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30A420EE-C945-4AAD-983A-324C419C4D74}" xr6:coauthVersionLast="36" xr6:coauthVersionMax="36" xr10:uidLastSave="{00000000-0000-0000-0000-000000000000}"/>
  <bookViews>
    <workbookView xWindow="0" yWindow="0" windowWidth="23040" windowHeight="8940" xr2:uid="{00000000-000D-0000-FFFF-FFFF00000000}"/>
  </bookViews>
  <sheets>
    <sheet name="Dashboard" sheetId="4" r:id="rId1"/>
    <sheet name="Data" sheetId="1" state="hidden" r:id="rId2"/>
    <sheet name="Pivot Tables" sheetId="3" state="hidden" r:id="rId3"/>
  </sheets>
  <definedNames>
    <definedName name="_xlchart.v5.0" hidden="1">'Pivot Tables'!$F$2</definedName>
    <definedName name="_xlchart.v5.1" hidden="1">'Pivot Tables'!$F$3:$F$188</definedName>
    <definedName name="_xlchart.v5.2" hidden="1">'Pivot Tables'!$G$3</definedName>
    <definedName name="_xlchart.v5.3" hidden="1">'Pivot Tables'!$G$3:$G$188</definedName>
    <definedName name="Slicer_Country">#N/A</definedName>
    <definedName name="Slicer_Item_Type">#N/A</definedName>
    <definedName name="Slicer_Ord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005" i="1" l="1"/>
  <c r="D1014" i="1"/>
  <c r="J1005" i="1"/>
  <c r="O1013" i="1" l="1"/>
  <c r="P1012" i="1"/>
  <c r="P1011" i="1"/>
  <c r="O1012" i="1"/>
  <c r="O1011" i="1"/>
  <c r="P1013" i="1"/>
  <c r="O1010" i="1"/>
  <c r="O1009" i="1"/>
  <c r="O1008" i="1"/>
  <c r="O1007" i="1"/>
  <c r="O1006" i="1"/>
  <c r="O1005" i="1"/>
  <c r="O1004" i="1"/>
  <c r="O1003" i="1"/>
  <c r="G128" i="3"/>
  <c r="G7" i="3"/>
  <c r="G141" i="3"/>
  <c r="G153" i="3"/>
  <c r="G61" i="3"/>
  <c r="G125" i="3"/>
  <c r="G95" i="3"/>
  <c r="G184" i="3"/>
  <c r="G110" i="3"/>
  <c r="G99" i="3"/>
  <c r="G58" i="3"/>
  <c r="G90" i="3"/>
  <c r="G146" i="3"/>
  <c r="G28" i="3"/>
  <c r="G68" i="3"/>
  <c r="G100" i="3"/>
  <c r="G74" i="3"/>
  <c r="G107" i="3"/>
  <c r="G66" i="3"/>
  <c r="G42" i="3"/>
  <c r="G156" i="3"/>
  <c r="G67" i="3"/>
  <c r="G26" i="3"/>
  <c r="G122" i="3"/>
  <c r="G179" i="3"/>
  <c r="G126" i="3"/>
  <c r="G133" i="3"/>
  <c r="G173" i="3"/>
  <c r="G96" i="3"/>
  <c r="G162" i="3"/>
  <c r="G109" i="3"/>
  <c r="G172" i="3"/>
  <c r="G101" i="3"/>
  <c r="G11" i="3"/>
  <c r="G91" i="3"/>
  <c r="G39" i="3"/>
  <c r="G19" i="3"/>
  <c r="G21" i="3"/>
  <c r="G114" i="3"/>
  <c r="G175" i="3"/>
  <c r="G170" i="3"/>
  <c r="G12" i="3"/>
  <c r="G64" i="3"/>
  <c r="G105" i="3"/>
  <c r="G59" i="3"/>
  <c r="G69" i="3"/>
  <c r="G180" i="3"/>
  <c r="G104" i="3"/>
  <c r="G55" i="3"/>
  <c r="G37" i="3"/>
  <c r="G116" i="3"/>
  <c r="G171" i="3"/>
  <c r="G97" i="3"/>
  <c r="G183" i="3"/>
  <c r="G106" i="3"/>
  <c r="G31" i="3"/>
  <c r="G158" i="3"/>
  <c r="G4" i="3"/>
  <c r="G20" i="3"/>
  <c r="G15" i="3"/>
  <c r="G112" i="3"/>
  <c r="G102" i="3"/>
  <c r="G52" i="3"/>
  <c r="G9" i="3"/>
  <c r="G129" i="3"/>
  <c r="G73" i="3"/>
  <c r="G177" i="3"/>
  <c r="G176" i="3"/>
  <c r="G118" i="3"/>
  <c r="G71" i="3"/>
  <c r="G70" i="3"/>
  <c r="G161" i="3"/>
  <c r="G186" i="3"/>
  <c r="G34" i="3"/>
  <c r="G30" i="3"/>
  <c r="G144" i="3"/>
  <c r="G5" i="3"/>
  <c r="G17" i="3"/>
  <c r="G168" i="3"/>
  <c r="G47" i="3"/>
  <c r="G43" i="3"/>
  <c r="G137" i="3"/>
  <c r="G54" i="3"/>
  <c r="G160" i="3"/>
  <c r="G150" i="3"/>
  <c r="G119" i="3"/>
  <c r="G149" i="3"/>
  <c r="G6" i="3"/>
  <c r="G178" i="3"/>
  <c r="G134" i="3"/>
  <c r="G87" i="3"/>
  <c r="G142" i="3"/>
  <c r="G89" i="3"/>
  <c r="G185" i="3"/>
  <c r="G147" i="3"/>
  <c r="G143" i="3"/>
  <c r="G139" i="3"/>
  <c r="G115" i="3"/>
  <c r="G76" i="3"/>
  <c r="G45" i="3"/>
  <c r="G8" i="3"/>
  <c r="G93" i="3"/>
  <c r="G182" i="3"/>
  <c r="G98" i="3"/>
  <c r="G124" i="3"/>
  <c r="G159" i="3"/>
  <c r="G16" i="3"/>
  <c r="G57" i="3"/>
  <c r="G27" i="3"/>
  <c r="G32" i="3"/>
  <c r="G48" i="3"/>
  <c r="G154" i="3"/>
  <c r="G165" i="3"/>
  <c r="G167" i="3"/>
  <c r="G25" i="3"/>
  <c r="G145" i="3"/>
  <c r="G174" i="3"/>
  <c r="G187" i="3"/>
  <c r="G63" i="3"/>
  <c r="G108" i="3"/>
  <c r="G80" i="3"/>
  <c r="G86" i="3"/>
  <c r="G82" i="3"/>
  <c r="G77" i="3"/>
  <c r="G36" i="3"/>
  <c r="G111" i="3"/>
  <c r="G120" i="3"/>
  <c r="G78" i="3"/>
  <c r="G65" i="3"/>
  <c r="G29" i="3"/>
  <c r="G10" i="3"/>
  <c r="G49" i="3"/>
  <c r="G92" i="3"/>
  <c r="G88" i="3"/>
  <c r="G83" i="3"/>
  <c r="G164" i="3"/>
  <c r="G56" i="3"/>
  <c r="G51" i="3"/>
  <c r="G79" i="3"/>
  <c r="G18" i="3"/>
  <c r="G38" i="3"/>
  <c r="G84" i="3"/>
  <c r="G22" i="3"/>
  <c r="G157" i="3"/>
  <c r="G151" i="3"/>
  <c r="G14" i="3"/>
  <c r="G169" i="3"/>
  <c r="G35" i="3"/>
  <c r="G121" i="3"/>
  <c r="G50" i="3"/>
  <c r="G94" i="3"/>
  <c r="G13" i="3"/>
  <c r="G131" i="3"/>
  <c r="G138" i="3"/>
  <c r="G75" i="3"/>
  <c r="G24" i="3"/>
  <c r="G166" i="3"/>
  <c r="G60" i="3"/>
  <c r="G155" i="3"/>
  <c r="G152" i="3"/>
  <c r="G44" i="3"/>
  <c r="G46" i="3"/>
  <c r="G41" i="3"/>
  <c r="G135" i="3"/>
  <c r="G127" i="3"/>
  <c r="C196" i="3"/>
  <c r="G113" i="3"/>
  <c r="G130" i="3"/>
  <c r="G188" i="3"/>
  <c r="G40" i="3"/>
  <c r="G33" i="3"/>
  <c r="G117" i="3"/>
  <c r="G140" i="3"/>
  <c r="G163" i="3"/>
  <c r="G62" i="3"/>
  <c r="G103" i="3"/>
  <c r="G72" i="3"/>
  <c r="G123" i="3"/>
  <c r="G85" i="3"/>
  <c r="G148" i="3"/>
  <c r="G136" i="3"/>
  <c r="G53" i="3"/>
  <c r="G181" i="3"/>
  <c r="G132" i="3"/>
  <c r="G81" i="3"/>
  <c r="G23" i="3"/>
</calcChain>
</file>

<file path=xl/sharedStrings.xml><?xml version="1.0" encoding="utf-8"?>
<sst xmlns="http://schemas.openxmlformats.org/spreadsheetml/2006/main" count="7480" uniqueCount="1264">
  <si>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</si>
  <si>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</si>
  <si>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</si>
  <si>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</si>
  <si>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</si>
  <si>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</si>
  <si>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</si>
  <si>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</si>
  <si>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</si>
  <si>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</si>
  <si>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</si>
  <si>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</si>
  <si>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</si>
  <si>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</si>
  <si>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</si>
  <si>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</si>
  <si>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</si>
  <si>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</si>
  <si>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</si>
  <si>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</si>
  <si>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</si>
  <si>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</si>
  <si>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</si>
  <si>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</si>
  <si>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</si>
  <si>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</si>
  <si>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</si>
  <si>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</si>
  <si>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</si>
  <si>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</si>
  <si>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</si>
  <si>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</si>
  <si>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</si>
  <si>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</si>
  <si>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</si>
  <si>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</si>
  <si>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</si>
  <si>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</si>
  <si>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</si>
  <si>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</si>
  <si>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</si>
  <si>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</si>
  <si>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</si>
  <si>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</si>
  <si>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</si>
  <si>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</si>
  <si>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</si>
  <si>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</si>
  <si>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</si>
  <si>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</si>
  <si>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</si>
  <si>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</si>
  <si>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</si>
  <si>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</si>
  <si>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</si>
  <si>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</si>
  <si>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</si>
  <si>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</si>
  <si>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</si>
  <si>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</si>
  <si>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</si>
  <si>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</si>
  <si>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</si>
  <si>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</si>
  <si>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</si>
  <si>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</si>
  <si>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</si>
  <si>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</si>
  <si>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</si>
  <si>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</si>
  <si>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</si>
  <si>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</si>
  <si>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</si>
  <si>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</si>
  <si>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</si>
  <si>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</si>
  <si>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</si>
  <si>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</si>
  <si>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</si>
  <si>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</si>
  <si>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</si>
  <si>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</si>
  <si>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</si>
  <si>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</si>
  <si>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</si>
  <si>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</si>
  <si>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</si>
  <si>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</si>
  <si>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</si>
  <si>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</si>
  <si>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</si>
  <si>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</si>
  <si>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</si>
  <si>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</si>
  <si>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</si>
  <si>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</si>
  <si>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</si>
  <si>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</si>
  <si>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</si>
  <si>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</si>
  <si>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</si>
  <si>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</si>
  <si>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</si>
  <si>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</si>
  <si>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</si>
  <si>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</si>
  <si>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</si>
  <si>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</si>
  <si>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</si>
  <si>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</si>
  <si>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</si>
  <si>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</si>
  <si>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</si>
  <si>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</si>
  <si>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</si>
  <si>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</si>
  <si>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</si>
  <si>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</si>
  <si>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</si>
  <si>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</si>
  <si>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</si>
  <si>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</si>
  <si>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</si>
  <si>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</si>
  <si>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</si>
  <si>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</si>
  <si>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</si>
  <si>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</si>
  <si>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</si>
  <si>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</si>
  <si>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</si>
  <si>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</si>
  <si>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</si>
  <si>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</si>
  <si>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</si>
  <si>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</si>
  <si>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</si>
  <si>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</si>
  <si>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</si>
  <si>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</si>
  <si>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</si>
  <si>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</si>
  <si>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</si>
  <si>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</si>
  <si>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</si>
  <si>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</si>
  <si>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</si>
  <si>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</si>
  <si>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</si>
  <si>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</si>
  <si>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</si>
  <si>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</si>
  <si>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</si>
  <si>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</si>
  <si>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</si>
  <si>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</si>
  <si>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</si>
  <si>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</si>
  <si>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</si>
  <si>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</si>
  <si>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</si>
  <si>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</si>
  <si>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</si>
  <si>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</si>
  <si>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</si>
  <si>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</si>
  <si>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</si>
  <si>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</si>
  <si>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</si>
  <si>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</si>
  <si>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</si>
  <si>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</si>
  <si>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</si>
  <si>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</si>
  <si>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</si>
  <si>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</si>
  <si>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</si>
  <si>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</si>
  <si>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</si>
  <si>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</si>
  <si>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</si>
  <si>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</si>
  <si>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</si>
  <si>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</si>
  <si>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</si>
  <si>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</si>
  <si>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</si>
  <si>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</si>
  <si>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</si>
  <si>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</si>
  <si>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</si>
  <si>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</si>
  <si>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</si>
  <si>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</si>
  <si>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</si>
  <si>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</si>
  <si>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</si>
  <si>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</si>
  <si>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</si>
  <si>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</si>
  <si>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</si>
  <si>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</si>
  <si>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</si>
  <si>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</si>
  <si>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</si>
  <si>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</si>
  <si>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</si>
  <si>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</si>
  <si>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</si>
  <si>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</si>
  <si>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</si>
  <si>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</si>
  <si>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</si>
  <si>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</si>
  <si>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</si>
  <si>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</si>
  <si>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</si>
  <si>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</si>
  <si>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</si>
  <si>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</si>
  <si>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</si>
  <si>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</si>
  <si>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</si>
  <si>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</si>
  <si>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</si>
  <si>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</si>
  <si>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</si>
  <si>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</si>
  <si>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</si>
  <si>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</si>
  <si>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</si>
  <si>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</si>
  <si>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</si>
  <si>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</si>
  <si>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</si>
  <si>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</si>
  <si>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</si>
  <si>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</si>
  <si>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</si>
  <si>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</si>
  <si>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</si>
  <si>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</si>
  <si>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</si>
  <si>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</si>
  <si>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</si>
  <si>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</si>
  <si>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</si>
  <si>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</si>
  <si>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</si>
  <si>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</si>
  <si>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</si>
  <si>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</si>
  <si>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</si>
  <si>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</si>
  <si>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</si>
  <si>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</si>
  <si>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</si>
  <si>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</si>
  <si>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</si>
  <si>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</si>
  <si>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</si>
  <si>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</si>
  <si>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</si>
  <si>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</si>
  <si>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</si>
  <si>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</si>
  <si>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</si>
  <si>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</si>
  <si>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</si>
  <si>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</si>
  <si>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</si>
  <si>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</si>
  <si>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</si>
  <si>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</si>
  <si>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</si>
  <si>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</si>
  <si>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</si>
  <si>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</si>
  <si>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</si>
  <si>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</si>
  <si>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</si>
  <si>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</si>
  <si>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</si>
  <si>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</si>
  <si>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</si>
  <si>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</si>
  <si>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</si>
  <si>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</si>
  <si>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</si>
  <si>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</si>
  <si>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</si>
  <si>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</si>
  <si>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</si>
  <si>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</si>
  <si>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</si>
  <si>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</si>
  <si>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</si>
  <si>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</si>
  <si>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</si>
  <si>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</si>
  <si>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</si>
  <si>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</si>
  <si>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</si>
  <si>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</si>
  <si>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</si>
  <si>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</si>
  <si>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</si>
  <si>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</si>
  <si>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</si>
  <si>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</si>
  <si>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</si>
  <si>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</si>
  <si>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</si>
  <si>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</si>
  <si>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</si>
  <si>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</si>
  <si>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</si>
  <si>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</si>
  <si>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</si>
  <si>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</si>
  <si>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</si>
  <si>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</si>
  <si>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</si>
  <si>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</si>
  <si>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</si>
  <si>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</si>
  <si>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</si>
  <si>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</si>
  <si>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</si>
  <si>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</si>
  <si>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</si>
  <si>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</si>
  <si>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</si>
  <si>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</si>
  <si>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</si>
  <si>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</si>
  <si>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</si>
  <si>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</si>
  <si>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</si>
  <si>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</si>
  <si>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</si>
  <si>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</si>
  <si>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</si>
  <si>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</si>
  <si>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</si>
  <si>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</si>
  <si>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</si>
  <si>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</si>
  <si>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</si>
  <si>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</si>
  <si>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</si>
  <si>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</si>
  <si>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</si>
  <si>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</si>
  <si>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</si>
  <si>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</si>
  <si>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</si>
  <si>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</si>
  <si>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</si>
  <si>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</si>
  <si>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</si>
  <si>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</si>
  <si>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</si>
  <si>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</si>
  <si>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</si>
  <si>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</si>
  <si>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</si>
  <si>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</si>
  <si>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</si>
  <si>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</si>
  <si>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</si>
  <si>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</si>
  <si>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</si>
  <si>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</si>
  <si>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</si>
  <si>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</si>
  <si>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</si>
  <si>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</si>
  <si>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</si>
  <si>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</si>
  <si>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</si>
  <si>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</si>
  <si>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</si>
  <si>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</si>
  <si>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</si>
  <si>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</si>
  <si>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</si>
  <si>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</si>
  <si>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</si>
  <si>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</si>
  <si>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</si>
  <si>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</si>
  <si>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</si>
  <si>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</si>
  <si>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</si>
  <si>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</si>
  <si>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</si>
  <si>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</si>
  <si>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</si>
  <si>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</si>
  <si>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</si>
  <si>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</si>
  <si>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</si>
  <si>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</si>
  <si>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</si>
  <si>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</si>
  <si>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</si>
  <si>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</si>
  <si>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</si>
  <si>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</si>
  <si>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</si>
  <si>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</si>
  <si>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</si>
  <si>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</si>
  <si>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</si>
  <si>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</si>
  <si>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</si>
  <si>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</si>
  <si>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</si>
  <si>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</si>
  <si>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</si>
  <si>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</si>
  <si>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</si>
  <si>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</si>
  <si>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</si>
  <si>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</si>
  <si>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</si>
  <si>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</si>
  <si>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</si>
  <si>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</si>
  <si>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</si>
  <si>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</si>
  <si>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</si>
  <si>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</si>
  <si>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</si>
  <si>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</si>
  <si>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</si>
  <si>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</si>
  <si>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</si>
  <si>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</si>
  <si>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</si>
  <si>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</si>
  <si>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</si>
  <si>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</si>
  <si>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</si>
  <si>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</si>
  <si>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</si>
  <si>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</si>
  <si>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</si>
  <si>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</si>
  <si>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</si>
  <si>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</si>
  <si>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</si>
  <si>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</si>
  <si>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</si>
  <si>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</si>
  <si>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</si>
  <si>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</si>
  <si>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</si>
  <si>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</si>
  <si>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</si>
  <si>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</si>
  <si>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</si>
  <si>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</si>
  <si>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</si>
  <si>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</si>
  <si>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</si>
  <si>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</si>
  <si>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</si>
  <si>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</si>
  <si>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</si>
  <si>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</si>
  <si>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</si>
  <si>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</si>
  <si>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</si>
  <si>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</si>
  <si>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</si>
  <si>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</si>
  <si>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</si>
  <si>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</si>
  <si>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</si>
  <si>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</si>
  <si>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</si>
  <si>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</si>
  <si>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</si>
  <si>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</si>
  <si>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</si>
  <si>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</si>
  <si>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</si>
  <si>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</si>
  <si>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</si>
  <si>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</si>
  <si>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</si>
  <si>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</si>
  <si>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</si>
  <si>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</si>
  <si>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</si>
  <si>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</si>
  <si>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</si>
  <si>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</si>
  <si>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</si>
  <si>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</si>
  <si>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</si>
  <si>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</si>
  <si>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</si>
  <si>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</si>
  <si>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</si>
  <si>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</si>
  <si>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</si>
  <si>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</si>
  <si>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</si>
  <si>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</si>
  <si>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</si>
  <si>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</si>
  <si>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</si>
  <si>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</si>
  <si>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</si>
  <si>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</si>
  <si>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</si>
  <si>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</si>
  <si>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</si>
  <si>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</si>
  <si>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</si>
  <si>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</si>
  <si>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</si>
  <si>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</si>
  <si>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</si>
  <si>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</si>
  <si>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</si>
  <si>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</si>
  <si>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</si>
  <si>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</si>
  <si>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</si>
  <si>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</si>
  <si>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</si>
  <si>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</si>
  <si>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</si>
  <si>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</si>
  <si>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</si>
  <si>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</si>
  <si>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</si>
  <si>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</si>
  <si>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</si>
  <si>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</si>
  <si>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</si>
  <si>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</si>
  <si>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</si>
  <si>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</si>
  <si>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</si>
  <si>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</si>
  <si>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</si>
  <si>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</si>
  <si>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</si>
  <si>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</si>
  <si>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</si>
  <si>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</si>
  <si>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</si>
  <si>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</si>
  <si>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</si>
  <si>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</si>
  <si>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</si>
  <si>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</si>
  <si>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</si>
  <si>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</si>
  <si>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</si>
  <si>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</si>
  <si>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</si>
  <si>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</si>
  <si>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</si>
  <si>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</si>
  <si>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</si>
  <si>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</si>
  <si>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</si>
  <si>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</si>
  <si>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</si>
  <si>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</si>
  <si>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</si>
  <si>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</si>
  <si>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</si>
  <si>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</si>
  <si>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</si>
  <si>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</si>
  <si>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</si>
  <si>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</si>
  <si>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</si>
  <si>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</si>
  <si>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</si>
  <si>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</si>
  <si>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</si>
  <si>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</si>
  <si>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</si>
  <si>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</si>
  <si>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</si>
  <si>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</si>
  <si>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</si>
  <si>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</si>
  <si>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</si>
  <si>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</si>
  <si>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</si>
  <si>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</si>
  <si>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</si>
  <si>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</si>
  <si>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</si>
  <si>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</si>
  <si>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</si>
  <si>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</si>
  <si>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</si>
  <si>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</si>
  <si>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</si>
  <si>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</si>
  <si>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</si>
  <si>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</si>
  <si>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</si>
  <si>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</si>
  <si>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</si>
  <si>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</si>
  <si>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</si>
  <si>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</si>
  <si>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</si>
  <si>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</si>
  <si>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</si>
  <si>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</si>
  <si>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</si>
  <si>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</si>
  <si>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</si>
  <si>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</si>
  <si>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</si>
  <si>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</si>
  <si>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</si>
  <si>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</si>
  <si>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</si>
  <si>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</si>
  <si>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</si>
  <si>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</si>
  <si>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</si>
  <si>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</si>
  <si>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</si>
  <si>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</si>
  <si>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</si>
  <si>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</si>
  <si>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</si>
  <si>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</si>
  <si>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</si>
  <si>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</si>
  <si>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</si>
  <si>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</si>
  <si>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</si>
  <si>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</si>
  <si>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</si>
  <si>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</si>
  <si>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</si>
  <si>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</si>
  <si>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</si>
  <si>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</si>
  <si>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</si>
  <si>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</si>
  <si>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</si>
  <si>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</si>
  <si>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</si>
  <si>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</si>
  <si>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</si>
  <si>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</si>
  <si>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</si>
  <si>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</si>
  <si>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</si>
  <si>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</si>
  <si>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</si>
  <si>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</si>
  <si>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</si>
  <si>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</si>
  <si>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</si>
  <si>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</si>
  <si>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</si>
  <si>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</si>
  <si>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</si>
  <si>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</si>
  <si>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</si>
  <si>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</si>
  <si>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</si>
  <si>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</si>
  <si>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</si>
  <si>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</si>
  <si>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</si>
  <si>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</si>
  <si>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</si>
  <si>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</si>
  <si>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</si>
  <si>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</si>
  <si>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</si>
  <si>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</si>
  <si>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</si>
  <si>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</si>
  <si>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</si>
  <si>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</si>
  <si>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</si>
  <si>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</si>
  <si>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</si>
  <si>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</si>
  <si>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</si>
  <si>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</si>
  <si>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</si>
  <si>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</si>
  <si>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</si>
  <si>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</si>
  <si>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</si>
  <si>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</si>
  <si>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</si>
  <si>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</si>
  <si>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</si>
  <si>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</si>
  <si>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</si>
  <si>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</si>
  <si>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</si>
  <si>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</si>
  <si>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</si>
  <si>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</si>
  <si>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</si>
  <si>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</si>
  <si>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</si>
  <si>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</si>
  <si>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</si>
  <si>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</si>
  <si>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</si>
  <si>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</si>
  <si>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</si>
  <si>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</si>
  <si>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</si>
  <si>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</si>
  <si>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</si>
  <si>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</si>
  <si>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</si>
  <si>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</si>
  <si>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</si>
  <si>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</si>
  <si>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</si>
  <si>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</si>
  <si>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</si>
  <si>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</si>
  <si>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</si>
  <si>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</si>
  <si>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</si>
  <si>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</si>
  <si>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</si>
  <si>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</si>
  <si>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</si>
  <si>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</si>
  <si>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</si>
  <si>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</si>
  <si>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</si>
  <si>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</si>
  <si>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</si>
  <si>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</si>
  <si>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</si>
  <si>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</si>
  <si>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</si>
  <si>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</si>
  <si>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</si>
  <si>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</si>
  <si>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</si>
  <si>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</si>
  <si>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</si>
  <si>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</si>
  <si>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</si>
  <si>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</si>
  <si>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</si>
  <si>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</si>
  <si>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</si>
  <si>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</si>
  <si>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</si>
  <si>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</si>
  <si>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</si>
  <si>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</si>
  <si>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</si>
  <si>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</si>
  <si>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</si>
  <si>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</si>
  <si>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</si>
  <si>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</si>
  <si>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</si>
  <si>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</si>
  <si>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</si>
  <si>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</si>
  <si>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</si>
  <si>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</si>
  <si>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</si>
  <si>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</si>
  <si>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</si>
  <si>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</si>
  <si>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</si>
  <si>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</si>
  <si>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</si>
  <si>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</si>
  <si>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</si>
  <si>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</si>
  <si>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</si>
  <si>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</si>
  <si>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</si>
  <si>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</si>
  <si>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</si>
  <si>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</si>
  <si>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</si>
  <si>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</si>
  <si>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</si>
  <si>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</si>
  <si>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</si>
  <si>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</si>
  <si>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</si>
  <si>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</si>
  <si>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</si>
  <si>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</si>
  <si>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</si>
  <si>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</si>
  <si>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</si>
  <si>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</si>
  <si>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</si>
  <si>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</si>
  <si>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</si>
  <si>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</si>
  <si>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</si>
  <si>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</si>
  <si>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</si>
  <si>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</si>
  <si>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</si>
  <si>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</si>
  <si>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</si>
  <si>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</si>
  <si>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</si>
  <si>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</si>
  <si>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</si>
  <si>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</si>
  <si>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</si>
  <si>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</si>
  <si>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</si>
  <si>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</si>
  <si>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</si>
  <si>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</si>
  <si>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</si>
  <si>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</si>
  <si>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</si>
  <si>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</si>
  <si>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</si>
  <si>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</si>
  <si>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</si>
  <si>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</si>
  <si>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</si>
  <si>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</si>
  <si>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</si>
  <si>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</si>
  <si>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</si>
  <si>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</si>
  <si>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</si>
  <si>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</si>
  <si>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</si>
  <si>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</si>
  <si>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</si>
  <si>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</si>
  <si>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</si>
  <si>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</si>
  <si>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</si>
  <si>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</si>
  <si>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</si>
  <si>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</si>
  <si>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</si>
  <si>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</si>
  <si>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</si>
  <si>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</si>
  <si>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</si>
  <si>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</si>
  <si>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</si>
  <si>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</si>
  <si>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</si>
  <si>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</si>
  <si>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</si>
  <si>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</si>
  <si>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</si>
  <si>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</si>
  <si>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</si>
  <si>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</si>
  <si>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</si>
  <si>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</si>
  <si>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</si>
  <si>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</si>
  <si>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</si>
  <si>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</si>
  <si>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</si>
  <si>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</si>
  <si>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</si>
  <si>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</si>
  <si>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</si>
  <si>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</si>
  <si>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</si>
  <si>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</si>
  <si>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</si>
  <si>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</si>
  <si>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</si>
  <si>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</si>
  <si>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</si>
  <si>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</si>
  <si>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</si>
  <si>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</si>
  <si>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</si>
  <si>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</si>
  <si>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</si>
  <si>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</si>
  <si>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</si>
  <si>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</si>
  <si>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</si>
  <si>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</si>
  <si>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</si>
  <si>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</si>
  <si>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</si>
  <si>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</si>
  <si>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</si>
  <si>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</si>
  <si>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</si>
  <si>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</si>
  <si>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</si>
  <si>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</si>
  <si>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</si>
  <si>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</si>
  <si>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</si>
  <si>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</si>
  <si>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</si>
  <si>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</si>
  <si>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</si>
  <si>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</si>
  <si>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</si>
  <si>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</si>
  <si>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</si>
  <si>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</si>
  <si>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</si>
  <si>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</si>
  <si>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</si>
  <si>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</si>
  <si>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</si>
  <si>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</si>
  <si>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</si>
  <si>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</si>
  <si>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</si>
  <si>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</si>
  <si>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</si>
  <si>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</si>
  <si>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</si>
  <si>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</si>
  <si>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</si>
  <si>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</si>
  <si>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</si>
  <si>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</si>
  <si>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</si>
  <si>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</si>
  <si>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</si>
  <si>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</si>
  <si>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</si>
  <si>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</si>
  <si>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</si>
  <si>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</si>
  <si>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</si>
  <si>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</si>
  <si>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</si>
  <si>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</si>
  <si>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</si>
  <si>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</si>
  <si>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</si>
  <si>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</si>
  <si>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</si>
  <si>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</si>
  <si>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</si>
  <si>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</si>
  <si>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</si>
  <si>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</si>
  <si>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</si>
  <si>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</si>
  <si>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</si>
  <si>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</si>
  <si>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</si>
  <si>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</si>
  <si>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</si>
  <si>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</si>
  <si>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</si>
  <si>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</si>
  <si>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</si>
  <si>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</si>
  <si>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</si>
  <si>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</si>
  <si>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</si>
  <si>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</si>
  <si>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</si>
  <si>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</si>
  <si>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</si>
  <si>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</si>
  <si>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</si>
  <si>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</si>
  <si>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</si>
  <si>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</si>
  <si>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</si>
  <si>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</si>
  <si>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</si>
  <si>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</si>
  <si>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</si>
  <si>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</si>
  <si>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</si>
  <si>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</si>
  <si>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</si>
  <si>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</si>
  <si>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</si>
  <si>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</si>
  <si>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</si>
  <si>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</si>
  <si>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</si>
  <si>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</si>
  <si>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</si>
  <si>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</si>
  <si>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</si>
  <si>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</si>
  <si>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</si>
  <si>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</si>
  <si>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</si>
  <si>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</si>
  <si>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</si>
  <si>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</si>
  <si>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</si>
  <si>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</si>
  <si>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</si>
  <si>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</si>
  <si>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</si>
  <si>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</si>
  <si>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</si>
  <si>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</si>
  <si>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</si>
  <si>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</si>
  <si>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</si>
  <si>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</si>
  <si>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</si>
  <si>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</si>
  <si>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</si>
  <si>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</si>
  <si>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</si>
  <si>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</si>
  <si>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</si>
  <si>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</si>
  <si>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</si>
  <si>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</si>
  <si>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</si>
  <si>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</si>
  <si>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</si>
  <si>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</si>
  <si>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</si>
  <si>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</si>
  <si>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</si>
  <si>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</si>
  <si>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</si>
  <si>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</si>
  <si>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</si>
  <si>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</si>
  <si>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</si>
  <si>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</si>
  <si>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</si>
  <si>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</si>
  <si>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</si>
  <si>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</si>
  <si>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</si>
  <si>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</si>
  <si>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</si>
  <si>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</si>
  <si>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</si>
  <si>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</si>
  <si>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</si>
  <si>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</si>
  <si>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</si>
  <si>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</si>
  <si>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</si>
  <si>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</si>
  <si>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</si>
  <si>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</si>
  <si>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</si>
  <si>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</si>
  <si>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</si>
  <si>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</si>
  <si>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</si>
  <si>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</si>
  <si>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</si>
  <si>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</si>
  <si>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</si>
  <si>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</si>
  <si>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</si>
  <si>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</si>
  <si>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</si>
  <si>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</si>
  <si>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</si>
  <si>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</si>
  <si>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</si>
  <si>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</si>
  <si>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</si>
  <si>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</si>
  <si>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</si>
  <si>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</si>
  <si>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</si>
  <si>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</si>
  <si>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</si>
  <si>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</si>
  <si>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</si>
  <si>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</si>
  <si>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</si>
  <si>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</si>
  <si>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</si>
  <si>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</si>
  <si>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</si>
  <si>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</si>
  <si>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</si>
  <si>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</si>
  <si>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</si>
  <si>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</si>
  <si>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</si>
  <si>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</si>
  <si>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</si>
  <si>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</si>
  <si>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</si>
  <si>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</si>
  <si>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</si>
  <si>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</si>
  <si>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</si>
  <si>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</si>
  <si>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</si>
  <si>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</si>
  <si>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</si>
  <si>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</si>
  <si>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</si>
  <si>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</si>
  <si>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</si>
  <si>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</si>
  <si>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</si>
  <si>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</si>
  <si>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</si>
  <si>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</si>
  <si>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</si>
  <si>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</si>
  <si>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</si>
  <si>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</si>
  <si>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</si>
  <si>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</si>
  <si>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</si>
  <si>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</si>
  <si>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</si>
  <si>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</si>
  <si>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</si>
  <si>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</si>
  <si>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</si>
  <si>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</si>
  <si>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</si>
  <si>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</si>
  <si>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</si>
  <si>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</si>
  <si>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</si>
  <si>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</si>
  <si>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</si>
  <si>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</si>
  <si>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</si>
  <si>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</si>
  <si>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</si>
  <si>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</si>
  <si>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</si>
  <si>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</si>
  <si>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</si>
  <si>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</si>
  <si>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</si>
  <si>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</si>
  <si>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</si>
  <si>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</si>
  <si>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</si>
  <si>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</si>
  <si>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</si>
  <si>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</si>
  <si>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</si>
  <si>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</si>
  <si>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</si>
  <si>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</si>
  <si>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</si>
  <si>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</si>
  <si>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</si>
  <si>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</si>
  <si>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</si>
  <si>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</si>
  <si>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</si>
  <si>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</si>
  <si>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</si>
  <si>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</si>
  <si>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</si>
  <si>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</si>
  <si>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</si>
  <si>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</si>
  <si>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</si>
  <si>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</si>
  <si>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</si>
  <si>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</si>
  <si>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</si>
  <si>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</si>
  <si>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</si>
  <si>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</si>
  <si>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</si>
  <si>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</si>
  <si>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</si>
  <si>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</si>
  <si>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</si>
  <si>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</si>
  <si>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</si>
  <si>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</si>
  <si>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</si>
  <si>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</si>
  <si>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</si>
  <si>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</si>
  <si>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</si>
  <si>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</si>
  <si>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</si>
  <si>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</si>
  <si>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</si>
  <si>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</si>
  <si>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</si>
  <si>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</si>
  <si>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</si>
  <si>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</si>
  <si>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</si>
  <si>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</si>
  <si>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</si>
  <si>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</si>
  <si>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</si>
  <si>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</si>
  <si>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</si>
  <si>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Mean</t>
  </si>
  <si>
    <t>Median</t>
  </si>
  <si>
    <t>S.D</t>
  </si>
  <si>
    <t>Maximum</t>
  </si>
  <si>
    <t>Minimum</t>
  </si>
  <si>
    <t>1st Quartile</t>
  </si>
  <si>
    <t>2nd Quartile</t>
  </si>
  <si>
    <t>3rd Quartile</t>
  </si>
  <si>
    <t xml:space="preserve"> 50,000 &lt; Profits &lt; 100,000  </t>
  </si>
  <si>
    <t xml:space="preserve"> 100,000 &lt; Profits &lt; 1,000,000  </t>
  </si>
  <si>
    <t xml:space="preserve"> Profits &gt; 1,000,000</t>
  </si>
  <si>
    <t>Row Labels</t>
  </si>
  <si>
    <t>Sum of Total Profit</t>
  </si>
  <si>
    <t>ABC International Sales Dashboard</t>
  </si>
  <si>
    <t>Grand Total</t>
  </si>
  <si>
    <t>Sum of Total Revenue</t>
  </si>
  <si>
    <t>Count of Total Revenue</t>
  </si>
  <si>
    <t>2010</t>
  </si>
  <si>
    <t>Qtr1</t>
  </si>
  <si>
    <t>Qtr2</t>
  </si>
  <si>
    <t>Qtr3</t>
  </si>
  <si>
    <t>Qtr4</t>
  </si>
  <si>
    <t>2012</t>
  </si>
  <si>
    <t>2014</t>
  </si>
  <si>
    <t>Index(Match)</t>
  </si>
  <si>
    <t>Vlookup</t>
  </si>
  <si>
    <t>Name</t>
  </si>
  <si>
    <t>Age</t>
  </si>
  <si>
    <t>Sex</t>
  </si>
  <si>
    <t>Ali</t>
  </si>
  <si>
    <t>Kashif</t>
  </si>
  <si>
    <t>Raza</t>
  </si>
  <si>
    <t>2011</t>
  </si>
  <si>
    <t>2013</t>
  </si>
  <si>
    <t>2015</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</si>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</sst>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Bahnschrift SemiCondensed"/>
      <family val="2"/>
    </font>
    <font>
      <sz val="24"/>
      <color theme="0"/>
      <name val="Bahnschrift Semi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14" fontId="0" fillId="0" borderId="0" xfId="0" applyNumberFormat="1"/>
    <xf numFmtId="164" fontId="0" fillId="0" borderId="0" xfId="42" applyNumberFormat="1" applyFont="1"/>
    <xf numFmtId="1" fontId="0" fillId="0" borderId="0" xfId="42"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43" applyFont="1"/>
    <xf numFmtId="0" fontId="0" fillId="0" borderId="0" xfId="0" applyAlignment="1">
      <alignment horizontal="left" indent="1"/>
    </xf>
    <xf numFmtId="165" fontId="0" fillId="0" borderId="0" xfId="0" applyNumberFormat="1"/>
    <xf numFmtId="10" fontId="0" fillId="0" borderId="0" xfId="0" applyNumberFormat="1"/>
    <xf numFmtId="0" fontId="19" fillId="33" borderId="0" xfId="0" applyFont="1" applyFill="1" applyAlignment="1">
      <alignment horizontal="center"/>
    </xf>
    <xf numFmtId="0" fontId="18" fillId="33"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72">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9" formatCode="m/d/yyyy"/>
    </dxf>
    <dxf>
      <numFmt numFmtId="19" formatCode="m/d/yyyy"/>
    </dxf>
  </dxfs>
  <tableStyles count="0" defaultTableStyle="TableStyleMedium2" defaultPivotStyle="PivotStyleLight16"/>
  <colors>
    <mruColors>
      <color rgb="FFFFABAB"/>
      <color rgb="FFFF4F4F"/>
      <color rgb="FF820000"/>
      <color rgb="FFD9C4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Sales Dashboard.xlsx]Pivot Tables!PivotTable1</c:name>
    <c:fmtId val="2"/>
  </c:pivotSource>
  <c:chart>
    <c:autoTitleDeleted val="1"/>
    <c:pivotFmts>
      <c:pivotFmt>
        <c:idx val="0"/>
      </c:pivotFmt>
      <c:pivotFmt>
        <c:idx val="1"/>
      </c:pivotFmt>
      <c:pivotFmt>
        <c:idx val="2"/>
      </c:pivotFmt>
      <c:pivotFmt>
        <c:idx val="3"/>
      </c:pivotFmt>
      <c:pivotFmt>
        <c:idx val="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rgbClr val="FFABAB"/>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'Pivot Tables'!$B$194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1E8-41D2-AC8B-0AA521EF7936}"/>
              </c:ext>
            </c:extLst>
          </c:dPt>
          <c:dPt>
            <c:idx val="1"/>
            <c:bubble3D val="0"/>
            <c:spPr>
              <a:solidFill>
                <a:srgbClr val="FFABAB"/>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1E8-41D2-AC8B-0AA521EF7936}"/>
              </c:ext>
            </c:extLst>
          </c:dPt>
          <c:dLbls>
            <c:dLbl>
              <c:idx val="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E1E8-41D2-AC8B-0AA521EF793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Tables'!$A$195:$A$197</c:f>
              <c:strCache>
                <c:ptCount val="2"/>
                <c:pt idx="0">
                  <c:v>Offline</c:v>
                </c:pt>
                <c:pt idx="1">
                  <c:v>Online</c:v>
                </c:pt>
              </c:strCache>
            </c:strRef>
          </c:cat>
          <c:val>
            <c:numRef>
              <c:f>'Pivot Tables'!$B$195:$B$197</c:f>
              <c:numCache>
                <c:formatCode>0.00%</c:formatCode>
                <c:ptCount val="2"/>
                <c:pt idx="0">
                  <c:v>0.52</c:v>
                </c:pt>
                <c:pt idx="1">
                  <c:v>0.48</c:v>
                </c:pt>
              </c:numCache>
            </c:numRef>
          </c:val>
          <c:extLst>
            <c:ext xmlns:c16="http://schemas.microsoft.com/office/drawing/2014/chart" uri="{C3380CC4-5D6E-409C-BE32-E72D297353CC}">
              <c16:uniqueId val="{00000004-E1E8-41D2-AC8B-0AA521EF7936}"/>
            </c:ext>
          </c:extLst>
        </c:ser>
        <c:dLbls>
          <c:showLegendKey val="0"/>
          <c:showVal val="0"/>
          <c:showCatName val="0"/>
          <c:showSerName val="0"/>
          <c:showPercent val="0"/>
          <c:showBubbleSize val="0"/>
          <c:showLeaderLines val="1"/>
        </c:dLbls>
        <c:firstSliceAng val="0"/>
        <c:holeSize val="41"/>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Sales Dashboard.xlsx]Pivot Tables!PivotTable7</c:name>
    <c:fmtId val="1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rgbClr val="820000"/>
            </a:solidFill>
            <a:round/>
          </a:ln>
          <a:effectLst/>
        </c:spPr>
        <c:marker>
          <c:symbol val="none"/>
        </c:marker>
      </c:pivotFmt>
      <c:pivotFmt>
        <c:idx val="11"/>
        <c:spPr>
          <a:solidFill>
            <a:schemeClr val="accent1"/>
          </a:solidFill>
          <a:ln w="28575" cap="rnd">
            <a:solidFill>
              <a:srgbClr val="820000"/>
            </a:solidFill>
            <a:round/>
          </a:ln>
          <a:effectLst/>
        </c:spPr>
        <c:marker>
          <c:symbol val="none"/>
        </c:marker>
      </c:pivotFmt>
      <c:pivotFmt>
        <c:idx val="12"/>
        <c:spPr>
          <a:ln w="28575" cap="rnd">
            <a:solidFill>
              <a:srgbClr val="FFABAB"/>
            </a:solidFill>
            <a:round/>
          </a:ln>
          <a:effectLst/>
        </c:spPr>
        <c:marker>
          <c:symbol val="none"/>
        </c:marker>
      </c:pivotFmt>
    </c:pivotFmts>
    <c:plotArea>
      <c:layout>
        <c:manualLayout>
          <c:layoutTarget val="inner"/>
          <c:xMode val="edge"/>
          <c:yMode val="edge"/>
          <c:x val="0.17410032552749091"/>
          <c:y val="0.12820512820512819"/>
          <c:w val="0.79988027064798717"/>
          <c:h val="0.59217519685039366"/>
        </c:manualLayout>
      </c:layout>
      <c:lineChart>
        <c:grouping val="standard"/>
        <c:varyColors val="0"/>
        <c:ser>
          <c:idx val="0"/>
          <c:order val="0"/>
          <c:tx>
            <c:strRef>
              <c:f>'Pivot Tables'!$B$1504</c:f>
              <c:strCache>
                <c:ptCount val="1"/>
                <c:pt idx="0">
                  <c:v>Total</c:v>
                </c:pt>
              </c:strCache>
            </c:strRef>
          </c:tx>
          <c:spPr>
            <a:ln w="28575" cap="rnd">
              <a:solidFill>
                <a:srgbClr val="FFABAB"/>
              </a:solidFill>
              <a:round/>
            </a:ln>
            <a:effectLst/>
          </c:spPr>
          <c:marker>
            <c:symbol val="none"/>
          </c:marker>
          <c:dLbls>
            <c:delete val="1"/>
          </c:dLbls>
          <c:cat>
            <c:multiLvlStrRef>
              <c:f>'Pivot Tables'!$A$1505:$A$1544</c:f>
              <c:multiLvlStrCache>
                <c:ptCount val="31"/>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pt idx="24">
                    <c:v>Qtr1</c:v>
                  </c:pt>
                  <c:pt idx="25">
                    <c:v>Qtr2</c:v>
                  </c:pt>
                  <c:pt idx="26">
                    <c:v>Qtr3</c:v>
                  </c:pt>
                  <c:pt idx="27">
                    <c:v>Qtr4</c:v>
                  </c:pt>
                  <c:pt idx="28">
                    <c:v>Qtr1</c:v>
                  </c:pt>
                  <c:pt idx="29">
                    <c:v>Qtr2</c:v>
                  </c:pt>
                  <c:pt idx="30">
                    <c:v>Qtr3</c:v>
                  </c:pt>
                </c:lvl>
                <c:lvl>
                  <c:pt idx="0">
                    <c:v>2010</c:v>
                  </c:pt>
                  <c:pt idx="4">
                    <c:v>2011</c:v>
                  </c:pt>
                  <c:pt idx="8">
                    <c:v>2012</c:v>
                  </c:pt>
                  <c:pt idx="12">
                    <c:v>2013</c:v>
                  </c:pt>
                  <c:pt idx="16">
                    <c:v>2014</c:v>
                  </c:pt>
                  <c:pt idx="20">
                    <c:v>2015</c:v>
                  </c:pt>
                  <c:pt idx="24">
                    <c:v>2016</c:v>
                  </c:pt>
                  <c:pt idx="28">
                    <c:v>2017</c:v>
                  </c:pt>
                </c:lvl>
              </c:multiLvlStrCache>
            </c:multiLvlStrRef>
          </c:cat>
          <c:val>
            <c:numRef>
              <c:f>'Pivot Tables'!$B$1505:$B$1544</c:f>
              <c:numCache>
                <c:formatCode>"$"#,##0</c:formatCode>
                <c:ptCount val="31"/>
                <c:pt idx="0">
                  <c:v>49492560.479999997</c:v>
                </c:pt>
                <c:pt idx="1">
                  <c:v>47716088.18</c:v>
                </c:pt>
                <c:pt idx="2">
                  <c:v>43164957.519999996</c:v>
                </c:pt>
                <c:pt idx="3">
                  <c:v>35088601.689999998</c:v>
                </c:pt>
                <c:pt idx="4">
                  <c:v>37225553.920000002</c:v>
                </c:pt>
                <c:pt idx="5">
                  <c:v>36087711.839999996</c:v>
                </c:pt>
                <c:pt idx="6">
                  <c:v>45493837.910000011</c:v>
                </c:pt>
                <c:pt idx="7">
                  <c:v>31120862.959999997</c:v>
                </c:pt>
                <c:pt idx="8">
                  <c:v>53374069.450000003</c:v>
                </c:pt>
                <c:pt idx="9">
                  <c:v>40279365.259999998</c:v>
                </c:pt>
                <c:pt idx="10">
                  <c:v>48707872.259999998</c:v>
                </c:pt>
                <c:pt idx="11">
                  <c:v>34030091.089999996</c:v>
                </c:pt>
                <c:pt idx="12">
                  <c:v>62900024.380000003</c:v>
                </c:pt>
                <c:pt idx="13">
                  <c:v>24965746.240000002</c:v>
                </c:pt>
                <c:pt idx="14">
                  <c:v>44677339.969999999</c:v>
                </c:pt>
                <c:pt idx="15">
                  <c:v>57254219.18</c:v>
                </c:pt>
                <c:pt idx="16">
                  <c:v>54211070.18</c:v>
                </c:pt>
                <c:pt idx="17">
                  <c:v>48243927.419999994</c:v>
                </c:pt>
                <c:pt idx="18">
                  <c:v>50523189.769999996</c:v>
                </c:pt>
                <c:pt idx="19">
                  <c:v>42097595.06000001</c:v>
                </c:pt>
                <c:pt idx="20">
                  <c:v>51664343.290000007</c:v>
                </c:pt>
                <c:pt idx="21">
                  <c:v>43341348.480000004</c:v>
                </c:pt>
                <c:pt idx="22">
                  <c:v>45675841.170000009</c:v>
                </c:pt>
                <c:pt idx="23">
                  <c:v>39806128.57</c:v>
                </c:pt>
                <c:pt idx="24">
                  <c:v>56889311.379999995</c:v>
                </c:pt>
                <c:pt idx="25">
                  <c:v>22444246.189999998</c:v>
                </c:pt>
                <c:pt idx="26">
                  <c:v>37552863.680000007</c:v>
                </c:pt>
                <c:pt idx="27">
                  <c:v>47236010.489999995</c:v>
                </c:pt>
                <c:pt idx="28">
                  <c:v>49565013.759999998</c:v>
                </c:pt>
                <c:pt idx="29">
                  <c:v>29294396.09</c:v>
                </c:pt>
                <c:pt idx="30">
                  <c:v>17197652.469999999</c:v>
                </c:pt>
              </c:numCache>
            </c:numRef>
          </c:val>
          <c:smooth val="0"/>
          <c:extLst>
            <c:ext xmlns:c16="http://schemas.microsoft.com/office/drawing/2014/chart" uri="{C3380CC4-5D6E-409C-BE32-E72D297353CC}">
              <c16:uniqueId val="{00000000-5BC2-4380-B68A-B70CBEFBA29C}"/>
            </c:ext>
          </c:extLst>
        </c:ser>
        <c:dLbls>
          <c:dLblPos val="t"/>
          <c:showLegendKey val="0"/>
          <c:showVal val="1"/>
          <c:showCatName val="0"/>
          <c:showSerName val="0"/>
          <c:showPercent val="0"/>
          <c:showBubbleSize val="0"/>
        </c:dLbls>
        <c:upDownBars>
          <c:gapWidth val="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818771376"/>
        <c:axId val="1720722320"/>
      </c:lineChart>
      <c:catAx>
        <c:axId val="181877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0722320"/>
        <c:crosses val="autoZero"/>
        <c:auto val="1"/>
        <c:lblAlgn val="ctr"/>
        <c:lblOffset val="100"/>
        <c:noMultiLvlLbl val="0"/>
      </c:catAx>
      <c:valAx>
        <c:axId val="1720722320"/>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877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Sales Dashboard.xlsx]Pivot Tables!PivotTable9</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barChart>
        <c:barDir val="bar"/>
        <c:grouping val="clustered"/>
        <c:varyColors val="0"/>
        <c:ser>
          <c:idx val="0"/>
          <c:order val="0"/>
          <c:tx>
            <c:strRef>
              <c:f>'Pivot Tables'!$B$1562</c:f>
              <c:strCache>
                <c:ptCount val="1"/>
                <c:pt idx="0">
                  <c:v>Total</c:v>
                </c:pt>
              </c:strCache>
            </c:strRef>
          </c:tx>
          <c:spPr>
            <a:solidFill>
              <a:schemeClr val="bg1"/>
            </a:solidFill>
            <a:ln>
              <a:noFill/>
            </a:ln>
            <a:effectLst/>
          </c:spPr>
          <c:invertIfNegative val="0"/>
          <c:dLbls>
            <c:delete val="1"/>
          </c:dLbls>
          <c:cat>
            <c:strRef>
              <c:f>'Pivot Tables'!$A$1563:$A$2563</c:f>
              <c:strCache>
                <c:ptCount val="1000"/>
                <c:pt idx="0">
                  <c:v>Abigail Anderson</c:v>
                </c:pt>
                <c:pt idx="1">
                  <c:v>Abigail Avery</c:v>
                </c:pt>
                <c:pt idx="2">
                  <c:v>Abigail Baker</c:v>
                </c:pt>
                <c:pt idx="3">
                  <c:v>Abigail Ogden</c:v>
                </c:pt>
                <c:pt idx="4">
                  <c:v>Adam Allan</c:v>
                </c:pt>
                <c:pt idx="5">
                  <c:v>Adam Churchill</c:v>
                </c:pt>
                <c:pt idx="6">
                  <c:v>Adam Clarkson</c:v>
                </c:pt>
                <c:pt idx="7">
                  <c:v>Adam Davidson</c:v>
                </c:pt>
                <c:pt idx="8">
                  <c:v>Adam Hemmings</c:v>
                </c:pt>
                <c:pt idx="9">
                  <c:v>Adam Hunter</c:v>
                </c:pt>
                <c:pt idx="10">
                  <c:v>Adam Lewis</c:v>
                </c:pt>
                <c:pt idx="11">
                  <c:v>Adam McGrath</c:v>
                </c:pt>
                <c:pt idx="12">
                  <c:v>Adam Mills</c:v>
                </c:pt>
                <c:pt idx="13">
                  <c:v>Adam Peters</c:v>
                </c:pt>
                <c:pt idx="14">
                  <c:v>Adam Reid</c:v>
                </c:pt>
                <c:pt idx="15">
                  <c:v>Adam Ross</c:v>
                </c:pt>
                <c:pt idx="16">
                  <c:v>Adrian Bailey</c:v>
                </c:pt>
                <c:pt idx="17">
                  <c:v>Adrian Burgess</c:v>
                </c:pt>
                <c:pt idx="18">
                  <c:v>Adrian Fisher</c:v>
                </c:pt>
                <c:pt idx="19">
                  <c:v>Adrian Graham</c:v>
                </c:pt>
                <c:pt idx="20">
                  <c:v>Adrian Mills</c:v>
                </c:pt>
                <c:pt idx="21">
                  <c:v>Adrian Roberts</c:v>
                </c:pt>
                <c:pt idx="22">
                  <c:v>Alan Carr</c:v>
                </c:pt>
                <c:pt idx="23">
                  <c:v>Alan Lambert</c:v>
                </c:pt>
                <c:pt idx="24">
                  <c:v>Alan Wallace</c:v>
                </c:pt>
                <c:pt idx="25">
                  <c:v>Alexander Bower</c:v>
                </c:pt>
                <c:pt idx="26">
                  <c:v>Alexander Clarkson</c:v>
                </c:pt>
                <c:pt idx="27">
                  <c:v>Alexander Edmunds</c:v>
                </c:pt>
                <c:pt idx="28">
                  <c:v>Alexander Gibson</c:v>
                </c:pt>
                <c:pt idx="29">
                  <c:v>Alexander Hodges</c:v>
                </c:pt>
                <c:pt idx="30">
                  <c:v>Alexander Langdon</c:v>
                </c:pt>
                <c:pt idx="31">
                  <c:v>Alexander Mackay</c:v>
                </c:pt>
                <c:pt idx="32">
                  <c:v>Alexander Mackenzie</c:v>
                </c:pt>
                <c:pt idx="33">
                  <c:v>Alexander North</c:v>
                </c:pt>
                <c:pt idx="34">
                  <c:v>Alexander Powell</c:v>
                </c:pt>
                <c:pt idx="35">
                  <c:v>Alexandra Allan</c:v>
                </c:pt>
                <c:pt idx="36">
                  <c:v>Alexandra Clarkson</c:v>
                </c:pt>
                <c:pt idx="37">
                  <c:v>Alexandra Hill</c:v>
                </c:pt>
                <c:pt idx="38">
                  <c:v>Alexandra Ince</c:v>
                </c:pt>
                <c:pt idx="39">
                  <c:v>Alexandra Ogden</c:v>
                </c:pt>
                <c:pt idx="40">
                  <c:v>Alison McLean</c:v>
                </c:pt>
                <c:pt idx="41">
                  <c:v>Alison Peters</c:v>
                </c:pt>
                <c:pt idx="42">
                  <c:v>Alison Vaughan</c:v>
                </c:pt>
                <c:pt idx="43">
                  <c:v>Alison Walker</c:v>
                </c:pt>
                <c:pt idx="44">
                  <c:v>Amanda Dickens</c:v>
                </c:pt>
                <c:pt idx="45">
                  <c:v>Amanda Forsyth</c:v>
                </c:pt>
                <c:pt idx="46">
                  <c:v>Amanda Hamilton</c:v>
                </c:pt>
                <c:pt idx="47">
                  <c:v>Amanda Hunter</c:v>
                </c:pt>
                <c:pt idx="48">
                  <c:v>Amanda Metcalfe</c:v>
                </c:pt>
                <c:pt idx="49">
                  <c:v>Amanda Reid</c:v>
                </c:pt>
                <c:pt idx="50">
                  <c:v>Amanda Robertson</c:v>
                </c:pt>
                <c:pt idx="51">
                  <c:v>Amelia Black</c:v>
                </c:pt>
                <c:pt idx="52">
                  <c:v>Amelia Graham</c:v>
                </c:pt>
                <c:pt idx="53">
                  <c:v>Amelia Henderson</c:v>
                </c:pt>
                <c:pt idx="54">
                  <c:v>Amelia James</c:v>
                </c:pt>
                <c:pt idx="55">
                  <c:v>Amelia Payne</c:v>
                </c:pt>
                <c:pt idx="56">
                  <c:v>Amelia Smith</c:v>
                </c:pt>
                <c:pt idx="57">
                  <c:v>Amelia Vaughan</c:v>
                </c:pt>
                <c:pt idx="58">
                  <c:v>Amy Alsop</c:v>
                </c:pt>
                <c:pt idx="59">
                  <c:v>Amy Arnold</c:v>
                </c:pt>
                <c:pt idx="60">
                  <c:v>Amy Glover</c:v>
                </c:pt>
                <c:pt idx="61">
                  <c:v>Amy Hemmings</c:v>
                </c:pt>
                <c:pt idx="62">
                  <c:v>Amy Hudson</c:v>
                </c:pt>
                <c:pt idx="63">
                  <c:v>Amy Marshall</c:v>
                </c:pt>
                <c:pt idx="64">
                  <c:v>Amy Miller</c:v>
                </c:pt>
                <c:pt idx="65">
                  <c:v>Amy Sharp</c:v>
                </c:pt>
                <c:pt idx="66">
                  <c:v>Amy Slater</c:v>
                </c:pt>
                <c:pt idx="67">
                  <c:v>Andrea Bond</c:v>
                </c:pt>
                <c:pt idx="68">
                  <c:v>Andrea Burgess</c:v>
                </c:pt>
                <c:pt idx="69">
                  <c:v>Andrea Dowd</c:v>
                </c:pt>
                <c:pt idx="70">
                  <c:v>Andrea Hart</c:v>
                </c:pt>
                <c:pt idx="71">
                  <c:v>Andrea Poole</c:v>
                </c:pt>
                <c:pt idx="72">
                  <c:v>Andrea Sharp</c:v>
                </c:pt>
                <c:pt idx="73">
                  <c:v>Andrea Wright</c:v>
                </c:pt>
                <c:pt idx="74">
                  <c:v>Andrew Berry</c:v>
                </c:pt>
                <c:pt idx="75">
                  <c:v>Andrew Edmunds</c:v>
                </c:pt>
                <c:pt idx="76">
                  <c:v>Andrew Hamilton</c:v>
                </c:pt>
                <c:pt idx="77">
                  <c:v>Angela Butler</c:v>
                </c:pt>
                <c:pt idx="78">
                  <c:v>Angela Cornish</c:v>
                </c:pt>
                <c:pt idx="79">
                  <c:v>Angela Edmunds</c:v>
                </c:pt>
                <c:pt idx="80">
                  <c:v>Angela Gray</c:v>
                </c:pt>
                <c:pt idx="81">
                  <c:v>Angela Henderson</c:v>
                </c:pt>
                <c:pt idx="82">
                  <c:v>Angela Rees</c:v>
                </c:pt>
                <c:pt idx="83">
                  <c:v>Angela Welch</c:v>
                </c:pt>
                <c:pt idx="84">
                  <c:v>Anna Baker</c:v>
                </c:pt>
                <c:pt idx="85">
                  <c:v>Anna Bower</c:v>
                </c:pt>
                <c:pt idx="86">
                  <c:v>Anna Churchill</c:v>
                </c:pt>
                <c:pt idx="87">
                  <c:v>Anna Cornish</c:v>
                </c:pt>
                <c:pt idx="88">
                  <c:v>Anna Grant</c:v>
                </c:pt>
                <c:pt idx="89">
                  <c:v>Anna Knox</c:v>
                </c:pt>
                <c:pt idx="90">
                  <c:v>Anna Lyman</c:v>
                </c:pt>
                <c:pt idx="91">
                  <c:v>Anna Roberts</c:v>
                </c:pt>
                <c:pt idx="92">
                  <c:v>Anne Hill</c:v>
                </c:pt>
                <c:pt idx="93">
                  <c:v>Anne Jones</c:v>
                </c:pt>
                <c:pt idx="94">
                  <c:v>Anne Randall</c:v>
                </c:pt>
                <c:pt idx="95">
                  <c:v>Anthony Hudson</c:v>
                </c:pt>
                <c:pt idx="96">
                  <c:v>Anthony Miller</c:v>
                </c:pt>
                <c:pt idx="97">
                  <c:v>Anthony Paige</c:v>
                </c:pt>
                <c:pt idx="98">
                  <c:v>Anthony Rampling</c:v>
                </c:pt>
                <c:pt idx="99">
                  <c:v>Anthony Welch</c:v>
                </c:pt>
                <c:pt idx="100">
                  <c:v>Audrey Dyer</c:v>
                </c:pt>
                <c:pt idx="101">
                  <c:v>Audrey McLean</c:v>
                </c:pt>
                <c:pt idx="102">
                  <c:v>Austin Carr</c:v>
                </c:pt>
                <c:pt idx="103">
                  <c:v>Austin McGrath</c:v>
                </c:pt>
                <c:pt idx="104">
                  <c:v>Austin Parsons</c:v>
                </c:pt>
                <c:pt idx="105">
                  <c:v>Ava Allan</c:v>
                </c:pt>
                <c:pt idx="106">
                  <c:v>Ava Hodges</c:v>
                </c:pt>
                <c:pt idx="107">
                  <c:v>Ava Jackson</c:v>
                </c:pt>
                <c:pt idx="108">
                  <c:v>Ava Scott</c:v>
                </c:pt>
                <c:pt idx="109">
                  <c:v>Bella Blake</c:v>
                </c:pt>
                <c:pt idx="110">
                  <c:v>Bella Coleman</c:v>
                </c:pt>
                <c:pt idx="111">
                  <c:v>Bella Forsyth</c:v>
                </c:pt>
                <c:pt idx="112">
                  <c:v>Bella Gray</c:v>
                </c:pt>
                <c:pt idx="113">
                  <c:v>Bella Jones</c:v>
                </c:pt>
                <c:pt idx="114">
                  <c:v>Bella May</c:v>
                </c:pt>
                <c:pt idx="115">
                  <c:v>Bella Simpson</c:v>
                </c:pt>
                <c:pt idx="116">
                  <c:v>Bella Wright</c:v>
                </c:pt>
                <c:pt idx="117">
                  <c:v>Benjamin Fraser</c:v>
                </c:pt>
                <c:pt idx="118">
                  <c:v>Benjamin Nolan</c:v>
                </c:pt>
                <c:pt idx="119">
                  <c:v>Benjamin Parsons</c:v>
                </c:pt>
                <c:pt idx="120">
                  <c:v>Benjamin Pullman</c:v>
                </c:pt>
                <c:pt idx="121">
                  <c:v>Benjamin Quinn</c:v>
                </c:pt>
                <c:pt idx="122">
                  <c:v>Benjamin Taylor</c:v>
                </c:pt>
                <c:pt idx="123">
                  <c:v>Benjamin Walker</c:v>
                </c:pt>
                <c:pt idx="124">
                  <c:v>Bernadette Baker</c:v>
                </c:pt>
                <c:pt idx="125">
                  <c:v>Bernadette Cameron</c:v>
                </c:pt>
                <c:pt idx="126">
                  <c:v>Bernadette Dickens</c:v>
                </c:pt>
                <c:pt idx="127">
                  <c:v>Bernadette Gibson</c:v>
                </c:pt>
                <c:pt idx="128">
                  <c:v>Bernadette Hill</c:v>
                </c:pt>
                <c:pt idx="129">
                  <c:v>Bernadette Langdon</c:v>
                </c:pt>
                <c:pt idx="130">
                  <c:v>Bernadette Nash</c:v>
                </c:pt>
                <c:pt idx="131">
                  <c:v>Bernadette Poole</c:v>
                </c:pt>
                <c:pt idx="132">
                  <c:v>Blake Hardacre</c:v>
                </c:pt>
                <c:pt idx="133">
                  <c:v>Blake Marshall</c:v>
                </c:pt>
                <c:pt idx="134">
                  <c:v>Boris Anderson</c:v>
                </c:pt>
                <c:pt idx="135">
                  <c:v>Boris Gibson</c:v>
                </c:pt>
                <c:pt idx="136">
                  <c:v>Boris Murray</c:v>
                </c:pt>
                <c:pt idx="137">
                  <c:v>Boris Piper</c:v>
                </c:pt>
                <c:pt idx="138">
                  <c:v>Boris Simpson</c:v>
                </c:pt>
                <c:pt idx="139">
                  <c:v>Brandon Allan</c:v>
                </c:pt>
                <c:pt idx="140">
                  <c:v>Brandon Anderson</c:v>
                </c:pt>
                <c:pt idx="141">
                  <c:v>Brandon Arnold</c:v>
                </c:pt>
                <c:pt idx="142">
                  <c:v>Brandon Duncan</c:v>
                </c:pt>
                <c:pt idx="143">
                  <c:v>Brandon Jones</c:v>
                </c:pt>
                <c:pt idx="144">
                  <c:v>Brandon Mills</c:v>
                </c:pt>
                <c:pt idx="145">
                  <c:v>Brandon Peake</c:v>
                </c:pt>
                <c:pt idx="146">
                  <c:v>Brandon Powell</c:v>
                </c:pt>
                <c:pt idx="147">
                  <c:v>Brian Baker</c:v>
                </c:pt>
                <c:pt idx="148">
                  <c:v>Cameron Graham</c:v>
                </c:pt>
                <c:pt idx="149">
                  <c:v>Cameron Harris</c:v>
                </c:pt>
                <c:pt idx="150">
                  <c:v>Cameron Parr</c:v>
                </c:pt>
                <c:pt idx="151">
                  <c:v>Cameron Powell</c:v>
                </c:pt>
                <c:pt idx="152">
                  <c:v>Carl Burgess</c:v>
                </c:pt>
                <c:pt idx="153">
                  <c:v>Carl Vaughan</c:v>
                </c:pt>
                <c:pt idx="154">
                  <c:v>Carl Young</c:v>
                </c:pt>
                <c:pt idx="155">
                  <c:v>Carol Ellison</c:v>
                </c:pt>
                <c:pt idx="156">
                  <c:v>Carol Hodges</c:v>
                </c:pt>
                <c:pt idx="157">
                  <c:v>Carol Peters</c:v>
                </c:pt>
                <c:pt idx="158">
                  <c:v>Carol Rees</c:v>
                </c:pt>
                <c:pt idx="159">
                  <c:v>Caroline Bond</c:v>
                </c:pt>
                <c:pt idx="160">
                  <c:v>Caroline Payne</c:v>
                </c:pt>
                <c:pt idx="161">
                  <c:v>Caroline Sanderson</c:v>
                </c:pt>
                <c:pt idx="162">
                  <c:v>Caroline Thomson</c:v>
                </c:pt>
                <c:pt idx="163">
                  <c:v>Carolyn Arnold</c:v>
                </c:pt>
                <c:pt idx="164">
                  <c:v>Carolyn Edmunds</c:v>
                </c:pt>
                <c:pt idx="165">
                  <c:v>Carolyn McLean</c:v>
                </c:pt>
                <c:pt idx="166">
                  <c:v>Carolyn Parr</c:v>
                </c:pt>
                <c:pt idx="167">
                  <c:v>Carolyn Reid</c:v>
                </c:pt>
                <c:pt idx="168">
                  <c:v>Charles Howard</c:v>
                </c:pt>
                <c:pt idx="169">
                  <c:v>Charles Rees</c:v>
                </c:pt>
                <c:pt idx="170">
                  <c:v>Charles Smith</c:v>
                </c:pt>
                <c:pt idx="171">
                  <c:v>Chloe Arnold</c:v>
                </c:pt>
                <c:pt idx="172">
                  <c:v>Chloe Bond</c:v>
                </c:pt>
                <c:pt idx="173">
                  <c:v>Chloe Forsyth</c:v>
                </c:pt>
                <c:pt idx="174">
                  <c:v>Chloe Martin</c:v>
                </c:pt>
                <c:pt idx="175">
                  <c:v>Chloe Skinner</c:v>
                </c:pt>
                <c:pt idx="176">
                  <c:v>Chloe Vance</c:v>
                </c:pt>
                <c:pt idx="177">
                  <c:v>Christian Greene</c:v>
                </c:pt>
                <c:pt idx="178">
                  <c:v>Christian Lee</c:v>
                </c:pt>
                <c:pt idx="179">
                  <c:v>Christian Short</c:v>
                </c:pt>
                <c:pt idx="180">
                  <c:v>Christian Turner</c:v>
                </c:pt>
                <c:pt idx="181">
                  <c:v>Christian Wallace</c:v>
                </c:pt>
                <c:pt idx="182">
                  <c:v>Christian White</c:v>
                </c:pt>
                <c:pt idx="183">
                  <c:v>Christian Wilson</c:v>
                </c:pt>
                <c:pt idx="184">
                  <c:v>Christopher Bell</c:v>
                </c:pt>
                <c:pt idx="185">
                  <c:v>Christopher Harris</c:v>
                </c:pt>
                <c:pt idx="186">
                  <c:v>Christopher Parr</c:v>
                </c:pt>
                <c:pt idx="187">
                  <c:v>Christopher Rampling</c:v>
                </c:pt>
                <c:pt idx="188">
                  <c:v>Christopher Robertson</c:v>
                </c:pt>
                <c:pt idx="189">
                  <c:v>Christopher Short</c:v>
                </c:pt>
                <c:pt idx="190">
                  <c:v>Claire Clark</c:v>
                </c:pt>
                <c:pt idx="191">
                  <c:v>Claire Langdon</c:v>
                </c:pt>
                <c:pt idx="192">
                  <c:v>Claire Mackay</c:v>
                </c:pt>
                <c:pt idx="193">
                  <c:v>Colin Greene</c:v>
                </c:pt>
                <c:pt idx="194">
                  <c:v>Colin Hart</c:v>
                </c:pt>
                <c:pt idx="195">
                  <c:v>Colin Knox</c:v>
                </c:pt>
                <c:pt idx="196">
                  <c:v>Colin Payne</c:v>
                </c:pt>
                <c:pt idx="197">
                  <c:v>Colin Pullman</c:v>
                </c:pt>
                <c:pt idx="198">
                  <c:v>Colin Scott</c:v>
                </c:pt>
                <c:pt idx="199">
                  <c:v>Colin Slater</c:v>
                </c:pt>
                <c:pt idx="200">
                  <c:v>Colin Smith</c:v>
                </c:pt>
                <c:pt idx="201">
                  <c:v>Colin Walker</c:v>
                </c:pt>
                <c:pt idx="202">
                  <c:v>Connor Black</c:v>
                </c:pt>
                <c:pt idx="203">
                  <c:v>Connor Bond</c:v>
                </c:pt>
                <c:pt idx="204">
                  <c:v>Connor Hudson</c:v>
                </c:pt>
                <c:pt idx="205">
                  <c:v>Connor Metcalfe</c:v>
                </c:pt>
                <c:pt idx="206">
                  <c:v>Connor Sharp</c:v>
                </c:pt>
                <c:pt idx="207">
                  <c:v>Connor Terry</c:v>
                </c:pt>
                <c:pt idx="208">
                  <c:v>Connor Turner</c:v>
                </c:pt>
                <c:pt idx="209">
                  <c:v>Dan Brown</c:v>
                </c:pt>
                <c:pt idx="210">
                  <c:v>Dan Clark</c:v>
                </c:pt>
                <c:pt idx="211">
                  <c:v>Dan Fraser</c:v>
                </c:pt>
                <c:pt idx="212">
                  <c:v>Dan Kerr</c:v>
                </c:pt>
                <c:pt idx="213">
                  <c:v>Dan King</c:v>
                </c:pt>
                <c:pt idx="214">
                  <c:v>Dan Lee</c:v>
                </c:pt>
                <c:pt idx="215">
                  <c:v>Dan Miller</c:v>
                </c:pt>
                <c:pt idx="216">
                  <c:v>Dan Terry</c:v>
                </c:pt>
                <c:pt idx="217">
                  <c:v>David Bailey</c:v>
                </c:pt>
                <c:pt idx="218">
                  <c:v>David Baker</c:v>
                </c:pt>
                <c:pt idx="219">
                  <c:v>David Ellison</c:v>
                </c:pt>
                <c:pt idx="220">
                  <c:v>David Hart</c:v>
                </c:pt>
                <c:pt idx="221">
                  <c:v>David Nash</c:v>
                </c:pt>
                <c:pt idx="222">
                  <c:v>David Wilkins</c:v>
                </c:pt>
                <c:pt idx="223">
                  <c:v>Deirdre Arnold</c:v>
                </c:pt>
                <c:pt idx="224">
                  <c:v>Deirdre Cameron</c:v>
                </c:pt>
                <c:pt idx="225">
                  <c:v>Deirdre Edmunds</c:v>
                </c:pt>
                <c:pt idx="226">
                  <c:v>Deirdre Jackson</c:v>
                </c:pt>
                <c:pt idx="227">
                  <c:v>Deirdre Kelly</c:v>
                </c:pt>
                <c:pt idx="228">
                  <c:v>Deirdre Marshall</c:v>
                </c:pt>
                <c:pt idx="229">
                  <c:v>Deirdre Miller</c:v>
                </c:pt>
                <c:pt idx="230">
                  <c:v>Deirdre Parr</c:v>
                </c:pt>
                <c:pt idx="231">
                  <c:v>Diana Black</c:v>
                </c:pt>
                <c:pt idx="232">
                  <c:v>Diana Bond</c:v>
                </c:pt>
                <c:pt idx="233">
                  <c:v>Diana Carr</c:v>
                </c:pt>
                <c:pt idx="234">
                  <c:v>Diana Howard</c:v>
                </c:pt>
                <c:pt idx="235">
                  <c:v>Diana Ince</c:v>
                </c:pt>
                <c:pt idx="236">
                  <c:v>Diana Parr</c:v>
                </c:pt>
                <c:pt idx="237">
                  <c:v>Diana Piper</c:v>
                </c:pt>
                <c:pt idx="238">
                  <c:v>Diane Arnold</c:v>
                </c:pt>
                <c:pt idx="239">
                  <c:v>Diane Bond</c:v>
                </c:pt>
                <c:pt idx="240">
                  <c:v>Diane Buckland</c:v>
                </c:pt>
                <c:pt idx="241">
                  <c:v>Diane Duncan</c:v>
                </c:pt>
                <c:pt idx="242">
                  <c:v>Diane Hodges</c:v>
                </c:pt>
                <c:pt idx="243">
                  <c:v>Diane Powell</c:v>
                </c:pt>
                <c:pt idx="244">
                  <c:v>Diane Quinn</c:v>
                </c:pt>
                <c:pt idx="245">
                  <c:v>Diane Rutherford</c:v>
                </c:pt>
                <c:pt idx="246">
                  <c:v>Dominic Ferguson</c:v>
                </c:pt>
                <c:pt idx="247">
                  <c:v>Dominic Pullman</c:v>
                </c:pt>
                <c:pt idx="248">
                  <c:v>Dominic Wright</c:v>
                </c:pt>
                <c:pt idx="249">
                  <c:v>Donna Campbell</c:v>
                </c:pt>
                <c:pt idx="250">
                  <c:v>Donna Clarkson</c:v>
                </c:pt>
                <c:pt idx="251">
                  <c:v>Donna Hardacre</c:v>
                </c:pt>
                <c:pt idx="252">
                  <c:v>Donna Ince</c:v>
                </c:pt>
                <c:pt idx="253">
                  <c:v>Donna Lawrence</c:v>
                </c:pt>
                <c:pt idx="254">
                  <c:v>Donna Simpson</c:v>
                </c:pt>
                <c:pt idx="255">
                  <c:v>Dorothy Buckland</c:v>
                </c:pt>
                <c:pt idx="256">
                  <c:v>Dorothy Marshall</c:v>
                </c:pt>
                <c:pt idx="257">
                  <c:v>Dorothy Mills</c:v>
                </c:pt>
                <c:pt idx="258">
                  <c:v>Dorothy Ogden</c:v>
                </c:pt>
                <c:pt idx="259">
                  <c:v>Dylan Anderson</c:v>
                </c:pt>
                <c:pt idx="260">
                  <c:v>Dylan Lambert</c:v>
                </c:pt>
                <c:pt idx="261">
                  <c:v>Dylan Lyman</c:v>
                </c:pt>
                <c:pt idx="262">
                  <c:v>Dylan Manning</c:v>
                </c:pt>
                <c:pt idx="263">
                  <c:v>Dylan Newman</c:v>
                </c:pt>
                <c:pt idx="264">
                  <c:v>Dylan Peake</c:v>
                </c:pt>
                <c:pt idx="265">
                  <c:v>Dylan Roberts</c:v>
                </c:pt>
                <c:pt idx="266">
                  <c:v>Edward Blake</c:v>
                </c:pt>
                <c:pt idx="267">
                  <c:v>Edward Churchill</c:v>
                </c:pt>
                <c:pt idx="268">
                  <c:v>Edward Clarkson</c:v>
                </c:pt>
                <c:pt idx="269">
                  <c:v>Edward Forsyth</c:v>
                </c:pt>
                <c:pt idx="270">
                  <c:v>Edward Hamilton</c:v>
                </c:pt>
                <c:pt idx="271">
                  <c:v>Edward Hardacre</c:v>
                </c:pt>
                <c:pt idx="272">
                  <c:v>Edward King</c:v>
                </c:pt>
                <c:pt idx="273">
                  <c:v>Edward Lyman</c:v>
                </c:pt>
                <c:pt idx="274">
                  <c:v>Edward MacDonald</c:v>
                </c:pt>
                <c:pt idx="275">
                  <c:v>Edward Poole</c:v>
                </c:pt>
                <c:pt idx="276">
                  <c:v>Edward Powell</c:v>
                </c:pt>
                <c:pt idx="277">
                  <c:v>Edward Sanderson</c:v>
                </c:pt>
                <c:pt idx="278">
                  <c:v>Edward Skinner</c:v>
                </c:pt>
                <c:pt idx="279">
                  <c:v>Edward Springer</c:v>
                </c:pt>
                <c:pt idx="280">
                  <c:v>Elizabeth Clark</c:v>
                </c:pt>
                <c:pt idx="281">
                  <c:v>Elizabeth Dickens</c:v>
                </c:pt>
                <c:pt idx="282">
                  <c:v>Elizabeth Jackson</c:v>
                </c:pt>
                <c:pt idx="283">
                  <c:v>Elizabeth Mitchell</c:v>
                </c:pt>
                <c:pt idx="284">
                  <c:v>Elizabeth Piper</c:v>
                </c:pt>
                <c:pt idx="285">
                  <c:v>Elizabeth Smith</c:v>
                </c:pt>
                <c:pt idx="286">
                  <c:v>Elizabeth Stewart</c:v>
                </c:pt>
                <c:pt idx="287">
                  <c:v>Ella Abraham</c:v>
                </c:pt>
                <c:pt idx="288">
                  <c:v>Ella Bell</c:v>
                </c:pt>
                <c:pt idx="289">
                  <c:v>Ella Brown</c:v>
                </c:pt>
                <c:pt idx="290">
                  <c:v>Ella Edmunds</c:v>
                </c:pt>
                <c:pt idx="291">
                  <c:v>Ella Hart</c:v>
                </c:pt>
                <c:pt idx="292">
                  <c:v>Ella Hemmings</c:v>
                </c:pt>
                <c:pt idx="293">
                  <c:v>Ella Mackenzie</c:v>
                </c:pt>
                <c:pt idx="294">
                  <c:v>Ella Short</c:v>
                </c:pt>
                <c:pt idx="295">
                  <c:v>Emily Chapman</c:v>
                </c:pt>
                <c:pt idx="296">
                  <c:v>Emily Grant</c:v>
                </c:pt>
                <c:pt idx="297">
                  <c:v>Emily Hudson</c:v>
                </c:pt>
                <c:pt idx="298">
                  <c:v>Emily Lambert</c:v>
                </c:pt>
                <c:pt idx="299">
                  <c:v>Emily Lee</c:v>
                </c:pt>
                <c:pt idx="300">
                  <c:v>Emily Mills</c:v>
                </c:pt>
                <c:pt idx="301">
                  <c:v>Emily Pullman</c:v>
                </c:pt>
                <c:pt idx="302">
                  <c:v>Emily Rampling</c:v>
                </c:pt>
                <c:pt idx="303">
                  <c:v>Emily Sanderson</c:v>
                </c:pt>
                <c:pt idx="304">
                  <c:v>Emily Wallace</c:v>
                </c:pt>
                <c:pt idx="305">
                  <c:v>Emily Watson</c:v>
                </c:pt>
                <c:pt idx="306">
                  <c:v>Emma Duncan</c:v>
                </c:pt>
                <c:pt idx="307">
                  <c:v>Emma May</c:v>
                </c:pt>
                <c:pt idx="308">
                  <c:v>Emma Poole</c:v>
                </c:pt>
                <c:pt idx="309">
                  <c:v>Emma Walsh</c:v>
                </c:pt>
                <c:pt idx="310">
                  <c:v>Eric Baker</c:v>
                </c:pt>
                <c:pt idx="311">
                  <c:v>Eric Buckland</c:v>
                </c:pt>
                <c:pt idx="312">
                  <c:v>Eric Chapman</c:v>
                </c:pt>
                <c:pt idx="313">
                  <c:v>Eric Clarkson</c:v>
                </c:pt>
                <c:pt idx="314">
                  <c:v>Eric Coleman</c:v>
                </c:pt>
                <c:pt idx="315">
                  <c:v>Eric Duncan</c:v>
                </c:pt>
                <c:pt idx="316">
                  <c:v>Eric Grant</c:v>
                </c:pt>
                <c:pt idx="317">
                  <c:v>Eric Hughes</c:v>
                </c:pt>
                <c:pt idx="318">
                  <c:v>Eric Nash</c:v>
                </c:pt>
                <c:pt idx="319">
                  <c:v>Eric Oliver</c:v>
                </c:pt>
                <c:pt idx="320">
                  <c:v>Eric Piper</c:v>
                </c:pt>
                <c:pt idx="321">
                  <c:v>Eric Quinn</c:v>
                </c:pt>
                <c:pt idx="322">
                  <c:v>Eric Sharp</c:v>
                </c:pt>
                <c:pt idx="323">
                  <c:v>Evan Fisher</c:v>
                </c:pt>
                <c:pt idx="324">
                  <c:v>Evan Ross</c:v>
                </c:pt>
                <c:pt idx="325">
                  <c:v>Evan Stewart</c:v>
                </c:pt>
                <c:pt idx="326">
                  <c:v>Evan Vaughan</c:v>
                </c:pt>
                <c:pt idx="327">
                  <c:v>Evan Walsh</c:v>
                </c:pt>
                <c:pt idx="328">
                  <c:v>Faith Cameron</c:v>
                </c:pt>
                <c:pt idx="329">
                  <c:v>Faith Dickens</c:v>
                </c:pt>
                <c:pt idx="330">
                  <c:v>Faith Kerr</c:v>
                </c:pt>
                <c:pt idx="331">
                  <c:v>Faith Miller</c:v>
                </c:pt>
                <c:pt idx="332">
                  <c:v>Faith Paterson</c:v>
                </c:pt>
                <c:pt idx="333">
                  <c:v>Faith Ross</c:v>
                </c:pt>
                <c:pt idx="334">
                  <c:v>Faith Sanderson</c:v>
                </c:pt>
                <c:pt idx="335">
                  <c:v>Faith Scott</c:v>
                </c:pt>
                <c:pt idx="336">
                  <c:v>Faith Sutherland</c:v>
                </c:pt>
                <c:pt idx="337">
                  <c:v>Faith Thomson</c:v>
                </c:pt>
                <c:pt idx="338">
                  <c:v>Felicity Arnold</c:v>
                </c:pt>
                <c:pt idx="339">
                  <c:v>Felicity Hughes</c:v>
                </c:pt>
                <c:pt idx="340">
                  <c:v>Felicity Lambert</c:v>
                </c:pt>
                <c:pt idx="341">
                  <c:v>Felicity Payne</c:v>
                </c:pt>
                <c:pt idx="342">
                  <c:v>Fiona Baker</c:v>
                </c:pt>
                <c:pt idx="343">
                  <c:v>Fiona Ball</c:v>
                </c:pt>
                <c:pt idx="344">
                  <c:v>Fiona Rutherford</c:v>
                </c:pt>
                <c:pt idx="345">
                  <c:v>Fiona Stewart</c:v>
                </c:pt>
                <c:pt idx="346">
                  <c:v>Fiona Taylor</c:v>
                </c:pt>
                <c:pt idx="347">
                  <c:v>Frank Dickens</c:v>
                </c:pt>
                <c:pt idx="348">
                  <c:v>Frank Walker</c:v>
                </c:pt>
                <c:pt idx="349">
                  <c:v>Gabrielle Ball</c:v>
                </c:pt>
                <c:pt idx="350">
                  <c:v>Gabrielle Cameron</c:v>
                </c:pt>
                <c:pt idx="351">
                  <c:v>Gabrielle Harris</c:v>
                </c:pt>
                <c:pt idx="352">
                  <c:v>Gabrielle Lyman</c:v>
                </c:pt>
                <c:pt idx="353">
                  <c:v>Gabrielle McDonald</c:v>
                </c:pt>
                <c:pt idx="354">
                  <c:v>Gabrielle Peters</c:v>
                </c:pt>
                <c:pt idx="355">
                  <c:v>Gavin Blake</c:v>
                </c:pt>
                <c:pt idx="356">
                  <c:v>Gavin Duncan</c:v>
                </c:pt>
                <c:pt idx="357">
                  <c:v>Gavin Gill</c:v>
                </c:pt>
                <c:pt idx="358">
                  <c:v>Gavin Glover</c:v>
                </c:pt>
                <c:pt idx="359">
                  <c:v>Gavin Oliver</c:v>
                </c:pt>
                <c:pt idx="360">
                  <c:v>Gavin Pullman</c:v>
                </c:pt>
                <c:pt idx="361">
                  <c:v>Gavin Rampling</c:v>
                </c:pt>
                <c:pt idx="362">
                  <c:v>Gavin Randall</c:v>
                </c:pt>
                <c:pt idx="363">
                  <c:v>Gavin Stewart</c:v>
                </c:pt>
                <c:pt idx="364">
                  <c:v>Gordon Hudson</c:v>
                </c:pt>
                <c:pt idx="365">
                  <c:v>Gordon Hughes</c:v>
                </c:pt>
                <c:pt idx="366">
                  <c:v>Gordon Jones</c:v>
                </c:pt>
                <c:pt idx="367">
                  <c:v>Gordon Mitchell</c:v>
                </c:pt>
                <c:pt idx="368">
                  <c:v>Gordon North</c:v>
                </c:pt>
                <c:pt idx="369">
                  <c:v>Gordon Quinn</c:v>
                </c:pt>
                <c:pt idx="370">
                  <c:v>Grace Arnold</c:v>
                </c:pt>
                <c:pt idx="371">
                  <c:v>Grace Davidson</c:v>
                </c:pt>
                <c:pt idx="372">
                  <c:v>Grace Roberts</c:v>
                </c:pt>
                <c:pt idx="373">
                  <c:v>Hannah Cornish</c:v>
                </c:pt>
                <c:pt idx="374">
                  <c:v>Hannah Henderson</c:v>
                </c:pt>
                <c:pt idx="375">
                  <c:v>Hannah Jackson</c:v>
                </c:pt>
                <c:pt idx="376">
                  <c:v>Hannah King</c:v>
                </c:pt>
                <c:pt idx="377">
                  <c:v>Hannah Lambert</c:v>
                </c:pt>
                <c:pt idx="378">
                  <c:v>Hannah Rutherford</c:v>
                </c:pt>
                <c:pt idx="379">
                  <c:v>Harry Clarkson</c:v>
                </c:pt>
                <c:pt idx="380">
                  <c:v>Harry James</c:v>
                </c:pt>
                <c:pt idx="381">
                  <c:v>Harry Kelly</c:v>
                </c:pt>
                <c:pt idx="382">
                  <c:v>Harry White</c:v>
                </c:pt>
                <c:pt idx="383">
                  <c:v>Heather Davies</c:v>
                </c:pt>
                <c:pt idx="384">
                  <c:v>Heather Lyman</c:v>
                </c:pt>
                <c:pt idx="385">
                  <c:v>Heather MacDonald</c:v>
                </c:pt>
                <c:pt idx="386">
                  <c:v>Heather Payne</c:v>
                </c:pt>
                <c:pt idx="387">
                  <c:v>Heather Piper</c:v>
                </c:pt>
                <c:pt idx="388">
                  <c:v>Heather Rampling</c:v>
                </c:pt>
                <c:pt idx="389">
                  <c:v>Heather Springer</c:v>
                </c:pt>
                <c:pt idx="390">
                  <c:v>Ian Chapman</c:v>
                </c:pt>
                <c:pt idx="391">
                  <c:v>Ian Dowd</c:v>
                </c:pt>
                <c:pt idx="392">
                  <c:v>Ian Ellison</c:v>
                </c:pt>
                <c:pt idx="393">
                  <c:v>Ian Murray</c:v>
                </c:pt>
                <c:pt idx="394">
                  <c:v>Ian Parr</c:v>
                </c:pt>
                <c:pt idx="395">
                  <c:v>Ian Parsons</c:v>
                </c:pt>
                <c:pt idx="396">
                  <c:v>Ian Piper</c:v>
                </c:pt>
                <c:pt idx="397">
                  <c:v>Ian Short</c:v>
                </c:pt>
                <c:pt idx="398">
                  <c:v>Irene Hill</c:v>
                </c:pt>
                <c:pt idx="399">
                  <c:v>Irene May</c:v>
                </c:pt>
                <c:pt idx="400">
                  <c:v>Irene Vaughan</c:v>
                </c:pt>
                <c:pt idx="401">
                  <c:v>Isaac Bower</c:v>
                </c:pt>
                <c:pt idx="402">
                  <c:v>Isaac Brown</c:v>
                </c:pt>
                <c:pt idx="403">
                  <c:v>Isaac Dowd</c:v>
                </c:pt>
                <c:pt idx="404">
                  <c:v>Isaac Grant</c:v>
                </c:pt>
                <c:pt idx="405">
                  <c:v>Isaac MacDonald</c:v>
                </c:pt>
                <c:pt idx="406">
                  <c:v>Isaac Mitchell</c:v>
                </c:pt>
                <c:pt idx="407">
                  <c:v>Isaac Parr</c:v>
                </c:pt>
                <c:pt idx="408">
                  <c:v>Isaac Piper</c:v>
                </c:pt>
                <c:pt idx="409">
                  <c:v>Isaac Robertson</c:v>
                </c:pt>
                <c:pt idx="410">
                  <c:v>Isaac Scott</c:v>
                </c:pt>
                <c:pt idx="411">
                  <c:v>Jack Dowd</c:v>
                </c:pt>
                <c:pt idx="412">
                  <c:v>Jack Lee</c:v>
                </c:pt>
                <c:pt idx="413">
                  <c:v>Jack MacLeod</c:v>
                </c:pt>
                <c:pt idx="414">
                  <c:v>Jack McGrath</c:v>
                </c:pt>
                <c:pt idx="415">
                  <c:v>Jack Simpson</c:v>
                </c:pt>
                <c:pt idx="416">
                  <c:v>Jack Stewart</c:v>
                </c:pt>
                <c:pt idx="417">
                  <c:v>Jack Walker</c:v>
                </c:pt>
                <c:pt idx="418">
                  <c:v>Jacob Brown</c:v>
                </c:pt>
                <c:pt idx="419">
                  <c:v>Jacob Langdon</c:v>
                </c:pt>
                <c:pt idx="420">
                  <c:v>Jacob Lee</c:v>
                </c:pt>
                <c:pt idx="421">
                  <c:v>Jacob Morgan</c:v>
                </c:pt>
                <c:pt idx="422">
                  <c:v>Jacob Robertson</c:v>
                </c:pt>
                <c:pt idx="423">
                  <c:v>Jake Bell</c:v>
                </c:pt>
                <c:pt idx="424">
                  <c:v>Jake Davidson</c:v>
                </c:pt>
                <c:pt idx="425">
                  <c:v>Jake Fisher</c:v>
                </c:pt>
                <c:pt idx="426">
                  <c:v>Jake Henderson</c:v>
                </c:pt>
                <c:pt idx="427">
                  <c:v>Jake Nolan</c:v>
                </c:pt>
                <c:pt idx="428">
                  <c:v>James Arnold</c:v>
                </c:pt>
                <c:pt idx="429">
                  <c:v>James Churchill</c:v>
                </c:pt>
                <c:pt idx="430">
                  <c:v>James Duncan</c:v>
                </c:pt>
                <c:pt idx="431">
                  <c:v>James Mills</c:v>
                </c:pt>
                <c:pt idx="432">
                  <c:v>James Paige</c:v>
                </c:pt>
                <c:pt idx="433">
                  <c:v>Jan Dyer</c:v>
                </c:pt>
                <c:pt idx="434">
                  <c:v>Jan Ellison</c:v>
                </c:pt>
                <c:pt idx="435">
                  <c:v>Jan Johnston</c:v>
                </c:pt>
                <c:pt idx="436">
                  <c:v>Jan Mathis</c:v>
                </c:pt>
                <c:pt idx="437">
                  <c:v>Jan May</c:v>
                </c:pt>
                <c:pt idx="438">
                  <c:v>Jan Tucker</c:v>
                </c:pt>
                <c:pt idx="439">
                  <c:v>Jan Vaughan</c:v>
                </c:pt>
                <c:pt idx="440">
                  <c:v>Jane Arnold</c:v>
                </c:pt>
                <c:pt idx="441">
                  <c:v>Jane Burgess</c:v>
                </c:pt>
                <c:pt idx="442">
                  <c:v>Jane Clarkson</c:v>
                </c:pt>
                <c:pt idx="443">
                  <c:v>Jane Howard</c:v>
                </c:pt>
                <c:pt idx="444">
                  <c:v>Jane Knox</c:v>
                </c:pt>
                <c:pt idx="445">
                  <c:v>Jasmine Arnold</c:v>
                </c:pt>
                <c:pt idx="446">
                  <c:v>Jasmine Langdon</c:v>
                </c:pt>
                <c:pt idx="447">
                  <c:v>Jasmine Mills</c:v>
                </c:pt>
                <c:pt idx="448">
                  <c:v>Jasmine Parsons</c:v>
                </c:pt>
                <c:pt idx="449">
                  <c:v>Jasmine Pullman</c:v>
                </c:pt>
                <c:pt idx="450">
                  <c:v>Jason Black</c:v>
                </c:pt>
                <c:pt idx="451">
                  <c:v>Jason Clark</c:v>
                </c:pt>
                <c:pt idx="452">
                  <c:v>Jason Dyer</c:v>
                </c:pt>
                <c:pt idx="453">
                  <c:v>Jason Howard</c:v>
                </c:pt>
                <c:pt idx="454">
                  <c:v>Jason Lawrence</c:v>
                </c:pt>
                <c:pt idx="455">
                  <c:v>Jason Ross</c:v>
                </c:pt>
                <c:pt idx="456">
                  <c:v>Jennifer Lambert</c:v>
                </c:pt>
                <c:pt idx="457">
                  <c:v>Jennifer Mathis</c:v>
                </c:pt>
                <c:pt idx="458">
                  <c:v>Jennifer Morgan</c:v>
                </c:pt>
                <c:pt idx="459">
                  <c:v>Jennifer Reid</c:v>
                </c:pt>
                <c:pt idx="460">
                  <c:v>Jennifer Taylor</c:v>
                </c:pt>
                <c:pt idx="461">
                  <c:v>Jessica Lyman</c:v>
                </c:pt>
                <c:pt idx="462">
                  <c:v>Jessica Poole</c:v>
                </c:pt>
                <c:pt idx="463">
                  <c:v>Jessica Wallace</c:v>
                </c:pt>
                <c:pt idx="464">
                  <c:v>Joan Forsyth</c:v>
                </c:pt>
                <c:pt idx="465">
                  <c:v>Joan Parsons</c:v>
                </c:pt>
                <c:pt idx="466">
                  <c:v>Joan Rutherford</c:v>
                </c:pt>
                <c:pt idx="467">
                  <c:v>Joan Wright</c:v>
                </c:pt>
                <c:pt idx="468">
                  <c:v>Joanne Allan</c:v>
                </c:pt>
                <c:pt idx="469">
                  <c:v>Joanne Clarkson</c:v>
                </c:pt>
                <c:pt idx="470">
                  <c:v>Joanne Mathis</c:v>
                </c:pt>
                <c:pt idx="471">
                  <c:v>Joanne North</c:v>
                </c:pt>
                <c:pt idx="472">
                  <c:v>Joanne Scott</c:v>
                </c:pt>
                <c:pt idx="473">
                  <c:v>Joanne Wallace</c:v>
                </c:pt>
                <c:pt idx="474">
                  <c:v>Joanne Young</c:v>
                </c:pt>
                <c:pt idx="475">
                  <c:v>Joe Dowd</c:v>
                </c:pt>
                <c:pt idx="476">
                  <c:v>Joe Edmunds</c:v>
                </c:pt>
                <c:pt idx="477">
                  <c:v>Joe Grant</c:v>
                </c:pt>
                <c:pt idx="478">
                  <c:v>Joe McGrath</c:v>
                </c:pt>
                <c:pt idx="479">
                  <c:v>John Blake</c:v>
                </c:pt>
                <c:pt idx="480">
                  <c:v>John Burgess</c:v>
                </c:pt>
                <c:pt idx="481">
                  <c:v>John Graham</c:v>
                </c:pt>
                <c:pt idx="482">
                  <c:v>John Harris</c:v>
                </c:pt>
                <c:pt idx="483">
                  <c:v>John McDonald</c:v>
                </c:pt>
                <c:pt idx="484">
                  <c:v>John Rutherford</c:v>
                </c:pt>
                <c:pt idx="485">
                  <c:v>Jonathan Berry</c:v>
                </c:pt>
                <c:pt idx="486">
                  <c:v>Jonathan Brown</c:v>
                </c:pt>
                <c:pt idx="487">
                  <c:v>Jonathan Lee</c:v>
                </c:pt>
                <c:pt idx="488">
                  <c:v>Jonathan Mackenzie</c:v>
                </c:pt>
                <c:pt idx="489">
                  <c:v>Jonathan Marshall</c:v>
                </c:pt>
                <c:pt idx="490">
                  <c:v>Jonathan Morrison</c:v>
                </c:pt>
                <c:pt idx="491">
                  <c:v>Jonathan Murray</c:v>
                </c:pt>
                <c:pt idx="492">
                  <c:v>Jonathan Sharp</c:v>
                </c:pt>
                <c:pt idx="493">
                  <c:v>Jonathan Wilkins</c:v>
                </c:pt>
                <c:pt idx="494">
                  <c:v>Joseph Anderson</c:v>
                </c:pt>
                <c:pt idx="495">
                  <c:v>Joseph Brown</c:v>
                </c:pt>
                <c:pt idx="496">
                  <c:v>Joseph Hamilton</c:v>
                </c:pt>
                <c:pt idx="497">
                  <c:v>Joseph Hardacre</c:v>
                </c:pt>
                <c:pt idx="498">
                  <c:v>Joseph Oliver</c:v>
                </c:pt>
                <c:pt idx="499">
                  <c:v>Joseph Parr</c:v>
                </c:pt>
                <c:pt idx="500">
                  <c:v>Joshua Alsop</c:v>
                </c:pt>
                <c:pt idx="501">
                  <c:v>Joshua Greene</c:v>
                </c:pt>
                <c:pt idx="502">
                  <c:v>Joshua Lyman</c:v>
                </c:pt>
                <c:pt idx="503">
                  <c:v>Joshua Murray</c:v>
                </c:pt>
                <c:pt idx="504">
                  <c:v>Joshua Powell</c:v>
                </c:pt>
                <c:pt idx="505">
                  <c:v>Joshua Vance</c:v>
                </c:pt>
                <c:pt idx="506">
                  <c:v>Julia Ferguson</c:v>
                </c:pt>
                <c:pt idx="507">
                  <c:v>Julia Forsyth</c:v>
                </c:pt>
                <c:pt idx="508">
                  <c:v>Julia Glover</c:v>
                </c:pt>
                <c:pt idx="509">
                  <c:v>Julia Kerr</c:v>
                </c:pt>
                <c:pt idx="510">
                  <c:v>Julia May</c:v>
                </c:pt>
                <c:pt idx="511">
                  <c:v>Julia Reid</c:v>
                </c:pt>
                <c:pt idx="512">
                  <c:v>Julia Sutherland</c:v>
                </c:pt>
                <c:pt idx="513">
                  <c:v>Julian Duncan</c:v>
                </c:pt>
                <c:pt idx="514">
                  <c:v>Julian Hughes</c:v>
                </c:pt>
                <c:pt idx="515">
                  <c:v>Julian Mackenzie</c:v>
                </c:pt>
                <c:pt idx="516">
                  <c:v>Julian May</c:v>
                </c:pt>
                <c:pt idx="517">
                  <c:v>Julian Ogden</c:v>
                </c:pt>
                <c:pt idx="518">
                  <c:v>Julian Parr</c:v>
                </c:pt>
                <c:pt idx="519">
                  <c:v>Julian Simpson</c:v>
                </c:pt>
                <c:pt idx="520">
                  <c:v>Julian Springer</c:v>
                </c:pt>
                <c:pt idx="521">
                  <c:v>Julian Underwood</c:v>
                </c:pt>
                <c:pt idx="522">
                  <c:v>Justin Abraham</c:v>
                </c:pt>
                <c:pt idx="523">
                  <c:v>Justin Brown</c:v>
                </c:pt>
                <c:pt idx="524">
                  <c:v>Justin Ferguson</c:v>
                </c:pt>
                <c:pt idx="525">
                  <c:v>Justin Reid</c:v>
                </c:pt>
                <c:pt idx="526">
                  <c:v>Justin Scott</c:v>
                </c:pt>
                <c:pt idx="527">
                  <c:v>Justin Vance</c:v>
                </c:pt>
                <c:pt idx="528">
                  <c:v>Justin Welch</c:v>
                </c:pt>
                <c:pt idx="529">
                  <c:v>Karen Arnold</c:v>
                </c:pt>
                <c:pt idx="530">
                  <c:v>Karen Avery</c:v>
                </c:pt>
                <c:pt idx="531">
                  <c:v>Karen Clark</c:v>
                </c:pt>
                <c:pt idx="532">
                  <c:v>Karen Payne</c:v>
                </c:pt>
                <c:pt idx="533">
                  <c:v>Karen Skinner</c:v>
                </c:pt>
                <c:pt idx="534">
                  <c:v>Katherine Bower</c:v>
                </c:pt>
                <c:pt idx="535">
                  <c:v>Katherine Campbell</c:v>
                </c:pt>
                <c:pt idx="536">
                  <c:v>Katherine Davies</c:v>
                </c:pt>
                <c:pt idx="537">
                  <c:v>Katherine Dowd</c:v>
                </c:pt>
                <c:pt idx="538">
                  <c:v>Katherine Hill</c:v>
                </c:pt>
                <c:pt idx="539">
                  <c:v>Katherine Hughes</c:v>
                </c:pt>
                <c:pt idx="540">
                  <c:v>Katherine Mills</c:v>
                </c:pt>
                <c:pt idx="541">
                  <c:v>Katherine Rees</c:v>
                </c:pt>
                <c:pt idx="542">
                  <c:v>Katherine Scott</c:v>
                </c:pt>
                <c:pt idx="543">
                  <c:v>Keith Duncan</c:v>
                </c:pt>
                <c:pt idx="544">
                  <c:v>Keith Graham</c:v>
                </c:pt>
                <c:pt idx="545">
                  <c:v>Keith Hughes</c:v>
                </c:pt>
                <c:pt idx="546">
                  <c:v>Keith Metcalfe</c:v>
                </c:pt>
                <c:pt idx="547">
                  <c:v>Keith Parr</c:v>
                </c:pt>
                <c:pt idx="548">
                  <c:v>Keith Welch</c:v>
                </c:pt>
                <c:pt idx="549">
                  <c:v>Kevin Duncan</c:v>
                </c:pt>
                <c:pt idx="550">
                  <c:v>Kevin Hill</c:v>
                </c:pt>
                <c:pt idx="551">
                  <c:v>Kevin Springer</c:v>
                </c:pt>
                <c:pt idx="552">
                  <c:v>Kevin Wilson</c:v>
                </c:pt>
                <c:pt idx="553">
                  <c:v>Kimberly Abraham</c:v>
                </c:pt>
                <c:pt idx="554">
                  <c:v>Kimberly Dickens</c:v>
                </c:pt>
                <c:pt idx="555">
                  <c:v>Kimberly Jones</c:v>
                </c:pt>
                <c:pt idx="556">
                  <c:v>Kimberly Lyman</c:v>
                </c:pt>
                <c:pt idx="557">
                  <c:v>Kimberly MacDonald</c:v>
                </c:pt>
                <c:pt idx="558">
                  <c:v>Kimberly Oliver</c:v>
                </c:pt>
                <c:pt idx="559">
                  <c:v>Kimberly Payne</c:v>
                </c:pt>
                <c:pt idx="560">
                  <c:v>Kylie Clark</c:v>
                </c:pt>
                <c:pt idx="561">
                  <c:v>Kylie Dyer</c:v>
                </c:pt>
                <c:pt idx="562">
                  <c:v>Kylie Marshall</c:v>
                </c:pt>
                <c:pt idx="563">
                  <c:v>Kylie May</c:v>
                </c:pt>
                <c:pt idx="564">
                  <c:v>Kylie McDonald</c:v>
                </c:pt>
                <c:pt idx="565">
                  <c:v>Kylie Nolan</c:v>
                </c:pt>
                <c:pt idx="566">
                  <c:v>Kylie Vaughan</c:v>
                </c:pt>
                <c:pt idx="567">
                  <c:v>Kylie Wright</c:v>
                </c:pt>
                <c:pt idx="568">
                  <c:v>Lauren Bower</c:v>
                </c:pt>
                <c:pt idx="569">
                  <c:v>Lauren Hill</c:v>
                </c:pt>
                <c:pt idx="570">
                  <c:v>Lauren Howard</c:v>
                </c:pt>
                <c:pt idx="571">
                  <c:v>Lauren Ince</c:v>
                </c:pt>
                <c:pt idx="572">
                  <c:v>Lauren Marshall</c:v>
                </c:pt>
                <c:pt idx="573">
                  <c:v>Lauren Ogden</c:v>
                </c:pt>
                <c:pt idx="574">
                  <c:v>Lauren Peters</c:v>
                </c:pt>
                <c:pt idx="575">
                  <c:v>Lauren Randall</c:v>
                </c:pt>
                <c:pt idx="576">
                  <c:v>Lauren Ross</c:v>
                </c:pt>
                <c:pt idx="577">
                  <c:v>Lauren Skinner</c:v>
                </c:pt>
                <c:pt idx="578">
                  <c:v>Leah Avery</c:v>
                </c:pt>
                <c:pt idx="579">
                  <c:v>Leah Lambert</c:v>
                </c:pt>
                <c:pt idx="580">
                  <c:v>Leah Manning</c:v>
                </c:pt>
                <c:pt idx="581">
                  <c:v>Leah Sanderson</c:v>
                </c:pt>
                <c:pt idx="582">
                  <c:v>Leah Turner</c:v>
                </c:pt>
                <c:pt idx="583">
                  <c:v>Leonard McGrath</c:v>
                </c:pt>
                <c:pt idx="584">
                  <c:v>Leonard Mitchell</c:v>
                </c:pt>
                <c:pt idx="585">
                  <c:v>Leonard Paterson</c:v>
                </c:pt>
                <c:pt idx="586">
                  <c:v>Leonard Rees</c:v>
                </c:pt>
                <c:pt idx="587">
                  <c:v>Leonard Skinner</c:v>
                </c:pt>
                <c:pt idx="588">
                  <c:v>Leonard White</c:v>
                </c:pt>
                <c:pt idx="589">
                  <c:v>Liam Forsyth</c:v>
                </c:pt>
                <c:pt idx="590">
                  <c:v>Liam Knox</c:v>
                </c:pt>
                <c:pt idx="591">
                  <c:v>Liam Lee</c:v>
                </c:pt>
                <c:pt idx="592">
                  <c:v>Liam Paige</c:v>
                </c:pt>
                <c:pt idx="593">
                  <c:v>Liam Rampling</c:v>
                </c:pt>
                <c:pt idx="594">
                  <c:v>Liam Wallace</c:v>
                </c:pt>
                <c:pt idx="595">
                  <c:v>Liam Wilkins</c:v>
                </c:pt>
                <c:pt idx="596">
                  <c:v>Lillian Abraham</c:v>
                </c:pt>
                <c:pt idx="597">
                  <c:v>Lillian Henderson</c:v>
                </c:pt>
                <c:pt idx="598">
                  <c:v>Lillian Newman</c:v>
                </c:pt>
                <c:pt idx="599">
                  <c:v>Lillian Roberts</c:v>
                </c:pt>
                <c:pt idx="600">
                  <c:v>Lillian Slater</c:v>
                </c:pt>
                <c:pt idx="601">
                  <c:v>Lily Allan</c:v>
                </c:pt>
                <c:pt idx="602">
                  <c:v>Lily Anderson</c:v>
                </c:pt>
                <c:pt idx="603">
                  <c:v>Lily Gill</c:v>
                </c:pt>
                <c:pt idx="604">
                  <c:v>Lily Graham</c:v>
                </c:pt>
                <c:pt idx="605">
                  <c:v>Lily Peters</c:v>
                </c:pt>
                <c:pt idx="606">
                  <c:v>Lisa North</c:v>
                </c:pt>
                <c:pt idx="607">
                  <c:v>Lisa Peters</c:v>
                </c:pt>
                <c:pt idx="608">
                  <c:v>Lisa Thomson</c:v>
                </c:pt>
                <c:pt idx="609">
                  <c:v>Lucas Dowd</c:v>
                </c:pt>
                <c:pt idx="610">
                  <c:v>Lucas Duncan</c:v>
                </c:pt>
                <c:pt idx="611">
                  <c:v>Lucas Hodges</c:v>
                </c:pt>
                <c:pt idx="612">
                  <c:v>Lucas McLean</c:v>
                </c:pt>
                <c:pt idx="613">
                  <c:v>Lucas Newman</c:v>
                </c:pt>
                <c:pt idx="614">
                  <c:v>Lucas Walsh</c:v>
                </c:pt>
                <c:pt idx="615">
                  <c:v>Luke Hamilton</c:v>
                </c:pt>
                <c:pt idx="616">
                  <c:v>Luke Harris</c:v>
                </c:pt>
                <c:pt idx="617">
                  <c:v>Luke Parr</c:v>
                </c:pt>
                <c:pt idx="618">
                  <c:v>Luke Pullman</c:v>
                </c:pt>
                <c:pt idx="619">
                  <c:v>Luke Wright</c:v>
                </c:pt>
                <c:pt idx="620">
                  <c:v>Madeleine Dickens</c:v>
                </c:pt>
                <c:pt idx="621">
                  <c:v>Madeleine Harris</c:v>
                </c:pt>
                <c:pt idx="622">
                  <c:v>Madeleine Parsons</c:v>
                </c:pt>
                <c:pt idx="623">
                  <c:v>Madeleine Payne</c:v>
                </c:pt>
                <c:pt idx="624">
                  <c:v>Madeleine Peters</c:v>
                </c:pt>
                <c:pt idx="625">
                  <c:v>Madeleine Roberts</c:v>
                </c:pt>
                <c:pt idx="626">
                  <c:v>Madeleine Ross</c:v>
                </c:pt>
                <c:pt idx="627">
                  <c:v>Madeleine Sharp</c:v>
                </c:pt>
                <c:pt idx="628">
                  <c:v>Madeleine Thomson</c:v>
                </c:pt>
                <c:pt idx="629">
                  <c:v>Maria Mills</c:v>
                </c:pt>
                <c:pt idx="630">
                  <c:v>Maria Peters</c:v>
                </c:pt>
                <c:pt idx="631">
                  <c:v>Maria Rampling</c:v>
                </c:pt>
                <c:pt idx="632">
                  <c:v>Maria Sharp</c:v>
                </c:pt>
                <c:pt idx="633">
                  <c:v>Mary Dickens</c:v>
                </c:pt>
                <c:pt idx="634">
                  <c:v>Mary Hemmings</c:v>
                </c:pt>
                <c:pt idx="635">
                  <c:v>Mary Manning</c:v>
                </c:pt>
                <c:pt idx="636">
                  <c:v>Mary Morrison</c:v>
                </c:pt>
                <c:pt idx="637">
                  <c:v>Mary Newman</c:v>
                </c:pt>
                <c:pt idx="638">
                  <c:v>Mary Peters</c:v>
                </c:pt>
                <c:pt idx="639">
                  <c:v>Mary Sanderson</c:v>
                </c:pt>
                <c:pt idx="640">
                  <c:v>Matt Hudson</c:v>
                </c:pt>
                <c:pt idx="641">
                  <c:v>Max Cornish</c:v>
                </c:pt>
                <c:pt idx="642">
                  <c:v>Max Ferguson</c:v>
                </c:pt>
                <c:pt idx="643">
                  <c:v>Max Johnston</c:v>
                </c:pt>
                <c:pt idx="644">
                  <c:v>Max Lyman</c:v>
                </c:pt>
                <c:pt idx="645">
                  <c:v>Max Parr</c:v>
                </c:pt>
                <c:pt idx="646">
                  <c:v>Max Rutherford</c:v>
                </c:pt>
                <c:pt idx="647">
                  <c:v>Max Sharp</c:v>
                </c:pt>
                <c:pt idx="648">
                  <c:v>Max Tucker</c:v>
                </c:pt>
                <c:pt idx="649">
                  <c:v>Megan Hunter</c:v>
                </c:pt>
                <c:pt idx="650">
                  <c:v>Megan Knox</c:v>
                </c:pt>
                <c:pt idx="651">
                  <c:v>Megan Vance</c:v>
                </c:pt>
                <c:pt idx="652">
                  <c:v>Melanie Clarkson</c:v>
                </c:pt>
                <c:pt idx="653">
                  <c:v>Melanie Miller</c:v>
                </c:pt>
                <c:pt idx="654">
                  <c:v>Melanie Nash</c:v>
                </c:pt>
                <c:pt idx="655">
                  <c:v>Michael Butler</c:v>
                </c:pt>
                <c:pt idx="656">
                  <c:v>Michael Lambert</c:v>
                </c:pt>
                <c:pt idx="657">
                  <c:v>Michael Newman</c:v>
                </c:pt>
                <c:pt idx="658">
                  <c:v>Michael Pullman</c:v>
                </c:pt>
                <c:pt idx="659">
                  <c:v>Michael Skinner</c:v>
                </c:pt>
                <c:pt idx="660">
                  <c:v>Michelle Hudson</c:v>
                </c:pt>
                <c:pt idx="661">
                  <c:v>Michelle Lambert</c:v>
                </c:pt>
                <c:pt idx="662">
                  <c:v>Michelle Murray</c:v>
                </c:pt>
                <c:pt idx="663">
                  <c:v>Michelle Piper</c:v>
                </c:pt>
                <c:pt idx="664">
                  <c:v>Michelle Sanderson</c:v>
                </c:pt>
                <c:pt idx="665">
                  <c:v>Michelle Slater</c:v>
                </c:pt>
                <c:pt idx="666">
                  <c:v>Michelle Young</c:v>
                </c:pt>
                <c:pt idx="667">
                  <c:v>Molly Blake</c:v>
                </c:pt>
                <c:pt idx="668">
                  <c:v>Molly Forsyth</c:v>
                </c:pt>
                <c:pt idx="669">
                  <c:v>Molly Gibson</c:v>
                </c:pt>
                <c:pt idx="670">
                  <c:v>Molly Hughes</c:v>
                </c:pt>
                <c:pt idx="671">
                  <c:v>Molly Jackson</c:v>
                </c:pt>
                <c:pt idx="672">
                  <c:v>Molly Marshall</c:v>
                </c:pt>
                <c:pt idx="673">
                  <c:v>Molly Parr</c:v>
                </c:pt>
                <c:pt idx="674">
                  <c:v>Molly Rees</c:v>
                </c:pt>
                <c:pt idx="675">
                  <c:v>Molly Underwood</c:v>
                </c:pt>
                <c:pt idx="676">
                  <c:v>Natalie Bell</c:v>
                </c:pt>
                <c:pt idx="677">
                  <c:v>Natalie Chapman</c:v>
                </c:pt>
                <c:pt idx="678">
                  <c:v>Natalie Churchill</c:v>
                </c:pt>
                <c:pt idx="679">
                  <c:v>Natalie Graham</c:v>
                </c:pt>
                <c:pt idx="680">
                  <c:v>Natalie Mackenzie</c:v>
                </c:pt>
                <c:pt idx="681">
                  <c:v>Natalie Mathis</c:v>
                </c:pt>
                <c:pt idx="682">
                  <c:v>Natalie Mills</c:v>
                </c:pt>
                <c:pt idx="683">
                  <c:v>Natalie Pullman</c:v>
                </c:pt>
                <c:pt idx="684">
                  <c:v>Nathan Davidson</c:v>
                </c:pt>
                <c:pt idx="685">
                  <c:v>Nathan Grant</c:v>
                </c:pt>
                <c:pt idx="686">
                  <c:v>Nathan Kerr</c:v>
                </c:pt>
                <c:pt idx="687">
                  <c:v>Nathan McGrath</c:v>
                </c:pt>
                <c:pt idx="688">
                  <c:v>Neil Ferguson</c:v>
                </c:pt>
                <c:pt idx="689">
                  <c:v>Neil Hodges</c:v>
                </c:pt>
                <c:pt idx="690">
                  <c:v>Neil James</c:v>
                </c:pt>
                <c:pt idx="691">
                  <c:v>Neil Mackay</c:v>
                </c:pt>
                <c:pt idx="692">
                  <c:v>Neil Nolan</c:v>
                </c:pt>
                <c:pt idx="693">
                  <c:v>Neil Payne</c:v>
                </c:pt>
                <c:pt idx="694">
                  <c:v>Neil Reid</c:v>
                </c:pt>
                <c:pt idx="695">
                  <c:v>Neil Short</c:v>
                </c:pt>
                <c:pt idx="696">
                  <c:v>Neil Welch</c:v>
                </c:pt>
                <c:pt idx="697">
                  <c:v>Neil Young</c:v>
                </c:pt>
                <c:pt idx="698">
                  <c:v>Nicholas Clark</c:v>
                </c:pt>
                <c:pt idx="699">
                  <c:v>Nicholas Dyer</c:v>
                </c:pt>
                <c:pt idx="700">
                  <c:v>Nicholas Lawrence</c:v>
                </c:pt>
                <c:pt idx="701">
                  <c:v>Nicholas MacDonald</c:v>
                </c:pt>
                <c:pt idx="702">
                  <c:v>Nicholas Martin</c:v>
                </c:pt>
                <c:pt idx="703">
                  <c:v>Nicholas McLean</c:v>
                </c:pt>
                <c:pt idx="704">
                  <c:v>Nicholas Short</c:v>
                </c:pt>
                <c:pt idx="705">
                  <c:v>Nicola Blake</c:v>
                </c:pt>
                <c:pt idx="706">
                  <c:v>Nicola Kerr</c:v>
                </c:pt>
                <c:pt idx="707">
                  <c:v>Nicola Wilson</c:v>
                </c:pt>
                <c:pt idx="708">
                  <c:v>Nicola Young</c:v>
                </c:pt>
                <c:pt idx="709">
                  <c:v>Oliver Clark</c:v>
                </c:pt>
                <c:pt idx="710">
                  <c:v>Oliver Lawrence</c:v>
                </c:pt>
                <c:pt idx="711">
                  <c:v>Oliver MacDonald</c:v>
                </c:pt>
                <c:pt idx="712">
                  <c:v>Oliver Miller</c:v>
                </c:pt>
                <c:pt idx="713">
                  <c:v>Oliver Nash</c:v>
                </c:pt>
                <c:pt idx="714">
                  <c:v>Oliver Nolan</c:v>
                </c:pt>
                <c:pt idx="715">
                  <c:v>Oliver Walsh</c:v>
                </c:pt>
                <c:pt idx="716">
                  <c:v>Oliver Welch</c:v>
                </c:pt>
                <c:pt idx="717">
                  <c:v>Olivia Black</c:v>
                </c:pt>
                <c:pt idx="718">
                  <c:v>Olivia Bower</c:v>
                </c:pt>
                <c:pt idx="719">
                  <c:v>Olivia Churchill</c:v>
                </c:pt>
                <c:pt idx="720">
                  <c:v>Olivia Gill</c:v>
                </c:pt>
                <c:pt idx="721">
                  <c:v>Olivia Hodges</c:v>
                </c:pt>
                <c:pt idx="722">
                  <c:v>Olivia Mitchell</c:v>
                </c:pt>
                <c:pt idx="723">
                  <c:v>Olivia Randall</c:v>
                </c:pt>
                <c:pt idx="724">
                  <c:v>Olivia Rutherford</c:v>
                </c:pt>
                <c:pt idx="725">
                  <c:v>Owen Abraham</c:v>
                </c:pt>
                <c:pt idx="726">
                  <c:v>Owen Allan</c:v>
                </c:pt>
                <c:pt idx="727">
                  <c:v>Owen Burgess</c:v>
                </c:pt>
                <c:pt idx="728">
                  <c:v>Owen Clarkson</c:v>
                </c:pt>
                <c:pt idx="729">
                  <c:v>Owen Hill</c:v>
                </c:pt>
                <c:pt idx="730">
                  <c:v>Owen Howard</c:v>
                </c:pt>
                <c:pt idx="731">
                  <c:v>Owen Johnston</c:v>
                </c:pt>
                <c:pt idx="732">
                  <c:v>Owen Marshall</c:v>
                </c:pt>
                <c:pt idx="733">
                  <c:v>Owen Randall</c:v>
                </c:pt>
                <c:pt idx="734">
                  <c:v>Owen Slater</c:v>
                </c:pt>
                <c:pt idx="735">
                  <c:v>Owen Tucker</c:v>
                </c:pt>
                <c:pt idx="736">
                  <c:v>Owen Vance</c:v>
                </c:pt>
                <c:pt idx="737">
                  <c:v>Paul Cornish</c:v>
                </c:pt>
                <c:pt idx="738">
                  <c:v>Paul Graham</c:v>
                </c:pt>
                <c:pt idx="739">
                  <c:v>Paul Mitchell</c:v>
                </c:pt>
                <c:pt idx="740">
                  <c:v>Paul Peters</c:v>
                </c:pt>
                <c:pt idx="741">
                  <c:v>Paul Rutherford</c:v>
                </c:pt>
                <c:pt idx="742">
                  <c:v>Paul Skinner</c:v>
                </c:pt>
                <c:pt idx="743">
                  <c:v>Paul Wallace</c:v>
                </c:pt>
                <c:pt idx="744">
                  <c:v>Paul Walsh</c:v>
                </c:pt>
                <c:pt idx="745">
                  <c:v>Penelope Alsop</c:v>
                </c:pt>
                <c:pt idx="746">
                  <c:v>Penelope Newman</c:v>
                </c:pt>
                <c:pt idx="747">
                  <c:v>Penelope Rampling</c:v>
                </c:pt>
                <c:pt idx="748">
                  <c:v>Penelope Reid</c:v>
                </c:pt>
                <c:pt idx="749">
                  <c:v>Penelope Tucker</c:v>
                </c:pt>
                <c:pt idx="750">
                  <c:v>Peter Buckland</c:v>
                </c:pt>
                <c:pt idx="751">
                  <c:v>Peter Mackay</c:v>
                </c:pt>
                <c:pt idx="752">
                  <c:v>Peter McGrath</c:v>
                </c:pt>
                <c:pt idx="753">
                  <c:v>Peter Peake</c:v>
                </c:pt>
                <c:pt idx="754">
                  <c:v>Peter Pullman</c:v>
                </c:pt>
                <c:pt idx="755">
                  <c:v>Phil Henderson</c:v>
                </c:pt>
                <c:pt idx="756">
                  <c:v>Phil King</c:v>
                </c:pt>
                <c:pt idx="757">
                  <c:v>Phil Paige</c:v>
                </c:pt>
                <c:pt idx="758">
                  <c:v>Phil Sharp</c:v>
                </c:pt>
                <c:pt idx="759">
                  <c:v>Phil Wright</c:v>
                </c:pt>
                <c:pt idx="760">
                  <c:v>Piers Dickens</c:v>
                </c:pt>
                <c:pt idx="761">
                  <c:v>Piers Graham</c:v>
                </c:pt>
                <c:pt idx="762">
                  <c:v>Piers Hemmings</c:v>
                </c:pt>
                <c:pt idx="763">
                  <c:v>Piers Jackson</c:v>
                </c:pt>
                <c:pt idx="764">
                  <c:v>Piers Jones</c:v>
                </c:pt>
                <c:pt idx="765">
                  <c:v>Piers MacLeod</c:v>
                </c:pt>
                <c:pt idx="766">
                  <c:v>Piers Newman</c:v>
                </c:pt>
                <c:pt idx="767">
                  <c:v>Piers Sutherland</c:v>
                </c:pt>
                <c:pt idx="768">
                  <c:v>Piers Tucker</c:v>
                </c:pt>
                <c:pt idx="769">
                  <c:v>Pippa Kelly</c:v>
                </c:pt>
                <c:pt idx="770">
                  <c:v>Pippa Marshall</c:v>
                </c:pt>
                <c:pt idx="771">
                  <c:v>Pippa Payne</c:v>
                </c:pt>
                <c:pt idx="772">
                  <c:v>Pippa Vance</c:v>
                </c:pt>
                <c:pt idx="773">
                  <c:v>Rachel Abraham</c:v>
                </c:pt>
                <c:pt idx="774">
                  <c:v>Rachel Davidson</c:v>
                </c:pt>
                <c:pt idx="775">
                  <c:v>Rachel Lewis</c:v>
                </c:pt>
                <c:pt idx="776">
                  <c:v>Rachel McGrath</c:v>
                </c:pt>
                <c:pt idx="777">
                  <c:v>Rachel Thomson</c:v>
                </c:pt>
                <c:pt idx="778">
                  <c:v>Rachel Underwood</c:v>
                </c:pt>
                <c:pt idx="779">
                  <c:v>Rachel Vance</c:v>
                </c:pt>
                <c:pt idx="780">
                  <c:v>Rebecca Bond</c:v>
                </c:pt>
                <c:pt idx="781">
                  <c:v>Rebecca Howard</c:v>
                </c:pt>
                <c:pt idx="782">
                  <c:v>Rebecca Mackay</c:v>
                </c:pt>
                <c:pt idx="783">
                  <c:v>Rebecca Mackenzie</c:v>
                </c:pt>
                <c:pt idx="784">
                  <c:v>Rebecca Metcalfe</c:v>
                </c:pt>
                <c:pt idx="785">
                  <c:v>Rebecca Powell</c:v>
                </c:pt>
                <c:pt idx="786">
                  <c:v>Richard Bell</c:v>
                </c:pt>
                <c:pt idx="787">
                  <c:v>Richard Ellison</c:v>
                </c:pt>
                <c:pt idx="788">
                  <c:v>Richard Howard</c:v>
                </c:pt>
                <c:pt idx="789">
                  <c:v>Richard Paterson</c:v>
                </c:pt>
                <c:pt idx="790">
                  <c:v>Richard Ross</c:v>
                </c:pt>
                <c:pt idx="791">
                  <c:v>Richard White</c:v>
                </c:pt>
                <c:pt idx="792">
                  <c:v>Robert Blake</c:v>
                </c:pt>
                <c:pt idx="793">
                  <c:v>Robert Cameron</c:v>
                </c:pt>
                <c:pt idx="794">
                  <c:v>Robert Carr</c:v>
                </c:pt>
                <c:pt idx="795">
                  <c:v>Robert Churchill</c:v>
                </c:pt>
                <c:pt idx="796">
                  <c:v>Robert Davies</c:v>
                </c:pt>
                <c:pt idx="797">
                  <c:v>Robert Howard</c:v>
                </c:pt>
                <c:pt idx="798">
                  <c:v>Robert Jones</c:v>
                </c:pt>
                <c:pt idx="799">
                  <c:v>Robert Welch</c:v>
                </c:pt>
                <c:pt idx="800">
                  <c:v>Rose Cameron</c:v>
                </c:pt>
                <c:pt idx="801">
                  <c:v>Rose Fraser</c:v>
                </c:pt>
                <c:pt idx="802">
                  <c:v>Rose Graham</c:v>
                </c:pt>
                <c:pt idx="803">
                  <c:v>Rose Howard</c:v>
                </c:pt>
                <c:pt idx="804">
                  <c:v>Rose Jones</c:v>
                </c:pt>
                <c:pt idx="805">
                  <c:v>Rose Kelly</c:v>
                </c:pt>
                <c:pt idx="806">
                  <c:v>Rose Paige</c:v>
                </c:pt>
                <c:pt idx="807">
                  <c:v>Rose Poole</c:v>
                </c:pt>
                <c:pt idx="808">
                  <c:v>Rose Ross</c:v>
                </c:pt>
                <c:pt idx="809">
                  <c:v>Ruth Mackay</c:v>
                </c:pt>
                <c:pt idx="810">
                  <c:v>Ruth Parsons</c:v>
                </c:pt>
                <c:pt idx="811">
                  <c:v>Ruth Rampling</c:v>
                </c:pt>
                <c:pt idx="812">
                  <c:v>Ruth Taylor</c:v>
                </c:pt>
                <c:pt idx="813">
                  <c:v>Ryan Hughes</c:v>
                </c:pt>
                <c:pt idx="814">
                  <c:v>Ryan North</c:v>
                </c:pt>
                <c:pt idx="815">
                  <c:v>Sally Campbell</c:v>
                </c:pt>
                <c:pt idx="816">
                  <c:v>Sally Cornish</c:v>
                </c:pt>
                <c:pt idx="817">
                  <c:v>Sally Dyer</c:v>
                </c:pt>
                <c:pt idx="818">
                  <c:v>Sally Gray</c:v>
                </c:pt>
                <c:pt idx="819">
                  <c:v>Sally Kerr</c:v>
                </c:pt>
                <c:pt idx="820">
                  <c:v>Sally Pullman</c:v>
                </c:pt>
                <c:pt idx="821">
                  <c:v>Sally Quinn</c:v>
                </c:pt>
                <c:pt idx="822">
                  <c:v>Sally Underwood</c:v>
                </c:pt>
                <c:pt idx="823">
                  <c:v>Sam Anderson</c:v>
                </c:pt>
                <c:pt idx="824">
                  <c:v>Sam Blake</c:v>
                </c:pt>
                <c:pt idx="825">
                  <c:v>Sam King</c:v>
                </c:pt>
                <c:pt idx="826">
                  <c:v>Sam Reid</c:v>
                </c:pt>
                <c:pt idx="827">
                  <c:v>Samantha Brown</c:v>
                </c:pt>
                <c:pt idx="828">
                  <c:v>Samantha Clark</c:v>
                </c:pt>
                <c:pt idx="829">
                  <c:v>Samantha MacLeod</c:v>
                </c:pt>
                <c:pt idx="830">
                  <c:v>Samantha Pullman</c:v>
                </c:pt>
                <c:pt idx="831">
                  <c:v>Samantha Reid</c:v>
                </c:pt>
                <c:pt idx="832">
                  <c:v>Sarah MacDonald</c:v>
                </c:pt>
                <c:pt idx="833">
                  <c:v>Sarah Peake</c:v>
                </c:pt>
                <c:pt idx="834">
                  <c:v>Sarah Ross</c:v>
                </c:pt>
                <c:pt idx="835">
                  <c:v>Sarah Vance</c:v>
                </c:pt>
                <c:pt idx="836">
                  <c:v>Sarah Young</c:v>
                </c:pt>
                <c:pt idx="837">
                  <c:v>Sean Bower</c:v>
                </c:pt>
                <c:pt idx="838">
                  <c:v>Sean Carr</c:v>
                </c:pt>
                <c:pt idx="839">
                  <c:v>Sean Clarkson</c:v>
                </c:pt>
                <c:pt idx="840">
                  <c:v>Sean Glover</c:v>
                </c:pt>
                <c:pt idx="841">
                  <c:v>Sean Johnston</c:v>
                </c:pt>
                <c:pt idx="842">
                  <c:v>Sean Sanderson</c:v>
                </c:pt>
                <c:pt idx="843">
                  <c:v>Sean Stewart</c:v>
                </c:pt>
                <c:pt idx="844">
                  <c:v>Sean Tucker</c:v>
                </c:pt>
                <c:pt idx="845">
                  <c:v>Sean Wright</c:v>
                </c:pt>
                <c:pt idx="846">
                  <c:v>Sebastian Abraham</c:v>
                </c:pt>
                <c:pt idx="847">
                  <c:v>Sebastian Anderson</c:v>
                </c:pt>
                <c:pt idx="848">
                  <c:v>Sebastian Bell</c:v>
                </c:pt>
                <c:pt idx="849">
                  <c:v>Sebastian Burgess</c:v>
                </c:pt>
                <c:pt idx="850">
                  <c:v>Sebastian Ferguson</c:v>
                </c:pt>
                <c:pt idx="851">
                  <c:v>Sebastian Marshall</c:v>
                </c:pt>
                <c:pt idx="852">
                  <c:v>Sebastian May</c:v>
                </c:pt>
                <c:pt idx="853">
                  <c:v>Sebastian Roberts</c:v>
                </c:pt>
                <c:pt idx="854">
                  <c:v>Sebastian Taylor</c:v>
                </c:pt>
                <c:pt idx="855">
                  <c:v>Simon Ferguson</c:v>
                </c:pt>
                <c:pt idx="856">
                  <c:v>Simon Kelly</c:v>
                </c:pt>
                <c:pt idx="857">
                  <c:v>Simon Paterson</c:v>
                </c:pt>
                <c:pt idx="858">
                  <c:v>Simon Rampling</c:v>
                </c:pt>
                <c:pt idx="859">
                  <c:v>Simon Thomson</c:v>
                </c:pt>
                <c:pt idx="860">
                  <c:v>Sonia Butler</c:v>
                </c:pt>
                <c:pt idx="861">
                  <c:v>Sonia Gray</c:v>
                </c:pt>
                <c:pt idx="862">
                  <c:v>Sonia Greene</c:v>
                </c:pt>
                <c:pt idx="863">
                  <c:v>Sonia Howard</c:v>
                </c:pt>
                <c:pt idx="864">
                  <c:v>Sonia Johnston</c:v>
                </c:pt>
                <c:pt idx="865">
                  <c:v>Sonia Lawrence</c:v>
                </c:pt>
                <c:pt idx="866">
                  <c:v>Sophie Berry</c:v>
                </c:pt>
                <c:pt idx="867">
                  <c:v>Sophie Black</c:v>
                </c:pt>
                <c:pt idx="868">
                  <c:v>Sophie Hill</c:v>
                </c:pt>
                <c:pt idx="869">
                  <c:v>Sophie Nash</c:v>
                </c:pt>
                <c:pt idx="870">
                  <c:v>Sophie Parsons</c:v>
                </c:pt>
                <c:pt idx="871">
                  <c:v>Sophie Piper</c:v>
                </c:pt>
                <c:pt idx="872">
                  <c:v>Sophie Roberts</c:v>
                </c:pt>
                <c:pt idx="873">
                  <c:v>Stephanie Brown</c:v>
                </c:pt>
                <c:pt idx="874">
                  <c:v>Stephanie Burgess</c:v>
                </c:pt>
                <c:pt idx="875">
                  <c:v>Stephanie Ellison</c:v>
                </c:pt>
                <c:pt idx="876">
                  <c:v>Stephanie Lambert</c:v>
                </c:pt>
                <c:pt idx="877">
                  <c:v>Stephanie Lewis</c:v>
                </c:pt>
                <c:pt idx="878">
                  <c:v>Stephanie Lyman</c:v>
                </c:pt>
                <c:pt idx="879">
                  <c:v>Stephanie Short</c:v>
                </c:pt>
                <c:pt idx="880">
                  <c:v>Stephen Baker</c:v>
                </c:pt>
                <c:pt idx="881">
                  <c:v>Stephen Campbell</c:v>
                </c:pt>
                <c:pt idx="882">
                  <c:v>Stephen Coleman</c:v>
                </c:pt>
                <c:pt idx="883">
                  <c:v>Stephen King</c:v>
                </c:pt>
                <c:pt idx="884">
                  <c:v>Stephen Mackay</c:v>
                </c:pt>
                <c:pt idx="885">
                  <c:v>Stephen Parr</c:v>
                </c:pt>
                <c:pt idx="886">
                  <c:v>Stephen Springer</c:v>
                </c:pt>
                <c:pt idx="887">
                  <c:v>Stephen Underwood</c:v>
                </c:pt>
                <c:pt idx="888">
                  <c:v>Stephen Wilkins</c:v>
                </c:pt>
                <c:pt idx="889">
                  <c:v>Steven Blake</c:v>
                </c:pt>
                <c:pt idx="890">
                  <c:v>Steven Dowd</c:v>
                </c:pt>
                <c:pt idx="891">
                  <c:v>Steven Harris</c:v>
                </c:pt>
                <c:pt idx="892">
                  <c:v>Steven King</c:v>
                </c:pt>
                <c:pt idx="893">
                  <c:v>Steven Wilkins</c:v>
                </c:pt>
                <c:pt idx="894">
                  <c:v>Steven Wright</c:v>
                </c:pt>
                <c:pt idx="895">
                  <c:v>Stewart Blake</c:v>
                </c:pt>
                <c:pt idx="896">
                  <c:v>Stewart Forsyth</c:v>
                </c:pt>
                <c:pt idx="897">
                  <c:v>Stewart Henderson</c:v>
                </c:pt>
                <c:pt idx="898">
                  <c:v>Stewart Hughes</c:v>
                </c:pt>
                <c:pt idx="899">
                  <c:v>Stewart Oliver</c:v>
                </c:pt>
                <c:pt idx="900">
                  <c:v>Stewart Sharp</c:v>
                </c:pt>
                <c:pt idx="901">
                  <c:v>Stewart Wallace</c:v>
                </c:pt>
                <c:pt idx="902">
                  <c:v>Sue Ellison</c:v>
                </c:pt>
                <c:pt idx="903">
                  <c:v>Sue Glover</c:v>
                </c:pt>
                <c:pt idx="904">
                  <c:v>Sue James</c:v>
                </c:pt>
                <c:pt idx="905">
                  <c:v>Sue Russell</c:v>
                </c:pt>
                <c:pt idx="906">
                  <c:v>Theresa Campbell</c:v>
                </c:pt>
                <c:pt idx="907">
                  <c:v>Theresa Hart</c:v>
                </c:pt>
                <c:pt idx="908">
                  <c:v>Theresa Hemmings</c:v>
                </c:pt>
                <c:pt idx="909">
                  <c:v>Theresa Howard</c:v>
                </c:pt>
                <c:pt idx="910">
                  <c:v>Theresa Hunter</c:v>
                </c:pt>
                <c:pt idx="911">
                  <c:v>Theresa Jackson</c:v>
                </c:pt>
                <c:pt idx="912">
                  <c:v>Theresa MacDonald</c:v>
                </c:pt>
                <c:pt idx="913">
                  <c:v>Theresa Parsons</c:v>
                </c:pt>
                <c:pt idx="914">
                  <c:v>Thomas Hill</c:v>
                </c:pt>
                <c:pt idx="915">
                  <c:v>Thomas Mathis</c:v>
                </c:pt>
                <c:pt idx="916">
                  <c:v>Thomas Nash</c:v>
                </c:pt>
                <c:pt idx="917">
                  <c:v>Thomas Powell</c:v>
                </c:pt>
                <c:pt idx="918">
                  <c:v>Tim Baker</c:v>
                </c:pt>
                <c:pt idx="919">
                  <c:v>Tim Blake</c:v>
                </c:pt>
                <c:pt idx="920">
                  <c:v>Tim Duncan</c:v>
                </c:pt>
                <c:pt idx="921">
                  <c:v>Tim Gray</c:v>
                </c:pt>
                <c:pt idx="922">
                  <c:v>Tim Johnston</c:v>
                </c:pt>
                <c:pt idx="923">
                  <c:v>Tim Miller</c:v>
                </c:pt>
                <c:pt idx="924">
                  <c:v>Tim Peters</c:v>
                </c:pt>
                <c:pt idx="925">
                  <c:v>Tracey Bailey</c:v>
                </c:pt>
                <c:pt idx="926">
                  <c:v>Tracey Churchill</c:v>
                </c:pt>
                <c:pt idx="927">
                  <c:v>Tracey Davies</c:v>
                </c:pt>
                <c:pt idx="928">
                  <c:v>Tracey Kerr</c:v>
                </c:pt>
                <c:pt idx="929">
                  <c:v>Tracey Lee</c:v>
                </c:pt>
                <c:pt idx="930">
                  <c:v>Tracey Newman</c:v>
                </c:pt>
                <c:pt idx="931">
                  <c:v>Tracey Wilkins</c:v>
                </c:pt>
                <c:pt idx="932">
                  <c:v>Trevor Bell</c:v>
                </c:pt>
                <c:pt idx="933">
                  <c:v>Trevor Hemmings</c:v>
                </c:pt>
                <c:pt idx="934">
                  <c:v>Trevor Short</c:v>
                </c:pt>
                <c:pt idx="935">
                  <c:v>Una Berry</c:v>
                </c:pt>
                <c:pt idx="936">
                  <c:v>Una Henderson</c:v>
                </c:pt>
                <c:pt idx="937">
                  <c:v>Una Hunter</c:v>
                </c:pt>
                <c:pt idx="938">
                  <c:v>Una Mitchell</c:v>
                </c:pt>
                <c:pt idx="939">
                  <c:v>Una Murray</c:v>
                </c:pt>
                <c:pt idx="940">
                  <c:v>Una Scott</c:v>
                </c:pt>
                <c:pt idx="941">
                  <c:v>Una Smith</c:v>
                </c:pt>
                <c:pt idx="942">
                  <c:v>Una Terry</c:v>
                </c:pt>
                <c:pt idx="943">
                  <c:v>Una Underwood</c:v>
                </c:pt>
                <c:pt idx="944">
                  <c:v>Una Walsh</c:v>
                </c:pt>
                <c:pt idx="945">
                  <c:v>Una Watson</c:v>
                </c:pt>
                <c:pt idx="946">
                  <c:v>Vanessa Bond</c:v>
                </c:pt>
                <c:pt idx="947">
                  <c:v>Vanessa Gill</c:v>
                </c:pt>
                <c:pt idx="948">
                  <c:v>Vanessa Randall</c:v>
                </c:pt>
                <c:pt idx="949">
                  <c:v>Vanessa Robertson</c:v>
                </c:pt>
                <c:pt idx="950">
                  <c:v>Vanessa Wilkins</c:v>
                </c:pt>
                <c:pt idx="951">
                  <c:v>Victor Dyer</c:v>
                </c:pt>
                <c:pt idx="952">
                  <c:v>Victor Howard</c:v>
                </c:pt>
                <c:pt idx="953">
                  <c:v>Victor McLean</c:v>
                </c:pt>
                <c:pt idx="954">
                  <c:v>Victor North</c:v>
                </c:pt>
                <c:pt idx="955">
                  <c:v>Victor Reid</c:v>
                </c:pt>
                <c:pt idx="956">
                  <c:v>Victor Robertson</c:v>
                </c:pt>
                <c:pt idx="957">
                  <c:v>Victor Wright</c:v>
                </c:pt>
                <c:pt idx="958">
                  <c:v>Victoria Ball</c:v>
                </c:pt>
                <c:pt idx="959">
                  <c:v>Victoria Bell</c:v>
                </c:pt>
                <c:pt idx="960">
                  <c:v>Victoria Berry</c:v>
                </c:pt>
                <c:pt idx="961">
                  <c:v>Victoria Forsyth</c:v>
                </c:pt>
                <c:pt idx="962">
                  <c:v>Victoria Hart</c:v>
                </c:pt>
                <c:pt idx="963">
                  <c:v>Victoria MacLeod</c:v>
                </c:pt>
                <c:pt idx="964">
                  <c:v>Victoria Ogden</c:v>
                </c:pt>
                <c:pt idx="965">
                  <c:v>Victoria Simpson</c:v>
                </c:pt>
                <c:pt idx="966">
                  <c:v>Virginia Churchill</c:v>
                </c:pt>
                <c:pt idx="967">
                  <c:v>Virginia Hemmings</c:v>
                </c:pt>
                <c:pt idx="968">
                  <c:v>Wanda Bailey</c:v>
                </c:pt>
                <c:pt idx="969">
                  <c:v>Wanda Clark</c:v>
                </c:pt>
                <c:pt idx="970">
                  <c:v>Wanda Ellison</c:v>
                </c:pt>
                <c:pt idx="971">
                  <c:v>Wanda Graham</c:v>
                </c:pt>
                <c:pt idx="972">
                  <c:v>Wanda Roberts</c:v>
                </c:pt>
                <c:pt idx="973">
                  <c:v>Wanda Walsh</c:v>
                </c:pt>
                <c:pt idx="974">
                  <c:v>Warren Harris</c:v>
                </c:pt>
                <c:pt idx="975">
                  <c:v>Warren Jones</c:v>
                </c:pt>
                <c:pt idx="976">
                  <c:v>Warren Peake</c:v>
                </c:pt>
                <c:pt idx="977">
                  <c:v>Warren Short</c:v>
                </c:pt>
                <c:pt idx="978">
                  <c:v>Wendy Mills</c:v>
                </c:pt>
                <c:pt idx="979">
                  <c:v>Wendy Nolan</c:v>
                </c:pt>
                <c:pt idx="980">
                  <c:v>Wendy Parr</c:v>
                </c:pt>
                <c:pt idx="981">
                  <c:v>Wendy Poole</c:v>
                </c:pt>
                <c:pt idx="982">
                  <c:v>Wendy Scott</c:v>
                </c:pt>
                <c:pt idx="983">
                  <c:v>Wendy Walker</c:v>
                </c:pt>
                <c:pt idx="984">
                  <c:v>William Brown</c:v>
                </c:pt>
                <c:pt idx="985">
                  <c:v>William Coleman</c:v>
                </c:pt>
                <c:pt idx="986">
                  <c:v>William Edmunds</c:v>
                </c:pt>
                <c:pt idx="987">
                  <c:v>William Glover</c:v>
                </c:pt>
                <c:pt idx="988">
                  <c:v>William Greene</c:v>
                </c:pt>
                <c:pt idx="989">
                  <c:v>William Hudson</c:v>
                </c:pt>
                <c:pt idx="990">
                  <c:v>William Johnston</c:v>
                </c:pt>
                <c:pt idx="991">
                  <c:v>William Randall</c:v>
                </c:pt>
                <c:pt idx="992">
                  <c:v>William Slater</c:v>
                </c:pt>
                <c:pt idx="993">
                  <c:v>William Springer</c:v>
                </c:pt>
                <c:pt idx="994">
                  <c:v>Yvonne Black</c:v>
                </c:pt>
                <c:pt idx="995">
                  <c:v>Yvonne Russell</c:v>
                </c:pt>
                <c:pt idx="996">
                  <c:v>Yvonne Taylor</c:v>
                </c:pt>
                <c:pt idx="997">
                  <c:v>Zoe Dowd</c:v>
                </c:pt>
                <c:pt idx="998">
                  <c:v>Zoe Pullman</c:v>
                </c:pt>
                <c:pt idx="999">
                  <c:v>Zoe Walsh</c:v>
                </c:pt>
              </c:strCache>
            </c:strRef>
          </c:cat>
          <c:val>
            <c:numRef>
              <c:f>'Pivot Tables'!$B$1563:$B$2563</c:f>
              <c:numCache>
                <c:formatCode>"$"#,##0</c:formatCode>
                <c:ptCount val="1000"/>
                <c:pt idx="0">
                  <c:v>3547177.16</c:v>
                </c:pt>
                <c:pt idx="1">
                  <c:v>2556132.75</c:v>
                </c:pt>
                <c:pt idx="2">
                  <c:v>867049.68</c:v>
                </c:pt>
                <c:pt idx="3">
                  <c:v>1254970.5</c:v>
                </c:pt>
                <c:pt idx="4">
                  <c:v>3632694.8</c:v>
                </c:pt>
                <c:pt idx="5">
                  <c:v>3438403.5</c:v>
                </c:pt>
                <c:pt idx="6">
                  <c:v>5399833.3200000003</c:v>
                </c:pt>
                <c:pt idx="7">
                  <c:v>2368743.12</c:v>
                </c:pt>
                <c:pt idx="8">
                  <c:v>3227847.6</c:v>
                </c:pt>
                <c:pt idx="9">
                  <c:v>1168804.23</c:v>
                </c:pt>
                <c:pt idx="10">
                  <c:v>1080560.6399999999</c:v>
                </c:pt>
                <c:pt idx="11">
                  <c:v>1687400.8</c:v>
                </c:pt>
                <c:pt idx="12">
                  <c:v>1034358.84</c:v>
                </c:pt>
                <c:pt idx="13">
                  <c:v>67717.14</c:v>
                </c:pt>
                <c:pt idx="14">
                  <c:v>1111851.02</c:v>
                </c:pt>
                <c:pt idx="15">
                  <c:v>456184.3</c:v>
                </c:pt>
                <c:pt idx="16">
                  <c:v>651636.64</c:v>
                </c:pt>
                <c:pt idx="17">
                  <c:v>12418.23</c:v>
                </c:pt>
                <c:pt idx="18">
                  <c:v>1828471.26</c:v>
                </c:pt>
                <c:pt idx="19">
                  <c:v>324780.15999999997</c:v>
                </c:pt>
                <c:pt idx="20">
                  <c:v>947777.12</c:v>
                </c:pt>
                <c:pt idx="21">
                  <c:v>79025.100000000006</c:v>
                </c:pt>
                <c:pt idx="22">
                  <c:v>470371.85</c:v>
                </c:pt>
                <c:pt idx="23">
                  <c:v>376793.28</c:v>
                </c:pt>
                <c:pt idx="24">
                  <c:v>90211.77</c:v>
                </c:pt>
                <c:pt idx="25">
                  <c:v>1243418.26</c:v>
                </c:pt>
                <c:pt idx="26">
                  <c:v>1574222.1</c:v>
                </c:pt>
                <c:pt idx="27">
                  <c:v>1032664.18</c:v>
                </c:pt>
                <c:pt idx="28">
                  <c:v>565980.25</c:v>
                </c:pt>
                <c:pt idx="29">
                  <c:v>3411402.54</c:v>
                </c:pt>
                <c:pt idx="30">
                  <c:v>69180.88</c:v>
                </c:pt>
                <c:pt idx="31">
                  <c:v>460221.63</c:v>
                </c:pt>
                <c:pt idx="32">
                  <c:v>74764.2</c:v>
                </c:pt>
                <c:pt idx="33">
                  <c:v>2285095.89</c:v>
                </c:pt>
                <c:pt idx="34">
                  <c:v>2187499.65</c:v>
                </c:pt>
                <c:pt idx="35">
                  <c:v>525344.6</c:v>
                </c:pt>
                <c:pt idx="36">
                  <c:v>212089.35</c:v>
                </c:pt>
                <c:pt idx="37">
                  <c:v>312885.3</c:v>
                </c:pt>
                <c:pt idx="38">
                  <c:v>841631.28</c:v>
                </c:pt>
                <c:pt idx="39">
                  <c:v>1384978.1</c:v>
                </c:pt>
                <c:pt idx="40">
                  <c:v>5068159.68</c:v>
                </c:pt>
                <c:pt idx="41">
                  <c:v>199432.35</c:v>
                </c:pt>
                <c:pt idx="42">
                  <c:v>341059.29</c:v>
                </c:pt>
                <c:pt idx="43">
                  <c:v>2634130</c:v>
                </c:pt>
                <c:pt idx="44">
                  <c:v>1225854.56</c:v>
                </c:pt>
                <c:pt idx="45">
                  <c:v>581783.12</c:v>
                </c:pt>
                <c:pt idx="46">
                  <c:v>4083129.7</c:v>
                </c:pt>
                <c:pt idx="47">
                  <c:v>1211180.04</c:v>
                </c:pt>
                <c:pt idx="48">
                  <c:v>404611.9</c:v>
                </c:pt>
                <c:pt idx="49">
                  <c:v>91090.26</c:v>
                </c:pt>
                <c:pt idx="50">
                  <c:v>1446927.04</c:v>
                </c:pt>
                <c:pt idx="51">
                  <c:v>3815151.27</c:v>
                </c:pt>
                <c:pt idx="52">
                  <c:v>732545.99</c:v>
                </c:pt>
                <c:pt idx="53">
                  <c:v>1506269.76</c:v>
                </c:pt>
                <c:pt idx="54">
                  <c:v>1910747.3</c:v>
                </c:pt>
                <c:pt idx="55">
                  <c:v>92027.98</c:v>
                </c:pt>
                <c:pt idx="56">
                  <c:v>285564.62</c:v>
                </c:pt>
                <c:pt idx="57">
                  <c:v>470029.23</c:v>
                </c:pt>
                <c:pt idx="58">
                  <c:v>113452.95</c:v>
                </c:pt>
                <c:pt idx="59">
                  <c:v>668306.21</c:v>
                </c:pt>
                <c:pt idx="60">
                  <c:v>1490069.36</c:v>
                </c:pt>
                <c:pt idx="61">
                  <c:v>683335.4</c:v>
                </c:pt>
                <c:pt idx="62">
                  <c:v>5979679.96</c:v>
                </c:pt>
                <c:pt idx="63">
                  <c:v>460331.28</c:v>
                </c:pt>
                <c:pt idx="64">
                  <c:v>1551389.4</c:v>
                </c:pt>
                <c:pt idx="65">
                  <c:v>241228.98</c:v>
                </c:pt>
                <c:pt idx="66">
                  <c:v>1109996.47</c:v>
                </c:pt>
                <c:pt idx="67">
                  <c:v>61288.77</c:v>
                </c:pt>
                <c:pt idx="68">
                  <c:v>1135230.1599999999</c:v>
                </c:pt>
                <c:pt idx="69">
                  <c:v>1456561.7</c:v>
                </c:pt>
                <c:pt idx="70">
                  <c:v>3840836.58</c:v>
                </c:pt>
                <c:pt idx="71">
                  <c:v>835531.44</c:v>
                </c:pt>
                <c:pt idx="72">
                  <c:v>58097.91</c:v>
                </c:pt>
                <c:pt idx="73">
                  <c:v>1472197.36</c:v>
                </c:pt>
                <c:pt idx="74">
                  <c:v>2534675.12</c:v>
                </c:pt>
                <c:pt idx="75">
                  <c:v>40237.599999999999</c:v>
                </c:pt>
                <c:pt idx="76">
                  <c:v>811404</c:v>
                </c:pt>
                <c:pt idx="77">
                  <c:v>2651075.91</c:v>
                </c:pt>
                <c:pt idx="78">
                  <c:v>977274.9</c:v>
                </c:pt>
                <c:pt idx="79">
                  <c:v>2273523.6800000002</c:v>
                </c:pt>
                <c:pt idx="80">
                  <c:v>3210796.8</c:v>
                </c:pt>
                <c:pt idx="81">
                  <c:v>268949.73</c:v>
                </c:pt>
                <c:pt idx="82">
                  <c:v>460786.95</c:v>
                </c:pt>
                <c:pt idx="83">
                  <c:v>2733.69</c:v>
                </c:pt>
                <c:pt idx="84">
                  <c:v>588800.64</c:v>
                </c:pt>
                <c:pt idx="85">
                  <c:v>3639398.42</c:v>
                </c:pt>
                <c:pt idx="86">
                  <c:v>924024.48</c:v>
                </c:pt>
                <c:pt idx="87">
                  <c:v>57370.080000000002</c:v>
                </c:pt>
                <c:pt idx="88">
                  <c:v>4884726.21</c:v>
                </c:pt>
                <c:pt idx="89">
                  <c:v>87314.72</c:v>
                </c:pt>
                <c:pt idx="90">
                  <c:v>818944.32</c:v>
                </c:pt>
                <c:pt idx="91">
                  <c:v>1617964.64</c:v>
                </c:pt>
                <c:pt idx="92">
                  <c:v>1289020.02</c:v>
                </c:pt>
                <c:pt idx="93">
                  <c:v>321758.45</c:v>
                </c:pt>
                <c:pt idx="94">
                  <c:v>5719722.9299999997</c:v>
                </c:pt>
                <c:pt idx="95">
                  <c:v>1415079.33</c:v>
                </c:pt>
                <c:pt idx="96">
                  <c:v>4114.53</c:v>
                </c:pt>
                <c:pt idx="97">
                  <c:v>457149.42</c:v>
                </c:pt>
                <c:pt idx="98">
                  <c:v>3858290</c:v>
                </c:pt>
                <c:pt idx="99">
                  <c:v>1314476.7</c:v>
                </c:pt>
                <c:pt idx="100">
                  <c:v>866746.19</c:v>
                </c:pt>
                <c:pt idx="101">
                  <c:v>975901.68</c:v>
                </c:pt>
                <c:pt idx="102">
                  <c:v>6354579.4299999997</c:v>
                </c:pt>
                <c:pt idx="103">
                  <c:v>6021738.8700000001</c:v>
                </c:pt>
                <c:pt idx="104">
                  <c:v>1766963</c:v>
                </c:pt>
                <c:pt idx="105">
                  <c:v>1173187.6200000001</c:v>
                </c:pt>
                <c:pt idx="106">
                  <c:v>1941908.22</c:v>
                </c:pt>
                <c:pt idx="107">
                  <c:v>402831.84</c:v>
                </c:pt>
                <c:pt idx="108">
                  <c:v>590907.9</c:v>
                </c:pt>
                <c:pt idx="109">
                  <c:v>488370.2</c:v>
                </c:pt>
                <c:pt idx="110">
                  <c:v>6209287.3499999996</c:v>
                </c:pt>
                <c:pt idx="111">
                  <c:v>1085150.3999999999</c:v>
                </c:pt>
                <c:pt idx="112">
                  <c:v>756738.07</c:v>
                </c:pt>
                <c:pt idx="113">
                  <c:v>767935.14</c:v>
                </c:pt>
                <c:pt idx="114">
                  <c:v>1207365.54</c:v>
                </c:pt>
                <c:pt idx="115">
                  <c:v>250906.88</c:v>
                </c:pt>
                <c:pt idx="116">
                  <c:v>976054.26</c:v>
                </c:pt>
                <c:pt idx="117">
                  <c:v>504764.48</c:v>
                </c:pt>
                <c:pt idx="118">
                  <c:v>5747579.46</c:v>
                </c:pt>
                <c:pt idx="119">
                  <c:v>46472.73</c:v>
                </c:pt>
                <c:pt idx="120">
                  <c:v>674251.02</c:v>
                </c:pt>
                <c:pt idx="121">
                  <c:v>2359297.7599999998</c:v>
                </c:pt>
                <c:pt idx="122">
                  <c:v>1213578.32</c:v>
                </c:pt>
                <c:pt idx="123">
                  <c:v>2148685.77</c:v>
                </c:pt>
                <c:pt idx="124">
                  <c:v>1354123.1</c:v>
                </c:pt>
                <c:pt idx="125">
                  <c:v>7669.26</c:v>
                </c:pt>
                <c:pt idx="126">
                  <c:v>73405.149999999994</c:v>
                </c:pt>
                <c:pt idx="127">
                  <c:v>2433839.34</c:v>
                </c:pt>
                <c:pt idx="128">
                  <c:v>6549714.2699999996</c:v>
                </c:pt>
                <c:pt idx="129">
                  <c:v>4063550.4</c:v>
                </c:pt>
                <c:pt idx="130">
                  <c:v>3427318.23</c:v>
                </c:pt>
                <c:pt idx="131">
                  <c:v>3188975.37</c:v>
                </c:pt>
                <c:pt idx="132">
                  <c:v>13948.35</c:v>
                </c:pt>
                <c:pt idx="133">
                  <c:v>1058737.8999999999</c:v>
                </c:pt>
                <c:pt idx="134">
                  <c:v>979683.82</c:v>
                </c:pt>
                <c:pt idx="135">
                  <c:v>845903.52</c:v>
                </c:pt>
                <c:pt idx="136">
                  <c:v>205782.36</c:v>
                </c:pt>
                <c:pt idx="137">
                  <c:v>4338772.8</c:v>
                </c:pt>
                <c:pt idx="138">
                  <c:v>366722.51</c:v>
                </c:pt>
                <c:pt idx="139">
                  <c:v>583733.34</c:v>
                </c:pt>
                <c:pt idx="140">
                  <c:v>877109.31</c:v>
                </c:pt>
                <c:pt idx="141">
                  <c:v>1707721.4</c:v>
                </c:pt>
                <c:pt idx="142">
                  <c:v>507473.64</c:v>
                </c:pt>
                <c:pt idx="143">
                  <c:v>5857386.5499999998</c:v>
                </c:pt>
                <c:pt idx="144">
                  <c:v>790859.36</c:v>
                </c:pt>
                <c:pt idx="145">
                  <c:v>94947.45</c:v>
                </c:pt>
                <c:pt idx="146">
                  <c:v>1408427.9</c:v>
                </c:pt>
                <c:pt idx="147">
                  <c:v>443931.92</c:v>
                </c:pt>
                <c:pt idx="148">
                  <c:v>617033.52</c:v>
                </c:pt>
                <c:pt idx="149">
                  <c:v>53238.9</c:v>
                </c:pt>
                <c:pt idx="150">
                  <c:v>1169525.7</c:v>
                </c:pt>
                <c:pt idx="151">
                  <c:v>2711171.39</c:v>
                </c:pt>
                <c:pt idx="152">
                  <c:v>616162.47</c:v>
                </c:pt>
                <c:pt idx="153">
                  <c:v>3596632.83</c:v>
                </c:pt>
                <c:pt idx="154">
                  <c:v>249423.14</c:v>
                </c:pt>
                <c:pt idx="155">
                  <c:v>218042</c:v>
                </c:pt>
                <c:pt idx="156">
                  <c:v>41281.5</c:v>
                </c:pt>
                <c:pt idx="157">
                  <c:v>510212.4</c:v>
                </c:pt>
                <c:pt idx="158">
                  <c:v>1998375.5</c:v>
                </c:pt>
                <c:pt idx="159">
                  <c:v>4044659.43</c:v>
                </c:pt>
                <c:pt idx="160">
                  <c:v>3756179.28</c:v>
                </c:pt>
                <c:pt idx="161">
                  <c:v>129682.24000000001</c:v>
                </c:pt>
                <c:pt idx="162">
                  <c:v>1518660.72</c:v>
                </c:pt>
                <c:pt idx="163">
                  <c:v>339884.35</c:v>
                </c:pt>
                <c:pt idx="164">
                  <c:v>855385.59999999998</c:v>
                </c:pt>
                <c:pt idx="165">
                  <c:v>1280858.04</c:v>
                </c:pt>
                <c:pt idx="166">
                  <c:v>2067512.72</c:v>
                </c:pt>
                <c:pt idx="167">
                  <c:v>128177.92</c:v>
                </c:pt>
                <c:pt idx="168">
                  <c:v>1543316</c:v>
                </c:pt>
                <c:pt idx="169">
                  <c:v>178881.36</c:v>
                </c:pt>
                <c:pt idx="170">
                  <c:v>37058.76</c:v>
                </c:pt>
                <c:pt idx="171">
                  <c:v>4950544.16</c:v>
                </c:pt>
                <c:pt idx="172">
                  <c:v>407168.45</c:v>
                </c:pt>
                <c:pt idx="173">
                  <c:v>63600.959999999999</c:v>
                </c:pt>
                <c:pt idx="174">
                  <c:v>1369033.05</c:v>
                </c:pt>
                <c:pt idx="175">
                  <c:v>535050.38</c:v>
                </c:pt>
                <c:pt idx="176">
                  <c:v>739279.2</c:v>
                </c:pt>
                <c:pt idx="177">
                  <c:v>67393.919999999998</c:v>
                </c:pt>
                <c:pt idx="178">
                  <c:v>93123.6</c:v>
                </c:pt>
                <c:pt idx="179">
                  <c:v>791228.13</c:v>
                </c:pt>
                <c:pt idx="180">
                  <c:v>74876.100000000006</c:v>
                </c:pt>
                <c:pt idx="181">
                  <c:v>104287.48</c:v>
                </c:pt>
                <c:pt idx="182">
                  <c:v>4652244.24</c:v>
                </c:pt>
                <c:pt idx="183">
                  <c:v>3253806.63</c:v>
                </c:pt>
                <c:pt idx="184">
                  <c:v>221241</c:v>
                </c:pt>
                <c:pt idx="185">
                  <c:v>25882.080000000002</c:v>
                </c:pt>
                <c:pt idx="186">
                  <c:v>68508.42</c:v>
                </c:pt>
                <c:pt idx="187">
                  <c:v>5106137.6100000003</c:v>
                </c:pt>
                <c:pt idx="188">
                  <c:v>7501.32</c:v>
                </c:pt>
                <c:pt idx="189">
                  <c:v>540480.49</c:v>
                </c:pt>
                <c:pt idx="190">
                  <c:v>697075.17</c:v>
                </c:pt>
                <c:pt idx="191">
                  <c:v>1299371.28</c:v>
                </c:pt>
                <c:pt idx="192">
                  <c:v>1855948.5</c:v>
                </c:pt>
                <c:pt idx="193">
                  <c:v>2470344.56</c:v>
                </c:pt>
                <c:pt idx="194">
                  <c:v>62396.75</c:v>
                </c:pt>
                <c:pt idx="195">
                  <c:v>1257855.5</c:v>
                </c:pt>
                <c:pt idx="196">
                  <c:v>700202.8</c:v>
                </c:pt>
                <c:pt idx="197">
                  <c:v>3834533.26</c:v>
                </c:pt>
                <c:pt idx="198">
                  <c:v>2152772.7999999998</c:v>
                </c:pt>
                <c:pt idx="199">
                  <c:v>153595.65</c:v>
                </c:pt>
                <c:pt idx="200">
                  <c:v>403268.94</c:v>
                </c:pt>
                <c:pt idx="201">
                  <c:v>210364</c:v>
                </c:pt>
                <c:pt idx="202">
                  <c:v>597159.56999999995</c:v>
                </c:pt>
                <c:pt idx="203">
                  <c:v>915776.4</c:v>
                </c:pt>
                <c:pt idx="204">
                  <c:v>1323116.24</c:v>
                </c:pt>
                <c:pt idx="205">
                  <c:v>126350.8</c:v>
                </c:pt>
                <c:pt idx="206">
                  <c:v>1230449.6000000001</c:v>
                </c:pt>
                <c:pt idx="207">
                  <c:v>175256.4</c:v>
                </c:pt>
                <c:pt idx="208">
                  <c:v>334772.38</c:v>
                </c:pt>
                <c:pt idx="209">
                  <c:v>71747.7</c:v>
                </c:pt>
                <c:pt idx="210">
                  <c:v>579629.16</c:v>
                </c:pt>
                <c:pt idx="211">
                  <c:v>2596968</c:v>
                </c:pt>
                <c:pt idx="212">
                  <c:v>1837312.4</c:v>
                </c:pt>
                <c:pt idx="213">
                  <c:v>791332</c:v>
                </c:pt>
                <c:pt idx="214">
                  <c:v>725314.8</c:v>
                </c:pt>
                <c:pt idx="215">
                  <c:v>1625647.1</c:v>
                </c:pt>
                <c:pt idx="216">
                  <c:v>672625.96</c:v>
                </c:pt>
                <c:pt idx="217">
                  <c:v>1545064.8</c:v>
                </c:pt>
                <c:pt idx="218">
                  <c:v>3005312.8</c:v>
                </c:pt>
                <c:pt idx="219">
                  <c:v>1962040.72</c:v>
                </c:pt>
                <c:pt idx="220">
                  <c:v>2764223.28</c:v>
                </c:pt>
                <c:pt idx="221">
                  <c:v>45567.72</c:v>
                </c:pt>
                <c:pt idx="222">
                  <c:v>606815</c:v>
                </c:pt>
                <c:pt idx="223">
                  <c:v>3705459.87</c:v>
                </c:pt>
                <c:pt idx="224">
                  <c:v>675825.37</c:v>
                </c:pt>
                <c:pt idx="225">
                  <c:v>412418.62</c:v>
                </c:pt>
                <c:pt idx="226">
                  <c:v>134663.1</c:v>
                </c:pt>
                <c:pt idx="227">
                  <c:v>71159.91</c:v>
                </c:pt>
                <c:pt idx="228">
                  <c:v>1513331.38</c:v>
                </c:pt>
                <c:pt idx="229">
                  <c:v>1227000.5</c:v>
                </c:pt>
                <c:pt idx="230">
                  <c:v>2260759.6800000002</c:v>
                </c:pt>
                <c:pt idx="231">
                  <c:v>585010.80000000005</c:v>
                </c:pt>
                <c:pt idx="232">
                  <c:v>49442.9</c:v>
                </c:pt>
                <c:pt idx="233">
                  <c:v>2187494.3199999998</c:v>
                </c:pt>
                <c:pt idx="234">
                  <c:v>176941.05</c:v>
                </c:pt>
                <c:pt idx="235">
                  <c:v>345393.84</c:v>
                </c:pt>
                <c:pt idx="236">
                  <c:v>605083.36</c:v>
                </c:pt>
                <c:pt idx="237">
                  <c:v>678277.27</c:v>
                </c:pt>
                <c:pt idx="238">
                  <c:v>120238.65</c:v>
                </c:pt>
                <c:pt idx="239">
                  <c:v>2802014.8</c:v>
                </c:pt>
                <c:pt idx="240">
                  <c:v>43272.54</c:v>
                </c:pt>
                <c:pt idx="241">
                  <c:v>946474.08</c:v>
                </c:pt>
                <c:pt idx="242">
                  <c:v>412532.47999999998</c:v>
                </c:pt>
                <c:pt idx="243">
                  <c:v>582462.4</c:v>
                </c:pt>
                <c:pt idx="244">
                  <c:v>1903486.83</c:v>
                </c:pt>
                <c:pt idx="245">
                  <c:v>104057.85</c:v>
                </c:pt>
                <c:pt idx="246">
                  <c:v>32878.92</c:v>
                </c:pt>
                <c:pt idx="247">
                  <c:v>446404.36</c:v>
                </c:pt>
                <c:pt idx="248">
                  <c:v>1112631.3</c:v>
                </c:pt>
                <c:pt idx="249">
                  <c:v>189752.55</c:v>
                </c:pt>
                <c:pt idx="250">
                  <c:v>1225701.3600000001</c:v>
                </c:pt>
                <c:pt idx="251">
                  <c:v>273728.52</c:v>
                </c:pt>
                <c:pt idx="252">
                  <c:v>76972.5</c:v>
                </c:pt>
                <c:pt idx="253">
                  <c:v>3585040</c:v>
                </c:pt>
                <c:pt idx="254">
                  <c:v>1676249.3</c:v>
                </c:pt>
                <c:pt idx="255">
                  <c:v>433465.44</c:v>
                </c:pt>
                <c:pt idx="256">
                  <c:v>632416.30000000005</c:v>
                </c:pt>
                <c:pt idx="257">
                  <c:v>3259522.14</c:v>
                </c:pt>
                <c:pt idx="258">
                  <c:v>260515.46</c:v>
                </c:pt>
                <c:pt idx="259">
                  <c:v>682303.67</c:v>
                </c:pt>
                <c:pt idx="260">
                  <c:v>4089598.8</c:v>
                </c:pt>
                <c:pt idx="261">
                  <c:v>324842.7</c:v>
                </c:pt>
                <c:pt idx="262">
                  <c:v>228944.1</c:v>
                </c:pt>
                <c:pt idx="263">
                  <c:v>154954.96</c:v>
                </c:pt>
                <c:pt idx="264">
                  <c:v>262925.40999999997</c:v>
                </c:pt>
                <c:pt idx="265">
                  <c:v>3508068.27</c:v>
                </c:pt>
                <c:pt idx="266">
                  <c:v>424435.3</c:v>
                </c:pt>
                <c:pt idx="267">
                  <c:v>8687.51</c:v>
                </c:pt>
                <c:pt idx="268">
                  <c:v>39003.9</c:v>
                </c:pt>
                <c:pt idx="269">
                  <c:v>3877590.99</c:v>
                </c:pt>
                <c:pt idx="270">
                  <c:v>249773.46</c:v>
                </c:pt>
                <c:pt idx="271">
                  <c:v>57827.82</c:v>
                </c:pt>
                <c:pt idx="272">
                  <c:v>58418.8</c:v>
                </c:pt>
                <c:pt idx="273">
                  <c:v>74388.09</c:v>
                </c:pt>
                <c:pt idx="274">
                  <c:v>4038331.08</c:v>
                </c:pt>
                <c:pt idx="275">
                  <c:v>241662.85</c:v>
                </c:pt>
                <c:pt idx="276">
                  <c:v>424867.3</c:v>
                </c:pt>
                <c:pt idx="277">
                  <c:v>535168.04</c:v>
                </c:pt>
                <c:pt idx="278">
                  <c:v>1862613.5</c:v>
                </c:pt>
                <c:pt idx="279">
                  <c:v>615917.28</c:v>
                </c:pt>
                <c:pt idx="280">
                  <c:v>1435694.72</c:v>
                </c:pt>
                <c:pt idx="281">
                  <c:v>559687.04</c:v>
                </c:pt>
                <c:pt idx="282">
                  <c:v>464725.3</c:v>
                </c:pt>
                <c:pt idx="283">
                  <c:v>3668108</c:v>
                </c:pt>
                <c:pt idx="284">
                  <c:v>655638.06000000006</c:v>
                </c:pt>
                <c:pt idx="285">
                  <c:v>5770511.4500000002</c:v>
                </c:pt>
                <c:pt idx="286">
                  <c:v>265055.7</c:v>
                </c:pt>
                <c:pt idx="287">
                  <c:v>1487295.24</c:v>
                </c:pt>
                <c:pt idx="288">
                  <c:v>1969229.92</c:v>
                </c:pt>
                <c:pt idx="289">
                  <c:v>1064007.04</c:v>
                </c:pt>
                <c:pt idx="290">
                  <c:v>3520771.6</c:v>
                </c:pt>
                <c:pt idx="291">
                  <c:v>4814885.3499999996</c:v>
                </c:pt>
                <c:pt idx="292">
                  <c:v>76386.720000000001</c:v>
                </c:pt>
                <c:pt idx="293">
                  <c:v>44951.94</c:v>
                </c:pt>
                <c:pt idx="294">
                  <c:v>295944.33</c:v>
                </c:pt>
                <c:pt idx="295">
                  <c:v>327357.55</c:v>
                </c:pt>
                <c:pt idx="296">
                  <c:v>993995.12</c:v>
                </c:pt>
                <c:pt idx="297">
                  <c:v>28353.87</c:v>
                </c:pt>
                <c:pt idx="298">
                  <c:v>95209.919999999998</c:v>
                </c:pt>
                <c:pt idx="299">
                  <c:v>3236431.61</c:v>
                </c:pt>
                <c:pt idx="300">
                  <c:v>15758.37</c:v>
                </c:pt>
                <c:pt idx="301">
                  <c:v>1099972.42</c:v>
                </c:pt>
                <c:pt idx="302">
                  <c:v>308899.5</c:v>
                </c:pt>
                <c:pt idx="303">
                  <c:v>447168.8</c:v>
                </c:pt>
                <c:pt idx="304">
                  <c:v>4210462.2</c:v>
                </c:pt>
                <c:pt idx="305">
                  <c:v>3359882</c:v>
                </c:pt>
                <c:pt idx="306">
                  <c:v>1097967.6100000001</c:v>
                </c:pt>
                <c:pt idx="307">
                  <c:v>871979.6</c:v>
                </c:pt>
                <c:pt idx="308">
                  <c:v>1100767.3600000001</c:v>
                </c:pt>
                <c:pt idx="309">
                  <c:v>449024.62</c:v>
                </c:pt>
                <c:pt idx="310">
                  <c:v>6207333.7199999997</c:v>
                </c:pt>
                <c:pt idx="311">
                  <c:v>1083966.1599999999</c:v>
                </c:pt>
                <c:pt idx="312">
                  <c:v>673088.14</c:v>
                </c:pt>
                <c:pt idx="313">
                  <c:v>1362386.82</c:v>
                </c:pt>
                <c:pt idx="314">
                  <c:v>485751.18</c:v>
                </c:pt>
                <c:pt idx="315">
                  <c:v>1291349.43</c:v>
                </c:pt>
                <c:pt idx="316">
                  <c:v>2038938.51</c:v>
                </c:pt>
                <c:pt idx="317">
                  <c:v>1281581.28</c:v>
                </c:pt>
                <c:pt idx="318">
                  <c:v>90211.77</c:v>
                </c:pt>
                <c:pt idx="319">
                  <c:v>852617.04</c:v>
                </c:pt>
                <c:pt idx="320">
                  <c:v>717180.75</c:v>
                </c:pt>
                <c:pt idx="321">
                  <c:v>22121.43</c:v>
                </c:pt>
                <c:pt idx="322">
                  <c:v>4393062.66</c:v>
                </c:pt>
                <c:pt idx="323">
                  <c:v>402897.95</c:v>
                </c:pt>
                <c:pt idx="324">
                  <c:v>496673.21</c:v>
                </c:pt>
                <c:pt idx="325">
                  <c:v>647702.1</c:v>
                </c:pt>
                <c:pt idx="326">
                  <c:v>464953.08</c:v>
                </c:pt>
                <c:pt idx="327">
                  <c:v>3957750.09</c:v>
                </c:pt>
                <c:pt idx="328">
                  <c:v>832934.22</c:v>
                </c:pt>
                <c:pt idx="329">
                  <c:v>254731.68</c:v>
                </c:pt>
                <c:pt idx="330">
                  <c:v>337701.65</c:v>
                </c:pt>
                <c:pt idx="331">
                  <c:v>2537246.46</c:v>
                </c:pt>
                <c:pt idx="332">
                  <c:v>56231.9</c:v>
                </c:pt>
                <c:pt idx="333">
                  <c:v>3617830</c:v>
                </c:pt>
                <c:pt idx="334">
                  <c:v>242771.28</c:v>
                </c:pt>
                <c:pt idx="335">
                  <c:v>744571.98</c:v>
                </c:pt>
                <c:pt idx="336">
                  <c:v>4882121.37</c:v>
                </c:pt>
                <c:pt idx="337">
                  <c:v>190456.95</c:v>
                </c:pt>
                <c:pt idx="338">
                  <c:v>466801.8</c:v>
                </c:pt>
                <c:pt idx="339">
                  <c:v>1102695.6599999999</c:v>
                </c:pt>
                <c:pt idx="340">
                  <c:v>846856.4</c:v>
                </c:pt>
                <c:pt idx="341">
                  <c:v>1977073.56</c:v>
                </c:pt>
                <c:pt idx="342">
                  <c:v>1121710.8600000001</c:v>
                </c:pt>
                <c:pt idx="343">
                  <c:v>195921.05</c:v>
                </c:pt>
                <c:pt idx="344">
                  <c:v>1066557.3799999999</c:v>
                </c:pt>
                <c:pt idx="345">
                  <c:v>1543035.43</c:v>
                </c:pt>
                <c:pt idx="346">
                  <c:v>1470960.7</c:v>
                </c:pt>
                <c:pt idx="347">
                  <c:v>422494.8</c:v>
                </c:pt>
                <c:pt idx="348">
                  <c:v>1228879.32</c:v>
                </c:pt>
                <c:pt idx="349">
                  <c:v>5722833.4800000004</c:v>
                </c:pt>
                <c:pt idx="350">
                  <c:v>701683.5</c:v>
                </c:pt>
                <c:pt idx="351">
                  <c:v>175232.85</c:v>
                </c:pt>
                <c:pt idx="352">
                  <c:v>3445573.2</c:v>
                </c:pt>
                <c:pt idx="353">
                  <c:v>429029.34</c:v>
                </c:pt>
                <c:pt idx="354">
                  <c:v>5294034.9400000004</c:v>
                </c:pt>
                <c:pt idx="355">
                  <c:v>39074.04</c:v>
                </c:pt>
                <c:pt idx="356">
                  <c:v>1061958.8</c:v>
                </c:pt>
                <c:pt idx="357">
                  <c:v>62100.06</c:v>
                </c:pt>
                <c:pt idx="358">
                  <c:v>26398.79</c:v>
                </c:pt>
                <c:pt idx="359">
                  <c:v>22301.5</c:v>
                </c:pt>
                <c:pt idx="360">
                  <c:v>734580.16</c:v>
                </c:pt>
                <c:pt idx="361">
                  <c:v>206360.05</c:v>
                </c:pt>
                <c:pt idx="362">
                  <c:v>115236.88</c:v>
                </c:pt>
                <c:pt idx="363">
                  <c:v>822373.2</c:v>
                </c:pt>
                <c:pt idx="364">
                  <c:v>718078.88</c:v>
                </c:pt>
                <c:pt idx="365">
                  <c:v>389279.99</c:v>
                </c:pt>
                <c:pt idx="366">
                  <c:v>3020310.51</c:v>
                </c:pt>
                <c:pt idx="367">
                  <c:v>688440.96</c:v>
                </c:pt>
                <c:pt idx="368">
                  <c:v>50656.56</c:v>
                </c:pt>
                <c:pt idx="369">
                  <c:v>949471.78</c:v>
                </c:pt>
                <c:pt idx="370">
                  <c:v>1188110.72</c:v>
                </c:pt>
                <c:pt idx="371">
                  <c:v>1391607.6</c:v>
                </c:pt>
                <c:pt idx="372">
                  <c:v>650980.96</c:v>
                </c:pt>
                <c:pt idx="373">
                  <c:v>278009.55</c:v>
                </c:pt>
                <c:pt idx="374">
                  <c:v>2705580.57</c:v>
                </c:pt>
                <c:pt idx="375">
                  <c:v>615137.12</c:v>
                </c:pt>
                <c:pt idx="376">
                  <c:v>375923.20000000001</c:v>
                </c:pt>
                <c:pt idx="377">
                  <c:v>56279.199999999997</c:v>
                </c:pt>
                <c:pt idx="378">
                  <c:v>1721311.2</c:v>
                </c:pt>
                <c:pt idx="379">
                  <c:v>1921237.28</c:v>
                </c:pt>
                <c:pt idx="380">
                  <c:v>1216149.6399999999</c:v>
                </c:pt>
                <c:pt idx="381">
                  <c:v>1471944.48</c:v>
                </c:pt>
                <c:pt idx="382">
                  <c:v>86889.84</c:v>
                </c:pt>
                <c:pt idx="383">
                  <c:v>202363.48</c:v>
                </c:pt>
                <c:pt idx="384">
                  <c:v>6424186.6500000004</c:v>
                </c:pt>
                <c:pt idx="385">
                  <c:v>2247229.84</c:v>
                </c:pt>
                <c:pt idx="386">
                  <c:v>932643.8</c:v>
                </c:pt>
                <c:pt idx="387">
                  <c:v>1036075.11</c:v>
                </c:pt>
                <c:pt idx="388">
                  <c:v>215897.5</c:v>
                </c:pt>
                <c:pt idx="389">
                  <c:v>63725.35</c:v>
                </c:pt>
                <c:pt idx="390">
                  <c:v>17615.04</c:v>
                </c:pt>
                <c:pt idx="391">
                  <c:v>296825.09999999998</c:v>
                </c:pt>
                <c:pt idx="392">
                  <c:v>1193785.92</c:v>
                </c:pt>
                <c:pt idx="393">
                  <c:v>3397058.28</c:v>
                </c:pt>
                <c:pt idx="394">
                  <c:v>387239.45</c:v>
                </c:pt>
                <c:pt idx="395">
                  <c:v>93543.679999999993</c:v>
                </c:pt>
                <c:pt idx="396">
                  <c:v>1340567.8799999999</c:v>
                </c:pt>
                <c:pt idx="397">
                  <c:v>169274.72</c:v>
                </c:pt>
                <c:pt idx="398">
                  <c:v>1812631.2</c:v>
                </c:pt>
                <c:pt idx="399">
                  <c:v>1690091.34</c:v>
                </c:pt>
                <c:pt idx="400">
                  <c:v>5002000.95</c:v>
                </c:pt>
                <c:pt idx="401">
                  <c:v>1806111.09</c:v>
                </c:pt>
                <c:pt idx="402">
                  <c:v>256152.32000000001</c:v>
                </c:pt>
                <c:pt idx="403">
                  <c:v>436160.4</c:v>
                </c:pt>
                <c:pt idx="404">
                  <c:v>5470815.21</c:v>
                </c:pt>
                <c:pt idx="405">
                  <c:v>86121.75</c:v>
                </c:pt>
                <c:pt idx="406">
                  <c:v>863044.12</c:v>
                </c:pt>
                <c:pt idx="407">
                  <c:v>3427210.8</c:v>
                </c:pt>
                <c:pt idx="408">
                  <c:v>1227353.52</c:v>
                </c:pt>
                <c:pt idx="409">
                  <c:v>242247.72</c:v>
                </c:pt>
                <c:pt idx="410">
                  <c:v>1809424.64</c:v>
                </c:pt>
                <c:pt idx="411">
                  <c:v>2987403.09</c:v>
                </c:pt>
                <c:pt idx="412">
                  <c:v>174493.55</c:v>
                </c:pt>
                <c:pt idx="413">
                  <c:v>91853.85</c:v>
                </c:pt>
                <c:pt idx="414">
                  <c:v>9859.84</c:v>
                </c:pt>
                <c:pt idx="415">
                  <c:v>75273.33</c:v>
                </c:pt>
                <c:pt idx="416">
                  <c:v>1461087.1</c:v>
                </c:pt>
                <c:pt idx="417">
                  <c:v>1603212.4</c:v>
                </c:pt>
                <c:pt idx="418">
                  <c:v>4231658.8</c:v>
                </c:pt>
                <c:pt idx="419">
                  <c:v>380133.6</c:v>
                </c:pt>
                <c:pt idx="420">
                  <c:v>1948296.96</c:v>
                </c:pt>
                <c:pt idx="421">
                  <c:v>377037.7</c:v>
                </c:pt>
                <c:pt idx="422">
                  <c:v>1143433.32</c:v>
                </c:pt>
                <c:pt idx="423">
                  <c:v>2977142.85</c:v>
                </c:pt>
                <c:pt idx="424">
                  <c:v>412387.95</c:v>
                </c:pt>
                <c:pt idx="425">
                  <c:v>2555387.73</c:v>
                </c:pt>
                <c:pt idx="426">
                  <c:v>5565891.8700000001</c:v>
                </c:pt>
                <c:pt idx="427">
                  <c:v>6104646.4500000002</c:v>
                </c:pt>
                <c:pt idx="428">
                  <c:v>1838016</c:v>
                </c:pt>
                <c:pt idx="429">
                  <c:v>3709292.16</c:v>
                </c:pt>
                <c:pt idx="430">
                  <c:v>1480218.05</c:v>
                </c:pt>
                <c:pt idx="431">
                  <c:v>1874544.1</c:v>
                </c:pt>
                <c:pt idx="432">
                  <c:v>4528865.79</c:v>
                </c:pt>
                <c:pt idx="433">
                  <c:v>122065.76</c:v>
                </c:pt>
                <c:pt idx="434">
                  <c:v>14209.59</c:v>
                </c:pt>
                <c:pt idx="435">
                  <c:v>6007079.0300000003</c:v>
                </c:pt>
                <c:pt idx="436">
                  <c:v>77028.479999999996</c:v>
                </c:pt>
                <c:pt idx="437">
                  <c:v>121774.39999999999</c:v>
                </c:pt>
                <c:pt idx="438">
                  <c:v>203017.32</c:v>
                </c:pt>
                <c:pt idx="439">
                  <c:v>93943.039999999994</c:v>
                </c:pt>
                <c:pt idx="440">
                  <c:v>3658489.6</c:v>
                </c:pt>
                <c:pt idx="441">
                  <c:v>4102247.6</c:v>
                </c:pt>
                <c:pt idx="442">
                  <c:v>617998.29</c:v>
                </c:pt>
                <c:pt idx="443">
                  <c:v>1072036.8</c:v>
                </c:pt>
                <c:pt idx="444">
                  <c:v>7273.97</c:v>
                </c:pt>
                <c:pt idx="445">
                  <c:v>318828.73</c:v>
                </c:pt>
                <c:pt idx="446">
                  <c:v>702959.73</c:v>
                </c:pt>
                <c:pt idx="447">
                  <c:v>4064066.37</c:v>
                </c:pt>
                <c:pt idx="448">
                  <c:v>725776.66</c:v>
                </c:pt>
                <c:pt idx="449">
                  <c:v>501085.2</c:v>
                </c:pt>
                <c:pt idx="450">
                  <c:v>3124830.52</c:v>
                </c:pt>
                <c:pt idx="451">
                  <c:v>100166.95</c:v>
                </c:pt>
                <c:pt idx="452">
                  <c:v>37534.68</c:v>
                </c:pt>
                <c:pt idx="453">
                  <c:v>52611.87</c:v>
                </c:pt>
                <c:pt idx="454">
                  <c:v>1610050.96</c:v>
                </c:pt>
                <c:pt idx="455">
                  <c:v>647046.88</c:v>
                </c:pt>
                <c:pt idx="456">
                  <c:v>1617198.8</c:v>
                </c:pt>
                <c:pt idx="457">
                  <c:v>1233404.3600000001</c:v>
                </c:pt>
                <c:pt idx="458">
                  <c:v>1411643.94</c:v>
                </c:pt>
                <c:pt idx="459">
                  <c:v>858726.95</c:v>
                </c:pt>
                <c:pt idx="460">
                  <c:v>6051184.8499999996</c:v>
                </c:pt>
                <c:pt idx="461">
                  <c:v>5409.3</c:v>
                </c:pt>
                <c:pt idx="462">
                  <c:v>43934.97</c:v>
                </c:pt>
                <c:pt idx="463">
                  <c:v>646729.49</c:v>
                </c:pt>
                <c:pt idx="464">
                  <c:v>3927804.8</c:v>
                </c:pt>
                <c:pt idx="465">
                  <c:v>648030.4</c:v>
                </c:pt>
                <c:pt idx="466">
                  <c:v>73520.639999999999</c:v>
                </c:pt>
                <c:pt idx="467">
                  <c:v>36125.760000000002</c:v>
                </c:pt>
                <c:pt idx="468">
                  <c:v>204570.19</c:v>
                </c:pt>
                <c:pt idx="469">
                  <c:v>392980.9</c:v>
                </c:pt>
                <c:pt idx="470">
                  <c:v>2097547.41</c:v>
                </c:pt>
                <c:pt idx="471">
                  <c:v>1761478.8</c:v>
                </c:pt>
                <c:pt idx="472">
                  <c:v>810514</c:v>
                </c:pt>
                <c:pt idx="473">
                  <c:v>1531645.92</c:v>
                </c:pt>
                <c:pt idx="474">
                  <c:v>827136.18</c:v>
                </c:pt>
                <c:pt idx="475">
                  <c:v>412909.9</c:v>
                </c:pt>
                <c:pt idx="476">
                  <c:v>682890.72</c:v>
                </c:pt>
                <c:pt idx="477">
                  <c:v>416575.36</c:v>
                </c:pt>
                <c:pt idx="478">
                  <c:v>3874629.46</c:v>
                </c:pt>
                <c:pt idx="479">
                  <c:v>1019654.9</c:v>
                </c:pt>
                <c:pt idx="480">
                  <c:v>2571841.44</c:v>
                </c:pt>
                <c:pt idx="481">
                  <c:v>271888.64000000001</c:v>
                </c:pt>
                <c:pt idx="482">
                  <c:v>147427.15</c:v>
                </c:pt>
                <c:pt idx="483">
                  <c:v>1932469.6</c:v>
                </c:pt>
                <c:pt idx="484">
                  <c:v>18193.5</c:v>
                </c:pt>
                <c:pt idx="485">
                  <c:v>4309673.2300000004</c:v>
                </c:pt>
                <c:pt idx="486">
                  <c:v>319044.78000000003</c:v>
                </c:pt>
                <c:pt idx="487">
                  <c:v>931111.23</c:v>
                </c:pt>
                <c:pt idx="488">
                  <c:v>494919.6</c:v>
                </c:pt>
                <c:pt idx="489">
                  <c:v>236555</c:v>
                </c:pt>
                <c:pt idx="490">
                  <c:v>12007.71</c:v>
                </c:pt>
                <c:pt idx="491">
                  <c:v>192741.9</c:v>
                </c:pt>
                <c:pt idx="492">
                  <c:v>6101973.3700000001</c:v>
                </c:pt>
                <c:pt idx="493">
                  <c:v>931881.51</c:v>
                </c:pt>
                <c:pt idx="494">
                  <c:v>1306428.8</c:v>
                </c:pt>
                <c:pt idx="495">
                  <c:v>963491.24</c:v>
                </c:pt>
                <c:pt idx="496">
                  <c:v>2154853.89</c:v>
                </c:pt>
                <c:pt idx="497">
                  <c:v>296515.05</c:v>
                </c:pt>
                <c:pt idx="498">
                  <c:v>37581.24</c:v>
                </c:pt>
                <c:pt idx="499">
                  <c:v>940382.24</c:v>
                </c:pt>
                <c:pt idx="500">
                  <c:v>1065324.8999999999</c:v>
                </c:pt>
                <c:pt idx="501">
                  <c:v>4488139.32</c:v>
                </c:pt>
                <c:pt idx="502">
                  <c:v>641145.76</c:v>
                </c:pt>
                <c:pt idx="503">
                  <c:v>777957.4</c:v>
                </c:pt>
                <c:pt idx="504">
                  <c:v>241900.1</c:v>
                </c:pt>
                <c:pt idx="505">
                  <c:v>640817.92000000004</c:v>
                </c:pt>
                <c:pt idx="506">
                  <c:v>2244032.91</c:v>
                </c:pt>
                <c:pt idx="507">
                  <c:v>561346.80000000005</c:v>
                </c:pt>
                <c:pt idx="508">
                  <c:v>725365.32</c:v>
                </c:pt>
                <c:pt idx="509">
                  <c:v>954653.7</c:v>
                </c:pt>
                <c:pt idx="510">
                  <c:v>1124972.3400000001</c:v>
                </c:pt>
                <c:pt idx="511">
                  <c:v>718998.02</c:v>
                </c:pt>
                <c:pt idx="512">
                  <c:v>89400.06</c:v>
                </c:pt>
                <c:pt idx="513">
                  <c:v>104628.72</c:v>
                </c:pt>
                <c:pt idx="514">
                  <c:v>101970.05</c:v>
                </c:pt>
                <c:pt idx="515">
                  <c:v>401212.57</c:v>
                </c:pt>
                <c:pt idx="516">
                  <c:v>229225.92</c:v>
                </c:pt>
                <c:pt idx="517">
                  <c:v>145894.82</c:v>
                </c:pt>
                <c:pt idx="518">
                  <c:v>12785.76</c:v>
                </c:pt>
                <c:pt idx="519">
                  <c:v>1471552.32</c:v>
                </c:pt>
                <c:pt idx="520">
                  <c:v>321791.21999999997</c:v>
                </c:pt>
                <c:pt idx="521">
                  <c:v>51594.9</c:v>
                </c:pt>
                <c:pt idx="522">
                  <c:v>293484.3</c:v>
                </c:pt>
                <c:pt idx="523">
                  <c:v>18932.55</c:v>
                </c:pt>
                <c:pt idx="524">
                  <c:v>712195.22</c:v>
                </c:pt>
                <c:pt idx="525">
                  <c:v>1149842.8799999999</c:v>
                </c:pt>
                <c:pt idx="526">
                  <c:v>374057.68</c:v>
                </c:pt>
                <c:pt idx="527">
                  <c:v>544767.52</c:v>
                </c:pt>
                <c:pt idx="528">
                  <c:v>233216.75</c:v>
                </c:pt>
                <c:pt idx="529">
                  <c:v>1454916.1</c:v>
                </c:pt>
                <c:pt idx="530">
                  <c:v>917842.72</c:v>
                </c:pt>
                <c:pt idx="531">
                  <c:v>411050.52</c:v>
                </c:pt>
                <c:pt idx="532">
                  <c:v>1151598.5</c:v>
                </c:pt>
                <c:pt idx="533">
                  <c:v>298602.84999999998</c:v>
                </c:pt>
                <c:pt idx="534">
                  <c:v>389826.36</c:v>
                </c:pt>
                <c:pt idx="535">
                  <c:v>251365.4</c:v>
                </c:pt>
                <c:pt idx="536">
                  <c:v>136709.28</c:v>
                </c:pt>
                <c:pt idx="537">
                  <c:v>645692.30000000005</c:v>
                </c:pt>
                <c:pt idx="538">
                  <c:v>91434</c:v>
                </c:pt>
                <c:pt idx="539">
                  <c:v>1028294.4</c:v>
                </c:pt>
                <c:pt idx="540">
                  <c:v>645858.4</c:v>
                </c:pt>
                <c:pt idx="541">
                  <c:v>266639.73</c:v>
                </c:pt>
                <c:pt idx="542">
                  <c:v>68407.56</c:v>
                </c:pt>
                <c:pt idx="543">
                  <c:v>1878350.24</c:v>
                </c:pt>
                <c:pt idx="544">
                  <c:v>725709.6</c:v>
                </c:pt>
                <c:pt idx="545">
                  <c:v>301803.24</c:v>
                </c:pt>
                <c:pt idx="546">
                  <c:v>958660.14</c:v>
                </c:pt>
                <c:pt idx="547">
                  <c:v>1847803.1</c:v>
                </c:pt>
                <c:pt idx="548">
                  <c:v>309262.40000000002</c:v>
                </c:pt>
                <c:pt idx="549">
                  <c:v>2886258.13</c:v>
                </c:pt>
                <c:pt idx="550">
                  <c:v>850530.24</c:v>
                </c:pt>
                <c:pt idx="551">
                  <c:v>674762.88</c:v>
                </c:pt>
                <c:pt idx="552">
                  <c:v>1717389.3</c:v>
                </c:pt>
                <c:pt idx="553">
                  <c:v>473521.4</c:v>
                </c:pt>
                <c:pt idx="554">
                  <c:v>304016.96000000002</c:v>
                </c:pt>
                <c:pt idx="555">
                  <c:v>2324819.7000000002</c:v>
                </c:pt>
                <c:pt idx="556">
                  <c:v>3081525.72</c:v>
                </c:pt>
                <c:pt idx="557">
                  <c:v>3753133.44</c:v>
                </c:pt>
                <c:pt idx="558">
                  <c:v>6617209.54</c:v>
                </c:pt>
                <c:pt idx="559">
                  <c:v>231622.82</c:v>
                </c:pt>
                <c:pt idx="560">
                  <c:v>2887415.16</c:v>
                </c:pt>
                <c:pt idx="561">
                  <c:v>546283.31999999995</c:v>
                </c:pt>
                <c:pt idx="562">
                  <c:v>663793.9</c:v>
                </c:pt>
                <c:pt idx="563">
                  <c:v>1105843.2</c:v>
                </c:pt>
                <c:pt idx="564">
                  <c:v>19471.71</c:v>
                </c:pt>
                <c:pt idx="565">
                  <c:v>2999637.9</c:v>
                </c:pt>
                <c:pt idx="566">
                  <c:v>2682435.7799999998</c:v>
                </c:pt>
                <c:pt idx="567">
                  <c:v>1077507.06</c:v>
                </c:pt>
                <c:pt idx="568">
                  <c:v>540280.31999999995</c:v>
                </c:pt>
                <c:pt idx="569">
                  <c:v>941010.08</c:v>
                </c:pt>
                <c:pt idx="570">
                  <c:v>468264.8</c:v>
                </c:pt>
                <c:pt idx="571">
                  <c:v>216182.2</c:v>
                </c:pt>
                <c:pt idx="572">
                  <c:v>3692591.2</c:v>
                </c:pt>
                <c:pt idx="573">
                  <c:v>612584.28</c:v>
                </c:pt>
                <c:pt idx="574">
                  <c:v>1349411.54</c:v>
                </c:pt>
                <c:pt idx="575">
                  <c:v>673461.8</c:v>
                </c:pt>
                <c:pt idx="576">
                  <c:v>26097.5</c:v>
                </c:pt>
                <c:pt idx="577">
                  <c:v>750281.4</c:v>
                </c:pt>
                <c:pt idx="578">
                  <c:v>4002937.3</c:v>
                </c:pt>
                <c:pt idx="579">
                  <c:v>675930.2</c:v>
                </c:pt>
                <c:pt idx="580">
                  <c:v>341924.7</c:v>
                </c:pt>
                <c:pt idx="581">
                  <c:v>1435764.8</c:v>
                </c:pt>
                <c:pt idx="582">
                  <c:v>5360193.67</c:v>
                </c:pt>
                <c:pt idx="583">
                  <c:v>922346.1</c:v>
                </c:pt>
                <c:pt idx="584">
                  <c:v>257245.12</c:v>
                </c:pt>
                <c:pt idx="585">
                  <c:v>2556.42</c:v>
                </c:pt>
                <c:pt idx="586">
                  <c:v>4813093.1100000003</c:v>
                </c:pt>
                <c:pt idx="587">
                  <c:v>1045173</c:v>
                </c:pt>
                <c:pt idx="588">
                  <c:v>735406.54</c:v>
                </c:pt>
                <c:pt idx="589">
                  <c:v>1005654.78</c:v>
                </c:pt>
                <c:pt idx="590">
                  <c:v>1265422.96</c:v>
                </c:pt>
                <c:pt idx="591">
                  <c:v>1633920.15</c:v>
                </c:pt>
                <c:pt idx="592">
                  <c:v>6306968.8499999996</c:v>
                </c:pt>
                <c:pt idx="593">
                  <c:v>1714509.5</c:v>
                </c:pt>
                <c:pt idx="594">
                  <c:v>246535.67999999999</c:v>
                </c:pt>
                <c:pt idx="595">
                  <c:v>797634.72</c:v>
                </c:pt>
                <c:pt idx="596">
                  <c:v>313961.44</c:v>
                </c:pt>
                <c:pt idx="597">
                  <c:v>169211.22</c:v>
                </c:pt>
                <c:pt idx="598">
                  <c:v>3948468.51</c:v>
                </c:pt>
                <c:pt idx="599">
                  <c:v>1089358.26</c:v>
                </c:pt>
                <c:pt idx="600">
                  <c:v>5794466.5800000001</c:v>
                </c:pt>
                <c:pt idx="601">
                  <c:v>108047.06</c:v>
                </c:pt>
                <c:pt idx="602">
                  <c:v>304436</c:v>
                </c:pt>
                <c:pt idx="603">
                  <c:v>1476193.11</c:v>
                </c:pt>
                <c:pt idx="604">
                  <c:v>2045303.36</c:v>
                </c:pt>
                <c:pt idx="605">
                  <c:v>4827419.7300000004</c:v>
                </c:pt>
                <c:pt idx="606">
                  <c:v>184382.88</c:v>
                </c:pt>
                <c:pt idx="607">
                  <c:v>1789002.24</c:v>
                </c:pt>
                <c:pt idx="608">
                  <c:v>1522319.06</c:v>
                </c:pt>
                <c:pt idx="609">
                  <c:v>238330.82</c:v>
                </c:pt>
                <c:pt idx="610">
                  <c:v>97604.65</c:v>
                </c:pt>
                <c:pt idx="611">
                  <c:v>505581.78</c:v>
                </c:pt>
                <c:pt idx="612">
                  <c:v>4309917.5999999996</c:v>
                </c:pt>
                <c:pt idx="613">
                  <c:v>492221.7</c:v>
                </c:pt>
                <c:pt idx="614">
                  <c:v>1013689.6</c:v>
                </c:pt>
                <c:pt idx="615">
                  <c:v>434849.8</c:v>
                </c:pt>
                <c:pt idx="616">
                  <c:v>481745.62</c:v>
                </c:pt>
                <c:pt idx="617">
                  <c:v>400715.25</c:v>
                </c:pt>
                <c:pt idx="618">
                  <c:v>898497.6</c:v>
                </c:pt>
                <c:pt idx="619">
                  <c:v>28470</c:v>
                </c:pt>
                <c:pt idx="620">
                  <c:v>699211.92</c:v>
                </c:pt>
                <c:pt idx="621">
                  <c:v>1092581.44</c:v>
                </c:pt>
                <c:pt idx="622">
                  <c:v>703326.08</c:v>
                </c:pt>
                <c:pt idx="623">
                  <c:v>66466.92</c:v>
                </c:pt>
                <c:pt idx="624">
                  <c:v>1149525.8400000001</c:v>
                </c:pt>
                <c:pt idx="625">
                  <c:v>3136752.15</c:v>
                </c:pt>
                <c:pt idx="626">
                  <c:v>470656.55</c:v>
                </c:pt>
                <c:pt idx="627">
                  <c:v>3327316.33</c:v>
                </c:pt>
                <c:pt idx="628">
                  <c:v>409058.65</c:v>
                </c:pt>
                <c:pt idx="629">
                  <c:v>20422.400000000001</c:v>
                </c:pt>
                <c:pt idx="630">
                  <c:v>2060523.6</c:v>
                </c:pt>
                <c:pt idx="631">
                  <c:v>2653266.21</c:v>
                </c:pt>
                <c:pt idx="632">
                  <c:v>16112.91</c:v>
                </c:pt>
                <c:pt idx="633">
                  <c:v>2094061.84</c:v>
                </c:pt>
                <c:pt idx="634">
                  <c:v>310328.81</c:v>
                </c:pt>
                <c:pt idx="635">
                  <c:v>25480.86</c:v>
                </c:pt>
                <c:pt idx="636">
                  <c:v>4788347.13</c:v>
                </c:pt>
                <c:pt idx="637">
                  <c:v>457748.4</c:v>
                </c:pt>
                <c:pt idx="638">
                  <c:v>527713.12</c:v>
                </c:pt>
                <c:pt idx="639">
                  <c:v>1547045.05</c:v>
                </c:pt>
                <c:pt idx="640">
                  <c:v>2348638.4</c:v>
                </c:pt>
                <c:pt idx="641">
                  <c:v>1255122.75</c:v>
                </c:pt>
                <c:pt idx="642">
                  <c:v>187743.04</c:v>
                </c:pt>
                <c:pt idx="643">
                  <c:v>849024.66</c:v>
                </c:pt>
                <c:pt idx="644">
                  <c:v>175637.77</c:v>
                </c:pt>
                <c:pt idx="645">
                  <c:v>2124792</c:v>
                </c:pt>
                <c:pt idx="646">
                  <c:v>1199025.3</c:v>
                </c:pt>
                <c:pt idx="647">
                  <c:v>1512475.65</c:v>
                </c:pt>
                <c:pt idx="648">
                  <c:v>1276942.02</c:v>
                </c:pt>
                <c:pt idx="649">
                  <c:v>1082271.5</c:v>
                </c:pt>
                <c:pt idx="650">
                  <c:v>873607.9</c:v>
                </c:pt>
                <c:pt idx="651">
                  <c:v>669826.19999999995</c:v>
                </c:pt>
                <c:pt idx="652">
                  <c:v>894780.48</c:v>
                </c:pt>
                <c:pt idx="653">
                  <c:v>664234.19999999995</c:v>
                </c:pt>
                <c:pt idx="654">
                  <c:v>27514.17</c:v>
                </c:pt>
                <c:pt idx="655">
                  <c:v>647383.32999999996</c:v>
                </c:pt>
                <c:pt idx="656">
                  <c:v>528689.69999999995</c:v>
                </c:pt>
                <c:pt idx="657">
                  <c:v>43454.67</c:v>
                </c:pt>
                <c:pt idx="658">
                  <c:v>3731064.8</c:v>
                </c:pt>
                <c:pt idx="659">
                  <c:v>457404.14</c:v>
                </c:pt>
                <c:pt idx="660">
                  <c:v>142755.79999999999</c:v>
                </c:pt>
                <c:pt idx="661">
                  <c:v>529042.04</c:v>
                </c:pt>
                <c:pt idx="662">
                  <c:v>445887.65</c:v>
                </c:pt>
                <c:pt idx="663">
                  <c:v>1023121.37</c:v>
                </c:pt>
                <c:pt idx="664">
                  <c:v>289940.92</c:v>
                </c:pt>
                <c:pt idx="665">
                  <c:v>368710.72</c:v>
                </c:pt>
                <c:pt idx="666">
                  <c:v>802880.16</c:v>
                </c:pt>
                <c:pt idx="667">
                  <c:v>3592.05</c:v>
                </c:pt>
                <c:pt idx="668">
                  <c:v>26870.400000000001</c:v>
                </c:pt>
                <c:pt idx="669">
                  <c:v>4559772.42</c:v>
                </c:pt>
                <c:pt idx="670">
                  <c:v>899155.84</c:v>
                </c:pt>
                <c:pt idx="671">
                  <c:v>1007751.16</c:v>
                </c:pt>
                <c:pt idx="672">
                  <c:v>3097999.2</c:v>
                </c:pt>
                <c:pt idx="673">
                  <c:v>5197958.22</c:v>
                </c:pt>
                <c:pt idx="674">
                  <c:v>496182.83</c:v>
                </c:pt>
                <c:pt idx="675">
                  <c:v>545853.6</c:v>
                </c:pt>
                <c:pt idx="676">
                  <c:v>931446.76</c:v>
                </c:pt>
                <c:pt idx="677">
                  <c:v>21489.93</c:v>
                </c:pt>
                <c:pt idx="678">
                  <c:v>3691058.28</c:v>
                </c:pt>
                <c:pt idx="679">
                  <c:v>1001463.44</c:v>
                </c:pt>
                <c:pt idx="680">
                  <c:v>3349389.2</c:v>
                </c:pt>
                <c:pt idx="681">
                  <c:v>189962.1</c:v>
                </c:pt>
                <c:pt idx="682">
                  <c:v>80331.3</c:v>
                </c:pt>
                <c:pt idx="683">
                  <c:v>287734.24</c:v>
                </c:pt>
                <c:pt idx="684">
                  <c:v>3211037.35</c:v>
                </c:pt>
                <c:pt idx="685">
                  <c:v>2302678.56</c:v>
                </c:pt>
                <c:pt idx="686">
                  <c:v>588129.07999999996</c:v>
                </c:pt>
                <c:pt idx="687">
                  <c:v>1837330.95</c:v>
                </c:pt>
                <c:pt idx="688">
                  <c:v>16056.93</c:v>
                </c:pt>
                <c:pt idx="689">
                  <c:v>3315633.51</c:v>
                </c:pt>
                <c:pt idx="690">
                  <c:v>3271756.95</c:v>
                </c:pt>
                <c:pt idx="691">
                  <c:v>654984.22</c:v>
                </c:pt>
                <c:pt idx="692">
                  <c:v>2807256.06</c:v>
                </c:pt>
                <c:pt idx="693">
                  <c:v>865817.2</c:v>
                </c:pt>
                <c:pt idx="694">
                  <c:v>2862719.16</c:v>
                </c:pt>
                <c:pt idx="695">
                  <c:v>3486232.8</c:v>
                </c:pt>
                <c:pt idx="696">
                  <c:v>639210.32999999996</c:v>
                </c:pt>
                <c:pt idx="697">
                  <c:v>1848214.5</c:v>
                </c:pt>
                <c:pt idx="698">
                  <c:v>623904.31999999995</c:v>
                </c:pt>
                <c:pt idx="699">
                  <c:v>620902.81000000006</c:v>
                </c:pt>
                <c:pt idx="700">
                  <c:v>617797.06999999995</c:v>
                </c:pt>
                <c:pt idx="701">
                  <c:v>1410407.2</c:v>
                </c:pt>
                <c:pt idx="702">
                  <c:v>19124</c:v>
                </c:pt>
                <c:pt idx="703">
                  <c:v>1560950.37</c:v>
                </c:pt>
                <c:pt idx="704">
                  <c:v>1662671.6</c:v>
                </c:pt>
                <c:pt idx="705">
                  <c:v>1201720.08</c:v>
                </c:pt>
                <c:pt idx="706">
                  <c:v>162071.12</c:v>
                </c:pt>
                <c:pt idx="707">
                  <c:v>2542078.2400000002</c:v>
                </c:pt>
                <c:pt idx="708">
                  <c:v>355732.65</c:v>
                </c:pt>
                <c:pt idx="709">
                  <c:v>51342.99</c:v>
                </c:pt>
                <c:pt idx="710">
                  <c:v>256609.6</c:v>
                </c:pt>
                <c:pt idx="711">
                  <c:v>1125887.82</c:v>
                </c:pt>
                <c:pt idx="712">
                  <c:v>202896.2</c:v>
                </c:pt>
                <c:pt idx="713">
                  <c:v>161277.06</c:v>
                </c:pt>
                <c:pt idx="714">
                  <c:v>503667.44</c:v>
                </c:pt>
                <c:pt idx="715">
                  <c:v>60019.89</c:v>
                </c:pt>
                <c:pt idx="716">
                  <c:v>3067832.4</c:v>
                </c:pt>
                <c:pt idx="717">
                  <c:v>198625.7</c:v>
                </c:pt>
                <c:pt idx="718">
                  <c:v>146003.65</c:v>
                </c:pt>
                <c:pt idx="719">
                  <c:v>63425.34</c:v>
                </c:pt>
                <c:pt idx="720">
                  <c:v>643018.19999999995</c:v>
                </c:pt>
                <c:pt idx="721">
                  <c:v>5326897.8</c:v>
                </c:pt>
                <c:pt idx="722">
                  <c:v>660609.28000000003</c:v>
                </c:pt>
                <c:pt idx="723">
                  <c:v>5784698.4299999997</c:v>
                </c:pt>
                <c:pt idx="724">
                  <c:v>654331.69999999995</c:v>
                </c:pt>
                <c:pt idx="725">
                  <c:v>387236.74</c:v>
                </c:pt>
                <c:pt idx="726">
                  <c:v>21253.74</c:v>
                </c:pt>
                <c:pt idx="727">
                  <c:v>4159929.48</c:v>
                </c:pt>
                <c:pt idx="728">
                  <c:v>216893.95</c:v>
                </c:pt>
                <c:pt idx="729">
                  <c:v>995431.92</c:v>
                </c:pt>
                <c:pt idx="730">
                  <c:v>994120.16</c:v>
                </c:pt>
                <c:pt idx="731">
                  <c:v>1451213.5</c:v>
                </c:pt>
                <c:pt idx="732">
                  <c:v>1909494.4</c:v>
                </c:pt>
                <c:pt idx="733">
                  <c:v>1572171.2</c:v>
                </c:pt>
                <c:pt idx="734">
                  <c:v>416373.75</c:v>
                </c:pt>
                <c:pt idx="735">
                  <c:v>33120.1</c:v>
                </c:pt>
                <c:pt idx="736">
                  <c:v>879640.65</c:v>
                </c:pt>
                <c:pt idx="737">
                  <c:v>535358.5</c:v>
                </c:pt>
                <c:pt idx="738">
                  <c:v>131748.76</c:v>
                </c:pt>
                <c:pt idx="739">
                  <c:v>123085.3</c:v>
                </c:pt>
                <c:pt idx="740">
                  <c:v>2237589.6</c:v>
                </c:pt>
                <c:pt idx="741">
                  <c:v>2752611.2</c:v>
                </c:pt>
                <c:pt idx="742">
                  <c:v>391158.34</c:v>
                </c:pt>
                <c:pt idx="743">
                  <c:v>956534.16</c:v>
                </c:pt>
                <c:pt idx="744">
                  <c:v>993573.76</c:v>
                </c:pt>
                <c:pt idx="745">
                  <c:v>453846.69</c:v>
                </c:pt>
                <c:pt idx="746">
                  <c:v>518004.74</c:v>
                </c:pt>
                <c:pt idx="747">
                  <c:v>146275.44</c:v>
                </c:pt>
                <c:pt idx="748">
                  <c:v>3183114.48</c:v>
                </c:pt>
                <c:pt idx="749">
                  <c:v>463064.55</c:v>
                </c:pt>
                <c:pt idx="750">
                  <c:v>1426735.2</c:v>
                </c:pt>
                <c:pt idx="751">
                  <c:v>785706</c:v>
                </c:pt>
                <c:pt idx="752">
                  <c:v>611968</c:v>
                </c:pt>
                <c:pt idx="753">
                  <c:v>2054748.72</c:v>
                </c:pt>
                <c:pt idx="754">
                  <c:v>395448.3</c:v>
                </c:pt>
                <c:pt idx="755">
                  <c:v>438916.94</c:v>
                </c:pt>
                <c:pt idx="756">
                  <c:v>248552.82</c:v>
                </c:pt>
                <c:pt idx="757">
                  <c:v>539210</c:v>
                </c:pt>
                <c:pt idx="758">
                  <c:v>91079.46</c:v>
                </c:pt>
                <c:pt idx="759">
                  <c:v>2171922.2400000002</c:v>
                </c:pt>
                <c:pt idx="760">
                  <c:v>94567.85</c:v>
                </c:pt>
                <c:pt idx="761">
                  <c:v>2773596.8</c:v>
                </c:pt>
                <c:pt idx="762">
                  <c:v>2072305.27</c:v>
                </c:pt>
                <c:pt idx="763">
                  <c:v>653814.84</c:v>
                </c:pt>
                <c:pt idx="764">
                  <c:v>1782364.96</c:v>
                </c:pt>
                <c:pt idx="765">
                  <c:v>1959909.6</c:v>
                </c:pt>
                <c:pt idx="766">
                  <c:v>745945.28</c:v>
                </c:pt>
                <c:pt idx="767">
                  <c:v>62557.65</c:v>
                </c:pt>
                <c:pt idx="768">
                  <c:v>407975.1</c:v>
                </c:pt>
                <c:pt idx="769">
                  <c:v>149075.51999999999</c:v>
                </c:pt>
                <c:pt idx="770">
                  <c:v>3940874.49</c:v>
                </c:pt>
                <c:pt idx="771">
                  <c:v>6263026.4400000004</c:v>
                </c:pt>
                <c:pt idx="772">
                  <c:v>1440574</c:v>
                </c:pt>
                <c:pt idx="773">
                  <c:v>995997.9</c:v>
                </c:pt>
                <c:pt idx="774">
                  <c:v>17366.7</c:v>
                </c:pt>
                <c:pt idx="775">
                  <c:v>833391.96</c:v>
                </c:pt>
                <c:pt idx="776">
                  <c:v>130698.88</c:v>
                </c:pt>
                <c:pt idx="777">
                  <c:v>3158690.43</c:v>
                </c:pt>
                <c:pt idx="778">
                  <c:v>307468.26</c:v>
                </c:pt>
                <c:pt idx="779">
                  <c:v>6216247.54</c:v>
                </c:pt>
                <c:pt idx="780">
                  <c:v>177107.7</c:v>
                </c:pt>
                <c:pt idx="781">
                  <c:v>353527.86</c:v>
                </c:pt>
                <c:pt idx="782">
                  <c:v>2000180.49</c:v>
                </c:pt>
                <c:pt idx="783">
                  <c:v>706276.64</c:v>
                </c:pt>
                <c:pt idx="784">
                  <c:v>813213.5</c:v>
                </c:pt>
                <c:pt idx="785">
                  <c:v>198452.48000000001</c:v>
                </c:pt>
                <c:pt idx="786">
                  <c:v>1281162.96</c:v>
                </c:pt>
                <c:pt idx="787">
                  <c:v>255324.52</c:v>
                </c:pt>
                <c:pt idx="788">
                  <c:v>40379.949999999997</c:v>
                </c:pt>
                <c:pt idx="789">
                  <c:v>17820.3</c:v>
                </c:pt>
                <c:pt idx="790">
                  <c:v>2367799.56</c:v>
                </c:pt>
                <c:pt idx="791">
                  <c:v>2032794.64</c:v>
                </c:pt>
                <c:pt idx="792">
                  <c:v>494511.78</c:v>
                </c:pt>
                <c:pt idx="793">
                  <c:v>776306.48</c:v>
                </c:pt>
                <c:pt idx="794">
                  <c:v>355269.28</c:v>
                </c:pt>
                <c:pt idx="795">
                  <c:v>72484.77</c:v>
                </c:pt>
                <c:pt idx="796">
                  <c:v>526729.6</c:v>
                </c:pt>
                <c:pt idx="797">
                  <c:v>5350169.62</c:v>
                </c:pt>
                <c:pt idx="798">
                  <c:v>1117920.3999999999</c:v>
                </c:pt>
                <c:pt idx="799">
                  <c:v>1062310.8799999999</c:v>
                </c:pt>
                <c:pt idx="800">
                  <c:v>1471178.64</c:v>
                </c:pt>
                <c:pt idx="801">
                  <c:v>2771395.41</c:v>
                </c:pt>
                <c:pt idx="802">
                  <c:v>1280238.6000000001</c:v>
                </c:pt>
                <c:pt idx="803">
                  <c:v>1705701.27</c:v>
                </c:pt>
                <c:pt idx="804">
                  <c:v>1797171.2</c:v>
                </c:pt>
                <c:pt idx="805">
                  <c:v>2791084.8</c:v>
                </c:pt>
                <c:pt idx="806">
                  <c:v>689884.64</c:v>
                </c:pt>
                <c:pt idx="807">
                  <c:v>406280.07</c:v>
                </c:pt>
                <c:pt idx="808">
                  <c:v>450727.55</c:v>
                </c:pt>
                <c:pt idx="809">
                  <c:v>181020.5</c:v>
                </c:pt>
                <c:pt idx="810">
                  <c:v>6060160.2599999998</c:v>
                </c:pt>
                <c:pt idx="811">
                  <c:v>73128.539999999994</c:v>
                </c:pt>
                <c:pt idx="812">
                  <c:v>2758525.56</c:v>
                </c:pt>
                <c:pt idx="813">
                  <c:v>1364284.95</c:v>
                </c:pt>
                <c:pt idx="814">
                  <c:v>85826.67</c:v>
                </c:pt>
                <c:pt idx="815">
                  <c:v>857194.44</c:v>
                </c:pt>
                <c:pt idx="816">
                  <c:v>160838.64000000001</c:v>
                </c:pt>
                <c:pt idx="817">
                  <c:v>389423.58</c:v>
                </c:pt>
                <c:pt idx="818">
                  <c:v>837828.96</c:v>
                </c:pt>
                <c:pt idx="819">
                  <c:v>674599.42</c:v>
                </c:pt>
                <c:pt idx="820">
                  <c:v>19630.32</c:v>
                </c:pt>
                <c:pt idx="821">
                  <c:v>281809</c:v>
                </c:pt>
                <c:pt idx="822">
                  <c:v>967766.48</c:v>
                </c:pt>
                <c:pt idx="823">
                  <c:v>707509.53</c:v>
                </c:pt>
                <c:pt idx="824">
                  <c:v>638632.31999999995</c:v>
                </c:pt>
                <c:pt idx="825">
                  <c:v>329151.35999999999</c:v>
                </c:pt>
                <c:pt idx="826">
                  <c:v>3942140.16</c:v>
                </c:pt>
                <c:pt idx="827">
                  <c:v>1831430.8</c:v>
                </c:pt>
                <c:pt idx="828">
                  <c:v>3738302.38</c:v>
                </c:pt>
                <c:pt idx="829">
                  <c:v>712243.44</c:v>
                </c:pt>
                <c:pt idx="830">
                  <c:v>3814132.8</c:v>
                </c:pt>
                <c:pt idx="831">
                  <c:v>2061.9299999999998</c:v>
                </c:pt>
                <c:pt idx="832">
                  <c:v>259883.65</c:v>
                </c:pt>
                <c:pt idx="833">
                  <c:v>709292.24</c:v>
                </c:pt>
                <c:pt idx="834">
                  <c:v>59338.8</c:v>
                </c:pt>
                <c:pt idx="835">
                  <c:v>767935.08</c:v>
                </c:pt>
                <c:pt idx="836">
                  <c:v>2640609.5099999998</c:v>
                </c:pt>
                <c:pt idx="837">
                  <c:v>673667.5</c:v>
                </c:pt>
                <c:pt idx="838">
                  <c:v>498798.19</c:v>
                </c:pt>
                <c:pt idx="839">
                  <c:v>1277931.68</c:v>
                </c:pt>
                <c:pt idx="840">
                  <c:v>387259.76</c:v>
                </c:pt>
                <c:pt idx="841">
                  <c:v>42414.18</c:v>
                </c:pt>
                <c:pt idx="842">
                  <c:v>654292.81999999995</c:v>
                </c:pt>
                <c:pt idx="843">
                  <c:v>199242.55</c:v>
                </c:pt>
                <c:pt idx="844">
                  <c:v>1959967.6</c:v>
                </c:pt>
                <c:pt idx="845">
                  <c:v>1054386.6399999999</c:v>
                </c:pt>
                <c:pt idx="846">
                  <c:v>2070300.46</c:v>
                </c:pt>
                <c:pt idx="847">
                  <c:v>228218.4</c:v>
                </c:pt>
                <c:pt idx="848">
                  <c:v>4596361.0599999996</c:v>
                </c:pt>
                <c:pt idx="849">
                  <c:v>5293034.88</c:v>
                </c:pt>
                <c:pt idx="850">
                  <c:v>494057.85</c:v>
                </c:pt>
                <c:pt idx="851">
                  <c:v>31506.799999999999</c:v>
                </c:pt>
                <c:pt idx="852">
                  <c:v>298559.69</c:v>
                </c:pt>
                <c:pt idx="853">
                  <c:v>5490351.5099999998</c:v>
                </c:pt>
                <c:pt idx="854">
                  <c:v>461166.55</c:v>
                </c:pt>
                <c:pt idx="855">
                  <c:v>279340.59999999998</c:v>
                </c:pt>
                <c:pt idx="856">
                  <c:v>4203678</c:v>
                </c:pt>
                <c:pt idx="857">
                  <c:v>364178.75</c:v>
                </c:pt>
                <c:pt idx="858">
                  <c:v>3992947.6</c:v>
                </c:pt>
                <c:pt idx="859">
                  <c:v>875877.45</c:v>
                </c:pt>
                <c:pt idx="860">
                  <c:v>1292413.1000000001</c:v>
                </c:pt>
                <c:pt idx="861">
                  <c:v>3943544</c:v>
                </c:pt>
                <c:pt idx="862">
                  <c:v>1551054.67</c:v>
                </c:pt>
                <c:pt idx="863">
                  <c:v>1464179.57</c:v>
                </c:pt>
                <c:pt idx="864">
                  <c:v>5532680.1600000001</c:v>
                </c:pt>
                <c:pt idx="865">
                  <c:v>3080948.4</c:v>
                </c:pt>
                <c:pt idx="866">
                  <c:v>125457.8</c:v>
                </c:pt>
                <c:pt idx="867">
                  <c:v>1381689.75</c:v>
                </c:pt>
                <c:pt idx="868">
                  <c:v>48991.83</c:v>
                </c:pt>
                <c:pt idx="869">
                  <c:v>2588295.15</c:v>
                </c:pt>
                <c:pt idx="870">
                  <c:v>1405181.26</c:v>
                </c:pt>
                <c:pt idx="871">
                  <c:v>5901916.2300000004</c:v>
                </c:pt>
                <c:pt idx="872">
                  <c:v>4268820.8</c:v>
                </c:pt>
                <c:pt idx="873">
                  <c:v>67835.899999999994</c:v>
                </c:pt>
                <c:pt idx="874">
                  <c:v>235826.24</c:v>
                </c:pt>
                <c:pt idx="875">
                  <c:v>652889.81999999995</c:v>
                </c:pt>
                <c:pt idx="876">
                  <c:v>3553561.6</c:v>
                </c:pt>
                <c:pt idx="877">
                  <c:v>761165.2</c:v>
                </c:pt>
                <c:pt idx="878">
                  <c:v>1283773.7</c:v>
                </c:pt>
                <c:pt idx="879">
                  <c:v>25735.29</c:v>
                </c:pt>
                <c:pt idx="880">
                  <c:v>425359.66</c:v>
                </c:pt>
                <c:pt idx="881">
                  <c:v>1592947.2</c:v>
                </c:pt>
                <c:pt idx="882">
                  <c:v>1263820.1399999999</c:v>
                </c:pt>
                <c:pt idx="883">
                  <c:v>1012978.62</c:v>
                </c:pt>
                <c:pt idx="884">
                  <c:v>2376084.48</c:v>
                </c:pt>
                <c:pt idx="885">
                  <c:v>2195408</c:v>
                </c:pt>
                <c:pt idx="886">
                  <c:v>3430809.48</c:v>
                </c:pt>
                <c:pt idx="887">
                  <c:v>540816.4</c:v>
                </c:pt>
                <c:pt idx="888">
                  <c:v>106857.4</c:v>
                </c:pt>
                <c:pt idx="889">
                  <c:v>4482929.6399999997</c:v>
                </c:pt>
                <c:pt idx="890">
                  <c:v>1450012.72</c:v>
                </c:pt>
                <c:pt idx="891">
                  <c:v>1055652.3999999999</c:v>
                </c:pt>
                <c:pt idx="892">
                  <c:v>455641.2</c:v>
                </c:pt>
                <c:pt idx="893">
                  <c:v>296420.15000000002</c:v>
                </c:pt>
                <c:pt idx="894">
                  <c:v>461125.77</c:v>
                </c:pt>
                <c:pt idx="895">
                  <c:v>57509.4</c:v>
                </c:pt>
                <c:pt idx="896">
                  <c:v>1540614.8</c:v>
                </c:pt>
                <c:pt idx="897">
                  <c:v>1191345.98</c:v>
                </c:pt>
                <c:pt idx="898">
                  <c:v>4035548.37</c:v>
                </c:pt>
                <c:pt idx="899">
                  <c:v>64349.01</c:v>
                </c:pt>
                <c:pt idx="900">
                  <c:v>228281.95</c:v>
                </c:pt>
                <c:pt idx="901">
                  <c:v>3577747.74</c:v>
                </c:pt>
                <c:pt idx="902">
                  <c:v>1015114.74</c:v>
                </c:pt>
                <c:pt idx="903">
                  <c:v>189183.15</c:v>
                </c:pt>
                <c:pt idx="904">
                  <c:v>54421.89</c:v>
                </c:pt>
                <c:pt idx="905">
                  <c:v>607943.49</c:v>
                </c:pt>
                <c:pt idx="906">
                  <c:v>3454857.21</c:v>
                </c:pt>
                <c:pt idx="907">
                  <c:v>2033931.69</c:v>
                </c:pt>
                <c:pt idx="908">
                  <c:v>880435.92</c:v>
                </c:pt>
                <c:pt idx="909">
                  <c:v>790710.8</c:v>
                </c:pt>
                <c:pt idx="910">
                  <c:v>4184675.46</c:v>
                </c:pt>
                <c:pt idx="911">
                  <c:v>553230.37</c:v>
                </c:pt>
                <c:pt idx="912">
                  <c:v>740725.7</c:v>
                </c:pt>
                <c:pt idx="913">
                  <c:v>1010840</c:v>
                </c:pt>
                <c:pt idx="914">
                  <c:v>2026157.36</c:v>
                </c:pt>
                <c:pt idx="915">
                  <c:v>124298.22</c:v>
                </c:pt>
                <c:pt idx="916">
                  <c:v>448639.75</c:v>
                </c:pt>
                <c:pt idx="917">
                  <c:v>397488.65</c:v>
                </c:pt>
                <c:pt idx="918">
                  <c:v>1420824.96</c:v>
                </c:pt>
                <c:pt idx="919">
                  <c:v>82682.460000000006</c:v>
                </c:pt>
                <c:pt idx="920">
                  <c:v>240160.92</c:v>
                </c:pt>
                <c:pt idx="921">
                  <c:v>1461315.24</c:v>
                </c:pt>
                <c:pt idx="922">
                  <c:v>1773283.2</c:v>
                </c:pt>
                <c:pt idx="923">
                  <c:v>6456747.1500000004</c:v>
                </c:pt>
                <c:pt idx="924">
                  <c:v>103133.12</c:v>
                </c:pt>
                <c:pt idx="925">
                  <c:v>4017965.7</c:v>
                </c:pt>
                <c:pt idx="926">
                  <c:v>68342.25</c:v>
                </c:pt>
                <c:pt idx="927">
                  <c:v>1172756.32</c:v>
                </c:pt>
                <c:pt idx="928">
                  <c:v>90284.46</c:v>
                </c:pt>
                <c:pt idx="929">
                  <c:v>872168</c:v>
                </c:pt>
                <c:pt idx="930">
                  <c:v>866675.6</c:v>
                </c:pt>
                <c:pt idx="931">
                  <c:v>49524.32</c:v>
                </c:pt>
                <c:pt idx="932">
                  <c:v>832018.74</c:v>
                </c:pt>
                <c:pt idx="933">
                  <c:v>739488</c:v>
                </c:pt>
                <c:pt idx="934">
                  <c:v>208135.06</c:v>
                </c:pt>
                <c:pt idx="935">
                  <c:v>271761.84000000003</c:v>
                </c:pt>
                <c:pt idx="936">
                  <c:v>249010.56</c:v>
                </c:pt>
                <c:pt idx="937">
                  <c:v>581427.22</c:v>
                </c:pt>
                <c:pt idx="938">
                  <c:v>419963.04</c:v>
                </c:pt>
                <c:pt idx="939">
                  <c:v>897017.82</c:v>
                </c:pt>
                <c:pt idx="940">
                  <c:v>812559.66</c:v>
                </c:pt>
                <c:pt idx="941">
                  <c:v>1724177.4</c:v>
                </c:pt>
                <c:pt idx="942">
                  <c:v>4340521.5999999996</c:v>
                </c:pt>
                <c:pt idx="943">
                  <c:v>1373598.96</c:v>
                </c:pt>
                <c:pt idx="944">
                  <c:v>2325904</c:v>
                </c:pt>
                <c:pt idx="945">
                  <c:v>42562.65</c:v>
                </c:pt>
                <c:pt idx="946">
                  <c:v>861563.52</c:v>
                </c:pt>
                <c:pt idx="947">
                  <c:v>1452287.92</c:v>
                </c:pt>
                <c:pt idx="948">
                  <c:v>1186998</c:v>
                </c:pt>
                <c:pt idx="949">
                  <c:v>305038.8</c:v>
                </c:pt>
                <c:pt idx="950">
                  <c:v>2718150.54</c:v>
                </c:pt>
                <c:pt idx="951">
                  <c:v>6580454.6900000004</c:v>
                </c:pt>
                <c:pt idx="952">
                  <c:v>26235.33</c:v>
                </c:pt>
                <c:pt idx="953">
                  <c:v>509135.52</c:v>
                </c:pt>
                <c:pt idx="954">
                  <c:v>808453.44</c:v>
                </c:pt>
                <c:pt idx="955">
                  <c:v>136656</c:v>
                </c:pt>
                <c:pt idx="956">
                  <c:v>732384</c:v>
                </c:pt>
                <c:pt idx="957">
                  <c:v>15954.88</c:v>
                </c:pt>
                <c:pt idx="958">
                  <c:v>528782.52</c:v>
                </c:pt>
                <c:pt idx="959">
                  <c:v>92432.31</c:v>
                </c:pt>
                <c:pt idx="960">
                  <c:v>6557065.2400000002</c:v>
                </c:pt>
                <c:pt idx="961">
                  <c:v>2043.25</c:v>
                </c:pt>
                <c:pt idx="962">
                  <c:v>21589.75</c:v>
                </c:pt>
                <c:pt idx="963">
                  <c:v>2238550.3199999998</c:v>
                </c:pt>
                <c:pt idx="964">
                  <c:v>1203550.7</c:v>
                </c:pt>
                <c:pt idx="965">
                  <c:v>1382098.3</c:v>
                </c:pt>
                <c:pt idx="966">
                  <c:v>1518323.58</c:v>
                </c:pt>
                <c:pt idx="967">
                  <c:v>807982.78</c:v>
                </c:pt>
                <c:pt idx="968">
                  <c:v>1074568.5</c:v>
                </c:pt>
                <c:pt idx="969">
                  <c:v>2870117.67</c:v>
                </c:pt>
                <c:pt idx="970">
                  <c:v>587890.74</c:v>
                </c:pt>
                <c:pt idx="971">
                  <c:v>723311.7</c:v>
                </c:pt>
                <c:pt idx="972">
                  <c:v>338689.12</c:v>
                </c:pt>
                <c:pt idx="973">
                  <c:v>1408567.23</c:v>
                </c:pt>
                <c:pt idx="974">
                  <c:v>713921.82</c:v>
                </c:pt>
                <c:pt idx="975">
                  <c:v>1041287.12</c:v>
                </c:pt>
                <c:pt idx="976">
                  <c:v>826708.3</c:v>
                </c:pt>
                <c:pt idx="977">
                  <c:v>74024.22</c:v>
                </c:pt>
                <c:pt idx="978">
                  <c:v>4091552.43</c:v>
                </c:pt>
                <c:pt idx="979">
                  <c:v>444464.15</c:v>
                </c:pt>
                <c:pt idx="980">
                  <c:v>1636600.08</c:v>
                </c:pt>
                <c:pt idx="981">
                  <c:v>3624028.21</c:v>
                </c:pt>
                <c:pt idx="982">
                  <c:v>3950539.2</c:v>
                </c:pt>
                <c:pt idx="983">
                  <c:v>4719991.01</c:v>
                </c:pt>
                <c:pt idx="984">
                  <c:v>1933735.6</c:v>
                </c:pt>
                <c:pt idx="985">
                  <c:v>1533466.96</c:v>
                </c:pt>
                <c:pt idx="986">
                  <c:v>247689</c:v>
                </c:pt>
                <c:pt idx="987">
                  <c:v>415946.7</c:v>
                </c:pt>
                <c:pt idx="988">
                  <c:v>45584.7</c:v>
                </c:pt>
                <c:pt idx="989">
                  <c:v>538753.53</c:v>
                </c:pt>
                <c:pt idx="990">
                  <c:v>6160781.1299999999</c:v>
                </c:pt>
                <c:pt idx="991">
                  <c:v>2558340.96</c:v>
                </c:pt>
                <c:pt idx="992">
                  <c:v>3507171.57</c:v>
                </c:pt>
                <c:pt idx="993">
                  <c:v>1233250.3</c:v>
                </c:pt>
                <c:pt idx="994">
                  <c:v>753140.29</c:v>
                </c:pt>
                <c:pt idx="995">
                  <c:v>508769.25</c:v>
                </c:pt>
                <c:pt idx="996">
                  <c:v>521192.21</c:v>
                </c:pt>
                <c:pt idx="997">
                  <c:v>231949.74</c:v>
                </c:pt>
                <c:pt idx="998">
                  <c:v>836391.74</c:v>
                </c:pt>
                <c:pt idx="999">
                  <c:v>158229.28</c:v>
                </c:pt>
              </c:numCache>
            </c:numRef>
          </c:val>
          <c:extLst>
            <c:ext xmlns:c16="http://schemas.microsoft.com/office/drawing/2014/chart" uri="{C3380CC4-5D6E-409C-BE32-E72D297353CC}">
              <c16:uniqueId val="{00000000-CADC-4A92-9241-9D335F14BABA}"/>
            </c:ext>
          </c:extLst>
        </c:ser>
        <c:dLbls>
          <c:dLblPos val="outEnd"/>
          <c:showLegendKey val="0"/>
          <c:showVal val="1"/>
          <c:showCatName val="0"/>
          <c:showSerName val="0"/>
          <c:showPercent val="0"/>
          <c:showBubbleSize val="0"/>
        </c:dLbls>
        <c:gapWidth val="182"/>
        <c:axId val="82596944"/>
        <c:axId val="1719099440"/>
      </c:barChart>
      <c:catAx>
        <c:axId val="8259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9099440"/>
        <c:crosses val="autoZero"/>
        <c:auto val="1"/>
        <c:lblAlgn val="ctr"/>
        <c:lblOffset val="100"/>
        <c:noMultiLvlLbl val="0"/>
      </c:catAx>
      <c:valAx>
        <c:axId val="1719099440"/>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59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Sales Dashboard.xlsx]Pivot Tables!PivotTable3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barChart>
        <c:barDir val="bar"/>
        <c:grouping val="stacked"/>
        <c:varyColors val="0"/>
        <c:ser>
          <c:idx val="0"/>
          <c:order val="0"/>
          <c:tx>
            <c:strRef>
              <c:f>'Pivot Tables'!$B$203</c:f>
              <c:strCache>
                <c:ptCount val="1"/>
                <c:pt idx="0">
                  <c:v>Total</c:v>
                </c:pt>
              </c:strCache>
            </c:strRef>
          </c:tx>
          <c:spPr>
            <a:solidFill>
              <a:schemeClr val="bg1"/>
            </a:solidFill>
            <a:ln>
              <a:noFill/>
            </a:ln>
            <a:effectLst/>
          </c:spPr>
          <c:invertIfNegative val="0"/>
          <c:cat>
            <c:strRef>
              <c:f>'Pivot Tables'!$A$204:$A$215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 Tables'!$B$204:$B$215</c:f>
              <c:numCache>
                <c:formatCode>"$"#,##0</c:formatCode>
                <c:ptCount val="12"/>
                <c:pt idx="0">
                  <c:v>111459843.03999999</c:v>
                </c:pt>
                <c:pt idx="1">
                  <c:v>23957742.25</c:v>
                </c:pt>
                <c:pt idx="2">
                  <c:v>79759969.299999982</c:v>
                </c:pt>
                <c:pt idx="3">
                  <c:v>41306310.079999983</c:v>
                </c:pt>
                <c:pt idx="4">
                  <c:v>186278678.40000001</c:v>
                </c:pt>
                <c:pt idx="5">
                  <c:v>3313316.2499999995</c:v>
                </c:pt>
                <c:pt idx="6">
                  <c:v>247922823.84</c:v>
                </c:pt>
                <c:pt idx="7">
                  <c:v>172095259.35000005</c:v>
                </c:pt>
                <c:pt idx="8">
                  <c:v>289451123.22000003</c:v>
                </c:pt>
                <c:pt idx="9">
                  <c:v>38880922.519999988</c:v>
                </c:pt>
                <c:pt idx="10">
                  <c:v>60291071.520000018</c:v>
                </c:pt>
                <c:pt idx="11">
                  <c:v>72604780.559999987</c:v>
                </c:pt>
              </c:numCache>
            </c:numRef>
          </c:val>
          <c:extLst>
            <c:ext xmlns:c16="http://schemas.microsoft.com/office/drawing/2014/chart" uri="{C3380CC4-5D6E-409C-BE32-E72D297353CC}">
              <c16:uniqueId val="{00000000-272B-4D52-8F16-F413D1287611}"/>
            </c:ext>
          </c:extLst>
        </c:ser>
        <c:dLbls>
          <c:showLegendKey val="0"/>
          <c:showVal val="0"/>
          <c:showCatName val="0"/>
          <c:showSerName val="0"/>
          <c:showPercent val="0"/>
          <c:showBubbleSize val="0"/>
        </c:dLbls>
        <c:gapWidth val="150"/>
        <c:overlap val="100"/>
        <c:axId val="62178048"/>
        <c:axId val="32620928"/>
      </c:barChart>
      <c:catAx>
        <c:axId val="6217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620928"/>
        <c:crosses val="autoZero"/>
        <c:auto val="1"/>
        <c:lblAlgn val="ctr"/>
        <c:lblOffset val="100"/>
        <c:noMultiLvlLbl val="0"/>
      </c:catAx>
      <c:valAx>
        <c:axId val="32620928"/>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17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gradFill>
              <a:gsLst>
                <a:gs pos="0">
                  <a:schemeClr val="accent1">
                    <a:lumMod val="5000"/>
                    <a:lumOff val="95000"/>
                  </a:schemeClr>
                </a:gs>
                <a:gs pos="48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plotSurface>
        <cx:series layoutId="regionMap" uniqueId="{32D335A0-69F9-4C74-BCD8-AAAB97B8676E}">
          <cx:tx>
            <cx:txData>
              <cx:f>_xlchart.v5.2</cx:f>
              <cx:v>Total Profit</cx:v>
            </cx:txData>
          </cx:tx>
          <cx:dataId val="0"/>
          <cx:layoutPr>
            <cx:regionLabelLayout val="none"/>
            <cx:geography viewedRegionType="dataOnly" cultureLanguage="en-US" cultureRegion="US" attribution="Powered by Bing">
              <cx:geoCache provider="{E9337A44-BEBE-4D9F-B70C-5C5E7DAFC167}">
                <cx:binary>7H3JcttYFuWvKLzpTYPGPGRUVoQAUrImW7Zku9IbBiTBJCgSIDFw+p1e9aJ3/Qf1Y30eQFDABSBQ
JVQQEZ1ZUVlR7+lJF+e88Y7/eFz/8Th17OBkPZt64R+P6z8/jKNo/sfHj+Hj2JnZYW/mPgZ+6P+O
eo/+7KP/+7f76Hx8CuyV640+irwgf3wc20HkrD/88x/4bSPHv/Yf7cj1va+xE2y+OWE8jcJX+iq7
Th792IvY8BF+058fTr0nPwjsDyeOF7nR5n4zd/78UPiZDycf6W8q/dWTKQSL4ieMlcWeIiuiYSgS
z4uGaGgfTqa+N9p1Cz1FU2RR4xVFUnRdV9Gd/unP9gzDD5AnkcZ+egqcMDzZ/W9uYEH4XLsb+lb6
7ZbPBD3tJ1/2sYjtP/9BGvCtpCUHPwWmqYuib/qh59ontvd08skJts7IX7pem2TIPUHVJV6WZUlS
DElTimRoPU1XBEOUdUMVZV6UimS8Xbxqbup+D6Gq7scoc+bp8Zk7Dxzn0cngev+ykfSeIOu8JAmy
yOuGLssFpkSpZygiWlXB0BTe0MiyaRanmplsHGEia6bIn387PvKmM7WDOGwPekXCjiUYkmyoGi8L
vKAWodd7vGzIqiRqIm/ImkigP0Ceauz3Awn4+3aKvvnX8dHfbaFN6P8Xt0xn6m5bXHiC1hMMXZIF
ScUeqBt8kX1O13sab4gq/hEVQ1MV9OcPLLDVIE8t+8m4MvlJc4n7X8fn/vT3aGx7bhjZXoZBCxuf
1NNUnecVSRP40gmlqj1RwhHFC5KgsxNMz/7y7rpwmEjVFBS+h/BQ6KNknJ51gAxv5E9bvCpwgtDT
NU0BGSLoEA3cBfL3Nq2nqIYgyqIo6LygKZSIRnFqONiNo/DvmkvIf+kA8tMHrIIWoZeFniAZhqxg
H2I3YsEoQC/yPV5V+Dwx+Q3otFmcGuizgRT7rL0E/vXxwe873swOnrNd4P37j6L2eAk3L0MQREXW
MfkL4Bs9ScCZwEuiooqiouhk+z9Anmr09wMJ+vt2in7/6vjoXwT2oj3oJanHG4BU4BVZ1cnbRMbT
RZNx4IIcXVPxnMz+cLrzN4lSjXo6ikCeNlK8L74eH2/THge22+JpK6o9QVGwjauqLPH4l1CY7Qrf
U6SXR0b5stMsTzXu+w8h0O/bKfrmp+Ojj1eQZz+1uNELIjZ67CWaLqqKpPNsM8mdsZwq9FSDxzsc
7z889ATGTn6rP0Cgavj3Awn8+3YK/3kHlCNW4EOr1CL8soI3Ni+KuqjhrS2XtCFqTxZ1Ae9AQRcF
PAUI+gfIU43+fiBBf99O0f/UgWe25UfOydP/uFj6btDic0vrGbqhSRo0HWAAlx6AnF8CCq6ZGrsK
KRou/Lqk4S6UXwLWv//vgXLVcEHGU0pIN2XGujj+tmTZc+fkhxM8tUiLoPR4vK8kg+cNKDnw5irS
Av0TFISqqguiIGH/Kq2Ng2SqoSQ3ltKR6ypR8eP4VJxOR07Q5hYlQtmEf0RookQdB4RCngI9A/9A
oathF+N1LJDi6jhAnmoO9gMJAft2in6/A/oIy273eFZhutCgftUkXjF4XeSLT2DOUHsqrxm8qIiq
ruDOSvemRnmqwc++g2CfNVPordMOTHxYi0Zxarkw7eAhfrJPsqn4/jcZdHK8pom49muSofCCoRR3
I9yTNANWC8mAIYl1k7fBaVm614SrZqXylxCKKn+G8nV6fny++v7M9dzHFi9TODFkAVo5mRd4FeZK
AWrx/EEOjiRcclXsZdjQ8I6jD+cDJKom5uVbCBsvHZSC/s3xKTiNwyiwp22eFpyo9LBMBF5SpeSJ
LBR3LNxle7LBCzrOER0GDJ3caA8SqZqE3FDCQq6H0nD6/fg0mEHsOe5r28Eb7d1AWBUkXJokPNsk
ySjenARBxs3JgHYD11mm6KDWo0ZxqvHPPoOAnzVT5M3Px0f+8Kv72xj4+0kRJXOk2kOksov6IZwG
M6ddlTYPqw7saaoKJZ4kUD0TlHs42qF+gsWHGRM0eo9tlqd6Wew/hKyLfTtdGKddORnaPBdkGGt0
jYc1G3YDPX2t5c5mbEk4tg08H2QDSiboA7PtcGdUYyfV6/LUoJ8NpOhn7SX074+/LZm2N5raT044
zlB4/wUWz2Ud8x7abcmANsMQxcLlyOB7zJwAYgxBxUWWGXzySo7DRKrmID+W0JDvokyYHVD4nW6d
4MF2J22al2W+Jxm4HmG6C7KsSOSGhJWi6Zqo8DieNawIZv3JM3GYSNVM5McSJvJdlInTLryst87j
+OSbM48fpu5jBsn714Vs9PCig3YJ/4ZJX9WK6wJvCjhAafBwMrBs4JWW/eV0X7KYVP/JvrQfSGjY
t1MOrC5wED+0+FzDjsR8KCSZKZeY8oI813S+p+OBoOkwgwJ6o6TbaJCmeglYySiKetJYgrwDbwNr
3Kr3paT2FOZ0KRiyDscJPMMKpwCebT1NkXAIw0FTwDGAxZDfexqlqcE8/QgKetpaQr0D74Ib+9F5
8tu9fsKQBpciTHOGK7b2ogJJhP4IagsZB7AGO0TJCfmzH0Tjk4Pkquag9AsIG6V+ystNB4z9TK9n
P/lhNivfv/0LEqzPPHwpsL0nm1FxQXCK0VNwFksiL0uyAhsRuZgeIlE1IS8jCRMvHZQC0zz+3fQs
sL02vYxlaLBxrEJdgcsO01UQL+OerOi4LvHY/nFIl/RFzeJUo5+NI9hnzRT5s2/HR34QjV1//vpl
421qCgGXfkFQk/s+3ZDg/a0q6NWZ8x20SfQaeog01dC/jCTgv3RQ+AddeJQ505Ebz9rbeuDZwrQN
CvyMdHjywtW0cBZDH6HC5I9XMyxrmoarUPan06snvHyb5KnGfz+QwL9vp+ibg+NP/ut47cwe/DgY
ZSi8f+9nV3/mwigbCmwFpSMZXnjYcgw4+oIl+JkKZOs/TKRqDvJjCQ35LsrEdQdupCbUci26f7Hz
FYEOGq5FGh5h8KorrAIRagnEmMBaI0iazHjK+M9WQYM01fjvPoJAv2ulqJuXx5//544fjNrc+xEU
B69pOLZIiWMRrxbtNDIiUHgVBgIczjD9l9ShB8hTjfx+IMF+307RP+/A7mOO41YjDEQNlkpcKHXY
IsVKZRw01DzUoJIowi+PcZN/hjWLU419No5AnzVT5M0unLp+FK7gxJAB8P5dn4PeARGIAsIMcbOE
pYycu6LcUwyoHRAxqiKoDerS7G/vdpwDJKqBfz+SErDvKFHw8/hbjxlPR3aD8v1t907sPYjWEBQD
NuJkT8fVJmcMgAlZlBBdgMsn/NvLkYWHCFTDwP5TKAP7jhID58dnwMLih53+5PR3AIcJ77+gBYV3
iyTCMwIhHfD2TXVtOUYEA15ecLSD2UyHJ2Siss5vSP+JgNUM1f8mwlj9D1IGrbMOMOgjRO3kW6vu
LuAEnl84wqGz1pJTpLCKOB02Ndxslb13MV7WBdIOkqmGptxYSkyuq0RFB57Rlo13xFObVyn40GOv
UpgftyjgRsUU1fnFw8s9AxZlhDcYaSA14eEAgWpY2I+kHOw7KANXn46/GMw4eIZW++TMDv0Mivef
62CBx2nNawhU4FVDkkgkA/SvcF9lBlCc/YqKMz7727tz/UCpqqkofhOho9hJKTE7sD8NRpt5lOHx
fi4Q06NgNcgIUsfbDn6rhQUhGswUjdNdRxT7zhMjvzE1ClNNwW4YwX7XSkEfdOFY38xbzRoA1zpD
FyW43iF1gC4n/o25fQixbfCsgKJVgEsxc8UgrwqrUZxq3LNxBPismSJv/XX8HegzDuLAhrdwe1Me
2w/0FJKCo7jqEOB0hDMgbhOpTZL7VaJuzU/6g0SqJiA3lHCQ66E0fL44Pg3YF2PvyW2PBE5CvJSK
bQfhsVAaQalBtEm4M0kiFgGzOCRX2exv78+AJoGqKdh/CSFg307hNzsAP25CTuD7LSrzoLNGyDLM
BjheWYoEDVfO3A6UGNuQYwlRnnh7V0RSHSBQNf4vn0IIeOmgDFgdcLM7cydtzn4EKUBhh5kv4Toq
SjIJmRI0+KWqcP3iYcxMnnHF2d8kTTX06SgCe9pIIT/rgCL1zp+16/GuI6gATzA4jwLZxLG0MOdh
ZEAYmwxlR7ogqEvFAfJU474fSKDft1P07zqQqCKLh/hv6DCgpICuCK8wRRNVlpuFPAA0+N0hhA1P
AETwQL1EQw/eJls1KVW/g/BT9SOUqn4HqLLG9lO2P7z/RQA/OhiRkdIIoSFQVtCQBFAnKHDMRhSu
ylIvGNlfTs/lJlmqyUhHEfjTRgr4ff/4t6G+M/MfA8SXP+4VfCf+75No7JxYyFbY4lOZE/FQYPYH
xEkh7h+x/+SBBl9hZniAnxiySzGnyCId75G0mqrm30hobB5AKbY6QLHlz/ygTfclDs8OuCYpWDmq
nIQlEjOe3BPhOYBccZqGAyrJL5B/dRwgUDVh+4GEl307hf+qA9etc+QKa/HJh8BollAUpzvcw7CS
6IEj4ORnvq3waRIFePbRNH2N4lRDvxtGgN+1UtjPO6Dvu3K8TYuwCz0ZzgJMzyoLGowWUnHKw3EJ
tzAJvbt8Gvn53ihKNeS7YQTyXSuF/KoDBuvB9OTOni7hKxlkW3cLZzicgyWWdpD54hlMc1e46bK8
hPBbRRgJgquqLlgHClVNQWEwIaLQR+m4+9GBo33iwncpavGtx1LjQZuHOE9Nxd6C3DwFLmBh1WGn
gwKkeh30DxComoeXkYSElw7KQL8Dz77z2I6Q47rN9ITsSmsgK4MKkFMHsQIFHEKqJHgMs1SdcOPD
9ZboWw8SqZqE3FDCQq6H0nB+f/yFgOxOjjdFcun2diVNhjMBwvphuq5w4uOQyRDuw1AGIleMwhJo
YKHkT4SDJKph4eVjKAsvPSUWOpCxcGCH0cm9i7tohsX7DwcOSWlhfUDCQnYjYjgXj2XoBXsIOkHo
A/oq/IkTcbhrJ4yc14SqZqIwmHBR6KNs3HeAjfPY9RybM90wtOPXvv1tTjZ4GQhIcwHXyhfPyZwu
lkPILbwHeBHJ91KNCF0Yh4pVTQn5KkIK6aW0nHfA7WmwwJHhw+9pepJK2yI1TBeCuys0HaKBtDJC
0UoBt3w86MDc/gDP/nSqDXmTZNXsVPwKwlDFT5RY+nr8A2UQuFHg2BlA79/HcKojvw+8oaA/R75D
nfgjS1Ch4x/4ZOJFjSOFOQ/mj5MD5KlhJPsQykPWTtEffOsA+mHUbpScgqgTvKPhdMySAKQ62tym
hTMEViNE4+KFkcapE/Sb5alBPxtI0c/aS+h34JF343v2Y4tqQfh8430HJ3xWDWU3t3PgM59lZA6A
cRUvj8SRqQh+szjV2GfjCPRZM0X+xjr+vD9znhxoap2nk7sI/xMyPe0NK57jOWGbnmVqT2fPOBl5
EOEui8MCitgcIwKWC/w92E+w+BQk/Cky8p+LWc1U0+8jDDb9OGX2rAMqwjO35eeJCndyhLYwP3Ik
JSse9HCTYplf4bAAipNcEIS/ZmFqiMoGUkay9hL0F8dfVOf2Q5u+CBzSB7CTGv+FLxpcyeHcXFw9
zCMQYb9I16fKSUqUIvqN8lRjvxtGkN+1UtzPTzuAuxPMbG+Tffz7r1AKFN/QDsIYjhpOTAtbjKnG
9RaJptkBguoNAgIf6cOjWZ4a5LOBFPusnaLf78Ah3vrbAmmuYLqDygnvPiQ2FomSFuhrLK8uQu3k
jJz8BbZZnhrwk+fiB5rGK/t1FPrzDmR5+GS7rapkjaRmBnwLUCSARSoWjaqcJib6QLhmCsizwRSC
2ZJLn3WN4lQDvxtG5vyulcL+qQM6wE++9xQHdph9/fs3HKgyoHmSWDkMGf4DSJVb2Og5He7ISaxE
dgbnJ/wh4tQgv/8QCv6+o4R/F6Z97CGeq8X9Hhmr4PC30/qRKw6ccmRcTRE1hGedDNccnAUF9JuF
qQE/G0ixz9pL0H8//lF78YhKcW0qv3G7RNYMg9mWq+oHcIKO/NG45KBOHyJ5EexbRP8AearR3w8k
6O/bKfoXdx1AH77GLWqKRLafi/AlRhGwrDRG7nGmoU6PKiGxFUvQjSQCdLu/aJKmBvl0GMU9bS2h
3oHtBt/Z9rMYV3skUWKZuJHNEMYfCT7dhR2fpbhFhuc0YxtSTrI0V/ld5yCZavHPPqfMQdZT4qHf
gdmPxD0ZCu8/ciURyUs0pG5ABDtfVtQpePUi3g0eScjYg7wONHsM6hu9KkwN9skoCnvSWEK8A9rR
i6Dl3R5lQeHDjSxJuGKyajClwpCsYCvUd3CKwf0TmiGoGwrTvlmgOuB3X1LCftdegr8DL6uLMLCd
aYZAC1MeCgVWbRD+LYhpw55T2HIQfIWU5jKU0wbzqUxu/wXsG6WpgX43jiK/ay4B3wGD5kVkT9u8
XiIVCYJKELImImtAOXUw7JxIzgmXYpZEJk2jVAC+SZoa3NNhFPa0tYR6B55Vl/bMbjW+HHfHJCUA
XBv379Xc/YZDNAkuOAx3xBRi7tPKLwcIVA39fiABf99O4b/sgOL40p6/fqS9zXqPRJ0qUkVio4ci
jZWyKO42MOkj+h9WSPbcys/2RjHqIE+kLwGetJbgvj3+bebSD55axRsFT2HSRdZTHLC4usjANTfZ
QQfqguEFBVUyvE+hZSCwN4pTg/tuHAV+11xCvgNxIVf21n4et1txGRoEKCzxUAL6mZt6Dn0VCWGg
UU6drFn6WjLpDxOpmoH8WMJCvosycdWBdMx3SAVzg8w8Xrs2YGzkKCuOm46GIE2iSoNTESs7L8Ni
hXs9onlIZMhhIlUzkR9LmMh3USbuOrD5X7mB+4DInWxTeP9lE+69qIQAJ3e4NrJ8PCRRM4cYfmgf
ZKSHZClTyyviAIGqWXj5FMLBSwdl4Ori+OfBlR/6yzbXAQqvIUQcXqVIsANTCk0ShrcAbCvQ9CNP
G6IKNaJYaxanBv3dZ1Dsd80f//mPj4/rP0aOf+0/Yr75XqkhLLV8jZ1g880J4+m7i7JcxSvYTNqb
5cgEAuhYOCbqaiKWhmmHc/s+jgWUW8ajCvEGCQfQ8uQvO83i1KC8+wyK8q65NL874I14tQlGm23L
p66ALC06S9CC05XlwQO8OfSZYzXsKQavvHhWF9A/SKQaBnJjKQu5rhIT58ffaa6dB9tr01EBeVkQ
IYCHK0tatLvd5GiQ4PMGNSeyKiQuWaWt/gB5qjnYDyQE7Nsp+tdmB9C32wyfxBMXKYpQLxDuChpK
QxFnz6QcAmMFhU9ZGU5aFOe6QZga3JNRFPSksYR4B9xDru1o2abZRIFTG4IEkKECBtuk/k1h10H6
TVZCE3V9UXMcTzEWZJbfdZrFqUM9/YwS7mlzCfkfx5/r358DG6EB2fe//1LJclEgJgB7DNyXk0SO
BeglFiqD6Y7wDZgUy77NB8hTjf1+IAF/307R/96Fee+EfjRu8UrJ4bajIvcEHP6Ybj61SuU2ehRa
xv6Ps5jPopky5lP/EMTGNAlUDf9+IIF/307hv+6AsfYWodqzFq21MITDDRM3dtgMsxQTOfA5VBtC
9WqomfH6xQO3tNc3y1MNfjaOYJ81U+hvuzDz3Yd2S4ijJCwes8iwj9hhhOmxurt56JmhHJoG2NEV
IymxQh5T183yVGO/H0jA37dT9K87YDWEcG1Gy8PHGBNalqG7hNclMnoIBfBxA8JmhKhtqBISn7Qy
9q9LU4s8G1bGnbWWUP/r+GfttYtCbpHjIfywzeoGzDUKRike3k97PU1u6qP4AfymUAVkl5CRxUwW
LjuHSlXHQuGjSmwUekusdECrc+1G49hutQ6Xwgr6IV0XcEdVIdR7La4HJIdHgkaomLVUzU/tKwdJ
VMfG/mNKTOx7Six0wLL42R21ex6wexBC7FgMHWLsZJqqNw2xKxwX+UVxgDjVBOwHEvj37RT8zx1Q
N9zYT/bIDpGvNNsa3v8OYG6ByFUHrzVodyqq8aImF2Y/3DWzm6qR/e30JnqYTNUk5McSHvJdlIqb
TlAxtVduBkUbNEg9VL5EHDBUD0kpdmJ0xF6EbL1wnYXzA0zt1InqBuksXpenjoJ0XAn+tLkEfQfU
n3dzvITbQz4pwYunsJqY1kuVn5BGlj0E8FRADllkz2JGsPwO1ChNNe67YQT2XStFfdCBNxibYJtW
Axol7PzIv4u0WDwSNAqoh1m8jcJvEzZ4lr8XSYTKvjyHCFSN/ctIAv9LB2Xg5q/jX0sh3ZO7dMJs
/rWw6aDqHEvMi8mNHE7Q78NRsMCBhrK8zF8ZqZySuk/0TnqISLUc7D6mzMGuo8RBB9Rw+OAWN31B
7SHJJYv/QdqH5OwtoI/UjEgJgTWCLOECdh44pWTcZ2fv69LUQo9vKMOOxhLkHfAgBOQRHorpnvv+
Oc9MKDqirlB1YBeSWMAcmw7LD4QgFWSv0aChIGbGRmlqMWcfUQadtZZQ78A9H74k4dieTk8uQhal
0uKmg/JC0CvDswp1FJNqo0aRAE3ArEdOAeSqQc6NknfVWwSr44J+WokW+gMlhj514TiIkQ6k3Qex
iCKwsMdIsLVoOI/xIi5ww8FEDydPJIOFxw9qp+C9kC3MbEM6RKY6Wl7Glgh56SpR0QE13Y3N5HPj
8CSD4/37FMe4YMnCURGTFWGnpeng8wPHf5YJAlmDksKA2d/OUwGZsuYqkV5jIhlaSUTSU+LheweW
hL9FsSN3EbdoJ+MQtQinHtgBYPRlFYO0wpJgdVaQrQH1SpEpRS/XpL45SKQaHnJjKRG5rhITHXBH
vHHWbpvpaJgqjjlECEifm2WhzulOOYGHjxarC47/sDcDzazfLE8NBbvvoPDvmkvQ/6sLi2D65C/t
Frci5pGLFYBLamV8F2yVSKeIayxcFNPkltmWs9uJ/ESgrPEN+1A2kKKftZfg73cBfqRnn7ot3lih
gWO1SZFsl9/5/RR2IOaYAr9EZMhCoRUkZaL58pE7qVGgmsm/H1kiIPuVJQY6EGSKD4bxxhkFLdrr
WZVSHeo5aKlRUg6uuMVTAGcEgn9RInaf8TKb7dkSOESkWhb2n1PmYd9VYmLQhbUQ+I9tHgPwSkH0
iw5lENvjy7o6+EGzItUaytog3Ylh8FBn5JV1N8i43yBQHQm7gSUGdu0l+E87AP/G9mZt2gpEBj/q
f6OmInYbZBMtrgIDqTWwCHSkEK0sVX3TLE8N+tlAin7WXkK/A3EAWPnuQ5vnACtWLeIShPxuqNYO
YxmrWpm7BKHiE5y1kE8GDzMWlMFKEOQn/wECVcO/H0jg37dT+D93YPJ/xpsszgCounO8LQYPaQZg
JVbglcLSKCkwielEb6EiLCypb4l0x9RS3ChMHfDJN5RgT1pLoHfgIfzZmdstRlnjZini3bsrmMGS
mhQmvM4eBcyLCHXOktAXdBcmfJM0NainwyjqaWsJ9Q7EP352UBcoaFlNp0D5LCPgSIGLaJaPMLfZ
IN89XKSZrzocd3HxofVMDpSpjoHcB5V4yPWV2OiAvvqzszr55cBa1mZuHw75WFE0DvoF6N/S3PWF
pYAU0T1ZR8kzkVkMWGoruhQOEqqOjtzgEh25vhIdHdBEJA4dGRjvPwdwyGosuRj8gnQVxeXYvM8t
C+iKkDRXZqWAUOCVaSyyP43D0vnzQ6M0NQwwr5uS+WD3y0qod+Dmf+c6QWCfXDvIgpMh8H7wkRCa
GeFRwIqdwyxJagF8jhVCwQ/AgQIme7zW0J0/Dw4VqpqD4miyDIqdlJG7LmxLfhCNT678VhOkw3eC
uTRiX9oFCRQPaEFk2eBgPGb7FhJ8Mv+6PCGfD5Opmo/CYEJHoY+ycdWFI9sPVvYmQ+P9K0NF4hOk
3lBwE9rFzRdWBnOygw8FC1KFJi+9SBEiGsSp5SAZV4Y/aabIf/5y/EfxLeZcPGrzlioBXagkoPxB
MlUWt4pZnjsSOFZoV8exrONhBhO+wpNr6iESVcP/MpIQ8NJBKbi9Pz4FX5BiuL2pD6UEPIhQaAau
LLj9QC9UgB92MhwZiJlHviZkDkqSGOSnfpMw1cinowjqaSNF/EsHdBG39rPbbrww4pdwE0VkGJKt
Iu0PrPUF1FWUf0NQH8zE0BJVpKY5RKBq5F9GEvRfOigDt1fHn/O3eBDE7U16FgyPdzF2e4TSMDeJ
4p4D1JFzD2nmdy4WNOdhozR12CcfUQI+aS2h/rMLqM9j+4S9yLLc0+nSf/+ByyEnE8tBhqcvdn0Y
6UlSDlxOYRKAPYZXdsrQjPz0IXBrHy5ZHRn0N5R4oT9Qoui8AxSN3ak7nyO29VVPhbdp61jhHmSA
g1kMrwBQw7ylc0cyMsP14FKH4pWIr2QbFHkt3x4mUw0v+cGUknxfiY0OOBXd+u3qLaBFQvIgBBgD
cgluRQbZp5ARmod3I94ICEqD351EVkmjODUc7MZR+HfNJeQ78D77aketmmpYaBPeXEgGjQh6lpS1
sAJQlgHnNiv2hnBADQptsgIapanGfTeMwL5rpah/PT3+7vPNmccPU1RZ/y8VV2cFGJD7FtkL4EaN
7QbJEQs8sLqhrLQYDgm83pCmGN352+mb5avmpebXEJ5qforyZnXg1Pjm4w3RpnFNZtXEkEVRg84b
pfhoji2WiQLVl6DxQ3UeFn2DfazAU7M8NcxkAykXWTtF/1sH3tDf4rDVSBAV1XeQb5F5dqXVkYqn
hIFUFVB+Y6GkpXlo6pVmcWqw330GhX7XXEL+ewf2qxXMCnY291q4xgpQTuB8hocjkmqxlJeF7UlC
IgRWkQqx+LqulpNIf2sUpwb53TiK/K65hHwHnhJ3CDqLTq7cKApPwAEeFUu3TX9fZr1HWDjMBzC4
8aw4cYEJDho+9pBGDWkNlQTg+UtOikr5Xpso1czU/BpCVM1PUd6uOuANlop6HT+2eVoIEhIpQJGn
I5cCTKRJyr/c+4JTeWTkVaB2SuLWSmm6DpTpNYZ2H1TJy66PsnFtHX//Sr/8h+s94vRM1hGsuSeo
u+3ZTy0/AeEsowhpWStmCCrQAz8mPEVwqEBjyHIbEY3se6R8jbTXvruSydcGUHp/dILemd+m5zGH
hQZbqwbLtgxNY5qJJ88kvAERr6UaMm4OeEeWnF/vbAj0n+yCybASJ0krBf7nXRfWlX9y78+cZEnd
Ig3wozt3Xvvut+lTEIoiIf4Zml4AjXDFJBIxx0OiDOOh70LcUJq2Ofvbqbbr7t//K5Hv3/97J+C/
/0+jhDULqfY3UbJqf5Dyd9cBk8idHT+5J6eB3arHIF4tAsr/7aquJF5pOdKgoUTICt6duNxBV4bE
QIS0A2WqIaowmpJT6CwRctqBBcU8yNu0ErLAUlwJEJ0CO2waypvjgmPdSQUd2Ap5AaZEer1rlqeG
h2wgpSBrL6HfhUubE7S6EJgyHgl+cNrjNcPOCa1wIUCoHcqhYXODgibNQ0lWQqM4ddinn1GCPm2m
yH/rwkGyQjnrFq2zeLbokg5Pwcw1Viogjwh4xGGjIFouA1Ner3LXKE4N8rtxFPldM0X+btCFHWfz
OHamU1QQz2ZfC+97GaVDkHBPYzYQBrQGRW9u30EGLJklYEWiQ5YWLtHPF/B3MqFek6mGg9xYykOu
q8RFF+6xLspizuEr9dpXv+0KhXyqKE6HOl0yrkiwjBe9FFgQlw4nZtxikxiu0uv+EIFqaHgZSll4
6SmR0AEd790UYYzPbT7bZR0ZZZDuhJltWfQ6MYqw+qQ6vGgR3pKWaSRGkUMEquFg/ymUgn1HiYEO
OC2wD3baVbOrPbgrwOIqIeVPOb85bkHwJ4G/DurDwsk2MaoXtqMDBKpnIP2UCgbSjhIDFx04FPyp
P/O99rNwIJUDKiRLcIuC1QOm8FJEI1RYKKUGCyHKerHa4PRxcLhgNYTQX0B5of0leswu0BPDqfb0
d9BqsTUOcS/w8keNI6RilXUtqd2YO7RFBemJUeMXzm6I8sIqom8F/zCp6ojJjy6xku+klPzqwsMt
+fiW/ZxR8ovlgs6VpSrcopifMzT3OuwnaW7X0mJhqDXK9Bofu8GVdOz6KBtX37qyQO7iVuuzAWw8
KFBtB5ZzCWm8SV0qllqdhWjDKRTJEsu5IO6SGdIo02ts7AZXsrHro2zcdeFxF7gn17b3/KpG9G3X
WmShQawFqxOAAknQYAhFVTsyqaMyGMrU4uENb8VS4eu7QySqYeJlKOXhpYeycN2FW1W7qwF3JgXH
M9NrpPWXcRrkDwtcavGkgJ8igsJQ4ESge1OTNDXop8Mo8mkrRf2uf/yd6D4Onp0WIy4knNF4zWED
gl//TmGXgx1p5nA2w2KBixUKl+Dplz0lU414szjVuGfjCPBZM0X+vgtnwMreuu26FXLIZI/3AYt4
3KUDKj6nk+olhoBCPtB9MM02mfSDcIWKaZ6bcVKlaKnG/2UkYeClg3Jw14EoyLuVG23TGOHXvvlt
ez9LTIOi7og2FRKPBGJmZSWDkZIJJbJxVOuoyAyla+Exd5hM1TwUPohQUeijbFifjr8X3W2CNtUa
cPZHXCSStALuilBtxCchWlVG3WAEyiMCiUbhNUpTw0D6ERT7tJWifvfX8VG/t134F2VzsGrJv236
i9hUcjs+PJyz373b4hv/XjWwmZwE2ayZQnvfAeeoe3vith1hhAO21nSJaHeEFyGULrHalJOEHiZP
Hfwv31Ki4KWrRMNlF2a4t23XLRZhLgryKaFqCSz7UBeRjD+45aAgKnOMRQk3loWSaEzv7WaB6ljI
RpY4yDpKDHTgnP3F8k+2+LxidmGF+SohnQCCe5FyoHjRgeIBMY3Qk8KowOJZWPBj/oxtlqca/mwc
AT9rptD/6kCM4/3YbvmWCed8doVEwh8YDfDGMoq2M+RFRwk9HaUBRAHKuJLJ/hCBqtF/GUnwf+mg
DNx34FpzD1c+0x6jVFuYzcI2Ttkeu7cwHUNahwenbO7U5TQ9Cf9VYF9Oa9Ma2d/encKHCVVHRO6L
Slzk+igdZge0PYyO85b3I/jjychYD9NBEkqdeLbm2cCSwYML0cCwKqeq0DIbzTLVk5GNreAi66JU
nHdhb/JHLSajhBUTxksWV8Qq5SG4q6jxYbsSIrOhbYM7HorZkrfvfYMsNeAnoyjsSSMF/L4DtuN7
pC5t8xhOMh+iIABOWhzGLJlGcReCAqgH272IYOCkejY1yTTKU4d68hkl2JPWEu4diAy6h+up+2Q/
JW6e9/6D3ea8F6BMhr898p0rUDvgUC5ygCginqX/QcRdal2mE/9tstUwUvVLKD9VP1Ni674D74XY
cxHI1aK/EeqXw80IrsK5OLnc+ZCE+8IewDRGvAqvr5JWNBEoOzOqbg81tKRfUkqRdZ+1l+DvgJcj
U9rO4HvQbmYOqHsk+Fcw1SjCuVKTS44ChSXuQGY/pC+D1aYc+36oUHU85D+JrovC95YY6cI5HS/t
afza9Hubigi5fxBdzfJwwPMO8diIIS3sWXhc9FQN+UJxoeI1JA4trYcmeepoSMeVCEibS9D/OP5e
9H3UbmSj0IOTHUuWi5sQYnZLmgukt2TJmAwFLzvQQg/sZnGqkc/GEeSzZor89w7clb57buQ8JcEH
J4OZG9hRm6k4EIPAsjPh6qSkmVCKNycFeS1hy0d+CBQfQ1Qjzdn3VuFqWKn8RMpR5Q9Rxk674Cpc
FYva3q71dyjqyPGv/UeYCH3va+wEm29OGE+jZG69oYuW+9rN5Su43T75s/b4YmsIdeRYeLCusmpy
xSWGMnJQIeLJgqcJ6vzhYoD+vJLwcLleXV3776peV/tuuqLOzQ6cPunav4vY5seSgZzOnHad+nAt
Q0DwS5lj4rTEsSQHUCYixk5AUjX4chA91o6kVMKMv8MvyGR4NUXZL6cMfe+ANuv79sFp28Qkwylf
lOBfuUsWm7smq1hTCEqBSz4zccNdnNzMDhOnZr3kPoUSkesqsdAB+8YP24vtqM0bMjSGIkshK0GV
BTcm2JiKN2Sk1UdVZITNYYdjNwSyLA4QqJqE/UDCwL6dwv/j+/G3qR84kh5t78Ryo81re8DbXilY
Bgh8K+RqzK0EARHWiEyEhUll12l4O2V/OVWwHypTHQ35Lypxke8sEXLaAUJcJ/LsFs9ypmBHkQ9W
ABNKLHaaF5cDD68aHCJw3Wfpr0sPxh/N8tTwkA2kFGTtJfQ7oED5y4H6JJuNVWfh29YBK8fLbN0y
Lkp4lNP04iiDBt2vIipZfnHsVPlrVKM01cjvhhHcd60U9b8Gx5/zv9zZg/2wcrKvfz/wnIAScsyN
WEGhM6RBU/TiDRYe3VD86vBdhdYQrk7UmfIQiarBfxlJ8H/poBT86oC/zakXuSNkNmWJiEw7eIDb
bXts4PmHJEOIZoBmyoCm3ShuQRz07KxgONS8yCzIusnV6I3CVRNT+UsIR5U/Q+k67YCG5d6d+QF3
7YRRm4sGZkCkd2T1epFdnx0X4KFwbrMkqHBegGpFUgWEp2RTZGcYP0yoanoKX0RoKfRROu47kGrT
2jqP4za9dGTsT1gNcI/a+cIWnXRwxZXgR4KMUDhXsHAIEQeIU03CfiAhYN9Owbc68IJISzPc2I/O
k99uaCmSCPIoWq0kldFKtQFhwcUDAp4JOs52xD2qsB7mT+83yFXNRukXEFZK/ZSdmw7EpuwrWWfg
tHC4/13IulGJSDWFN1mF23SGvp+Ev0v4vqLCpeg3Jg1727Pi7yRmNarzEu61KbvaWgZ/5zHzvfCf
//j4uP7jDXaMtyydXGKXtkjj/s5hc4ghiq6ml4C01oj4O+rudVsgpWDvfdQWA3+7V71hLyImr9Y4
+P/ekFd/fOBsSY+WPqpZDKCkijY5+/nrvTVDd4+0yitwSunF058fRJiFPuZ/Q+FtZzpTO4jD7E2T
DXDsMPrzg4TE2jCeI/F8UjwsSay9gqoGv1RCuXOoVgwUnEQMQuIj5LGShX9+UJDHSINLF1zdBZh1
k3qrIcsrgS6U1kC4N7LqyKkSWfqQCYbqKptRcgKnKO3+/4kXz259pBcP//yAbAkIcJinP8gERU4R
LTGOwXgvoBPBbuh/tL/BiwA/L/zPhbFdjV0oq/u+yYuz9cCf3o3nM+1mGG++oPrNwpRW8uiTzm+n
1ojzvmpT8XHrrgxzpW19a6I8X0XiXDhfL43IjIVAvJpuF9bQHf8aSoFkzpR1dDZ3zaW+vuMCXbtS
VtwnXefuomF0O92oSl83vkHzsbSG0mZozryxOdy6V5twPjHVUBbMrcI9xFIQDUbegxgLl+vtsu/5
XHRubIZaXw193+LX2l24jcTBwpdm/dXcjUxflIamMV9NLFmKTW7CDy1VnKmm4okDbqU/m5oQ/hSN
yfhsOnw2h4L2w4eV0FzNosUgWniRGWw2Q+uZl79Io1/ewjCH0Wg5mGrLp8XXrTwOrDD0LxaiK37y
lcm5pK+G51FfWU0GghaehbN40d+o0dNCmXzfBOHtyntYqbFgytIAYViRKSliOBiv/AFqrQ/NsSQM
It+4lFZubIXL9cSKV9KnbRwuze1s2jfE9aUkb88my9mPSFXdMz2Urv2FNoh4+Xw05ufm+lmaWsZq
exnywnwgTzaXI19YWMvt47PqmxNDd9zhgusvF6FsjfnAXPaFyFVNdzi6WM39n4yR6XT4W/a0jblc
bydmJLuXwSgemiNt9UvWr1CBih9wyx+esP39L56L5DN+FOmWtzTDzWwQ+6vfwlqZWes4+OLPw9tA
V9fmXLxdjaPVmbqYDQcGF1z7/ECLhovzxXi+ML3pzAwX8/XVj9kyCgeesAytjTbtbzTufrsOYmth
xnMx6muxIliblT82NXX1c6jOv6394dVYmwz7Mr9dWnq4vvdm208TV43MNX7Q9Djpfh14li6F1+PZ
ZsDHij0ePsef5GBx6W4UwYyD5ZWhr5bWfD1fmdqEu5XW4MJQeXcwX4/M2chaGUPlciRNluZ0pt8M
h+HtaDv+LHGucb7+4m89xeQC1+2v3UA03dVIPw/dyeN8qINQfmoO3e0Dp4++zDb8ph+vFO068mcP
c0Wdmsr41lv5EytaaOv+aLGa9z1lOeqvg/FgiMRy1+sx/rooROdYcpcLbeRa8cw3rKEx1s2pPLVC
aeWZK+5ZN0fxD33o8YOxi3U3HSt/SUP9XwJm27m74DVzy01NXZjbAu/5ZjB5jIWLzWbytA5GS+tZ
Hn0P9OfYnHjuvTCODFN3JQ7zRb92DXFm6urQH4xWijEYL+W1FU3GM3MTu2eCMmXTaRt/DcfRJ26q
zSxRX/nWfPNDUFaRFbhr+XyrTwVzvDofy1j1U3G4HYQ+L5rLsbLtr3j3caFE4zMldkNz+cyLZ9xG
fdwsn/Urw9iKV+qvjebK18t4tb70Ym8wFJbi50Uouaa45Ywzf8P3+dVC+sL7l/5kzp+j6s3Gmo2l
/ozXFl/l8Vmkuv5tEGz8gbxcTfq+J1hStBaut4L3dSl54UCZTzxrMp36VrQab6wwUr7Kq0VgbrEN
jDl/crbYSPe8ulmdc95YGYxU/Y63VqEqfYmXW9N9XhhXKjfY+oo3mM1/P4ej4RdvI1yvJxP1s/gc
mrOt/FMxNH6wDOMrjtuMrnydMzfbzepe9fTvm2gx68u+8uBut8qlrjwPJJlT+s/i6l9zw1Ov+O1Q
uYJdNuwjKnZiCeMVdxVJsf4JE/YiWE6i68XKWF9uJkJfiWab/rMkB/15PH02eSMU+8rIveSeua9z
Y+5fbpfC7IsRLM7G4mhyLs425/pkFPS9ZwhkaGveira/lYWwvZgL6/5M9cZ9bziJzxarm8AfLkzF
X0wG0+h5YnHjaNQfz8WFNY+ffy7Y1PXcxQ9lw9mj0XxrelvvKhQ4U9VX8fVwOZmbyBdjecE2/jSZ
rQa8Og3OFsp4bj1PonNXCO7H8lnIq8tzzp9d+/FXZbien4EQifet2WTorFCT0FpOJdWcK1FkKkaw
tfTx8EzAT/Qjbf5ZFMbaJ3+kX4UbZd5X13PPNIS1bm3n0r90I5hiwm+H52co+TK6Gk1m97BtLM6E
4FIzsHNPFWXRV55VS9+OH4ORyJv8evtzNQmwAc78vu5iva1GF/5aGZuy7sqDcbC9kGRfMxUhUMzl
Kg4taepvzsTglztZLC1/JG3OZT3+ufXXPzcLORzECj/HpJlacaD31+JCxJI2JIsPR9OzaBP85Fdz
YGAszhaTUWyOvckaBxY/mAvSj9FCda+GUWhN9bFyg8Pvs78U59820wdPX82ssTZdfUbO7W8rl7uc
gVoem/BWnwmmOgtM6WGuSaPzcKvo56vJAjJw3MoaLcT4Qov9T7wsf1nEQ/UWEUhP7nSwlNbahf7/
ODqz7jh1LQj/ItYCMb+KqQd3e4in5IXlJCcCNDAIhNCvv+X7eE7cNg3S3lVfbQCXOvU2eZNt/qWd
IUU0tnnZ+orybkBpiMj0KHvIgH7m77PWPmV51F3nMDzpcd+K/JBbGf82ZONFi72hnDmu+YD/kk0+
DeFzYNSnSG1aD1t+1fmSVXEu0CBQgCJ36GIbdr9qJb8RotImjsenLZ3W09iGpR6yo869ABXwOCqr
Y/tbNm4Q62+eL0nZWxE1XMkfMtBjM6RRM7eOofUmB12ykVOntStDwh4ms0zn8ZeHBXDdA1OwUMjH
uZ3jYib+yY4HKbbcPEctk09brps0F0HDYunK6Oj+7MawIvCy//Bi8LYIxHYJp4k0Rm0n0g5ps5Du
Z7tMpiSTfUZ/s3QOV1apbcXC9DePasPXas/8gulOl23i1+jI+uICdGHczvKgNTbw3C9lyuezDfb/
pqETdDvS9dXN4cv+/YViv5UNY4stllE/+n0c3FQaz9RPus9h0+XYJbVAS6FzPvc0EN0/16Y028Uv
Q4IH06Mnpypn1RSPl3wy400mbWmzIbt8P9qDki6wleZyKJdQdOVM2j+ZJ49abKm5tkrNhd5HVqvO
LwJG/qLe/VxaP6o0osliaXVASVKSdE3Ktp1PsxLv4zJG53mep2vKjksw7dt9H7q1Ccdopf4aBqWO
hqjcmP4MdtTosee2kEYmpadepiwzpQ3dfO581gS9iJ4yKxaaO9niLAxhmRtCitnu+HE9iWpSZKXd
KIci38Ku4ALrb1xYMfX33YSE8mSOitjzH1sS+HQd+VJ5iTtvXkQPbmes801W/CiCZHvijrOT0nkZ
GAg7+f3PW0T+WS62c374p23QtRcpe45SKShu3bb12s1z2YZzhs7b6Uvg5aQejgS6waXUzn5SzuIi
QhPSNj5ejVmOmqXHUIxdcfTbgX5P/skgnPEF56OO/Gdl86MimWRox74rueFfW2g9Gg2+rNmwbbRP
JlOlluw0YwtN9e5ORu68csM2oB6FZzs9iq2XjxBnCVVct4U/nJwK+IMNRT25RT/kzK/m2PXYIMPN
D/uRGtF3T3sSF+lsedlHnb6OY1ZnkncXd/iisUuUVttMRjp36Vb4mzB1lh5VPB9okGb9o1nMqPCC
ovfnmQ6R6Itg1gOd8AAI6q1dih+dCjH2kobuMGc3vR7o84VKT8QoXocKYtAutj7cLGjy3WGEjf7N
3v60c/XAluQxHyWNDb/rdvq9b5GoxFIm29fOU1dhi5+9sFuoTeNzm8sUl+szG26ub9tT7++4xJ3C
AmBjmfcorDosRdd3aAldKVD01qU9e3jTNt3sl2utPMW9d3J4RU+lENHSqN0rMbtfIujN1b5Gx9yW
0zB3VbbFz8kUVFPWzU3mIk7X/njeU2+nyVBq1g+XkcUv7FiPWndxdJm2LcH9EvvvZZy6IiRir8M1
59T4qhoSKwpf2aXqV0PHVAZlu2ZLOZv1c9Edp6FaSb0PaZGPcQ/1kmkKy3iyejp1Njt7fWQKcmx5
vXdJfuONMqwthZ5sNbD5Samxfwq0TopEHmtpII2ll6mLHYmmKwsO2jHo0D6D8BozcuuZrDwthnq1
WRVm09KMfDWF017/IHN29rp4oLLj8E1iQ0cmhKZ4Zle5depxi11Y+6avUrekRUDaqJkY38uFaNZY
rLglno7C9FPhh0de+uHECmf6o2hld3eZfejtnBUYHYzpYtbtxgZOc+XqI/R11WYpVkc6/1raQdJW
LG3RZ/mdGI8UC5mWQmKpqTR1DyY7WMMD+SdO3cXKJKDD3o/V1oRCS7TQVpZaHaW3TkFpDq4oi7wf
fTx+tIxvlZ+7kbqN/x60LY8YC8hP1rTgMq3CFTZsMHOzseVNxr6qWbaHNLMhpzN8QenGdC5hx/iU
Fq05DYQ8qoizptUH1F8WXFNpqtnN+4tzeUHi1dJ1JkExLFZQka8fS5ZJuifd17aE0CRYjlLN3mmN
+w7er4uqNVtf5ejbc66ekkWPJ+ivUncB9gXx1lK+xjAdZeRiaM8kv1vbPU9J7minl4waz9x7rzZ9
vlcSnp66Y34dBPa9kpfYsg+yjH3BEXhXSQgPzDpLpS9kyX3x6EflDPlUZsRtzZpB3GLkBy42k6eg
TZqEh5pusn/Lpw5XXI/FTtK/XjwryEtTmuDIaSj4z9SsZcvcj84cn2s7MhpMt0NNtUf4Ax60jcLp
XqO8fc+GYym2bn3BTQhwdx4WjwkvRxJOaL05o6265zymLGkjquL5Q7PQglN4TbIPjd4CURzH2FZL
yYaJ17GBzObbjx6zqYXxd788ti4vQjmwes/gv3p55WEXlShLbeGJvMrQCwcRXkTGOuzTNKCMea4U
YVp22fHZZstQEr1DX4sYWz6rDltidiaq4iN6l/n6nqQZcMQeugsE43ncRlXMmU9HLyB0GvO+lMP4
tQ6epULZpMzDc2TlRrPBo8xItJTAvk3uCGk4EpxQIz+SjL+g7Hzu5qHbc58Gu/lI4TDw7fr85Jv0
MmbyD7YQDNekYRiEoN+C/vT/nx6HvQXbwFLt/W0resIBHPpxumUG7U+kvSn0tuETqGcw5yopBj5V
Z7Pl8sHT+1xYPxcnz+Qwhn1OA9vBmPQWtWMfIA1dlhd6fI18GPIuS3dqW30DAqNDYOS97b0Vezb6
9Ld+OctR/w2yOaJyAATS+3Ta1dLVelXkFHHzA4WliU0UN/0xUd66+FlPK2/0Ai6Ve7IaI/wl9AJz
/49Ic+dsP57WseRi8G5xxiu1M/sQbMPVG15Nm69VPwaKDqGOaWjwNVNvbNYhevQT2MFOZHE5MbPg
89Gzn6tGLKEp103+TaNgK4K+v4wLKVcvtGW3r1C9rSpXOT+Ps1aXLl+fdWtU5Uv+HO7yKc/4WJEV
Z2BHZxm6oK/2LWDVPKGIeRXgnTix+SjVvmqatmFGMz/8OfFcnjwot9qPxUY3kv83JWtYuGAZC2sH
Vh2LCS65+dvzPLs7LzjFnLNqiG7aoAO6sP/VLkeJz7AHsakb3xy1pO+xfIZXCYdHdwbzdHS3IBju
bUzePJV6ZcfzN6dJsznno8JsEELQ0dtUcyCbInGoKf6Q5lSR4Ta0thSSsMJnwVhH+9Fgj6xDgOJ4
CFFMnnplKvhnzFy3K8QSHxsIyesCT+828xO7Q1Yumi87/oHLyC/EEks6ugAc7Ss9WtAoPtcsWJNH
zq+THSg3QVItQ/qekeW0zKLogtAA/jzCGpaYN6y6w5Ii14yOrStUblQhiIGfiKoxNs9h20Z1NHgj
ato56khXLCHqUSQykLEsLSZ1Hv1pKfu1ikfZ0yXYqjHj5b4XmuiXIdngVFcsTreUplMPh3d28mjP
EXidXUzJdrEU3hzokmTjaQxhxPvovZXTJQN4PKVcf+g1lxTKdT4xNQ2FZFtayLyDTgACG4SMi4MN
sOy+UN82moHDfTebQHHAlOwZBra7RxEQSrSvS52M7Cnr+/GOx0dcxSbF4+4tz2JaqyMJkptrhaYE
CvqaxO7sk8ldgwW2h481229hL7Ni3vgpiYdLcEBI4tctRe/ivZA4putmcyxlaZp1y/3CtulaxG7D
xesxNsq1q22GpiRS8pW20v6IbVfowbmy3+eoxMMC72blYTUtka123dpqHZQHtheaizyOx2GQAyW9
TAsn2vEGYMuoDroApUMJav39K53bJ6MGr9aAu0DCcqXG9BDl0CapTr66WZkHsV4zm68leZ8mmRQ6
sY/7NuO3xKHEcjCyHBICm3Jk7UWk78Db5kbi7lMSLNGYeM8RzFURRPIpQFvEcWZFDDZdDwQnf4sG
FGLwEr7B3h4uOXGrWRlJrAjD2S3zb5t141Ud+TuI8kJXA/gmJq/Aye3OPQluY+JrrLmljNEHaZhO
/UkGEiZF3yWea1n1rr3gNCWPAY7SbYzU6cLm2rge1lrtX6jI+SU/3Kk3/kaJFqpy6BKliNCuiM5g
P6L9KmaOMsxIXi9D2JZqtmiugz4tbQdEyJKeKuvSeumZoUmMS5pwDd2M5XSfPHbtDBiHxe5obBZ8
jUY+MBxOiSX2Ax9uyzxicBj7kRUCN3TQw7Nx1S9hk8jV/fK0vPuL/DEn3Lt5TICiLl0R55tfuyF6
MZ0BBc5NSmfZLDzOa9/NCXjSvFVAx9c0nfQ9juTrvL7hCRxIIlLvOhqvP/Wy56UXkpOS7fXADZVl
0CdL2eY55dMY0YlJVjn+dZh1p7yfSNnPBy8IOjDt4qnOXOauLmA1vpC++T4ENu4G6psBsqU60m0H
fF0KE+bTrY3WuHLkEnrB8dTaoDxCcMiktZfYuK4gjqCLwbUVyZ7RvG8z6pnuPQtWhBOjPe9Cb0/t
GMHRrXGh1fiUQ0kUvYmmIlnjUiQZ1HS/NRs5YpoJNtA4BCzTPdIPF7fPxPrP8/MSbfvZAysclI0p
8ZUr3U5wPn12mbzgb6731wyeWOzhPw9iR7Zuv8UR+UXSRJaTK9PW5Nfl27SaGVd/HuNbmgpzORb7
27PzyxAhdZGdB1GKZ800S+S9HCuD6FyCvkjAfGpNPpUatvKwEnQvsV0lB6CQ78eS0HbhuiLqlSg/
P/vhEyMWEiMkZxV5KMUWhG058kLgebE3EUQnv3e8lEZllR1eCd5Le36KD8hg2KzHbulfhGRXI1Y4
/9DcA5jeYprSTzmZfxr0lsZCzCVgOpoY6EB09PocMh4WyhMEhWgYysysQGd915+CqWOlixzco/O7
y6KSvtzx4uEKLrrw+DDQUeg3mwa22OFvFxneln176due1ITHd7K0fRmle1Is0RF9Oz2/nrgIakI+
FsufF7PRNpySSybGX1m4Q45NgI3oe65e8uwyibY/hauj8zh4DwmLQZD2GfXZrYVTSwMpZ1D61ugU
Jy2IKtTFkamXBSFNvJOwCnLEQpOeT6hy/4mVXE106RPS0S5vh8p1UG54FLEpd+4gCePsExAKBjDg
VM5Z2vS7vyLuop3rgiaf8XV1Oa9HUsV8CYst/MMz6Z3xdyIV8ibJL4tAwIG7IXrQ/Vyd4ogtp3kf
frFAmKtJp0sCQYOemP8ZdCpO0Dw3I9epkcnYw49MUH8CK130+30iHQcUzto6n5KuIgPgphdw9P+Z
d/Wk0AgRat1Ut14566cz2/MZm8Kvo4AH7/n6d/NlDsPbLmXIqNebrMhi0VaDYV+9By+vwB/tSL+J
WhoJuhIOEjJQH1oGHoX2/T/r/g7BHz3+TrNf+vgJvcTlPWEf86rSYshA4ZSe0D8XHHvu8YaLjxRv
B1palpVh6AboVphYS4b4wffdh2JIDPowqJd4+asVIzSWuVeOMXMUO+1tzLG/fZFUh/FW0NpgwlfH
lh5D1CsdhvUiyUNufN5k8A9svbLUngKVfKXa/Jli9cvG61akG/lMXDjU/607edyOY7kNeYj0QilW
WK9LQMXMdFqW6WfQu/0555+TGsbCCxiY0CTsifSqOZiXXtKxr4YpaMHbyW8XdjFF1QsbuYgGsv5X
YP2l7vcUxsP+zVaIZpmE+4MY2glh6GLgDqawRjqC0r138mb7qdoO8oEVh461pCvNl+Hn8AXMQxcd
PzMS/AG6w3mIfh3b8ME2Q/PBWtqh5wUWh2fa4JI4lp4dzggbR/GAclKMMAU/trmrVdr/UEQOD7qb
2WVburnImXcHQEf2wtgbEfx6+JFDgNL9m7tENbHeitHqGQdogrLznN+k8/rfuOiXkEd3FY9vg1kT
KvQxIXfMK4lb4C7hLF+EmjfUFfYPfPwV0jisR4VoJotQ2ZzJT3rLQvSA6Ybv+OxBIJcbCWupUlBq
dqAIe7zWfb5c1wTBF4gv45H6wxA3jnx6sLadL7EA+sOzTMG6Hs0UA+DzpAo9HRSQXKfdjBARUVtE
aw4oAbSw+fvbmh/pDS8QVhVcP6SePy4300fAEV4bV8bN8J/xbyGcQZgzHVfBEeMqibKWe/ZltTgd
O4mKRCjsOy0JQrHuAA2sdpmJVwXG+mp18rKS/KS+kQbp9r7wgFKuOCnlYpf4hwdyccVdsY1Qx1GM
2i8jG+XVqNHGbB/HNJq/tpynzy1hO0I1WLMlEeKeCv8m0leVRuymJV8uq1OP3Mv889iNN7NBbA8x
umQVbKZszUzbFkxEWhTCX4AtD8Eom2gN6IjfukX8Ye/fE5zBDdYiUWstuqlpO/m72w+KTPbcWWBC
hEb2lmoN/NNW6fApxLsEJZ7JS7eFD8gMyjF8iQCFE+RwHqHbLMEZpo6u8U7zDpJlZ3Q4UgSV75z9
1iH2EQTvdyeckMQGSOnlTuXy2Kqfe/Jr9Dhlit8xw9EEjP+wuKgmTE5uAVtGIz25jly8wHuT4V74
Oy9mbyD15iO3W1rg0eBoEXkhLqf4oY7G99QEtRnmJ7yf6sBOc2hncYke/VNlyb9cmZHytPn+fwGy
9R1YUY/PWvXnVazl5s+3zup7mq9zAZLTHKFDivHf6qMDiohmraC7+ZsfClHrjPQDmB4RTpj4dMj8
Z2076mnyrUNex/ApUXEzcZTPiP05jn9zmOBM/NPqlwDQGnJMbLCxGc3nYB78Yyz9DmSXcUbxSKiz
AJQl3i81tp8xEaU+BoqwGqjsPQCexjhFZfkF0xG74cVgCfWmsOoyTJEoUaTAN1xlBd+7wrU+CmlL
sVQKLw4bnSKbyKqO/yHbZZKV7rIz1uuTPdj7kfVNnvXVMQ53PcEeekCRIJKs8gkuKUzO8hEhrlzV
p8p3uiJ8mQN19rUu0umgXCGxmf9tsy239USIeT86rPGhPAYBu5FcECnV8UHeEccNcLOIT5DzsG6p
zUbKg/M6SW09Mr8YZ/vaEf4RxEwDqMkDvEXQI8DenYDu26fDfw7VRGV46li4NtO8UbCnctSoL/n+
vAL2RPrngiSj67piCh+PcIYBbK9hdDQQIKhoAgwwqCN2bwmuHQxA8Jas2Xeic+FkapbnQz2D2z+F
0517mFtAXjnN19y8hgSLeMVZHU8q/BnvE93VZzY/y3SotnQphTc3/uyaLXnZF6/woUZSHJ/Huiae
9sr1Nzwh+Ikj0oCJoDmgoxe1pR+oatwAdGdHRzWeA/5nhfbCnq6j+CveF7oZBMKp/2Nj+AqghOvF
BHnlBZ++KjCPBPC/l3ond66mwgTiIRkcjXJF++EN0UfV7zsNMDaRSJ+69d93VJCAcLNYU1+bNwhg
JJG4HGGhl/iU5Pw6HhImcy5Ee9vHl950fzYYEnzodd8s7T1+5UpdMXPSkZ9BgI8jyciqMXiBidt7
QTkmlLoJkzfd+jyFMI+yvcmIRT80euKrar1Xf+bLfVJZVjrNcViW3CaskQ0vWDzrVYiSazVVcs6X
s9jM8QwAZnDe1/DMuXgYkr2/Rzzvz/NgGmd+y7Yk8a+WfTmp/w8J3DYVUX4+lAJWwUDC1OBOSDoF
4koWKIl5b8cCxBuHa+eu6Zz/AMWERAFvAql0EP3qrUW+5fPPEaip6Bk0dsx8FPc1BmPpsmcvZ8Ds
DrNGyWirqR0BOPKWelgwib/9S93wuAOg12yGHXfdWE5zNlxmVJMNIzXdyK76TVjzlwt3tstXqLDS
86yU4fxnMwHKDdYKXTyGxkTe1BJce6knug0kK8Xe1gnKLZoMGkTobDkFRz1Y/uVNiGTDGHDQHVU3
RGCz86doTdNKSQeuzjLxzjvZItr1MYiqvMoUBmp4CrsNHIaXrXoTH5mLX5YjiTBtZh5ytSLwWzkc
SkqjBO7NQ1hB/TZDU48oLJNMG53nBetdWCIwoToNn5HmnfcwLCy4EN560HTGO/c2/bApw7xB7yEz
JjdPXhfI3t3vTrCwv6elo1l+0JQHWEr2atqp3rrjsuVxmUz7bw1QbAd9PTL5pBf7n7kgiH2fFv6e
SN2A5I10xxiCxVgAlIHsfpscUnfr4wZhDKxmlFC2pLbqtjebZU08shPmMECR42oNrKSRCR6QvCso
zO98KL8hKPief4LCswi/SCPSrGYdKXFZaZZiFmb62LQo08OeJ8+DshXP0OX3AOYhnn5HK4Y2jvRr
nrDfrIxwFncouM6BR6mfqxwwNCZLvO/hrtnwPKZDLecjLsZtg0nM1bkL17fIdbWLsbSw0aND1/4Q
/vXl19iPX8Qlv/1vP7qngElrJTIbFWaMdd21/qeNMAKSJnMp2UjbzHuI0YPDvL2mHXbE3G4PW2+C
G8YnkHuv+0wnEX0oL/sxz8Ft7rb1KhbMY4ziqedH3rgFJjrVqJQeLuXmF3MffMhl0VfRdUkxx9XB
wT93GG4TstrXiqCs8c+YHYVKyKMUInhXE+hP90pyL7kYAb1INoRInUNIJ3KDaw8j5pkho+moYQYM
5i4MpqYEyEGdL3HVjehlu3rR21mSMxhkEfsNy1yBsLU88mcLAuhx9zr4Gr8j0S+RF76HLekuM15k
8qDUdBNhP1fD3FrqtdgmyxAPJd68MdKOY3GEJe9RVcWDBL/REX9MekwI7cd5D1Ik/1GxL7r0JUbC
8Lfn/SOOpjKLeNP2w3N4/A6JQuDu1VakNESp2FMB5S/3WghCrU3O8/KpP/v+xV9uYp8w61kkYRGP
rtgSRGt5gUznmC5REtVk/UjdSZu8XO2MmbehyTBmxLbbYX4O21IzCDCR+jWJETMPrjHBz8waTHNB
Qfw6IA2XKNnpQOxL6DtkC375PdamRVpsmW12oF+YyBbSs+zllDxsckAqwY7TIUiOgN6v9qRFxtLK
PxsSCbHYEOYkEZd52nLqBkhCrb88kr6L1i9ax+lyQLd6K5suFjF4FR3srgSjibIXpk2RK/YqHL95
4+iBzonsMh78T4CBzCqcfayVpL+rWf+c2iMpdhXfE+y3y5J6WUHm2FbS5qXcgoddDHfcw/t0LPFL
rsUra12zHOSWYgJIjQ7B99pfSTsnzTb8GrPxAvr5k0Bpz3mTRLqJ/KyIsLYyXF9/pTpxr5Pzi06L
phNPZEtPGMC6fZvP9s7H36N+sHERjGuNoQGwNPSeT9FB65v2cvRZHWVrvdv1ZUROhmbugvRHtL4N
wYpe2pcepJ7e81Pbvy7fg3Hqn7+1j5y5Kki8kiekkBzmNTjKEezOeK5yBoOLkWuOSVXJ/MP3lluO
fG8NorcJXfXo5Y2DlhXTDuk1/rG9rkA46zx7Gs3VM9ljrzDAMYDNb78nBAlQGbVrxzJwCDvXCWOv
nyuWnGAvifekjG38eK19eyD6AuZwHfrqepoMgry33Peqfl6KHYSc9AkywaXpzYHG+e6crPy1WXY4
FYx/jltDph+oVHThAkm6LX0Wl9ChO9uayGNNGn6D8hDTcN3pgKhYuoFC4uN3tHTFrJfpYepNSycF
iGL3cnVemThgiOXE97nasUgQfhYL5gzgvdLa8gWjltWyVTOmADFBtfdIOCDRl/SNzQ8zgqVv8YW5
ZaXDk/L5eUg5hWwtumF5mox4ZMkNpB/5g37I/OWE6eeqc0nDEFdO4myi9IdJ5wJTmVWCuLYFepOd
RCziNev8sz+QC2I8dE7+k31QH54pVoXEzPkCxpm7C5KzSnB+Q1KUIKWGOJUxxnNE9J/w7EXbR+hj
UCr1ELG8h/LKy6GHdXP+QXULa4k/OU0vIrf1tk/3cQgwGTxUvUJldMEPvg0RZjbMXGY7JirVGtO+
Wx6HDpC2/9Ojd07hXOoZsw75bXBPDDOXNPofR+e1I6myBdEvQsKbV6Ao26ZMu3lBbUk8JJ6vP6uO
dJ2uzvTMVEPm3hEroq2H3l42XZXzdhebMveCtrqLEcbWqafNXZbO66NwvSgfx1BW/a6b+odWvi0W
rs8IVyvau9ApDtqab6ZY7rzMMvzJSpdQT4ZjNgCSN/Hkq4bUTkoNv8vF+VPkjAxN9lhY7i02lBOb
RkgzxZPjbboCCEFPDkyq84idAxtXxM6Lh5HmWwzHQmr8MT9LHejIcOvn3GNYdSFJ2sZvOi30YCwz
GQM3JWFTPaN873i5XE075ZLpopr+UglfXbPyxk6mnuqu4nWTzAFVhl23JJuuy1K+pPw1dfHd5OtF
8XjSVn5MStA4OB47K3P/RNOdMozcSCjiNTaNCi75fW2VpzHO31et3oMrBHOGYKBk1mGaO7kzu/Ys
RvXUCCx2Hv1ktPF8xu7Swd5skvTFHlnaEkfhQF7cNly1gzI0VkS/5hKk/JAEf9RLdD1vBhjG8ozV
yPXyayJhI73yzRv/ecW7I/CCYU1yD/FvOnFaRwuIYutyr3eBlWDi5PI9z5xNiz2pi9duESEA8AMM
2h0lc5TnAd9hpwu92RQqnOkyaHDY/UOJ0hx38lgm3a1w0RVUWcuwb7+NYSgP3cTYuAg/67qElczb
Z9n6NZomJ15qDkiK2Tlf3R/Rv1prY/qzrVzWvAwU57NRT20NNanhXC0/QP088eZ9d1NC6bRb6i9e
9Q4R2m3+abmyyc12RzWsb8sMJ+57doyXosy31lrgOExZVHu/UyoUTv2eAVN7dBIHOTbq4xyrLuFD
B5fF6HtAXE9gZrydluebRZu32uRccy35WsZjnsXqDkbs0Io2lBlbZTEXW32MiiV9wgfCEIZ1dKfk
tMaLs0u95VlR88VnfEqOhIYTnNPDmmis9ipH2Dzt3NHcOl38Ij3FDHO+slmxnqlCeTCAagbFLrc1
RwS2pn7jvH1P5pi5J9ZQTCfluenZyiworL43A0YilBJxnOr+WFWr7reTPIvEyv2saR5YMfZ6WV9a
U0A0dLPfdeWudNUPxTBZm7XvoufCjwcBvi7f1bt+UswRzZNHV3RPaW6sm/kxraZ9kujXeVh2Ql22
RttEaQ0RsOowTukR7NlvByN0YGzgpT6qpX2b2mKT9IMaKs4SWnNzG9Zqbxg8Y4b2Lft+6/TGC/9m
8hmqSEvsDWZjiKd36HB2fE0HbqntGvbSab/0aSyOILGX3lM3bsN4E4u9q6b/VtrM/CWzbszMJ3v9
ce00Dl1FPpHpedLy2PSJ3Dzzbd3amRqm63haAUCjHAdDXdqEX9pzHRt4StNcq08450fNqgIr805S
NB+jWBfwleaIZHJLRIE46jz1pUYQxX5qmvFYwRjX5l1+bXApcOa8NmdY3k8KAMjce+d1InozmZc0
/4IHCDNnRrZM8h9/1fttZcJ+1kOIJhQxZT+CBUNqdcYxcTldLWsswMOVoz0a57KsT7rlbbP0J2/k
psYqkOrrAiY99nrg6Hz7WRhVEeqmvRnM5lqr8rI20+OMxWyyOPdefLFbzQcLJUUUzskQ9WYVmum8
y7wyaDUtKNr4YjCMzc16UOQXkNQ43jy7DFZ7iqTusl0wNubWp1sKCAugwaUPjJUP0HozUIBKBGFD
SfD2O78ZH4zhlDVFYNhJ6InEd4z0WCvi0Jm8kPySAwxFx2gZv4yJ+ugl07bj+sj1k+tg4gW5Evtt
au07TN3GmPfMM8/GYpx6k+dVqn2U5kh6KEqZ3Axls3VjflMnfUp0JMFabvux28jJuDWGC1JgXgQk
uZjVfSpeMoi4gNOgdw4pk0ijQiQQeIqrv7a3HlfUoOU+RtrmpUKv2mhrvU+X1yI190mvOdulsnam
9rXGJFOWCS3OcrtDVnFaiShJTDuqDOuo6OI2Ft0dK8WirEZxK4DO/SROz0pSL2F2Vt38I2MuGEV9
1af+XRvSk2avddQMa3FeF2IQc3xZsFsSdd25sXdLciWMHWSFBWRWmOomucYzgFKG9WIu8nXB8t1k
GPuxcpTDt9orUTy+AxxFHs6BJpRtHbuRPU/BUHE/2V1Ypt12kKSaoH/Xtf90yrb0IRsPvNWIPGmz
Y5c+2tkYgaL1YesmxwpFz0n0w2Ja8TGel9q3m/7d6+0oBTPsSmuLptBve/6RUTJ39EY0ecP8Xgzu
Yejj+8NYgZPPzG38NKx9o9oxIm15UOaX9S6Zdt8eARePTch2s1NcgP41+bEsrUvricPYFRfxKsb0
6MVvzVyzn5FwSQhbzVp1X30nVupJ/+498AWiWXu52o1fTd5m0ARJKP430zXpqtUa/CnmkfKOpgcw
GcbNppmXB8bMFrAaGA3fz4mqQVHCxHFfeEby+NnUmA4amK1NbPWbQfEU39GRpnoHQdLS972mbau0
ugcoUnS5Ndl4Tnt1xF0Ly+Ehx59pMQMzLtbjYnmHLht5gAfjMKzO1+Im32WThYZSQmhy4/W63Ww0
8BP4WSZHyL91xEiZN14hHrwaQ4kfio14y+HuOic+E/yN+DrXmhUY2hCaEDx5Lt41HUJxtYuOWRmU
vVi32tzkbMv5sBeF/chMB1NmB+C2QaXJXVmmdzGEx1CpAiOBUNLNYeNoybxxmjbUiaZsDINtD/M3
HNb+YPX2fHGb9sVJ55fcBY9I1w0TgmBPhYaPu4K9rVnbTWyutxiw0rHnUJ9BAKmh/OL8eBkzwlfN
v9l2N2PM8lV2UZqJbSqmoEEnqokHBotSfIHBq/BokeEqG2dwWISzhkumw4l2xY+EBMRt+6jq+smy
htCNE/BswWuyMIx7TxVWsz41CGXMKY2pnwzbu8RKsnPK7ZxcxaEs84NXeA+dScCJcTLW+/NioZ4Z
lo8M89LY+uOS3zpnusY9Yr+cfa1m1B/jYJyaaOnVo4YNvLTpSzO9SCds7HmfuNbzZCWRV2WvrrKU
WFjuzlS6kyy0p2HWnnJmjc4QDtZvG7mcR07yZZkPotZYUn8zNw3SQm5n/TcvDwsEt+3iqptYJ9OL
AiYgsZ2mYgxsk40VkIDN3i7UIFVSRCHkqWpNN6mXm0GmSthc45YZ8iXXy4+49E463oxa6w+5CcY9
tNgUos03bjY8totGCCl+TYqLPTl7J89DLsy96OKfOgN1cLTQGPDHjPzK9g+Qk90mpRv8Oi3mQBlJ
SeC5bMtWwjqpD1pnb3OCQuNZKO6hzeZf330iMAoHtthvCvLQJGsPw/KO11snxZETaln91KnGLmYP
q636pprNYenS3dxaV1vLt14GqSmMhIREuwJ027u+d9At2jq5kzRlWBCgMzXjmLlz7FfaFz/FCuq5
ACYSfR31WhpaZRmulnnS3OyYlBrRqfI1mRAoVD1/xN9/QzM92Z31WXb9nYHf9L16idVyMwkkVDZu
Dpyd1hd4qXYHrFIkYYniw526AQ2PWHUfklhydUKUGc630Fgv5yq/qnG8LfR5T7poZzHrdMqnk/I0
cTDxwD9NTncYbCTeCauCV0OrXlEZefCLW9omjP2x2BisEwmb2WyNkdY5SL0fhVi+crnVV41TrhXf
CDf7zigeGP//ZMwOkIrS8ou7KNvHt06rz2PbB0rT/Y3Z+mBYxmUBHgTK2Da6cpsZLYZM2apNyqVT
H/V5DUrtw0gIDLVuus+06pBkJtN5Mu5i3dWANNsviOBPQI3Ikph7FnEAJWXZVUbjgnKiy+aQpMW/
rphWf8jb65xzmZVYg/lU/SZD/h43xa/p1n/uLD/MmNhi1zlEMDjKu+Qxm7BBuosQK74SBldK7LBM
UO+Je+hkku7SeanthhRhVtRvpaUc0mKCn+X7hNxbVhZLgG75U6bsFPIEYVZpW8VOARw63hoaQR/7
ZPpbYvvLwErqxjtIXatXBf5C9ggveXwyHf09NocOWXz5SPP6tGAATqk8VMTjCAzzwcOxZ324Goaf
ct0Q8g4mbpgM4U1Ywey9lfV8IONHRpflt1hZYXP1GOsWtJvmkBzTxdm5A7ywl5LPmB89fhzBWpLE
4b1ClMZOqIkwLreCiU/U+3jk7kl+dAd3uD5ITocp/VyRQDuFER0mL/HVslDD2u0bX5fGj2Mjq1tq
WYX21dMaNZwMGTgGRyxDrOzyEO7/hC7wiiwYyJF5UU+IjunB6CIPKnU0qd1na8C9ebsyUXylKHYq
okndKGdncsPMzbZtsWywjy65U77Ab1zzWo2qhZjZVMGtV1GN1ybNnlXaccOmbi8yz8+asrzle1c2
fTB07UM2Z/vU+SZdeWjM+NKYotjod0up5rZOlCsEzG6tiZAJMYrNYrVg8nLrxPpHK3imUBh21mJs
QAhzXyutY+vsrLr5JrXySG4NWqVoPtmrrrU31Js+uQ/VVhdIL/6WMtllTXxeh58OvCCcKk9jsEa5
8lreTJJdXuW9dOn4sIgimMe6DEg9w8em8Q8scaAN64eTx58dsprVYP1AjZ/JJkuy3jE5H9MA4TKM
B0JNp3Rxfx1kC3KagLN27B2d6rViGm69edtaXhKUbvva2RkKXhbo7kujfgzCuDthvJw8yolT7zpP
f9dtC1Yd61bJq01vzWcxWU8E5A+5BwazVIEcMNpMFIukFxvNXV7iYVOOOjYyoZfVrF9mC6yu00Xq
J6kFgtsS31ljjKnZvelMPuTUnfcW46IoeRXt9P/T9KdfviuvBNNvn7222XNZfeqZE4m8YAitH920
2gBK7NsSCLJJdoxuUlOA1YYXEmaXxkGvMYrl4HbuS2K8xEr25K1O6Zdwzj0uoVV/uQ0eGPhnqa/s
FlrkoOUwSU/R3J68YrqamghHt95WJbdjMYWlbIMB/rfS41vKrkG0+Opm/QORdiIqHa+BAYsllSjp
lRiGC9xXU0+rkTzKAtZRSRmOCFsb51RnNDMbFOHYz4jEJiZ4PvnaXankh8rODGIl+T9V+ZciXbdW
uU2NT7y94zxNoYvuAXx0KDxSqInJBy7PtgR7Mpyn+xhmqn4LKe456xvCspQI3Gu2HwSf4lIeYmbe
RnURfy11U3CypU712Ah8OnfovlJFBMJw8FK6W8p3tlNFYDf21XH5CulyKvXXdr2ShwhUbERpgUEo
yi3R+Utb5g/+pc/33I2I0hI9LLuAMRR3owDI1iMhzUBNXZ+YCcG4HrS8UHG+U6xtTqV2yALX0a6K
8d4Y+q3mZAOKCVvyL0WBdKsv2V6sd3kUQK8coqVwP3qPT7oaLqTDo1qUYZwpSVglWZgWRH76x6Iq
UGQyjEl8n9UzUaaX5qwOzWYizy1QnuOBSbTp8sByizZIb8WU7Sl3xv9ZbkQ7v/rKjibA3WxOn1at
P9fJgTsXpb58VlF7bHOEUJg3ieWC/3io6HBxGv0Unti3BBJjUANr7XiWHNj5wVejvCxfLcIjWH9I
PfGDQj6hS0sy0WS0ze4w1d5l1M7d+mxa+m4ajKMOR6U8DN5PUSqBnD3GMxk594oCBWUAuMKQAL4F
geXFxRiVW1trCRQ7n1I3uDDOaSNfLEN9H1YUYjsetm3zIYrYX+5wqtkM6J/TiQaBA/NJHhaZs8vm
4mYgYw/2eBnig1Y/W6V+sXpj46pOKO+IuCBSr8NQ6nyf3TUayuFxllAP1qNi2HsKSL6xmaOyR2Jn
JDcBR8yyOKTt+Nw2rEMrDRcNPQ7yt+9RjTOMjLJZTpnRRObdQy2SW2XC1U/kuVnKjVkffA15LVhU
Z4tJ91mrtq+wo1H4f2JCuKaEIn00zE+XAVrD6OzS97XUgqFB7x3mxLuDxJ8AkBqbWjD14yNYrgiK
zEYxJWexKGErqihjttJUTIhl3FRFHd6TZV0nTotqq1vTEix6ZopkllzWwXko5vJWL8qHZmLKy+kY
x9pNYQX1ksd0Lfd5RRpv+R6k+d5Z1mmGkMsSFwM9t15bnWO/kNRo4ImQ7tty7ewGFzDejo+VfUia
l4arYoglvkQV1g4mt24cx7EP+k4hxGju5AJAuUzei9GnnLbtcWHUELWxIe6xs5UoVcFB4iWLEkAV
vTzJvP1rTeXNM3BhcgaVZDrY5robWL3ypBR+yrizSPnAYR30LpJ9Hveh5i0vfSz+meXy3KBfKLw0
Qi+fCi7EulP2udfgn417EY+I0MxPzVRgOcT2WUfMjBO01axGqGrXcYLaUPqN6RYxIgaMzKy620TX
dzOJFXZdUuzavJsAG4rUPk/judIIe+Sdh0BanCQHo9ERkS9IGIHDmhOPYbU8C6X4JE35vi6C4oD7
Xw2taKlWnijb/GcPJXHmbVkv/lzguPVRhiO7NBp6eFI9dIpycs3E14wPmbx7LbNMVn56+r0FYjjK
pQlTVd+2SNScUetXZWtPS+dFc7kB7Q5q7RRPY1QidxZ64ae2+yNVMrEk2oRfudo57VZA+g5ZRQ67
2C4i3SlE4GQayYLWe+QRGTkIOjx645+hqEYQN1AEmdjF6ohdlFsYxVa6ybHVkytbQyQL5tw6flZH
ZSdYXfNEY2DU3Gshyq2SUa4zulzr97oQZUGl6tCS3so5O/cxiXloI8INDel0vftG81z95V6Xg/N7
P4BLs3xwle2AAKwI86GZ+wPxkwN86c4FHxDFwCPcPsfuL9waAngREtphqHT9heHK7f10IMBmhtir
PV7eov5pC1R/nJ5kb/IyeOz9yU7V3lxzJmgDP5VtkXIhi4CjiiAWuPH5HchMnmdk9hZ0wJee8Zq1
dsgEZslXwZde61NWfJfxi5PtsDd+U0amKq+vKnNvmq77pKy22Vw+qetztnSHfBQ/imIEAKfBNPTv
iSkPJDz1BSKmqixqSVRmkjtgWKmvVII857X3mOdZOJvNi9suQcslqCig5Yn+L1nkhnf+NBjNxk4/
ku4wk/OMueIqksPEcERmBeVycxiVSvQjVPxxi03CCDj6CwmOsVaCS0reHc4tQODYeGN+sGc7SEvz
2CdYCl13WKCm3bHapxovE3ZXHP8W5bD1hhJc6kcl01QmF0f+zUinVpH6GWF6Szvk7np2vfFZlRvd
rndJ/OcNA9esgzbN3dtFxvg5ZZ+Ol28krxWaS2InoFpEJTKNr3c1xw9lUYJEdruWE0bW/4xCpfjn
oon2xc7v86b1pOQE+fJd1kkqJ8AftYI31LQ8ljtvb0CT+GJSH7tUBWUuN5XK2WUWzvSczWSlDVEe
RqcKcbNOnWtunGoMVUmELX3kQ6TIAebI+4eB8VjOr2r+kHAlK/dIMG+GnV8VAKHJnNhMULCMkVqq
cUNFwS6bbvdTMHX8QChLYCjZ2Sl+uOAJUczrbpn+yrraKli9Y/nX6jN8QBPOdX4zmmcnI9H6l+J3
6sYMrXKsq0vP6p2pX669o+ogEOa1t6qt5kmfu5EB5mbH5wzAnNsp0LI6tMXLZKILLU/M3DpOrGyT
SHILgcXqEnkAltGQZR4Vk8p0JMi9jFX3BVz4kQw2/6R0t3pqX7lvgv7cWfjnaUZuvmiWt6wa//i5
j45PbGUIqT8pAhfVYmcU32xeSR6MZCpQI+Ba8dn6/p8+ZtbLNLuPtBZsRyJtJ2ciPDgN6qOo63M7
1LbvJe27HIUdJlbpvo7t8qO1yQxmTEosTr3Q1siyUW2zd62nfLDiK4mMgRwGny0/LfRjLdbfjKIZ
ofR8QYVprCOlhPIotrLSwTqcqt5UvLy2m2pIO1axr/gxivsZgQxBZfxWCZn79qJ2O6e+0CfUPJfF
Dbd9ibAoAWZbqe70pivpVnixOFyX+GviAKS1ona+0abr9Z8cd0r7q+e3utxP4Nel96IDKS4V63Bc
RibJag35IvYcv1L/Cv19WKoItUyqLExVYHt7aVMblke0jljN58rBP2KrLBC0zJE8kN3GoUpnjQCo
sIR70MzaBGzkY0/sY2K9k050s52e0cTRPtn0S8SIkPV54mlWDGW/WG6k6dsGg4BDqGgCylAC0cM4
1RFhXgals5xQB586FvvW+oUpNjOse2Lh9vgCKerBuVIxoedrsMJImC8VAT873suKYqWEJohp09nw
5/I3Aw9JV7klPBpY3p9Uhqil9iCHmSsbrKyO5/Z3rpLw3mFm70zBW65G0mHGhYOTkNn3jTbhOAbz
mb3fbHrQxUs/MOqkh0b89PJZad3QdL/maZON1xw1mEzJAcko84AANUoB3Jg/2y2WxzYu6DAwg3q9
NIMBoKAiwByTae9y/pbyQHolnLqHjJDNsLR+/zisz2L8bbWj9zsuLLzagTclULJ93byXjQTBSk8V
Tl7dZcdePo5oP/HwVoGh6YuvZiOnKJVGbVSNvFtIkezqfkubQqy+UYjnO82HJMupLGFZnDzGbjNt
ox7d3hJjiNgS3FkCDafaZtWt7UvTom+AjktfRfPXk8cifhwaL/S0DyoPKIXxE954nDIyhu4ApM3S
omcwQU3Qf/7/5CBmxBPJQrXeaiVTg3sPlO/sdoTtMvy63zhpHRLonJA6+5rgvHaxrX9J54aTufXo
Hltz3gMuJG99YpGgJq8xTra2Ne1zfjVJI7YSQIcBZM0OFByRTVi584NsyPYKtzTmoUf4mPAVHjlt
OXiMcF0WnN9BXQl789GURGsW0tvdCnvglaGe6aHDR5PX7/Y9wBvfvBnxFyEtYR7N6rdan8HP/xUG
6QbGRCnOwjlVandyOna4lrNSCcT40fMpm1xSOodUw39PZPUG55xYJF1rmr4cf1C7vQtMVDVvYH5o
Lm7/OEKQl9YnpECsckO0TJ0TTWIpKV8CHjkdEFO71VH00ylK7W3MFNmau67BcIKBYUmkeo2Inc3D
cO6nl5hiAkmPWtn8VPWwL4gZTNY/mR7gXnaTle2StfPXFtgEcBQehgaUhIaSNOInkuf3B8YMXRup
uN7xc4ip3OD3tT4dPrVGz8Jm+VQlf6n1UknTp85AdsNuMF9G7uQ545kZ/8A0IU1AcDGZ8IEqjqsM
i9QeYa1xKnVsVGPIqWOhAnGhoqg/OCOVi/j46wxYlcKXLxvXYr3mJKHtEcaPPRGDeWFKI1SkI0oL
QToCus2rb7WoblK7P9fESq2KIUTL1WCswP9wa3ivVf4IuXKrBJVCU5JjsLsC8UofvnrFphBkWZ8n
HcGwDlf0ywZzpxlqX9GvFn1e2BER410qN17ckENp44qGJGDLcjBMKp2I6lS5DGtP3pVIBNdYgBiY
Yh6irL93bSylsW2znEgUf1FcglAp9lOVKts2SZ7NtArlpHrhjOQjkqrawGNPb3RZEvjsvuuiYW5X
2iascyt9TAf1Nb7GjTFgbWTqa5J3UH9ZcRtYs46WM14NaOSJysF7mUpmo1zaOLxQs8ABlpwYWN9y
S0AEa9x7GcIRojM897gqFPudtOypGk2gfGdr8I0d8ODY+ZCKmmBx5w2tVfsVw4rDBBRyPIri3Izv
A0HGWH806h+ScX7yMMSvkOgHVeT0oHT7GBXHgA3jqtu4JiqsRmxQtco3Q6MZpHREfvr/PwyM3nwe
taPJAqfhknsG+WO1Nv/yeurCyoYQTlQpaDbUvpIpGSOrxUJKYhqQrMm7qLbFdJ/KH4+Vzx+qLpw1
fTzfxzPsgW2WjGpg9DRnKC1tJboH8JrXaWS04tkxcqby7CO34Swak6Aj4TsSzIOx4TEeHkoPBcmR
ivkvo71Kpkw8TpjPxEGSem2usooxebg5HHJPvYN09rw0GEaq5AXsUTedhbSASq2Uc48mtAuHRVcu
wVRbFBuOxB3X6k2s8fvUL6e61H8mHt9XhewmLXLJdrGL9Kg0zXOWd+ab007lxlTyE+1ITAPbiecp
A/Ah808t4b3SclkLUOfDMBALUkludWEHqsU77BnLMTc1hDdO5Fo89Gt7pT31uWUut0y+d8NJUylp
gyRVhftO+Y1GTEcLVqUcgtiyrn9YW4/qepFV/lCViUu3Y/e1xEe7nf/1yxi1RXwWxvBQWXwv2wKz
0cEtdL1fyJ3eT4Dt6tw4tYaw7zUnT4VlvhIYPbcsdiZHw1TTUak9jEwMPX8pC/28gwSYIbDJkqg0
vwl1+pjH7ku3MlDZPlh0NTCJehCMBlfAieFhTcrpqI/WtRIGrY+fHVBl2/J/j1z8KIWd8ivN4Tyy
Y89kxXsS7xU3Bvc0qvFvmX0q9WVRL2n/GMs0KlSbiyzZa82tcr4GCMPWrfeFOkZLtSfnYCTXllAD
ib/QEhn1gnrQlQ9ajjcBR90kgFg1JhHYZhM2RuZ7/IVaKz+nXNIkp2i8eCnQFr0FQU/FnxIgiT2A
0ZYZr+aQv0PvbvU+daj//fBqKL+z+bYm/KEoQLLV9x4cM6tMlpsf3vJDLQxwtWr7WrLbLLm2laRJ
LJm+lIuMlmyKxvinyttN2TOrLHkW3ed+EcVJF2XC2rfcdlWxPBpUJvj1ZERmYX1m6cXQ2EG5HxMI
SL2BYMiRx4d83c1cq9NCqHahiIiGknbpD4WqbiSf7Do726HATVtV6yN15ks1NzvNhLBqrfi77qtD
Poy3zLH8Vj5gaIYj7FLjZq+1ftRaVFD2BDNVwxnPsQXmaz+W+EPW1ceozoGjlFcZ01TjYvIR7kEl
CqtzSVq+MJLAy9NgRQhtTPsyso7jmdJBe1472uLyvj3EBFCl9ppm8j216OeyF7/n8HaoxWi/vDIJ
a716amv7QI9NUOdsnAysCrKXkZIidgcUhZGhwYFgTsgKAyFMDqL7GCXpXijjU5bTg7eEasxyoZuP
EjHLxJY3SXi6yaPdcXRp06bKSdUOoUyU1xjnQ2+bXc1CLCig8mwndOApBgVpgXVPRb2DlC7o2KE4
+SE1z1bVbVcNz2kIC/6liKfJS+nWjYZK4VGh7rYj09f1DFTax0hiru4msh1bq0dsolKz427XrfHf
aC5BtqWfgmt7DAvPocGXvUSPSQqD71a2+ZrzDahYYy15L0zC8lW8QFkX0N5xm6vZg8ESzpqkJHZY
lnIzyu6VEd9TBB/JsdQ7Hqv+cPffsxETUkd+HkcmhSImndBRK0MOZv1Zll/czEOuxpAfD6o27tK/
P5EZ/GJugu6FDoKNKDHYa+NUgpI25lEoOm26PGxgJMXYbETyYw3TZqlQxmilWrIXzn+/c5MHSPGP
PrtOBSMIHCPZj+eYncXW5+cBdcDM7TN9rxtFELuzY8LpzOtLjekKkSG5HYdYgQ3BLdXzjzv2NKja
3nbizaw0pzirnu/xyTw+NzQ81pxlk9T2ILShu1L1pH5W+cLvC6SrKustHTkO1ulANd+7xiiUKTAT
Bnam6kStXm4rTyFS3l1mGua4U9rZ85GbkEk6DC5DoNmpxzslrYqvmRYBe2S3Ee3ZpSZjXCjrMc41
wQAyCvstBYSh9x91Z7IkN5Jl2V9JyXUhGlBAFcCiS6RtHtzMfJ42EKcPmOcZX9/HGNHZTg8W2Sm1
asmQlCDpQRhgCuDpe/eeO7SvQVbdnEsrA8HJPPDabYn/xtVa1OGFP0N1vxBC7QbM/xkoAC3aC+S6
je9sebiwbgAmah7/dcr93+1h6Bxq7uEMFqEd7HOJOAgySu5Y27SUa4memT1m1VYfGoLBqKn3sTBu
avYCo3fws5MDyXXQk5diylbW2xCcrLrZOkN7zDJYh9iTMJL23HFwNZjZoAsT41aX2rXVDXvmbBc1
5oqkLiGKiZnpRQ2Vd77N+g0vrZNtWKdGZ0PbAiAdbswJPELcOe8Bm9iwfVCy4lkZr2BD3eGj2IQI
JZp6NdAYlWwilfumWQW8JyaX2jU9vcw1V5ko7qJ+3PSvuWmvbQxA2HC3Srhc6njc1ApMpF09tS69
mIlpzf2gb1z2JKlV7gMjh8ZhrsLqKhqch2jMD6Xpzqzz9wMX2XJ20rn3KCsHYzrZZ6fMeabD7eHQ
32JqkmnNSXP6ReI8Bvnamt6TMV11TCtUAIQhSt+jNrs1Wfwa7gZuPEr1ra5DSUEbHYC4icd6PeoT
Gup2ZzQItBrtFabqJUClRgtutBhDmNXvjBYNDRhMows3nYWotkuOTaI2BsNoH9kqBpBDTp9S5ahy
mXpHXJ9yZQbabdADIJLdurMEdjAsQVaCLD+YG9ll2tIzrJMVFiTmXPARdgYvAfPd7894iZnJ1lxp
3jKO7vAQOqa9iQsIRXhUbC+4dXt3XXflsStenYpOVsCtz/aghLfTxVtB/8unojWb66YoT8Cb2Y22
S1XDRDGMWWKOp9SIHrvpVNGoz8V71d7FgYJXE591CDxT1yIodo3VwI0r0CgMCGR5X6Pn1eNik7Ev
iQv/zc+orCl+3HR68KejnervsloBvl4n4YQ67F52FsByFMvfEGgAEPIup6QF9+y9RdBP8uopS7+F
TN+wJwfoEbswOwXwSfd06DeNn86jEt39io1Uhgc6LO574wq4FIBVxjWoj4T/ZI/nDZe/VN+0uFm3
QH90dGV+0q5lyLGNZ0q+55IaHeMjBh/o4XgfM1qdKf1Q+tjM/HgVHfOJpq82zlDupVZDc/s5tmDr
pc8ix1ca2Q+6DUlzfKy89zozFg0bZ6/ZuPW3uBjWWktRrevXVKkGgyY43FtbPSDUWlU5Y34XDTFl
bx5f5NXVZCfXmrrpHe1FU5fJ0C4Z3M/8FmGM/RFn8gJSzQx3ZVH6LxkyWdFGS73QgAkD1tb62chD
yps+BK/5IdnKAe0O0B7K7XVpfYyBhutU2ypsdKm4M/NbgJVQ/DSUsB54Roa1oB1hEiEvzLcd+1C4
a6jPo9V5PN/hBHHL49nmpgxjafIwC9AuJ2m2ckZ4dHX0Egho9Gl/nfrRXNoIixhAaMXK6xkpjNjr
1E2d8XZzLs1EXp19S1mJJJWZ+wASQs/rlQzLDRiY3fDuFYAqW8Ab4VAvfCwJrawWOjK6GcNIuDPW
CinXNvZ1Wn39awgog70eXuTKjVEWgiiHKLiJuoNubas7Bi0aBWiy6a74pN6k74fjgCvYji7D5Aoh
OPJTrZS0Y+694BR1gPDedDpu/oqebe/eBt1pmtZ9fBEG+N0W9rObn2FcTznCvLZi7inKpVbxpNtB
L9yaPGnUhxjclcV83YLgX/PGcsaLzmjnCsRyV7O2TkF4Hta7NyqjITXEF0wvxyral5a7Br+3d2r6
SfINOQCLB/29S3mgmbOuoilZqyvuKerjjvsqWJMuQIOmPlndR6bpqDYOFu80mFjsPcy7wAi6WV+d
iFRo/Hpv80IvB6yy/VxopyYoVkOjHZ191NwpIB6xuPPpa46pvUWrb6c7gIuLKDUYHe0rRo4pI1Hn
2HD0oRpedTPV1jIQ9SkfnlMfzpk2+EdkEtlCA1Wm2sqdNX2078ZK7MKgjfh+2KVkyPGgd1G12wgS
xkQudRQs3Tg29z6fBG8t7XnIUGO76GgNwQlCxxFHqdgYfXZru2iH9TJcTHGVnSa/1q9Q1S28qYK9
geVmKaPCXfqxASnRcixGsvRHagPaVYxLfOEgKUC/MtfcbOnWKLjTROL3h401At6604s1ntcGADhP
hNqxxW4w/GOrwI8NUNp4ZGtWuAj88qVBecfkPX0UhjetarmFrROuvMD8YCb00rZZdMigUvPA93c6
ePQLD5IiwzuXXSPAddQNuxDA174Bn4ZEvCgOgSZTcijqhLEO21zT6/wHaXWwAOESrb//srZBjoVu
gTL0/Kd4AzZGNJrXZDekt+jaFZV9jXjmNcrRAhhdNJ5AP6l93FhoorWM+0fSB5PnyA67ya5i9ilb
fDG6swuMQp2cGBpX00zRKpMTYmWVG4upmZx1Prp0MDJH7mkBv4XWCD3OdJ4NUhoor3pnqZu6tq+L
AAhiPPnzkjQK+GJGBAullN/6KtH3DaOlvZu3HxmgzFXd6umiNSLEo1OPyxNaE+4vd9hUBbuIUUz1
ph+Z5Q1uJzeunV66w1hyUAmj1PG9VSdB8rclihSButE9QwG6rihR3VbxXtVRgdOhsOm8mNouaVuN
E+yuKnPIV2ndLcIAwGNw7s3pDmjVpBnFzk8ytanA0cWppvY23oWxhZyc23KfIpNlGdaXZRbkmH3x
T1KPgp4J+xPQYWfXVHS/PX0IqT2EtU4DP7wIwqPsJ2Oft/eho4oLEIyiDVHNmGaLv5U+mZEBxbaN
kL6DNyF9a8tym/kbaHK4gTAbraysfnbDDrwqL1wVgY20/LCaO+RTz3VmkZdTe8WFk3u9mg9hWG0n
FjCEToj6wqHxjOopSTJ5kPoHfBMeYnnxhMx8QgGjXdbANykBfSZ7rXA2k81rCHPQYcK0M2mr2PBe
B72Ag9mwlwyKfhdYMY/yIn8OkVodKs3bGFOVbn2Vv/cjHXn02hCDvHBfD9pO2Zj8lFfmy0hYywz2
6pKtKm01LYnXTdrteLXdNBBxNA9mRqAzOgu6ONgz2IN5AwbHNb37dsxxc8Yt+1piamZtO7qootaT
13qbRqNiz619OUnY9rjemMRLVFipR2UwIIQA1zdM8VlWCNUgqJJtgEcG21d/wCeN4Yk9Q7mtEvpg
VnZut4eYDXsbY0fi6lhEmMSP+TDNwDrp+uhhfTn5zCo3tgC/k9pPzZni7ZwtjNZU3kqtPKN0OnM9
lPWdY2Jmi9LiBN2PsUE+6HCOM+tCZnc1dOxtpxBu0mBc5wnttRz8YpmD0fOtQ9Lq46aQdJDMDlIs
HHhyE3iLknDBsyq1mL9qAFKniapItUAiBgCn0ExXzN7AoY7BQNfOQAYaoiUvUWV6llc9KAqajR7I
RX82woYtm704Dc+hHoxu/SE/iuQsguGRrAdtsLJ70Z66oO5OyIpfrSqKtxNoDj8Th7SC45J2Y4iV
CpVXyCvLSS4nFsMMnZY7TydkvHUIV9DNnVcpeKLHgXHeOfqUSilhOqkNrRr4ECNZdX46JLdVm96D
bWOyiW2+DJph5Yge/70dEN6h9Q8iiBTM9lhfue1tEerl0QzCdyu2wrWOtxRVq2Yv6lYCZItpVOg5
EIA2tDcjxpW7GPOha/fTQmg5btNQXbsaQzTz3LJo3PuwrtRSWO1bmXTMozudMJ0N4td0bsaGXOhI
x7IU/z6osnA1kPpB7eRy+6atttQT7Y3EBtoFAi8hsIoQZT2ClHrUAcJ6ENlG03kUbYNdCMj41lN4
Y2n1zaKdBpTrgkb6omoZ4LgZkEOrEXdWoHBluP0wk/rwZoQmxLgwU6i5s7uJTVhCoxaqEd9V5ldr
bToYKdu1vkCqB6UJFza5P2brYsMvoJN+Z9pnbbkvguHFqe0E0zjbk8pEvpqezaFT3r/1rZ8fmDXn
h8j4GPzB2XnGoNbFZF8aQxzvbAXKVmujC60q6QMZ5nIEHj4LJ1i+HQM4KmNc3O3Yb6FB7keaXhcl
YgQPdYhX6zcBre+t28TzqsDgXgDqmVnfMC85s/MaL73+LdaMVy03dqYPXtipVbGdmFHHaIX8WN4g
/ZAxfPLAxgyktPEaUZl15ZbPoy829PEszJ8w3/yBPVsbGGoWiWqJE6uH+lh5y/JsXvcHXk1tujbM
RgG703d8Z/rS1bNk4dBnb8r86BUlqnVeLkub8bkw2bsEaUvMFTzmsEcWDPXMYiNQdbtAwb5IEa3Z
0eSu/MSFDW9pOMoBx5hxnJOTMNTzMO5ngcp350V+nCTYLo3GFqq0GvffdamZ/kZD0WYXwP3zmIdv
ol2gBn1y7ILWcuLOJ79IDrQiu7npnkJXJvvS8BhIjmWJYYF0j0qHlaA9qMHapVnuYLeyeRf4zRpM
M1sBrV26Y++BnEsLdrWVg0GkhbJpC7bhOdom19abbeKiFWyem8K2DlZOTk2NYs2zi2PpiAi3MoUZ
76d8wQAqpR/v+8tEK7Rd6oVP0uhw+iY8OUPtbBfLBXw8RjnV0DwHTfORSJsKOrMAAmf1Rh+pLDQc
SEuQ67EAR1a79S71UWkbfh0uXfb7VhYEK91U74VvP0SVWPLHwZxnvrP2dFRvSWrg4mQ8i4v0Kamc
fj81zjUCPIl9Dd6oclwQ65J7qe0UPkQUgG7J7zeML0en4OWJk9HypJqV8QCuAhoHPhXc8o5Ts/8L
yjcaSldxcgYoDb7ctCnWtVgrLJgLdkFPEYdrAIH0dYS9dfbUVCkSySDuL7u2aNZBLG7rIpaHjEgF
EDcIYeFl67SEmDFeoss/gLY27zyfyWsvASC3tfUNJpWxzWvc5cPku4fpLMPu2TzITmySwjP3EpVO
xDEuCpQnc4ufJ65lbDYj701kyek9UMJ0VcL8xZHmn/QS8uMUT3w1BTxdUX/TXe3RjzrKGgiAKi8r
9BD0IatyWJUm/o2oQRRJ3wLIdOsAyQ+hCrNnrjvZXDN12BoEYmFhcndBBIDfDKF9sd0HPcvWcVGm
qoevPGirypFneJt5oaMJYdLazKDGsJO2jS2XEPFZw5jcDkMgkakKFmrwcLzGrB5gvxgArZNB/2QW
JmF8xs+mKyM5VWVh3VUOTLYcwGootGg5Uv48xvpzIIfhida9RqrAQs+Rn1VJV+6aDLWEJcQ9poCb
krryNMXhTrJ3OALGPzL56VaUaneo5UlyE+iw8ppPVIz2alKoAQBzA81Tds2tpZgB1IfOzC8miZ1i
BL86t3VlsBdNTFTRGv1YbzKfYaq+DOND1wzq0ER2s6B2L0rxlg2pfhgRMRiS8aXU/QP0iHovIXIZ
qkRunSugH2wMwiE82A7DR5m4e0PXnrwB1R6bTHqJxtmQ4N6NbXpuEfbQFcf4mjYPjU29vLCVBxcR
XhywdXdX+Pq209i3oENulyLhTdTH5n4YmvjEpHVeat5TAVkdPc5yUrD0euhUs87V0DkT8HcJh83t
XLoVpOJd2lOHwj30n/reSy/c8YpkQh8dyTkYxabTlLIhj2JXLKyqwTmrBd02dJKFBRILndcFZgE4
Pkb3hAF+O4aJuaq98S3TNbm2w31HylVmMchpHHPWSsVYPWs/iFfB0xLSZerQ+WYKyU7Yovzl6wMO
IcqLFOYq3kmvn8dm9dw7FhuM3AN05j8LZ7zj3bmu2Yxv1Mizq29BopkN4W8iCxGfN/BLRYfBta8L
7VAxNcyGeIBxrbZJNfLEQtSrO9ONMnL3lA5iAS7R5gU+AuJtaOYDLCHyiarFzypETHCtEPgm27R1
ztqI8CloffNkI3AqtABgW2WMG7xrEErM/r5oMGWGFnCZ7KxzdIxh60SAdzMn7TfMJN4anYY+AhEw
1ZGhFjHmHiOor5kAAk0CFLnp+aLx4Ke13VzYXrsyQz4u4QMHqxXtemplhNrXRUITFeNGSz0DW6fJ
wERS87GUCV/TzXXWRqtC3KB2R0GCBnYWl/E3hOJM6DWXiLnUPVUyvgkqZKomD5lFoBKiCyodZOAA
AVDYVbt2XPkmZEUbM8jgt5fuBdGbNvl18aIcxLQYFHEPdDP3vtkUTyGavNgtKzYBSY4IwL0UmoYX
fjtomByaBhzMRCbTUKEopBO7CLmfZ2l2JlfFwQcpR7BLIkRKkw2zd8CN2/f12kZ3V5rWsRjqe93X
SPcpgitloU2MfYuBM5rdxh76BwfSfgMHtveZp7AJItfCqAfsVkG/QiuNvTerLuoW/YpQ9daY1EcF
wW3hT7jaaewsfLfryLJkqzIM7WxwS7FkP4OMM9r3YwN7J8iPQCE9IAvreJSYXPBs4nR/JbvLhWWY
71kn5uo/dDILyPjp/GVgXBuafVFgT8Q6t6gwGC3sqUEXE+6squ1XPU/JTY68rIbSvvBHhJTwZpoF
OuRhnkzu5j/yJBJAdaxpAecgXNQuRUVhA7GWYMoV+lscqY2NWjoOnzLtuvAQpuRhTQChuHU91W++
h5f+Fat6+Wf2559hqa95McL7Dpovv/xP1HH88z3J+18/8z1m9P/+6hC+VnmdfzRff+p8oH/9GH/x
Xwc+Z7b+8Iu/Bbj+nxzTn6a7/hd/+P+W32oo8asA1wPRKWHzkoUvnzNcv/9Hf4a4atYfGDVNwYzR
JvvHxm3yz3/8meKqGfYfurKl7QrlWrprOP/8x18prsL+wzQs13Qt13F1w1T2P/9R/5nialh/2ELn
t4Wwv+fCin8nxRUSBiGtf36R5xBXh7/JMByDRFjJv54/DX/+KcQ1UyS96cQCqMiiCaGhfqqWjTki
KTfr2uk+IAPA/BytmGmNWZJpc87I002UXQnIcGDcAFjaUvaBwFoZlERkxC1RprFdZ859TTfoqWla
VPKZFfGmH9yhSte6M9ruyiuNtnnLq95Bk1zkeUmZ3uStfe32ukG30WDMPtOkATxZ0HwLj0Zp5mdH
isH8pIJ911zpsaGVy7IjUOR1rIpUXfoGqoIEpsti0ECQXfR5ooqrrgsG+voZQ/3UcaemR9zM+/LF
AHfqf2uV8q6zqSXkSuStDngxHD2qv63mEnLHWEuYgX5jORE+NuQNVetfaxnkNsyktL5N9luarHxf
nPhdIRmWOjY0ZPFctCKqugupTVomV1bo5PLR71OUOJeTgRm+eByVkxYE3Q2BVYmLLBgELNpUR9PQ
HUlK1cCrz2WswQjnsjOFsmmUg6zILTYdI88K59bMSuriBhMlRDQkmC33bb+HoJ0nEFMAeFs2CiOj
b+l5yq5yB/gPud8FH3oduX69tHBRN6+tkLK5tVpiDrRZPyEJVq96HhhGfu9KPegi2HBNChautG3i
VREcWQKOWlkDkyw6Mt4OeTYVxQVJRkRGdLpzxSYVm1LTSxw5rYlWQYxZ/lbG1lOZY75kF/CkqjJ6
1EobtaqdjMneOG/1XCNlZtd2tbVJ+7pdCDev9swH/Av48mhA8fPNZFwgZXJJPTFxt6GhiMtXFGHx
vvMDteV+wr7E1oZmO6kwD1qnMf6zWkc9KLTR2yKyEE16RdZJMAVINSc/8R7qQKVPDdcawW5T+leF
FuJEzb2kPYYF5ZFGh4ZxVJY/5V6Rv9OSb+88GpYWClT+WpSV2CzAbGbMEnTkx3LGD3eA3DORBRtf
PyN64BUOF1wnT8wj+KmrFEnWY2iTrDPDQIqGgdTqktOWFDVjRrvgrNBxs8vI0LGr0JZiGuPE7E5q
D//1zESztKKkSuTcDUNxrXtEJYI49GKUD13MB/XifVuJeBNiuulQ09WhMSMggEXsi+xYV027xRQS
XppNasN8jQd5LGQTlYewSMShSAsLTLEnoKgXAUmhNbQEwmFjKRZmxM7Y9j37DKY2aRwxbYDQrlfo
ssIm7xUMk7LZxL1l3dhUqDScK6fV9jyPwjm9WOu+TYdqNbUReNAspo8qC2u8MIcMcIQT29YDxA3g
fYLCb5elLSBrwJ3eohsK+z2uUEl5sdZe0c8tb6uYsJmw1lE/4J//xnjQYk40dfrWzYi32da+0tUS
s30Qz0crQRHq9qihNNH1BHtpqgDvIEr0YZpHEbfyRCne9UKAmGuy+KKChLAdLIX6UZh5inkgipBd
IcVxyhdHNZa5jT1Dp/Nt1XJ6ZfA/YZtFGaebOzHpvXGYbERXOJDBbYW0JUkARY2Fug6BDOUk4U2r
IKdFvox0gChcOP7Q7fAKdTkzmqoljU6f1/2gqQ8vLHrt1OcoxlYGTf/oQoS6eTsSw+1CUkHxtVJJ
Z7gbiLim9lS0BC8+aOSegX8EX5huh4Ed8UXI4EE89Bwax8EAO6QF5FAPHzCG0xyfRjx82Bich4WB
6UhsJ5y4dFbh73kr6g+vvlfhGD4GPqCm+YQxGNdcNRUgbhw5nGOfGtSARLl0EepnZvozyYP8wUay
WiKCTytniz6X7oXhB8wXx7p13pDX4B5t9JY9PWhidpxhqA/fOCV3WqSDIovPphR/5mneiwU/TcvC
RxLxZofc7XNkqaPFRNLoH6fcdK4deOI5LWR2oeGKjKDcXdhkc9xAFBFv0AOym07Xi3cX8BvY9cps
CFwl9/uefFQ7RPCQKQws+K3FAopOmzzZA5Ml5lVmzBpjpEXnUtSgQaDqRep+oObFlGpLXEllOkwE
C6dGE/TIfmDEo72gK4P8bWT8LfuGFoiuNIVmxNVRDkEeZTc2tWVjrGLLLWh2hfkALEUnTHyOh8B4
IQEqRRTHXVIt2qJu1MHNahtEi9GNiq1BIIONST47ojwT04DvmwZCHTuX7VUOIVHNoE5V+ER9su0K
PDJ1DOhM5EqLsP9FfbIJ6ziQu09l0F+V4Od4eMP8Wle4iqaRo4OeFIZhfa0r2iTPhl6JWzIe1319
XWzNRbQiXA4x7tpZ6Ztg/esDWj8ez6BKcg2ppFBSUmtZ8sc6Rkzc9d5YP/ppQ/wIqXnJ8tcH+HpG
349gWlLq0jBs23W+HAFeS1dq2fio78JNfSD2PuB8pjkCddy28Rxm3Py/eUT14zmh/eeRVJBst+iX
iiNNS3MxbWjVziVyPH8lNtFvrqL7k6toSmHaNC8kXahztfipGiRCK+B9ND2a2MhDG4rxU5qLcz70
FOfm3Cwbj7ychM5FxBTfPbk1rbHtb86asvdzRfr9OluuUo7N/yku9Y+fwRpzCWnEfKQAWgblrYvc
GAX0UutpI0Hlc9jjZuCSmgZknBFvtNa98KkhfHcxaljQi7Xo3plZPP36Y4mfLbDPH+v8sT9dmrKK
ee474tGM7VWceN9s1zoKQokmBup9Ex9VDkm+xUQTHpOwY+BaTXiSY6JVGTAgeUGA6Tb6Qpp2yaPP
hBYtjti9IItCUrfybT3I2a8/8s8+sdSV6zISdgwcyz9+4gk0Ca0H63HQzgF9qDHV9N88Anulz9dE
it5u+sl67M1xaZDFQs3161M4r/BPu5Pva+HzKZyfMp8uOj323lKm9eijHm4CjFbxzdlerIgX/PWB
fnqtDN0yDUcZrrLON8anA3lToyd1JmFfkpi39IYEHB1K9Gnx68P8/XxspYRA7Enuq7CML2vb92ju
2p7x2MTIbEvbN2ZVwWjUk5wbe7PqN5fv77eSrRydjyxdUE5Sfrl8EvF+Q732SFzVnuTQpaBn1iLc
m9AeDuHd5P7ugH+/jByQB7+NEYrN6/dn6KfLyBtvsESjPY4CQQQPEfjBU/ybV4s4r6ofF8WPBzl/
iE8HccY0AcBIisSMknlDFUbuwCs828UrqdiXmbZELrJIlvENPukLUuh/+2D+3Vl+eRPoqlN9a3uP
2OTo392PxCH+epkYX3blrHtbuTrlquR7c6T75Ysb9b7sECc9NgwYZ1blogrvUp7Ajh3fkvgKiBt+
3FL53pOo/BJQZd0dY925/83H+NmJusI49yJ4mbMv+vFKp26oyTE0H3sVrUNS6kFtl2ioudu7oseA
OBm808miZyzVvw0WFBZ7wnHMeNYERB04O7aY2urXH+qnn8kx6bHwrmdpf7mF9B5AeGzaj6ORYFnI
5K0/iJtfH+Ind6mtC4v2izDEuTfy42mHtmmVTqYeg85gSuz2V2ybN33DvJelF//muz4vli+r+YeD
fVnNCHj6ViTq0dXoYTjJxdjJ2xDU2K9P6SdX7YejfFmyvO7NUnGUICIIa/KrR77Y3xzidydyvqqf
bksNIXlShgqGL7BEEFkLI26eesPZ/PpMjJ8dB1yKblLkmRal5Y/HMR0wnUCjH9FhYk27RFR4qd/h
Yl0yO3q24UTI5e8LI+MnDx3781G/nJ1ThcGo4vNRGYHfZiuC6GYI54+wExbtb5bEz27/Hw72ZY0j
38gyLicHM1ZsGvu1t+3m3ZKI12Zd/+Z6nv+ur+vv84l9qWtI0uq9jGPRyUOu/jqMTHCmJxd9PkLx
X391P1uEnw/15SUbmAo2AYfyz2MNjNCF9/HrA/xsaQibLqvF6MRkB/Lj0kAYFZA/HT2hP7xMz+xd
fEWQa1e/PsrPToOlR2fW5Q3+t8eDGXU2/QHtUejFCpgXUMDwdwvgZydCAUwxyHOOauTLAtDbmgZW
BtE3YZEDuLjTcOcsU3cmbumqbPVFCi5qpcbFr8/s74cFtoMmDRGhkPzblwef7IvJCzv3aQyN6qFM
puTURK0DbM53GXT9+ljG+cv4ceFxMJrjFvWpSwvmy33sGFpsi95/9iR2tGa8LtLymCBealqF4SCl
ORpc+jCOGuOBqJWlXwMvS83LtKhpV5gQdymhQkN/Le1sNWm/WUnG379kPp1rKmmz3TOMr0tpQhxE
Xl74XEb4oYNyRzF3jfX/0iNcd+b3EJAZn+QVzxzU26ptoPX3GJtDLKLJb+5QQ//7lTJcWypTSFp9
tvpSyPMWHotcRM8A5jbZCXzlHDv3isS/9W++kp98/xzI1ZEM8j+cnD/eP2Mw5thE4mdrzdCRaG44
0wd/F/LoIUupepFzshrn3m8Wwk8OSl+FYtFxXeod/cs6yBHu0FpqnjOg7FW7DxHRQTH9zZn97eu0
HFMpy6KG0dngngcqn19OfZbWWdmlL/aNsWqTrbkZ9tq82+krdC8o1tm9/+60/v6e4pDnhxC9Avpp
+tfiidmBrEq9eMGC/9jdQFiZh3OcwOtuac7Zvh+85V+l0b81f/svh2ufZ2v/eSres5umen9vDi/F
/wdjOL6u//F5jvfX8O74kr7/z3/+ryp9/zKB4+f/nL9Z6g/F/E13LNyqFk9t7p0/x2+W+Ydl2XSN
mH3Ta2NO86/xm2X8YerUfa5pupIoW5374K/xm+n84Vi65Zw7W+fFJN1/Z/xGvfrDrX2WiFBWOwpW
mrT5687Txs/rslJ1M2o21o3aMJHA+dWwGa3R2biYYJeyNNFTaF5uwnJzjXEpcr3GdpOWmyaYxGMZ
SHDrOeGfoHK06LK1QjI9QpQ/ZRk2O9GY5lYUrmAChIzorgrbuKK/2jO3TguMJnGkEN/LwieoW8tP
yswqqBidETwCBxo2ZSwYoGUVQNOx84uVplrzg45NRLBgFN+UHThHKj5CHwJveszqUZGt6SBbYSaI
i7VJg2ORuik4Lk0xJ1GVnLcGid16bSHZZj/DcJ9nPiMxaykUoRd2VuNHCapY7B27Yfcj8KfpTnCE
Smku9K64V4qZR2TnGOBcGQ8zT0XRVtoalRE91/6bRbdqA8i+H8j+HdLLRKNDO09ow+P5ADKgR4W/
7IQ5HjM43ShnO1Le0qKEH3EGYTujbzPx7KsDvfHmEhuCuWt0MgMhNqHbxHNyifCqOjrc7jZZiR3S
pFSanEwVHibCvg7Uq93W76tgCQR0vKYPcAaipwPawBhPUaPqfA6VRTxGxEAfRZQDxs0Ra4cri3kO
aq2+JI1T98p1ksTVbVc5kEVBexMDKcZvE7mgN0DtynU31BlRVBFaKmqelzYM1LiNK4yWMzJiI4Zi
WrmlP6NBYCWvLPVEfdeGJAb1PsFR7N8zyAXCvUwazySE0KyatVeRa9kRM3DvgRbZhn1u3vZ26p+U
nJrTkHfTVZBIWvYS1d3CIgnuztA84yRJnoRImjTqg+tMd0E1qK3ovufBLd3maZ/0dnZN3ifstqHy
DOQJcEOfwt7HnhuQSANUv4PIEEzFhStFujzPG67HQMKF9aLkpUaVv22LkrUZd5kNK8On9T75hOjN
En0Yb12zMl9sAAwPoXJHFxB0VL0aY5TOxygONr1pQFW0mkTfeOPEXMBFSbSIrLy5S4tkfBEC0Ngc
rGo6l+3kA2Au+0sC3qZX4JcD1G+bI1t+UV+mWD/K5dhmgOA73GFOGAzNrDCb4bJnCsi3F9goWYBs
9UcA/9ocsRjBb9KI+ktfL6uTZuC7oUJoSSMvarJJkD5J8Html6CbZsJMhEUzfeuVFWL5DlBttzIY
NrbpWy+J8KytLWs0vpCUrWvhGfZ7deYyVnnfrkPPJcB2AKKfIR3b0iSHyTUiGxVSo+L2IKNoWdOv
wz4DR1rA+IapHzHBEUnqvfSNDmM0zgvvOOptgkve1i5DghMeswSdf+Glwc4fcZYw5rKsjaN6uR8H
uChTlGIusYsBiAukNVzWTlgWh1riePOGkjGPdmYAUdt012Oku2tG+d3eOROLp7xLLutyRA415BHM
aUkc0k7XzWLdKiRZHum4G9Qq1dxMa0RDdUU+qdnh6vLLzF1TTET7OO7aTThlPDZqidYeYBdS6qal
2UkuwaI0wgIaRwOTR8u15aQhprbsyt/aCMIem6yvXoz/zd55LMeRZFn0X2YfbaHcw2ObWgMJIAES
mzAAJENrHV8/J6tGFJMcwno/u67qMniGcvHevee6Q34fBXl2jf3WtoMwwnVR5FjI0cmXS6vs68Mo
DB4rvcf6Mg1T9Rg4nfXD9QE70Wxud23rEWat699HVT1FoOa9CWb9LFSFgJWIzJRgYDWfClUcqNOC
lEiJbLScwNy2FsYsrIv6PEkC8LaVl63cITIZhhzsEm7ttmd611G7Wi1Ju4Q7z3LdmC6JIr7NDGlk
k76D8n0iTxpckf0oiMpdGq7R3seQUI9jOvQn8tDV1ujBijtRwPQ4tuoNKFb8IO2hveMb0PfEYplb
FLYlKM1xWDewVY6hldrfcsMLAa8kxYtXttm9ThwClkAT/Jgr8mqZ0SabNQjysHg49U53BxSaXlFc
jH6ctqPRQB/IU6QjggPEN5QXIGyMfkLXkQKcyKe0XEWigxnZuMnStUJifn1NzpyQcPeSBPN15cEX
gZ2eLSut7wlPJ1BAltZwzG3abcSTwLrtg7o4uU2KNqXPdCqpUe0Q3ovo3lg1gIT2fVd49D5J10s4
eq7qCt6kBFqyZug6hSRQGA/ILInerb1WA6afqHxGKAKiaoKBvrcjUolZr/UpIqyoYIWu5YA6Uabx
ax6FJVB1EMk8uSA0a/gofsNpZUj7bSQKbUDYBURAGwzvUpdR6ADPHvxL7nBM7Z3C2liO232v2rZ8
0NspfU8G03iTmo6hCdGhjdwSbcBeXTOqqPJlB78yCX5JXH9naFamZoMy8sto9eahQgtY0CG0xkeo
21C5DCfbkjlSFHsvMOkyUtSu7yICQN/QS6tj2Flk201uduwEqVTGhLrFcnRnY9vY+WlwCu7EZMOM
TeilOjjbg9quFinRXGs9AOrujaK4NMrx3lI4p3CRYWAsKo/k0qrvQOCaabtkrQMuDYZjwUbrvUsh
vsCLgvrqu1OylJXfI17O+qOmWuuxT4mg6CL066yQ1tKtNJ20slx7ArmAIzpGHYOkDocIc6poxINX
pc6HKXVcBvp1Sm/yZK17zYSkF2tXw6Zwk1UkA7RmWm1lkdWXIi7wBhhQg2EER8arNrR9OwcCOzxF
HYKgurURmLpdn5xRYcXwD3p7PMaTYW7yFCs+vz3COl1NJz9rjLmTa+nGQCfJa5sH5zILh68WUOuP
qtGtE3cQnbzQrQ1Jie3Wjgd5rxqdLkzUBgIQQ+m5nGMD/IQVweaEpATlXyz69l0D+bpxpmqCt4ND
dsXMLGHshuVa5vAK3GYA/cYntxG2BrZHEIDB08/WpSbcZ3yScKKHuDlmfcfuB8EimsLMvCt7WdwV
ymi+0+Gu9lms0o9GaHZ9aLsxP3tDMO1xVEyrKemDuyRw+PYFHDLY7JVaFklaHrEAp9813ehXpAK2
xWqKFLTGyQcJt6hixzoFUeouqGuMC2HH3cuUhiGhw2aEqCoMP4h5HU/Ax2l5Naw9SRGqQ37Vx8+n
vqiID5DpIQkz56mkIA2JoB0ugzfiBLIaERhzKNrRJaV3T55L0u4IetW/cd2wbCJbFaeUzcTBD3zx
MRRNeqgByNBiSwKBsU9UO6vz0/fKUeNb1UhCS2ibLf1IEcaCpvMOKZ6+qSv2ToNlSozyrqZOmVlp
T66dRD/CCEKJ7vjTOvOU+JrkaT+vtSY5G76uvbe+3l4i0+7kVcJMJANlnXGdqZBQB9AGGoqsghVS
1e34KKokf4c6LZ6lNw0lYcIS+BZqv3HnI/bFCZrm66nOhnMufYStuo+p3khdMCjMJNOH7xbJCuzW
9GLbbnl03ZEQW/rfbxLKGUI7aMI7DJH9USoxAiwprde/Tlf/f8z8j2tZ4P8+Z5K8UjT/1Hle//O/
j5mW/BeKTKyW9GxcOiaKKurfx0zT/pd0aaVTkmSjfW3F/c8x0zL+JSlWso7YBrMAZZf/OWaaxr9c
iosWclFHir8EoP99/L3/u4b2t+7W/57/1z//U4zBz/pHpc0xbf6GpKLDcVdRQ7rtqHeeLgAFQmYd
ZDNXwDrSPNkVJTs2eD2uW6//cVd+M9zPtZb/Gs5FccKQFr/9plzFiw4PbiKAGangHhDAGofQJzWj
m+Lhf4+B1kNX1OZQwv58bpbm1HSeC5cY5sQW7wehPeijUGaEs7th9h2R+qyVH9Vsdy3t/Pnybqrz
f42tKPvyWAW1AJ7Oz2MHPg63IfN8tr1fSZ1LPAt3F4usfyn9EzDgeVyfiUyHQ9V9Vhe+KReYlJQQ
7Oq0xBnfsdXNZROQlGWYfUAHZ3ddcw4ya5cb8cno7M3QeQczEWslXxNzOv/5mn+u0XHJyuZgb9H4
kg4P9JfbXSIWVz1ZZVWZKlLeA2vpaUCZMBxYnzzaa7/hf8vCfw/lKurP1KANRVn157sbdmxh/Zah
6mJ8F5FlHYw4uCAHOxd+cqnoOj/UKUjAP1/gb0ZFm8seRAlhG3T9fh5VH7rSyUlxYk8K0IlsE/M9
9tqaQ0i87eN+Ybk7u3e0jz+P+suXomxGdTnaowdwf3mcpaHA540gMnR7yrFoY2H5MGLMu590LJhI
bu8pr41JK8FCI+VY1wniH605VBT10JYZkE9IZakZL4crkkzP9oBRP7mRv16SQIolJKV9DnUI338e
SkZYD3E8gTDFL6+Hb0HwSWX+9wPQHKe4ql+//Z8HiE2nsjxsF/PILNbwjSluVGm9/POD+fV95yrE
VamBfIYsoZtBWl2F5EgQMsPByl1hemxmicTQzyJtf/K+X//Uz++7oJSokOfYjqDofjMUjjplTxwx
5j7+2eraymhnpvvgsTlvMvHJdf3u5iFhM2icElz5iyAE6oNhIMnGc+iLRz72B6+T//a7xvXwHZmG
zgMipOrn54NMqwW+x/PBw6sdGypWMfz9tn6bON4lK6yh9cO//bDokfFCIJVgGdNvvt30Glla+4qH
BShGwDS1chIGq8+0Lb9OEVSPqdXymdKvcm+XtUYvjKYOcS8XBHRKdqStAQYZTjM1hJyaio0cBBpY
MQ+UnYeLP1/jb94SC9kQIE3T0l0+rJ/vqnR8G3suYRXTCGvqSZNfkrl5Hq3Ln4f5daIQyJKEITkc
KsnL//MwhjtRXxksSnROYRAFEFngSbQcSGztGBWVXgpq4ScvzPVv3nwAvCWuwV6IKf8XzSH9PFMf
WxSUxMgCuMnfaBQ127Qf34x5nZ9TP6k3ACTqT+7obz5xyvsENrH/YkG7nagcAi5RUFONTJCKlkZA
XlCpU57yDn++pb/55Jje+bYVVyd/+b6HsKgnXS+J/5wyaKZNShJQmivvk4/gdhjJRoS/b14XMZqE
t5uSCK220aa8IMXoa3c+sIylaxb19s8Xc/t+3I5y/RX/XEji3LPSDCF9nJdAnyxSvpJ8kiBCrXJJ
fEf7ybtx+5Bux7v+//8Yz2/62uo6rsoLKK3vp/LZLB//fEm/HYIOEQ1Wttu/KP8Kis1h6zLEWJ1G
BHGpAphM+e7Po9y+5FyIbet0IA1EReIXLaYZx20ckdk+F8LvD+zi+mVakKfQp7FxwD1tgkFP7G03
WREdkNYPP9nA/ebB2bTAdJqRBt/1rb5xSEYsN2qkdlojp219DU81NSyVpeksIojtz1d7O1X+dbVX
8dpVJEHA980aoDBBCT2Dwt1P1VDPvMgjBBIjzEvWwpQsvGE4SClBGkTj+PfhlO7l7886v3mctn3t
XzMbGsK97SaLyea0YffcaD913gPT6tYFYNXNlLbt25+v8jef3E9DXe/5P17OaKwgP8RMllNufpGj
S5eo/uTl/O2N/MfV3NxIXaZ90E9shnvfVYewKEf6c+25ltsm1tsZ1s9v5K9qn2xJfnthf50/2f+w
F74ZdaIJITSrYhXwemM2YBPf5dXofvKS/PJJsMaYFMg5Ulyv0Lm5fe4om06D0DEX2IFnXpi/QGoa
YTYqgGrBXRHFT10brCfnU4X57SmKHTBVQambaB0cR6mbWSyCpYian04V+5RL3zm0MvJLTmZpkpRP
3ORLzfpNiBRN1+Tlz+/ML6/nzdA3E5qyvApxT1fRb3pxnRo71kdI4+jPg9yIVxzkDT9f4M2tDbH7
2RphevMY2Q6SHpCR2Tow1RvYihI5CwKSFPx/AfcQv71We9sgNljdoavMEs8//fnnXF+Xfy7wf/0a
R2FpvJ5fxe2OXfZDZzYND9rq1KEMul3djbsqzA5WGO9aPX7/83C/u8XXTx8vGfOQvNUHlrXvtNbI
01VwtkggXRNNuLgStv48zG3r/q+bTOWaq3LxuFC++fnzdzHbeF3Io6S6+b0XA0RxuAt5SMSHSa5K
31jA/RXOcHfY5pwp/zz8726qY9MNMx3cLubtgTUOnb7tG6MEzZzZ7ZPv1na+AgJQQuyixOM9JLaV
lysCqgrx8Oehf5keOEAqKlMm+zXoWLfyWInqt8gbEpbEoA6Gmf6w7fSTZ/jLvHcdgskb9ZUAaXBb
BKCrgu9kAGQGGeGJtuFcp8gJzG5RQ5r2tZDsqfHfnfRuhjR/fpypsCdPEHU3b1JF8zUud3SnPpnO
f1mFb8awfh5jUHbAOX26jtFgZhPnVgb0uRAymMQ4fvKUQMjefnicKhE7MbVSuGEDcjPZcDmKUEFQ
n5UsIYSVZO0uyhB+2Tyy9c65G3TKaDNN5wavmmGayG4sJMwFw+xD9gZU+YnhrBtLEG9hUJFfdMju
/dkgZTw9iJKyd2nvyqQtl4Qa+d9yWHOzkK9vAwvHOUoPZlmHyhCDVFQubRdXaAMBaW+pVp/5RLum
Gga2XI5vmV1c2mG45q4uGPar7NS6sL9501MKJGgc6cPY2TEBgBDanPcLovEK8wwHR9PWlfsua1Jm
cLhZtb8ftHhpm5ie8RvOCiJsBK5lAeEyJxW8IgqFuA7rUpojHqp43YlyGRAXXHc1rSLtktqPRpdB
2Kh2dgB1zABX4IBP2QpImIae7TLLOAdkI7a2tlKwgaTUj/GVOEZekpTBsg3zFf49nMptkyNv6Pd2
SWi5In7NeW6ziV5yfuhBWxf4hOTowAQRpIQ77ZDNrqbQvCP+l0LUk9ekm4RelSgoo0SkgsorIN1e
+zRPR9T+YJRMF5yN99TIDxI2V30WXTTNkQCEhg93EB+CeoU9hOdUAZ4V9KNtcyMwO3PrqwNm2DXN
8nUko8c4bF4MKbYmtGgbdrPZfbWApmQhPRKQGTbTp9OXK41ehddba4lD3oWvhqNzLnVv5+GWHOz+
YBU/Ik0jvRsHlsqSle2m594i8wLxjx6AAKoyEvsuXtDsSrOdlypaeMZ4BAIwJwMCRm1yxaPOCkXg
c7i0+QbdC62bKXzoUff0c0GvQ+5aOqZcQ0RcBFkk5C5OuL3beD1GJ2B/ZvlGXtpM9ctgPGDBDMc1
Qd11PUs04JgrqDLLmkTCKvVnVb724DR2UhCl9kJUy5Dca7Sp+AX2wrjKTIzoiVb9zk6LuZ7hPXLi
dSA6ftALtOcXhyRIRCmzlgBvhBJz5R4qb467OInWrocmityX7UB8e/1UISCJJLEWoNqyw2Q/+Vqy
LyQ4lfpLrp/RHCy4r4b9o0cv4QGi0uodZudcLRL9kLTelljJSwrxaRBHWI22u2mKBy8IsEefRUdz
vbp32odkumsBlw2RtkrIPw38YFyEHQDw4YjMdWeibrDMSzT8mCSwP3KuDeN9KmCrg5U1oDg3i5Kc
ohRCjXiMuy/duBJy6YBGxSmE5Bmw+9FGmWBf8h6z2vAkgrth2rK5AK9vOTCPn6oixrIegzc8pjDz
OVq41UtN9ovXKdywgLP97s5wyFNBB7VVwLejKNsiouojaDXjNgm/er0z06dt1m31aKea+xBoeuVd
Bn0fqHfHfOytN82Y5fz31+x5ldl72hnUDWr3JW9XjG+q+aDuDGJS2uog22tkEXkc/JN+CAqxgsJF
0gaXM4vFVhAH1q5TghvsJ0IZxFNizpPgrRM0q49pcxrMHQcX65pwAvOFL3wQB7tGN9N91/uWUCgP
fKFBArPhtnelGL9nBSQ4bDgRVsVGz+UqsftplbRw27puKVTd3Y9srUk8KDIwZoRpNFYzzuwSZycf
9FC1JzCu6xpLdWnWi2SKv3UkH6EF3wCpRj7VIc4As7XunWBzjfxsJ8I+fG8nAsUdGbyzi44P3cqd
mfDFEWh6nsxqVQbuqfM0mEdYfWfXHywD2smNs+uzcWdN9gGk90USzxXo3qYeTWNuDganYH+tN7yR
OUSvrnqzi8FjugKhMWxDshTonwOOWPrpsK0zlxSWUw43PiEhSU07K1qZPPl82oXtna0QQMyoW1HY
8el5a3wT5AOqlWoPfbBB7oEGjIohJH7yDd1LgaSF6NNgldIPf4vFqjoPQ7gcyIALNpl3NlOmadJx
mg+j5mUCo5ods5hm/TIUZ1U9V8DA0Mm/5dFqTC8IsQwqL1SYcHCA5NmxP5sFrFUJ3PBhYw/A1eeZ
f5r6Pa+ayjcacF8iKICykds2ZFcvU4SPe31NqPOtZqXUVxkm777fPIq+O/nd94afQbd51vmAh+vy
bIwknnnkybjjndXkxbwiEFr0prvA5rnScmekShh+KdJ61SX6I+mAhDFBPCtJEcPdxdIVdJc2PpjN
iIQC8FBazHQoGz320+c4/uqR5msf5fCtyNcxHEPcKOG6u0529920DJkcCc7o+ssw8pKXc/KaAPlh
JFEvRKbAvXKTbykVCBeEVfytdc929+EFJKZET0QCDe4y9PdxCNp1n0AYD1C2a+FXnxAbcz6Rg4P7
Nu4JB5l+BLiS1Q8Zryd7yYo2K7tmVXoAKV9oN8xiGNkTwsYTqsXC9KA8zn1EJcTn4Mzrf9CM9GS+
yKvy3vVfikFfBZAc6um5N05gaEj78PecbpGpqkOWQ7GCozDT6u4py4ZmXghe+c6J3xOjXdXYjapQ
EDtpUVcxkcHQ2ChL69ijkDS6Zx+AUhvCHPEfBL/ebx0oawngKXbr5VeEl0uj9xZNfDajcePoBORO
O8ih6yS/s/JtHO181wAMNc7rxoBA9yjSaKZTyqDne/EK7dkU/qkfjAdp7HX3TTfuLBvcm7NoBrEx
kLblxaVUtCSzYqHJ8c7tgx1ioAvkgPvIdPeRm27H8dw0zOOPRjjyVC6u06Dsc9bFaDzaOirJ1njt
U8Jjmwk6eMvUSvzh5DDTyjkoCojYFqz5wTtl4+MAwtqx7kqjniOugIy7g1lIQlI0T3ye36iA2n/r
xLCY4MXpJWEa5FD4X1FIOqRIJxhzVqVWLlL4UwC5bILH9B6FSflaTyejuPTWUWZvJMXMQ3LNQlOu
il4tdI15JMpPlRFuJEi0Ubw7+rTsNZcHHy7ZCjXpF699r0R3oEG8TsoDcK5Ie+y9r8BciL2B2jkQ
/YVEcyQ1Bdb5XTpB3u1w303K2I5xfkaBuYuMYaU57K7SfpHXTEKTte6DY+wVaITlrLZgkIM3jH0W
nKLYRAG4HxemdwxC3gZBrMRjW3srbUKDQ0MElvzYsynyXivZlwstheRbxIs+NbatLhdYyecldyxn
i1Dbu8ZE1razcXLH/ZuFnhA21370xDoo0Y8WTBAjWiq73AVjTGgGu922W1YpcLgh+yonpwB62x2o
4j4E9rMqH7UJeFwLz6OPFqDBDggYH6BZrtGAfm8RYvMeFvspEZjb3QMMntUYmkfN68nU1bd++5GH
ciuI/B76RZMDWKrr1ygHG+m8JMG+ncrHhDZfS2ARlKAlMsq2NOZsJ2a9+GJhqAlaIPkS8t4ki/NQ
qyUEDOaVS9DBGNTqy+hbK1MndqX/TkbnXJEY2bRL3XwzrVXglA+BgtXBdlTEzZ4aMHlFJ7t4SpyE
TVmwjQc0ebo7kZXALGqC+PdcsEl20r0q1RAG2BkPY//WVe22tQ+k1VisdtpoG4tMcBLT42lgT8OB
YtL4ZUjZV+huxyWlGfnU9qzqQk7eqqoR38U2lA/hAjH0h0o90nvqVnlYZUfSswiM0aNy1nuJe9c5
ab4zYm9cp42zzyJrr+ehuZxcF7BcDJPaga0gACN7km2FW5mPcJWOKiJhwQ7CRQhoJJRpuubUsMJ7
+1yQMIkGammm2XPMzXAC/S53um1W1Ys0BqzdJCfLMJtl7kr1rEK33xDGTHe0nsEmBs19GAxeEEe7
4zXkQ2zMnTOoY1eY6whYU6AN96XtzysVHSpVI/198ttvAHTozdhAYlZN+NzXu2w4RoPJIYeE7mLR
TNuU5bGwj67JGcmg35vRLoryvT0oQsvtF/BWTwqtOBVpQgLuh9bbT1Bsm+Ay5YIn0C5ClKkTzHQQ
nw9Gkj1W9ZsQ3/Ni4yUdvAV/qWebGumuOzqLwEgJMGznnXMZ2mSByG7uIemScLb0mrVD3SvIDB5v
WUHMmuUTbDly/EAanfI+je7Gkh1LDqfFwvzi59Ea9DCZx+YTn+xLSmhgEGG66l337LrZXaLb7F2g
MPv5e4X9TuZkEmYD2PR1i4I+9+Amgb+vVH7X6gRasPJq8jUT/aqOjqOBkTL25iMFfy1Wi6o9qP4V
0i3JG+xWtHvU3gvHLY6ReI6YRbuOilguFtJjAeZk4nE+CN3HXN95RXNIpdwUpE6lpdwZ2WGMWfbu
hrhG535PHgItwfhOIEWFAkmY+0fVV3uXcKcwpKDbQAAkAMaCM2ZDIE/DmFQ9sjc8StdSPmpEnMyL
qFyR5biDFF+9DZP2jrKX5FQJMAr2JrE465y/PgjsqGJYpjFvgJevkmG69yTPRKbTU5WNP/xrjM/F
xdsR7011f3WT66yRoIAAabD5+VawjzXZivFGKBncGb6YOYG7I4YdNvcsjolqcY4jyE+omtdlfvRJ
Fn7IbX3Dc4AriqCxmkHshay76K8C91mRwML/Yptfpn4j/fvOP5v0taMQuFrrf3gEEoZs/1I/WCY+
EY7lPLhmxLNX5jBcJmunCBdZtkVtF1mLMUqgcZpHmyNKpkqSJREyaNf91HHAcJf6p7jaDnKll2fO
Yna6gaEvcZfUV7HTSyKadRkclDuPK7If5myzsvogDKICnnpn3rlbgw2qVRIuzoG/3XZIzxtjA851
nTjDWzoFxnJKtYLTYr2MNXOtpV84NeTaQjS7zl6DAyKls6jnZXYcnW8Db9aMjBSvOndE7ZiK2/Sj
qKa5QdSHJQtut730CzGv/HHuDt1CBrugvY+0ZaSBgudUxrE1498Tlrdyq3mLYDjkWqHK9egs5954
mSB6BsE3NOWlQafv5HlfJu2b0d0RX6uCtTOu+uRUYRZN8zeHCRiLCemyGsCu8GRxNNWmlyqZ15w/
Hba2wz7Owq0b7FR1r3snDJ8wy9mPdw9N+6KxCaZRs9eTdI8Q6yEqEBia84wTa0aFpynmWfncS32H
kHbu2flCC79r6WNPMSZxx13cbKr2jcCuAqsDsV+W+VTpzJ/RzMNtXHuvo9Q2ZYW8xryectBR1df1
UVAHiGdiXOlqRpgSDOyOE+NEOMSFQspE+FsBURtXJIJMecyMatdou3DCUlA+1TA1iOi59uODxxbZ
ffwmOLz7IJgRDcUeAYVevdJszp6ckNyrtcNgsV34PlLXczTe93wnvdoPkhr9sESpisJd7xdjwN5d
7BCRo85gP49EOk2tk17l+wwHR5E/5CrSZ0OtsymkKhBzKr30ZJ9F2HgmvVx4GO5FyORqa7PSeir0
ncgBe4GUFRmkceCflk8EjhIUOuxVArY+CQ+Dj7XLWPtkp0W81VHLakwazGgZS7R1JIRX7s63iqNp
fMTe0SrrpSzYGHW4FWJwrbJrt8VgL4kz/Si05sfgwpee0q0G7pzzMeGs09fBUbMqDvdgr4ibJ/qA
6HcKTicNqRCw0nlMwhR1GgoYkKSAOFtuNnNheOlvcQ+fvj61FQns5UtjnonEnJHCuk0oPEdA+f1j
XdXg6wYucVwOk4CJ7j9WeQRyuNyTNU55KylW1vVrEfNaJc5yiOJhLtD6L/FHtVe/WLhwXexRGJzK
FRC/6IC0WnDR4bRMw7ol1UPHrGGnDbWx3qONT/FbvLdQFuOlOcqxntUc1M7EElpfBUxWNa/DcCJT
yui8J0N1zibyzXLee6p87U0KaRr/ctUTbG8GxjuA6Ckkf2OwmSAwajwUmSb62YStg5ikrkyYsCft
tcqatCJq7boucc3ZPWzqntV7CLXlyP8ib9cCSFdbQbwPVTRJFnISsOdJaVcrD1gXFTr6Bc5AsEUF
kS6bOZWRAJGF27OzZRW9Cjci7xB6zB6R6dDMQt0vN5Yhk4sWDjLb1oFdPIJKy++pzuY5Toiwuqs9
2W46TFUPOtrWXdvXCMo7JaxlXtb9Gl4t9MzWHJ9tMx6pZpnWpU5b86lXRvuRpk72vXU9o30Me6aT
uecboyJoIIvflR8Wuwq7/QOaHo8oWa1K3oysDZPNFLTsa0pBPK7eavghclpNDSTnAeMLu1UYfjGZ
USVPcUFz7mricqvyq3RCMhjrK6x51FKEH032RXadfqoF1+RnebfxLKUeq44o31BQasWoDBbTr4RB
eU94Ay420Zxh+V7D3q6EOMcK5deIIuohkCbFxyZMsxPGpMql4gcJVx8Dli6p67KfdVnU40ASTE16
pnULy7b7D8wDHIr71oKunjYEXJDm1ufPYWcTYKKPVx+lGxH6pJNzwo4tsc4JRP5TievmPrXM/FXh
9SBmKCyZvxKXQFRhuRRRm95tjzhwBKiUidDueZ3FhDcOJssoSgeivlItZ2cEDn5IyUTOutOYKyY2
p2mMhzI2rGNrOIUJN0oVC3PgyF9UY3wmzSvatRBdZ3hD4jsdgz2f/kiKbd4TA9zVEN6lwyo6aWb9
6jeG/qibPQCd2gsOQUVwFKas3KVegGPyuS5JgA9CcKHzblD6eqKGRZnVZmpOe7198pwhWfZ6Vb06
Pb1iSHLMGH2shoeizv5aBIPqpBUxwYSEeV0Z5v3RyjL8W3DJidct2k1koWzHHUS8zSxysiSlbIu6
cNFWJQeJEs53uI5Km81jGdKKg+YecNBvG8NuMG6TeogTNTGChRdGbTrrhN95ywRLWAyoOnCKbYna
aEGAVaXm3VRdx3QiNyKQArbl19To8vpRdFqa7fxhCmGHk+M7o2JnHXOiM2tAnhaZRbIQ4LGFx4Fs
kCwTHNjTg9M63cfUDnhjO0J1tNlkqr5bdZYd7CQRJUeofeEXPSb9OMpGMmIMUtHb1LKXup6yM5QR
dHYMnDqx7i2HaBF7UswLzuPPqi/LtRoLM0PLn3f7ThrMnEaV1SSjZ6QCYdmBg1sWiR3P6SXr9brV
PapYLi/JuQ3T8pvHEYVEV806hn5EBUZQBeENgNOZdMCidd72l5LcFu56lOrUnYjMeIxrA++PxcQ6
D1yK5UZIltVoxTQgBj+0PDJk/elHhZiinJvQDFcVjkXo6D5JWrXUHDoCVVJ8mLFMw1WN32zWdOEh
qasHCbz0YjTyi9kSzIWSoOLgAW7bSwryY+zudSQKZIUzqV35uVGgoQ7MpVRtfNcrL5DH1k1rxTky
5RTTTjTp5jKhueH6PkF/dcPGXi/eSzWUHxywk1VFfDcPDICk3lClHRprwHmLJOrcTKZ+FNFkfTVr
qugyCNv1kGGMIxDJHCH15tET+zO6A+WUsfRHRlkEi5qUpA14hv6L6vXOIie9hjXOs7dmaUcBsWym
Zq6FDVuMuCsdJpopYTuFpvoEhbQinSJBJEIoUrCi/EITIRjB3ctGm1fkl4FmwyxThpy1SPgglVEX
EXEsZU3qdI/g8H2c3OjklGF29oeMNbFqOuNiWUmyZQqoH2QyQrEMvMjaBUFC8K7SUv+VPt3wEuRB
xO6Z6JFF3g7aXYymY23C53+4cmQXaRUV95nCXhgV2fiOGKOkfz3p911ZZxOFqihYEEGmXgEQh2+G
Z7WrfJTsooAsj6+9BaB0Vpd5xJG9j3V31w5EPhBe3mTLqfbTRQNxmaogEh+z8ceKhc3TCFsLfXXU
i8Rjt+0WU7KKiabB369VkBgintyiyhz2HFEzZR2tt9Z6MEeg8fCjh8fUtr1HMTn6vLKHYm7GDl4x
7EOsLQXG5cyh7lSURJsYkc8sn7rmFwFQc0NKu+7u3cR+IH+Uucn2zcqZeWne9+VSsdU296VmD9Wm
KwG9M/YAqlmEwJ5A6zoGXk5AhYu2HSzypB1J8p+FgCQiEEym8mSKOCn3VhG0+A6qbjRmtWhFScxd
MFGKbSorPNUI1/P7dHRIeeA1sb3yjbvuZMumQ6lCVbobk0VkjpE4ueRM69sxhR9xZ9g13kWFeqyY
x2HVlEcHpjRUKj9sra+x5UcNRwY9qrNmlpbpJIkVKC30TiRidR11UeWTcsyOJpmHtBTjjYdWMbYW
YVJUQbps/UJKwgdRQCOQEOPkvI5BbmEP1Uk85ZxlTG8NAbWyr7JF2eZVOle+P7x3dtCRo2A48Qeh
TcazlZvtfUKKC2Q73TlGumluozS9HyRhhVUAZ3seM5U8e4Zb3w9N8L1xOkHGFFF2FctVGgaEHHgj
CSuNbW9ix7NOChD0q2+V0ZKTkjVDRkQAa8DJhFXsxajYPDlZwYShy2r9n5SdR3PcSLem/8vscQNA
wi5mUzDlySq6IrVBkBIJ7z1+/X3Q881EN7ujNTdai1bIQAASmeec1yU2dsaCOQdzmuekG7+WBJvk
YGSpUmoJEyjFMF9lufDJRzs1Wn62yfVTa6afxli9lxI5VUIeNWoPWo5qqIgcGK1tSuOPpuw+nuU7
Q6KIy9WGitBQtzoicF9wAhH7EUxbW2ZyNhcYnula+zwGZNC1hje32me5KkXVvDuYaOg8FV28qlO8
6erGZE5etzjAmqqfLW9FzTZm667U5BDktlM8nzrteSL8TUVySE6kO4YCxKO8L/LKC0iPbvAjqzEa
KO3hYeraH614gvO9zfsT8RUbdazIrOl2ZhpfQ7qILgt9g9NQGmOOy+YSRruWQBFl/Opj6yrXitfP
TwGqaEixDLSMrYJTsznkhBA/2erL0vdHVRHbVJPf7eR+7uUtYc7bNcOnKtfYnuFXO+0swZSZcCBz
lh7GID2E+bCDw7nROqoicYzWHMKePMvRbcNkK1fTwe6axzhqDiP1mFmTISN1vhb/nOXwHrmFXy6S
ww7gVf28HQdShsld1JORkSktGyR3umcTc1LjYKgr2k79IelvWIuuCTOvVpC6Vd+4U6jsjOoG9jRV
eAZV8c+wZb5shjzXmKQ9DQPGKb4LYuglCFVD3lyU0iWT2IuhHaQTY4q80TzYeX8gM4deNzjgHeSl
FqmOCP17X5kpOUwBNmxbj2xUO8nSrzg7Mrpzc3ZJrE69RuHbHYezqaY3FfpnGv8SEcMlJmptQUqa
+MB+w1OAdSwuayc+oNDz0N4mo77Kw4ktFuIWiP6YeklK8WpJTxkK9KV7xjhykzYw0rNzZOtHAgve
dEveIPvyLdzlCZneGkQ7miYG7T26XOKWh673I4FxeKV4WROvedxebwNoa7rXRLelvReIKkOs7Yvc
3Ej9LcSkXy6WM9OObZ/KTiAb/PxxATOs1rHXLHsF7CeQwy6yMZgrvCIkWbcRp3jx7fyhie6Hwu3k
l7QanFR+olJ1i/5S0iBrst+RKMeQ0UcU6ZmYlBvjuZq7TWgQl9Th0J6+k+jDWOKclqEf6lhmoJXI
jVtHNJcmMndsfs4lk2Zio3rCtS2G1JxvFmlc8/iktztiec4a0WRN/JjEfEXp4tT96ER6g9HRsOtj
qhIkrVWmbGcJgHexCHIvVOtGVsat1E1XDhKCshdHVm6xeeuXW1ncsuy6FKR0LP2PRdGdoA7exDg2
fNzRlxprm24VUDPBmUjmECkG+m+2+YTJ+qabiYTGBPt9sEgJQwYt9+cq6NA3q/c9iwgLtfMyIS8r
3U7zpFnmM2svQyG7i1Y6Mb+DlKmofxvSF4mQFWU892S9r5bgZLbhiUjout2dwqq+RvQphAlsVEGs
yUhOPRYa4zEhFQQWD5A2DBh7JjEYFoWCcUjwOLIiA8jPVKNOmQfM8waKlIy57XM6SptQnEogcjAw
ttTSfB2EfFF6w69JSzTn8qUs2m2m9XsTmwKG3LF+s6KbGT62OWHBNOJ88K0EUgrC1WvnpruZ02mS
D0rXveCEsqGKP6Ndfpy65CM11E8jRqYkJic1jhUmNmtnJ7pzlJPvDtWEEAUmtrGv8EtWEW9KmgWV
L0FN8eYCY7SPZvYjwqKm/BLdZ9nWpFNrqIbelGw7LGepebTNV+h6gb2Xx4NqnYb8ONunNG23mLRv
+l7zi1BxQ/kyLo9dcsPC6lcc5Y4UOQED5Ja07mOve+XwGOOOkDpafR76eiWBkFYQ0zISUS6st1a/
a9LGI3uuMpkSj34nomvH1JHdTgnDcw/tPM2+1JZyZlJ3A2qEipxxqDx7Kb1Hurmlnt6pwwepevja
OHiP+ujVdwaxMmxsAvME+qMyZAx1G3OaBuRRHz0FcEBO6bTSnXQNQFbybPEVQUOMiHEF+zwr9QHD
eJdYBkdHQ54z/h4mzRlUdp74vsMbq8EHZMKmlh5nCfYdu5JcPxOUdM+IONCe49l8ImTVr6IPmaWi
hrvBWpizGnCbtsIInByal4zSGqvznjygN+xx1NHej0rmGC2OCkYLKEV5hM+/VYpfHU49iuENhIca
dnoQeuUrxv0SCdcOj/kc72Hb3JtL/U7jQ4VWULGxYYc4AoR001nBII/TlUGjOfpiWg61GR8K6kNt
1ABEQX1NbDcYi/mmNv9U0YNnonRJIPBU2CsxYTla/lVnl1QxNkH7jGjP41Q/xYb2Jdll4JC8aIjt
It/UeH5RzXIvCeLLMKsAbuLAjIiE6zyJGOhaEiRF9Afbyu70uXMb/mkVoHdWE0uw7mHLmgsUbaNx
5SVVzCk07ZYpzQPmd4CXTADaaD+boGxAMIjwD1md7sMI+heFqBCVJ2AmL0VJeZmfa2n5TBmfJw37
af7aigdon/j8fs4TgzOWMRJD1+iUd3WV5dvSMcjNbTHd4WISmISS9CAOdEd5xHjLeFo67QqH6yXV
3hMOL6L4RCbD4VNcYUVuKlEialQrY/uy5O9DQnlIFT30TEa72o0T+SSR0RH2GggS3hmjSsui51Qw
EYB/HE86L3d4EjOUucq6GgrB6Upm4L0Up4+2qt1puu1l1JU4JwHsih3BHO5cp7u8eJR7PI5gFMTg
5DgLF/G1lWiK68Vnpn4cluiWyIpfK+HWUqNdZT0kTb4jR5e7G3e20h0WHeUWIwZH7wbXnqJDLueA
dli46B9DD2tlN6zJgLj3JyPx178E5jYkVfdyt+EqoJk2/D5pS7if11NryZelMqg2Pk2FCYP6Hmq0
JRe5XU06FxfTETI5yjsR6g56klObPc76eIzbjoh6SHY88aDLtq3Kl7mGYjwP4wtOQMdkzsKt1EjU
rXx53QavceZRYr42w8Lh2h4yfBrIm838fu4ck5ScyJSes1g9yFHaXlA+GBs6TLqWJm7cpU46htG0
t0wT8C2SCdCytI8Yd/w+3iwt57szWOu0mxStTbAvLuWWIMCRQJ/H/liAHyFXsjfKxeSYig7dtU3P
dkI34YXaLqQ+aDHTE9KG1DoiXeTEs6QHeWSdk9LG/sU3S9g1WbQ+0fIYC5X9lip2PibmKXsGlkil
nXQzrWf1K3jDyVK+yXDCbqS/kBtkbFLTDSsOLLf2O8tRN+QyU55fsVO5tc/cb3WQ1swwt3QTJrqk
yHZnLED4iltpE8O1G1qYDcM10nbB4IBcUeoOd4tvnspz4+feeEndmE0+2Sw79QB8fAp+5vU+eyrw
2Gw+iCcUvmDLvyyv+r7DKZCeqeZ3wk2oX2RiBonceo53JUltTAh3LbHpK93ypG2pmdaJ8VV6bR+p
auBUpZvFt15y9ZhPm/qI7L7eDfeFtg+TO+ZiSe4BZoTYtSUDgGHilslH0mz0Z1P2Yz86RpyL4svM
H1lLqMgY9YawDuVT+FRd4kO4ChUezENx6D9Ggr4ghlCSqcmJSe0MwsheRhg9QDEP1Em27Xvh0pnt
Cze6UcXxSUTbFlG3192qyg2fWSbAXeuhOPmVvFeZCLY4FmGLtWmaL3t6L/XPJng05x+K/di2r/Zy
LrgEzKLMV+19H7tK7tYAr81OVaC7+Ob0AExjG+6kH9rgs/iiuxCkTvKRE3sBzNi/TAbx5o5OHDlt
E4GnnI6CIRuUSXDAaC9rDqMz3Oq6ZQeKIE9+N56SHkpo6dfkM24sZkV+SyFoPxUMck0yf1kVsAPz
xLFrFIWOkl6A//FQg7IJ7xV3SWp2MwFl5BPYhsfGC54kyJJeQPPxkHMnLpoaNL/Dk/4gjkvq1x8i
4gRgr9+Ez/qXSWAs6CqJMZAfNsY2dgd/OoHxEG5j/kE0e4zSvcZbqJ4KWOxLt74TQuedjkBa1Ah8
O2tEuRMfpmI3kE7pSPkvsz3V69lMVDNOXmwiuzwGrb8vAA54PGk4exUxA/cxvD/Yv4PPP5lsgRz+
50dgbgHjx2nbUokmDpMTuQKu2VGlH3N4tXTRVK/hA0QcefCmB30nlkujuEO8heIb3rR4jx1b/6hv
q8N0gORNhdKy1iF06luVw5ofIvblF+M59INXFsyEz9+mUh3lNlkUvicwCYMDHCNUuufqsYNe3u2T
n9gxjTRxq7AEs/snKXSxDch+ycm+hkajXBvrvSF3NPTC1Ck/GMLNn0rsi7c8fy3frEdo//J1THjY
ZzGcs9GJcYEptp1ywmcBrzhr2iw6joLHLPES7pMA7s/owjbfAIFEPvxyRi/zD+s5XByMd4Iz8dpL
6PIn+QNLBNnIbW/6vS024l719C1SjRP7CCU3gwbJ02aPhUROMo17fA0IN9L9Nne5C9U4Gulj0H4Y
8HbEZuR6seQzmd4YHSflpuJxAKb9SqR1h+gf4gdaioBVa99ptW+QdRacBMwi5alr9rL8FoXbrPXI
tJJBP/HUql2Sbu3OseHXTFTemFOJyzz4kbLRXrgZmM81nAjUxqyr+sIEsm199Wy+0ThAL+901/po
7ijCHublEDJbpEDFaA26lrgzMUaEA8yKDAxPx2Iyj37S+KI/7Mf9EG1IjW31L335Yc8/uvJOt+5w
I1O7twhPOS0nmnxru8lxgT42b4ZdAWTzCWwv+HE/ncd3aH7cdeVlh+VjIfkTCAP6w06WN+mbdJWP
6SV/aa8xLK/P4MI+1B0aFtd8WCcW8ka9xZkzcKDyp1wbGJivuOHFEuQOROyGHyY9NX85ZrHtbrQf
q+oqT148+NQ2haM/Kkhfxo0F6eysHglcx4lKL53A5BU5gCDsSi/ScQl36lG8kUsFpr0zzH0EDAfs
0rsk+WbTfZd/yb7GQO6hO6RMQZnyL/sleeoqBlYPY+Jxj9J7eebbeFONZ/uoEc/ODsEWjdecyhzJ
sycOm/CRWaT0yzwZ1FeHRZwgWjS5Lx/YroZrl1wHwuNWR0W4pbgLrG8T6Bok7mCSoR6eF+aphOYk
ey2+jfcE+bKPwULSsOpG7nDXngqfX6/2qUeEeXsI7+OQam/Tfiy3+T2V9/3ZGh3jV64Qwrmf8s+K
B6iyIunebVZo0N8q9o8BUze5fJY58svBI/RZsV1RHjpLJdA7hNzxFTFy2uEnh+g3geLxJO0bH0fO
g7nrHYT3SbIlvBtKiZA8JXLInda3zRZN6wkvaRBZMoV/VfAR1Cft3O7b1/BX8J7C9jtJP4D0Ebxu
tB+JR89SKY70IrfMtDZsgrO0mdIjhCZUIT/Hn6N90NV9+pQcVH6vU3jhTbxwsPfTXUdxKzuQPeZN
/MOWyOzbiJ+guu1b4VpU1i5T1SOP83VgxuwAY6EP8eojYdvhLX4wt5JXXQxmZ/f8QoYAhsbyGK98
2E2EjV3vUSpMOzhIw+uynb063y8/jbvmV/yjPUkXuJvMsjktTmQA7ZPRr3fRhXP1Ch/3jo5U3OyH
/EV+xuP/DlNK/n7+izecxa/qGyOxQb6nHpuDtYeCF6L7dnCxxIMh+/XgmYK2Ch/Nk2q/5PJx6J4J
b8Oh7MegH/T0WtXbpLhLUlgd5mNP155hscepnWGxh33VWLnGq1Jtan0Lt39atqPmEOeTMhQrLjQK
NdF1hRY7lQpBP92CMV6n+AQEjPeEg+VcrRLFTA/cEy98JHG0FD/WsfEQHQkK2kqIYmhYPvtxkN2x
42MJ+/syZ45v2F/tyqMzETRERDJtLIkE2q4Ifllq1exiMYfQ2bSLkIdXOdL3OTGqGPGyz1MTaIkC
oaDchfWzYM9uC+Mulj6VeXEWi5WE3ypel/5oBzeAtk17K1amCERdw9chzw24YcEWRNj6hbE0o0fN
KwPbMeYIqvLkNZzGkdfal7k5muNjTJehOrK97cJpwynUfKzEyIUWhMWIDTaOEs2zNN2hhQH5IelW
Jn4+OaqImgd0RftCP0TlpbjFMic4PPGvkAmBrG7q8UZvkQ4bKIGU2FGwheknCn9iAaik5hGjIY3J
oeghmHb7tj4E2LmSOGgH9015H1p3CezJ/pC23tL98TKJLn6sfqUsn8mLii1UH9rKnrhfbNTyqvei
ymVvWf3zaJ8TV2QtUdjQy9IHAamczlF57rjvwZGsfdczddjUV2xWhWDf8prX5tr1Bw6gXlge0llH
zwc3Ry0VXDDsv1d5ULQ5mit/tK+0cHPzOqj31DfjfKnqSw91mqlF+0NXNrpyNJ4HCMPqubLgeZzs
z1k47Q2OJxh6BbX2rQEn1oSfSmzPxqlm9FiZ0dEq3kacuZUWi+JMfNSQvgRAhPLO1trHjhx8CfZ4
JtirdKF40KS7PHZmyGhtdSvftd4bx/1SHErIahaMwAqTQCtuyESunAGrb+t5oZfq8mdsOSmqGpph
ZE348jKgIwiyequhPRjXlL643sxvhu3Nn3z10oyOyV2Qh7jLD44szPATa59wIqlGged7vo/QOrSb
3n6eudd6y6El6NEGmFoRp6i9VgES5pbcgpZ9tmIfNlsb8Lyk2cRONWYu0dSGUye9M02u1h41Uq/Q
LpG/iuud5QfSJYu3tbK16wfIG6P9Wi4EqDp6cR7nZzp8hl0ybM3bUgBvulIlObmGESCrukMhVJNc
bLKyGTpLPZgBycFN/WiWGZ6rnK34xmFaH7h1Vd1PIj6m5YgmiCluJTIsGzE9bkLxCgny2AxEbZpd
Xx0xd1b8iEplidLohHGj/apjPm1DGgRJA77riOG2BQMjLgJxKNZsCknAecRlcCV7DPiOKnx2LIyl
o0lcYML5V5sfTUIZkJjxe9olnW/LMUAporcpEdY16OpY33UZjF4XQQNjwdpSGGIKWWKRGzr+V/XU
LW/tQCQOBqpwzkO4kqz74DoMcbYtG33cQwzqXrGyrQ5ZoGaXEfL4r6iyVL9fyviZsD6ajmEcrko1
ZlvcPGB0yvpy0GfIJRl5AOfFCKa9IuRrEjIuS/WketUI1zzJKQgQNG4TlBNbrGk+GrlS4Pzcsgnk
OpYLOJwo871e54w2xl4SJ0nPgey7JtS3AY5PT9HIhMGO0D61OHzQUITjTAmWtsKLC+gh3gRmAedC
o9aUEB62RjGAKZMej+QpY03HQzxf1ZDzZBmq0E3lDBdFU8peMzLR3TBOYIomRtGXz2bTgk5FjPIN
RD7dGC2/+tSUThgNSnsDRYsrKaUEQTfRKTGLFjoZDE+c5eqvHLvRgDlqAQU1rbAf7Wu5PnSjrO0S
Pc/Pk4ksA6gDK86d0teZyd1ofDaGubylMYPkZBnFsdSIFYVdF1Y7GNp8UnO0SLQ87KelAtanhqEC
ibTNtosVKDQ243DrjdV4DMf9KyMxqpGEqaShN0wwiDmFTApYtkjGsi71qBjJDsf0srEwio6ryPSs
LkP3QCghc6Vi/gxHdJGDHBqnNqaFCSulPahThNwyUbpgWwkmLF2Qr4QsWFlx1lnQ1Gf5ATdYKqNY
s2p2naax14ZDYowplArz8zY2+um1hcvQ3YeqqEkQVfO0p02pWhPavKg2BnQcZxxoASNDtLdyIPNc
kXTobkNpTkBUcVi7WRPAmK1x/DTSvF4H21rzy2rQFUqBNn6UClHeSzllSPqHtrzrB707pUi7Xki4
t+jcBbD1MhTwO9UOT20prmhS+3Lge6xMojxcNcxy2mNNRW0xawZNdxTY0ns2zXb7o1KnPL305F4U
QG9zIx/DMu/JRyj03j5OjQn/NbJ7xXgxmONLD7WsF/pmsBkjvggeO3VjHbXDWa3nyj7Utd3HP815
YvST2+agUhVnwVxjt1AA3AZWJsnUw0VlDTk7hYLILo8MJfMXaHLRKbEtzo0ot9bVXiZCjn4FPUnw
sO76tH8DdwNP3/BPs9faNdJwh49gWkm3AnsTiz2pkfW7ORhAG8eMMeghs4uhxOGWTNoXW1oVu3mQ
LvqPhQOPgzTF5XwrspoTPwqx7FzlWH2Z1WerWEbKWGWABsJ6SzNND2bGB8ukUtqXOB3KhB3FQhPF
z4xFriigOuBXluIXnTmqk+0PCE4MlEXK2BpbLUtHtGUm9uWGNDUSMbg4BYVZ4aK4ihFI+0udzbt/
l4R/9wwwSUJYHazwnGWrVcxvjgVDXktwaNY+aLxNJaRYGG0BLIZiweP08u/X+u7usV4L5NRQDFUG
3tS+WVCoU93ZGqQrtGdtjylRyy5fFz/SVH9alCF3I4SekHJztkAau3+/9neDgj+uTaiMqrEXC1lf
3QX+ZMwS6ZZAYTs3TlxltCFdmN5JuNz+xr/ku5h/vYqOoRMsB8g/f3uaYSdxwGY8zV5N2ObC0Fug
tJehXe7xhf+dgdA/3ZO+2lrg9mDD0fhmclYJIRfBiNtED0fNph3uc+M3j+2fbsiQdVvHWNJczRf/
+tgGLS9wUOOxqfFes44DbXPG3kBA928upKz/2D87gqyPDtYpsRuWpvO/3wxYSJfWCLbD2R1hh6eZ
EzU4Qxy53Iaaqfn6MO4p/zamabTXlGM0aX+XVfYPt6rTAWCgoSiWRjvy11tNJgkicNY1dOEy8PSC
DICAIRoB5lf/vhb/4TvQMSHRDHxXSRQxvz1U2UzmEEdPvI1fV6HAUr7V2VGXtxDYfEvfG0r5m4f7
D7dG3Cc3x4rAgvX7rcUNtDg5UBona6OCmK3BvEG+RaepFhZzQel3Xk//sDAxxMNWlsDY9YP7doMQ
WONhWVg1nFVIy2UyDYJ49+8P8Z+vYRCjgzUdyVTfXpceoIyZICE7pkHjXMI4gOmDSPrfr/LdOIZV
aSMYkFcbQVi/321ye9Ro2Evw5KTVoD59itWviMv9+0X++Iq+rX2uwoYoMKjBk/ebKUcnN7JVJSsG
Y6PdzaLXINJvNZwGZRz2BKy7Cy2Y1CIihFMOkwI2RNQCNhIC13GotPpDkifww9M5oPpK7//9n/cP
q4ePEn9BnFdIvrK+bTMRJEYI4X3tBI2S7yCoTe4wV8W+qOB3SuVQ/+bNKt89SlZnElUxTHAyHLZ5
t3/9EvFHBROs+T7YtWETM4bIAe4V0NgZMBydo9FI94mpoOwGhPj3m/37stJkKkZjdZnleyfL5y/n
xLJE2myYTASEbj1oZn/NM/U39/f3NcUlNF3XNb5IwoS+7XTNWC69MbOmBMVy1V9aXl0xWr+5kfUb
++ua4lxQDZWzztYV3txfb4RCY6nmiv20hjGjWo8UZgf81d0+Ib+kAQPRfretKeL7JakgSF9cPZ10
rJ3s9Z/0pzPWGg2Yeybne0/4wcaOBCkl9ae5xLsePlqt6z/bst2RDeqVo+nC43pNexu1KgLNf3+J
fytqNDLa8P6UqTcwxvz+hFOUp80EDR14fIbI+IY57EZLK3jlSAmX37zOv+3m68V09gb8ek1qqW+r
Vc+CCsUPYiXcDi/dkb7Whdl767b/83tat9TVbdQmoerbV1isOYkGdAdHHosUpwuEvSZpQpUuPRFj
Q+HEHP/fr/j375A7+/Ml1b++z6IQVo4BDBK5GHJZ+cVsbMgQg6fjpqseKfMYXzxjQvqbt/f9upia
aqubFNaLFIvs79/WUbksxqxqJW5d9JpViWTbCO6UtEK/eS4gCJRM6hfbl6P/fJn/Ixf7pzLnx/f8
s78kpW0/yzVlrP3+m9brYP4zN3EYdZix/+e67nv3/pefeGj4u/nafzbzw2fbZ93/9XFff+f/7y/+
J+7saa6IO/tZ9kW3/m1hXBZ/tqNHh/2nl77+/X+JSXso8/dvMWl//In/42Cv2v9lyiY2ZgoRfDJu
mHxn/3Gwl/+LAml1p9axQqaa5swoiL+K/vf/0ix+ifLGxFaSkpRpw/9zsCdezVBNdU0etwR/0NT/
J0Fpis52/G3HobrQCKU0WKg41CID+esKjdppVINBVik0YIG2vZXsOhHeD3KA7W6dn3DS9OwQ58fA
ZsSuByOpKcY5WNLMEfOApIK5OQK8AaFZWrvTgjy+z6WdruZvaoL0dJSwAaj1uvWbQDPgxnEG1+Fy
Y2ZjvsSEF+6L6cbpWDuKNVqobWkjNeYo6oswAT2KQpeBFn/Oqo6MhqwV6CPZwc5kLNpKGyrDgjiP
5EUwVaYBvRKdwxomFD1x6WWz/aRCjVpynRjbQI2dUdPvczV7yM1aOzOOcRfOSUAciBU5XfuQjzBN
UE0PvJtjbgdODCNyTgmKa3Ds8osUOl1TxocAYsimGNTHOfpj1GtqcL5Roi7trppawzebbvJgez+E
ItkmRGdwhIBG9yb8izp4tCfllrX4fwSwnNh2LNsT6YCDQBPQPpqMQXsmN8YCC81GEeEyMtrib6Ag
u2TACQPqg1FLd62kclfUcEciM3lQkJsiEcMZwlBCd1I0j1CfzRAZ8KOzniGbHxeIzcw2PSlxjTKP
kE9fwuOmGohyaa1bJRuhn5PgkeW2BT4G6hEF80m20vgwHiJV609zmV2U2BLeMIPaGMXdFDUfSszi
yXQTALvVHvtGgwAxm6mnz8Nbp37pJZ1bJPorQwA0t9q8i/Wj2jG8bIB1HWMMD/IyMeYz58Vv6w8C
VoBalWzxbPszJTwNQTL8iRIItoLQYKqZcGERAVSDCWYWbkhzJb/Wk93tYuiKxYxVdDMgRu1UqzzK
E6NhA3hmlEOMnXJAuEkSe9kAj+2EHfplvk80LdrF6YLWH+a81VSgpJaxmWsstjtkWmmbvs9h2O44
PFZxQ+RagZk6cv9LxSyIyDNAnRqoyYzm5SSUk1Qp9hmdymbJiwBe4qTBYIBBiDWJdgzX9OYgaHfL
YD2MeXamBAehygYTtpf82sdm5GN/iLheNaHo6XLgoCwLJ7wPexkqlaWNDLkQCi9ZxnMCbcy0FQUd
8kM4EIsikDPFwVy4iP47SCvKtjer0hvnooCeDLM5QlnoKlHKJAT8WLRB7tf1hJ6lQ74+M4IzA/ye
Mik6JKOKS1w/oC/qAdl7Ddyy/lAkiAKJbMGE1LP3lT6bSlPn2S2yVbXX4DaSBWWny6vVIwtvTOgY
bSNuMkICzzaf04WArpGQuIonG6Gp8aYKckmQxZdprH8E1aukTG9UrHxQkPIDvHUVnPXGjLSnPsaI
y8jATK4FY3UXqnZSwmR/rUljOzL/QR9cwaEysxgi1bW2/bkpxEuQMVVeitaT8Fd35impVtc8pNyd
7DeIZYdSUoDN3tvE6LZ5zIAvhmzbDhky7jF7biv72KeLOyzVAnikoGQVgV9m6o+qTXjhGPd1JeZH
E/y3IiFoFY8tyFODpQ/wIGdnKiACyw2pf1IVORnsW6Zf2quia/fLGF5mduZdIk2DX+krbSlkz5sG
DTwB6VmJHqweAIvFYOzmhTUmiPtrTf1nuIDFx0UJeh+O13HACKrA2YkStXIQNPG+CJxkDG1b/kRI
nJIuww5LbshdmfwSqyueruFTJGJ8kbJ0PssdDFAtnnajMj/lqTwBoMHKQlSluaMSH/UkSK5zg+OX
voz0v23nSn3vVuNqg4q01B+tzq3CCG1AHLXOAMVDZe660cy4J0fqZ2GY2iGHlo0qxXY1RDiunumQ
EPMn4iLFpegZqYv0PPW4KSpW9MtoKtMx7AgBPBBIb2cGq5b5n1qYmRdYEpAhtj2dGvfXFo+ouwhG
ZtNCDLXG3Pa0uCboB22Mz8AfZD9v2eaVHJsaIhiZ0ftRCL85mtE5WCLPvTnnAeIXFG9LM8Q1ypQf
IyjpCYUpgUehfOok80r9quxsdZK2Ut1+6E1p3KUWIEY19K8LARcEKRmjEwASInRTXkWXalCtSmxB
wuY04CaadQlegYtrdTJQQo/4ecCR0+t0ge3eGM0HbYCCZNDZIDezWywQZ9ZdUdWujgr4glRm0jiA
5SZ8jmqRP9WFZEKOxUSBqR0WdU3lp/jzuGGuanubVd3lHD0iTK3TjGkFXVt5VnDGGZrARvinmXei
bm4psPF50aeR73J5NPVo2NnaWHF+3WScLA6rFFSYU3RnWLHwG7KZGoDxrJuXnbbyYTEeeNP1ZTVu
a6WLGjrYyiCRHAwN5ymN8W34Qy7RSSdxZG9pXIxceC0QzLOwGjAeNCK9ThYfylSjINdXPJUzVJMO
vzQ/0tnt2wq10VQvuSNIAN2hvFTr2sIAa8iftSU/yYywB4FOwUl7yDZEK2aHyVidt2KsM+it5w70
UmogTo0NZX5QJdFDx3e+kxrVa7t+3ndLghuaCQAqq1HplKoxkXnPeB9HlrBe4M2YkLj1Ok7Pag+G
LZR63Nqt1UANjPpXYLArEl39WJJJ5FGX3A1FmNyKyJvRsXhYPhYnTRPJORJz7SogEhkKMCuFobPU
ry3k6rhfgl0VSWgThIgutRydK6Mu7tfELRw39Gz3x09bUrrcTDIllNxyee6aujyrbDfugDDAHSts
FPAHrTw8etHlDaF9HMc53HLqv9ldMJwieRpPf/yfhrxI1gWvT26UwOsDnhW6am1LGGJ6jsyPSZkw
LCSewZHkzEt1rWFy00xOIUUoSwzhliJBgI0AKzrQbPl2JvipFMqg/bX1roYRVl8q2rNFYmkE5Yj7
QhRrZxMgP1ZRaq72KeQVvlFXBlfiWVsMBBxRtfdL22n7aa27pPBu0Mpyp+fNsJH7XEfSEu6MEoEZ
zOHStcuC7Ru36w1uqW4lwdCQKfP29WLDrsvGI43tDTEXR+h/s3RevbFiaRT9RUjk8AoUVI4OZb8g
29cm58yvn0VrHlqjueq+tstwzhf2XhsmpxrsQhXKlFBKPKrlo5sKFxyOVwjZK/BTjn1FZ7Ury6KD
2dJWEXhUiYX43dCeREhcgrVP09Tho0b8YepXGaP62COJQZ8YpNj11ZZVa6oBUQon3W8BbxaU/Zsk
uVja5yTUR7OuNwVEm3yYkZUjO1/cdFLtBQXxIhiOxGluUJpVLGITUmODMEVkgZBQGCQYGFLnGjgC
bUEp+bhZfDlgW96jQuRl1KRfsU0J8a2XrZXLnZcrLMp1SEYS7pjiK0LiMZrYIiQEhao8HIc63c9m
tqeQOwbkDVRIQvIqPWf9uM1r06/rdgtfzOsgOdRm4DfCs4/0bWtZXrFE/pQKXgtuJRdqjQ07grWo
OxEYzPL0vzjThJ9MH668igNhLzVG0mXFVZUkjPYUw0v0o9fICQqoPFJKSS05c5e5EkLjEUdLjl4r
qr/rPASFNriVdR0RZs8xSl50Z/pUuqI5uPGouMs+xxsgCb1LD4xaS0KOJ2/ANPDhdKobAijr4tJV
9WnLGpO8N74vRaITn4GvQnpHU9A2KCEweOq9KTo5jjwnwc0QW3TJcqdsy6GF+frDBtPWphRlJ5gK
Kg0R8Vre456Kr3r+lSEga6nHmoQncGRzhaK1YrGVxybwQnxnMipLfWBLNdlVhRO8yD8n+ZZb9BuB
mVCfib0v6d2lG3XVb1kmiwBY5yrdIiCbi2MLVMVAshIo8mbQVugLWPH5mrd4aI9E9AIIQO6FrLQZ
560qM2poLC+pDMz+OE1gZgWG9aZPySfRI7ckA5+BgwSbMbpuvYfIkzPVyuuU+rxG8ahZe36Jkjcg
iFapAcWfmi/RiNFZ7etdL//rECVq6hNzt5siZdfkfjcivp9quA/odQSsb2FVsRxFOMuLOTP4NcIB
xyAOC5AnyC6gWfjsxJ12kqPNwJqiQRaHW+bAsjHYAnmwu7XiJvOTjzmd9hJNg2Dh7QbqxvOBA0NL
WtgVJUJYIRqdxZonnIPUViQ/HY1O2wjRe9NbD1ldbkA/ehxvs5N3VBI1GZ0vdRJdNKOFiqTnocv5
CiRIegVdh4ZmXvjMWvkR0ShaY2rYiTaDga2+rSCSXIKF2DdMAT+mmZMsLHtS1bB4WybR4bYcnU5H
Ojni5C6Q1ldqdiOT8S60gu40Uf2mzxRcPdUx7NZ8WLOaLRGNGxGgnJ3AnUy0aSnGCRFvWaYf5l7+
SrTmZEzLM8FRzH3iKJkCEbmWnw2YvGcPQIYTAS/F3KauNA8QQeXss6rFpywAwgQrEyKs7TpwwglE
LLkDq0aSTr9+5UtOrk9RySPKGup3NVm2Mba9TV0aCx7FP5o9HjZew2TqZJ9Itp8AWY1fFuG/hnUr
jm2LXhcvrmlxfXV8PFaXRiv17zWMreVg6dU3s+9uN0X5X1QLX8ssIfqoaoCOk7hJJCXfqYIG3jXI
OEz0EjRnToU2F2/IWBRQWZObStU2Au96m1Mr2soCRrFE0MUtLToKCDlq7GnW5G1MnXfVOeHlAfAa
rLCsKly1CVJ0hSn7X93QN3WheZOB4RDGcp4hciY71ADf2jP90NO7DjPL6Ca7LQP1lsbpLTc4Zkgw
8wocT15QyDQcGfL/yhIoEc8qWzCgHvDYirp0IVlcpBEnda7lgpckIxzOPFMRLE2zm08DXbFWu0Nd
76eyuES8lF3yNGtYT2jbIV0AqArxPTW8WynaxpyJC6gfM4B3H0HJRGGZ8ZMiyuBtkL6i7tzHB4iG
XDCwtNCdPqb/aG5kkUQoD9ULTKCyuk/GvtELT2B0G8S/bf01zf/C6WaphKNe5wk7+nModqtw4BaA
nbfQYXMU6o91XjmFn83yt4qKVKgNIpbVuQldKkEbx1NIt1JBc0Ib40KVsePxI9Fxt12E7iubLwNq
64iJTFm+JP1MF7ztsRKTX57etfyz1LkI+60pnD05fA7Le9TvOgFn1VOIXxhP0PMXPFPwHwbYR8Ed
MpOdqowb6MqhU9HI/0ZaQBg6XELep6J8CUHaBQ+m5m4joM8b26/QeibmSSu3ZvyWBn+B8BOGHJTy
+8jsxkCoPXH78KrAVto1o7/CgmcouYhPpu+AL1vweZf1uzbthfFWJZtK3YBjtbq9ZpK89VSxqhr3
0wRMVYWffig0hFCIKnC6FGjyq/FtLVOixNOOPdHLxjYytgYcJc0kT5k88GWj4b/rMCKNd8LAyYB6
xjL2YiWgrVNs8Bs4rzKEvQJnKHc66LQDUuk4fUtyKNqjansiRnkBvs6gfBHnBP43cqzxbxCPTO7t
xgLedpdwx9UVM6Pgq1agfHtc7xM599hGMLCaYQvyPd40lR9KnkYSlYi0TuivBnRl5i++jFVr/gz7
rwbwT4l+d5RupnVO67cZA2mGIximVxif1OkL5nDb/YtlRN6ak+BuyeUVtAaNtuGIKQ4DyGl1opOo
TG8Zvzrsk6P1TSSwLZMWNeLyY4qTvE4MldaX+SOS7q0J7pS8LFigIMdvGrnDVEbMRZw5e9PSjyyE
dfIdxNecGqnE5lfV38a0KYBAK0dzgb34rHhoB/08V7vCJDObo2nxqhZn5VE3Nmp6Rr+Pli3AiiDx
LS/qDqhMqjmcjoyLFOEattqugmmsk/Ms7wXtAOygHTm4Vo8GxuhpeAbAP1CD45lKbOUUcN7i5aZ3
WIynnn4mlL2qX4a/GmMeUfgTZvCM+rVXgCvDLTlY6j9Jxc7Qrf2sbVh+gi1qcbPBi4VtMCK8/Zen
Z7nqoZKat3pECNg80n7eLAumuwj4yPso3CuwvybMeFZgYn9p0cdjDU1jp8E9ReNqUqgEqrBT24C8
gs9B2cndRdD3CoQPYTTPMKkA/36J+GZwL4SCiGrMdCrLN5PdgLefOGI7xATXltcAwqPW1ytRxleH
V/6dPLxI01UjsF3YrIJK3AB9+dbHO67sYGQUyU2mYSRQ+BmturLXwgoA1Ri+WPmrYNz5GqJ1Noxd
JnwalQYTGa82IwSzQGr+kBI/zm8lJTvCI6O8t8qr0ql2T7mNws3Cxlikw7aGQ2DteclC4AmGZ+Qv
cvDWCn/R9Gt1B0F2hXYDHmGS3G6+BtG7oNwLoCVrG9i7eva3CpepM+OrNgAYOE7WsTQuFpr5mVr9
tzZuknrtekyS20lxMPqjFO2jW4b6Jgpe0TEV7V5gbn0w9Nd0vqQZrOvNmG9gLmnBtlFw74WU8/q+
Wp5hCjz8HORndMpMUMfisJprK8Cedc4RdhRHcMpcc1ucfyN2UBlpqFzbpIPLhQsPmLA/PmUOwHgp
MAWeTEBP01Qjao3sQj1Kwclq+G932nzui4OQ4su9NzKxCiS8syWs4q++vuZYv/n4MAqVoChQ2Z+s
6FhYJwideXVN6zM0Wn5AEfx9uzUlFupbfX4t8uMwXmFWd6w4kp8Ew1w+3FQMNNXtXWM2FHIOSx44
80L+qsKPfrhx0Mz5JTPPQ/LM48My32v1vUU9V+7GzpN6oqx2UPj18VhyiQ2MpvJfUL2z9eCMyfN9
Lp+k6NAFNxWeiKY4A1CG9XgNLYq8FefA+bMsj0oAncmn3db/6hAMocOMKSppCcV3s/+WMEuH1a++
7DJeavyuwvzICpIhoQeeEXojCZQQ+6KdVvdBeehCnxkF7jL2FHgQznL6XUhfDLz47q3mEeL9P6u4
bfK3eYAU2wMHxOUCsonY+Djb5OjEEUOO4XsfXtTiAfBYBlah0/+oMukQroGhA0lx/JFHGGAYdRSg
xAZ+qCT+MEtP5XTwxRDriF/FdyU+SsrdQhmvCJ/x8NpQNAsJk+/pvU/3eXjS6596eiUOAT1zkV7a
hK4nXYdL9qhp5CVw3IzKtpr/pYCxih81fInz9y7q7ZAHp0OtHdRn3hHG8OwEg9adJ8+aLjnDw2SC
ao83NXsqo8fz4zLmHSEhcG/xqWvpUWl2Vfwq0eMX1lff3ZcWWSjJ63tjuXN/8cl0qmPmD34ryzg7
srQF42UOJyk4FBWYwZ8Ra3nI3M6av7tqYimZrPcmMkZzIobkYlKN8yPxK1hK/DOPDPE5IBMuxTzc
q/M+yHbz+J1z5fD8lk/uvgRryQK4PaAb287Cu6b84l3GuTLlTtVsDAkpkmd0fxodq9Sdu/RlRQ8l
xXM5NO2jt95UY1NC5qpGnAizH0gXXrow3yrmFnZQOcOW2GbyUcODYCJv/sZ5Ngk/SPkN66TqB76o
gA4d2np11OYficafbXbrB8UmIj2w4hrT7UTgL31kwGiiMxW7nJ15XhXGfg2O3o8A8HEp7cXhleM0
s76X9DXRjhjh7QKHue53GvD1jHkHf4A7srCpqUY8NTLXa1o8qDcU8XuccLf7Iw+EuBq3IcaLzpCT
RBG/VpsZmOtCoMW85f/KFfCyidafNhLzMC9qaPCqw51jl8LTQGGNDmEeTo26G5WHgDpOZyTbZPpG
IrM1g61CBe7U1RF8TaqbAKTWV8aAG2MM15ZwBTxr8rBj383NLJpf6E5YZz2M4EhrnhIMQuE8Opnx
CcGjNvi2sGD0+c8gvI5rqEJ1yyOvkDyrZH6BRVDL7yNuE3yKTHkgjOKdmnBUC+8r75pfC5a8BL9b
7ybDta/YDYG/N5BS6xt8fOP4mk+u3v6I2bbrwJBvCO9mCcI4bZ5vY+WJItdO/KsZWCIFR9N9loM8
xUrwAjRyxS8qdib6cUMdwoUo4Dtp/5bICye/44GSaQwjzrVyo0VQLDZK+xySV47itNjM7BKb4NQb
Lq+sPLqq5DMZKUIIE7s+mLY99RtDtP4kUtJFbiz7ASEgy8k0z+wWjXbb8IijlEZgbAzRnq1L768D
59w2ff6ughAXuPgMpmr8W/IpEvxMvxgZxPJdG25TzDs1jVz9KhSnfjpN6UdjGDYubnHYYq5nbI9l
4poor4mXkeMyH8S96SfNbsZbkTwq7TuP3/XmXpZXcdkOwJHAsZr7ctrxjeilPxsHQ7svVAqYw4YH
QHGj3Jcwq83hpRe2sDpYPwCPwTvLsCpJPkasw+2jlD2+JJ2Zja19ENwMokvvg+6EraqFd8X4avOD
lBOjgRsjBiuwK0AV97tEYbyQ2NloAS7RMMJepgmg9UPuvzTlJ6o+O7aCqQo9u9iS0GNE1wZJensk
zVz+U5ZHor9BJ3dkkfFN8keGE1atQH3R6+sU37OM6IGz2R3LBvuZjTFQOeJhs5Kj2d3j5TKov0ns
wlWK6j2ePp0YAelfkjxiTIG7ZhskPjAQyBsOXjvaCwi3p+4Y6IdU+aiE/ZIcA/GU4Yle/Ga8LuNf
O4rsmzipIcBZ4upUxNePrXAoD2X8tZFZ4iq03m9S5UzI3WOvmt5o3WRMa8W+wpFXxEymBf5aaKi2
GL1N/M+ovKM5dWiaHFV8Er/Nv+Ey7GE9uNMTzDXn2DqXtGextA9Zx1rvHabCxo1xs2sXc4TGzQ+R
S0+r2uGNmfJjO1HxbIHz5Cr+j+nH4ISMhbeufCrCQt36WUOxKoBrHJriUifPUDh2uHv79E+xTpV4
nWZvgPOEqx3S9Iomv4TrdD7EcDWCDAIYpfFzQXhR6Ke22QQOw5f7Y8BcePnsDT4jTs/CelXEqymd
Yh4ZMnaov1rFVw1Mbj5zfZJ6VOyN3OsDRl+izPrcNQ32E57eee10onTXHjO7EGjlE2aqhkZKViki
N43KxLV/74W3WCIPBnw7jD8Ul785nUBDfEd/zccXWCxNd6gEl7wOW63PFTRhtfqdUK7rKYeYdJXl
Fzk6lerLiOjW8FR1H6qHdB8Q68Mdn4tPXsk2O0ds8kL9LOZvFtEpdbzPuocZ/uUseIqEuI3xY2Z4
nEBT0M49tuEc+3mHPGrCntsnzI/KexqthuJLWuxZt4cHRrvEW9i9/NFFgfOpxa8zrbHshxa2943Q
HWrziEjfjvmxiBAATcxMnooYvp28PDn/mWD730j1uWg3oMbT9THhynZ61s1EhsHSSzLyrUl5qU8C
x1F4jcoTvyyVEInVs/QiFCxaocDnv72QOTx3DAsukUt7DYR+I2zK3iW+i0QQBTITl7Pz3TIQHTyW
/sl7ZWyVYK+vFW27Jakmb0seRNae/BPUv3r+Rj1Slki1TmJ86IQnPPqOpftpHVzvE/Fu5Phgydag
zqFRdebllo+U4NGfyCUwlc0mG4ujNTC31a+leeQWxV6/dNelPRfiK7YqQD4wRdiKpdfa4JPERk19
6okbsf4JmTGx2HBUCJYpfKm+ZgvNMJ4RZze9F8FJmx5a9aFhMcOUvnZfyTXvP8Jh3uTCvxZKxCwn
rjEfWeStj04Ddc44ZCTHZPJ17YAgWKB5h4D/rBLNQdlnp52XYlyqCfz5ELMryVvy+K0F3zEEskAp
XCRUq0nGH3R2H8ndKD7l+jy43zJrLGBfdKvPOthogm/ox3k6SuWrzGCl/ZjnnfkqYkqS95gnKaGp
RCt1t5jYBzZl+dVoPlHRyXgW9AvAMTAVuz7bxuEtpMaowHrzBbQAOrblCDWf77bT9/Jwq7q/pP1T
jIfISHlALmOyXYVbalfFAYhMGb9J47+ZX0XLDSw6YxRuQO+38g4mXzPxUWwl6c1cPvAa2VQRrqQx
Mc4/gDVZ9S3M3iueg1IWmKO7y0AeyFpAsx5kFGYVe014rnMxFRJAGZbY/FaG6rIJ5xfeDinwOzzR
eMRniVdk3UT9y5hHW8Feql66xePliShiDLz7UMCix2y8C9autL8DgCbz1jRetPgtzk6pvi/VE+db
prxF7c3IP6uGbv+g6VsTFkuwJb6IsCEnwiDF+UkAvTMyppMfpkDzLd5EzSPNaZG/Z3xEGmeeyvRG
nhzOUYrI4GLYlt1h/M7ZDHH8Qj0tQPxN4pXNrswdIDn0DZX8aqif2pxt+UjFaV9Ve42KY3DHxeal
iiXBLswt6XB69s5wbdZepOXYVPtKOGixvulYXgz1WnPpssdEkvdV+mF2Mnlt5oLIE7B7lvtQzBwg
H0nm6SzxKSs56bUXpTmNuOzSiu9WdjkgFMGr/4gTa/odEjG59o3sexB+Z7AS6nQPgekZ7ASUBPbA
8JoITH/mT41LpYLf4zfVlvKVUVBSE8XT+E3LCJpFnVHt6RzwRweyb2i/rfIh5o+iOWXJazlvpI77
0dXHnyb97oJsE0cX+kedV2GNu3WhnkGneU1qQgcRe2zb+Uaq1ZhvWxJf5kOok3jxZcHarwhrHr2L
OZ2C7GwFLzEuSlBu8nN97y2WjhxVJxrt9k/XXRDelr4Jg0MPoZeguanBswxaw89wzWYsdNhcy0nu
Q6yWBp+5nMgMMiBnYUuvshhe2e+C8mbqryWeL79VXcxdrNrbTyUh4yNTPYljCdyPq/MMWvvSgGVz
0kIwJcZgh8pHkb2Km5QRsnpQ55dVKiVQ2kjrIZ4xOJ/x4+3F8cTAiRXRoeAcSYt3HuwWJA7sVHq8
7ZC9RsvDSj+N3gYR3yqXvzfRBOLNJnudiXZXddqAaW1olPOa0Tyjr5RUybd6VjwhA8qAiz5ePjPj
W4NplEs33bp2NUPGgZihTUInCzXXba3jNL1FxD7hQ3GD6aaGvz0isHENWgDa0/NFeFHHlHWEcjH4
OGP7GmkU1TNHYfeQqVMa8z4tj8VbXLX+AX/kGKCiN5DjLXe0qZBUgSmq6sqGAY+DK5y1CpYb7KEM
iJR/pcIAYpeDk1CPNcb1wTGr14wqDIyg05HClIGhBBXIuYZJcmO6uEKpAZGwUKylik9ygI1JEVuo
m9Q3Q/5HfrkzdScAycwDUBENL9n6crNa6PDvCPqxnymKvE66VvMjFDfj5rsWt4FFVVEx2e8bZHD0
/rKnGLaUbEdFt1mIOk1x7en7xW9hfBvyU7YOAXT4beOLVG6qiOfUYVdMNI7JhaNxS8PsxwGvTZ/x
hLW8Yu2QvFtO6zbyZf1xUjoQwI6oOuDmSkSyMUF0RePQSqd2vdA7qt3gXbMutdpuzDI5lvm+JSDo
VPVPPip9YI6v7mWc0JZ5z6qnpW7ZicEg4+1w4q7zlP63gwGZz081OiDaEmiD+PKDSFsNV/Iwqv8W
4dE3F1P70tJNjBkUfPK4/FM92V76e25958LXagqoGnoNh9/YvKv7bXdQd/qQuTKfqMX8mm4bCMhu
3Ei2EDC2Hph8qX8SGabja7hatMwdNdYs3/gY6mwDW7OmTR+22jrLl74EHokiqzGePwBw5OkGvK4/
L3a1g31EB9Jsl8mLE6dsj32y41dmxPewPrfySQyfLAHGeMu0tav2BcTN5hDSGwzNQS08DHV2Tbe6
DXZUjDTsXIwit0mY7qYE0+2AdEFFTjU/pvA7BM+gwqGdhbO6EoK71wh6iBULbg85pWUkXedXHFKo
N+wU95Ig4FpnyByHgtNRpuvDK8GuxO7sIx9XZbmv/BHZiz9aN2V+US0DNFFvp9JdZHiRxf/knPHf
6KftkeleJZ+RxTIBASKKvOtD/YIUI/vc94pj4rQv3cheXcLsTJODmtCDbwPhaGpPqyeHrX5LXtTq
Gs3v6+kzpK8y6Ub+uBFzPzaeGaf4lJq2CQ1CQIHbNC+AzTa8KpWrMq3yDZc7iomtFxBcCRBeIAaX
O8T40KeLYvhDuwZ2YDimRkWttsPCwG8lIcdR3jQXC/4IzBXQJMW9nF5U4S9QHkHwpsxHBRRtj1Ty
b+5OUvmjx5+KNDM4YIwCMPQv0FkZnn/BE1hXRg4M4CztRE9JjRFOzKg+4uK7UDjshl9koDYITeTA
PusMvnOwfn6c3CwmLFEOdreP3CJSwWP8MTmi1hfUyyiiubMBki17uKBARk79BrpydRXZz5HCIJLq
sc00vEfMdWDQEkPBEnSiVSYgJGx/xem1Fi+zcptyAVZEzKS3pbWEMxxcNf0bAi07wwMDDmccjw37
zZaGF3WLy3iU0Z1jwWzb5h+lcJrndzXzMiJaGxJNkuqvIbJqCL2+eDbFXZueS3OBtmUiQ1CkfzJi
J6HeMhIuONgTgBjqSw3ALSpvIjLBiLWPJMgHwWh8Tka3Y/jngPOoGAQc1fLKjeyiXbSni0mJvIvI
KII5BDhsYR8zWJT0xQkIOCFXU0mKMAINLKlJaNKqPcz+LfQiP6w3uRt74z/rd9poYKw4LxnBrnyR
/gmTnMidZfTF4jooPyLZl8vqCy+ucKQ4RfsvkytsYPTfkHKYNuWmBLLSMiBbiGzqn51xp+IFVwSt
WVzW5QkTjbsgEJzlSeabTldPtgK1i6/wC+yqI5GOirOydzGtu7wgkr6r22dAsFrhE/BBoSIycioL
Kox1YJw6zdhuheA31k5hvEMYzxMhITvtD2h+7dy4WqiYeVKHB0ftxJUlWReTlxamj0MITHxNins/
WWTYOpm6KRpX4stnj4otfMsyTv1gBYT0ZgqPnGOlahvlRuGsineVAC8VcKhNv9KdCmUHIhFckhPK
ngCIxoT3zno+4CyhbJiEhGftMbktWVGIzTezH+3yYsc8xW/1U98CiD50yo/afK9KMxHVUk++CwAa
R5wAv7DxNDl2wne9oJbhG5eYnozr7JedXwSppVrrZxhOBkSxjl435KoR0BUSoGErTbOvi2UjY1Bs
w5dc+mxTyWPSiA5jKxnfmfobjPe0OkJ9UcvPCvqeOp17dRPEx9o6jSOaoPs6MBFza9fltNZk0Mr1
a5M/c7znoO6axhtolvL33vjXGz/V8C3K7iCfUDk6pbCHR8yN7fIpMsVxYWnA/PAT13T7FGYa4g2d
R4DHNv5Ro7e8v93fh+Sm4khIfQk0HaXOQpOnp2BLud40sGqU0h0zWPPRKa3N0pamJ79xK5iM9wpu
u07iIFFiZ2JhkQs/KVte1FkcuFa3GfglaD2/7YitJ39owOmKN+S0oov2EbayNkKOwPnbO/H6GzLg
lclOfKnhp0HjtyX23JX0KGJm63uNXXuzVaVTmJ/ZdzCsHmgW+KJEUqDVjvdQ4ljhCLbRPeO7Af5l
ZPzRbsBIQ4eCFc2OGUy5QXERDKMrY2Agt4L/EACaJ3MVooMYjzlxbE12DRl2LsTv2Sh0h/IceApL
kKOMrZY9PtpHAx199g3WlY83TlyuA1DmH0wKWJy/BNmPCOBoCpFFFHehuzL5cuJw1z0gxXEGrdek
eZvAeKAldbCyOpL0T4dO7HP6kscJdAwpOh2CxcAIXjRzXO27Du/8y1RbwXcNWqy7SNZbkdMzyRwa
4iFQ6U6rRx2ozFW45sk6Y/ogeoSTZwhDkpGCBLqQSHxxBx5AeWbGr9EyDRSvHV04xDlyLpkY598M
nO3ksx4cxBeQEw0bKL80boP40iLYthbNLxHWN0tEV8QTwTfV8I/OHH0GpRWqwPFqh8TSMvhTQwX1
/Xa0Tv28bsU4WPJe4zlwTdOP/kYDyJCdLr6qE6DBGHP0Ga2tc57o9/8XjEyoqpPsdD8b8RtyobJs
LLaW8FPxnJXTj1KpMFj2ZnGorF3IQwxFTP0MbVYdF1p0qHF8IceqT7l9WUG1TfglGa9IIdGskbIS
8gteEVAgOcYFlDBJ9PTxsvCpJXuDME8epmo/PCzYkDFYwCG+x0SALhfFHlg8P/Pslzm2KyDXYE/O
Wl9gCnFRYLtcReoIpl/oEy1UJKFCAHSEYhZKaPlHFzuxaFgvlJGZttNuJCQNvA3ZcMoTy67CHwN2
Gr0c6ewIXCHnoGuu0bj9muGWzahPxaXNh4m+m6ep5MGl6CJz0s1tws7WXR3KmpRdrZtou4VJmZBB
DVZ5E/ECdd8Ga3D4aRvL3K8SzQxh1mSwc/MmN2TSSgbh8CZ11SVOLbu0ZCA+X2P1jrqFHMGzQIli
cA1qbg/sdZMSuzZuI64ZvWJqissGcTrBxrS/TCOXhSru2cu3eP6sy38y9pV++tTFlwabEhN9w9Wb
M1VbUBDxxI+AKGAdvukKywA6O7H4CoVt16I8jo86TM78b5A+ZhTHOSGGCM0YWv+1PAK5A1ay/oSC
5TLOksUngOCNthxQsCJPhAxFBzMytCP60hFh/Y3MZLLhXfs31+/yENttvhvBR5zH6k1XkKm14DGr
f1iUGsvXIjb7pxH1Cb/ruvdYeYSSq+YflXmOfZV4qRcyCXaB+hBArcX7pdOR9LZgiljhaUik7hPn
Mq1QiQeGMbwT8973txL+HxNhOUauyp2jhW9EMLDs+BnyL4MFBNwaVyDEPCtf+KQ4kdeJ2/xhGPt4
PsnwLYJvpbpk82P9qy3h02TCUCAHmkyy+Dj4yF+xKoJZaOqkHZIqO9PvdAnggAQoX8oBdaQuPVXW
66xI0/Bvij++2dTqO8lDmkezkct7LoBdhwREY0KUwZput5PoIhEG/r0BIa2gMCi7zwbsYcrqqIwe
MfGm8rZhRLDOO2bWwVPqFUywBDXGifVqFG/0AjBTycf1CM/1YcMjamcvRUm8EwSnxpKCpBnZqi/u
C9LdfdSX648SGV7OkqOIIDTL9mfLhnoROydT/vUoxIzoc6ETnwe8ssH78mR52KbvEr9fjEYItLOI
BucgkGURlh4GgaWDA0PsctnBpW3PwwT3HACnv/ZHCt/phsswOsGvQwbKJgrgfMBqYQYPPDggdvmv
hulnQHKyNkJZBcaVeyHUr+vVrQ3nT+RxKhvydPxOm7ewvLbiheZbTf9FEBXF5C1a7vT6UvQxNY8M
ydI6vujzOztJoqxsbEBw/Vu2cJaXobXfGhsSAMY9PRy7bMLjUi7xliOBu7WG7diMP1oDSY3vhQEr
+jWJsWV/Wev6ep3aCutOqA9PJWLeCgmu2t5D+day0pQ4mYdXNmzNcsTshwJW2H4zrtSoCHgTRxV+
J0AEQSoYojKVFdGcbczFUcgTVH2hJaeZE/2mmh36XsTw3ZfpDo5MxKKX+ryJEsPnSIMd7YvmgbAp
fshzI7zU4HJ53oJpT7QCQVjdfAmoFVvCU66icClo/gp1bxBJ6qJgti6DQ1RsdZN7YNuKU9a7jhEP
21w7aQALxxv2H+usaQN3lC1pjtsIdxPwA0P+k4moEr3goxag0hJ8TSMy39MOHqLxohggUokFo3Fl
9mIe6vqsizuVtVOpFi6Se9ngyBCpQ5bHMD/W81HN/bW3iyzbcrHsxAfiN0CFZrNvlP0GKyizt4NQ
7+rcl9MtnhUKobq6pymPLmoL3jtpYvzzbugAdh8GktU0BeAav8Hw72PFNhhJXkNzk7msEUOHBdFa
Q6E7m9LPFJWKO3l1vMvWF+spxefQNTf14vY4y5zYGxTPMo+h9C1E/zr5EYPmaq9J8ilglCNZjomC
iYwoYOaLmiFktFd/RAh4OCJCAMefJVtzRhgw67zS72F9oWkvLoZ2kIoDM+51h4FdYn3K0GIx89hk
5IRHu5JJSXUQsmMz+EbupWyQ0+YfXSBPfGLxuMc/uMSiyOutiwR2kj2iTmlS3k3wnTbB6wXjD5Ey
G2goA619V2xnK/JG9X1kwWS+RMlLMh276V7q21w/Mjliz0QMMU/UQsAB2+F7sZA6c0v4c0CFKNdj
J063qUrHTpBju+0XZ/JgpfZszHzwtzb2isncTdZO+K4YZU/7bnijikdxY2uSsxbCKflzKmeHNZM+
V1LAz7Kjm7mT0q6uBy77WMFjK42thF/BhCXNXJ/6ggZooHSBNoeAN2wOrXawOEA0XFNf+Mow4u77
HDWdwFjDBCD7P5LOa7dxJAvDT0SAOdwq52hZlm8IybKZc+bTz1c9wF4Mdme7bYmsOuePJfrERa+A
bo9/LpooooedS8nrVVIFTZ4k9P21Cw78iOGiXYX9b3VWFIMhXSdnmaKSv9AReo6on6vqYiCbQBCV
ZbEZYVfYxqCY0FldR4LUwEQtIH0l2TMxYDVcBqnF04CIFYKrY72cw8WEO0X6dovXYD6GnH7dqJlb
LjGdFWAbIprPiIkv9ytsGVDBBFvXI+gQJsyJrGwHHt/B6Fd6oRM6/bZkrE07DlesN7y47cpct8ay
YD4hypqM6f7qDGwA6cEkbR/2VXnEzGfQ1hqbx8iU2ACwSkdf1bgGF36ywzSmqbeIZWi8aO075IQx
8o1Y+aiOJe0alrcH4UHaTppZWAEx8/0jsvOj71IDdXP2gwaCbMYzwvQmfXv3lGXJRHglkxO3GSUf
P1UHK1eQ7jVz5ma4pQh7DkUn9op8ZP5hIImjWd3CZ8sPwtyS7OSUX2Lgyt8ccXXwIFiQs5HdL+WV
FzA8EWxUr/XTvjMmZc46AlPuhQjLSCb0ePVY71ATydV3Jb4Ua/mioJl7CEXX3DBo4vir8bn1hJpT
NsYwW7p0+EJaTKhewsLz0t1fBBK4KMl/bQ4owcUFLiDr6cuCJZFpAfuHoFW70nyJdptCfWik0Mtr
6K6uvfAYNPFy+E6bK+0pMtLULruEaK9iNPwVByfEFBGR4D1Td+b7O3VaAbVeBHFk2zgaEJtrp8xC
fMj6YdWorwjXnhr0PJtCiZPYu6IplhXp1mI0C/IF8hcZIYTjauiWQLrFMVfdChVaDZRT+J9nvMyK
sXLsdyBv/JRQRor7uFoQ8ov3xLFRBrEiUbQe/wwBqfHQVPq1moaLge9xAVoxTNAPaNrcy6nCPaVT
7LLjrFNvPUVvCcyaOE5HEKC6EsIQNvah/g5gPHqqfzeC8M7cz5wHQiJwd8zhVfndeW1Q0c17UB84
BL/ZdPlfQbIOSdr+WrdOPeoeg5+p+2jQjzifvLBV+mT3KbRLkH+AUhHDaUkcYDFW1FPafxCXP/Pr
m60/nwNQNVH1+id27Kmn/TWLDlSW2E7t4E1+CpbUyoeI7iqSLqeZMatIJxRaZFkB/dMhR29e810j
JaEG7J/43OHXiZtomrs/0PhjeyqTfU2adfWXpu/G1Rlukds3L9tZq0y3zG8KWV/1M+UMXmu8FfcA
yT3m0F8FEip3vbllg67wOvB4SV+cOQVdRqJZ8xCSj1//hh01LweWSiInFZzV1lszoUDPRNkWFGcU
x16+CvY/WMkF2ewGqGFHVze2oWJqEuwvmZQllCwuxibiJNH53+c8VLxDQqwByJSvvVVjfhneM4EY
7HiBnQBAAfcvFMpUir5pRJxpJoiNNpfaDWeebh7shpbE8ii0DT2Br3336ZDwY1MCv24h8rhVxhZT
En8/b8QiWVpohRYBywRYaVAspEAYKgAZNfCcFcMpoI9Sbg3KVXX321b+xpR9bImGgwClPSo0EJdk
+lPry35VrzrCccZdhNeanuzWFwNIGqCK/KqKdSQtI44kc4ZRnLW/uNb42ZKzYF2kFIDTRrIF73NH
FVDkhwKPYNE+AdwMki6DO4BaRyZypC8QU/E222RuAtaLQz6kTk3I7jWylcnWFpFKw0xKT+m4rqNN
wXeo/sa1y381QJOY5C+fAnlLJOPEfMBET9p6y9QWnEvqe3zqVhtKSUok/F5ss6qe+dD6cFfMuU2H
lUBt3OaTYGUk64IwWSBW8CtKPLAzQSZ42AVROHELedbOySDUOJ3vERLd7moOcHsz1oCqZXly0S1C
2Amn34FLeUTGJZUfMegJq5jLXjZrh1WJlEY9a8rSbJBNMX0wdYnZD3V5N5e8HXSoOPXRu5ZkeGpg
QO0lH7dWtKtkljuGw+HQ5nv0KzNgZRl2F7hJil8kTODaulvtvLEXOLJMI0cCeEU7DPCvYhOKmy/z
T03Zk9e1vZThG8eZyTVA+A+u8XQVIgG38DjLPa1n9aWcj9Mu39vVkjqEnkeMqw9zk2H9CZeEdIhU
fn62jQoePCX7d/Ch7OxTrL58+8wj2atrMhuWNtSYTsYHXY+gGHcicucMXwGLoQw5Gp3FecrF1SJW
6AhOX6scUyx6pKryJMmTvQI5XMHN5Npbcp52+ek4K3a/jP9LuqJskYaaZ4vEHvjYZ+M1st9mQdCH
y3nfT4E+UOm7wIjYAlrX5nin43z4wX+5hF1kPRnm3GvNTujimmSpIW9oiUGush8NWYQysak8UbVv
Adk34YfJ3+q2qMcvHP3kiiCczcCnO7BPjAqCgZAvfhkvEtomIhXVrCfAl9GagsClB9lBsQm+ZqRr
wzhqfoY3CGmPLdR1bzhGzmCLiDv+xBTIUO5zlAJcstbNQczlL0MG9XhLUbjnnFVlmDxJp9BODb2s
49at9u4P+0Xz41EYkDH22vwdgHkjZx12epdcVR10H4yYWRfdZsmQx8RIEelMRC1g2gPk/gf7gaWw
axFvzQo3IZBALKsVSlIn/6iy3+GzVE/0lXeQlzwLytykw2SkJHYtV1+lSLz/tKbsePEFFINuryR7
Jvsho0fFXxj0nSOMxZrZR2cDAbn7I6quOshQODFcHpzavzZZ+fYHUZnoFBCq0NU1yhCiEms981m0
DZG3MzAzF9j/xipDPiFWO5Y8YZK0UUXQOE/FzdbKk13vh1O0RNWpr6tltgRG4drH6rJnZnAVrPGU
DdirtiB0Xf4kB4EwiW9+N7nduxp6i4UBXpgRYcGy7T/95lUr3//QaedWI1ojXYSm94mFWYSHuwhO
/sKZEkuzI9eC8+ts8k6nykGR9v2MUaPPjwWCV2YmhgQjPvYusGSJ0pESHXNNoTX0uzv1QYAJz5mU
GqFZIsE2mgtJFyGqU8XYJ9+BwyqP7wIAA+kMQRQz9KT1wlzm3hwDB/v3imVgYVfbaObNghE3wdvJ
nwHFAuGGXTkOLp1C59ZBAEr8k1O2EzFy1jso5YxaRtH5BpBT7pluMCvvhvpSp48s3WYrGZHD0v9V
A6hfzpynTda+i+Im/Amag5TewDgKYzE8h+DLYEwtHll/69iABVMtdJ1B90SqwXGjIU4DzC/uiu5O
vV1DAajdFlOdCsL3v90fRD6S/oI5kSkmFBYPHwp1hiqwbxLeFy0cCjZyiIrbwMsvnSP5LOX7IVox
4JkI1A5u+5CMbzXpodaHiW9TjOW9Q+NbSrKr072zBopwIc1bInXbVSf9ickwCd5yfax+GXah1Bp2
8DS8tQBRUndtuKdH44JmWCdIxdy4wUFTj3K7DZIH8Saoafql7h9UkzYdSBWX3S04wR5wD8Q1AR/H
TnsI8qRKOSMYu01rRqoGg1GyFkiwHe0DefmHSrp+eAsDrT6yDH1P+vGkgNrxeP1KREONwysASJqw
4gmB3Wg/K/mDbcYyiOJYdiBOaAJzkoPnHo4hrf0c/LeqCE04/pp7oR+cdC2Gnz49CxEYcqO23Qz+
2USdXEtPZ9jGhTwRqe8GEUaY027t+Ckx3uu00OhgNYW1q9p7JW3M8OLEh3g0gEZ587oL8CIOASjh
lS4txBHAyOjA2pTFsn9lERauTdUDSewK/0/qTn1111D36cciOnkjN98qbxdhxliyiwdaBxaJg5yg
pVYSQRxxyvVcm6qAd0q1CzrkNu7Cq4+jzIS7s+xLY9KK+heEnx1UQoO8C/iSR6QUQcusuDr/Htzy
IdExWc55hfjFveLd1nMYew6MZ4VAsUk4nWmGoXyHsoHwbGonSb6R4Dm1EMcLxW1cXU2mc98/CE5O
LENOdKtQNEbamWrB2l5Zw4J+5GUDS36NIFbYqOsc14F5irVrPTBERK+gfUcN6vITLABaJ9a2HvOb
USqww3+mtGqrrYLoGZyX3vBo7WQPsabL1cW1ru+v3jRm7hy4wvguA9FI8ouWjSpklXaCea/uEq73
UHpGVE8dYPkDSiuYvXLzR1BIFhjOCO1lpcgDygB12jARtsWGsIPA2dK6LXGgd9BvK6vcpvFXmd8b
TJbZreWr0ZTbKfcfVkbwJBg7TR1wFI1hiedcIV3KX1rsnWJ7WlbMMvUOiInqqnWAWBtNK4eT5/F0
23PH+yV4YgG9XaKLRpmMoRBzS/3n817rDCC1c2N36knLV164ZqwGSFtBaCGM8vm3Q5iAHTeTAovt
oB6k4OwUMPecBQJs7hCEb+rqlEf7Kl1Q++cvmE65APol2AaNPAP2uZyrRWAkerfC6yAIcnSbAlnR
+EKUCD8/yqS629CzNRMyjSmfV3WV1Wg2lk/ZpNJuBhutn4oUZfktDpltCEyHXgU19/qPIePIw6gj
qB8qLgUuMarUv/yjClEkl2jFmNn0bCX5K/Ajo/y2y55R4q2w3FqvliKO3vrRakjqiZavwfBCqChP
4oTHETb6B24vB4zZR0kD8hZoqGJWhfkarJcGWKBGlGNKx5Z3xsg/gV25HJHTUmc364qbWK5buJE+
/fY6DW4un0j8C6bJ1yj6O/QdzG5F38Cp1hnUqSadkDKsF2sldKYtBokgwKxQ/bEhIEWZKEUys6hO
GPlBiPWcVOZUKu+2LgLIt+OL31/ADg4XCru2HHQ8BxyhJWvFxDiqzokIk6Z5Z5T6lV+ptMnrlU9y
BTAm8j74UZNkhoXTUNfL/N2ne9P7gD6YKtA8DUdDmfNSQeLQvonUhvUBl6Ikfw7uyUx/vZJxJ6Kn
ftMUWFeQ1OAtXFDX8SqmAr7wrh73RMtNWdFxw2URzghg6c9J+BY7sMUpaJO2oUAMu/zOcfPugY0i
ZdZ23xLTJYyzoq0RbHvawo+n9hJTOMi6e/ynsBhPAWMpQTOibRUxkqw9KvAd9wMqNSUjamDBl+dW
5k9tjugwrelTg5ghIqxDnG7ZACfkm422sYlH1N4l+hNV4Vj+amkjZqcUBVQlv3FFBNy/McAp16G7
bCCOPfNKu6SQFOYRddKwgkl1dLWLPxy95NtwpuG4iSTiKnHfkFg9c5GRTuk1IQlvgjlC3dSibgOS
Y2bK3eT3pzRRrFSkkNC0ihEEKpycWxwL0bkeLiBjGYiqb50b7RpMflumf1zUyIbAjRaU+6x7/RTn
t8LdRs4BpSYfPXk4GH8j6lIBGoSUe3SliR9/Wf5HoP/U6seIbE+fAhYENdWtC/WHqiIqA2ZDgt1l
ZhIAUoodc5qjDO0ulrbT2qUfxejEjVlBjFep0ZQLHp5h36kt6DKuWy1YUieFHxASCUktlhMIo9Sr
l6oyYhpE88oxvinyT74K3+HW5nwp+yn9GbNsAM7pP2ke8fiioR/mEE0MMKyCQP4dQJ/SXBxu0a48
djMEJ9R/WpB9sw4aD28WuxTkwMpbtu1vl98C1g+b4tfkI7SQhxtnxMl4f2chG68nziem6pKq54xd
ec6aTdoEIBZIGyJDBnfRuaF99/pXBHHU1tq8Kz7s4W4S7CgHJLL8Jv42ZdKaD/RSvYe6QJjH05qC
KDBiyxHwwIREeyJxskXtlyvxfNmsokGerW17XPOszRr1oGZnKBEIfwattf1AWSEONLfgk712rE3q
eMwJ+fAFN+PnuInzr6g9ivPVRflHnOP0V0JPocdPV/mNQs4kH+VHtefTA+VFxbczy5UBI+T7R0RQ
9bTXcqjgFrV9O48ta9IqF63Ez9lf6I+lygJjQonVwdPJWrzQrEvUM+fkFQku6WIc/eGGyCQi2b6G
mqsLD/csdkh6FPi/M//3yaXaind8bjNhi2PQLg/4AGGfufqAOeALBC6oc+sWe3VJ/eVwkhaEj7fz
xHqo8R/svBneiRPwkOvL+tluV0G2k2IUVA21vR5o4dzl+sgThTr7YuEPzAjIKXP55rpvf0gXLR5C
xJW69NadvyC7eUQicPPzuWrhguC3yaBtIjQ3SsOZ2V0jNlTMxKPyKaZGLfiOp4ws1emNtiwrWUHo
Iu8vJUy2EHTF/QHwokEgUr+pvUGdI76IusCpp9P6OJAOUzjzBODwR3IxZPNQOOi52v2A8zqiT4zI
KfBJE90um8U24wz0OVngWss50S9iBkujVXfkhMHU5I6fD5rI0HtNnj7KNS7RWc7tTQIYYL89czjh
C9uZtVLCCRBP172wdpdTrwCL9x4Kqt2oJxUww/jARqN+6O6Gt1x68rT5DOdO/47BXci952RgE8+r
H3cE1qZwPOWt98lZErYRQrVK9hAkow8p4oyPV31+GEEC2tqaeN0dBTd9RtMM6lEYVqCMu5UgDurg
RekiDlObej1P5BM5QBlYY3jVq1HI5qEOEcZhh1yabrpsrbOekm6IP41Cqh+C3lDbCMLSPPfRVy/I
Es5aAd+W+GNiunAA8PsnzzqvLmCHuYWpMWH1Sq7w2BeXq1bAXTzTl2eB6dV/XFY8RMG8CgdGe3Wq
oVKJMG8OPVgHE6pafZnDYVx660q9S/NgORp7AWQU8dJdcuvC7wmRkEKmDz1+s4gr0ZEQtnB12fY1
ED8Ed31KFByYqbtwy2+VRgtfQ3NJ4k6JcevUeOhc7L+oJqBB+/OAHKNPKzzxpc0I9KPAEvwOkutW
uod26nIPPHXjBWw/UcEeIddmopadT8FxZooyzoOOH4fvj/xD/H0rcWj4SEshshg2au2Xf8JzhxcM
3lOzNnaw7Q2gyg5UTP0etFMiNavMoivQrJadWiCN21Y+8pwTsOGMvXiq2BylPupEcqXNMV5rOcp5
Ho7WTicmk7de3PRna/4IZ7UZ3FPMfnwyMpx+LE4KXs/P3OFmzxAJsZqBcZDiyk/qAPRW5xY9UZZt
xUlQWiQhzWOkLvbwUjs+iQhbvPWdlhI3MIol/SVFJ8c4hfpBSna5/GdlH5qIM4Lu9L6i4t2XHpky
PLv+tkpOFXs9yycJJQW9dB9pgvt3OWQ7RmYA6kBmHeVzTNCiR7zCQDm877ci3xfFuTF+bP7gw0jF
IgqCWBGgV8kuUiNcYAKeONNGY8jiduSvEK4phaMlxhK8TdcuZe3X0b8Q5EP5C643tz3HmgBXyZP1
KfeFZ1IKAh6Q9XjrcWM1GIK4ASqfyk8kivkYzehtmRRwAuFBMlKSRSh5reK5ZRUclMPSlqWVyPsy
UOSbHBf8Cq5EXkLnsFcw25Ny1cPx1wzzMsNVNv2xBUrO3RaQICbeH1iwAa0tgi4yrhsoRG68qYLE
hIgkhrCH5dJCimAvja25UHKNTkrjIN4M0LyA5rbgk1Q4o/xylUejbbLyBFGv5xccM5bziGKLv19a
DCGLR+tPNHnqwH3WC4/t0qU2p2iGqQ3B5HZ33IQAxyBy32yypFmBMDIxHvEPF9ic+Zk9zM0BNLCq
fhim9E/jTa114xwoCppmkHSR2k4ciksrqKRmwhpkFluxCbkjVqFNHqP2nBJdauxNpG1wPJW6ysMd
TZSGtCDpV/4cjRV5vabN9os0lGdSH78tpKDxKl3j5lB3BA+K5QiT8UBUCuLO2l9Ybb12goteIRqj
GgwNMz8ijawerlm47nknfhaZI5/hzm5BQFHFtzlN79mstR+se8J6kPEti3lY9VkUpYeUr6LEZ2z+
qKQr8VPdp+0ecGh2ARGZlDQ56L2dcOKYaP1VStfjhtLnZE4yPKPt1DUYv7A8zGRvrRfPRvrLww/g
8DQ7tWg5PIByA6mgAhMLZDDv6r1rISw/dPFTtZk4if+swGywawpVlcVgWw6/zKZ8jey7ELvmM09Z
uLS9ZPBLVFztLVXPIC7gVy7fR/zthyhlQGLbRUOjdvuXF1cVtQf5WDxbZH32+ezE5U1IE+p1gh0Z
tWBhzRntzrK0dPBCovLh28cbxJxGeMmK/PdpwrdPBIVu55MhwzH67PELTl5d+ofpHSThXfInDe3N
Gq7i6yjNzy7Y5/Aw0dIpl7qKzWyTDrsI0FcT+lO4RlO2pxHHaUnYb9hyIWb3kuQkiTsKYyRywJTC
3zt5E+I4VaQNnLNDjgvR2eDIn6mBD+TQuDCdHp54cq0LzHL5mkzTXHkFGmOFs5XkZ9n+NBroY0oT
QEpib0XnLYRBbiEhRRHp+T82eWJck0hTrrG4juutWlxcdV+kVxchgUvgl6BkPa7ajr0inRMSiNbO
MH8BWr38ApChc9PHc805kAKLbEtkPRoT+Wewn2ySdGYcExfA78ccvkL1achU6JV3DeaAgBxgyWHX
0uxmgI4EiFcF7Onlf+I7DaQ72ZPTHpsHwUOYqNccz3wRdb+RgT9xVCQs88ZKDxZJAX77ZUtfufNn
6ltOhUy6u+gqrFyeDOmdT0aqa0w4IBTtKQsPJnXMbc1GE5FJsozm4SIkiAFKRkM7jzIn8PaatbaM
V1Y/dWaX3L+MEoADcTgzAC5wcQlRYkO66nhR2DQ0ejjtEO1j+GGnO/4TAQOF6BFbJgZbu6uhxnub
TrQZiVKWDw5DpfVKqdYR+y+4jDUespaON/gbxChBgnIcRQfzQ2zvYwRncb2FZSD5JwV0DCU6sqNw
Wsv8V8xransVMiYO+EDnQNtr9Ydl/AUwDn59hmRxPWLBkBLap6Db+e7Zq25Y0QC85y5rjplL/L1s
du6DzDuhSAFZhJjgKoiyp9vufXOvNacSICh5R2SaDquqZKys7ZlWBdNE+bVnRJa6bwSa05h1Mwxy
lDmE/IQCEkDubBzRS4qNt61UbFSY+1KkmTWC55NKdFYhfWsVNaLWV288xrFcG6aGpHKcpzb6kPiD
CG8MATMg86TAv46Sj40CTXhqXCpfxXBQ7eISrJp8+5yIHJ+XIRodyLXfPPhzjA+1/JDdm/M3LIYZ
HAtDZD2BWeoE/Oe4W2b1EgcZx8bk0hIJ+wLgKDahB7LoGPADexGDEYhu7OZLxIcZ71admdoGlwT9
4cRxmjuIasn9Eup1q/3Uxotq3IWfb+TEUusfrFliYWcfDpNvyX/5w2c3YNXaSoi2eTl4KFXUwZWd
MhHgJMN671yDCmfSvu/P1hBOk66b3mDrgr8KjWj1GQfntAzIzXjqCWFPE7o7+ytx4YhBMPWtiLd2
/1Azkk5KvKIJaTZ8pPVVLr8BFpjDFqMGGLbskNhn8hfVQdPhZmxr+1xwRWuo9vAgolznYpaO9UWV
7371tqOdn87R6O66bhm0Ajn05uZMKq++c+ZPkYm2KPQJYhOKCoGSBsRmZ7K3ZzbOEreDNi+5mtaK
uulILEejSyoWdg3us6nCXf0kY9s/yN3BJSPFggmECEcgsbC7rwrPJheVuJdBC5BoUYy3i2NydznP
CPj03ipdnh5+WAHI9+aZIEFvctIRwEpb7U5SUOli9nrJ7kHOD3nOuwOwLv1Y9dfo3EBPa7gWmw2s
Hw8lGIsL8v8ZJ2dR8tyV2DrG21CspWHVqh8JZrawnFCAxh40kvB6YWaaVQ90XgRuEuaVLalIReUx
KpcBUyUwu1o7U0VtZw5kf2pAC+9tdYu5WY9+cvVlsUwUSB/5W1Oyx7D5q0TYhHMiCOVwl1ALjfIv
34bSgXDsSYmZVlllMVp1TkuDOgbEgOJ71wJnqtERFlBI+KgaZzI43soCxRKC39rlq5LmfHBi7MqI
HBBec8QM0l1gVrgdJjbUg+4exCfhqY/E2lLQIzRXJIuLctGqe1Qm+ZuMXpazdc0dX+/gn/A+oFUu
UaqFaL1reAlbIsIummvILaT8IEXzpv+0ULeQ0T6J3McN6jo9D7N8qkTrIj+mKsvWUfwCYXCntA4t
GESvcoMSIzwYZoMjA2GL1f/0qwD4iGUeaewJOHkakdRYSKcKzwbqeNqYFRpzfRt+YZJqs2g8x7A5
JzA4zePOdnhAkqdkEJxYTeXkkeiXhMxYg/QoT/9Jq4OWX0f920fCpqKJa24MVGhBpC/i3oJuxiAU
1AudF7zY1zNKjWnUdClK0IjWdIhvNnjRZSS6o/Kba5caXz+93aDJLkakKP5QAHCrfGM3J5irG1G7
E8N4VfI+xU9c74aU88r7GopPFa2juGtVHsaUotvGQLoOVN3CraNNQBnHYVog9Q7ztZUdDTThwZJi
CoYGSGZiAWFv/G2YzOr4mshgtdOnY4eEE3GSDyWjN9u7++2Ee4k3F9gWrd2MuAO/2Oj6VQhX5OBL
fLZOh/mo/KiDp5PgDwSyK4mdmZHoys3+PeQvxdo0BN/Er1Jd9cM6CG4Dzc7Vl5T+hvUrNbiF4BuG
cm1xO4UucocjaircR9u6uGfg0/Qx/NsWFZXE7n1XkFvMfMzdnhUnkg89mj3xtKb1xwiWxPI+6CkE
zstTjlmxNSh6j5TvSH+0aJvk5iVnWwAHLvA0eJSmu2+RivgbGTw+1Hec3GhWfwtqlwNMpAuLcER1
5Yvt/1RlR6m72cY8swkcyM5xsrKpXc/yY6T/UQc/tbES/pjI+27W3JiT5yfIX9d/d/0ZsecoPlJr
0zofBcYWGh9AV548Z0WBJNlaugF7Ix9DtRHgECXtA40dLFmav0BPMYinHdVAcQ9Rlg/xoUo3Zi4Y
75bqJF5ErB8DOCYGZoU0KjYQHfDWeoU8EJLyWcC0tvqbb2aUDw2KGo8S417FI7FQCnGDbdVsryXL
cDzK2mcuXTW8DRHzMXIM2KWFQjiiMU92hvGVpY943FvaHkNhGX0lHGG5fUZ1Q/bqkolBV5emhcDo
1Narvj/lFsoFZxHlNyoQUpQQrOUVmdv/W7EgSDjsk3gj8P+a40k3FqLxJaJ9ZN7U33ZG8KT1LWSQ
KEkbc4FYqqO4hEgn6Yj3YMDqzMTk7ELlWnYEDz2qksdO6EQFF8nxNR8N1hXWiCqsV2r27s1XjrY5
AnybZ/OkOfUZFSnb3lwJJ1/4reE+xu1LlK67FOLkyN/37VJql04L0UiKBsri3DvVSKCYfn6sr2jr
aVvh6Fdq7g2hu1vb8spTV50+SculJr+ox3DqU0ASNqodAnYXsk0DyS2DV0FYPinRvwCVh+rql1m/
xqQkDml4PKv9zbwruftAboEMg8PdEGRXWqD4DV907FSfVrUOgdi8RapeLOOIUyN+ZUSQyCDiAFCF
9w/ZdOz/dQfgkPKRjFt0mp+DujRUhhR2hkVTfifIb4nl7g8Qta26oYEAhmONQBcpA7zTlFJnfMoz
fHfFStMYRLZ988sIh5AUZJcfNkgvcYjstwOwuIUZFw13lekFC7AmMjIOQfLD9eAnHxbJP9K/zJWo
28G2oqkKwXuVJZXy/ocn73MeYhNy2OpxaT4G0AyLjGulPCOeSuRVKos4VSnaOQuWmNraW0Q0hq3N
Kk7lvPdXtgchDiARArk2n9O/6+koMLAwfVh0LwhP00g4r4HtLXkYHUgUlmssn+M+qS9p/uEaBFz9
1KUIsDrkiNRNULtKJ3vnZecnDWm1tLHoD/IPgJpJtMZh4wekix1rfceslFQcQhiTcPHmS/kpUxCE
fMMRiQ+E/1ALAQL4QRpA3L9zd2sziVPIUIIiyVw7NaRPT64H7DSTXYpKZV8GJBIJTITXH60iPlo+
z8VoHnvihVCe5uY6a3eWT9DbzWEqIGUgZ4pzVK4CyH7tkPFgu4hQNgD8Ofq9BmxMBzgT60zc68sg
uzRRhjuS3sTqTpSYm7zEA13Q6BFrAFtz0hLt+NRUpMT5KRD/UqQNOsBpIou1HDCJVDuvAIY4aeaX
U7146ac+ZiW4bg7IGnGopnyXDaaAZdP8eZisGZaohK9RLKN0wHUr2NTUu2p8Or5z6pU1nfELx8Mu
n6Edquee9fn7I/PvsxnG3VsXWo2Sluzu7cKBoZKctSjnOnnbORvSp0OanBJE1c67s/7Ez2CSaeEW
3rSqzhWtvdBqjIgfxQzNY/Yj9s6G0LD2IwSrlNQnOcpyvsOfThaROpCV4/DKactBP/fSbSTM2dI+
h3jjeWc0ira81zThpAYS8baBaLlY6t4G3K5XbnXzGTv3ykF8es3kg+eu82BvAR5OSyLk1ijYJnX2
jri+x+pS6HNd+7XSv1QjnoHOnkVdf4cFDfUv1fmQJ/7ca840NkyHhTaNsocMqyB0jia6Bqunz9LJ
MK3em2avEV4TbK2QtXSBu85Nby3YgFKa/x4jjUeDyIWpZ500AyPGuvMJ1ZwhWp4R/MIpi5Vl9OYN
mBSYv19vdGYCrV4aP1CuZNagMSQNSBjGzTkvgvUDBASaiyqHvgBzb9kfVXKJu59gOGXquwvUdV1d
6lKDUiYOiBIe3XrG3W5MDxVMbcytN0IR5MqHfDXRPyTrf1cnzJh3FclXiXk30Bv2K4KkeaQPhJxp
5dXOdi3rQ+nkCwJvCMkCRhZ7itr86Bg2hrvIfqm7ZdUe6/gsEwSW7WQgUMAse2Zg/Qg9MD3OSjcV
4csGwxcvZbLkvg7bQzvsxgq9bUzCMa8UuJlMDNaBI8BkBkNYEVx8449DgcwUS19RYeN6v5wGCOp+
R0QaNItzsx1c7JD6b8vMPIIedhCPkfogbcCAhqwqJrtuG0WbZlxjLpgGf3GFiOjeulBaP321ViDr
8MF38xx5nn6P+YP10xC8pGSrclh0RAz21xYEpZCZZola0JHdOulbck+5sahG5EiQXzvhdVUx7RTr
VuK+tjizD/9kVNIH6NE0LcjeXDTxVvXWtvSpGvTELLFqrCNcXwZqjoYXKD4T8qc1KOZFKO15DI4Z
EDBLgsjwwGcqnACdTFjfjh6tdBcMhIoukUfOSZxI23uH1b1K6STdERVX5nsrPzcTMgnRIhAPk3+o
1QXWP8dybqE3n4XJgjsUnVTdHfrwOHC/yA0FOcyOENWk3X01TIxZ8VFVXwPzfHWxyovDJaqpK7ID
E0C6CI2OAKoK6WKoN/qBrOYQ+OU06R+tzoE1/kDzi9DuGrUM8ny7rXDCbUhvN9fA3137oGFhiksh
BeoDmMAdyEqoFWfn6g74C1YhAuG+PVvun63vR/TReYe4jxNL9vuJnx/VapFriBOYu1Z6uHWak9Pv
yNYcIN7JbwfNjNp75HHeVQebRV6lY6INjiZofZ7WyIfumramaTjRD8KBPZZLdZ7MsT0LzYJ3kNA6
hEJUwH4RLZJ0STq68M1o/d0CZo2IoJgiiclAnck67rajuXLMlZmelGIfItWSTnRE1jli80/D+FaG
SyKtU2drkN9VAZAq1ULyC9KgbAI20PxhCawPjITT1PxWOAUs9yH4MuJ6Uada6VfQHQnpmGjJfiw2
EaaSGO0Oq/e80872898HOFyx1M7p/wvdvexcu/ZJ0gtXjOTukVanCvI+pMzpUqxMenQVfuaQF0fG
ylm5d8V5BkhdKmKReSU4GbuFZeDR23r+WyTOlSQDZJsUD6SjfXmVvETP7WyqGmUU2eeONc3nTXL0
q0teCbeQuWmwcgzqXXd/KvsX2cysRhBoIfcWp4peH6FB7JC1dsaMTHoVMbZaD5qOY1khEJEWJhfF
8eY/ks5ruXEkC6JfhAgUPF5F7z1lXhCUWoIteP/1ezAbsb07Mxs9TZFE1TWZJ3udRfm15oGx9tJ5
5u99Aj3VxjFEf6GC2OPTDmDpBOSRNAhYPL6WvQEtA8NJyt/ae6ffBv2/zimYTuOgoWfFYsZSpYTJ
OVmo5a5yjmOPPHxOVRrzrfJWaH9wJfFn61QIbDdC7eaLnUHD7Zhni3CrSc+HUAY6Lq83C8AaEOw0
a62tsLaSgUPKeKxhbpZ35JOBI7SWvtxkuN2c/XSMVu5CLFnPfNTDe9RsHNqj/g4rMlFA2puslXTW
AOPA8XigfpHM39D6JyXI+guLhhnni2rvc9Ie5iiPW/vTmxp1CFCsnxYuNGQVruxOv2rhM8UfZGO7
Y8sYnqH2DeExb5aV80RDg+yexxFLqztcRXiHLu0yN9UC75hrrymshROooVSBJdAwLAX+JPuL0hzV
+IledR4wZwYzFe+QlYbWuZoFSyzjJgZzczZ4a7+eM6kLlvXaMY4BbffacBZRfKJmlyA3GsTGKkqY
6ZZooWu6eOi4IowGeCIOV8TRphMgEQb7+MnSTA9BOlCNOe/I0LmjmuRsmO9JxqNkIweOT0lyR0gB
01cDAeoBJbD3wbS4iFnDQ6WiSAYm/J9eKOCRjo9NvWRiRZcnE8wES9979jpQ3uPQrMFAxSiaunJt
H4zsYM8f9IfO27jIADCyK8EsQ3zOqo2ZBW+BaugU69m2De4OknfFnXceqUpfiAyjGQPJ8DL18mjK
NAaz2rE0GZU/a6QP/pqlXd7vpyofJ6rC08YTz5dzbLfKsANTy5dRh6kHP820188vogLhOqod4uxz
0q6yibAFlch9JHI5uf/ya5exK9pwa3z/8k6M7p3JEI8OyGy4tv8B+5DrArVlEWkjn8lUkNqLoD/D
W8DK6pvOLMXinwG2JzB6YXEzmnpNlMEbdfQbreQSbh7NM9/J1iV2bt3GF1Ym7zp8cJpnRIzwInzz
PeMJCcafOCJYb/I5QPnEDefNs/4wBNukpHueRrKQlNpTZSN+WOk9YCTYIUTVgJ7HW4+7WjQrfmyI
NJ18H6KDk+yQoHtgDpy1g9DJuuIcmVU1G7e9j0YeIrjUtyEAYpOQyiOLDObxqnaMKia97EQykB5p
DkmZH4AJcYLKv6O4H+Y1cphpPIlEpYtXo/xIAd651S4ctpMBWRSLycysObu8uoT6lkMmdxF3grDh
61o+Kvy5xk5SpKvEVxa0C1vXpk9DPTDQWbHa56jS2gtZHPlwzZpoNvrsIicwBcsIxeS8QDT/f2m0
oCTi0+shjAJSzxfKE5dyW67GO6RIH5Vp2t9KA1yJfwjr795dtZNjlv2j/53KpchPltwSDoNFEr8p
EvX7mM+nwYsn5wo1vnaIk/eOpSagAk2sBLmZNHv0iiYoqknMP4h7Y35MXqzoK0P17YyXqZuzw6My
j2aiPfjIrHxCQZ5+sRnF2vEe/TNl6KqcFO9WFjvb3avmKoqwOQPHrAcEF9dkUnMHzGCi9ydgATb/
vf4TumeLRXNsf0arYAXpcAz/FQpHW2bNeuUvgemXrYsGnCPC4CrHvedeU3VndGQH0sWB2z2qw8ZV
5ypQiGHS+olDU38feBtq6tKqPIM9zIZLQZZPb5yi5KAisTXOiF+Son5jEjBdv5G+4eEtii/yafio
YxYGPiFUE14s4NvaLSZfZVa9JLGDGkU/pyY4tAyBAdPegsLQz1Y1Deykn1ROFUIP5Tb9gA0kAamu
BufdJ8o0xHqpSSQsUBHjNQL0pkTbOKzNeKloT4NRACEo0+Cl2NtIyWiEbHyOwYY8ubeaJhDlWRty
l7XvRgAR3jtF2Yocc6t3sUBg2xPI3QAMMk9sE24o52TNIeVl70oczxwOUQaTE7hgmiRxn0vslOGw
YjXGVcoEZ9WEa3KD9fKCvbmno3fKbzh8kxLeuY1TrdKyJjWvk465d3+mFrvbFPA7qi+j6RYpds1v
nhLv0ja7Vh6E/phsw0xs/Xhn9VvNAP88J3dlrH+N4qOxvn3UDhliW1FBYGb0YRbLwViY1sfAMhX0
XaCtprYtNK+Te8ko5op/KN0j6+1VhfKYtQ6YgqlOFs6lEx8M7220AT40PpbAHKHFMzOXXfpbdA8K
ouRGpRvVcE8nXW8Y/tXiGnpP+TtGp2+SiLslus10/M1a2ppJzrqLCG9INxHvl0ocFWM3vdnmcla5
uMBUltVbwFQQIZlEZM555NJmDUjUZvukO2ZmZ8kTrJEYgCaaHTU9kVGyTPiS9tVV9Q7Q/SZNF4w1
6mh+W4h4ZckEliwOvmp8FFMpp2s8YoeJDsUYOscsY6JoZ6X8niqftXvHwWwyeNBuafBZAW217ugM
mukGDnGWo4/eGg4pDw813jTTaMBCTVtfkmKbIp0BW2xQVQ/fWYUI1Z2zX/J/O/JWbFCO6HkmaTiI
OIoem/+LmNE+4shhRw1Fi/04PC0/PE71hhp/s/CH/YFqtdsw5F+Q8TAw02r2Ul8VTJg1is6fKtga
OVJZtF3Jmu2Pax6AS77VxXbyK7K9nibatPjWpQTBISKgxfpTLzd1M3GTzWTZSl4QGSN/5dyBPqtt
Ev9lTfgR/0Cxzn8gtpsN+ZGbHDBnx1b2kYoJq8kiwL7XGlDdu+1r7NBYxnEf+wyRoyybaXTkFgzh
zp0AXKi4lvGGVsFDtUhDH55V/ajVPG4plM+9AwSC0UVgHibDdFx9TV/zeMFvL7oFzQ9sZC1jiQFy
kflxeQLjPg039fBKQAFdbK2fXSC4GVWAjsABktW0WYj0X62+yo5GhxU2oqVgM8/3YXo07RPGRaJi
Hz5bOeqZWVvQcil4fm2aFejXZfhU9GPtoU3sWKt/Gckq9VlOhRihCLwG0aAYSJGYyIn9YLFzYehV
pP9aOEjanpGcHj4C85rFa0vbFsqtytBWbE2ULpAjna0jEfroC+bKuBU5M6pol7e/A/WvjI5JixI8
pR21X2XMIV1semKCSCubOixdvEqZgpH5TLj6bEK0Wham0LaMcMBe4j1Lq3hpgl0ncdgb9GCsXTqc
kdGutEBK5SVv4jzr/HtpOsdKif6asvgiuYS7yk+NuamI8zhOriNqRZmqf7rhngM5PqUKgKoUQBqY
52sR+rFA2dVcxGW+Ie75KOz1YGTf3fjVkSbp8OHqPblcvnK0YMmPmfVeSfBoQbtymOcEhb/LYNxH
Uh5KKslQbVipigd68VmDix9MTHd1UJKCXUVaiP8tjcndwGRZQL/wxn0XaFym2EAKY+2yTGlavnBl
zKE5LGmtl+j/Z1qoHw5B3xxbtTnarlj5uXPtNKmycGk4fxc52kA9UNDNYAht42vQjytFGOBG3ZUa
U24q/UljF4kkw8lcyET2sq2tZU+fNbE2O86aUq3/OUbEqsG+2O6026GXSMg/R/jmohsbZLaxQ/yi
QP6QmQdMnaz8WmiQYgdYdFYPfLFfRBk0GXtYZSM6F7JnPQfpFWhJzy9X+cgGmFVUrX1zGCtttxaS
zEF92HaqckiCdJ+3IcFh4zpBJtggfBA+9yZbhEF2ZK+5PFRIfzS5bHJ91dBzFgBeQ4PeOIvPo3Qe
rYvVo7XMcz52hyDKV6YP2Bc9sp2IeV9MsTk5Dd2I1jBB+KgcrHBrSL4RVFgS3xstmCs/Etwnvd8f
fUxB0Db3JgwBNS4WtQ1TFO7jtMbIInGpXDBsZJQRT7yMeYzCoNh3fDUoTADoaWRaFqsoszGegSUC
bQ+3eNk6gLRYX4yC5PpJBFSSRSO4KQWeb6fdC+OlqN8jQJV8Onv+CRuAjU0EQQVPq2LpycTUo6Iw
uABjKiWWtiAdP71/U1mSIFsx2ev35yhgWs5qKUJtGJi0SSgDY4dFucnaD2ojewuDubERHd3kI6ev
Glw6Z4I2+qNSo38gGHK0oNOA1qoxOpsMVC3WxMOITqyG+SzjedTQ4fTgXVmr59KYaWRTOODCBu5s
jXLDfblolwrSwQRSwg6BwvTnGHRYufvpUew3ebMIYvFmYrjiBPZVemM6zXBceuNuSD6LsVryQhfE
bC4SE3ndSKHb/jNqZkqMSaKTY++9cJfi+mCYSqU8R5qkV+zWOT9s/Ar91I0G98Bc24IMMDaXxNZT
EX6145WiW8bPHI9vQwZZaCOyYzaBDC1UurkfyFVFuoPDO5Lg9UjIAHjzGJR5qhPhsbMRIgwbA4Cb
LxcV2k6DQYgi1QcTxYZjcXp7x4lrQxSCAgPfRl1tG7xtaOenFxfS0CYZ54P+3pJh1E3yS/6FuUWp
EtGHTpKWhLRBFmMkmgw+knfsHgM1VQNvb8B+zXXdZnO/UxZaiN7W65cpErwRr4CdrvOA9WPFeI2m
EmF2jkQhHKhKQANp6NlTATAVE6UEAtVOlRpfpRK5FnoBCAJoHlrecyNd60C9ci/eG6VYyHKg26CB
YzC4KKxbmbMHC38zwMcWMwyNb/hE9zJrOR9Z52ZTBKRLH13xBnK4gy8sh2tY0xnTiQibsRsy04zk
DBepQ4523YZiZ0MwDqiX0V/Vf4Z8OViJJzpFpTEPZlk5Vazs70XyXrYgZ/UdDK875PqKThggECVi
+qOETIoZkYuOS4yJdl5RGtrowPqhWvjg9upXLXc2ALSeeVfFbk7l1s54rTogEl21112rvjlRjbIi
mmHGwtWU8aTUJSrar1Z8Bz4sUcnbfOkcUkxpJauF1mMLGQkH6LRdUn7UFq4w1ghd/d15721/dINH
4p5y/Zlphyr8EMUn0AqnfCjJgS+/TnspeqoUk4aFMT/ShFyjHqzADNB/1LQEPX+f9cumMrgykFD0
3tZtPdZT/4wODHD32yBamyao00xEjZ4J90xu8wXCT3lJ+VBkfO4LNvraK3WYPSTikUfgXWGOYLWY
R5AUvBSzQUYoAbKNDIp4r/5MVAuWmaZ1EBClBhvY8cAt+khzRH0hn9332J1t60uihk5GbzGZP1wj
RFfybUJU+Qu0e9MIyBbM3AKGsRCTalyOYfgKK6b2REIRbZD+dQ3iSQu1g/isMBrkgEPEr4j/HKZS
+VeKDDSimbur8huXAlcA6ZAXJT6JEqbXZ4iqejLhadcwAruOeU+U2TzWALPJt82II7R4tcbD6u+8
Ex1eEFbGoOVihUCucJaa2169+PldEqQL/CjaEQErLHKEeALZepN4lG0GxkNqsJJsZuOziE8tRK23
RvtQBe2/sgxYCCZ8RsAvbPo4HYdaUa1M9GyDPpOhN3PYBNRUoUEBP1olRETJ4YhhIFV5L3BU1mwL
TOeDf4TQD+uT9ZKcMn1G1eKsdL70/0mxE7R+mMx1buzGCZa6b+1S+l3TzucBozgPkm2cVOyVIEb2
X147oQGTt5o9sMZQgaYQwTChiCy0+eUPJBF42brPinVczqf8EBoRm407sooToyolJkzlaBDDRpsh
1+S9QY0GsfxmS/qH7kDOzYCEsltmW3yOo1zCZp4qdu3B71SyRTGcrWjvh1cFvB6a9man4l7E1WNk
m8yF2/dIyn8juFcF7GfDmMIU9+lLLvOvEluKz0vO3J5fCsm6EETYhxMhGzJ1SuhyIzmuI9RB6Co0
uqdEBaUfolA3HnpUzPX2bHjZUhdXxXgopEvq2rfw7pb8Fv4nq/LRSv87eqoAJ7hF2Y4UKkf3VPev
3PxMy2Nj+/CPTII2aA9/dU6Q7BKmRL39acHRIJF0eixT+avaD83+rvqd5p1y4DP2LkUII3Smi79J
mS8H7RnHeyXaFLy/lb/QQ2dp6WgixF/L8Nt7h3UGFLb0dryXobNnmsDajmVMvVPdPVE8+O4rZ1di
t5S3Yrpmw5dB3zfod5F/SonI9o+f2R32mXHjCRnGj4xrNh1+OoR8svgC9JvENxSGI1xM9Wg4FQHd
pCVrG7t/VNQBkvTDSjcODosUZv614ET8VLl+IpztpXtWG2ZUB6+4Ws1PWqyL3sHgS98SYuIjND4d
ufbZTBX5QwtsnphHmr0PAzio7mbW16lCECpa3GWGfVOc01jOrWCviWtr3mpmKAnc4mtrkW62dZaa
f4zaq0bxPuyigl7uSEI6v7dwNh1oi/EcMB/xtJvufJa5mJncqUl8wtDGPtFV2QWeSk6v8jYEP1K+
hFyz02yMq0TfTbNujiet3uDA07WdSlqIiHaeOmCqXRXNe6gidtwn8dnJtrZ3DRi8QbXrvF3JqrI9
5sXSqIAvbBvzqjeILNXHaN079AsiPUJBL2kZHcHwpjplGHZ44z3xXqfbKj8k4jMcj2p/MzgImvDB
V0ZwDOB/LtxfzTX3YkTMxo05/Tg6vWiVfresde34ztAEDHvo/yntk7G8GA5hxOL0LQeLQEnm63uL
ZR3mRZYoPoZDZpddds/FnXghBLAnK8KChO9wPCtgIaelxd1yNjXDIGOf4PWNlrnLusLcs9semg/J
Rr7D8UNnO+ldqRvjlWee+IsyPqvu3WIU65iMKFNOdKQJydksH7Z1DEqYQ5eg2MkAFf+mH5FEroHr
OcE5QL5IZISrnyLTmXsqVfiKS461uI3qt4eW33UXK/kG7JDwiWYNujyyXPqcWovTs70RhJ2nvwl8
zeJfzPUnD4EfLhoUC05gz4X39Ix1W6JBWRZYltyXUn4P/muM3i0Hb6qyd+WZ7mC+ogIJYBuXnKWZ
/i/nrnHwYPWoaaoMLU8XLUK2W5n/MnvyoSn1SMNB25klxyEgp54ONGb9EIhXHDyz9t2yHvnAAmZR
pgvMQN6wq9u9lnwZbOfTkx9cTf4dpGwzUNCag9HeVe6V6IfDsTLnmo8nYRaylgKjV59y48CApWJS
jIEQmSmChJdEQel4V5cFWuVdI0H9BHdDu2neP5UPIHvwjSjk1Wj4QP9yZmWIGPnodUS6YG6brYGw
3Odbe3b6ne+9jGqbC+Zj2dfg/9TqyuwYf+eHrj9GxMW0myg6wTOmgXe6NRl1mKs54OPf6WlqzlVz
8LW9Vn7QY6sQPaPoXYG/SRll6D9t84zUVYFqkrWGu0syNsSbUHvyXU3yn6rcIMvrHTJH5VuGBIlg
CZwkpBozPHmGmG0EWDtxKXBOSs7iFjYkOFtI7TMLzrOEHsYodE5ZmDv+LHIcZlW/0wM2DQ/ymlnh
ITJ3qVhxtDXGMycDAP2iKf9K1vghGZN0gDOUKKB1eGW52BKG7Csb1WLahSKV08TptlX7iQ+iHplx
bT2xZ3jo4qqO/A+NGTcV8FvVYRXm19gb8yaSMzpqMlU3TkPgqP5rTIEK1DQd2r4Yfq3qTCp7TlTb
vjjp1WSwkG+D6D61abzYtvymS/XhuTuMYafCqEUxapfkZXior/Zp8qvjSGoZ/4YYC83w3g0ftHcZ
5U90juSFoLbUWxbFZHqQPlvtvRPfjOS3Eaz31c/e+MnNnyL7KxD0pzPRkSq4Dbp/VtzPMLhO/WGj
/JsyDyV9WFveDO0dLlhFFaIwzA+uGFYZo3/pKsJNvKRkSSUbz9nKeuNVoMxWgkAfG3jVqh/Jhr/W
8c1xGHZ/BO4xeZbkLkBVVGHcIbGjkk//EvfWoPTNf7hF+eE7/5rBwQFUMzFmIRmfc6YiIcvEPS/X
spZADQihtHjiKOzeeGiC4p1nINFPCsas7Dkw10vWmrkeUsJR76G/t2FCU6OU25K/KMjSXTwMrLHV
geuY+qMEN44Il2x0yGR8OgWOBDY07KPe2OBB39BICQpX/EVk3yMGRJwTg41yZWOSL4k6rc6BfSgb
fcBFwcGY+DlrlIoLgUdmQAof2h9rIx8WxhChB3G/Wjm+u5b2zNWSIRPLSm18OV47sQ4vDpeAhsK5
kelx4FdyrJ8xU7fQNg6tjm20c8AGRdtK13lkM8QcP15pUkEMGzOGEef2ciOdYmf11AZ5tvdQ0UuH
LbEDTE9B9I0UoAdVmSXl2bK98z5v5L4x7cmNtQjU1ES/Y50j20A5R74VvwT9XgQpoA41bZ3Ea11W
u77T950S46F7Gx1vOQ75UmFI6doRCENUlAGEkOCj92hRbMyAaAtwtK5Ms17JlhCKMie+2hTzvL1C
IFuPdnAUnn+pnOZS9xA43IGWe1/Lmw9Uun3V7nhsKY7qAJBArC4aStMm77dF+KWiGJADdS18p0Zb
pWFykESyFynaFBPhMKFuVnvyOOsFzbra3jAI5PZp8Pu1ZLRXB0BEkFoNLHV0GEBR/VKzyyTfDXHB
xKTGpbH2VrBEVLR7XA5wwIb3OEpx7oz7Bg2H6DFN1nt3fISJPx9TopEyEnnI84qNYabmNarkYVPF
3y2uMEY2MZkSWP3WfJTLLMGo4k3WuOzHB4ZMO5pjX4n/TIYhZIJCtdKQ1/mrmD9IZoTU0ugOQNQx
Es8NDWEX4HqlHZYu+WUWkV8mraFJMZYjdLQ1XMvIKiryZtoCKL+9IJuZ84gPmlmsRt3o9aAnvGJk
h0sAUd21N1XB/tcknDuV1V0xubXyqpTjKgtJKmv8vS6GrVM1N/yJY9bvkWfu1WTggRKnNK0vNMAr
g5Q6nDW4RiFF9OTUw0/IoqtKtl/hKO/J0N2U+rd3wnVnmw/wuqYzXDU/2bW5vzbI0aox9taJvi+M
8q4U0a+SEHdlTfLeqtu7D7vPX0VHTK/VfUdVessF3x3qUmz+ndOcO6U/dkIcU2s8BjESY07JOiBm
j02Ya002YX34qeA7NSQbTRp8dYHwISUFKSmSV1XmHCKsLXoiGShonJsLGaynRUcy17pXAU2sMFmS
w1q20/CjLlgdHQCdvZgQLIQiv0h6xdw/78L4PgTqX6LrgL/i9li5f73obq1jXDLDhETbzi1jXHck
f6dmN3fV/oTDDFWECm1MNxDiUV60vGjZmuwUUEFnSEDNMJ57fKc7SwE/a3+ieMDJI1+6twcuw3bL
nCQwBmTMyiW6ScArUd61sLgRagMTWt9Lv7g1LuYzaWgf2RC3O+0EdZ/btMg+/G4ssVH/9Mrwr+8I
RkGguCnAzu25Ml2m8i7jw6Rp3spiKjcQ6SQZ4WxF7IR7zxsfdijJbhjCCwGICJsU4y0j1TeoccR1
nKBpQcCuzr5VYMshkmYFh+ZmlOuI6mU25qxqDLPc5tGHTkiVi7Ae8AB5LeHa0YK1MXpb3Sk35QC5
F9oKks86j3YaLW2ToPpCfyId1u2O3I6BSbpRB63PWFvQKVz10JI25em472CQ5KxHUFfxDq2cKtxk
XTQfc5z2dXlRB4zjUQD4xJ/hLNnYere3fFj5qjL3AuszBMqVeHIWdjxnZN+qXbUqrYbITBzCVUsX
Fu1DGrYhzLZgda6CAHe+/IvRxpJsCGSo98Jo1kOD9alRtyJ671u+3KIU17HpP9WgIueDVjsKTqoQ
PwUi3XTneB7KQiDCRb8okmYzSQEYyze8acwdyV4DIN/HL8tnuW6w74jKs5+X2zYcf0YSEnjGz65h
bfqGu3JCsFnc0EY+T9sWuxLeeNQwQo6HSuHzNse9Eag709d2jQ3dI4SuT4Fgs903oq8O2lUCY0ki
UwkGamwL0k+3b/LoWEThtgM52Qskt6ARsA56+XDoGTYGZr3Wh2ap+NCazGwVQQiQtXukq8GftfGV
4jj9bQsotc0jUoQ7Vhzh0Wy8U81OvuzHReIoDPn6TRVVaITq7cgK0GHqWYDCJzJ+CVSJKFJhzWpQ
+4kvzloJWOcUZNskWHr6kfhk/jswNvAf2uasZbTRzFnqI1mgJdijMPzJe/R54M4H91+lv5dTGylf
mbKyvY9cfdjmBW+NCO59KBgCA7Tw9iXz77L4DhlH+XHLkJ3BlvVZl9Y8YXgwnAPOsQDWZCGUmQ2p
ww0EnFUWmJCysAGrAgeFe8Y/27jbjoPdD78a/TzB602PGYq6NXB5telzmmz67tWlX9BBa/TVua2n
F2QwGS1IXq1K8Gf2y+ewrZmds2GnwQ4acg5hmejhpcY9RlVUD+jbD6Rn4cmnDtoHBE/4gLONAgRx
vKyUL/4QsheCp5Pecy6eHL+tTcxuPXO5JI3KRUy+l8PFLhaNuh5pZ6l8axK2jfIZizUfR5VsFe8k
/Fdp/Gk68vK7bbwK42bp9K7Qe1WUu/pNC//xfZc+xOsvCdbSt99huuE7Gis0Y/tlOJHkDhlQwiII
5yD6m55pGbN5a4lsHBOMyoo4jo89Ki8zgD7OoCDFwKDYpLE0Obl/POCu8mY1cAnxo9RQOGob2jrW
7I5U3TH5iCwmSH/8IIyAXIVx7FZ7tKAjNa4x56Ak94zZsdNiCAnxxXUgm6vJH/1RETaqUSBxWRfT
rI2psDl+64AwcyZqRPYYxPgozpcdI0ZjXyR9JE5eOfuOgp5jOZ4HmbVICOIpWc9ZSkJGtbvwzr3O
Qi521+HQYMZDE86bi66UxAWeIvY5fZ2uTC9ZRvXknC2XFvNrp6VfGDZIP0hEY0FMNkeMg1f3PkAt
k/oAEjYFUuxvwSb3TNi9SEeLVM98iwANbO/utXN+A8mlqLINg7xjMEo2/Z6l04O3P1qGiNsa4rOy
tUguivbwIsmO4iWjX1X7EA0NxdnrN2TrusuIo8KxjpHzlZvAgfwfYzg78oTvhBUihfyYQyUOvye0
m4alrTn0zTllBzOwvvqv36aTc+SnH7514pkC+xvpllo4CEnxTH1c3x+UUdL556vvlgZP5BFzVItb
07KFqfH0W5IWCal597Tsvc3HEHjVzlL+JTVxws8gvoy0zQRljPqDp8NxdoFyCce7X1MFVF+J9opZ
Ovjjh59hf4VTzVafk2YWWeaMC5WZOZtn5YMwKMTot0DiblKghHz0LGUdhH08ju6rydTlGAs8XPcS
nUyZ/Paks7SCQzf8M6XJ4o/V96Bg5JwpBkFVzEjz5I4OvkbxYlpfUcJLG30gmuRZMZRtfmMbwj3S
DtaZ2F0Q08/DOpmzw1tmlnsd6mQ1fZWaoFhMDLJaLHxqjWn0Vjn52vTRMPYQvkRLHiwk1Bj1KcJY
bTFqwYKpEmaZABsP9j8tXbi5tnEVUgfR8/YWV6po5oPpbQOmTV5n7Po4X1jsU3MFoBk5qJbLSNLo
lhFXcAcR14h6kkD4Z9Vkw9+KQj10fnfp2cYlJg8L5mdJgmcfxBt6ZtKLyHJqHVbWNz/ivByNY2jk
a4F8Q/FQzVNi2CJYOqpc8qrJHE+XWUmt3BWrNLIWo5MgfBGfeQjrpOgJDod856yGzjz6JV6tLGAD
MgkgWMn4Dx+qhRMj1GPs26H+oDyY5360qIubGcSkMpJqF6C5CZfByJYPu7JnorBD4JvQQKuqAm0w
Xmr8CFHPE657uyI9hU66xwINcqRQltboPvmtHXRPQkXxnFqzUUUVoMEF0SBiFTHsa2KuIIWYBlQ4
QAgSINOooQfuOYCRRyYsjLKOVRsWnDxZwC2aVXDBzGn0XBfzjBKH2iyo9z0JMFHaHetwXEhUHmkE
+c5n+9+KeVcPi67ztgoTILS5ArhUyZ/Xd/Y6BOFpJs3KGWygnqzYdfXUMEsbPblwZyX5JYZnLBRn
WAwu+ep02RaQShqchZl366HD9oIio3bDZQs6UkXqGtoa4qURF87BslCus/vOQL35tbMqmAQxshic
RySirSycNX1Jo2ZzuyH6TbE/qsqdqwwmqdP5RVAFX5No3Y/VNnDI/5yNyt6iobMoq2KWjwMzEBfw
j0ot6ROc/tsxCTJQnHSTRflPid/VnKlT3M87fLGxzX4Io6IbYodrvwuYNPkJMq3DDk63Ztm0oo4b
hMXsd4loC+IPuyCg+CtkuT/gFLWbk9G8W2yJMm9TWdfY/DGUr5aeP1apZsSljG8R3l3M+TtTxEv9
EvgHP4vZEo4tr6k65qZyD6Nyw3wmW8QkUadVeJhawzwf5y5+nZ6QlOyqA5Rpl0l0akEqJOGn1t9L
8W0nB739NdN1H76ryjLS7w4JnukqVs9l+SOdzTR2H7Juo9LJ6co+6uYgzD3x9CAGFxeziReSZBVR
/MTszMIawZ3zasR+Mh354NJRgKrOd9qhCL+6bDRMVIaeMUlO/FndZAvXJnT9M9DNWccoL2Y315k/
6uTNxMC0NGSzDRV8cyEF5dNVH5UiZvwPwHtYEebKcNEsYUswL0WKB1HuLEH2Auo42kAL+iQliSVw
CKoV4UUkhZdEGLMFm/4YKTFP2APrSZcGY5p4r8MQ/bnekrN+093zEMHYp7isgX3jQGQDgRRLteS/
ht240KtNzRGqxCar+XCZsI1s8Ropx0qg8evqrV+SwhLBNvB9Brhw92FFZpAxSq2el/j3jJ51mPVI
uQ8rt2H/Xq1EOq56V190vYo2tV/meXVT9C+PY9pm8AqmPHS7me5GqL+qlVvoy9by5roXLkVtzNvY
WbZ5gSb7Sx9oS+DiuO6xCh+eFryN7jnJbKT6NpTPflniPVAdj0NVx/eQ/NQNhreYl88qr6+oA0Gr
Gx1hPsRSJ6csNs6MhtUh4Q2fSg3sHmTsdS7BKaiIC2SkbHLBTcKqJ5uExjpF5yKDYSU9hvb+Z4rc
KUJW4RvvGlphVFYF6Wdjka2H2gWPYi76GD4TaotwJN9x6AlsR3yP2TUvyDYjUYOcXqkh2koxrLO5
yljDuxyPrcpkukaF8tdTgXakHk3nSQS3umf3i/9tWrOX7cAt/KzZEKUOaxZzXFSDN+vzitg/jJS8
uBqzRUPGZMLWOUTRou20hEeZ8lqZBRr/gKuOVnQVh888Qv2GkYPyrlZ2bQtO6F/OhizTMN7IP62m
9BafY9MQnuTPUZpNA9V82Zb2m0EHPvZE1ynhOrfHBXcWuUD7Gm63RdJo7jf7snN2ToXFQmtWIcEZ
gwQdauSC5QZ7mGTfxgFJUE3LJTCeQM59IgWRTJ3NQdtmIj1odnUKeeF0xGVEr2eb1TkxjNcgi0MO
FGwUJ0PAhrH/x9iZ7datpFn6VQ7OdTOLQTLIYKMyL7xHSVuzZEu+IWxZ5swgGcHx6fvjqawqZDXQ
aCBxkIZlaWtvkvEPa32LW+OL1+GL2A56WTnHdeCYMYxK+vmumoZTO5CrVIm7NM6eu1F83ZxHfo7I
0SvyG1VxU7gtthAi6r277Q4QhXceF/cX+d23iU7Bmalz7y7caBbGVwhmLb8LBdQ73V1Pa/iwBrdJ
nP1cS/2cMJiqHfONeR2TZw2J34KUSIZfIBsza54rHaCgADjHT3XE8rENBgc73JUxfKVi4wX0dynx
1dVrPADZitEtV691XBwibFFlMX8dtAFzQrUyvVVAW4wTXFULO3IUUciqMBeWy1Gn5t7LWkTqlbnh
BrqMIkRnEvBMQ5IsxbtAiLHZDJz+3Y3YXckJ0u16I9ryikEqCixE63H/kIf0mpITbOn7255GNC/I
sgurtzHoEWek/i+juqNM029BKr8mYnpK2MXF7gsBAE8Vb9LigNqKmad9yU9eyHNF0TwS8PoxoWmw
AVOyKryRCz6wojy5Pa9a93dSbNcBZWcjXnSMGEYsr7FDnMvs0Ta1efUtWouTCqiMw+D3lOort+qO
YsqP/ZQ8zTr6yo99LoP0zkcRlXaIBSe0m04Fq66m2A/D6T6OsekNlPJsvB773PDUQfWbYjjsW8iL
SLkz/yMzJIf15AZFzqWt1FG1jzD894o8iJKbrWDPaTpziaBi0alvW7P2KUU9vrBF84cOL/GTv84P
a4FVDDuf06Mi3/CmGWHyCIgYxhcVsBNWlCMnnPDyWz2ub0jhqM+XW658tIlvLnbnivEma8vDQor8
IGnm1ui5REDhegU41/IWH/VRAVQMm+c6rU84y510ebOIFIosOKJxZdFLrnzSv6yM8YeU6EvPuyxl
fCstk7iBKbG+SVYCwycYptAVQ7Ci4Yzwx+ex2Pk/V5o5gTkrmdzfvVsdxCTPxejfLKX/WqXuUQ7y
qm3ZepLRCugf5cGxztMXYe0dOojfqQ72fmavLNz4aDqOXG4jEeow2iubXXUoRTK0WQXpYqVXHVdp
f2ZWHafoCYnffuyqu57aJteXJW5YELHwYCoLs/wqwsq1yJRxaP2gR7IJuuR1mRtnT0FyP4UXEQsi
43PAP4KmjemVGw6UzGRJo4v25/pOFeZx1mdiZOFIzolzVzdAQn0EKT+Vms8+9+9a4zQEvpGzNVZE
45Yc9s2KxGUVl27CFje4CHnlDT7sb3KIfs+/I4JNPcU8KrhlMyqgXzDh2wXqvp/Cp2Wzb1r5uU3X
vDK58dgvdFn30K3RxU3cO+0uWDGXk50BcYUkY+vxYRMPdHRVk7PChG4eVANdrwFJFSjn6IfmLFrz
kE5AGTBni7iyR5qRLwZggEgTIIURVEb/aEETiGW8ASc8ROt+DNQ33WMFTdjf6NLsmEmgfFsP6q5p
kF0r6tUUcwK+lTJAF2Xb5xilWl6jNkBb6L/JsT/OZB5wWrHuK8JdqYbrkR00DHuxlGBrYkLPcXGU
MRvxIXkaOrqIYpj2Xb1cZlZCJL7/6Cw5ceZGNfVZxubiz+NV5UNnZmY5yuLSZ0gzB8Lc1W0349G7
iAx9UsP+apIE5LRX1oHqy6Hj5Kh+Qub41tuRp17j69McgmQetKwL7GDvkq8VgsVi+Rja+tgu8Q6U
nD/bc73qY4l2askDoq4UbAEfzIS3G/vw6LrjsQW/riUffM2uKzEnN0D8oud9DYG/nk80k1eG1F3L
jD8k5tvQkePDvHQEU7l0ZR2GBV2+R6ATDQYgMKbqe6eguL85haaTQhshUCSn2Z6P+JhXIdO/ep9s
xkkUf52x4BbeZ7IZkj3R8zF+PQuldgEzvlXdLYNNkqMmGlHJVEFuxAVcdTlzEn+TrCHC7n7YHlUW
8q2cptYnnbXJcWy0sB1XxmBs5nMMtoLmqCa/es1wUI/F8Vvkw9VxObBtDPOmwzqIfBWRJDUDkSkf
Y39pWHSr7PtS/DTr27iNiGowhiFGH3h+/Jo/GmfYa4pcji5cepp9oz4qH1tneOOyhsp7xXyGgbsr
UWe/eHl2dsSjF5LU1+cWmjYFYuYLUnYGj9znegsbJKJBDys+hJgOTASwvlqnHa8ag6MvzpEByQGI
dQhrf9ZvUa+yfeBTr2ff6jX86Rf2vQIJsxduvo9WDL/W6/j5Rfrd9wpKr0bc5z0ZP5EqUZQq+CeT
w6sFfOSViDlM4D2GHZCzWjGs0YDmOn4FXUrKwAhBduOWkGjq9k509sFAgky7HNHu0ERHay9OwhHm
BbPaRTUqT4dA1XHdtioVF1kWwEtZc9UeG+JH/Ep45xzcSdy1PNUEom9VosMsgqZgX0zZOUuRnUMO
H9JQKSYh/CZpSdwi0qo5nCJG2+XeRIm5aMyFXhSQ3ImV2YmCn90UgWqdCXJMqhcRkVnhlMMH0L79
WIXHUngH5WFWZsC0UzQITY5sIPwVjhscJM8v3EkbBTkEaNsmZy+Dx0X9i7WZTHoVI4bNv9uouS9b
56UMJKCdlJ5fX7LJXgrZnauppYoOERKYdbko/FtZNV7xxopjUVPzBPODstFz0SQQOrxkBEVXPMdZ
9hiJ+lDWePXX0KdVty7rEsQBeP4BTSIEnBzkDEIRFjdv6FGCB/IQfkiaR1cpnmZP4NjorLqtS3BY
FpS9S+DG5DG29mSGKnD7T9MUrEwjAAXpzBniIuqVhbruB9aqWfvszfK3Hz6SyAGc0ZFE/6QPqwt3
vAi/jcTYeiF0f1558Wy9Gh7T/GOuiUxgk6xPTQAZzc+4SNLuxS9abChyPgUVN5dvphsnGv1T3Nzk
tqhv6iE5qYgxch3RY6WVO53nOr10LeiVPE+Qje8V5+ZuTuF8Fi5Q/KYiEGytqqNYMkAfuQ/4PRkP
tsenqJhU7/wlGE49d1G3JR7J/mc6ROUhzdZNg16fS7nRa6A/zt667pcVj2a4qZzI5RJDPh1t48wH
1c6/pq7+sB6RHKEwtOhM8T3G9G7x2pP6fVWtikCuyv9MwFJ2IcvqIWFn65v62u0QiUXMDzvV3Yqy
Y6k+QMPNSwBdZWShheGkUCwEdv5XSuhfqdU4WMoVeYP40UxItKd2XzTM3vpUfpi2nQ49SEhX8jYN
8LUmSCViJXOxJp7C1JUH96ZEOxqzfw+Ld9zJL2s0eBjVa/ongtDclTX3IpJ3iRBAr+lHX6NoLX2S
6grE23Fdv7VjEZ79PLk0mkVaCDyrWwAv9lF4Tlix7MeGhs4PgmcXwhy7vpMgW7SNAOszRlvPrXU/
UW6s1Uu3IhxaUvCLc7761MPrnZqY6Zhxwl0rqIWIFKrzH7KC0TolL6MHMzdjvSk0IstRpIc5I9TD
4b4PbPiz8MaboieJoFklUYoYJ7zu95QkvxfBPGCmLshbxHNdSVuKcqBJc1jJ0Z2h1dpHLnL82P2e
MO2ZZyQ9heftg2VTU3sYl3M/vu58cOfCid5juHkjRBoTPJeKZsKXySfPmpoDi0GFeZJ4TcS4/BJ+
54A2IV4QapYXgYrgAKsSd2UjUlGTxK+T4c5o5u9FiM24WMmFFUF0q9uXkvFUWIwCyTcfRxAx/nNO
mqr4i4rCna9TQPwu0cJOT8iacJrkkmJT8yHKqY3FtuqalU81vY1xd5DArJLaoWFDOz2kHpWNtnhv
xxZNhemoFp7iUt9EAaBrQwx3UeagbEbUs4mO0CJNx7kJWGguBeCJ1b/MCrqF12b3MnjPfXAASQJy
NNl03YrYCAgJBShqEfBudBAwomh+sn578QPP3XcrYaZst0wExcZjBaxo+quq+8aa9r5WGihw4lx5
ILXjIbjRvOM8OZk5mSp5Hrl4YH5CZXV8HBzSdPs12s8JFXzosD9r8lvPCVYiVR67v96JLigOXu9f
lwNzI9MTljZYRB7SeeiQ1VWUXcxP8SwMNfaumd4mUnJAD/rUMWOoEM9gYRsIepF4D6cO7/tWCZVW
fo0N4s54vBJpi+8U+XufMvUSvX2qBGYf41Gs1P0KkwlcD6IrEej3IEvZos0pproyp43qoX4ROrSs
9srPjb9vHJ7sHa46uSQkYjN6cRqkN5P6XhhEirPbsKqXQYcG5HZcCQTxVMxY3oE4hwQ5HXEhutC6
t/eREPp9iArMhP2TQe8DZ4nNUhDrtybp2YL5DOiyhz5yP1kOPKu+J2AxPhLti3g/nmr0oLjowpCn
eyRQDiZRes7Z5GhDDllZE+2Q98M19yVmxQxDmtmIOrMHBQMu4FI0qJvHWO1RALxWrr0IK8EWEQnC
s/o6QPxLs/bWcJuyHSt3WU7WR2vc/uC6xAzb/JccSS1YvI6eDxwv27du1zMv7hx55o5jUzZzqScz
GPKRvX9VpKwdMDR52jnoMuLvA4GGD91btxBnFPcfyGqZrBo4jiWk3EyXX0ePKa0T4jGU9E9RmiDp
ZTY0cvswo3kKqqbaj5hfKcD1bpowFsXFkLKNEM9gRHWUuzvZxxUBxcwVG7JpUSyipC4Y1HdeS7yl
iAFIrOMBj+GS1O7eDr9kk1AEBuOb5CnVGTg2A3se2QfPDSL/0W8AlS9jeFishoWgHtM52gLGV2gD
I9vqCslGZty3wqcyCsRUIoRGmTegqKXuXg9eY98wzpVBAfUhTB/91gQ8yJAvlVl0Ew5sfxNWY8Na
9jsuUkzZ413hMtL2pMS37UkwW9U1MQyYDVlojY65nT35K1nZP4zy01mMy751ZvpfMSYLQnluq6t6
giBvzUfrIFBZ442xT6cyuG+IX1f2gDKuTk6ovlEwQI3LuRKDmrBcJ38V5RIz3EPOtLTxXd4/Vm63
ZYAAhsoGfEPTOL+0sAeCkk03LnJih7xi3T2ttqzwfCbYCANktDLPXqXy03PoM7PMxzg8FaZiqTXi
gYi74CrhSL04UOOqunj3G/mw9C5x192vzHBkOqXH97A/c91KrrQV6kj+2jZiufTNQ6oTPg2XOc0w
w1aLFEQpWtYx1ZirvJSITGwSbs5CZG1y5oGgMGedEusLV0AsHY8DYjPVyoCtNDeTF7yapAbEE+Dt
zRu32WpFrhs28MVgWvyLM570RX+Pii2EsWbP4OGhgLjLON1Nn3yv/cbeZQkp55wCDs/YSwaKyWOl
/ATXgHjxEuadXTnfZaMiVibxg8M4lbdlbxlbqfzeK2e8WNRdac7eoeoN8IxhIAiG+XTrfieLIt/p
0Gu5L2dcVVP/C/Mi6tgVq5Gb+Icyyux1UoWPrbU/9FgyaUO9dzLIGsYhpCubw4coQkI8aY0tijYk
rpQ4JQMVnMu0reWhHmgyfG2RbrMNh/BVq7ZjFPDdHOdf5ZD9iny7HN3+spZYhAYK5S8hC2Y6HEBT
VnJHMgyoB5rJ3t46a3s/OxHuVr9Ue68gkC2BLmLoEIukZkY0YWryDROGMkaDu1yHviWxR8TMW5R7
X7oU8H4Kb7Whge4r1JGYA5O8YbWXDmfScPal70ByEfS9g0es8lTsWmTaOzH7P2d/YE2K0SBeaTOd
wj+0ZrwG1/7Dy2KM1j0rqLKJmQ9zoGAdCnzaT7tJ4XqyB4K0dYEHhi9JgL47z9QXZRSWwHat955z
aKLlbcx+Ol393jjduy0YFiQxThadmzeVpZjbLB9/aoJXIV+KBro3tFfiAiOeR5M9iNL7vVK6chtz
IhROv8tIO7UzDMPS+jFSmvpU5fpcGwPpEJcB1k/t4IFzY3FcyJLG8vjFZNA3ktt26uG2wubc/n7S
lInIDAntuExbMJ4NmJSXCPP2oKWTGJqvaZ2rYlNaZJs2OUtw68itvl6ZKrebwX0w5juR6x8RGiZ3
VTdirPbTIHv0ahQjjFf2w0iEpdJUyMsknueUBTkp7swOPgKpBHAtXl0d/wzrmVjChVDKLEcCxEAS
LgbRtvlW8jJHZMlE7kAk7o3yv6Ok/Nmu3XPoDseC+dKumh4df9zUkQY0oP7WzCAMMvZaJl2RDVRb
HzhjkPYFed0WZkpuTwPgBtQlZgI3WRc4ScLpGKewPJbcITZ8YAEbgVoavAtJbhOIyq6g9ctGWmgv
Y11sCgttTSA1Ca68oo1wojT1oXF4e6MCX3OpgrNwOEWmyZtJn03PalAIrl0fn5RSx7XFGYfo622u
m5+ZZt609ixJkEx+U9pgOQtOzlwQ9qliVh7MHPMmOf/1dTZPD8Q8P+naffFT74UNxgcG9ZtBUll7
Pm1h3fzVJZ2zrOFtZhc5bvnuHoxKt/idDuG96Z4LBgUAarjIlnV865z1s/FRxbhYFJPydZ7ofYLe
vmofR3dDWWZWdkHlo9cFpANW3zXJjqrT+3iFCdAwIRhqiaYklicLUbbmu38Jt5/sO9ChXE6ThW0I
4Rgrw6KNtFKW+1Y49LfedFIOMQO+jwWviNEcuC5PK/4V86qfJgs+atSseZ69ZXUMufZZTvg4g7AK
97FEdqdz3JMtMkMOLpa/LDt5FPSDSvddZr6H2MuaDP9w5yPLzMLxY2qdVxMX2Ul/G5JiJnvtghfg
R5ittJgGSEvH2iDTjKDSbIKpGJefpHh4m2rGy+l9mKF/pWc9lwggkTiVAeXfbhiwdgLQuAnGMT0A
eAULFAUExLua5N4LdsLP0WaPeeBe23LA3E0BoyW0Am8wAU5kREPlHKeHOuRoyQ42JPUywozQJvG5
i2lc2knVByk5uKPtkrLyBd/uvZdMZl+PfGaxsq/+iIBsjT5cR3pstyCO86ySy3eb4iWV2PV2qeVH
cvpUoKDqO7+kuVwGUd90k32r49c6Da7LptlV6NSWsOC0myvGgJjCNTvQqtHLYe3oxKu5/T300ZtI
z33iP/CKbsoUg+IcImyDUMz8Oj/qZab0GBjRTKX49EkjTSz7vTXW13m8bFNIcGjOGJ39CHFUOUFN
XykGBz+d91FCkeyPFNtZmrCPmvcdXNMgCt/6KYCm6gd6z4k0s9732GNydLHX45lrxmXn85KYD6fp
gSj6F+kyxGTX+ZpC8yEKZWHPsSn5ZPVmFcORftYT++k+3tVjzhVvF2ff0bOvrUiQL0y/PIdnXZ/S
DM3rcg5bkI99xNU2tHT+QciKc8huZEXtMeeq+5K6Vctvv1Vg4thmzlc3pg5sspZWRvhnK6eN0oGq
IyGehtVMsWOyjHNZ6N9rj5ijrgXNvDQvYYmcCMHAWc/+bcxDHcck70yX8M6FfoXVrz6sxLeAEJ0g
dLaKwXkFxqdmItp1uTq1MDDnFudUJY8zNAc/cx+aAKF4mzjwkmbCKgcLJ6WFJdu67F6sXA5zT1os
taDIm0OUtQnCwu+VeV0lZX9Z+jjmPKAHPpZV3KDca5IdalMD1TdQNJpeI1jgnm4DfS1mQp5tivbI
MdEVrfU+rbkcq4BZyFTAK8pSJkaTZVvEKA5PxIZ8SxUCxmaZvioviq5bmv2oYD7NiLxYUbqGWOnN
0BS3ZnSeLM+xUzl3P/yOdZuI+L4yHPTNzDrfFD6fl6upWMXynEZaX8VzdNMNehNY3zfaja5zFpg7
qcXNkvGsarO0P1Mfnp2eTOi0YcjrJg6tAilQVQqdVi5BdFwNjy+/mt9jF21rGHXZl1grxQAfGxrC
34MsuD1yD9qxHmB3TFyZrLzce3gHxX5uMJz1MREWevq1tpR6NukeBgdTU8laUyuyHjVxM02JHi8f
rLkOBvmollE/N4jRWOIPrLDu6HUg67vgkJMMl4c98cRfDm5DqNjavjPboszyFTMbSvRlxebpVvgZ
OfCJLuy/oLjhE22fGUMp+ln1LhNxJxf+VSYFjXIf7TQihR32mTMjSRytxzEjNGN2uwFZCcOitZ3R
cUlSLUsa9DnLzp4MAfQJ991kvoOyYLhek/6z2bQLxVVU0Gk2FajfKN9AnRNVkv8l0R7VzJJAJWjH
Q8Jd6ZdXZciflQdLHCZHf0DPz/OLLNGuDL4JlJqDw23m5nJhXzv8Zp6zouEC+8ijtkEUHdcXS7au
msSxbvXZ1v6vVa/EAtY84WPnkJbRk1uT4hLMG6oxcz8mCyhJT/7tJJD7iuYzSdtpN8/wkX1Mhx6g
RylyFj8LYtiMjrgTuiLrtj21UiGNLQ1Lzya/qcCAgFHGUdNG0YuUujuVwbyHU5KeDRUygpH4d8md
dljTd7/om3M6lttLpk2m1XpsU5/V6BQUJ2198sEJeEDa5Xh7k9Xk1PpOffZDxG6dnatdC4BNMTYm
2ZdSeVEfGKuaUUDNUdUHVxWIsHXk2d+suyUNgM9LTHAp3Z6YJhT3puamNzxceoOCnzubKKARv8dM
w+zIGaUtzQoMazRuSQ26o2Sa8kX11DB+sxAIkJUG23d7TEr73R3ojfIx+7pmY3/OieWSzE5MxJA2
T9rbGh9d1iGTTVdkBcuyTLupIzGndF6qmemNMp1/5uxhHyiaQ0p0eF8X620eCFzz6XoN7+WAm4Jc
1Cb+KNTXuYNAHbpoN9q0fEjz8aVeFBQr7bF+Qc3bRDyX1maTZ1b1j1b0t2PORkbUXDadV4BDaR6z
Ck27F29W+sx/tWFxmv3l69CEH7WgX0pKFJnBzM4eFtNAWM1UcGGyA6lXsHWSZW6GZAD10283gZRe
+ySwREg64njerHZDvi9Y1J3S+J1Hpt0JWi+sNAynhqbcxap/lzPnty951BsRvmXWFTddhB7PMyjm
c+8HZ9VxDgB4ygCGQJm1aKmQzFVO9t6lVF7lePSV0Xsd7yeJfDKkjdU9hTbhuIqTLJ6Iv8mgb6XA
FZ2efUGmgLdvZwuOmGPAGp8k1Ju8GpbzShe246uvZIMIs+Z5AttD/kaGWI2AWKYGJfhs0S8vr12Y
DKeCe/WLGrqrUibMAmO6X9ySD00UvooqtAe5luwcs+CQpXBjBofw1Qjhuk3X4hDD55izBPxjGLDd
S4enskKFigVj1gtUzOjX7DOCNbE+9hLTxpImL3MmSVqqOGiCIftsPSOZVzrXU5oQQ19gkCHWMOsT
TuuF4Uc5E73pUVlDq6eV6wfGjvGTV9OWJrbi3c9Q+ozh0p26+ZLE0cSJ7oLADxRBbLU6DN22xeur
5LSsDM6WBk+FKuvunLiHUS+3S4ynTzfBVegN0xWgk/vR/WrXhhT0sUGIrzlAMGMxAoj0EVSQbLmj
eoI6DeFUIA8+ZgC2XdX9ZsFYHPzUOcvJgwEcM1ulHwrO9A44sxkW57l8jAzkhRYTAP569JTLfRZ0
4TUqyvFqXfrPAtUHLNPK2S8TvV0mXpnA9igsLU8EauHRSrIM3X2y5CRehNmhnSz6dXKIfSdK+Jrq
YdV2POYouyPATTbm/UQ8RqTF1Bz8THyrs7Y5sHV0ojAmyM88zUSsGQgzpGKQjB2hQl0r+5lT9VyL
aHx0SOnY91X8VibJz9T0xcW3ZEWkUZZc5U4LAQWhXBUQiIafDhWf5gmfecw+Q5Ee10ozGhpp0E31
gXYBPKnngW8I5u4cqvhXOYVXBbcjzyVzP5FVM7gVOE8HHT0rjmg/xDd1wM/wlLzJFFQTueQ+G8YI
6JHjgn9be+eQ1eWLWjxg9QtIap199COyvqYcwY5xt1eujIGIz1dhf5MFU/owr7izV6pZhHgV5xQ5
QWnJvjnFCVPr5j6Y3Ho/ZwwuE/wA1/1s8Q9ygnlMsrDyLUATUK9NMBJO0QjU27bBOVJjvZcouKoA
/oPnJUCHGobUzCbCCEpr2PaYSlmI4ogq30NBEREM3rQPIzMf/Vq/9R/5Gp9SHw+LwaU7ju2hXp7W
OM8PCmH53uPdVCVMhTQnLy5t8v3aIl/iQP7Bff+D4LCSqnr+XIKA/CYHf9DKfjkWTnvJHIpUByJE
yQKo9Na7po/29qOvpH+UoXkJiuay4u9cB1br2JnYD5IsFvwU2EQPypRQuZ35aVlvlaFf1N0K/K5C
zDSjtxYAGHUq/OeYrj7ICHWQhbyUAw1mHky31oGI62+S7EUio6attGQ8UysOSNoYYUbebuOGON6v
eptsY9QDs1P9LHCDI3YAR8fBvymPUYpmaDNjyxSmKZBfmdAPz3QaWYy7Kzbdes1T/lxErFSZjzIR
k82j8fzbbvUpPyeUGFsPU6HAxCJHK687b91nsFQDMT/gvXoPZKR5BmZ4y2UL+a5HMzjBdo95Y7QZ
r+pELNzTD9WA5H11MNDYJICbmiBTt8BMN5mYW/QJsMD52JWhRUCaXaNxBeecaAbqQuEamHpw7yi4
45SwngDJ+5DwvtWibHDK9zBDCwF6EZJgKXk8oJgjjCbX5lj0PD6m1TCZUDWPi4T9Jz67o9+jn+o6
Jp42oxCFTYvwkza6nSfyA1GJRaJPT0trX8sOQhN2z3Ff9/y/yXivPXuTzJjmMEbNnQMwbt8Xhw6J
2h5ZdY7YguMoj2tzcbMj+cPpZYQuzZOrR9E4QEnrGe04+alNefrEYT2di8zeB2PEY6oJUU6G6iVJ
a0TsltHI0IFtWfr5UnrReg5dlrs4kZ0vf/7xb//493/7mP93+qkfdMWisTH/+Hf+/IGZsM9TZIf/
+sd/vOia//31b/7ra/7Hl9zmH702+rf9f37V6VPf/ag/zf/8ou3V/Nd35qf/89Xtf9gf//KHAyeJ
XR6HT/BVn2ao7F+vgt9j+8r/37/84/Ov7/KytJ9///Nj6y6275bmuvnzn3919evvf3rC++uN+o/3
afv+//zL7Rf4+58IM8fPJv/xf/2Tzx/G/v1PEf4tpMlmOuUr6bpxFP35x/T519/4f/OV74ZxHHsu
wgb/zz8472z29z+D8G8qgibohiJwhR9GvACjh7/+Sv4NyUOo3IAcUj8OpP/nf/7m//IJ/vcn+kcz
oHHLG2t4MTKK//yj/Y+PevvdItfzPYQAgeLFyThSMa+i/fjxlDfp9vX/K0YvguN3q2kigSQBXkXh
iuRYLGl/ZA/E4HQZWYZWW/YfIS+LAXTTF7a/79GKMAFnjVEzsspLtAV5Y565TYlaiTEqWxR9WXEJ
rDiq3gimVkyT+mg4RVnzoycKlRljdRVzFVJ0xYjCc4fl5Dgc8sFxzlWfkbxSMw8xjXYY4u6bFECJ
cYBWDJlcbpqcmHSrH+qE5WY0CCYjPlueJpvRLRVucDOtHCkExxPBUw+7wLREUcqou2qa7Fw2DCdU
o2gPG8oPF0pjCPCPA1DuczFyYC0lDTKbwibJg2uEJMw/BswZnTpGLcadgHodSj79QlhtmKnmRyxp
9SNXEP03E+cTVAf2c+c8k59Ta+rDLHmabxr4xQ0Q+I4ANnxwh2aayQye/DO20PzQsbdmGkkGih8y
fO1LZtNNhrbKFleZZxRialzWgqAL7nSm9BGuoqZ7M2Nyx2iUcQT5NbvBYIxsh+42jvsnZ9vszDQh
Wyh932r/C25hBDvbZG8VxTmOwAkkDNStpeWcSqbGFWKULyXbu6PXhqCVw2EFEoD4aYaYuS3bvqxB
yH50s6PUaM0POsVmPIWSf++HQPhWQ8otprxwlm8dQ8NYUJZ1IAjE2L9bN0dI0nYvnPPMwksmUCwY
Pz0n/ebY5rOZmCY2iSWehHgir8ENOGkEU7I0L72Oj1OhVnpXfk1mirwVXcYp2oq9mjfAmCa0xEgQ
7IzfjMMpxNTVx8qTTEziHHQ8m6SlNxi+OnBd1rK+aO2owXl8FdLBW0FkHD4cXvLSI3WllNvYYCFA
6ZzjfRLUR5pW9Crrsbkpajd8FSR/N6DbK8mpM5l34Dqx2GaJMwVkkYfuQSAuigTv32INDtjB40ZJ
3izTyWswkdHNWm2ciIIEmC5AGoGKuanNbs4JQ4g5nFnXw00hH0KM8VZh3FbWEDmSUTnFLcJbD2Pj
mEWnBvLnUzMs07EeNIYflmuFQZAEaevo8Mno5TQX4VPtpTn3AWBccHtANTNSKqxAR9D5jB2rZvk+
CEj52dKeuPy/OnV5P7gTe+E6SIEIhiwi8a9ta1TCJr2vNoVdNSM5hfFXXyfbOqmYazS5zkFI/ztD
Ay4tVb/m9Lhq5bO1Wg50FPh2UPKcPbFthQrC0PBgnbyGJ4mwMK5R6+0YKaoDFrF3NaZ0r+vsHjMz
Ip5Fy7q2tU9WIDsCi/oQLBk9jzd7+yLULal47eau/ugXFJde7NI2unTiDK0rsKouQsO9iMjYDBDs
TWn8qPi2ZKWM3ChUuwigu+u5HLB5FOvMeNS5zvOVpnrTyaEb9g6z9mBjotlL1F06omUwnYDb53E9
Bv0mRGeFeU6RkCSYTWTH9LNKTw3e84mHPCzy/lzVHgJyyT04LAO7kY7khIK7Vo4Nv3ZP1iiTMyoa
HLZLqB5bB1YcKECebsK9cbPwDYcVg6qG0S22pByD5WlIyFkoY0yLA5e3YdWt16vUqIj7mTemjGpq
kaUitSWMcWMyyXQt5MY58q68YBPtFUxzqnoT3M9IAhZ8duXGN5IakqWqf81uzRAI4uypwyularYT
oNboFxRLw9SfLMuKhdkVV7eJVAjgicdMnziPUZp/s/pW4tyDuWE+7Oq86bz4OkYYRJHl3LAec5/S
RigEH1hHavejiNcXncak/3F5tnlBpiwqW4IoL+P/Ye/MliNFtm37RZTROvB4peg7SSFlKlMvmJTK
pO8cnO7rzwBVlar2rX3tbLPzcszuS1gQOKiJCHBfa84x0c/3ZKunXvc4Ea65jo2IyHkimEkOBrDm
valOYOAR7aYXIPTC4FnIsd1kVNwq6i3rAHhPi665cV6gm7oUkyD4ITrUkvjN6pr30KMVZAU6sFwN
TblEaQF7OWSJQH90okKqXDTFoTvyTUbQRtkj0lfxFN9LQwd9MJfLqWCQb+h6PXBRAlhJ/0ybxxbY
RYWQZhMm6bvPdZrlFYUZKRHmxnQ3dbvfiuJHgR3gBoHESdMCrmKgwDIsI/lcQGfOBWrBLoCyVd9V
Fna7QVDGS1kltRn3vF5RUIxxLdxIPagQmW1tq7fRDONW4RzmeKVduveNEuie3pqbvtWqS04rnf4r
zBmLJM1I4GPIVYL3YYyPjhoguPnGPfPcrWtRQZuMkNqITHNgMSHoRjiKyWDzp+AAWDWBT2fELJ/S
3EI4QmDthCdTq4p0m+Ya8HdKq9zUcFCZDkhy3XBuaQSdkV6+6THeq2iVGCo9ZJh++WZmd15MO6qM
8vpUB1+ZJGxbFxpi2ePQT3Qoe0g0t9NsxUsm7YFv6QwsviijecDJEN9q/ay2bk+VkcNy76YXJJgV
HZGEvHZxhLMJzSqSFK3LY512YucMuP4zbO/U561HVBfdahDa1aOcS4Khd6EDD5ZyhSJlhmmZdvma
JQMwvoAW6yQg9gZ5NaCfDsGQQVYtqvAyZv1OGJYkhHB8jLLkW85axo4oe4MTgkeCPdUVFhFK3kRQ
UOZeXB1GTKWihi+doISZljDl5WjyeaQNaLDwW+npsR1ZQY+9v26MUGzj2bYyIv0M6IMqm0pXPY7n
okIDMpcJsqo7EhlOfIdJYqxJ0pI+usdmUu1xFgV5QzCeFNzTzFVrO7HTbZJxra89nFWuNbGEbkpE
g6zy+bJTuM9F/721Iqq0Amh9n1H6yEMQTIJA1oHL8U1fuUiwRQ7/zXVm+lN5y31pnVReshNKYZHn
y9zEOGi6kOlYGYNlMzygJe3DQod0mycDgRV0TaaZCIIrh3I2udlww53GWPfo0jN9mJUzFRAuahvK
qkh0qbIEkS2oeiRhm0FM2a1n5yQxpSU9D8Ty4dyeTmDsfg9KegtTuELDAyk/zWqBqnWY9eOtdRgx
7NxONBI0w872I5SPjTagshsmVq3ONJsfTl0ArSJ2m/E2gHfXq5YqUuZw9fP8FyfFtTeY4H4Na6Bu
aEuWvwQdTCj3gO2G9mZoaIMlBIdIhJtcDl0LUyAuX7M1SMoQ6c/K8iLkzCwzA7Nepch6Vt6c/T2v
hm4qC6XPDG3xTahxbmA/WAUuU9/EWV7ZpnNrh/aNKXet7aHf6O2K2TtCfNKhi9a9joF/ddwQhM40
EHGDrFxTprZKUZrc2DoOTYM4i5F2uDFpfIycORAnoTrj7dwm1XbJiPmk6el9OzEuMKeC5WZ6044j
FbKmgl9BDF/I3Zr2MiGCkWAoukW4EGXE1DyuKKi29UDKiLGaUma/SYwzRA+LH2WbeGhBAgwLsWZw
icd/1qZYTqH7EhAcgyMVrfaLRQ2lZsItJhhXYzieqCQZK+kiY5DMxfWJZCzEXxAAADglfRGelBnS
EEdUu0qQi5kqLnY5Iy20ADew7wCichYZGkQZ9kiuRE+FJALLS3uRdBmW3iUUMmaVDVL7abTqldGZ
GEMNdTJF568KanZZSPRFT4Wh1dFHG+Vj7ONRowS7YToOEdjlcp4Vgb+aewE9Ne01hDsnYR7oTNE3
EzgliPf0K5ftS66P57aarrHb1mcHjAa9EyBZqOsNah8bOd6FWLczrY+vzarGgm8o7AsGnwWgdaXb
RrsJVxisgmSGIBCp4qdYyEvl7b0QK4cpff0i5/adf7Emu9mjMW5XdUePJafFFXjyuRYTZIlqjrZ6
ajQNwUxMCVhJTAxJSZCPHATymdq536YtUzx/LlCOHdC6voD93SNYmsL+FT/BiWRdDOHTGLIOAuRh
hQ9KcQPUNApaxEKXNW+s709gosxBYtJH+TMlT7bSv6q5TkbP5Rom2KKQiUQZOjrDYZpYKCpbvkpA
sHvFYcYxT6zLtlPYvCgf/WiPK5rLKwG8ytnlEV9qozxqA+rUJiDoxhgA5jvP2RCve6RRx1HLMfbR
9GnyKMe/E3LdQ/mH27bcqcpmKhNSiCpL0h9H6UcYkEhM4iKX37q2vx2z4BhYTBJN7zo1guTiOFkj
16VFFOfnjCk4ILiI+rjL98li9VtXnDuSTBQG/4tS09mH52B2XN5yRAJAMMJwFRZZd+4hz+30tr54
jcBSVXNPGAv6swOU0ttymuty9WzMsob3IEoiWIvoocdgVnl6O5N3+JQ5JNhwbMdlZJc2iMO56pgH
UwMa54c1WTpIRTWpxnXTIfP3B+Sps0VDo6twQmvF9D6ht90PSbGT0cRndsDzYfn47mf/Uqr1ey3F
km5F5GUmzgO8SRUU5hMcaVljQO2QaO4AYt13qUOZVNXmbjYSe2lXXKOuMA6GBu2w1N7HovAPOYIU
NQ4GiIlBraKJBokcPJ/05O57UNMOaD2N4IZpLvHpRb8mFOqASlseaBlDWSQ6OahLY63p+inJfHSn
ZBnxyY13FNOog+lgtQdw87flgDc/NlEdhwSFRXVDCjWG+4oaLrBEl77Azaibr1GfpnvgMDm3y/n+
V5wNnbytwaWXGYyrxIfjy0Udm7DZkopoDEfHLept5GUUMIaMVBYb/kaAJzQfoxurQQjcuSxyTX/C
fqLpTyllS0qg7T40U3WfdpBlHT2CeeizGnW3o4M2wRnRk2a1YR8rf1yX6C/3zK7RgRJCYM5X4Kb7
GUyGsdWIEMVUisWd73pmgply0wD5E+tYQ10dnBS7fuy+aP2U7oueBtPoABIYQP167kGLdHOFMSjd
xmB08Iyg8qYevNNoWd9QuWJhl+PA6prxfVIVedGSbrnFxM6etbX5ELwGOdAKjYRDlBmvNXwXrqRX
FkI3si/dIzc3362DvdAxUAhssl2G3SHleqKiMl5nFmGRuYafHokFvt8fKrYJeLSiB6ODZeFYV90i
SgY4/tSb/tapuPzUFkvBQJU0vyEz9VO+HWMJXc8HKWxUrtpMIU17mdIiwJUsjkbQr/OUyR+lpaRR
pAkn4Zek5Q6jmwSuDaPvH4m0m7HECcsnDxe8Rpls3VgD/NVAXp3Z2o7Ek6XXrNS3C4cJZ04/QEqF
Dz9h6e4wx5A6MOownOXW1O5pUa10r6uOVtb/GooW29qQOkctYo1FiwoHZj8EmzT7ltveTV2mxaWW
9YEu4M7BHoAif12N3s8MsQJWPzKxgjFDE614Ux0dupIm7zzE1Ad+51U9Mj/RzB7ZZAvJwh8eZPAz
aLsfXs6aWuINVYYP4nQgYaLgSm1/Q3X1pUeTj8Ghvw96QDgk3cBy4eKSpwHOEp1M29rY+UGGR9qA
eMEqOGk1Olw0cVY46744frfri+xdsgLk1p7M8xHQ41Z76PuuQTOsLqZGPWbCas39BjuGQ0oToLRV
kKt4q/kpfhKl70sdgI5rmJum1b41JNCs3T0fIEJPqtveieRRsQSnbvhaRCbO9BxnSoco3EhdPgkC
Tu4YOEDkK2eLxe8117L7QScz2IoyBKJhjP2XGdnJs/JtFDBDy6t4bZtgP8i+w/RAE/DG733m5vZA
6gA6vlGboBw7lbOmet5z++hd+hPkdKE6ZEm5GogdZg19Hwq/3mi1IkbIGVcpDC4I/qN995x6wfMU
qoTWQ0f/SG8Hmp/zF5xrljYG3S7HYerzRp9kK+6ILokPZO5e0tS4slx1OOebieLxJteCfTKEe3zt
h9QYniHrOxVgCHqdTORfmUfRTQsJMsns8ggu48wE556+H5Na1aDV1Y9arH+thLVTBbNAAZIDjFuw
aedaZ1y8uIbOtYlebVrMSg3vW1Xj1KntkeuBDHZDyEcw6ojiVL17F2m6QBlBBRYrHNwppIL+kByK
YfiqD8nZLb0LPSBMl9VX253ua40bSJDgttWaAdUEEx+dO9FNXNPtz118Cbo5XCdU7vitHkK7vxvd
fAfXJsIe40z7iZLRnv/GYs9ujOyUJ1pCMGT4LSUoz0sPLipULnHz2SQOedCg8PaAH0l6fhCh+Nsp
pxazN8pm5m/1VyGtb96YXMzc+uWZNMwsFMa4Hxsnvth1+GjO1H+QE2CzDMirsGtilJRhh9K1zAiZ
6mLwtUccmWvlDtO9UHiinaBAbodcveCCdXJy+xeLfmeTgSui3A8qyBfyQEvyVbdxlCIaxANGixVx
CJM3e3wzXHEUwmR66ryDvX8lN4g7oFBXn6/QNgrJ7vb0BHGIBTGFRvetbQ7B3qXPg2qbuEgAFMDZ
2rNu59RoChdT7AQzPkJ/lZfWU1+0XyL8yasoVWtvqHQanibKZYmhriyxu1V9+UsO7jdPg+PD1f3s
h8VejvFTmcY/enROt2lX/ZzMOa4kHLVd2tU5i/Z8a+BreMo0h5m3A/Cj9h6cFFBQikFwBTAStiuf
bzSBfCkj00TOh1NItsmrEKzR4FmOGsL40Y0fuxoV53igyYiop6NbZdGzbO2MjHI3VIcBSenK9ii8
TVayS/wvVFXDlTtH2WVBjdhesrx08JoANNgGWvV9VPmRPdptG/T9KnEVFbB4iDbUhVAQlzM1aGzH
bVUn10qjx9ZPk7m2cEojqlQcxNkH5F3VIKnBGZqxrcrkyej4h9nqpNUWBCXyiW7JG7YcVmUVuS84
4+8LT/9eZupNtVTErAptYzMvhnX88l3bPLECQr4/2PrtUuYisxBTn+3fhg4lSd+vADyF0zoujYeu
ke8ZrV/EhziIfMF/Y7D69zQ7uBH4a+z20TbNSJ92k2kttfxemHl58YD/pPSXVk0s2tukSZ8rQ3xp
eFshHoJd71EB0FEgqwC69+Szagc9Ah0UzF9TWFvSAfE6titD4cqNsnU3YDBUbvsEV2TQdlqPQLxu
Xeo1lDlZ47Ug2v3ugUL7IZwzF7wc/XAiCEm0VbVya5tVQd9DGaDhy+U8N9T3KAx/OMBeatE9Bq6D
Y6k0nvOBcpI7kd6RD/TtnYbCRQRvb2uYfK8jzQISMjtsqI71Htqfjqlh7A78zXwn8N+ON0wHngKd
uogmUORWpfOCO5XibtPsCy/DpzjbaSqcOGYGaCdMWHmo/NDVShJ4ZVHz5fsp6VzxOZazkBg4MITo
tTJMeTOyPljRu+KzUSLbcHB45J7lbFPBP4LKO2Ck0Von0v6mKxvalIbVBFQ5f0v4Sgmb7k/Z7MQ4
SvjI1BBqPVkurlQLNa7iorzoCkUFjI51YzboxmrA+uHAX+aE5XmwJ96cuCUc7CZXFPBDR4q9hmAu
GXWC38jvDQ2T607z7ndleqKe61KArZ89Zi//v+X732r50gSlM/5vGr7/51cYvRZQgl7/1ibmmI+O
r2v/5tHtdQzb1m3Tp/P7R8dX6L85hsv80fA95GiWyZ7fW76W95tNw9fRXXNpx9r2ny1f0//NcjnE
N1zTdy1h/UctX8fih/yl4yt8zxSmDTPMN00ayMIUf+/4Jo4+6o3QgnUh5dRwcbJQ02bMxdCZIUWO
6/WgpqnPtlHf06z7gYbMQrgSlIYX/MjpMKOKq+uqekpUmWXfRa1HI//1KcQzWuSYdKQcmH/ja+sb
phLgwYhjdbkzogkZKDNpvlYOv3wvEeIqO4K2iDZ2YGIUXuDqJOHYjrgKnUUdIwvM/UFb0/TMrMKw
D6Nme81d3now0HPjlw+oAsaCBGCUun4jv0xdHmm05wAhUsZqLHOteg06mxk0skbYNdByjdG3z5Uk
OeGKGm0QU4VWZcWzNfh2+FrpcUR9CIERkQwIygC5ZJWWZ2hqaPhdUrsXyT1GE52gUc0tqweUPpDV
I7vseZ6zfj1UEfrXFXoAFCmZxnqNFLWA5WXM1QmohCObkZpdB0g2CfMehJhdEaFmpNJ7cPXYIAEw
iijJ2jrra8H6I/1OWytotxQrNKhv1tSChrYbERMl7KFM9ZQtu92oV0l56jg2QbAdOaTa8R+dre74
hG5ibzDeEaEBTHaYqegQfbO+ADioR9mWyZggOgWd+r3QMPGc9TLS9UPZFq3aZ7oOhke087U2d72s
W7uyp5mLg7Xt1pJ/+K9ea4IA7ElFpxYaqSleorGBx9eoyCIUNW4mkv9SvUOY19HYIPLLEbi6U8cR
Ojj5mIsvuDmqRXEPn+xuREZI2CmfvmbnpjUtRwc7BPI2m3bvW+qMqnG5gVqu3Hm+iWH+pmliu6Om
a03uK21H0o6zJG3sHQux8ktaQD/fZrJvYPQOLfNRQRHy6gnfIIMEUg/cxVphgRX1ZAJPyeCNrC1q
Lv2W/xGY1cntB7kSw4jlz+iE7jx0YZLpax++JiptoM+bSrdd0OdUHCifxSIInhunHwX8AHA8a+lG
E5jIrJMvSLEiAj1HNPRCxug7JdJc/eqjXy8faBCMAZndvm3sqX15aLKptstt0OmuotegB+Ks+wGa
pZDsFDq3rYqr+6qwdRi2MoL9ZyPy5fWhAtGVIbFaNTidq51fkQK6lfU0PiIQt4ejV0m+Nw6QUA1Z
dkUjBz3QQG6sM+on0/appZpF3T4ZQTkxz9KylBTVOgPTwBulp7/qyLryplsekgOaTyuKFiThUjGR
wTbmLo+wQXWm/Z0KPyZOzSsjedDNrMeXTUukwopHN4ByvW7TLdOjIkSrP7o/Jya/8RdqGRb1okgX
TC4mmVLJg2gQmpsc5BU+uAGXJRbgog+Iua8bbGNysjtmwfTM7zLpwWzCimI3iH6twMCfGzfpxZvm
TquYvBn81Ev/pcoaph9Z3ZA5nhV05OD4uWa3BousT0edGoFcexk1KwI7aX6tXRwRJOiilbk49jS3
2aLehHIfZ42iPK+x6pN0Mk0gmIL24SgEpGd0ORQMNcVCFWNgGM6yia6nNso1M117Rcr4HPt1eGtW
o4tmxXDG6hynY1OuK98Pp2vre418pmFLbnBD3fSSpGH/1mk6HuIx6Vu6fSG9YjnY7r6oNfeHXdnF
O42f8N1sjOpHnTgg4lOu4STY63oEqyJSiBvtbmhG8mXsAruJZVK6YGlGPl6C9YIZnYyzk6Stg2ts
CHDDm6UqqRPh46CtglbRowikCCDkeiVf6lJQyGAZZ2cAWnNV4N8zGtzz2UACsN/TrLkmUkztFcco
1yif7ghkRmPozqzJYIeiCi3wN/ReAyIjVVFHSlXQgl6iPd8jr0GqXE+kArP02Vt+SN1IRw88+4Ck
0/2iMjuFpKDGYsF4NtC0HpMg9MxL5xg5hs6wSKP0hm6CTT+haA1j17bUVe7qqR/SB9VbLhQ/X/rm
QZ8suEpVzWQdkTN9/2ske0wnVq614SZuen04OFlqALjxhx6tn1bkbbAqhMKGawZUSXiHUy3394lk
WsfFELcg9t0JrwqKmv7b5DRDfqg8LuJ3eQOPGscQq5XeDMF/xKpkxWebNnBH0bKUcrI4WTVjjQjQ
KlKyBS2QM+i0+VqFGxMKBErOWjnGhisXeeSkC2dcdYXBVNKNsqre6j3hu7e2XkSsQjUHmQcCTXJC
KmHU1athWslI3UYr+lVe0skitK3H3BHlY761C2ANWyRVsgPJWvQ1OQdGH4G0Yt6ApUjaX2mml2/D
6HoYGnLVIzaNGynfuqqn6J7FOskFWiSxeaKs9rB4sWCJ1/D8I+ucBGacHhyDXqBE/gU3860MDFzf
mh+m4aaxdM5C4a+a2w+tWZWY3ZVpBMWOlUgsUfrnstwCphhmxhXC1zWf3AnVUNDawUbVo3qmtCuv
FDmI5EGq5OJyrSZBRhrS3qyFKY2dgrb3EBVAQFFYbpC3VXQE3Do23sLW7LM7s2l98q1xvXd7z4C4
DlSxdJsXnyFMdqTvUlUtUz37GRc1sF2cWOXIOsUvAPd3PVmtCDMFVFldWf5ORRop6cI0Rv/OikNP
rnBDm1QJJhW0z9lUWtQA1QAGg3eA+NZdkYbAWEzLrt3Zw+2W34YiGKMLdle7RToz+7RUaGl8ztrG
aPVV5evEOdx4cIwpsSHBmtmDrR51WKhDr+bTkuudaB8HurBI3Bqt0TajkWUNCzm8e9FjXMGyZBlf
86uEra13VxIMen+X1NZTGKcU+ltyTJJ9LVJQCCu/wFG8Lswq5Qbi6Kj8HoKuQBlrKp0P6yRV6py7
hlrDuhOR6X+NqdNiEvNCPCfUpJur65HzeVc2bkoGijTysUAJYfMfqN3RKTZjIQhyb5qhRbVbaBqx
mD16SaJTfP6YTMwzXLr20oJVZUPsQraUtv6d0cIR2hdCwg6P4Zhpu4boJWdXR5x6XziCrmMylhA2
aaO08qsBFuXejCoUK04Rzj7yOjbfexcyc1UCOV2DD3XKixNpgu42fUcMf4lH9inlaLdZFxSXgptC
tOjQfOrc/FAEPs+laOBBxpkP/r5pAp2iCwwoueE7WaqLHxTK29qcd7zN6z73VrpZhNYzXmfX22NV
SrJt6ZKQ/liWjgXcts6iqn4nPST2n5HY9eiVpTt6FFfzwRlOXoCk9CJ7t4AFUvVejZVFNNFw6KHx
gArLYlg3qyGr/PyC26Yrke1nzCRXimDtAEUyHnZ5VYakqqnKDmIKN+B8gJyTKgchiCw7MFxxFadW
fqVg743nUiP5hEVxrqIHPfPbduPzdtKdnpgIbMNE8nPjgTq8f7SK3uvqr9LRogF/k5i7tSd/FFhk
Xn3SjFyCnmvTTzf/uWT5v6dHvqt+Fo+t/PmzPb9W/wtEyRY63n+/RL19LV7f/6ZInsd/LE8xMv8m
YNG7uq67lomamF0fimRkDcafK1LP+g31seehMma+aeuCBe4fImTjN4E0xdIdIdhhOv+RBtkw5hXn
pwbZdj3bsFxetlkqCYNf6u8r0py5J5NYDwUo2eSszzZdE8dfTFlYPPxl4489TMLNL2xgro2+6PMw
Of4+bEjNdeNGYP9VVt63uQNkOM7RW5hg/gM7TbZ5PUSPbSuKZe+y5dTgf0tsin8ZkTbdx4hl5zKs
t8ZslQt0R8vm8hNKwtJztamERoZLN3rHKqgo0nnURH9/GtUh8yZC1/LcxVAIPZT7oRbqe+rBpCjS
2ER2aoJ/BsyW4AUe0W8s2512SWq/ech8GNWWw+TTrXFnhIWqnntM7rQKa7m23LB6jkNusgaYDapy
7M0a5zpq6FSKRDpofyLv0S39/NaLcGKGueE+Vsix9r5q8o+9vRsHV02dl33LeL/U0JuUUX/o7dbD
+crPMx181nnrZndjUmGP0OqDCkt50GRNFObHtuH+w9NlF5k38rA8G7F6ZzfL9sdTVM3y4C9nWZ4u
Z6WXUt+mzeivOrDkO73G3t+YpX1fzw8jQrtLhZYtYTZ5vzzk4Diq2nZhBZUlEQSZv3dCL9pTwy/P
9GeaDT7R5MFIDbopYzF8KX0oSPws9dJL9VQNkf/TQ75EaBFJX5Udbg3V3cUibB5caciHpgmxa8jh
btlCj9c8FK4pl5fCP0dZfjUjgLq7f3npzwNts7VOrMTaC3Hc3RrmR34qaUEQ/Gf4q2bqu2/o4M6i
McV7igQtIbzt+XNoPQ8tsh6pSh1030IrPhdu5r5LkMVJ4aUXy5zuqy5vzoLK6dl0crGVWfu6bH2+
TloX+OmKLr+Y4o+h+gShBtgRhy7j7GygeYn3jIkuOzoHm//QKeCUpYaHsrD9i6j6+GxVfrLqJ7N7
a2sE+rFsX0rB19AZhTpgCo+vPmQ3rNJF9yYi+U0rivIps9xg55XK3dht6z+XlbFdBnyeu0sFv1hF
2+n/eW7aTSSOZAQWTSgkN20CNL+z8+xO4eg6MYng3pdrxpv4UHW95T5hQkSl+0fMPv5dmmJWVzr4
YaZW41rOQgkwOCacWR6WZ8try0M31g72xH8YM2Sp2iM8vPPygDAd2hSPtHGjS907D30TisflpaY1
HiiYxBct0Z1HZAXmuo1tc71s1pR6LjjuH6KUnWXVT4deBKhAYp1wsBkJzyroUGqhj0sijg1AudI4
uTHdm2V3nlvm4WNz2W1kFqkI84HLnuW1j90f5+iLoNlpsRa+GSUJ9vxuL45P77drjfaMJ5Zwuh7h
EikC/XcyEbeN1OJ3Df0L6sRBPSbUtAgABWcYjKa6KurSIOYY8vez6Y3WnptQn05hmgarkHC4741f
bfFk9mfc6BXY9GY3caI3ZsN0ZT0noMaRjBfhYC2m0hS/JV507BRs7LiSGoE78DH9ycT84RtnvPzt
abT0S523Wnjbyck4p8SbAWcvHxIEIw/tlId3do43A6LIx0uJVTT3AnfXvH+IW65nCocV1muoPbXh
oLooxHF5tjxouV4D1cQFNk4BZsl5yPKwbFLv/WFGcb+lke6eUzIm4VFa+crQLPdszQ9VhCruZtk+
T2binpeRy67PQcuBQTrmK5XG3u/HLAMd8lObun0eHYTQdle9JfOkEUC6dxdlHp7VMS5g8+n2Y0xe
5E0oCvEOjP5jLCEafx0bC6PZqLS+KwjyAq4wnJcHLsADsPARBuRoDeFh3ru8tuyF8TWco2VvV4jw
MPb5x7HxiNoG6VeQjJDK2QPj+2OPE8sDNVJz67B8PdSRWx8ChSkPpDVPM02rMOPNu5YHPdVqsAXL
ULv6ffzn7r8M/xgZamAdG1Ra3HuH9trpWQulABeK62TtYdkkODgBU49YZ965POCKLLZeHQo0bbRP
+fTBpo1iwTqP+2rmmd53mCQstejXEu9axE9d1p4HI0+/W/UWvUu55kobH6ysaL4kLvIOQxMvdoE6
NYj68jjhD3k02/pxed2Y+UZZqfpTG3bJFZ7zD2cer1dgclxPE+fA68f7csC+ZKJteelpu95EU17c
DYmX3OVcYZHAuteqKPdMnoOTo4XVXh/NI0bm4ITCIDi58MROn5vLs+W11N6K2V64jFqOXp4tD5+j
cFVfWWSCQZ9P5pfSOoocB6VmD/QSZfwWaN2ulqp8xvwwbh1qQVuh++NXDMrAQOS2D62tsHKV/0ie
g9oPjkABkoG7DiLWzkCVpQkHZZOnXhBrDb6TvZo6eOMktpM9s7j8K0acvdlADRNe9KihfHTT/kdB
a/IoWsO+Dn2Znfyh+97JyLm280M4giockUlvZKUhi0AIcmNqkXbUJjv4eAgjuu/UW9iONNZgeS1I
Oflz978OjJfhosbbgMP4RxIJnKEmCZ6erqOKL0Af893G0xBp0HNv8D8U952PiSWKm/UyWpXuH6Pp
QJhbzQip/VUzDMa6cy4xadYXfgn8O0xZVsum4cry0ngj4Hj8Nf/XnmnevYyR2NGZIUrIyfMUMK8y
nfnn384FcHlWLsyHVB1ztGXkx4tc9iks9QAAA2LUBH4mUEdzTt8wTvedNJwDYHtrTaUUyEbBFKkH
5LuMoIqbH9OgPNWDbK9VVzk3XqKFe8PSmqvutNpDZFCVcugrc1dQOxaxyKjmnf90wDgfAB2JW4R+
HgZ/l4uhPRUNCQQTNbcNwKYElBSby47lYUnJ/By3PMvmIYAT6EgUrsVs/I+zLDs+N3vab7R0592G
Ux4NI/Z3n+f7HLcc1ppq3SM6OktHvwcL1B9ZPPHOkzBIJ6AMwd9F+nDvUZNAZ8w1RU6wLUWa4J/L
pffsBOm3qIy6e0NDHBF6/YZYgTmBL9UPogXI7s6jvBrGW+X5LKnnvXHUHoMota+S0vYDBsh7m6rX
V8Px8qMTOM6R2tHvD5AJ3g0jbVmYJ+LjdeRl3KyWcYCFXP6B82h+YefY29Ad3aHdzMmbGI0QJ6Ku
VftlxDTBe9v4Ufn7kOU0liXQBNTTMRxHaBWu9VLFhX2MFOEg0WSjNbdNKfCxo4jEBEj6FdbjDt2Q
ektibubL3gHJHBj/6qWEN/Vx7MfpPvYuR6jSu9MqK0F3MPQHIzbDfUdU87K1PFBSHSD4sDPBa/Dx
7J9ei+a9yxCkBkiYGq5BCPtR3ywvlnzrwSjENbs+nqele6D3LwincMnjpH1z8ozoqzBDGFnz1ufr
5rz5L6/JGc5hxZ2x+dzRoVf+y2HLCZbXBFZsHAyJiaXijzP/28FlSq/FNfGdLoP/5YePbYWnSJqw
+BLJzS5LXvQgmqO1JjKZla5fe8P/Au8lfRkRWKxSp3MPeWja91U2IT8nRdzKoA00zJ+Ylv6+WTnZ
AC+7nmNV/njNrntwkTYuU7DG08dh//Rait76rp0PTTPYzRpL941w+2adlln78T0ZZT2ySuNP1xG4
eXWQQ23KteGeSuCTq2fhcfk6LQ/LobKrfz90eS3QbP00MAtZDirrFuVF1E0oldEtJx72/woq+vME
coaLrO1dvEBVX1Xzjbav9expuXWKLUj/NDGs58+Dlk3TJP73bwdxHGgb45CGUzUXRRFIewQaxfuu
tt+HSqDMNVT5x55hrMk4Z8zyoBwyLIUPa837+46P08yvfRysqao+0qD742CU+ms09ICxENZhDEud
Xdk3zhMuQdIz20JfR4njPMEYH/e2RZtx2axiKudu6H1fxhqNaVxBr9wsWx8DqIMHcIkfPk7Wo/IT
Nv+OZfN/4kcp6zb0WoMlZ6F9PNTR+Psz6gaXEpfe/i8v/TmMKnVDbmKL0fDP15Zny2AnZb6Ze+Hx
cycw1GC6WbZjsnCXE3/u/Tz0B+r9AShCDpm+0DXMUqOyL+FU+id3bq9OjnVRqPutm+XpNHkYMcpQ
0eFl3Mchaer5JxoP6Oh5bRm3PODVY0jMZCgl/xyuCef63NHJ8S8/YxkbYGT7GPH5c5YdYdu+hGab
XCwAATN6cTh9fFjNX4H+X5Sd2XLbyLJFvwgRmIdXSRRJUdRkq+32C6IHN+Z5xtffhYQs0Druc+K+
VCCzsrJAiQOqKvfe6G0pVRg/Oj3lmfIurVV3RDzQcDg65i3Nz8WvBgVVDKdOMHwHTKRcR03Qf9ag
KDk75vgFpfX+8+g0/WdUCzqjjleDQ/A/u8xIz9LFwztl0ezB7MXU2RQ7SK61t+/WXGJJQnKlsRl/
lrmypP8Tpl1gQ1Rn+3NZWXdUZe5Vg69m10ns4cZayj+Vz50DRlcJh+ZYtl3yOnRhsNOUOd0jFp+8
9mYNcRPHnrs01OJXhzXeoUcb9lpM1e36kxbDqSamEjrlQ5d3X2RoZer9M7uKt2K5AbXdI1BPsshE
dhfdchJenGs7QikOdhqz42C2VbXn0KXiLnYUm4fe5EFdXOL3uzy80x2KNcQnYXwZAO00Ic0SH6Ie
wzkHhAVZsQsBe+gsNYOsP5ZHn0nXT2WZeWdxcaxQ3mtB/Jv0SSOD3KhwdmLyHm84YjRPUeK656kb
vHMEBGbwrmK3gCE811jT29RfgII1XsXkTgQU+8N0oS1uMn0Rk9UeLjaNn9Yd2Et6CF1fdl5/3pl1
NKqFKFcyNRgqnA87s3XSWtRtDvVvUVCD8wOezc9/97U2o/FQ5GMNPkWfvpWs/R3D6b76io1eGMAL
cEQJmEviOfF9i9/8P8dXS56FVfpby+/3h3jJ/z6v5PdM5HolfsnvlE5yY7jqeCyyOr+naC+9hv+7
+ArwdIZg0BuPAJzyr6NV7uPRTT9nKP0+AoZCfmjxQ5A9oTCSCGt48VWfyz+cQa+eergPPoUtMk5L
MmNgu8qceOOKqViQCYxD6bFMLLovXn2QKaH+4/ErANIkqUsQhDc84Ku3k6W5UDM2ylmaikKZUwIN
weZS1JqvO7GHKflGTWpzEOuiQ+cfsZu1FpI1iJnXVDpHNNdWzpog4HB/Z1hzeZh7I/tiqezU1D6i
32zG5V9Y7LICmsfX1G7sp14rX8St93GzUNYb10oy5V+ytKQYFXmbveRg+xcpuCxMztK7UCUl5t9J
3WsncypYuQDeBbuwNCZEQwWo1llN1D2yBovhLAWqkZFVxg2U34afPqDSCrj9VwPKjt2oCo3rvOkh
h+IHEfDNoLa7yEs7qicNlmOFD7wq1SLnKaQMjQd1PzjrAGnEFXcucQEomTbJtIfVnKhQuxpq6vOd
KaS+32udJ4mW/CVnoUiz/vBtc0h6iQsQLDlHfXXcXDJgmSeaB+1hvb11ngGhre32HKebwF3WsMzn
zxy71feBOaONtFx11AJB9LTYqU1dCnxMdXQICdxitiHiW4Pf03RhEgG9LNcBF/m2uNzK0ju3b2+M
sJjRBaYu4kb1wbrbWlmeAtWEl6ufg/IkTW5Ob1d9n9FzYS8xa7iMlHBzyTHmKlLfvQnMGWvzy9XM
EuTmv38faebPtYucFFkOHxWLx2HXsi2qu34+KYqssKXwYvRfG5UCx/raLeI/rbl2eKznGEBOBqJJ
AVdoAvTdjga8UvOoHRx/21xyVerfPd5Bj5vb7ocF6rtktDy2ssz7eqytT/HcdHsTpM5NUCrmp6yr
3KfI825s6iSXgi9oW6he6U+ccP06mDIe9MOW4NQDDbUF55QfdLV6ZAOR44thqp+liSo9AaD1w8dO
bP1cm21y1yHwg3oO5gefmNIhYyVOUv3Kt42VOQYKDnZWXkCtk+ugpkIq85d9ykI2LuNlX1NsV0Wx
GZbTeicmFILmfIM4wTrkIjo1B5CzEu7lgGnZTYOtM1wS/TyD5F4HfphhTSFOKl3expHmWob0vvpN
9zuUuxQTwrW8uW/7kF17xzcepFFtBLApXlPgXDQgHF86Urj8oE1eLruxWkcAnrcAGnRFsI/tYaLk
RIMIeEmYlZV+Z0l+bwiD/ZZnTVYP3UPUwKJTN4e08liUGV34SZpCre6tqqwfxJIIlFneIirTDj/B
W/YxIuuaT//982I4/3GyavE3hkXKNm0KfdjB/PnzguxSFHdl47zanv/dyqy2P6r2wupbDkYIr3sB
VlizC5S+HOckoD3p7jzXYP9gi1QXPshpOJle2NUw4pBiWprVloGSYrXZQuFQg+2oq3Ue6YpsCiWP
2xxpYv4zuV15O1eqHt5sd1CDH3ubY4tWQ043ajgacjZDoJBjX+s4FfaCw03ua0oS+XfVb1cffL4y
tVdtDQ2BdEhc3kfgs3oeAtj4UkHy/mj0vlHgaV3sHqYcWKCJ2brlyoRZCMVcpQRtCfUg+sjpMFQ8
iSzXYVGdQ8v3F2gmTsrX5jW9xIfDnN6ZPpQFBtwX1Gm6VxbLwN/rLAMsUNTqfVarxudWB5kK99Hv
MwdFt6gTdnsx47zZDejevNZAJE55Hd2zqQPobUYbzIbizeiKfTdXGSQRYbbgoCjytBEvWPDVeItp
ANfswEr/5rjok4BmibJKHe2kwFFudK9O0DdZcskcnHiTarO3qeRKYqRXzIuMDadQlj/nCAsywb/G
bcM+zCEd4ltfgmQQZ1AmHPg6zT9irb1yub60C8ca4PjZddZ3EJwhV97ZrfNH3JflTY80yb0+s/0H
XgSS0951/uC04g+91PNPKAhVQI6zccfyMLuvgpBa5DH50+5QDg+pXn1S5qVRoMyODLD24ts6ujT/
Mw59Z43NtAahTgdx2pRy1itOz7IniZWOJa9XQPqtT/ANpmbrPE9J5Dzzco5BGSP7uVhxXLZPFWWZ
jWW1iEZT83pyI++rxFMc5jx7bKTtweU36LIzQDpKnycAmyP43ZbX6JHM7IJ8OPKz3z5qcb6AmNKz
2zbpWWs7Yx9p8zdtcW1+tnCyC7NSF3XRHOrTLU6CB8cFkiep4oTDfMehkGFJtcVJZ9FRDNsPE1+z
N/U/SRRNnOFa3W7qJ+CHKIO8VCjjHCiXHq4z6WU58pRDNH52qTx9mdrOAh+7lOEvwdJYKgg/WN7g
JV18/jxap7lv/5IBhRe4L7oBGMFBkvwoEZDjKefY6M9bjmb2dB4nI3DWDjmiyWyeOLe+3iLMPKBw
C93NW4N0CEzeZ6He3qWG396B9EVWdLPlamv+R4x0S/SaZ7M/pNhMufrXOAhnvmpp7+1+FVbW7dtd
z8oideyg6woDxL00KCxb96O50E+IPSrtly6cDHC0P4UE9SJWEOpEN7PSHOM+5rz6R8iW6oMP4bnq
2pw6FUnQH8Ey5WZuY83q60DR8klm2dzr1GLz+XV3YW283ewWmCgdTOmQTexzpUl3k5KUe10qiUyE
RcWszE5jtwCusgxJhse6m9NHE/Lfe6pQb8QSP5Xw1t1//6nWzJ+JGHm05eBMc+B1NFRqqxxX/fmn
mtoak53OcnrNi9g9KmbyCDxN/93hbq7BzxbPfpX1ezVrpruOCtCzGapwLA/T+HkhOL5isQmrjtFe
l7Fp/mOmJtwqf2WpmZ1MeKia1L7zoyw7hUnPqc4UcE4sl+KUsA+m0nd814tTurfR4oMMUjIDvJ4p
BoY3p1pKoKTpk8wLAb0uJVCKFQJZdLX5turGP6kC4/FaerbwNWZzAsl5LtJe3UvInM3BdashMKwU
9SfUtLO7dfd52YeWLezFr9d6RskGLmlkG/s9fnPJ1btf8kiKd/+Wh9pr9sintv0UL3NKhMTKqMXP
2XeG5hkEzDrye8sPf36SRsl/XH3wxRFaBJAOKbRTFhJuUr/az3pxszoTxMLoKue3TL+211jJLVkk
3vV672jypHOZ/v2WJGSdcvF5WVnu/NGDQDEootMQKuHadKDVqbpf7HghwFkvt/7cy/9o+yGB0v7H
kDbSw9OHNNL7wUf5M0kjeOX+xycHRN3HXSoHQJ1BUSOFhLpKTePPH52s1swunI3g1c5soBafp1mn
sM0GmHHTFGpxbuuqOPd9/9r5U4mUcJ4me/El7TDsi9r7a26q6i3YT2LkHX1jfFXKujxIgtAJXU5+
SrhNINdkE5TCQwBaWnlbQ0f9kCWN/1AuVyVUlygI+VB9FiWB4pRux4z5T3sTOrMEf0wjcesQzxrT
QxsSrpljclcVEGwPYLL8RjXgIsnRHlaMv6AMmO4vXBLiciy5jzjquYJI1IQUgGHbWPEFDbymMfXB
u61jTSp2lv9duCFi2jIPgspUAaJQ85aVZ1DIBGA6O/msvveuyukErHzhIxq75U1bpfNXwCJP1Tj4
37WhuqUab/oDdb/qGmgE69cGuqO51qejnUZvg5Jonr/qvvvUGlBNpOgGGMtRI+ULvqYW90HHEaR4
BjlelEs3RNwoC2CeF1NiQBzY6Nwtx5e96/KMl4dozbkjlLFmOTUnpBant0uQNs1JnErK6ZpcbT4K
h9DVVvOjdM6t05zkas0l9n9cfgiVjE5XPTTGpO4vhmxTVRNQoDHoq32K+A2FjHbJlhUnEFHu8gvt
9+UDj6DorrUhOrYmZfu3lWtCHCPh0s9rA2fejmxcBs5zGyj1kQ2oBHJ2Nowf0CRA60lBDsifipHa
JFdRKeWuHldzkcB7aNBBnjL44MRaByvwZMRVdl438IfORImbzYabOi/HYh9NVX4AHlkhjp31AVS6
fQ8/dbtsCNToxa12MLLij23fRpMuQ9VrswdAjrxtGvUm6BF9HdP6BeCUfq9ylAXAsp++DW3zjera
+qUvU/0e8UMUYJ1g+pb73UU8q5OLeHWuvo8BSBP48dhFhK6VRxPLoZjHjM6T0701OQyZ0GQv9qAM
DqB7Hf6qxfwQuJm606J2VnNE9yEuKTXgKRI4tilPv2z671bnxTTSr45wxXd9699ut7LNsPnY56T8
z3z1Z0RLckRJnwJFr3nKTxDiKYMYRE/UrD7pjdL0wQeCeOrsGUqgJk3bW6gZRxBFxCmqh9Ta7BxL
11Qf1xDALPzDJ32Cq5XMvk/TqlVwVpx5H2ixg7SEou0QQoeasSunb15jfEUuXX3xM6PnTBUR88A0
Vr+iujOsnfi3eIf4UMMv8R2f02vKKavSbB5yxfZ/K5KDR6HHlzkZeIdFqQrMg+MtuBXLW95V8R4O
P/MLxaf8LqlR+z5IouzAfhuUW61xKBW9PXDIfjU3Zswy3rQeSyNyf5/VRSbM8fznpJrRQVLriZ+7
gNoIyIRuu1jJXioPStgW0V74pUbgPS3llmBlPgVF8G3g24NCK1wpyLRbjt6DnbOYxuDlj1UMDD+0
geW2pbvP1aI+ZyiVnHtY2G+dCbHeIVIiaOAXpxXDmGgMlXbQ/fDPGV6XYzZBToeCMYu/eFn8bQvF
dbXI4k/itkWhxFYjKiNbrPQui0rzfQG6DjdgB5VYWY9uA94Xq3wHMj90BW9xvapgv+eTRaosQz/k
k4i6coFslvDIQibLV/TSBJqdcgVzyPDmMWHghXQ4iSkGaSAfvYafobzZRuQlEmLswf2vDJIRIC00
qHD0AHprrOwv3xggEAnGk+xpyu7m5tJsvosW07GM4RRa8Zs5LAM2U8Yr5o/eNd3PYzWULhHCaBPO
4QoIsSJn4WVTKbk1lfglitT4RePsaB+GiK6IKR0L8w0ie5xUiE+aGNqrbORUeHX9SLQN+tdEkJZp
UCMb3zlhBIsdJs4Dm9pslHmx+y0Kxp2qdfbfXtP+k6Ny9mpQ5HUbIRy1hoaIV22hSuyvoY3FGekW
mk6d89BQ1XUDYu5DVgn1qQa9lRuIoqg+8BswXG8LhTmDoz1rVG0nS4Qkt9CwkJXBxerhYrHx60vJ
V5S8xbdU67JElimSD54xVixyCdYbHGTJF52l83cFoEyJ5mh9kobn8t86KvPPsKxZnzLXjm9ng6Nl
6cxy2wDEpV3Ez3H9m1dGzTk+ukdzgVIkdfyqGmr7pOua+xqZXzgNLr/Y1IQ++C7b/BLkNhCJtw4k
2uGCtwAiGgCB7t3jOMzFF9fOX1OVHZrQKtzXOf0qYxas6ZqiU7TuiJZ0vW8DHWbdwfyn9doDW43j
HxR/I3kfpeZLU/QT4u+twYFyjUpoOHa3KlT4Lwpgsqu5c6w/aoZ7P4ZDBjh9HA45s3abd1BbKexf
ABz27zSt8tD5QG31UPvIk82IFz6tzveYLnahl0kpc5S4pu66qzi6gicU1UfjNefd+zA6GnUzWADW
5oehNL8ilqevfYu1Rmbt2ieWoXMcHujhI8C9649FkKicZhyGoRXJvvGD1DJuIXqf5vcoXl5XbOGv
5ZQSJhHSqQKBjxzDpHacjXCUJFt+fCg+gDGVInLEsTT9d3fsKRPiOdO2Av97Wv+F9FD8d1rwO1SO
ff2ph77xlj9CeOpMpTin3pTvqOO4GFO2fwIYT/6OlzFdD8tLWXXAAfnaD+enOoAZ2TORBE+Xd99g
99mZr/8vbmKZn8TFHig1Ua33MCzvWMRJU4pWirf41k/X+Iga+JvBX+iJVCqElSr5PCzvK9XVg7uu
Kv1rQflAIZEDsnCig/RavO2uvMRUztLbDX9bVa6/vqcQr8VS/Y4nDaj6l4xa7UD6MTYcJebI/C3y
gyjRGiyYeuOccxSEDiUF0d3osQ4Qp3RrY2yeGzAOAFicg/jFJZ3SZJrv3lWUy33wb7GRPtg3rY6A
wjbjOo/YS3YAI86hNyf1EJRT9VmF6jxh0waVXq4CGA0+XsEB+ebj0P3tSkVY/HM3dN8obmhO2tJw
ttGcnLxlQSD2eile+I7wyqWCqp2FyNpRLGm2FL8eIkGqojSnNErL26rKqgNMDc0jL7Z5rOzO2xde
UsPnnDaPPUuLR7naOiRORmwdfYbCtphbKgqkvb10bMEf5tiCt1Qy+TavoUGAoMdmc5q0nb58etPO
iV+HS6PvdzqPW68QakqPJh95s4tfGTMvRrEYjNl6ljFZjHwF4AHk06d2MO48JSke0hkUrW9n2hEm
rqeu7IuHzS9XY+/9nTdlf0xYo0OI6nXaSRqjL2MkzXxT3RUlRPscn7z1fIxZw3/unrr6xSw0zQz/
QpcBLY2qne/i92Yakxkivuau9JpxT5UrrKPSK3GrDa3J2xCJ3ro/pJG4X6eA2Qne2224hIqZ9CgA
gBvs9p4VZLDON8o+dRJ4zTPLf3b15KEoVSQ8FyscteYJRc8rCciXKIrg/w4ALKV/xHr0wBdHwy4s
7zjQzs0jWNzmsYD7my+p0ThIh/ikd+solJTyZnHCLP0WPQ4Du2Cbs/RN4yCmNJLHSODIg8QRSe5q
b1CeOV+1yL6d66UxAjM7+vZMmVbhnMVP7QNoGLFL1YYOsEyqvQRfdDdev44TX9n+Y7n58A0q1lsr
Lr2vGdXOCFigJE7VoP6k1ol9JaXrrg1NSOm4FxFW1PyPCMmxSJZcRSNPmbXJDk8JkQ9kr+4dpP3u
XQ9n/XoFWB809GZLtwR+8Pn5AJpduqXRlzxyFRRLj9jrpXhBFpnXbhuCMN+mDSOQcxf2+21c+CRG
UlxMeXGbF9NJ1NbIHfsVVJUQz30Rf/9hxtW5THuRUa13Skvla9J1BcBAeENgro6ga/cUu7+rPOdW
fP5ko2fZddWZvQBktJwcDRVn0s4W8n3n0io0epGJ7FPvJP5u6RzYEJiuogHhdJ4n78Ik5vhegtfL
IHOtnaUjPvohl5jSZEXBgzsnFLvNJxlkYiNXritVyY7W3FXIuKQdol9L081Tv0MCJKSk0bD5n2e9
eS2XW0xC5ZB2EKexBF3YiNqWpCtDVBdkwJq/j1gbTrVfp89ODelck5v1c7U0sOfeW5CZ3osrt5r6
uQV217Wdcy+W+Jeo5j9dMhAFH0Coy8Alahv4nn51gUQ69gVlCsAy1QdEkmHkQlR8V86B9qA64Cuv
AGZqD2W8M1UrfZjNFLYCKHe0BzeBQjGYErhWxClDJI1bZy9BaCHtuAxds8xaNhw1r/ksY9c0Eqyy
8AYAlxS3F9OBB7PP1JiuLhki6bsOgb7Ogmi50ubuvi8M64B8cnnXKsuzVgsFK+ejTl/eqUuz2kZv
/riULrFllJjSUCuRUa8xIHi9/O8c+f/X1F4hKAIn+o0zqe36v5/qRehu7boMu7yWHNIMEr2OUfkM
rG+nrV98F1OKPXradGOAuL++qIZHfP7eMcp7cQUCNzLt7hlBTh5bpJA+jyt4FXULKkDBqGiTkd17
DFkhK6Aw0vs+5XFNBd5MSa2jPGV1Fjx3ieLf2gnqJOKTxuwpjNWq+B+xiiVM4cvznLLdKIO2UN38
lkPv+LhFtkgwGlamn7ZIhFJ0mOTz8iBh0qHyebiRe5H80jGHmfKv91JHcIRBRzWv99HoaQAZ2vI6
uAdTC8Z7HzLGgxq30GSWbsDnFjwyBKmBad3ZSzPbPl1y6dkW1OVt2lt3FwOka7UhMS8pz8y+iG+S
pGvPx1Rrn3i35mIqmX+9FbkrCbqYVG6irusELvHkS+OH+Y0GYdXv7QSyw+fL5jFQC37xW+9V/GnV
Q0c5e8ahmdXy9zz/Z6zK+UtQ1fYdZK35zbyM7pfRll2/jdZ05VXChwYCUj180SYf5VgbVj8A2O1w
quVS9fVlhwS7TNgcyXpYcq6mxbn1eKmp77MJ0YBtCDRXqIRtMR9Hr4lSL/zOD3R6K90yzdqx2Wjz
1HwXLDNu077PeHGn1RQ2O79DbGkqDc4dFhzF1PMWg7mNxTyHdHvx5QsmYwsRc2u2EIiOGbvZH2Kq
GLWJwo7Zyl4SSuOpHfCPtZUZtq4tjxWnGtoOiHrUNXXzVPVwiBTmOrhRr4HHr/RnH35ZA5Iw6Tc0
LX60vWg4uIvWdRiygQ94ihWjzgMg0jT0wuX22MR2awLKR3hY54l3HYz+PHsEkXFEIrwsOB6AmuzK
BEl1qjJ4/2wFGMTqBLFHQA/jUXhbSvA6ZG1Vq8vC2zWyHZropCbD30amu7tkZKdTmjXDGvOfo9YM
q18y9PZN0rva3eX0l4PXm1hvSO44YXmB5mcyAwFq+Ya79WZrfJoVJz9HM4cFUPjyBmiS33uk/KCW
oVMaH+Wh3VgjEe9aCli9GnXZBdWwD6cJWOYywkFKnr8pGi/qTk2gXrTbOEPRHNjwPJj1vTQuu+X3
C5LzvqpdKnHlcu1ZotEWAWQ8RBCtbWPkSmt7anjX4Utk2BD560RLdhmzJldhkpa7gHIEivw46JVP
EUKe7IpSmUjdoPngLI2Y4eDc2pxAnKSgUVzSQH2U3XYLC+AWKx0S15T2LSt/E1ks87vnzj7YXZ6/
w8hzznJl2xUCO+5YwKT1o0OXZ3e9Koc7PQ6P7FXynN4sT/HrpYyZGj644qyWntHNDpUSDcqnZozj
c42koLCzzKqtPecBjPa5arz2kNs+o3J2EE4XHxzds4kl1C1BjLX0bePeI9/HuZl1Avm6y5Qy4jCG
auw7aSy3e7saMw960KVDfGUInyn6BTjF7pxE2zUcUl3rjtGNVyrsCefcBzPJ+oE1GZa4ILV8u9p8
fOd9cTUUjNCebM4S8SEMEUZ4/DrkbaTjYoq5RH64AB+HamZrvpgxcgLQtnifI02Z2GzK5juzhklj
NFyYq1ND+Wao5bq1u8WmdTZzkuFNa2yuDcZ15pyyqG+eqjZW7vqyU3c+Qpi/ozoGdGzO/nIsKOf+
a0Thot0Ji8C/59giohYRyrIZjOrPAYQFSxJF5y8XcYLDrtSrmAFr1Kve7PXXLi2Nj73wRF4G14u5
BUvvZkrmeiiNV1sFUbONTf6evUy/3T4G8m4Hhdfw05+tn5gPHyCEpZEnhUJ2/+ET1ERhe2dkyUPs
jpDDR0d7wSsEWfynkWTtQRUow2JmTtseQtsDZGFN0GUsvT3nYg8ITQFnWELgD20++mSYJTiJIUNn
xs6V9lZIFSZ2J28NBDzQ7wFXdddNoAzVEjaalYcBpvTRbbxP7Ee6N8WY2Ac5AaN66LOnO+5TE8fB
59gC9Lscn9VxGJ6MmTIhMf9t0KgEFmy46C9YZp9/cthAly2bSo/zT02AnpUxgPEuemq4EMNEbcC2
+UkzI+WcTaZ/RnfZQZBcG9uDpg6/i0+aLSRdgsepv016K0FXbRmwxcE7SBVoBWHt5tvGqtnkH9XR
uV+HzYaSHpsMpjzAX/dRaSPnFLWo8Czm6ks5yISjrrnip/SyQ3q34F+NpZbkuVByc/+vQ2XUNpmk
o1Dc3Y9G9/TLlMtNSNivhiYWUo6wnCFuu7yUD7eotHZzY6tFs48hxYeKLbb3EPXpr6Y1mjdd51pr
oZr0iqktpFebKWVsW/D/a2yaRzZKXen33HCS5nsOqd5dNtZuRllzTeXYbB0ufA0QS8ob+SlA3qMr
jLsePU5IXCUkjMoA1Uv4TaFgauffJ/YJ5ig++4GjjzetwWNURqX6ba726jm2KV67GqZUPYvtJrAF
mey6iMsZnHn1i5l5KXsM1hreeTCVrJfSiYDqcDQK+/yrkZKojtCAXPiS4EFOo+vQaO0bwcpfwOgF
Hr81GwS/RIz+WGkdmCioL69+FbKmCcdRP+YVuw76OJ+RNuP8nVJjOGPr8DF2xheKcsO7fB4ytk4W
35zAReLZQQmfvxY+ik+aords+IKVgkX4e7Ri8CcJe3YQU98ODonZvwRdHd5twySL2zjWQrVZ7pq8
1256NlIodnayzxDMfuIsLIJBFgvMeA+FFKXMYhZ2YR750AXXjdFln83RaJ+zvr/R3M6harLhAPzn
oeXU13uJ7bvgcih4x06GSuf7zFOthA/ukOef2QdDK+7n4So/duvMxjK8hu5/mxkFKec2UbJvvZtM
J2nMqHu7ErPQnfH0wSemNup/WbOJUMW/DQ38cinreu/e0td+VP2vWjWI1v+jVs2Gx8t0dBVgKtVq
H2rVQhttUQ6V2t+0nn23oU/cE1j1L1RbBvswBYXh6xBI/Dlpo70PovDJbdD1Y2FY7yIIwT/BM5Y8
OP14Fms0CqAkbVogRoiqk/jcJYJ6jTVCM4Pok+MB24EAdTr4oVqc3rBT0/WYxggIV84/DSQ0X1qT
soqs4QtITB4t0T4wu+oIpQKHmslAcU6iPWqJa/0Gu6R4bb11HyZdWzMkqoaej8N3lnRKBnfOqiOy
FsOxoVhg/YGD9B3puThDU0t+/8TOtN5BqRpGok4HWjjAbLqDM7hDLAlKkjhKTxlE9V8MuLpv3bBz
jkYcO89U8L1FZBrVrYYePRuNetctdAPmNBtHvaz+0cs4bnZl1iyiw/GDAre8f2VNqFlb3oIDWfgK
xqUp89o4lnH7cYQOPezbX21uvWqvIMj22COAd68m2bGuFf9RGvEjBWhDCKSoLPXoQOtaWXv90OLB
ugjuN7/Lhv1dnrdf1SWq63v92o2zjIpZ5JB7C2m3XHeqFwONyBc1QQ3D7FXryOZ49VJFE4zDhYbO
qJI9Ud7lcIoZd3uEaTjQzar8idNPWHHs8F4iNn+bjKIY0e0lLO1GA1omy961nMchk6UDXy7K9D5v
wxwyPc/+Wg/tsYex/+8J0purCdrQz/C9zfvWXMDaUHw/j5XB89wSknjxdeDbzR+STc8aD87bKb0H
t5bv8iVbSbYEKoC/UUcD84YK0ufUQrAkzaq/0bv51it5+jjOs/ZbxFskizLlU9EYwedZM68R8dB+
C7x7vRl3M2w2N1M08Q5cmmFpIAWHsSaiHk2sMXcflNl9i0gWac4u6NLD2kttkHEVBDwSlRE7ZpJA
eiIl/MzutXsnwECdpb06wsm1wQTLaNHzTmoDWig7UK5gwaHC2UIxS4uSxVas4n7K/PvVfE/jNaZz
Xn0+TOVXnW0Z+y1tnfs8JNvKXoer6jnwqVNig1n9I0ryW0cJlO9zGD/nfTV9bYYYRnbUaR5bz5iP
rZ94C37t46CsGP3vdpg+t+ZELVhta/Y+nvJ/mtKoj8KdFfRg6BXvvNFkjQ4VLGPDl0rU8eSN3CFK
4UkUhrwh01svT81H/kHmY4Pq98k35wdwyeZj1djG6h9hVbtt0Zq93jqkF+A6bEqpr1wkkY62tQ4T
oOX7LTlnCtY9WzW3ErAlGiroP5R+1K+2WAnRClODE2h0dh86fK19caEb4KP34zb5PhsfLBfFOu55
c6shX19xRPFuULYQOEl3WHcj6oN8pLdAeflz5X6vjTo9fvCr8YGdmvgib6lE6Z3WZL99iKxSe9gF
DoKjHzp6G1xeb1b2futYX6Tbow8/VOftNcKJp5+KmCrV5X+y+Y06UCn9CNKL5JIDYBCq1EUzf/wv
zJmKLkCmnbYkmbesi4v6ZvtLQeQU36IEkACAC/Wz63t/qF0SHLI6NMHfLL5w0Lisv3JIPpzFM4SN
fl4jrJqiamqjv4qP3T39rPOwOd3MpVrc6FYf3azjZaD0/+tEWwr/VSYTx3oPciNLIxPWhvN1S4jk
0HCTeCFfe16ZnKuIR9GrXPst9MARisvgtDnaTz1EOKXdnhM2DloUa4PknPXhCK+75dc7zfK8q4su
6ZcGLRJULBNL3XFaCS3O1iNXvROcKM0Zj+vMmkkZOgU2ZDe0zOBXrFmt1Pfgry6+2x7E+vKlLz8E
8+juNBa0j93yO5D3RXEyn6p6hj68Kn+PE6V9ir3irVGt+Sl3y0Ug/Yd/7I2EYlQHKK2ELR2ppxiP
GSxQi2cIqH+alsYvoYj1Io4Otg6ZqbDq37dJZMAyUxfMzPQ+eeBB6TwsM0k26QhrBzqjgq22EFij
7RXzSxp50wunPuPO8NHp0iz1zReE49EbreFBInJ7mu+AlWZwyzNAmjGwkNktuuogo1zdH55L8G7v
AeygB3vwh8HN5mOP4ovWRcW9uFBC1e+zIvksltxQGUGM4lIAc7sNit0cIVaOIcTVW5Z+4CSYo4ll
Khk1VFRqeHmY3YkvQcfscYQJe8uxvcbtdTv9dIzS/vI1Zgp1Atso31Iz5Fe16iCjlKwan/nS3iYu
NT3YK0kYXrzGMVYvXqMemvp91R/h1Kyc7lQXf1nOJ8S0opO/0OJxiGQhoFf0iNoutu0ibysm6htz
hDjAZ2jXwxMFjxDrrdES2JHvoBuNlZwtbf7csMUw1X35FIYdGg58zqhv4qReTM+e1cdUiQ4ZBb9I
gaHywK/hiMSdVd6J6YWOdUxbG42gMkJmSM2cnVYm5ZMSkE6FpZPiZB2Ko2WspHPL5CCdMoOk6/q3
G2oGFlGC2wnQVlwEEYK9gHdWaE/07hwmqth3WtC/Ba30WElnVVcoFS9Hjlo/gUB6GFwz3OeOGZyd
fPCOrdoemrAPIELCJU2iReGFKWEuZWIf/On7ABlVwcBy5LnyIgxKT3ScZZhMkXTs21KcNMBvFHUA
G934TpgJilidD6Zd9kiKQ1TQ5672whtSaArEA9ME0hqVGt/BSQM5AXrYH+Oj/EVCpUHUBtzKkv9X
8X41aC/EmwvRwZo/hAJb7se1w/jejeOXLjb9O6tKNevaNkvK0ih/dziRu7hmR9m/k2ZYghMLPv8q
6uaby6D/vM7DUFmHXfZtydaJQtVh0lhaKAD+5GeQQkfHBlKjVvrJWoqD9CbU10Z9vxKf9ErcBxMB
ZLRfDe3/OPuOJbtxZdt/uePHCBqAZnAn3N6XkylNGDItegtafP1dSJaKpWp1nxNvggAyE4ld0t4k
kMhcC9lNasaf7Ejx72ugtv1hqtN2R8sKPjEQhyh//8XHILtKoCQhq8zD8mf8acU/yWiJVsdFT5sc
/4s/YjFpQMVX+/OfnFhyn3nl4R9XoGnUhGG5NfW2PkgFFmCoRgwlCk7UQRfx3WMbWNOeRKR8Z0YK
QXAAy9w4cMF/aTZPs/bV3eKFerTEYrK4DxKvBXmVKTazltz/+2TyxXTcr+n5bfkk7z7tsgT1GHLX
1pMU7jY2oh1vXVSHKZwolGzUJ9OofrwBhTJ7JMsDX2G7yKw23KVhof1pUlnnGniKwSac2dV4KVTD
uDZcyhZIRAYD9K4aIRV9vJiDZMPaYmI/mPIDKsSSu0QvkzuAC1T5UN8DBqa+T8FqfRfjUl0NSFxN
Q3Zfn5pXE5K2A4huLe+O7CyQf2x5j3cTszp700UM0V71YKMmVb3QrAux/pO6Nm0838BZhWdpYiVb
gO8B+8yOwZst8vGTjMTBcErjW5tMAA/EEe4mp0Q7iajk61YU1bcWT2VlMOhACio8twXiu9XccI+C
Kx6N698mu9qVYIH8XOF9CRwH3h7GPMgfkUr6k2bGaf4tMwP+6CLF+0BrFxobaG3bsv62Nuil+BoJ
yMvaQK54WRtIg81NuNhtG6CbuoErqkOGKsDyqtr6qtUG7muatr9ldZ0ewVyFWiBRlE/2YKZ+CLLq
H8ZgzraocrEAVhS/2GoOb1a9HjxQhDfoAdoh49TZ0zBDhc26DAXqdmQL/C+lXYaTAOfPYrzMxe1b
f23BMwME07JcC68Iv4w6CvVcywSckJ1dhZG5uPiD3AIYjy8KvbmC8rC/77X8e63keJyDLAGoeCec
+/MPKFlEUALy2mvdTZ9EfJ8hhfo573FVCDEDkP0uZfYIogQkLaPitV4lkvGrhzqnNStxxHLjjl9F
MYAHCldtzaVEsHgekgZMZfzKLGTHpZquIbSpDEnTIaX5VHjGkRyS3awNGGAuAsMydoBUrVxgU4Lm
CbGlr7OvpgB822Q3T3VryoMd4tg3VkZ4qlaugZBL18btg9HGfA8CG8+nITWoSwz8PkzNvafXoEFP
HHPdepF5EH00reg/pgRq2aFTQ4rEL0P6f6JhG+ZvjccAsITLXNIuxuSKtI1a6L+YK8IMXO4RuzfL
ugENtpvsEFISn/sRPH3AMv6Kuo4UfM6jfpZRifARMLNwWwiFxqtPzmh7jyPP2KFCUevGzErnSzzh
vhH6crDiTZAN4Qk0R/lDMlobkFFdUck8fdE56BP0SVhAqTDTe6cQwNpUhWRlkRagtohfFGbWvyja
MCzmGW6IKJSFfC+AOluVFQFZTrcAnR0AvVL1qDHbZlxXbSlWiyLT67/Zzcbp+DOuDW/2RGZ/8jnb
eqDRHqMzWQWi1Dps/X6tSj3UTmo7FK89sdhrccUKOg2GeL+DXNcBWEGBsS9a3KD4etp5t7ic8g0f
mmrdxNy7UZPih36TmnU/yMo5LnIR1Map1/sziWg69bJCx7fL6E0/RjShbQY82Jy61n0tisAGbxeg
eOLdpUb1P6KgSfGAfHhQBoAY0J+HSmaHnbW2E+ltFtmAXaAz1N2Zg9zugVc5eCS1eLsYhFqMspQE
FNRDVvNDxxtwIPN6POHTB7jhTszn1o4Atg4e9Jsoze7OFuAS10fDeI4rI18jwJecEsOoPhaBtia5
LlmymyKQr1dqfoMDuBYWw8c8LrRj1luAV1Byx44iJPICDBm4dwz1/SCWKhMk5loNcBozCZScMp/K
m9EVHqBVnXCDMIz1hQMZ35ya/Pv/n4WhfFi/+WjH+7ae2hnmP+UNLn4ypCtEeKODAYCF8tl1ON/q
aqS72c//UNNuO79fE7g6zvSWo6Oa3bJsoEK8uyaocmahEpinj52wtjkuZlbmWIwfbS1k2ygroy03
9PFjKapxHQCEa0/angGWsMkMbE6VNgjqzyXqoG+kLKUJAtRweCzlEDzZOTj9lEdAw+LYnlR3NEXi
dXoutBGUEpU7PLg49+DKFuw4ac0QaR6NI16m0SM1Nav7VVDxFNDfkHksNpHOL2cLmuTgBmml4Umz
n0JvXPdGBT6J309InYFUvTEvpu2ioAMPAuXgXl7UDW0Y6Lg0yDDfyBDHGt1L61MbdvWpVw0NK68C
jm8/8TtmGdVuMaHeYkfTSDZ0drzXJrD//cEdmTXkk9TuZN3hRfLieHH3sqz6GMypt67TOXsgjuDK
e1mIPnOq26AVM2N5QzKmvEUG3oXMjsqtrcddsom08i/AxCV49MJksZMjqsFYA8rGLHBW7aAHG7BA
NDgKakZ+BjN0I7uBb2sUS56pYZH7gIOPQhoL+SpWOeU4O7tHzeP6zkqL01R2GgMAMdLSEXHKA0At
wmag/HaSFgYugvz3BlMIzqM9SWnCiOi66HP7sbFEfEn05GuB/IknVrPsyQNu66iH1QOJyg4/MYu5
+bFHNvRTWLuAJwaMiDW40Z2hmsqJWoSOm3Y1jGN0R004FPGdFrv3pYzBLZYZhQuahz46Oqx5fmeG
S0UN4Hjd7d9/jtZ7hAlXBweW59qep5seUsvfM1TJuDJ5jJzFD7KOvLWcHOsQhQEAEH8RaBil8UKl
QbKwwNWTspgZMhY7SvAgLRKATjNzBsnIJFZEG71TWwdVYS/7ckDqWhfhgpLUb8zJ0kNsYqMqhFeL
i8UPyWrsSUGNiGD+O8Xsa/Hw/g9Qn4SmkAnSG188/GklMlkWoWktFS6GyHiZSvO+b6cAae7WxUt0
895RDVgng4MB1hO/6sRTXNsKHTRFcTZHiS2SU0ogyt5oVBpedwYlxiO4klBh20Uct3E8y9fLhAzL
+Tyxgj3NIMU/OCGDutHcPfIxhh3AIPrdKPDC5yrf0lR5mdTUYeaekDOzc36Xk5mlcAh7lM4v9nFQ
p7cCUMO+TFizXxQ0AXDWxTpilbNe3JFiWd+qgASfsLLakoLsHAMHZfUhepn2zBeUO5ojBS5Ti5Pd
stCyOHDJYw2ZQ6CioTUXG+rZTPY71Bh1wKzD3wzUkOQokeW6M10ucFQJO/M4lGAfBKmhygZRY0W2
eKThCI5a74QKCvM4urI4ALATJJOmDbhZasloMTcQtV1FE/iXpqkOTjjS8l2jG3c0ypHtiuoIpYgL
bDR86lIDtExrD7arwxtFgiza02KSFFFwIllKk4c4MA8TOBsG5XCxy4IQYUsav5+SdAM7Jl2MdBJM
md3MhmqpbMBD5mXi69LNYDon580aRVhMOGqZ4biOxYQKAyp+7ycEnUarCJGt9qvYHdcZpYd082k4
TIk8RFrbJ48gAOj8sI3CbZ9m4Fogcyp/R+E1yikAbWyNtlVdR7Cmua4WnqQFLggnA7o7rg404aPe
qTiDQDsHorDqzlJD66+is6u93cgCl5E9jmxvujgYtFsU7fzmpFHTyYgcUW+RAfLxagGpe/9GtLhl
VhgiS/b1s9Hk3K7vXGmHBy8CkQnKkAFiU8Q6wqX89EYUE8INDssX3DPmICevDB/0s+a0phnUDKad
+VOdZbtAGRo4T27CFvQuTtNZYHNIrXOCRKO5B8aphwBh9P0iSgPAqqyromjPtfvsutZG11JQrjfc
uQdXd3zMjQycxWoo5eAiMgIkyEl6xZpk1HiDPa4CRLh3i8wtxJc6jZoT4rNg8JtwttHdSdyRhZ2B
6KdCWHux71qO4JnELdIi40NrIoO4YuvlM/WsSldNGoV7sgvtIT0HITvXoEA55VLr9ont7mlUKhEf
R6vyrSHtcBeIrStpqLFIQ93JTliFm03Yk5FbWqgaRqXThiYuimX43gWNqXmzLL4V7V7V+r1Zy6mK
6D8l0LB3iKauYXLb0x3X8lzPsfX3+TO4DNK6yqzNxw70IxtkoN71/RT8QF7kPq5D0C/3ErUgwAiO
gch1CE1sSPyxu+IOqoz9tC7WbdAHP+1EP+RuY/6oCvMetHnDN6vpv4F6ubqC/OGvcmiLqw7OFGTR
BinqyPtwVwYAUXbVkQk1jgiYB5X0vbquD7qelw+k6MZdBNzk+3mAAMjRxCWSv0yyXSQ2xVVWblOg
HPm8q6x92pkBoH3rrxl3q5M5ALNghfvUEHuO+1ln2uKcaNMDiNOvIJ+LwTGGKUavA7uqzLtVZUsn
AaEx11Z90JrbltfBPeoDtPs6L7/aTlafhqYpQDxbNetYzf27f1QMPcxrIxr24tc2H2tTOnc0ZXFP
q9Ma6lMXgxvjLhV80sm2CBKOvUsAuuV7zQZtdq2zHrjLTvSh7BjI6OM22EVGGX8ww6nYNhYq+WiY
ZmO3H9wAx6vaiD8gmQSMb4FtIj8WxmGH1DFdap81XY3GrL8HTfGWdNS41xbEx0/UD+rHlpX5sRsr
bL6GcQfOKHZsVcPrEhRhMkOSG2/wn9nlePaTpmxkYK1QSwR9OvSNvicd4mvI2EHekLshs7mbyv4r
oJO8zexvtvy12jLvzZKuDh5wpH2r5UnsdHX2n34ZpvXuyGiYyCwzbG5YIHZFetl7rN+mMfgg6+HR
sT84ceYk68BU7wkAuflV6sZnahDaAb3l+66NVLAz7o7K0+TdMRqMSA9BBc8f5llh9TiB9nrXgvR+
9vpHu3kpltQ4Q8L3iozI+WCjxmY9602txgcC0QBIAe3xI8LgwX4wEPYhjBet05tzy6cbgb0QbLX3
SzRjutBQuMONi0rckxmJwFd5W2BifvdDpq5Xz655UzLQfxi5iFG/rF3bFL9hYCe4R+RIfqORLcV0
n8QFEkEnDZCmTQJukZGnYufFLaJRNKMcy0MjALsvUp1ZvjQ4ktS0/NFmYKDclbh3A7DGcBoFEG1Q
2p6Fa5CpasiGjoJrookJ0MwJXtFuqN8iq9FvtYWstSIKw1m2KEpzzFeVlfVbksUxWM1lNqmdG94R
2ZS/bRZZ2WZfwx47jEW02C4yMIqkZxEqeLEOlNSKkaTbLoZgq8hP/36+Qsz1b99dz+TcxpeWccb+
9lRPcQOKnUJdPVZUY4DN5SmaBDvj7MDO1AMH4NshKYD7+rXrQNs2j5RtnMgYGKSvc0sNdFqIYr0R
vXOXgDwO1JWGnW/0wUZWl3Kjhz2SscOSYfOdBZeoLj63QuNPnWZ6DzwefJ1P/AlbaP4EgMqtHYvy
nkQeQ/wN7PDjmYaANHNWDfC19jRE8nG7Bdz7sBFaYz/pxcgOYY1QInnquRVv20AftXzjmDEur1HO
dYxVQz1qEFJgR0Cl8SNwslHiQt1FQz2SkeEyj9zgwZgV/uJimffODSji6g2qheLZ/+LLJA80z2gd
kNTko7h46j4+K5AxPmLzNI8mV1/bUWduadgOaX616upGo5CyA1ibIMU8Gk+Zygdo8UgHNCOINknr
VTUSW20E5lWtuNFbX0Vehvtx0pBa5IZ9Nq3TT2YBKhYyoKYKC/OCzTgykIyh3DOhfSb51DaYpFPL
hqJcxwXeWcs86tE86qEA4T89m/8WzsMzGYENk4G0lHM2ZwV//4qL8lD87/8Y/w9g0+AutC3xOHHp
+HaChLu2qoJLMWTyVPQW6gN15Em+yqlHjT6aOCG7vNgtssXOq6Jup2u42V605HgZOpG+kXnWnN7J
aUWJyJa6csdjR629OKZeYHYSF7bmrFzmLx+2Mnjup/b0L59uBGDVm794mUtLqE9nV0BpXtZfPkQf
y2qt8e7l09HU5VMAj1+e5GisSTTWGvY22PFlkff1gGpM56uDe9ENkHrAN2o76WNf9t9kP7lf9SxH
2MzWnDsrYPHZZeAIdqTo17bTjBvHCdtxC2xXtgb+ABK8WFnG3z0JAkENKVsDvRc9c4rPs2WtXpFd
FW3qMHQOts6M7BPJtFgMflC5YuMMXh1/n2LQmTjAbvRREt1o9ygrazb6VNk41PB6L8Lm26iBNkWU
Mr92qqHhFOEAiF3R/SIieTt6+RV5n85RCL4nEWorQHRJXS/zcA4M+hWN3rkUAuenUGxIt7hdrMLh
U4Q6c7AYAQi6aJphGwo2Xby6my4BfkyXuNJAaNvX2bYuZVPtSDOG7V/6yOUu0AZAKIs4R3Q6Naeb
2wJwjkyyNpbAlqyKcZ1100YbgB2L7PTqlzXDnS3ARy5I925A2mAWzuY/vWregcW6Bn6IqJRymI7z
A1437yhE5FQCOQhgKY8ASu7OyGZHGaIlDh7OBThelcPZRoVO59PYSQp0SwZatYgBLGsxoh7+Z4bz
bOOqmfN0y97jaSoONFrky9x5AfLaBjj7v1+V3C7m1Hv9nNWA4veQA40nct2fThl4T5luTNuc1/Ko
a557tZCBvAb5UfBFZGD1EOART2DK9BFVh7U7bXGEeDHVtRKbECsNvhh5sxmC3P6BGFTMc11lLjjr
BUcw7YPkztvMuIAK7Z56BU/YbElDgg7MeqQYvFj2hC+4WAWad31JY+pBirzRiqQCDy+KGKjhZnQp
UTBwpZHNZY+qZ7ucLSJV/lBr2vmdRakF5SqZqrxc/UFLKyAFLS0BF/c37zS3ZAqny3ZTwGJ+YKAJ
S1chSKGOnhXiJK9F4YOjt+FDmofOJmks6UcecMHwIDllEkjIQVwg5KeGrkK8LsdQNvP4TRfXenG8
boDVD5bH8kjmI9ANjXvqzk08ipWXomaZhp3/7998y3T+tsviHrIgTc8xcYo2wOmFXdibt9CQuaUA
Nnf1yIzSPQa8ZEDNmYx1GrUFIrOpeaOmM0p5Ljx7G+F1dpvNjEoLdmUuW99K+jLdjE4yrHuOeCZN
CYLuZTJqEwsgs4huvzgkrVoIkbG/LRSmyPl4nU6TaDFQFbU+DRv7W9I1/ZniyhR/xuO2PKV4MZGI
mjeBdqNgBWmXWPVMbU3jV+2bGZZMwGNjmcmKKwAJC7TDOK+pLuLn9rFUDfVcW+FJkCbXAe6rR+4b
rST4CIBx2MeWMClo4iyl6RMhUyw+U1l+CBNU+6HapbxQM42eIiBi7TbQIy2ZNdjwh+Cb8/Zk0pHx
6OAgQuNKD/8aWAlqZq3fDTHPcBuG6tRWNXOdqipsVco2icENouRmGSArqAX23FAAZ8IJPLmjsh8r
w53SMApxoWHuJiukfnlPI6DL7y0kDoFrDbVCuHg55gMQKsmKfGiD0GcfiUjf+pAyXaWt5T1VDspD
Z6BeawRHaqN4W6ghZpYqi5pNxAvkjivFwtZi1+0E4j5F9bKwvBg8YKsgEMCkRVneZqrxwhg7G6cW
ml29+n7njIY0JVFLvfMKDH4sRTZvmoaB+RsFLpUNlGX6i6speI77zLqFXDM/4lFJ/ywo5efXsBEg
5lAVVVJHWoAuGF8jST+/aW0kkMvkfgllXzzzIEOxXVW1Tzr4rpDUNKR3UaJpW91JxBlxUn6IDDc9
DAC3umS4E92CpCG8t/qyXmeyaD+wqjNxL5Q2X1LDeWpBDfxX2IISK0Nmuz96AWDsuvinh1AZAg/n
GOgiJ6r4yJMQCakNQkZzfQd4P5iPH1hyoBoQ7tTufZcDXQu86TQh7nuxR3JDgkykX1zqAJn+jkwc
KwVrvFPu+nKa1sRCGDE3xiWMmNZEWViZ7dthYTbO1vTifNcHg3gKKsDJIw/re1C4n3HFz554WQc7
Y3TT/e8GQ/UMiEbr1BBjtu4AIxKbs/hiJd/eiCJFtD0C/8FnHYK3PPnWhyECFZNeJJdp+kb6BGDf
+LcB6TQ9D0B57wngw89PEXXtFRHTPY1/KednxZv7NygAbvsya3nO0CTkLjNgcUsgSKWa3MbIsEF+
OeghfeAmFmcO6JOzDcCVGknEx5QUqbIhbaHr4QYUyTY2GyjEQI5OPoKoCfEimifb3tUv1HVbUFIG
Ots6DNWBkWbrHwr80/p56RY/N54t8p/9WCUodCvkh6S3EEuw8vyS8coFKW+ibY2cIaiIf3BgKFso
P21EvSVEdbNByJP351Aq7ucFg73BA2ndGDVfGSOyOtd9NWyMHGDGuLnSgciiwBWXRiogRBoiT076
MTgo1rU1yhfDP855o3/TJSd21/wUljMAMzr7ictDCXYpsGSc9EyA59PSouykBT3KzpWQGpKJqG2c
FXVr6oJG6AYeAXDXdx5AUeruJ1HyTZoXm9si1YD04YKS9dwWK60UbY6tlJLNRpFAV4xViAB86+M6
R2lIP8933Vg75DhFTHYuzm81XlkhO6cAcItiBU6IbDij9u99IV3kDYSKLthrrKNmmDG46B2EcVEr
DHjKLKsrn9RZUuxEEvdHFwTn+FaXbo4MCyNdIxJuXVx124KKKWfyaax3oH3U4wi5emJsdkVp9acs
7NbZ0LkT7gJxKpi7UeVYSAfA6WceJ2SAMzkucCut8APbKHwkfUQra4qGW4eo1416OgcAveRIb6ah
h1eTjXhD8TN0EdYjO2AJgC2j4NNdPzXGcTYha1xKbAFiOIJt5Zc/kmvTHRiCpusibnO8wurqe2yb
/ZvVzQaHHpSvgTlkDH2jTWufUtSTLKquLC7vKGudUuO7KH80ksa+zDnvg2FvQFQwbWhYOkCZbaL6
jkxp0qs9iTLLsTfB5IygREUePNkr/zYx/FlZ+QhY6Rff6atvskXicYmdNrPrb6aWmKvJmPpV5Gkj
kstw803NEPZHiSyoyzwCDcXVbnAZqgzoalsrC3sHgNIaBUy/Jv2To7rMvQvNQvh/doTtrL22kOix
6YJwb4wjx3WcaGYkOSUK2oJfCESOIOiUqKo9dtEm9gMPO3w6BTyX6NrOVZZkRB5+92dN9aazcGac
DwZViv1thiRQOixQUwsdoO5BPYsIZpzkCgxhJQD8v9V66bi+UQb5JQU3Nnla5mfKZ63sZmh18ocU
xm1rW1q5AdvPy5LLPDJRrsjLfEIhN/TR3tkpVzIIPwwlu3pJ1Z+ctNvUXQFsynIC51ZmupXP+9ID
phSuG09WEgCel7qzlCbRWM0cR6Bazoo3k168GO5BR3nMiSsOdnw1UWgTZO5uYP0Q4eDxa6ybA6pZ
BILmt9TAXhEVns5uFka8O485A+FclX7ITN4dJ1VWnLc66pMnsLYOrpyLj0Gy/FKynLnYyOP3rM3V
yosiMZp9KIz+vIhcDswpq3O+Nmo6m5CcgBCx2a48za23tIxZ6DgSgajM73S8QVpUsZyp19liwIcr
xNbt9dQnBTcHHK9JPXdZiQcbSxAGJaHoBgB52/q+UW4WX9R7J5tYK7aBch0DoQy5i8kAlBIGmJON
hbuQk1t4+Z3jGPhgANn7Hg/pJvvdwi6Ddi+nOjrrwAj0LTN3flThY5AE4ruVWgVQlxMLT6IKl5xh
zoCN5joPTcIHYMRb9qspbkYLpPJuWw/J854ftbWzFnybTKL9NtaOWAetEV4A8R1fvap0V1Y45d9/
MwALAxJLbOP2Un2U9I6Jp0UqPyPFHjSyTfSjRCbJtrK00fpURekPsDA5W5cjl3NtOZZYTyXiqGQc
BAwoVa/zyJBGuaKSBR/yL22/dJXHPHOm7ZBsZOJMwDvJ5R318vAHACurGw2oQdouMD+cRuxCZTWb
en26H6IErwI1XXajvJtsT9zxh8UVmRtxN6AOUIr9YunGTrorENnCwSMD1LkOnGwkMgC7Qy1Qd32D
/GsEknxAI/SHPh5HXHqjAMFRJLTUILTy0pOem1X+onmn7qVxp3bqu3dyGr6fu3hd/JEs8BCNNtPS
WGmFc8HzBVdp2JMFPjMNfRUNNdAUgZwX+MYoHSD8FrY/j3ETEl1RzIbTtDIfHcu6ExEe+8oFjahZ
3Mxu9VS8uOkszQZkA4BRdAXF3APFp1FwPgS33v42cpFSZSvgH4JpR8h2tqSRmuf04nEUfb+PVKQP
nw9YI6oHjPjpkjSAsw56FOuRgmSkpUZTEcEUt3nrtq271eLgnV0R5hxJ086wXuYuDnq3Ao9i8clO
BS5hgsLcC17mD3zQ8wfUua+QFpDdkQiMjdYp6QAhG3G/SuwN6FTcW4MkykdVmLLLJaJatgUy1saK
o0fsdzc2a90biRYLmkCyVx+LRTG0Lz5eLcjHn1Yhi39dpeqQnmaWQ4VcN728Ol30zFCRuadRj/R+
oIMpBbLEZkVjOAAe70x3W8pOX4EJ21i/OZbMxxHRZjp4TLixng8mYLzwSzdO8vgqm8TdhVG7i0wk
H4GrnSVrpCoHGy3n4TPy+7cpiE8/AIYRr9+CaepHFj0HUW2txiIYT/1kF5/KBPDgSj6ESQU+pDCZ
pxtS4l6oGbwbQFPte8ftPpDbfMjSLQe4/I5mva7imAyUj4ULFgK1em911kr+tgrJaRUcnjem5x1Q
lPAs8y59CPo4Bc6sp206HGHXNJwVMkLalD6C1kiZAGLijg2Rd27d7+Bb4XckHbvUBClb/hyhdBJx
vVc/83gMs86P6ko/2ENrbzQPFSKpiO5yzTGeiraLj7abdxs8XYuviTHiQRKEz9Oo90igDeSuCyz2
GZmzPhno7VBvgE1YHLOy6564l9/zJMi/ApxUrvKuqi5aaIz4jncCqYpQTBr4YqWrs7vYA3Ye69ON
VSLKUEtRfP39YxgIqG1Irj6GinGf82EYtswNj0k2yJuD/7ZH7g3tukAK4W4eDnp0ilMufBqCTyrA
vvQxchL+QJImYcg1yev2QEOBusg9QjzDioZVGrN7nBjnEYkmDsIdXQdniMF9Pgzp1VIN9bTux+SF
wZkG2N++iHFhmF61EXCW08AOi5zMqBG9DvBRewD9j7J9N18DhM8qFr23XhSLnZZjzz7hjne1eEaB
/ogqCQNo+45t/lwWWkw0/B6PkwB2A326yJ70+c/Rsjq6xrvFMgZo1EUEM2pzMRXiAIRccP2CKTJa
LWPGvoP3qUUOcFlp2K1pmWNse61rsN1SqJK8H0ESZTRsTUJqWCJcY+vhzJ2WyQZIQKh1x7b1oxYG
myEspy+Bw3CQVHLnN3noQk72wkK4fpwQ2VGTAEI4fXHsacRlhRgPbtHOzki+THpdpMDZ7ZTxqd7F
qmKfWdVBcNs496ryn0RjIOoNToztOlYgASQborq+jiGe84kExCDJ4moyUKJherMnMnbyAbvkKU79
1HUN0Bwqr2qNKB2N8zxNORVxUW9QT4Y11Kegxmv0+gpsUaStQ8RDKfH1QeVfhBt68Iz0fyHtEVcQ
vPfuO9t+LO3Y/lxFjtxalVPtNAmrvOwARMEMVDlIML7E7cVLQcBCz2+R5+O+G4tyZUwG7g2QCnmJ
Wye90pP8vTaaqvfaHikjK9ynqKToX55r4Z1ZUWZnb+jajSGRe9srHpVJEaxQLy6e2yCMbl08vojr
HleCiylZhdkUbjLpOKvOa3WQjE0xuHeBTTL4eNbfM2yr9rZi5/XaXMa70UAwwmWICSq7N8ZOLJ/b
rrC3GfYLJyK6KEMHfHg94goHHhprThQYRFrxpttryQ8wgRhbBJT6M7iH+rNel8ZWt7sQO13E4Ukx
Tm3QzmM3yNtindrsY5LX046mjDEwT8ND5XRgV8/Zd+RnD4DO5NbVAony1XAmcRqyDE8LE4yYwnP3
2IsNd61qRnzDdpFug/dTDUmBq6wCm0t/kVDPQ8TXN9LI3C0KuB32noG3g42H6w65OYAUGbO1UTig
3CrixMevSSTgNl23sRulPmAeDCkySFDjjPIZ5NU2iF+65ZCFfpo7u8Zuzb+atDqPnlf+yCp2X/ea
+60ci8+sAGlP2Th/saEpvtgGCiba3vLwbQTIaBNOYhVoabAdvDZ5cpFrS0FRGklUOglUZX541VH8
dBm96pTlfzeviWPfFoU44boJUJ0yQl2IQEgKyfagNVD8ehEOWqs6t8OLLKyA5GnvvciRDB79o9wF
hv3ihzPtvR/yb4QeGBjHZKex+EYli3zqEvxU4xvVQjpq9Lsu9MIb4RmSpRot81IjvVEdpDnx5E7p
snGwzgbyKFcSWeSrSTPST006FD7gzZpveFyf0iwGhH8XbUBmCrQqCSC1vsyN77kH3CMm689461Ur
TePDI67oERrLwOo8xA+W0bqf02b0VlqeVXcWawrAzk/Toc3c7jrgam2dtIn8WAbFXzbeOz8BkBRE
/U/e5j9xUu8+9oHnrM0my6/hPb7u2HyN3LrTkYi5ykvT/iTs6at6WP8EhS+qc3FLkKXdveSdBahi
Xq8coHQ/yL7ptwnz8jPohALsP6y3fjhLnE9eMbz6MfoRfmpEYwwHyTYybuU+6lAcDdpJ5zkchgwc
keglShaCb/550S69f7d7p/1Hf2SHwlgAifV2s3GZC8zL0stQjwQk1zAw3g4XbaMQZJuGv2hpuGi1
egLWU+oGq1iCTO2AuH1zrBtkutPpF+XFgHVO8bXHtf+OeM2pQcD/A2qEtdNCdW53l3BMNTyQFZ+6
bXYXp5WneaSSvnPgGB9EjFShN3NCw9iEjYZb7lca9VJ3shUtZ6tppOj77EOHBPM37mLnTMuRs8YO
e5ToI9eJgZy9BSz9wUAKpW+NBrvpzyG+ZzfXAL4+CVw76w/NwL81SY8if5J1Bb5/uMyf1nkktHQT
u+XPCbjZh7FtgnTz4sORSez4r/Nn02XqoKEa1JbtAX9ReqKGqcC5TeH0EPx1JxovahnaCLQHwIk2
ZGntSbHYFa1wj8LySTybvrNYPFFv8U5O3sn6gTUIj7T9nR3VawrA4Esd+0kTjk/x4PCt1yf1MWRu
ccPdirPK5Nh+jbR6TRGYvOVI8Xbk8FSmMQCewGVPuYy4Hvs/xr6rO25c6fYXYS1mkK+do7oVbMl6
4fL4zDCBEcy//tsoSmK7x+fc+4KFSkDbkthgoWrvPEFn/GdtZJkFuDm0KmcyU2kjWUEjn5xo1lD5
4yyHkX7IcMUBDDb9LStRP0SzwCw+ZpGadXmvv9FstoJ9VX+785tXyaLiAMrJ/3CAfS7T1DBwHGf4
7qXsjE8JHSsI2bLpmDEldKYsDy5P0Bgb4MKV6yAIHmrA5+Up2o5sJZLOKiwHrIPfSFOiu21Sa2WF
AtARnKVk6HArX9q6PFOMJ5DODF32sQ5F9U7E1TokRG32gkqA/oU9EolaJ7hYlB34B6OSOesWHQin
NK7ZUUv1EG0c1vBSZLiyaD1d/5s9FooZeI6pesHXwCWUh6wDFauqAymqdlzwyOF7Ekd8CZ9GF8/s
QRV4AP7+1ormBZTecnGhumAzbV/wfa4fwRkM6semxu+MEqkkmIZMG29UFCThpWuWdpyrh5VXWbe3
qt/X4jJB3VOo66hhAnB0BSjeUQTltUQ2hyQcuCeJIM3drJokW0Gh/+75JZHtyxM3Pu4qNvLgQVbF
VRub6IXXdnUMfWBYemE6vit9nUfRi5dF30M3FNsenRwPOZMfw9DgUhrZWGDBdgHTFrPFsR0AMYI9
bjnr5mAmI6Ad2nE6WckAJAsPb1TgV90ImXiL2RvPhI/90HnZbQbvt53yJJZ7QBo+pyh7e8gMXS6j
PrbXk1j3YM5WBivq7J0fyF93ehILfB+HyHudAjsogNDg9TuFdXqNrRpn+IjVCxLxPBuuNBPRxWuB
NEWa0IZ6MPHrIAdkhmbXgYl+hyY55EaVy40BJ9QgEesPHsGiFt9ixaA1MWEh8/eQ25l3CJVuJHYs
G7rKBd/dDYPWlw7MHC4QRfV320B9JWg7j9yx5RMNtecBrbBr0RP4pTOt/LsrshxJc1y1/x5EKkM3
P4Ikfg+OMnNQsrDKcRm9zApUCeCHg/rlacpjBpzVNEMV4KxEGysQij3gLeF0ioLpr4GNyaMhMrkj
Z51HH8Y7Uddbtg8Kb0N6Cp92u1tu3jyiCmvyvPkctAGufx49vAVuRGH36HUNNNdFA7ltr5jpeBsL
ycyXHFx+h0JI8JAp0dDt5CkBh2WfZ4AmLmX11jCvOetxl72Y9mivBj7ehg4+gL0oFHxV4zVp5H9a
C10FA5fti8sHY5X0It2S2Ggt6gEtOSClDasJvNyHOjQeSaJBy376zI+eUeIEO861AGr8XCwrrY/F
Yhm0L39aTHdQN9kzhte7EQU56BFAlQJ+M7QmRGVZqaqASRYWbjBt19e3nlUiI/xloFnOPLYZSjz0
b4JHdIbg6SiRLuGBd5xWJHujo9im43W68XkVIMUDsq9hkCB8siNgdbMsRRGfC2wxNIYCg9DNMbXU
1Iqsp8gASYnsUIODQmHoagWZiC9q62j7JdAvIAWdbrYHp0ZDIQ+NclGgU/5MzkWYVtHW0gykdOOg
WU/bTDugVUWxAzbWpurz6jCmidEeKvQG7JvA3s97TXvjKJSuo0b3F3EGrH29si9GodrhgWbULHRP
U1xaYK6ngSyaMvP0Pw2uuI8tCMwbUM2pCDWQ2yyilCNcBBVec0EaDcd5qYaD5jrn+QEYFek27gq2
sAKOXKMa4qATV79xT4Xm2ECF+FQx4KdtOzS+LshjDvBBw4q6d+8wq/Kk1XZx6IKmJUzTm3W5G7wX
sYgOvnBMF0AqgM3tjOEfQ20TpEpXDU0Iijk327dZZ7kLgSPvoQGcMC1P69EHcIOgWrg96ilJJEMK
bIHj4A6PY5JgKdK5NUceB/fU23mBNJDs6MX2sa6daDkOot3SVW/RVXjSohV5yoX5QDK+ABB+iccN
HrdkVSL50nUxelWmgMmDxMGzJg9yozXmJb/WsLvhJTF87XtnInfaSiv8ztsEMGhWo11l1rMN0t3B
Kc9ke4i0NtvZgHp9QPNTtu6ky59xF49cgsasH4r+GNTo3XuSJvnCcWW/0aPYunbq6iUsInurBwMu
Nek+pslxBW9nzboqQ7NGd0hx5nxIT5NVd8FdSiugSRi3NyxHdMFAjqH7eOsyh97c4OJVXm4GA6f5
oRH+JvBGXN8O/Zvjlh0oycIWFUJIreCzNCcSaUa6yvHOORrmALoWuDXKe+A3TcmxV8FtHoU7rcye
5rAbl1QW3TFHfYjEPS0SRagv06SWX7WkBgVFw8O/tMp+idEV/tIkXrqPq7rZtHXZ/tCDEFx5+aos
I++xLcPspWvCE3dx+Wyh6/8lSi0HKTA935ExHQAhPtQAPor7HBgQQxhezRQLkqQCvsLJ36xHAOCX
SbELkXpHEh5FuGXMjy7wHp5wQ+Be49j8box68hbWsb6tmpitSYwM1NIlWZk9tEYP9NfWXFjKLUcV
x9HkyFrTcR0gIoAZM0LsYALF5cQt59jiSXttq7JF3VPingMGQgbS5WhMvqLfFplIiaw/iWQYGJ5P
ACV/T5VHz8pwX4n4nalCTyrmDIoI1H82lY0a4+Ac8PivrCVVgpJXIDowBzDkwrKxkBZAURBK5ilo
QC2It56WoRVnB5rRUNKif94lG0zkLQLgbJx7Km5iNv661RAHfXTsvkTRcqCTG1mLRxMMMYviYxnn
Zb6YvCPnc5og67yt+uKVu7G7y0Ggs0oUErwROA34wpE9j5SIm5yf9SibS5F7wWv2nTkyfw3aECho
evw3RbBA4zcLZAVrVlItQNZB49MCgVVXax+InctRAbHE6Dpyl6w3xHb0+CMwHMujVANZabjTTRFk
wS8QXjtmz0mp1qpQ0D3rpxCeWAdgJrjb0ETT0dLFwzBfeEMfHm0TWc+x6PX1pCxz3JuhG64VHw63
EdOc4iYPtwdoqgYygC36Yo8funlxMt9qp9VRqRkeaZVJ5uqDzJ9G1iZyEsrnJp7MJJNlCiQlRfu0
6fRPaBxNOssUibAwRvazVVD5Taj1V3cwHNCx9Q8TlSDpfBsYtsBzPk46OQD+JALW/KpWYRT738K6
TFpH8iDfnnEXeViHA4gNm9Hgucw5omPkYVaRr9qVwoHzoh1B+Tw9E+nRRyloevLVAII0NYZObvVI
nPVkpCQ1zchgF/a4sXkUTinr2UCxszjHxmguRKIw2Y5ZBsTIuz3m5RM8yfYob0ZN1OdTfIqgfe/C
EqdxcQuK5OS8wPzB73QWwPSOjbO7+3S+dPB55ijaouIl2A1wQzh9mfhFv5EopzrV6gpiDKL+4jq7
6X4B9UJA0PH8ZoUi4AQkoDhzA9nY7PBtvveaHFa6s5hdKK6wYra0JUhq6csrBHjUIgU96JZEGuib
zgfLzSLxEqTk1bdfzm1+bLOSL3SnuzheMAJFxEkv8+CyGCUaoeZvZx3NBkf2KBgDjets6MAEf9HH
OFv3UeIDbAEiWclQNHjJ8xzwytxFCFStoJw6+3anHzXLPo3ZsJrXYB2+39Gw9miNQfFAy47R0Sw6
cbGCojp33F8Jv/Ev4KH1LzTzm3pY46KQLQetG1OwlGnP+BePh9mvkOV4rErvFJqvlqjHnh9KiSyg
E9YgCvSBtn+eB72xAVWrC4ZbepzOtmQBCI67C1Ak4af2h3OY2wEupcGjPQUDy/8jjiLcsflVdOAV
0XV03oMQ1FwXIXrUAEBVnFo8xu295bT5iWQnrdkS5Yv6EvW9+Wk2NDpD8CyT2ZNGfbBMbVkEI9rz
UBOVrWynQCNr6yGH6MsBtzooxjo2I9B7djSlwYtMbR9LXAcqx5r5cKTp7EIzFJh9LmG2ScmXs312
tzoGSwwWMhRbWXtymbxvwkk74nsDEHfqE1H45AW28eRIymHUrkPo4JuGHOctGMpJvR3J078qwJFG
R73cNuU4qDCt7PDy2jvOkQamxe5BGK9kRN90hVYg/FECPE65SCP4nE42ofn5JjCNf8hst8MICG/l
ObrWusvwAzLjpDzZalAvJtPQ4MjoRkV3uNOXqMm+cZsClK5HGe0icNyG3m5Od2s6rjg3jZ/sXJ5a
RwnYQzAA6Hi3C0E+egQpGt60g+5ABhpmPxJT1KuVKEhE3J3ZEjmamYaqXJKB1puWvnOcg8lnFiv8
PgskTYBg+NunulmFIshOYSkKBlajLk5WgGLrVnTDW2QAbCDK6v4QNdHwZpSvkuXiNQa1w8kTlUAf
BNRIT314cfzZnkZAwS6li/OyXcnwB/gau0VgAjnVT3n1zHPcySq91QDMFfCWYFVTYprmJ5sXw3MS
dOWDQFJqEYCA6YcYRL5KErD98bDR3hJjUgOGKjq0tt+vyAvAXxUYqqxi2fttudQ9W56Gofs2+hk6
a9q4BoQ7BtLTIML6ViSd5uNErt7HZ7f/6uuU6L+salCoqa1ooB1orz/p2qyPd80YP/7XJe8+Ut5r
+hpJw3YxG0D2lK1SgePv+FwAmukAUIL4SEPV+njWNl18pBmay82dA+5SMvrNpxuJjV/WOcrgobwL
I92fQma/mFnyI7gHctDOLqJpk7v1ZjEeUNjKQMSq1Zp3aLvKO9BsUCLNKjwVwRGg5Gl6Z6cYXnq3
0RrSSItYL83VnYGcDRMndXSuf25IPnfitNV/d7+x8x6guhra5Neo7wd4Eq6BF7niuW2prwBMNjgz
A16nPJI2RKHANJvsf5QztVJdmgDeofCEehoCXXHmUgCt54HR7NA5O8E4MtgcHc2NBIS5I23gQ4Mb
NzjXboc3tS/L5EgWI/cAuGAAL4tiSEcDWKVhEJmfbAGBES/iGhiJAb5VF+i8jNytzvJ9idbjY+21
JppZLf9fZl6Kpzr0UceUDOjNrGS7idSr+XymQTVBtBxAETm9s8+GTOuCJdpstckgaomy7MhyfTxp
S3OTB7lEUzs4GUD5+YYGb/8R+S7Uq4gUX+gl05ckkoGjiAVImo67sRPmTX74Bnj3y7E6khvpZX/y
6zJ6JCFOButklP6lrxg6s8YsZltRjKB2UbuQi6aZ9crwvXhaNmqLHBXdQwaQOe3iA0UXYF7oXsAP
oV13ieOuS0UQALASwPSa3jPLmfVMqi//XDnYkt36I4kNwIUB3HJqsS9/HvnVA0nkb5j4YYtu2iLn
vUFbDEkBRFfudZfYHiQyrY2PjpLaXVl9YqLKqhv1Iw1A/DSOSMR2y5qlznI23DjKyoyDFZlutHOQ
hr7wo9l66F6KBtCBVAU4n3Q0XZ3rqjXPLei2FpbwCjQG2YAX+zKQiFte5+QXzySQ/+xFMz/sww1+
T0AoZfq/xmpkG7o+nIFTJkiV+RqSEFe43x8Kj1m7+RZy8pvjcgXxwAe+a4waDQglwx2dg+IjFMP0
SXu8mfZmX67CxGMLHM/aoxYNwj5RlFaM/RKJ/wQZV2A64zil4OzAyOkfkQAAwwdN9fDKExCtkdES
4G5czX40Q+8SCiy+YhFQSPy31VmSbpBh7fNtCTCtc6IVD2lWSeD+p4BnR04J/ZlDve5ME7RihlPv
WN7czqI6aiZd8DW78xt+j+30Bq8UWfuzHDWARKSmjxO4hsyj1wDlTeu83+TKUYkjkaFoj/yj1lyi
447QSAqOFGuFW0SSWNnjlisO0/UkchvZwREUPkDsRdVIFKDaMxfNnlBKMhAMHRonqBcTaInCQQFV
EAgy8bbgK9KSiOHcScuRR6c103KEeZKPPbAKOf53ShmzPYqK3ip0dXMQh8ce2H0qb5mKUlsPClNa
UwMZ+lLboG/FAeK9/aH6iieHWT+vQYZ6xMnjA1bU68v2MLfTiiwYgQuVp9/Dzq621Px61xtLIhnm
MNKpqEEL5PZOf9OOS36ca+cWRVY7WsTj5XejUug9qrF38qXpvIoR4GiUyh5J/5uGOSEMVdsT7KkF
joabpjqS3ftuualzbrbRTC2UZWWwnzrqJh+u+vPA64uctyLm/t9N+PxfIF2uoRmgQQSEnWbYnnHX
gl+KUu9QJRg+TUBHqBcc1oGn/1NUvfWuJkh9Wu+xaf2DjK79kmj9sALUULbHu4P5FPZWCnhs8CHW
VXUJ+rD/PtZOuWFdtS3LoljOTDQTXjIuBD+YaZyoclZ1KMAo9zsC8x1vzeznA7l1reOpvWw9DpLF
2nM3Ze1mDxZxGtOUW0BbsvT2w4KyCfTlKR+uWs6jChCjkdWjwgBko0QFmuAxe3J6+1eoSEgn6tHy
tfIAq0SCkaKdwwhKfiARHTTNBuV1Yp3rgPbNW2AACV1m17LgclMP6J1DZQDyF4EGTIoCwEqGYdW4
LnOr8//+yTn2PUQVAL0B3uMBCdj1cLlyB69WRjyPcckNsrzccE8dw8UMCJOLTQpusdciZWgKQiOP
mUgwGrkG4Om03AErEndRDiz50wRWlgEP5ohK1qeGahSMMXCPrS0fw8QIrl6I0nOaGdWIjgxqpQIe
5tVVAxls1D1ZwIX2WuRkF77APh2vsiUZnXpI8D9RRq82UE5wH6dE0DaxQ+k0j75ahDcSqSNgyS5Q
qN5fgRdSb3nbsoVrA453AfxlfonbPRl9daUeqNtxLbeBkIVK193kRmGyww8EmBGg0gwj6Vw4m8Lm
WEOF2VlZ73hbYPWqzr3/B6iFp3n/+rF4juVqYD93uWfb939QLtJXDPzqwXNWx+0uUm/4vKkwSAvk
kdNUybPFjtV7XpLvyTjrSbQ8oLgt5jBQ7UIG7xbGaT7bpi1yHfAGsamhQO1r89so8rfVR/jzKqbr
iWhDDgXqzrcRq6Z/AdoSrL0LevB0NPyLxP3nYxK1PxORlD+arkvXRoVqahJD3CT7YIXszCA7aB0D
OJbyAk5mgg7YkF2CyhJzdFwaADtT0RVHrY7v4fUeN/r6YgwDb0tUbROjWx1keza4OFqrOuzZAO5K
ZAoz/TTrc9NCqXjtyRXpaGDVCOKQBpf0eooKcNJN+3gozp/9BK7y9+mIg8RMUkfWTJN71/a006wv
1T5FCjTJmaWuNfyS9gHODfahz9njOnwxAO1u2qcun4E1XD4EOjKRCl/lZ2TwZ9UF8uImidynyFVs
NN1N32X8i+y1jQ403R8eGxu/Vwp8JlCDrFJjabiavSVdEhjiojyIaJdUpfLAr+yHB9MCkAbVza4f
k3GR2C7wnwiw02z+xhbDdYLrRJ7uHHjDg0UAoK4Y2Bb9PGgXVzieBLlppQFYgjKWbyYMTwXkWTPj
n3hg5oE8SP+57KQx8fyPo/5hXgZ1hB9Lzzih89LzOr8vTXq8m8c6gCLdqB1RXU0js1DSC+pWcLPX
0b6OIv00qSZzU1vaiQacE8NTV+5JKGyAu+Bd0FhzNxKnDp1RYQRaDBylE1wvKpWa2V+zO52P9MHR
k8A/+fSaHUhnNS2Y4WlKw1AV9SEFVCMgp7ydHDvtvQKESeQP1XvRtOMSFxXmVZRRupMMVEEu2uQv
AWiIVmh/EG+4bXnRhwKNthkQ/ECYK7YdGiGAuqA530aZOxv0Kmnr1A35t4EZzQatc/5klTbojWo2
FBvmwxkXffa6KixtQ7E+w7X9YHf9ygbajCGC9GwWhjjXsWWhB1VNSTnWlruUeHlcmWGZTjqyllUC
R/JpXH8LzunkoKll5rWmmQrreFHvzNR+no20XD125sciKMUH2WC1bH4NQEJd10iOXLRY+qBuzvTX
fMwYrmlb80JDMhjNBRfpkwP5NiiI34/c+mlKw3MW5DYKS6yBFpOtbpR1gytRFspkRz5Y3TsLE00T
Sequ8izoD4Jn2TezZQfqhkmHwF2hdLMHEI6WfUuRRjHxSndE+1K+8qQcV4OZesc89J2rRCnJQnZ9
9FfQj2/aWKAGoNG0PZru4s3YNum716L6XjlQ5Ih/9RTJBnxnoY40Qu1t/wa8RneKDPE+uIkMPB9U
JDlQZNHEzcYCq4srUaS8SCVDw1FR7JshDa80mAWqkDloDiopZLY20coBxiNwXc4uNMO7iUow6g94
sGIlKcNsOwAuHCDDI+iYJp9c+6sahbFvFT0CqUQpumPt+GdSTZ9CxLa9BHoIR0Hmp58f8ATHBqsK
jJ2TgxSpGh3Glk7tasdKFzpYK5CGWoDyAd1YhVKQluxOEa8To2v2s2ryvpenaNLSEiITT40iuyPV
CIDwNWpZcEDiQAox1VA6hbscQL69nHUoeZdHGv6k0xSsCEpojlXA/S36hoZiWo8i5kVHjhTqrPvf
65F1dqZ978QkHt8SfCudiiLG0290hA6IIlc74SQbH9LUW5NEerMbtMlIOk250azR4+QACK61b/eL
KNy4AlSwBd5ljn2ShNOMdI4y0Mzw/Chf3Jn/FHKn4+ioyxeF7ZbLaND1JZlpRVpr5FqMt34gdOOS
sz7S4CnYcDCA6aoJH0qSCSZ8Fmdv5NcTFMDEyYr80DlmHgocot/x9vPLDMPuWZo+/hLQLgoKvDJ9
A5Y5KjAtpLQ8C9DdQqAoLRqcJwdl4Nt4TASgtH3zarko3I7zrv3Vs6uuN85/yLVGscCNK+eFNbkm
Irx3NRIgAMWAdE4NUyyQG4jwVNdDYJSgBIlmBbgq16zP2fLOANxSa++U/IV8wZWTgnZBxRreK1qc
/fOkGqLuAfCm46EHYdrNDuQ675A2uFWbdTSjHcTgvcz6+XNhFwOkQmeycVtk1uLu35DKMFj6GfC0
N2UBIl8ASp1Vv+2BwI0IGWlQ8Eg08wWfjLNqdgMHxmQk11lPvr8vS8ZCABaFZl/GCXtpDv1aclbN
oSpqHPzg0GqooMU9YnrClx469RlKbnLFE9ZZ/ILetuRF8qhEVxvQEkgPXKNL0df9GXd03hLVheUx
iFWBB03v5XvKHpJdn2trCyRTaET8pAqamXlIN1H4uE6T7C07XgdJa2jfKK5CV/0C1LdxtLfM8C9U
t/RJtKwjZCfoONOjEO0U6GwpUD19mM4/dBSarVxGWrNwPW/ymY5Q8ut0RCskbs22Zlu4C6sN5aaP
C/M1A8QAAG+j8hyNhvk6IvWK6+/XyJX4WaBscUFeblQE2z8FkRVXMH8K8lWQoXYaLZzbG7frUJr9
SeAoUVl5cPx83RMVLRl8XfE5ksVG402sMgkJgD2DLUfGHzBQ4P2TDg5aUdwcaEaDTBj+DGeZZrFy
rKwaliAet7kX8y3FTbqbKbnfLZkafX24X3eSp3FaZQ6V0jUEkLn/8Elo6SR0kecPM2+VJtJ/qEzj
ygoDVEXSt80F6cBQhBacwkwnF9JNBgBVHPu8P8yqXh5YCmJb1BfU/nLkRnvMC8NHzhYod+gGjwG7
GwTdsSQl2XvlJApf+ksy6WFmr4whbB/MtNtmYR4GC0Mv8JLFfLSOFeMSfymAerPQRW74Bo9QHX91
wxwt2jaY2BMTqMBF4Ph7P/LTw2jbt8OfdBKtuOjE0D/8SJzDyHCn83D6QQ0GUkR3Bgq722N2mfbI
jZPPbLYBL2F1iI24OphIQYLiRMnTVIa8POQ4QIgFOcyuJM46zupEW5JZC7X4YzotQl73i9x4Ga23
7XJmo1aBB1fgNuZ75MmCRUNnJ6UjQ2LG+CYoQbpQ0dlOGVxWoE850hcOndlqZUhNG0hrNaDbaAE0
oyNT043jIQgBNhwIhooNXCtfkLe64M1e/2FXxoCCQJY+1nXfbqtU9AdtSMQZ6KTjWgey3kvMHTw7
ssz+BUJRfKmhoc/SumejDf6RKN7doSUP5aQNxw0UmqB+jaKN95NIFuBr/4yzobzVxWDPquys38de
N+LiSvUzeK58davcQk8Z1iNVhDe7Sy3kt9Gu2Ec86by2eZbRkB7IlwaQPEsQfJuPVcrrSZ+X2eF/
5+Es418Avsi+6Qa3PQuc555jaL+jmMZO2tngYKyeeGupSiOWPPQ4BT9IzsA1C6SrVatEuy9qY2WX
mdjwPuCoYLFGgCMrE9lLOy52rNX/ohWsMm+MlZfq1mF0UM+FxiFtWrvLLNyPpx4wGtZdZ/9tqf5l
zbCuXFbhwVASixILWVHM6jztt8IdSpTV+YG5IAv5FIZzNZDIO0wG0vlt3W+dEX+/OW9QG/q1dJN/
RwOvF6dnvRpXnaMnPwavcNZ5VY2HChAfj3kCyIJRM4NfQRQfeBQZ6IJNgdNs+foeVa7lUxDwfPLI
h+CKZ0v+vXLMDNgGIsbLmFHjutDaDxzvi4TTMg+E58KKZDgzI0Ilb+8cyUh6INMBPhHklO3ZW1tW
BXRC0pNHG3u4sOMbZ2TyrEdm762Q6wUS5SCbDe6dgOOTF3ic8thj29YLgGyulPNjk2Ze9C5b4ZxJ
qL4caKUsHZvNnX85gs+EVpu2JLOj/ZgXARPsN033X9yysB4E980HHl7KrnfPjtLMaoAXo0gxB/bL
jU75k98gpyBagQa0c1gPA5AYV7EKIp1lJm/1kIk9GUmFQBCwuGcSiqB2D0mUH0miHYMKiDXk3pg+
MxZkqcz73egz0W64NvjYjVzJ8PkRw9Dv0E6VJglKegLkQL9o1ZLM/Stt2hwHcKDGeUFTPKb6JJAG
aFyAE+mBwUUiDUWNpmZdH5Gp+S/rROiOuFQRXsIV9AJHRXUk2gdbd5oHZFbah7LS6r1R8+cGJC36
gqw06FWRrRMLZfTkhy/gT7OueXjehXa4ndcKa4kMpeuKNbiG3GMytUPWXlyt9AAocIRqNQFaUfck
yXqBVnBpC2DOKeisCeQqV9BX05S0NDgiu/W8WUjXWoBpWHI7O9MGtHbboIUAFVwCSHjmO53i8EoF
JJxqynqR5u4oSIdC0lV4Xn+5kno+EeYARs5Xqbcwxd/hGOs4cPZ5rZ24AEyMKD5qFKhaAXyE9gmd
IsAVNHp74RVVs3HNNEG3BgxANli3ZQEQuUGW6DQdtSMVdJZalh1yh7+RNBV+mp7xI0d9FF5DrLJC
mydqCF/EkuaGUkR5+KqLwT3rjt+9+BKITrYUwy4rk12BN86LVaJGUovTqwFURGDHgEwXRNGJtbHT
Tn+Ssas/4W7CBNfQI2kGEBxsAQkyLkkslYOw9B9GK6ITqQw9kycjDV95OJrgPbEaa9kaY7MlK5oP
9LU5gs4ndVm4NQH7M5VTeqoscq6NnAotaw2PTpbZu/vSSSqYnFeY48hAw7SCpYlHPQrsXeZFP00X
978JkDefeJcOK70AXCCJkdJV9rDs0qS49mk/PDUtaL+AQWIuyEi6tARneh3n/R7IVwxIBH24EI0A
YYEauqj5mNmyzwVelj/l2Sf+8p5DGh0UU9M6d+bZZ17Btd3iMPaxsR44YPrd3EeN/KDVywD553AZ
luiNu5FlJdNtI7oaHdTKPst5N1SPliLhmdcAJEL1KM0y2WgoZl4zAUT3xhm/AUkUyYLWHYFKZWXv
0Zg+gS+0fk6FXp2sVAFEKT0+1j8MHPePQebFD5WHNhvS1w5yngJpowtQ0NmFlw0KENE1+T7g54Dy
fa87a8IB/5UR/LTCLjv97zOIjsT/3bWTgQsnkCl4Lph6TW7dQ6nrjmp6dkTz1FcS+VzO2aFQQ29Y
PkhZSG7Qs4Oq3U3qDexAKgs9e9niXp5iJts0H+wECLNfYTQTrYvYyU5bNbrVz+vfhUyr0aYUfS+T
hWL+vTut3pXg1nH6esMAjr4J/CpYMLfRAS0JMMKPaZoVwZm0NDRezjaeZX2PKgOpRAtwUkcdkHPB
maa1kyMyTGNvO6bxA4WIogmqxym6wH3I4LSbqRKgLfduavbHOk1xrfopUeEA3uTf7SZKLy1P9TW6
aPOdGVTDW99Uh6LKtWfgu+SXNsQfAenJrfpyG5g8GCisfsZx6NbNNJIlqImQo6CnaGKhcNori5Ol
HraxqgoL1cA6ICcrPSt1uTNQmokOa/zm50mYHkywsS5qutslGWC3wWL6Q5llcqe/DB2MYlMMiWQg
He7+gwX9Lc1r01okkqFMQUM+dH8bxtCCMVSEz1HV5I9gJ1u0poNm+bCrtZUN6KwN8TMnyqqnHWqD
IlhjZaXYgCPtm5QgEDTK4Nk0k2g39HUHvgSIvmEEuCaTx7x28KWuVP0QNjveGcWSjKTjbfSQ2iY7
kwrF2PYO316A06clO2vZo1haT/VsWfCsf0VNgLEOGnR0BYXev3LRIocm4ubBcmT1hF+edT4GexMX
4G/oxBEbI+6zg1dF1SMwj0b8VPEr8f/nIQIn3A2SaacMt38J6DnfYoCGrY2iRS1+7MoTKvyrNfri
2tco1x4thfrpinxyjXQZrrNe3LrimT25Fgr1U7k2QLsczOYVhXj6xnGqLlxG2WCB9+l3Oexz9KyF
xYHhcLYEvK7xaAyBsw0MPqKj2k3QP5mmK2A6Jz+QITsXDrf+boFxWRpN+W4MlrUs7Dy6xsz0do20
m50eKYCZwG2XEt2pP4XrbqqqTncOiqZXQYVi5NCwQ9AoZHqxd0S6I52tiv5pZqoZiRq1CJCSBqcN
/jKBab0hF1KBRBKwMjYgIsHtjI4AAEXtiWCNgBR6X/vU0a//LJOZHEkHILlkXweue454g7fedWtr
QGnqfPUrUIuLm5TmM/CV94b6mw5iXu5yVoy4M/P6N9xuoRy9i27cLOXmg6/qxg2Q66iTGaJ1gC/O
3aABBSEyOf/GrdzeOQbezUctd79FwJbEf0nfr9Bi7n6rmdC3OBv6q3LQ3W9aDfqFpsjlmmK1JNE2
tmydNcVmQYV6YDBgbMia5jiGyDIFA7eKtR0cbT1UjG3JilYSZzV0gO0ksQJp3MrRUBghvLZYmwWY
G+u4Rv7fitRtmroKMHTtc1qAvgndZupGIGf6Sgqf7cidHKeY+3CSY9XiEaO8Gzl4wAcTU64gXls1
RKaZbZD4CyeCWzKYEtXtNzIpUSAuF8TGQpgcZtZtWsPWLySBXrzZlsBSXyZ9Dzw0Za2/rL2y6uB9
v+FwyaN2U/YgG5njTeWBhAieS1+rC9MNnmXS3cb/vj8xwkRWZG8KNLG4ubZFAU3zGrYZbpPR+I4k
+li/luJsB778npbjcEl79pO09f9RdmXNkeLM9hcRAYj1ldo3V9nt9vZCdNs9gBCIffv195B4TE1N
fz1xXwgplRLlMgUo8+Q5BjgndG4ZS+qijIyDUYhbu2lONDx0Te1fhrS0Hg3Qo9LKsWsvwiooZbxL
IHOUjxITaVZ8HmTJEQ62ISIyD2AfCEEK6itNBRYacu90+emZ2GF8nN2pSy6zLchNaPQIvBL1hfFK
pQqJDhJtnvjphrqOUz/IemTnMlvzMnpR2YMLcswrr9AqJ68+dMwL9BumtcjL4QgMRK7bv3x5fa3V
jSUUdEbyou6/vWhy6oTnrm831ogrnS800lP+na1JAAtjRQyJka+rki7S6XolY0mX7jzuuHa99Gs8
W2jZyTMSTAB8G1teC6TsN0AZHwCwZCcZqsM3lLFi+xcm1pIGq8E2L006LMMaRVkoYKpVkBjiOUyj
bQjICbZbwaINx6wki3OAGwTU58elTHAfLweAWjfknMemeUys9nVaajxtmcXGybTS/33aaXD0qBFN
vDq1nToQjeoVZfoj6Azj6RsJrmMzi+s9Tf3dZ2iy4ZX87XHdrz/fabPoTgb6rh6Bwl1p1wdqlWP3
z7Y2RKU9XjBRZzdO+3/N/d05shK/gyxO0tXNyS3CM9OU3OmAAFIqFErZHK9NdhVdECcLHxAE+JYY
jvUyqKmKePGQbTrpgDciT2NsbV0GzWzcQlVsTh/oAGBcvNCNiG+riCNLWebhnoGB+pQZQ/hQhFDJ
MpRoXYw9MiEKhD1h7BsgwsUiImoU1J1k0dINtim3QCNnNvkG2o72e9ZUv2RoVS99UkrEbZ3+m+Li
c6Qizc+sMqEBDPT3odVQb9QNgDpXSODeORYeHLWokofSxJ65Tgr7iXcqaOO1gP8cOvdYgOw98P7r
fNKXw7coieJVFeVQ8zVrUISO+TC/HHDboyYo3d9BFCfWrmVnBzqQnVosDf/2m4epZX95T2uVLOpW
GYrjdUh2LjQZioulh+YW0traFqCT7FKnTF/UuSzfIEG2w9PO/SXz4ZgXRvcKLT1lEULC+4y/MN6p
QwtxXzUMNkWbrpFRcs900EZUc2Mq+goSiTbem/4xMMTRGxiqbGjA/20vWt8//nMNfwxChm6VLds0
7E4Cpaynfmw5AqpGWW18IIVjtEuykUvoasNGFfaHaH0ODaCvaSXkwfdmOSKCMXX0oLG6yeE2r+4C
7EML07lme9T1qPiaVx8/CbmktgYc/NfnoRkpnXte4Wta7BcgdsG2twfIDicaP4bbt5m5/1pgWi9W
nXRR4JViETiQklEt4zmrwHCnctO/2E2bnQMAd6lHdly1/kU327WrQZ0ChES24mHHEgFsous78qOD
hfvagqng6q/KFD6Q9szX2DDYi9knavth1w0KB7ELzkYDeoe6Dtd311OP1tft1NN4V53p5PQxchE+
m3wIDpObU/ZbQ4WSQdxC98prbF/cpcaDhtocXCPB9UHp0l3tQJTyxu7EqInIOMP71TghNWsVJbw2
ZC1l46Jg/WsVWhRwA2tdBJHlzQNgkmo3VeIbp0EDfG9IDX4nVKM9hTJWFryK2U/V+HCNwn8rLE2u
7MJPDqho1y9OzHWvbzX9J7BkR1425pPoWLLxQd6zrWUqH1XWvIbjClIpQC3aCWyrOt7uUPwJBueq
ES+gcN5kff4XNiUPDBQelyhHnQBvIDY/lPqwDsYu2bpO6zdiQCCk6UzjQs6KljennMcb6jETiDKt
ZeBFFI2/Bzb/89C7zExHhL+/pxHja5i6etEHm6g3LjfTgET7H6sMEUo/UTKDs1w1p8VS1QAT6j+n
0khHk6iZdME9B75rTX4qk7+cQXSrwO+bPfDzzd4eD5Biw9aAmuB5R5PGOTXJi/o0Tq15+uQzD8/e
VyPTmldnms9MM29PNC9HLYsNvyDQaPn2vYgMazVXp00FbW0lDM+Uej+NpGOp21VVW2y4wWn2mUrd
yBhqGYrb/vf4fCJq0Rrs6zzzqDaATtAA0/cir4AGznpcfbpRhDshNb5hXE2eIMAJJiOevP/Ro1cG
MXn0WfHdwCNom8cuqlr7snnTbPdBd5rmGw8q/+CCqHWJnGXzxobyqTRU5yHIsdW2zcJckD2LxVtf
8vwBcmbOsbSUbkHrDFb5IU2b3cc+OJlTqFJOdk2aoHRNUnHfa8MrsPeJB6q5Yk8H+6v1O5udGjWu
n9EnjrP3/4gEata/AoGG5egGasdAU4pPdiMnygGLd/2+du/xNlAdoa3OTxDD4CdqgWHls5UAvCQg
nbgl+/900+W76AvwLY1LCJWV0BpPdA7iUiwkRVHuqxz5hrE3229W01AFuJGl9tfkBtW41iOXeZpm
cXWZpiCGuxmYu9TSxqs3CQd1dfVZoL6SLoDWyJZOp2cbhtrP5cSFLQNzxbvxga5X3YOAwFyumQc6
aIHS7hIlW2mQIZhMwixSlDuPLnFiJqiU/xqSUVAdIm3JIDWPyG4W9AdRpS2ulLFJh1DW4SbVlMeh
yT5NZM99YxOaWrQv8F4Chgpm5qdKgZ64ATQc9ejQKSgXWGZ4q0OxWvELT/l6IyAIdaLRslbBmEZ9
BiUMqH1C6WZasJNxseEcFeJ+n733VZKdG5HI5y2zg+w5xuPuzH39vW0H+WxUabCDNngPVRYM5kxH
NVMDEXnqFuw/iosM+1/Xoq0iGG0Zpm2hIkK9KS6SuTUEPeCz9w63xfDUVI6yt3QU4pAKZKHgtQLb
MLmZbUHiQnsC4pGfI5Nc5AAxyrh29FMpdQ2BdfBGI9jZeqbhD+dOTcT5dwMQpC+2vCgybJoQ+Q1c
RIvpQN2Wor/mOHIzrAfYwYM572W2Q/stQE1cFu5aZHHu6vGQIZWCEoJO3VAXfMzF+s8/ZvO2OEtX
bWbqGipWbdcwVffmt2xmrRW1xmDcW4F7H+OaOBUg2zxYRY0k11ipLMbbNR1qDd8bGEjEoohZtILY
qvbU2jXEHgLll4+3EUcLDKhGg5cqNLLwm1L6zlpvVGvfmFF3shMwbzkG6j6vcGwT/oygaAYDSZ9H
+LQZrkY4N9sOq22Usu2t32DoAfDVzFyETHaArwED4Ac8PThhhntHpkALWBf8Ka2jX1Fl+L+U7HvI
jfKjAmk7SPXiHnIp2bB2ODYXf/5isSG4vTI1ZmvueGm6EMJ0rJviKRFGaVcABHNv5U8N5/EdXg/y
fRSCrT/KEPKNi9737CJzfqLCHkTY+BJF4D+VeVY/Ox1ifrYaA7EM1IEXd75zNCIVcW4/Bd18bIo3
stHhymdq5uprbQ7ffBReIL8GbXDUGGM7oWhPKNMIt9Kyyg0SSc5z3SSAho/y4KioXuC1xD+mIGs+
O5Av8dKE/QWhILmJ417qC27a/d4Jhn7PZN7j7SfTm6019slIB2xcHSjoVshSsPRzCiji8gRoPjjW
iV/gbjkuZJeohV+4bSBWuPyY59R1eUiL6i5nlnLWUIcI+HfFIuwf0mYFhK2frIpEQ4rMt0424rBg
2hJAKbmt3AIUWXqTS9vnEEsMUEhC65CPlvvbtFIGnL5i4KZA/epJ9ZtmlfE+WmgO0050oIHJR4Iu
zzNyv1zPw7MPtYo8wCd35OHGTl23q5J90Vo7WpNMdBBFCGSjagXqKss7BUVzOPmND9nwUjN4KL0B
BfXoUjSttqva+MOxVQPKN5WJYokiOLABsu1I4svHMPClxzte/wIpjB0l9QfIYplnKmFxkGDoV8Ri
UAFfRDpR7TzQQ6JmW7YOlN991kCbCNgVP8+q00i+uELtr1y42VCdgpipycbFN7EFO+d3v60qfa/0
DTuG2n7qDbH8iKLwNXejGJU8eou0J+/PZQZqU7/povtIhRqYyxQVpZxljDiWmT1CZ7FZCCjLPBlW
DcGwwh1OitlY617xq02d6uxYMK3fdkjrHiACbO0Mu3N3mZDJgVt83GSIX4He1B4EXuR+PiC/D3bp
MOlUYDf+HsHlz+V27lMLBSxIwFOTJt0MzzYDFOF4mRpXSw2fC28eul3oyvWqeTVrat5Omxe8+uRT
cx66+rzzR706y1WT099LU69OeOVw1aS15rPExRB9flWz8erUVzOv/qzffqB5ZZDdOrs/3141+7Y2
VUc2QMcjX8MB99dbSBweikkdAZl8L0AV7dVlXVmAuqZ8b6rG9yzm6nmy4dYcbrpcgoUyArX8qgpj
dWlzS1umWtTunBjF2ShzMUS/MEEEfYH8r3WOsOVKfQ2/lwY/EkXpAPkYB+kgFRZdmN+CSbQBocCX
nfm40wiOHQfZhjDKUeekIgiY9FG+nR2LLGFHn7GNn4znsFDi68lYB4UNQni4VNOnIIjQko58Aik7
XyRgMH8KQxdwGLsrnxBx+XBZsSSC7ykT1STZ0sR9D3AYt7ingW60QSZSWSmEWgAYKFsaegFVKcpW
tUX4OYfciQx8tt2sg2JKZUV++Amai8ZK8pWVJt0pl0Cn17afLwH2ak9XB9l2U5dckJTLl8Y4g1xo
7tAC0udVlfa5gmvHVnu1Dk1sx7WvJjYqwlLFuLhfKsFCcbWkjDY5gosgNAEzCbI7vtcyCY40YIDP
CmKEOHTu1gASiOx0IHuYSbxlF+pO6IpjeI6fRkdNc3+FmoGCJyXjWyPWVdBtFuqdRDT8zpERO/h8
WN/Yqesb+BNBJN8saQIdqnEqtQJdw+ud6h/UFsWlkO+JUHIb+iBADnsFWqQST06Aeb3UTtEdDwmk
t4ZR40M5TVZqXg0hiwdx7QjgQzK2XO892aKEUwHG/qHMIcwChsduDyy19tA4DVCgPWiBy3hIFkUF
bYXSBVPD1LdEvqiMoLnQ3LZD0jCH1oKX5zHASUIv/gPTav9rE6nrIAhWGd6QHEt3zJsXT+QBQDCT
JubF7PsOBM4N1JqOJEXr+lW51AEFR6YcdCyy0E2oAKccYSRQsZCtMYJ1CvwzSlFYj8m8a3YaYCk7
0jIlTdWKMQaOwu6dNE/JTi1U6oPdUvVDyBcOFkMmECo2oFsH748GMtF1ztufAPb/TeUzMfwQN5Az
siRQiw4T68/cn31SxLzBYIy3h0jhl2GUKYwU5U6P8viijb0APRrTzYp9V6zwrEcqn8bGXmkY5sax
+bBQYsvFPUppoaleAJKZFHxVWEb3mKa27uEOWP2QZn4camRKQYwN3aio+QsEK88shSKPrwKzhBBI
/aBofrweukw5alHBt3++GRu3Bem6rluOY1nuuANTbfvmfwmCHRQkVn5zn1o1YBxe2PmoXWm0le/w
Ghogwt4lgVtA0zQtziJjw1IzE/HkmorwXLfMPjSnXjSQEwo8BjZn2UX9j1BKy9OLzvoWaMgza736
07Yhj6U6HPUgrsvAZMtr3Hb61jri51PmyzgNcVUEcm9YMsNbs51Yx8kJGg8N+EORd1Ra94eMjJWI
hXwNaoZtPq/8vasr5QUYKryLKMiNZ3HXLKcikGKkk0D+pTvm4fqqLoTZT3/+Fpn+70eaYRsM21nw
Q6oo5LzZy7pBFwxFYUT3JQd1WpmDcbi2uwdfJqgIMIPq7LZ1dyjF8N5b1btpGewvUI5L8GYk/L1y
Av6c+Qi5+0YZn9tcdbdWovrbzin5WXWybmlBqvi5xVR83a5nWznb+qrzrph6/aqFLrgyqtDd5YWt
vzTuurZk/SpaGe7cJq9X5BWL7nvV6gKBDh3qwDo2yElndXeBESKHL9UBBTlRtkzdLH1MoC17l2X1
fdm6ySPjXfKYO+qq6pTgnnqWUAUSvKze1aOHi1vyxkZGZ0kTlEFCgUiW97QYTbDNsTYA5GEQ9sF9
e8Qoq6Ys7hJU9YFWgk0YYsIUa2GWLlvpqBM+mXxpQAGF2jjBiTZ9j9udZZrxPd4M4vtYqMsOT38I
/TldsMjj+MIFyhdoUNR1fJ8EEGZRdeRmEJ6Fi+Jy39NRzbnh4zD5WHaDWlffjdesHPoAWYoBYArf
GYUz4EOn0x0wJTkuqxfTOg5iLVs/lCCMG33ohL1a+HsQ8LxMnyYcquxUJgWqYOvu8smmH8fO1shy
wBwKiTeRWgfRvWb6d9nYI9N8+J1tmvs1DXWK/sFyhH9gkaqupaXYHhe6+z2SzcLIMtAIdg7bqSAA
W1a93b1EPcC8EjQOJ3LLQlBVjfYwUdkOGiq4JJJuP0N/CRg8YXwNGxtLXWl/0Cj4nStrbftRDOqF
7FlG+geiPew+rROUAxiyXlA59GhnQN7/zp5UwW/tvg1ZEa0poJqS/E36q7IIAi5BfJ4IfkEDhuLL
JhvLcvBG5vVx4W6H0JEoyxn7xOerJMDYGpDmmmx2GEqky4toibrrD6iiKS9py44Q/JS/FGW4A/N4
+5JwAf5oswIIvnRCBPfMap1GufoYdHrsgVMbgWJdf6uj1v7uilp6hd+4760TLbsyHCWuyhCidZH7
I3CxlxuSPn4USEKuCl/qp0otwQLc+N3WdZ3ozFGEsnQQcdoldvGSpChggDK8deAjtSa1yOYEEhXl
rcqwWfx7wEr0DJmoccrUJE/qX63T51CA6q0Md9kvxyJHIQYwrAtOwcxwjGsWpY8QJzXpUKVQpoyl
hTJotUjDZakazyAwrtbRMJj7rnbMfZQLa0/dWEI5EPHRv/tc0dBvRqfJ82tOSCNknIepW5kV0m/l
a6ml7lYbg5D+YL7HRZKeKQb5EQk/eY6QKju7LthrRg+9ZSF0sMpuSUFMFjv9EvtnZYpwOpgPiqrk
c35vGSmSeV129mWM3PjJsCD21SDsGEGuJwDpAh0M1dSwWcyDz348lu+lmYSRxrMbz3nmzfA8QEtQ
d152kH6/+POTCIG/29gVc4AiHt/OwNuj6rdRQRcs9kC98eY+jIIckY7cAuWREPlPsO8s81HRqGPp
Y5XY7vOQx/2SD6YCxU59gwdYAA4JHAwnf5Mg39rZQv80kd0sUeJX6m26vBkQdRbskSx6uLE7UIM6
Q+9r2bnQbqE1qkhdsVDfAviKbZ5E4ZoPlqEXCNPX6xbY5w11Y7t7drXSvRiM1w+prd6FbpG/NCHQ
goNIhhV187CoPAe73ju9DprvuHUuyF5C8mrf1zFoO3szf8k7EETEWWYdaNTkiwyvts9VHdbgNw43
DccFnC4jp7vnEeebTu+hGgRuDfXAk+aOgxLykrj881BDac+ztLrd5pYUrpdorbsDr/NPcplsoW28
OUUWgclodImhnbpFZV3liXGteUFh1ic7l/FWc9THqLEAzw6Vh8gyilMVZwKoV2G/KhEytpkNshXk
uPv7mJs/mB46rwGqCJc2Shf37YDbkQOKnXwY7FewuZlrx6/WgJ22izl4XgVgu6KIeSAQ1rO0odlQ
dx4gZxptgADZ0MDNAgiNJl7CI6SfEUTeRfpwV41lwfiOtWM98qlQd2o1mYWqNFWuZhsNlKMftejQ
ia7b6pASKlcxWK8fWj7kD3jbkzt/jPc7dQ/W265um0WhJvpm6ptJs3BSyDOSN4pdmq1MLqCmhNge
6nHACW0zYEmrMD1oQWFup25TGfJYIHIAgunRifrUcn2BgKaTQx7Ozkf+6XF48gy1etjmWTh4LtOU
lR+K9qUz7Q0Be+NB07ERbML7POfNfuBq4TUu2HrwcoH/IFfsO2gxaMjUIEwArabop9OJTShQAge8
U7EpAaLdul0qnmQxHMlhaIIELAgQLp5nRmrAv6HYEvvPAJughoV/aWX5kjbCf/FFU4D002QPhQ1e
TIAVmxOrnGKnOoHYIZ9onIxkYKsK5DDfGhuUmmab568R4hF5g00Hcx/bQe83MuTODsUJS7Me0pci
ANB1yIp+gzLe8iUGZMl01PpHgxjmUpVaclDDQgP8GXnWIql/dHJgnopCEcQ8gmaB5y/e00a0dsWz
UF86Rsfv3AI80Kij2keNcNMD4ulVgXAAjUVlHujLyugutoMSJjMEBwq09BQX6IUoAX5FOQ9Q/P7R
QBlz0TK9vit1sP+XCapsEPnWf9hKf0l9XXkUqFzeNYNM16biqm82Pypmqf/gDqCffrVIUR4Aeiz8
riY9CbvhwarQRemF4KipLzQiGqhfv1l+wQ9xWMK/SVNrywYNsWc8fhctdh4tlOg22LsOY8LWLvd9
FSnlhxqC0lUBTfKi1uIKtDC1sL7RODZicK2t5FIOSeAlQERZXQTAGDfNRzUdPjLhCEjbCesRgP9u
kQVOvJsGgfBaAV3qrqB2ZD1qzEl2aVm0C3d0NiNFnoZOw5MOPdso4gcLPBc0k0zAhf75TI6Luz2t
pf6vM9FqESh3/9eZJgcBqPDX3wTFsQ8T9aiCWepazyCia4wHBSUKU8sHLyw4fMc+Hab+7DSgRvfK
XfaLui+jKwvNuvICe+1iorLjhflooZZiJUedaWxtUF0YB09Vbgf7f9pFxJTvHd7YfmcvQYq7Z1mY
rrQieMclqnihlUMSxfGxqq+8yAr7PLeMuiMf7aAshRR2Gb2CJKz/nT3sm+6hBNJ78q+xfdEAlgKs
Xg2NYJHgndyLVBSW1FBDBuuUHoi1ZmiIB1Ffa+v6WLcpHm7UDEiCp+oEirpltiYbS2PxOSwGC4uY
RQSq9Oh63jRA7nQomF+scqhsgd4Aoj5km3xIo2c6YzKEPyAlH2+mz0KeBWKwOBmqRDdp6T9MEGE8
mcoA9cYFAYrJRgcxwo/n7pVNRJugVcpdAlUgkJC+lZIX2Ku55YsDna4Bm0SUw+bGHe580iO7USVs
5eg53yZqUb24hY0dNaJlVVU2FyDwfiBTXr1IHXhLXzP8NU3Km+FFdL0FcWY9e9B665zVZYS6vypd
Sy6GAx0c3vbbFj8J6oU5IFxxnaBqq4MqOMqJMhjICsot9J2WfU4kY5q7IEJrlHg5TSKjw0oILtB6
eIpnGxOJsL71Uke8aYOWnc2y1ZA2hGgXOCtYsGpAf7wQappAyRTD8wFbOBd7tTKDzlNpBKtANtqS
V1kDbo/SDFYtEpQLCaLipT/ikWJUb2xyJz06wKcaKxfiw3sGSSBjRcMoQkdZs3JrbUQWPJIDTXA6
G+GeZKhWfuWaG9Uum3vVNv6CTEX3JkRQLNReqU5EflKnhVy2QMQurdApzn1nv+VmrTwBuR/tnRJa
LtStQAuxAswQNZBQ8HyqGfgsfGmAYmJ0Ngdxbtw0ue+HyP0ObWZzdKIF08B8ox4taKqptaCuDlzf
tCB1lQysghBN92hRMo2LSlTK3ndd435PjTs68z8/ZevirY0WvfmU1IUuLr/6lCpDASnKHaYFDWRA
8yx4/uenjMLBX8RR0kC+C9tznlbvbSyGNe3YaY9Pdmr9h63Lb6fO83HPhYCTaSJj4MoeZCaoaKu1
HBUOdYeC3D4wDiLvkNj/GlVEO6pRJlxZLoy0yV5b2zJ2eenbyzwu8ldeZ38BBouncdT3F54hAw+2
6desFu4SL4ZsR90tbo2fUxufY386TsV24C+zFt0FvGjtDhzE2RZfgLafDwNqjfZZ3pjWioz4SUK4
gZphpcoCSl1/+2saoMF+hbCo2kQMzB3lwlVA6AjpYyBMU08i9HtwRs2huMTP4Ii7P0QCwOMfrAOB
MtS8d9NNl9rF2UCp0hYstLgmQihYe0DnlecsT/JtK0C2Eo6cEt0gMCI7s9qiSi7+NNJs8uYoVsfN
mHuTIy3RtfYATosQar4tgltZrN+LNMuf27pF9QvQKJGlWSuuGmIH8aErOx+AsgZsU+ys0T5gD4tN
b/8mRjv511aU7wGBdTyiwa1QFxXpCtsRUe7MjNvjdgf03chv8+VCRLkshuICExXeHDxU60KCYAlG
dW3DndJaOlxzlngXqi5VyKoL6A/K08jX6LuR7gK3iAGnggIIkvfqVrASXJWRJoqlXUJdNeqyY5XI
BE+osdlkFYiSLOToyGb0KYZzfK3LK8/Q74/ITQ9bGpaDharEcfKtd+OIeoFAcLoMUkBPPBq/atIk
mq5JoB16/aehVCZw5n2/MIa+3lJ3sPsM6WVT9aibSgsZCOfNss3q4cYfb9PmN7WxP/2Rg44WKPLL
kZ0arDrYCbcfzkFsKKDKDs+SucOZTHRwDBTXOKj79GYbuQy6BTAv2OGWNDBPw93R93DZuuvZloyL
dqn2vQZX7n5eqeqketbBpwLp+OBuXqiILOcYITQ+m6gV2ExAAp59zEuT3bQQ1xy0olpQd4iA8IfS
HG7HfWf20yo0QidkzQhZrIx6SzZaiz5h1kc7G+y/x3l5R02UuxC7r6+vhTyFBdasyOivvilaWoHY
0waZyAEMMeBqUIvA3fNEAJSMwsIf1qDtmjaCmiiozBZ1GQwfUaZEHlMAgdFsaGfbAP5eQgeFiG2p
gHURuYdjqVf5OtSRLJFOmy9kHg2vas0e8rJvA+RxPVT+RiAhsgCj4Zn1AmaCHigJzbxvuNTXVmtD
AjprIFvWZdVGARz10hVxtEyx1dIyo9skDcSVDL3lmkfNsks2livk4coWjz492NHVLDUO5FaMFGRk
R9g7W6sQCsGucli4DqiwkUDqvSQrlVdNmG9+V2nvAy/30u6HwEMgAvGn3ICaePBXBSwHyJSacO+D
oP7db9I3Fxu3two0j6h+C/W7ApwD6kjuYStpBjRlVHsVUXOQMaZwu6beKfGQ7+0cHCLmeKilav5X
blC7DT8ZqDA3DA0/I11n/0qEWGYYDIYdV/dOrnwnxn9i9C9Hhn9qiSjg4L/uTaQTxjIfUL0cZr/f
2ea5rhEXBz9B2Zr8KABw/d45hX/66jVjT4mTjxxBvWls7CVF2UMgtsJpx6SkDrT9Evl/tp5Slqla
H4FOfx9I3QEcFFtZa+xsQEFlUWmJurIgMuccgz63V+X44a9gnjPAczJGWqCCsTxTVty3aujiKPEp
bG3zfjDkByQ4tHuoAMce3nayY48Yy6pibfi90fH4qUo8YsO3OlbUX1lSZx7PQaWkGkW0LrnuH4Ik
cf4jWGj9K/lnjPkqqM2amulqlnOTtQIvUcSVssnuS9AHuHiLS1X1W9lobyEfknfuqK9D3WqPJv6O
TZs2fKslYfv4JwfsHfhdr7L8mLaoZAIMrMYPEw9WUqWmxyUzKpQTx061nm050FG7LK8viYWquDSR
IH2JOPuegpXcS8BmjcJ6XZ+68yj45CwPWKMxHFddFOXYGQp/iJCPfXAc3d8loZmBvgJdGvCNwVoi
B8pWs01p5U9W5fmBTH5VBKiQWCBFgEC4m5rIXneRBWZJtHx1gLH+6s/DRVk9hGmISkIIHB3+HNA1
2L/AiCZQiJYF6nXDdiHufvNPCiuDc23Im0usIkqrj7xNWQ18my9zsK3WauwAdRVtw4rhh5TXUCyc
h30xhAw4g1I7InSxhNAsqO/LrF12XG2+ha0lHnrtFTGr5lvtp823Ct/kwiziZktdTevMg166YBcb
Ry2ogXwD0TSIh0P3RLNimTlrXqpPSDRxj0wyTZIH3XyhDp2nL7vrVUM8WpdCAwtRKHChyKrKK6/E
xuoIFGpxpBYfR9wkfuBm7G+oN/nRFOqTn91mbzJsCtxllX6dCVBzZojcvOrMAAJalM/IJtb7MlF7
5L0c7TVQ+ndTK8Q9y8P83A8IThhtrb3yrmWLAtovB/ByiO8xS7e0Di2roh5r4zff7XTf6rEyrPkA
NY6eG+lRUZALK0SzK8F3p53IRocUGzw8CUbij9F5mkcjNDmVTCm9cXYauzWEksdlM57a28GGoHMv
OojZIlbYy6r2EF5TLkpRmwcZ4L9IA07yMxhQyqZHZbhmqcl2rsHZt99MLDVmHsy+QvQ/Y+2b2767
keuZ+RDdUZ1aPspyALznblsbxVVz7RoNgLkavLQCv9abgX8uQoOWW/u3ixTMjA/Sid8YNmodStaf
6wHViniZRkBrfDke7c1ob0e78w/77A+c7ZW/3hrqczYgyaPYQlmJxp3Wmf1pfSsxQnzsBHl108yS
ZWCkG9wTehDm4a64JmIl52skNNp+R6RJcdWA6rlmCKUHRyN0sueyC/t1J5i+S8MsfEgCVnpRZybv
Xx6ujbJd8vARyHlINciTkAd4BI+IKv5hDcn4MujEkfuuvaNbJGrXyjO1ki59QrWWvWs1pQlXY1eM
bl3bgjrpy+XKRjfVr2lSEWDZc7ATX/l4j4KejmmG8XJS0YQkdLbkKDJbBaSyKZQ8OefGAzEskahm
HXXJxR/dwtFNVJ15Au1egBW52wO6W/V3vXQr5VueWsEWnBcudldDpuydfx4Mxz4B9VtuZruRAtUK
osQAXDTgldhbuQDFbbkPCzBqeETBTHh8f+RxsYjumYzUp5YjT23fWCeIvPlMi++KwWR3HO96YLJz
A2Np60W8JCMdgGHGCJS2zKaI7wIOFjyyI3cNUrxxgmDNtqkjnP0rDU97cq1nJhKjwFkU3tQmc2Iq
CYALrb368x6+z0DcWzQgMwk1MVZc9kW9HJhqIXUd5SaocNHPlQZSvrqveCgtAmk5JEH+j7Lr2JIc
R5L/sufle9QED3sJLVOLyrnwlWoKUIES4NevwZmdrM6pmZ654MEdDjAyMoJBwM3NQAYyyNXEDLa1
eQURPrJpaFCquVIP98L+zEK5TmmUBsDK/z5KJupBHxo/ArSeAy6Z6i++bkpn0BXd0WiuUQ8Ybcjp
+FV6M9Qhmmw14jER938vX6UZHr3WAAqDZxanZ6SUZU1uCRaCqtuTaQK1drbxFVwlUJd6iJxrFOVd
A7JAkKksDQ7nxaaMPL6OjY/hLu9AuCIm7DYpkuy5N7l6jbJ4Moa42YcgEj0pgFesCmfsAcSdYudi
qs7G80YKkCR1cZhXbSphTWsbKvAoKV3Gm8qxLwI1R6s6GsztL+MAdf85v8rThyBR5eGXYZr4i40s
5GoES/8596hqVV8CFCv2/GLoilB57E9x6CLr+rH0/CoHUHLvg9F/+zSDzJr+ECQ0461dNvFatUD6
OY5vryChYN1S45h9dM0ad9XJ2p5d5OeBHR9Fgb3OMtDoEL9rq+1UgTaCmZPrA48HZ1CGqApRA2Db
emVUi4rVv396Cf6pxsdnZug4rmf7vmtan+vNZO5zuwWS6A6ERqhchnjvrQPA12H02IiNpA/RtXIK
N9xts5ciBLgjR9XEzxhSpShi+0MN/Su2GvEX24rzzdjjDhg7CV/nHKkhV3X5NdMsw9KBREIbvpiS
dTe9DPCl1G5vdDOUiKpqRyZNSn++syG3R6E3ECoQ5y7Ng7tGbxk+LBpLBjC367GKWckOD1Wo8EKm
4paasLXf8FgwHFOn8k9RV8gzjpuhswBqHuRseqif+GBS5VaX/aiqn6h1rL9Z0g2hk1Orm3QKFaqC
HbUF/tZ4xef5MoQs+2HEDUCPhv/UO+pJ+Ukp71G0Ox49S4HIOAXULmKFhVquybyEZWhePpng35z+
BiFof94kuH7AsDdgjg+8jWsTwen3rw8oNm7/73+s/40siY84niueJMgtIAhgXZJxhFqLM8pdH04o
+JapeDM7ZxuXpvXs9yq/QLduXBsDwgINRcqBObuq0HTA12RdvHo6BrKwxTczbvAsK1EHHUhnM7iD
/Vy4F7Bpt2/AOJyQRqmfQ5mOp7z0obI3WexvPp+W/Xm/ih0QynwgiwZ2NCt0zE/0rFCa9+Mq6uOn
oG62Tp8+9cxJQTxVdo+x6RxwSBq89iCoO9m9C8QQBHZfY9BrbzoI+JxoNGXpMW2UeJQtCj5NEB5Q
VDN100FFYDN86sFweNc6U3GJvbLfmKmZfHOCaVUVrvsWVLHYoVSyPcoY1SBGKl4ooDJxROJAMvIO
SiTFpsuh2lFLjg1MUT04zC8f2jyJD0FlVuvFh4OFbO2bQ32gEBpQQ7YOXSu/s/Ok2SdBa0FoFsUl
kAT5TgFVXiowCVXWKoQ20iVkIrV3ADzIHfjokxVuSGO3AoXcKwjPAaoqmf8GNtItHnuRAjMhJBLY
kJjzGsVefBPUR9pfDu60ZWHXH2Xh5SeRSFCRyBPXX0w1VRk+DjhMITOwmnIXqjrfE/23iFsQrfrg
74LkoP+C2g0PP9CvCtVFZxt/bCT5NxTExfU2cYD1jjQDcupH38eQl9iGtXepBW5LD8x7q7rm5lM7
GWwzVKq5bVD5vDeSIDz1UzqdYxwT7IMiLe4sbpxjGziguBHZZVSb3vSGS++344V6qCF975EP7AU4
OndtyBSERQfWDSg7/Pv7pku4W02DCumgH//3Py72egxfOV2sa+LG+U+43FbmnaqqInkCzKM4l7ln
XwOnP9QkGkimysCbmkTQCIzKzLkWbXcoZNHec1RM3cZxtUYlwnBXFUxuq8od7mKO/xn1yPfLaOtD
9rMZ2Lqzi/Axr7qtq5FVkCZRl0kBv2ZrswU3174FBHlHo32r6rUIQM9Ko8rsz0XhFg8o5wWAQAEF
HRXWqU1t66Zx/eQx5yM/1FU/rH2nTx6TplQXX7BvkShX+WAWz1Hf+Pe5FV+QQDFeuFknF254wYrM
3Gv7vQ3+yS2ZDdJFKH1KpyOZSTr+FKXhQuMAU/WKUBlip7mudKxxnntfAz3aHatI86LW/ZZ+EYB/
5WvmTezs0ydsbNcAqxfPo0qD267xv1KUL1vsrvUkz+pWExQtu2MbjC6/ArzyWLpgXo4j0GFDklWc
sI+CgKJlV18sfP0d1YD5zbQBcsJpJkTagvpLNQGUZUZjuzPZgDJiD3uTM8pVvbM1pDhgaKeqBsEX
SMojKyySzTJeldZ3O6sBprfCoTl3sbeH9htK0fV/PUyD5j7g7KtVBNDg+nBF0vuK4nc8XhPTW2nY
s0mTKOzDpaSLQgacqXDwkTAwhdeDOtZQhkURI65AwVNcguZDFSD40hesgHbf9SBzg5xmBYUaNvwI
DU+sVMvjZxNoJwjh5c21j5P+hAya3EMTqLxvokRB1TVlb7zPb1hRW3+AmgEArKT8zgsUTgSFEUHI
BsdoLvY5wBbJ/FziNr2bAJx48AIBeAw+v19z4R155gaviV+e8F92r0mXe9e+DtDTpjTLYIV9dLgl
nx8Dah7L0cIDM9v6k2N98WUmcC6eOZpZfHyQf9QRcunQrfJ+gJ1zPTmj/7URng0uO1feOkmRnvDi
IHWPHPsTxZZJJlYisMFDOLrNxdRN3bC+Ww1Gj+MM3IyazMz2ZM0hE1ANYxlzeR8xSP2C2tjeycLp
N/RNoe+H3RVrsxHsDjw34r6jzxtUuqb3rRroN7bRlA/XZa9mOGGzA9HBuKZdm1A32eg52x6ogtdE
QKhJfxhdjr2VHRoVhG5qeTTamqFew67KPYtFs5uv43mpeQwGDs2yGIQuHehrN7HIp4cCuT3XEE/0
S527bzUrFgOMZeKJHpwQRiMQW24vflHoL0waBv8IjQewykEDoE0gsCQn8YfrYoM9gaYoDMoXr+j7
r14DoHbEs/wtj156++J0k78OBa8PfgTCMlk00c4SiBn7bHqprLTfVJ5l346TwvFk6fAThIDTK3IB
bJsOUffYVygqgoJc+rXF0bj+dNVDzu9rfbyY5AVoXf+0lMlPVRGaUIGa8OugTy1tsHluWRQnm1Sb
js4BLgMTy5MNfk+QMRz0jn2JpkCakoNIIM2E3I7IAp4gpQkSc92LxdBsJs33TMcQhSZ5Xhib51OJ
3jz7HErC5Ge5Xa7xB7orY8QtfejH+DjGgfn2R8jG6U2aY3q0RTFujaS23ngu7ienSh9blppXMGmD
pksH502crD1VySsOxvJH3Big44h4iJjLLctrvgp47AHwjhRIYif1eppA8tDKF8Mr/R9JC6EqS8Tx
IyDY9n4YVHX0sdcqK7M7G5mbQwIqDq5xBoQb9cg3al+qfdQjX8ogEop6j/v/IPbfr2mM4tcr0npG
ZrwURYJiEM0c7qdqvE0hijtbmhfcTYR94CU0eclHDWgMk42l6bkWH86N7xwtXY1aClS+lGkNanBk
XyTKeCJsEw8AGscHmzvTU9GFb+0IrdO/DcgBWAX3zcov7ewHTmyPiUBOClyRwBhZAb/YVRFdzViU
G5Vl3VcDUt+DUWQ/gga5zAlPWfdlNYLwa0TRhSyq9CksQDfSOol720Wmt7KazsPGA9nKtCir5zKJ
HdwuXX4k08ylv8nBarhHsqJ+LvIow807j3c06hb+tPegBLuhUT+CONiAQ9x1mYIRqyr8CNlU/BTW
eKbGd04qJORl9Q1yAKshKvwf0MRG6UDE/ccKWN29BB/xkWJDDtmIAFjdT7E1IOmPQscOOjYMRfA3
PAn+5z0ojs8dD0qKnsWYH3rmp2r+vrNSM0x6+3H+bUM2e19DrnVnen3yJAA3WEGOhP9U2XcUkDXf
oS6DN7x0q3vJAdEHWAQVXEKK+0x02Trog+47a/4xT0HJC7RIufHoFR0IE6TXnhz8dNy4bOKbtGuy
f7ChPVCsocpbhS/tN5lCko01rHm0pOUdQHVw4JYFpR5Qppvg1/8KbamnwbLKp6hGTU+IbeKW/DZ0
m3Or/Dr2KsEvYTkc+zC4gL0+OY+RdLegjM3uDLd57yFr5W7H2EjvSu66W6V7cfRW2Q7gGJ2dbYmN
EZ/dftWAywCpQ899sosWeo2p+pKOOF2lsCkx+795vA3/uqf0rBDVUlDYMrG1dExswT5VndlII0Op
qEI5DMD7SNn7J9TR+CfqWR+9xdfhJcQoAzj8LnYJW+b/Vz6Aq5E2gI5JrEsJZ+3mUFcMkk0Ky32W
P6myi3af/BRBvnka2bM+M3WXcVpm1mzWiw3cjKD08edFchKMnsWc+/ibF2ZdB/bw0ow3JZLjp/qv
DccTw2lsGUA0eqBrJw97po8YGgHTjX+U3fPi/jSLBshHPaCaIde82P9y3hLCQMWyyjqpdnSQyhlv
txkoj9eVjHHO6gvUEwbgJSmb4m84zXWV4l8yzR72RVB+9wMHZxO25ZufSTpcOdmscpvgrrQcHOfK
TTl4xY+sjGI808cCbOq5d4CyNT/IyKsebB84bdBk4B6Fm1shih9qGkAi7V4JIBp3GXYNTW/eFRi7
SaMkAY4AyFFQpABklGfvA7kBQSQaSGoMJHY03iFVMLVI2BbcPIJDsAW9YdGaSLdUwZ0np+DObUt2
SBpwXSw+0XTGNVXTFuj33lhRHJQ1d66dO1eyqAkgF7eylbBQbhAFdzQ/ByHWdkp6tqEQR1/C6Y1g
vgT5KG4IhvtYk+tPubXjhsUe4zgx7sImAURaOq8Dt4LDaIDjgczMSCZIcsvoROY/T0J1W7cqc/Z9
ofWGDK0KuHeHSsz8UgXDFwgGAd4Mykccz+L4R+DZbCNcYGhRpBB84WI9oorvTYEDDrQmMt3S4RHK
778DcxTeVVFRIJFboVZPHyrRbE1WB0INx900oVDXyjMAVC3r7NnBA+eq8AG5HqFwCM4w9w/WhPd+
x7O3yTLAaF1Y7h0kg939IIri1LP4fTrOPd+nT0HzkPHimpTI0IDV794yw/hepkH+nHELyvZwp92g
rsg/Nat54+uk3l5M4Dah0SaIXShooMqaRruou3f0GsOfawAFtIrSMUS9sueDE8jpzc1gDcBHaq4j
PIuhxKEQQXUzihofGlfEGw/oiv0s6I5aKVC6QudEC5BDu7F4kgBcrqRyukvr9KjORPElyibyckch
OY7KzwVuVRAnRjA4yLpHG5sbbVC8iCucDqO2/RiRYnzrsnHXZ5LP53jBAJ7usAV2WuTBxTbKck3/
isCL8zXUMI3LOI3TE/6SI/2DQZUS7zVzwp5OBfV01xzcm6SSJ6ofoRKTJtOZJkAoNkvFSRKlJQT9
XultoABHMDG/K3MhCrE9sdJ9nzo24F3xp3Y4Gh6XIB1BY7tJeRJTcez9/t1F/lGbPEnxfvsdqIlc
nO2j3Gna0xthlcWAJCCqSugtaRojuXdBTUoWRbiRvDeZ7G7IoulFGqp5ejH0w7HBdmIVsmE7sfBU
9NXwGEKt/JYLCJqJxFFfagNIA6DB84OnCzAhMXkua9Y/VihLuU1EBIk+l09fCghR/suwWCSgpNDT
G70athu5iiJ8khInLnYVSgLPXi8EW2dRDT4bc4xr6H6j+9lu3TSpVzRh7uLR4pn3ypkXmX00k9cD
NE6p+8sksv0S3Ik+aE+V518nH7JRYDhiu6BDDs7TDfXsGmJIflexk7T4fvFDAAKqt52Ku3XRRtmW
4pCzRi6G5qFKRF4dnZDA6jJI4acQsl0wWm165HSAzcCWcJPypIJml5T7KCp+LFo/IsURETjSQYqu
H/1pYOzNciVam5/IR00r906RD/ezEUXZ+V+t08c/uilqXgN7wvfcMK0zZ3Xz0oKFAOAD8aYhZgce
ymLnaRPnzLduZ6SP4Lopb8YSjGSjCuq3ZTrDU+IjxNr2cV/+LHiggPSHLHQdj4DGq4JDkNpGanWx
qUcxegakQKcdxZGfW76/Aq+72ow2sgvciKJH6nV1Y8y95qNXJzw5TpEPQtyYl2A/a8UeTyjOKz44
e9IX9kPbXqPqxbzKemI3/TTlICrGebUn3IvTtxw4blbMMyE84bwm/ElKEDXqV//p71hMGrWVnx4k
2ILyqbZPgKrbpzAFJ++6ako8eOQcmcNpiFKczWF8dnqRiyGKtTRkeLbfJ3wsw5wM7Miy+0E8kkRa
2SBrv7Iz2e4Wbklip/xk9kl25wbQwzZQoSJ7MMlR04I9b+6R2dttdQzUcP3k/xTr6rqiBIWNO1Ra
/TqfNa178MTQ3Y2tqtbcGx2IBfHoyWmjPd1Guz4q9qzpox3dbcPSBibY758gRpVdC+iAznfhZXoa
jNETip32SfS1ZJZ8IMxbgOcCo86fW53N+tMgpBwMDpjZ859hQGF9kTXbAjqCUn6XveSBKu4toFIe
cAygoIMLsikyqakN1axZl0c619s9kA+TpI/jDcCqkZcb3Wg91ClO/rPkpTLH5BFVSfySkj+wcVSe
O90mxlM8VCWAlrk0ELFvcQ+UOOeN4noT23G9NrRpqlTjzdhtTSHkozi3zTFlsQv7NcIG+EweWnRe
Ti//yTdfDUycqIIGvfRqQo38AXkSdaam4ROoGxfbJirHxTYs9R6pAOXcpf70kwYX/7xCGFVrHEt/
RW4Wcr5l3z0MXdo9KFR2rMLMq05k9mZQ3bkoOSaLGgjkif2nWY7f/oMnwOCbqxE/5IBq8JTvfSTL
tkpixy3KlHs3ljPuUkOOJ6NrOnVCBn4Lvsz6PvNL9qiLVpBecZ4/LHvw7dmC2gz+4l+tZey/m1f1
wkTWyQAZkGmnXwJoFSfO8NplVnHNE7CdkLsFtn6L+gFo1usobwofoF7b32PnNDz4vLtSFB5a2cH0
OgNJGESBkzIFUiBpkImZl3bNenh1jeh9aZQz5o+2oeRZ+UV3M+oGivcROC2gZJ/HwrTwZK5/yQfW
3lSQ1RNWXB21UK29Dzukt5ogu1LEHBzFeX9WYbgrJ6DLN/NcMQU4bLdSyBsnpg38soQoi2XY67yf
LFxAr03XL0F6NF96vsLHBSmkGBvgGYVj7PHYt4/j2McBXZHei2R89EADgKJnFh5CK/I2ymrd19EZ
zHUNlb8TFGSd1xqE5DQJ6tjpfTnYoKf/4mNfcLC64BAwlOnjP6rYecDGe27wjQmRaZ4mVKVqZ0xd
X9gXAF6q9zlL+Oc1ZruMknDtplKCPQpr0JrUc/ICMOll+jLy8armCy4h1JuXpe483gxBdzZRsBnm
N2HkGvuFXTXV1ATEw/rJRwOffB/zhWZQoAhqAP9+iFkGjvvAce6YrOs1iFTiPZk20C13VexXSI4C
m0o+aqxMldcwTA/I8oHDmnwxs4+2XbCLDPAhXIVV/r4UrSIsVIAo8Fl4YeXs+gQ8dUOcZPeDECmq
y4mqgAFFalmgitFNWPjuGUiBOYL8Wsbrxs3xZutJ1JA/Tb+LKfZuF/eQGhd3DOVlcdUmtJ8BJESN
iF6eBlRfghQwS+r9cl2zFt4GorDVFhQUIl47+vV6EzAzy1r0evGta1eLj4+Zd85S/375s4YqQKle
h/LJrHuN6jF/s3uU5tmJgwSlNv2+XpvJOL1YdeWeO+C71kz7665jK2SF5NXDPuOpxhLk51PH9wLU
hTuantQj9ALq4BGFRAE2Yr67Ij/qdP21G7vjsR6ileHI8dbAceItarGbNQi5il00Mvg+BjowSa+s
QRh7GmB6lHr16Dx7JUTJl1jypz7yIhASvHzyQzUVFIThzeKOp7S/9q5WxsXLmK+rXwtuKfE5FN2N
Le3+ajvg7gG1BDQH2l8b8gUsffcxZ9OXo3v+XWj1m5lMAVHRM7Fbll3CUKlttZ+vOiIfsm+S6e3T
JT6ZiubSqgVSYhuICvtAo+K1y6llpwTFN9IFsw0QvdmqT0x5Rw3RtUzgL2jzSt0sfrNBCT8KbSd8
MRBL5Cwcad/P8wsXmR4wD5YQPbH8SwKcGUplFI93o5X3q1gpUETZduNfwIn33si4EAMw89ZRgpvh
SAM0e46e7UGgAKwbv5EwjzGFzgPOKchIwNj52DZes7VRMbQlXytrF/xpcwB5yn6C+JZtmFuKd3FP
fhAoJdfaP7UJFsM85t2q6iREYlnED6kEX5xrNjnuZyhiEVaLp19AKCDqiqbQcWJqkMAfjXpHvtYH
hhH7NEyO9WSoD8LGaWoKnQYbu/xVC/SlGxX8vDT2X00aCKOBn0Xrf+n7uN0trmWWFYUoR9Fhi496
/3I5mrEE09ykg5Zl0AM32polnngGiCyCxWrY9wGoebBrAD5hMEA1AbGEcl16bXPflm5zD1bXdx+Z
NEC+rtmBQuvQpMF1MqfoZOmmihyIYlGXGkdyCDWkjohOc3cZmkPLIPax6VPsfYFfotTUN3u9PM3B
Xdw+9Ga7KzwXxWr4TcWn1nMuAHrh4I26dZqCO0ekxj2ew2vw0qTAKDEQ7q3mrg6PFQhOfCRKTxnE
srwhx2iGPcjOHnH8QLV41HQJgwBvzw6N7aNkj3xUt0cVfX8NIT+5AqgG7q3UfwiNBJsgNVnIpgsL
fPIwqVdpk3q/M/+DaY4srAJcLONrH1WPQ+lYhw6btRvGRmPTWGb9DJQf7iNQTfxuOw1+NUCatxqy
AhQRSn4zGHCtyhusp9ELqq3VQ5Ai7IsaAp0tOyijBAGjXgnFmPUzlHNBrJlXkKcf8OMChTP3Unfy
vQFVhb1N20CtyEejAcBu9YbsUgd2YLlZNSr3dqZh4f/kZ4ELvI5g9Ub2Ws0J9Gtk0QAtIds6ReBf
F5+dhhk0B6CBhGMCW2Gbm66OzUtSxMPZaP8oS1QIrMhFjdlVGQQ5kp1l4IadRrV5If8cx7UNDjFM
SZBBD8ELdyKfB63c9ESRHMcoEUaPfO27TX9KuwR7XxS2jydsxsEh4pVdd2jjeDwBnRI5kGZTOkCP
/ZOXHP3UB9aZApZllvgR0uPWmiKhd8LXiiGj3btlC+6WsJmbYbRvuglVnJ/8ZOY4hiohB35d4snv
eVl3YW6//uQnE6rnSFGlzsNstRBqrgYX2lhrPOKX18SYOgmeZSC5jkalhjMq826BfRz3UVYPZ6Yb
6jkN6uB3AF30v9o0DvWw27ZHQaFnpnUEAlbMoUBaMEb6M1ovC9GIP1QhlIf+nBjmoB5aUczcpZkU
yawApF9B3s2/AFGHPSvK+G/op2Dqk+Yw+SOIV5wKcCb9++G5xrl1VLEeI6/dRnE/gPKy4HtDCQGQ
WDI85kk9PSh8Pgsf54XkyfGImLotOGC0GaVRdgEa/gdZgM0grBZIt+MhabaA4Z0XJBNn//KMQsgv
QwRRSsCYEvAHgMzVK0HX6uiGTGrGGOwjTIdIlBGOm3lE07HSiOR4HlbE67ossUxc1l5GlwssK0ip
bwXz2vqVUIzSl15W4Kb1RXaOtSfWICZTUB3iKWthBPpEEET0QRSbSBD16tjFRbPIpB6FkfkRS35a
kuNrd3o/QvV7iNpUafuEUx/gGCeWAIgThWfpRvVjENRPJRGHfPgrS9WPOj6wPTDDyAT1oT4S8v5U
rbva3TcttjBYqgOPGnruyHt8pA27Xi029WYnjS9zyJyUI8ByboLb4WMxGvCldN7XqfUIDc/OxSYn
hXNHWgdm2PNrWvyfXw692nkZT+JbYYaOizLAzBIW+pDpItZ+4vUnkxrg6NaRKczj4qLeL9IAZLeZ
I86zMsBiL3MWtQC9YNuP/towvxi4sb+EKtwWZum9BUPk7IRRWHsyU+h4FpXrvLZGEZ+8DkwE5Fd2
/jLhOfShNbP4Bu8PW5G/LCsQqkCE8soCy35IqvjJ9jL/LWAASLT6t2K0rBsGFqObeoqtm7Qzf9Re
ORxi3AcD4K1L6+RA19vXEbOv990OlcOlwu7fN22Ie/65Qra2omR6D3NL29xOvoEzMz0XR4fIYVG3
Q51Ak1nyVIw4j1vRdYG2UxBB7b9PmnK4NzswfiJPFlwGw0vPKYRQzorbNTiIPmxyllmFp0/qUkPD
cyTZ2FGIdZYqDf/4T9dYFnJinKw5JsDzZQ5qj8lQK45TsS2Ab9Ua6JAIwiIjqjx8334bSzyyRa3p
XDkPHQVqgcQ8pxCkowgxVe6VehRCvUEV70uRSU1Z36f2C1VidkN7Uycqv1LlZt3ayS1qj7Y0Ro3A
r9ehVKDyXHyt6v11lyTJfvH9dSEoyYxXq/T3QLyBYYwjdQUA83kcQn72B+Ru1tTtjUhVK+rSOOsb
fp5CQOc8VYQbVXgmDvLGX5v/yoeExPtcmtadlIrw2/+x4n+wWA3ZxAKwM7wIWg1U6Se/KYdrF3T9
rkpSlIzxyL/vor5fpbqcV7QcfFfe+FpUZb/zI9MGR5eF8y8bWu7gmU5OaRsPTzyKyl0MyfRt2ngw
qzhF7bGQKxo1QT90H4bZVoID5okaqHMckXXI7ijetBpAzWzspWnQw2PCvFrLw+4YFxGY58oOpE8B
iBHOkwGtZuotJgAEPTST03RLPjuw27Opm7IHh6ZIr63y8htqfEi4Iof+ULMOuTlyNVm+wq7Vv8y+
gTdHlLo4p9Cp8XTHShRiBVZ6JrmUX/RRpLHXnDcn8lda9moZTEoG5YY2tNYp6EHjPki+tVxBaz5u
y1uWS3EtUUS3xv0y/Qamq23ZDvmXvizxO+1zCG0wHL8mXN1QQJBiQ0QzIyB509AU11qzBFQDlIrb
Mf+KZ9HqJlFJdaN0L3AqdXxPBQP94xmrrgdpPvivweuk/xsXPPqDgAnaKP0lzFW4n1z+SJaRwtUR
a9QvgaNi9Tp2pmHzy1DUSXHIquyh0oloarIYQE3Zev6ektPLAPUGq/nJWMMPs6WpBedZZl7fOG3w
tTN4Pw9m2uWBixwSz0jdt75S+NHMwlPpBe3T4DmBlrLwt0oM7RMg92B0ThO1otEc4iz3uNWsVZJP
3RoYzBtW29ltVFbdk+sLuXZkwA4Ua3r5sBfAHG+QlMSZi0iOMWC5YjW1iX0mTffPdtIE+REH/+CE
h9DPEjeB2/tdEZ5G3LAGS4TPk0tUmRy/q91QPdlc6IqRMlnrkrbr0hQgsJnNHoetZ3CLzhGL/3Ps
AFa7gbv7wsXH4Xdh/8G13A4ZSbANQd998uTKnUS6XSSKfitvtMgdfRoWegVbr0ADRk1vIyilgC+U
0MBOzeaVI50BZlE/CC9tO0B9pvSQ8W+LLZRzXIi6T3l0mbugyokuZHMLsqdGGp5ChifnDU1+D2fT
TyjX8/1s0orzsJ5MPYslzlrEotrQgkFk1RcT3D2hPVYrVO7wc4dtVwUeNNys7d7LzuS09IiiIHLS
cO5NP62KB7riB7f/3y7xy2pzl2JTcN1vUM+c7yBz/kKlLiKxQ5RIi+KSdKXxULftC9cVyUMhf+v/
TTytU32skztTcxRg6ATHttzojMMzSo085JLGDXHSf1jESV+oaR4jTnqy/joPyIlPqyzz9Fi+N5p4
Wq6xXFGPLrH6+ov1MUavJgBQZLBLMPQntdg43OhXWSuCCKV5ojj3urG8Mst2nYJIlTSn4kw91uce
Sgc+goJSKhApTFefBoIW1BmrJdwEpRHKZGW1Yd3YXitn6HccmAKguov2Sj7qydZvr9RrVdycjQYb
QT3B1w31ApErOU8zxXR2oEF3nH3LKtRrYlDGFiUKKD8NLNeglxEUIdL2+mUsAzSDrvnxMpoQlHFD
3aN0aTLdk9V6wjxQ16Fu2IcuJAi6+t1LQ/5gpECbeY17CnIJqBp1vclswPcJ6oS1rJhc01TWGB4k
+fQq84Ims/gKFbUeaFeS8m5gvDgUjQJluaoZZKa0E1W/oO4zwIADIq47cuF2/B5HJjU0mjSgZWB2
cl78tGbIeqxpteU8n0Z1bIEs2zmacBVyYX/45/V1bDRMAYOM0HvcMt+vw/xgedawoqsuAx+xi39Z
k+OGvbW1JKyxsrndbEeqlAd/Nz4AZVBvh7mQPtInA7/YSqdNZB5tABvZ4s9RZzft1Zl6syknSKsu
I4YFVi5LtLgdaY5rLjTxtW7I/J2PQkZXPc8c2h+xn6aSSfNpOR77/R4camGfHXkd5ysDVGPYe/lX
VjYJIDfJr80vvjGMj4nD5gg3myBECJ1c3Jvx7fQc77EqKvMOzMdbqt6mhtkVXzVpaZ9n3zhAMBGP
KKhghnyHQWLjqMsUzCh0/XpzRWLRhgQtoOG2ri7hjwD7Rt+W8bqG5PI7uYyKDHczJmV1W0K3eO/L
pr8wO2uOKW+iIxsM52xlnbtXFkiXBzAcb6uwGu/twQY2oCyCpyRlIPdk4/ClcnkKlpis/6YGftOp
0f6jgxC5HUgJ3OH44htanNqMi5M1mvK7MOQ3kwXjWxrjML0ErwUoBYNwneA1PCS16rbLywLqT9MB
BWJ+WWCwB3Omm7+/LBCkM4APbdQwgavpWPDGf3AtXUs/2hdILfoPXer4D0KLTFo1KhrzArdtL4vt
+yJ7ojGKynA+suUgrdtSAA24Qm7AGpvdUUSMSqmD4Vbtmi5CvsQbn+0WRTEUj2dZdpoCYBloDYro
USG38iXkkcnseiiqpzhdXa7ilSzeRFUKzU39cpXV2Peh/YhkuEK5gQI3BkiDk1dbRdiHZ+Z9olku
zAS8w0OERDt+80HxYbTF/iPC7Yd8jcqzcDeyfABGHWpFOD5HPQv1KqgsA9YhjDWZyM+388AS16Ms
72+ojSzgyT/jgwOA/oESdtz/J+3autzEme0vYi0QIODV+O52u6/pJC+sTCZBIO53+PVnq+g0jifz
nW+d8zBaUqkkPGkbRFXtvTEJgZObGnN860BXjBeEh8qO96MOgDlzk37ViST5BsXEh2lEwSgvQag8
xa5AneC0Zl4a/Qgc/XNXJvoXZBvdVem15otTddO6nazqIQVTEQrkAUqTYkSuaQjyA3N9WcZiTwWQ
qFNdxUUSvTlRnJ4SwcM12atKR75Acut+hCwJJNuTZ6r00fPA2Rg1g0oigkkpTzlwzun4xQOAs0G4
8K8Wsl5rDQXV+L2P+WWI7civ1ETKphPKxaZPGRgB8a6kH40EZD8oJOFIpTbZxdHMS6xl/MUdyual
S/1EDcjSWeIO4dzgkteO/eJF9VPbT6u+FNkL18PkPsmLZxq1ysRGtkZut3rEvSB96WWEigwu2KEy
m+xlSpJmpwPnvqYFjqzGbTxW0SmZ7Pw+scweNcV2uuE4/JtrT5P5PYQMej9RRjOdvuVu9rOWlkjb
VQoCr1U3dtpKbyp9z6g2yT6UgMI+FaruyApMvo/Lwl3pqlKJGvK3s0nfN7pALVN5Kow0f0onBFVG
pADt1PGBOoxRaiwRllMExNTQMJSKgBjVE3gXrRi6WTf+bPMWyEPlOKkJmr1Z96/DeStaRvsBC/3T
03+0hmKTgyQ5s3PnaHgav2oWG3LmHHyP/8mF1v4Xfv+Fiwvmlh1eYO/+C9/lsvWEx/ZqHv/+SW+2
Kfs7oxnMo2OAFQtUyc2JetRIziCZqxrqka0YLW+b1OnrYrpZukzcLCU/PO4RbF12tkPQvTjG310U
C0WGC2iH4o8TqqHe/8dWFd7ahLDEoXSaf2wHhSQOuu643xiO3vtVK7yvXYdTTz4EP1ouoDFS5V9c
YM/X3dAOF2sw0gNur8U+0SP+kI3tfdrXd9LutlD0Af1WVKDyudQUPZPYe5PGwWUn8H1vlQVzsxeE
7bZFCWZ4M+En8JFlUDexn5JQdH+V9vhtxA3vq5cJiFi0gXzCqWXYBkjRQ43tV+NAuvbsyjA6D19u
rMuQeq2WaH6P29jaFY0YVrRSQOpoWL2vBxka7BYYb33Z1AZHYqIXfAPiSsDswHJ3JJxRlz1xvDC8
gcexvNNxFPXJTF6u5f7ECZfPWDTDCV0/MIGkkAq4BrBysO7wF9/ZdVO8agNIBKSVehtkLfNXw3GM
XQu2iXltnfN3HButBX12fILWJbTO1VrDQ1QpsBzEO9RaEGFEuDHyr9mUed8tw75ASzx6k7ZIthNA
lEdEu1zcXa0C3CyW+90Yt2OYye9tN1h+0XT2fVHrEHkGeesasS4fD84Bj1WwyXo6njsInHoPyA+m
98IVm8UE9T8PxJZiU2UyvScvmgz0VqqH73BYbFqLckAvwSEigVjYA/mlJZ7KnPHMJz/aTnHln7yc
vyxL3ZgXDyLe2dKF8BQingzhFry2DNO58ywLB76przc4H0EmQxmpabWsH9ZNaYOAF6Il67FMcY9y
ux4Hfidpt7ee4Fd9Edwz9rMj4BHrCpicE/lZ4Ms9s0K39p1tcxVab/p8bYu1AFL7MwQP8eVlTQux
hGr8nDJIBCdRK0805Ona47n4rJvCOY150aLasoD+R8XBMhJ18lj3AAjjeZ4DnxlIUCYBtmrhY4fN
aH7LwHvtc9trL4tvWbTvviD9M95qYRxmkgVopsTrOunBTaGg7gzV8McBBcjyrI/F3eD23yLoZ0Ol
HY2TNe9NF2rXQ5olP3L505AmyIVr0j5EwOAOLUgHQAIXyLuO40XZzT6lijk9QdAXmXPVrUxIopFH
kg1gXkeZ8OB4YHpaaa4XP4rAidde74ZnargEV9zaMPVia7kd6s/qsQl3RSmDg+hqFxVVkIZE2aQE
hSBruhMAgWUAOgh03VJDgnSZmsdF7rKN7uCz0sxsJP+rMcDZLVKrE5JkBqs6wCKkc9cK4MPMFEiP
K6NnNQ5E2jCtdQyiOwiR8J3rBOxgMO+Zqo3xCtI8lQ6QT1XQGpuWnvWoxD+3QN+eySX0+vFOLTDp
4LA40+yo4YSaVcZxqQPvZYlArwTJVmzkwWapDace+bEcFCwoqMuHVdmhnrRyuY98fn4qFPhiacjG
CIDxp2ng+969A6eFglM+AZysdlicke049The727st5um6upXyyI93SZ9Lx+yBhz6HTTlCnS0HhJz
FmgH8JefOwKCiz8/fNRU73DjLQWvllNu3c5yV3NFZVf9jKUF1qRF8Z4mbkoqbyovP9aGepBvaURF
m1e7ILmP8ju8chj31qSVRwQGhhM1hSmHUxKb78MxR1GYLMTmxk5DWkC+N8NlpwqaIOWKpiEC7w+d
Br0tdTHkIN4vQcM/2RYXXox+yHh+rNVvLW5BORY7KJmnYaZ+hGMXgWGOxnN3KI2frGy6Ldn0ge3d
Our3ogOu9EqOksaonylPILl4F6b8k431yEs5r3/yXBZWptduBm43uG0Av7BAFCREJjZN5zi3E+S3
OIOIZ1PHoYnIxW/rNRnjAR6pXUrAj+ZdlrVIGVVQKEwbqEW7fWL4KGWr7xxp1HdjEbCtGQQ/yLQ0
oBmr75Yh9Wy1oC40sQFcADXtapNlYhnerJ1QrQHCzhBgObUBXXZxJhsNl4kQb1Ir0NO1mywrtXXc
Ts6xAq70YPSy2zJRdjiEVCe7c5LvVYq3EbAruo9tBgXrwPXaLV4EuzfmFKdaofzJA4X1/f79B2Rk
0NX5KBimUuG5avhfC4Y7KiC+qTumKmIqQ66lqDagO3VPQRd6Jw/xsBMNHYgigY3wYyZA/O/Qg61p
caEV1KCgOdvlHnTaEa7lPjOgodHEHs7dI6Q5gcmx3/C/cjYtFv1de8NfDWQyXgTAKTvLzPoDNJCT
x8RKUKerPCztR4sixL8Qegh83iBQE/V1cGRh163zTKSvY+Foe+YZlk/DGLSMpzq2Gei89eSVyWg4
j0X4N01C/jN5qF1ksNRKL2yi59bkoG5s0lcy5WBzTkywCGjgUJc8eLERrzxHCspoFQNOIX2S7hoF
gnRTTzsIQ4KhXs32KaiE+NT5eAxCuUlVJkLTPNx2SFOv5xrFvmvfx1R6CAaYGsln9+s7S6bnoviL
0GNIJg77EdlAhAJ+Icq0GlAHzQmcLdmo4YN1QelIcEejSKTlJXe1KxjazUbkBtG84GqjHqc/exYG
AQtNhuLybFpFTGYPEAnw8NLLg0vfxdVpHiKKFKDOsnz3qViHcK7ysb0UNP4F8X1WXfc2Jv34uQfu
H3WmyUte6fb9JAdUQSl7nev1RhvrCTIIGI6/3IRT2PeiHb4imt2dilbHMUuW+X1kBXivT2PzmAz2
geyWkBGEY6T3VkP/9NTyDHKtRg5FVoWfjW2HbdOua2biKF2JaEjQh8/EUVUsDwVI2p68QZbPmZHu
CEfbASII8qnam0G3tIeIWLMd+il/Mz0Z+7FniaMB8BlOuXm6XihUuFH3u6xqPwWBhYAU0afMlK/U
NQrw2YyorxcJpF+gMDg8UDNkOSj4QSRtyfFB2GjIDGloiBw0iCZcuQJNuQOAJ0Jk65cfQw76Ylnz
IjLbNrhvK6+/d4qpvashTKZFY3ME/117Ryb8SfDtd/ETiF0PN3AaIyIx7fQm+0SjG7/FRhO0ldS6
yM8aG9FVtZ8VDkgN0/TcXdZ4rZw/wj98lsvQ5bU4+UR7z5+LPuKyjXBestgrRYBa5yLToZWcPUR6
Kc+QYG2emngU59G2Hjo9AfxJNUHYl5s8quoNDTm366dUFA+2Fb4vYqh3OwvO5kVVDIZo7nXeqleR
eGpsFY6nXoE4LwSfnXuzRyqW7KFmxpAnI5fBzMt5nQB7yW/dj0XLjoFbKx3pAKc/te3VEvJZHHva
ly4hJUeVUWrurmxzl9wB0MWHWVa2SKQj4x8gaS+bA17ngcYypekbePmch1DzMaEchVlT5fpouMyS
8/9xLSiJHGDd8j1Dqc5moFxIrKiMAG0APaoyzhTBRCWc1DXwH4CubRYG4mWCvIVaTLZ/nSgUkqKe
QIoWIVVXAYHWoxBzQzDS9MwAdgFxF683lSb1o91m3ZOJ0CFArFH0V+hq8QrVzghP1Hg+25X4WDgk
hvMtysNmXpgDLP5g1u6Lru3ivIZWdQ4IRh87Yb+mcTeK3dik43HSQ6SzAcVtUVGuuqwWf0c81IEx
VLbE07q1UFtA6BhYyKjLNrPjbPzY3JjAktvVTuXTtZarLn4ZqlmB3Mf/Tj7puJSK8ex47/1ooeh2
osb0AlT7x7IrNjJGxrDiUkdiCRIjJ5umqMsEuHe2DQjCowbU3POQ1gNwNGn+sh/vdbz16XlRbDjK
cVc0MxsXpw41tKerTbwowiLEpHY5gkF7cry6LrmTUS/jbtsP09dBIDvIVE0Y9doICcDFxlCCMjlM
Hsi02Jdhp9Yvwz+5kO2/8KNPoa4IAeN/XDEtwhwJY3U1G+IJfmuLeAMcqX7m6ZcKaIqZ9NlUPPo0
NMCWAqURDxqAanaZoEWe9Xmx8EzXGNSDah8KbcByigZMDrF1IPo+aoitz/mg9FtsNy40BMRlzQrH
nNe3KCufiQAXX1nY7TqxOm8PxDcUQo3pqULC4KzreDAmpsa+QElO+GCLHJXQufZUt9ET2afULjey
r6rDmIYayPh3ZHbLvts7DeieUtS4fAEJ2ynCG8OLDJ3uDt9ExOVp16rtV4iohRcXMaLHKTZR2YSr
IbgKZA53eiCxq+gNoKfZ3x2CZldDa22bq2118NQh+xV/klOQAC9fJ+spx89ZswvQP8oq3Y5FpK3d
0cmeA6tChbg1DwYjy5+tRvTrSiutLTkIHBEvgKjta2vKn8kkGbQlslZz9zQ0YtnfOSb/QiNqMiX3
4QKuc6Itp8l0D7kNxlGazYe+fChynCAT70vmglJ6IhIWUYOMHmosxXYeOxGAaCmrwLDKMmQlmgKn
FoSeHoljpQH/shwccSGylVCREINkdaFpUZtzfZyONE92KSG4owqJt2SbGV7URRiqfvzFRhfC7XGd
IFhqF0A0yGAKTqALCk40bIxJaYdTS1PzPPfkRqv0CZwRv9bcLKQhM5txp9vhS9eMyCaqBvpzNoI1
KGMBnUa94SAsfreFVgwO7XneVEXbrda80UJdeBbgWDQP/ZNx5Wmtt67T3jq6eLLMzQR0/zHFu0gG
7jJ0aYZ8vBy0mbPxav6qG0GfxvSXrVyIdQEHwN+EbrlrLlCWWqUXqxoS1HQ6yXlSDfWWIYSrLRDe
oXaJ/IqOm/2KugJMZ64epMd5Qgv2XQnRkGW7ZRPqodAPegOtvOhxAmlzda3IfWahl93deN5ck/yX
bakXg2F3yKATz1zeTKvaGx1UjfTWHnnfVxrZVu6ce1u3kHlMh58Bx1nHSbr23ZmmXfBv0orZuZLj
GadA0DQ0TyglKVaUvE10+9yWifspE7a11UXbHsijCCEyQ++yHx5WNlpbJ2fXHvQ+jOPAOY4t53YP
XUP+1B52FLNPHMbXTqXXBxpCB21tWFP9WoaxfeaKspvs0H/iwOC7IDxW7xs6hNZv3Dpl9ywE/v/N
zVK70XLa7feL9kPYzBcFN+D7RZfPRpuri5JbpSGpYLrQRZB1MqwCIx8f49EQIHIt8CO1S+fNsb1D
E8kU0XIEAYfEg0z0hwdPwN1UpqG7pkLlimVgouAI7i0VyANDlBxy2uCBVFI01ARgOtczc3qgVeMA
mZVejz8vDin+qf6XjQaWABvegPrPZu50SHVdcfNBB42rppW+6Jz6mSzdkGa+poEhklTQFn8SPiMX
I5/9u8Y4iTCZ9nJqGyVvYq5r/B986/Jv9F3hqCTxIwj63v+Lg5Zqoy+s6t2B44U7Bw+MV/YoHEBK
4Mm0QZzTgJ71e+5OR15X2psbTtpG2rlx1LO8ephSCKGSB6QH/LGVwROUix8SM47vChPsR/SJ6X9F
i/NdhwPyA5lQgQtBc1T4bEUASaUQ+f+NI4GkDZzUOokW9OqrZUxGaky7D8CA3BqrxUY9rVFLqPun
dZAFsXGahLAkCAWg3YkKFPbTG+pqT5Jbs+6WkuXyUi0+pLz/TCbU+6pEvROY945h/8SbQrUnoa5Z
syssMknOLIEUDI444Zbu2pCvwD1/ubNfjfMKMtdxdE8PiPkWX6fOPx8QPYNclt17x8IwfTCPi/ul
rIuPUgCE6pggcdB+1YUpP3BkhUAlKFuVQ8kQKbcST3+/xZNSv68D6FrEvI+2RiUKUGg7rTxn3rAN
+64+zra4AfK+hiJjL8G1MNtQj51sNbwKo2TMfPjP9NnIgf6DHc4zXUPXTcdzmK57t7zulmhAYDU0
4aXrUJiYOVq3kjlqwlLG002j4v6pGWraloPNFA8Oj/mONhZrE3J/CPcPTLubuzRvWxbKIIXd+bPR
Yzi2D5qb5QRL3lGZAJUELLUC/1o60PZ2tEYuV/rLipsN5lKEm728CvK4livOIbD7eFJP6ZebnmV2
2RdRI/SdQTrgdrYus+chypIt04R20iYrQPlIUXXbUomdkLHQCpQfyHBFs4udhtRYxnCpy5Q9sBEK
lXL62pee2FkNN3e25rlfHGuD6I+9GkWN1zCrAJZZlY5R/ZjInkDqYjyRxeQ4CoIUGOE55ZC6UD2U
IjVXVJvWK+ERq21/2GMYgTYzKUB7O+iOryEBvCFjmVbRBZyf0QXpQ2MnUDKLGzFss3dSJdFZr1uf
bIPnIRiVSNABoYrmnhpgqi1/Ao3/BuUxBVsh3P8+A+AlQqZOe5pogrx1rx4PMq+eZxv+dOM9rUAM
LfABBHPWt9u4oEVIpEQljCihJKoV9R50yuF95xXvTYUXu6CtkXiFJQrxSooMNLrqvXSlAnvrohAH
IVErj4Pxa9yU/RFsGO4aufDxqzU4R73W81fwmvXHqAcfICkhKXvn4YRcI/2/I5E71wLYGBFU/Yhc
KJQy9RysiD0IrWi2CKvgMWf9SrcD7YkBsKFnPTsEjTOunVCPfF4AhbCNIxCGcByAKDsmjAKJMTOr
TBBmNADnKtBE4/a4UBEFUEAPtXqfTG3qa0lqH4TSOB/aqAcvRN1saTga4bRnDv6seV/bL0wf+ztg
gVGRpYagU8weB02ffbUI65OxXdXI6z6RQ8/iz12hB2fajC6VFg10v3TnTOpx1IxeOMXrFglfbq8l
8Ld+DQaDCyoVmovLkHECx8qRTDrroZWkgSXwBAG+2WYLBtpn1eTQ4zsh1XAkU9biDjc0UboPPN0n
ubxUosRKHxPjUoTGCCTglG3AIMshBgvpBu5Y+sroE2CnUFb3FnTmdMcVEb6TgcR8ysAib6DyMfdd
c7iatdUsrdUH6E2CO394wz/3dEdM4ctat2c9nroWW2lGlsgdULYgHus8Z2MHDFmcRhFaUYNwb37O
8zFH5TGiZzQbFla0i7gN2oxYTDsni0BLpcX6pyC1j47CtegA8/mClf29HgzA2EXV4BMSZqyNPR/G
7K1t0hRV8N20nd9NIvXCQo8iaqxEQx1bDdmXjdmo2ye9upjmeO9AxnpvI5F2QJnheQHmjJwhZ00w
HB1iTQcUIs6zCzyn6KWEwJrlhedSZWgngS9P24KIoQYs/GKqmwf1ijJCKj3sto6dZNY8SxMtEMiB
i0qvxZfsgVGBCIYDd0zDpRF5ZoGwDZdQUeeDyMHjF0xdw3JfYyAvq0kqQjV9rm/BW8QPHUAtdx0p
Sih7YVR9BoIPdFMn7TZ2qk2rxccjcYlljLo3COYyrfEzBMDWAyT5nk07QqiZ6eC6wIgay27+qmt3
ukOlMI6AgT1ts6j6W7TpqxN1eMryOtLxgkctYWFh00zk4/RaguOtzYI7V8M3IDaz4dUAjAtRBX14
RV7pvTcpW4Oi1WMjmbtdgHELTi4Jhwl0GApSt0x3ZgtO6kHD31JNXGHr7ABsaO/uy0qA3fFVsNhm
MiIo5cSQGJsi0W3iDPI3yVSXDHg2ZVTT5SS/gguT78kkLRM3cqCpkzsRWOvFjXoBUAJGjAuq7ws1
dVo9F31e7WNlaunmRRPLt/DDZf6uLd898uuBd6naDizOmcOOkOxgx1T12lbjKVSr0K2XLs03QprI
OzZ/mJ8i0i5Su1x1572utl22ydPsEkZc295e6Wo5eYPb+9hho33wu3wQaQhBBkq/a53xFaX/fLeY
qEcN6Q3R0nl27G99xQgaEFukEDHUQEWsgbbuvh4yJH/k1xoEQa+s79sH/Ju9kBUJVQ96n2kIei2e
v5WTlWwit0z2NKs7EAPvAVBHNBel5Z73xKBGtxI4LuD9Fq/F9II8vwyDufxhcGIoDKhXaJpd/Jg9
4c0DoBSo6GZyI+IKt6CUYrPBJSOukvL3IeToVOQ2uLAYiEhfOTcOT1ZQT7XluYhRJc2DKHcPEHKx
kFniyeZdQRAyF2JSDG1+P0JqmXg7iNSDaDxIw1tYot6wOMdtjabfOUDAqIidMEVGahbqj8Wm2727
6o2s3sxy38vm8xiQ4+t9ZiNthHMuIG42Mt+jLUNUXIzasXIcDQUY6JGtiqM3rbAa1BvCjnzcu8fA
rCADscc/l1ljqWUoPITnVXfZe9mjayqBXznJaeO5BOSUOnCiiG4TG2N/yLJGR4WzOo8uzWxkkj/p
oax2pmjrlSnGYrNQ8t3w7y0TCyffn1z6GqVVErHFqAVhYa3ZL5rRZXeDHFNo8GKYxsJ7KCJnV0AF
qvOT7gcq6Itn3R5RKW2Fn6IK/P3kWY9WhDy3BuVztRDCO+UGZMUTnhkVfzFjWe9tKw7XSTyNF8nF
IRpGcCOgZK8/R7pE0WQUFdsxA+9prxpUb8UjEhXoVhKPM5omb2p43cWAjRuvIWRuT46OMCrI9YzX
wDG/OTUDZ4Td77TBjr+yuC7WKLQv7r0cgYDSbd5KKGYrECwHegO9pbmymaPn99IOfTu07FvnK7+P
DcAne73Vn64x8gA/v+Vyf/JZtoYm3vd3uEiVA6+Lfw9oYav3DGT4Cz/u2/6cuk36GB1nbZ0iBAXA
JL4GLSs2AxheTl3e2BfLgHizaVZARGqy8JsWBKuJ4lYFVIXtxzqFkqqiW1UN9aiZ3HisV8uYljHD
RhnjrxV/WnZjK+LwQYJv6hKmfXYqIUDoM15ab+A5CjeBk+l7DSITb9WYfjJ7aSCsoeUvUFjDx6/F
pYV8wE4qAks3ccCMqXrU1GBWWg8m62aOzJkKk+guF6bLZd083Wo7Njio4fvY6opRU094hJgIcDKi
Hx/c6NSiZPSx6Mfq8ZeFBnZd1I8N8rDKhyy9chzfV9GAzF7qLD6/7ePF7qvXWVXI1FsHnuyy9S4k
Gdt3U3EanfHeUKbFDgFetg6ywlq3eMsGeiD0zjkLG8jmTBxM95Z58HBaRgk5CBUpaUpDDwgHvEE2
5msz6tk8SwlXmuUJxKVpNgbOq/BAW6NUpeOhSA7cEK4/vzCgwuVQ1iNI6mInmT5pIPBegxDCvrDB
sObGYuIRSGPIFnzYPagPnq1C+OS12Icm83ZylGAsU8uXibgVtj9Gtbmp3YzvWa59bgKTia0TVPHJ
TXM7fR04q3xQKeKz0LhIkswfnSCTcg9xgBJgV709Dq7lJCsjAqlhnwT5Zgg5ysbsIFyBfgukxYMm
DkFlo+DYBqVYIAfx1jcQ2zVDs1u7ashwq9nkGQPkyInFW1yAvsjNRXqmoTbgVo1yr2cT2tHPPaRw
K0hYRMaLMID5Bw1cx9Z5jLLOKgX8uOsc4Xsq/l8NhjftG5UPUCFxnECq2N1QFx+Mm7MXzc+uNBVT
1J+6VuikK9eyos2o1reIhbkb2pqmBdhqUNFVxJuA9zjYldkYngRUZbh/23XJwUuc8DR3SxR2HRzk
/v/sySztzRsjJzeftHDIwPsgULqUhQh+Tnqn+TiK53LdOMz0AdU0T4X+NNYCjFiTyS8cSl5fexyp
EbssJwQ99HILPZbmjkGp5Ajs8LQL8D76oKeQFEzDqX/TZPddR4HXD+zD0xIlrs66iSBdFUFO0FAV
A2rUo3hyGY1MAv4GihJdQWEiZG32+IwgClZDQstAacRaAYsWHchmoXrq0YXYZl0YlwnxpwQnQmTH
BZ7jeW1qR2rmMU1djVsLFeirec5inPmdxLeNvBpE0E6L/2Kj5ctEDvnlgysF6Aq2WQDWy0Q3trXS
CmRu3G5MAXXlSbO7T3+w90EXXJxQljtJRalCcYKOU2CfwA5nn2h4NUPjKds2KShoyC0KsufRCoFU
+vAn+x9X/lreIjBydQHb6J9qiBhzByrQQl+B+ZvfhWZOP2DISnm6XYCXAkbbnnZQzfEObIgtKJNJ
Hh4NLdsSCroounY3luY9N9x3YDSI7tITNflU8HxFfjRNRhpSj2xigIQq/hZYQ7ho6lHjdrbwnaHM
xLoaMjAHr7xqjNfxEEcnasq+fu/d2IKBixOk45A6L/MC7Y07zSdMR/W5HYBcXe1z5Tiv9Kr4cw5E
rBIfGF0PGg4pTvSAx91IhxtySLbCHfp5Yrn190X8M4oH6DmivugCnKZ3SdPJOKs9Uq09NnGFE5Bi
W0C0vTrXdVANiOhiDCK8tVXjgXZlIx+aNXs396cIirpNDjH6VdOXWEjzneYme8dM3shxZNAYRiLg
21JeO/CwKFZTmw0gB3kIjTZHXk3V8y4uVJ/rIvZ+ot7SkG1egt/LtmnS6ABu4pv6JDLMhUdVEbjH
wbuteKJaIhY4f4Fc5zsgr+6JmoQ3771bW6TZoG4AYnzxy353/ve1tL3eHXEHB4BOjW587dFLNmGQ
t/Ndg37h851hvkvQ7z5VNxSD7i3kUG17rfOOy+2AHMj1+t4y929uKU4IPaoqQZ4UDLCIfRMIe+5y
iwGLmFkHsnkyjYFwIOA2/au6HcpxMs6+Qxt03Lkp1CcXca9Y10vfQNBjxydogtGESPjehB7ePZnE
xL1zFlRHRB066dMmEEv1CxNabKYSxQQAGurp0g12vapLBOO8yroa/Eyz4D6DdEzTvbpaaz2kpvYU
qoJIw4IWwShd4BLdMt7ksRmG7UWzIQxCgchO9N/LEiEvCjx6kGSxwb7TXNnIjQKRyt7UCJ4tJup9
2MmLTNSovRf/ZVHGECCLqqPJO3tL+eybpDalrfPRme48Z3eTaae5Jc1d8kZs8W4HAvnf0/KLH014
wDiv6IKhEUUHq3Y+4T/jJZa5tcFRItpyNQwB3QZFbF/4NFsLq743RvAFO63x0kG28GWENIvyJMvA
+QPEXL17Wpy2Y+SPkOU8CLfRH2oDGlKlwBOo1fsNAVhjlAffuXEISUG8s9Z+U4NvMdCfCc5atzGy
aGUJvUaFhEVwLN7aaXWMeaFv5prSWb+Pgxd+lQp7BKEhwO34fPZ5qUgVVj9PUAGqV9rFIdFNlc8P
INImSm3TJD1gOW4TrMkodAf8pdRtYysA6QM8SwjDzb0JKUNts8xcbURGsMMPh75yZ12GRZxh0Y24
seXcq9aFC0p6msjUixH1qNHpxWgZk7IDijCul9Cs0yZ87YLQYe3EVeYerKBFqVvIwLevZDEzVdxf
RCy1z8jSFlscBuSqJK1Mmuc2R2ilwy12ntJBcAamAbW0z0fP2NKqXBvlah5zpVdshUg3jBJFvXjP
CU8OHfVA0Yaj3jJmHsI2q3mOzOQwQPTvpH9F2R0/hnRwXNZxtXheRgsg6fYDRRjRNgwgR7mlG05H
d5kofjRS2zp6VPh5NWHpQeFXhZNuY8/sTqIJQQc8tNUzNZ6MXhO7S880qkfX3dVVYPo0ZMqtQzTK
MCfnkUwQQBabugQKUWsiJKKg8HyBAMOWJieDI5aJ2sJVK1hxIBtdVEeYmHXjNkTEERFfYQ13Y+Bx
a2t3HHhTC1G5RroWQtWYyUSmZeuwiSHzoIPWS9muJsq2BVjYEONdVgQthDtEtSZblYTIlsXuykHZ
+mdo1D54wE09NUPVPaZW9wzsS/4ZzxO+azTwPcl0ynBSMPHTCrryXhsa/TUXPY4uWJ2X3gjpXpBt
0BBveHhREJM4zUNRraLILT7JZLTPwQDsFu0WWiNy/WGY7WmoPgIq5aGV64zTNrQ4UIaqyYoe4KMO
UHtovvF5QkPwAHmTBEDomiOXp1xibplsNXubcbHO82DAq2gM47LPVBsrWx/E2UkTNm9Nk2mYdVvI
UDmrtnFiZw3QunHfaunzOPUG7g9qRFvZdZ0dpjx6owvRBG3FoLs5svaSW+2mDKL4bBb4WxuqCQA5
PQ6J9kimHtLi0LB0UeLY4FmyXvyoZ7X5X11ljIcITKuXFjHkC2i8u3uGGgpyWOxa4027XtSol1G+
y0YxhDt9NxDGdnGm2Y8PJ4LhfgASeG8GrDqBfvG9QQxfVRh9jKm3+BgDgn8uhAUW0+JLNiSnrve7
8aPZGxttEJYu/nSAAEI7+dcGf/KzbLs75BXUFRX4Q6tteyM7VZJJod9lPAeKQYBoQ3FcQqRX8VfT
Guhk/cNGfg1OW2st7upHcqa9lrXjx/UW23/eL0ZNpI8MJmBe0Ibm7EpGiwS1uG0Wp3AItiScRYRt
s7AYTcSWtp3dlOLYosDVQfN3WbUspd7vk7Sl4Yb7ofKK45JNzLMewmGZjjD57xlGnJjKFnxk0GMr
DLZfZueMI40BCL9ezIoOsCOaUetQf8T2SOtV7ZpsPHR+QtG2LkFWGHvnPnJKCJR1AXh8FMFArMgE
qBcVOrQHcZMC6fe1nSapSd0YTAE3y5Zp2ooWky0AgGkVBA1Kiz6usThzdfFlaBIJAY3/9fKAKWk9
UmGL19WqZaubj/Gnizfu4AE5zVBo/vvHWJydaTCgTfj7J78ZLp/U8OTDJPN2t+xHvsu/Bk2QLad/
xX+dlurPYOHPQCsmMGDg1a1eWR3oFxv1/mhGA+hLaayxxgJ1p7JSczU2yGv21apW99PRrH1mIekH
gHrwvmAec7V3EGugSp2XkcEZeCG21F0ujmNdOSjJUbVk3n1eMlol3kvHwdkEKb68Tjbdl/HUvZiG
O/ogGnTwncRwlACmMVZC3VANZcLqO2i0RCCr0roXK/Li/yHty5rctrVufxGrOA+v1NQault2J3ac
F1biOJwnkARJ/Pq7sNEWZMU53zl1X1DAnkip1SSGvdd6w0Y86aiRwRgfQWYF6CZg7M6rhG2YWucD
NcJPPptIOj5rUSFZt720eDVWw/kw+31/Ley/tT7APAjz1uqqRWw02FGMEZAhU/M9sg3s2T2WXShY
k3HIGFhgfFvPYYTDS9wBKdww9GNAD/AnkoH8oAe1I+00RmAkXVEi02PPLwfXXIhXtRpPTe6encTF
BhgQ1vpYj0mY29w5R9liQFNtu7YbznciMqHGkhGop4zJSKype3jfL7KiyInT9pPHRIQJXot5B/Ip
wMGyeAuSK9vZin1ws+2wfA8vbum33SkELsYekBopqqpsq36rLOVtCuBfGiC62AKuDqDyK0h+Lhne
qpdwtMNdPUlMA8N4l2ltM9cFj8kwTQWwHAIHKTFIm+IxGRXIbei2bsTbCzLXKYLSMpTFx467+LuJ
5rA8xGcxUw5icTl7pdktABB6mSPrOzEKFeudNaJcTs2ZSZ+MeXbETOOlq9rkao04dWRdrUbuJJLr
OuAR3Js2CvKkBTWOhcwaK8I8W8vKyEadaO9aG3ILgzC6BsZSnuy5+EYisnU5fvaebWzUSF6BeulY
7nxe299/xeBdCmP9nqsX4PFOIyay9Nqj91ywWOnGMvAs0O9N7ybLVxAu8DLycKzqeSCuHHwQcuUN
i2ns5Ba6i2dcokZOMGhIGi6rJQxmO3GEHMK9X63NlYO5FWVUY7DHES6yFd2OA8Z/3xS29cVz5n7j
59bw0Z+tYS/WdrhE3uScuq4zDyYbzCMycNeNv5gHystRyTl97W1E7ZiohkWuDhgnh1erFXcWOXbA
N4u0IIebRTr45WYUQLLWqRy+PafI65KZH5QOEplJjqyfct6TzXvmh0wUubMsnATAsO76ouNgFbOA
WpsqrwEcYW8sUFOdw1m8N95SAr5Uj9fAns5I1CYz52Z75+XgtN3IiaN0QbbubhpdsBrkuXUZPZBr
mvVyIhE1IDJAvoBsDDdARhbZdSAUPHYWP93JVBdYnvVh7pDw+wGLtj9oBVy3IDur0/UY4HfsPZPs
R0Vapfn4cZFoYdIYqB7guJzwNxtMFKd5c7YDiQAIWgM2HslTLcYtZG/yCIwhd/WeSM7BKjIfkQEa
gA9EVYtOEfg+mzpaUG8sDBSJBia/RKhxPM9W9oMsbecLaZMx4XhIoKGeAEUlqovceUtD0D3ij6sN
++zXtWXtpVuCbtpGmB3FRQ4eXkOC7VRYTILiaAYRmZWaz0njyclSZ+6BquaDitrKX+zACfCuC6uv
HTvgf4P9iTLoERyYq3do7TFHIMBtd5hurqBD6oG8bXWHArlUyAQEKjdp0xZA1vGKkuAn8Ex9zGmI
b/BdTTaoy7aA0JW6W1JEIMB4ek9kwJIF6cYSBitAisWRunO4YIsLG1NLnNnAwlZjUpVI2qyxcB9B
ADdM+5Q3BRi00ST4yQN62h3amMbT1Cc+zkZq8ziZfkzqJKlw9MXkC111tef6mniAB6EEw6YP5kuV
7N4TDWXOoT94DRIqpGIt8eAN6uE+GfG7gtwVpMeSVAPwC3vnkCFDxQ+r5GwBQGVvp3URZ1mELGsS
Mpmn8DhOBBIVSFOm2AwiHxpqhXZ+kKlYs+Ou28yzWSfeUHIlWWRY+xZl9t4LyvqU52t08ayxZygi
QNdSELuSaqCz7d2dBiQtNo8nyxc70xxtcCk6ea/8UwfTrWlA9aAMQU2Njeg4CKZ2R5v5avdebdzT
Zr/q/kNnWElywLdz+oeRnK1Z1bLitE12BXNOMp/4SWdxRPK70kMsRV0ArGPLlhSY5OObpsRjr+vR
JUsaqwwR6d3mvgvWOWFvHhTauA6AjOC9J7gR1wPAIP90SywuDNtC0tt9AhzpSzP/upRAG77Xk6YB
rS/2knDsSE/oIMCRkbNav6kHsnpqPyTo0fO894bPWEHPB/2U1s/5B1lUWps54DgMq3CCPNgzsBl6
q9vOLGVNTEJq/texKVHltPv/FcOSWHNkRLdQzt0T9v+wNEmM6axZUB44VUj7X8imelg3XVlYipSF
CFa0G/X+Jxne3+/xFDeLZHqpqxr7vqN3pO1PvVm6JoCr7EJv3GkFkK2+b6j+dPOU9lYfNe7Sg3aK
Tes+bHh1jMouPAey6X0juGt+Jstz5AaiCg+4Qf9m/J/j8TDfcxYMAIL+frEFxCRLbfd/zk35sZdE
SK1sqBfYwPmkXhfZIBd37WCjZSgpB/vRg6FZIfuTJ+mR5NRQPIs4lWgMmpP+CBbDkw5FvQpY9Hs2
VRMKzAHVPtjbXB7JNh7DfO0OGSjE+2dmZbGrSENGqkvgQGWNzfR7exkkvznpQHeBlQ9S5FF9mSGX
y89FhdcicNgHwJn8wAqWS4KwrorEO3cYjYkUjLefm6UGfIRkF1N+d92f+pGenD3RrN5Gk4sBI2o6
gWEJBezrNo+QxU+g4wQ3rqDDWSSRyUlAzUyI40hZ5KCZoD6JyQ2QbcZuXvyvJCLQcZIra22nIqN8
MMv3WvqPmH5VvIQtjpz1PVFM7bLIl+7VkCfAWKLh7Je6ae80710aU4P8AhCSkCYBeu2ZxuliGrtm
yb8+2DWtDcQZLayBNXp4RyWxHPcaACHkdRrz8GUA+6kc9G4EYD3qhXWynzmWDqSwIt8M4qLC4V9Q
gXiJhHUCLiBrFN6A/xPf7YD63gLXJ+34lm6u6II026uPFDFk4cd0u/qG9Eei3t0nVh+RzMt6sZE+
iqBkVCNt8X3qHdTYQDZ4eebgWAAVfD6gatkt8U5EFbbSmMuwjBeSkqVrZNV5zYG6uiEhCGuQSA52
OcFQ8Ax65Plcu8kK1mRM4aKM4b+HJml+mkyHtgLxuxLqKR5N/fp68QF/V0S7R0ca9+Ef49CKi9FW
/UagxHGbo87rvMiz3TL0OHbUb2PqUeNMDNw7EYCQpVI35Cak74NMDxt/aXYgCEW55M0OXNw44QpG
pPb6Jue7qjD9Gmm+PZJOgyr8DMCIhl9pAohCohF5CJ0k6cG6nMryi951QQgHbm3M2YDrScIwT8pz
WdgAkJk87LPnJeB1cXChDAsyJCG2DYHEsjrvhhNotXfJCoLCEACxT2BQvt6Vr8yyOkyDxP1oouXk
YRI8HGqAh0NRbkU/1l9Ew09t6/h/ITfzk91Y8yduld6Ou759Boi5+Zzx1QQRHgCuUUvaqLVWizPk
FgVTK/bIWH3U66/FncyLha0Vs2rYJUtte+uiau5TlVV/20gg+bvrgU0PZDd8j78Pxsw/11PDtuU0
8tdxaSxM/IEtykSdgeio3aYLB+veT8jBAEg9P/c4v97wzJLEfFgMo7rnO4EYufS2Pyv1o+JG9NXV
xryhi1DAn15JXkTfh7rwLQANKQrdBw0VKZm6BWnYyItotYogecx0LH0fdKval0xIpk209uFz0YVy
+ZVpxePVbt+JjqzjKePbB6ah1lLQBHUVR+FjoXj7VPpi6s/Q02e7Xejub6Nj6Vu9+7Z0IP1hgQwN
GiMmwU5viBwpcktQiYYMWikqNYKGAtMgvA3VVTrV58CjfkfaIL8HcBAgteBEz0eGHGBTngUHpSmy
v1F0KEEMem73fE9jjyqDfrT5h5os0yh8tmQc5UIy1H+ihJFi/miDbLrkHIDQCBQmkSoPUfUgM2qO
qvXjYmPhrStEhBQPSWcfan+q48c6k4rVAMArA+wckb8DnmjTXIFh4fTRAtCArsIUBxja6n7uPhh1
qSGjvkYaC91bWhSoiKIuqae6/GiCv2afWCjg8yS0si1n9NR7kBmFNyIpUdoAWHY6jN6IpDOMtB0N
kSj2HoqG/z8yF5ScW4adJywzl/ecZEDTGqds/ZMkKuXYkEptwQCiMtx5pBUyZ8oBlAJpymok4t/y
m3HGnl3uYjgFGCrmDt+rI8mfWM76Q7RkH0KeSFoVyR6luqS+k84chbx4TybGLgJUcZzznYu079es
A1RHmta1Gwdt96VDvfmRZKSlJknsduuj2HT7oCjEuDzV2JOKtTH1DEfWKL1fwQK8cRH6fZd9WOpc
7AgP1UhB5xZXbfTVxG7WnmTLEEznSaKtUu9BBqBneCi/sAMV8rK6OJKIVuy/sxmZRitSwXc0Djwn
OYiBT9lOVKA6etQ/jvkwNXsx2OmviRiSXWBN/ZM7d/0XIAiDQmQFSERrducGhWGbhjv9FzCEzKhj
cswXBpLpj4BJ/YiDxfAlCPtlXvfG3CJDGruAwaGp3PpceNHWxEb5kUYNsIOQaSMVa40C9dmzgzZW
KimcpZA0JMNhR4J5kW8uT1M6HdSQNEbTN2fDLr97k+NddANQsQHq4xBTuB14zfsAgE8P0SsDWzx0
NRWZ9DldU5nS3YkWj0cxpPVOXUTGvAuvXPU9k5G6M/UR5UX1J5TfR4Hp9VGFyJwc5+sDJigGH5E/
rEBECey3kniiURnlSOnO2j1pqCEFiO2w0qmDDLh6EoxUq4faz+MOfFh7ZUMaViS/9cwJ9noPmHq0
44skczymkgHPrtuOsd4Kvts7bvMVPymtInPt/aDQF/hZ2AR8ZXFnpsvWjMArqckfge3/rXccY0fy
Rw5JbUfqB189pB6RVVJPBhXyAfAg10yW2pZkONRGkqdWaz+SRWbxxuY2vYSl576B4aBHagHrDjOV
X9aedXbqBlDIrKyYzFXZ4d80OvHE+mAhW/zZzPodKuSNdjdMQFiK0gwrFsJT8EWv1Jkk4aGmlqQ4
2s7gyKaKkavMQSnGNtaaCYv9UQJ/MgJI10k9C4pQvN0NQST1Bo4KHGYZ+ZWQgrkLwMJYgwYrTGEQ
EkP6iC+sxuAXOoZN1DxpiGPquXX7O0eFG+ryUI86ocLg+5INMGnJNg+LefuwlvNc81rZwjhpOdBA
nHOSYR4g3fu8Z3ubI5smrXFEaNFusyM3nu16Xk6seCO5SYQKKF33C8CdIru6TsFpMSeyZsoujW0F
Np4NVUplLVueqadKqjImAV+lmoqt7uqsVPHVj95UgEXepM2Cqt68L1sNxru94YBftBfLCwAKxqsv
G9touy3v1mlnuSh6iFMb1HsAukKmRDFeqSHjJAcW4GDx4agVZcBdpKVXrjwkhC8ZpnkIiAcTyDM+
NkRoV0Q2i+sCDb0ASh/JjGUdsAJ2/oxyqz+FQJB+ynrkSiMpaUWC2gh+0q4WMfY/AHHpj+01Bz2L
BLYMPaNJAMJSmDEHLBYoBWBRJRyQl9NiH/ICOKwkW1Ir3TkmksgdJG4958EYPIfgIdgFElthBS6q
AO+HB1Qihj/fUBTdpcsqDM3RbzczcEKejaKMV6CA5zEK8d97UjaDK+yKv3WBRSJgjkfi3EznusLC
FGPdRIvPAoA4Q0hqgSKX2E7DeqtlP7UOczxOASnLTmtlg3t8NeaDDczeX2mI2dt8sLgPvEWpRdnq
cjckrbMK9mv3VQcvZQUz3UQdJPVGDE2obizDV4m5sLxHsnm4s5rKm8nxp59zHkGsCuqLRS259LSe
VgxziDcqAJ6vP1s/kKxJwA4F9vPrz9mXv/urlUMAHCAxR8epHoMX7jjBi0sYeaBW2IxySDLSRmHB
npFvEZNcO9AwAtKY3HU39qRIvYE7gKuprSfPy/96MKaYc4pDiXIGQqy89Npi6ycC1veBr3mP5xCI
39waKZLYrspecLZbmXEiu2aE6uyu/ZTlVfbiOZE7IwEZ2ZGdKI8ki1D38O6AebG7cfvV25IwiMRo
bXXoGtOzDWY3zYa+Y1ogqW9lTjugW/Do88OXr5ZTpA2hpa9br6u0sTVkLeCwDWVBZp0EDc46+wKW
oOAMjhxQtZmATM6QgpfKhnrcGs19Y+f4Z5Vaa+zmF21nAjFnU41dhJwAKMhDa6OsPTmYcp5IrgNP
5SD2VlFzlEc5KC4GGeIoD2yJHFsdkcihwgSg8c3uTnbXVd7fY1GYQrSoxiDnoX+/SFvOOKFa12Ww
N2MTlE+sM4DPW4T1dZQN9QDP9SVJi+pEI1R2N1cXGddPdp+D5P5mRop56b8YK150U77UVxJ1UQ6I
aWkrrO6XZPXTo3qK6xLahSH3cmgDZ6ffBPRAp4ae72RijZkrGTRm9bIgRaNeKHOK6ivRvKvfhfIK
ZK4vQEO6Ct7qr6ILX0vDwATLDgHCn8xRG6txBjqM57JzbBG3BjihutY/FyaDJcpSAWEi1aHdZ4Cp
c8YtDUmhXJxpLs9eM+7vg9F1cgfH1WvGxOEu2hpw1C1Ef+fd7zSTuZtWdTTToemP6zioZbmb/5At
jdMgwQ+Lf70z8QpsQvXIA0V9UjWa2MldOj8uQ+z9tvTEL+S7IZPNvIADoxjbA0j1gBt3k1OPZKaT
vpo4LjeRHBpeomK0N7kElk1lM3HgzJQuqwF9jaGD09o7BQuwPCcZNRxUS68smNsnraAo5KsVjYF8
YeX3EJ+sAcn425yUIJAFLHy6HWfmIhMNDbjpXeCyOs15MP+hnADPdx5kQ7ZYPSI7mcakMXEWEAPt
ptyTWhvqYdAGcNFj6lFjBGzaCTcdVECt0MbKOY3Wv8CF4+3mIBEnavDdz9halWMAfvMakDggnJ4D
G10nt4X843w3eFfB1DX7IeYMxZx3auU0qdDSn6JqJwqnh3eXJ41yf7z8g/1EN0au1ATJHmjn3SmR
HJaBYr5EIs4pknyZd2PPrpYD6PvOShY+mJM7+VCP1NTTCrcESRpOoxEXkxpgTFBXSbUT8txRqeja
v+iktqKN0k3TIht4pcS4f09jU3pKjJuFx05NP+N3jbw4ctEJcz9NoJspeOsFE8BFqzOAJz6vHV6Y
yFHhF1OyPxPTMzVE90w9UiSAlTmxft08yH9mS+F4ZodbUOAY8b/GfPC93Q5IIZoLqkhHYwJCXxnm
F+xsz8ueuu5SFZehdi5gTRqf/LyZc1nrmm/MQaxbgWRIsKZKn9WaBxznSfMAZwnFdrbSCoBdUQFg
KkcYH3Q4L8LvGTwicV5bvXV0Z8eKkeaaANtlxv4akvicbdChcECNHx5BmfVLZTvB5e65RU8lckOZ
mrPRDy7qgWAveFa97Nc7V21GroNZO0hTgK26LD0M1bXfr6hvRFng5BEbFXhxGHiYbvpsNZ6boLlv
5rlwT75gT1ruTVkiYhozb/6AVUJ3/JkrGw1ry3LhI73nh5hkDEQTRweubhZrjjyG2AnMDwZKdI7a
VV12lEHzfroPemGof8BGpA1Mm8q37RMq7uzTYqFQELWD6CpVnU7AyPGcIditWGo8BX29s0NvcACf
BiNSU+/OJ1wmMzprlbJHBW2c9kMW9WCgthzUWaQgIE+xYDr3Ht8BPqZF9iKafgybFxrelGSq5dQj
JRC9dg9yikFKvEiU8sHdAJtZvIQTQ5ZpEJdOlF+zMUw/NmCkv/je+mrmbfZRiUQ7HlZjAO+AtKDG
yBeBBQQQFXEo+G6X+9Z1zSwHbNIwG8qyu0bWHGun0lqT41yUWNA7rCw3wGnrdvaw1gCG+R7EnvC2
RpmPdyQ/UlhZEAd2W1w55yaeJWUzc9B2y6RHpFBeuCQPMLCX9dSYzQcarUPVOXvSOsQq0LvDsJmz
YsC+9XcXz+A8fHbCZe+gUPGoDJXPGObNdmVevx+SFCwVtRdcLdTwX9sR5TSg0Bp2JFOKfq6fDA/z
YC1rXbsAqEJx1KIlGgPga3go5FzEC8lJZAOiFdRzDjum8jIBEK+sGTh78pdhzkuFh8K4HNIa5Cmx
LnWwpQaHZcuBDO/U3mr+4GMaIkW5z006ysAPVRWk1dHoMiokaawaS8y78gsZgWx01O/WLe6S7tqz
zAWsbj/WbUjH+4jdGIdGOiBT6QZ4hi0akHrjmUzQZVoB5GvnubGxC/EjQhoNUVT9hsKj5EijVszY
KweEHfIQgeC/I2FpNOJpUDnsdjV5gIFNMe9125do9MOTK6HykEE/g2xa9ErWeCAKiZHPpuzcvohO
5EXNT+QkusUlexLpuCRTQ7oi4BKBonTG7lh7Bu+i+UpNhGzy12lPfSsZ36UOOLDOYbS8aENS2jyb
DsDbxjbGLYKQXv48CbxNLHv7oBhQqYbnULEedHTyMLDp1wF49IwT7v6ZjeF2ddrsTRgd8t3aaT7R
cDAB+1vz+a/MNbM3EgGNEmlwhn1vUdXiL1KC8Cd9G2wkzFAM8spY651vFmTG2uw6olq0AwgIBwbc
0avwLKKmT+z3npblnGXA7ECKDsmGm8mDcdsnzb7LWyDQ3uLpoGJ0JVF3DkTrALmd5KtDaTvti6Py
u9sTy/L5Pde/ytPpCKB5vCvohSGbQjZghAC0GAnBg413TdIhyRG88mpECg9pbHjr3xx1nFa+o0hB
srtgg46Lc8Te2TyYktOdkbpQHbzmDJRyoOZ1TibKKE5Z972nZRYgRrbMmsDLI020gvlTVCshaR7U
/5NMRyW3kqfJfxXaApPAbGRIIu4AwpEjHzrLk09u7Y/HlpvmrvaGl7Hruwt4Uy6EjROE83K9jQDm
qEYEo5OleE5XNfLk7Hxu26OqgwVu0Nnndn6MQDJHorvy2W5w/ihBEdmX5xwrYySZ4TmXmgCf6oz2
SCP9RqaXseVyD6noPVLWvr/Z9Yv+piTRg/u/hjUTccT/qTEekzQaDq5YURUkG4ujPkjIhoZFunxb
ssra0cjEFoOS05DMyIGG/4UsdaseiCoy/PuFHIzJUcfRV7c9TE8EkIFA8LQgdweUIVFVJcD1ca1s
u0rZaDrgR8I5RXCmZvWn9hAN9a9ahHxGO9uqCNTVqrJBQZJIp3WrZXfmM1utcU/XQdr6tndC7E2b
gHgvcyTmKNgSwiDR2CV3OCUPUCfaRrtQj0fJU+ME7RNZkOjBlWQEe9I/QKVol5/a3EKT9uEO2OSj
Ytdx/yD4lsDhmFhSl5oG2FPBml9o0HZhx1E96/sX1Z0cxrZLg+ow7UG9xzA5aCpbrHO02aOFtYCn
4Geh6HK9J95aSbo3RF35vE4ch64i/dKhWCc/OK4oAX+Ixs7WbGtzM9222NB5jiprAbJv2K4zaAbg
WAfLF2YjFY+stR8ptey3vMHci4R3cWiciGkFgxdmEps2cPvTzHLD/1yBTrctI3HJMzw7Vm+cfhUO
DidxUJx8A+ofViLVtyoPh9jLouqXToTtfgCAMzLszfGQLrkAdqJRoYQH4FA78PRUQLqubcAejeAa
BwbuH37rAgoM6fJgdEhZsFNjaZ14BfJ03bbY1uWQvCBPPnmhXm4UKLZCAtueZEPbeWDf7DAPa1pA
CmpDpZkAdFWz6YXJAEpEEQycx+zVmMKuM2aMFEEJdZx83YFZD/zN8j7oQvkKsPRtx6KDbw75BVRp
AyjMUaxmAXHksuSfH5ehtIIsUVqIU6fFBQLujCWtXoJO9tpgzZitccBSlFHImQXNBaZ2OJSYxLyS
CJtZ4lCagbfR04sM6DZVM4D+Vk4lyELHIC8Zo5AWNGJhAzRgeRXLkfyCAidoDwlwxZRbJxsoJiSn
1DlKjKNG2/5opi2wYi4BhoQCjiniwNYCq/MeqRsTqp1zT6Cydwn3puH0AKvylvmpAm7Ioem8J38V
1omaYRHRosam0yG7cBxCCwCseQ4khZuVtif1naXqkp5U2pJ6kTN34VkLnR7vFWAkpcEhtf0ncnGE
68d+D1RfffYTrs06XvRYH2wB0Ajpn6RRp0bD2pW7ykJ6hzom4jV4rjlLtgARxI5GUCcvuulwlPBc
rL+RZG0a1P+uC/Lg7bE3DiQcfNAYxVMBykqgxyVxktYvU9KcfAnqSA0Ocv274YNsrPCK/c8m5LEW
I5AdddSHMDR0b9fkScWORhcoh38NX6UoLGJLC5YhueMHPhn3xOQN0dDGzKyJtYZ6pCZDGlKTS2c9
JC2SWuCsDR/8TI6dbO6Zv2uLh1BsNbFDqO/GG/7wHGzBUYaurqryLTuuVmRzqOorVXQ1LL1/sIP+
L8rXVTKlHxiSnJmYwJhEtVwjYBNAEYTz5I6AUbgxMWz1tRlghlpsMcwo/NyS0C3wS9/jfAos4pI6
tTCqwNoHsqhUWZEXcOqC+M5exZv6dV/amE7PHXAfgEhdo0wMp09V2/OXTJ5N0dCyTVBnY464Ixlp
tZ1jjh/zwRZgCf3uSr21BqjJZKUqpFZSDH3BifkpMhHb+gAmUP/Cy6qJ9qwIQjCyrgdRFlO/RSWO
f1FdvytF3K+5s7MW3+leZgmwZoL8OsnWBfkZeFbF1ghaavKhkCwfUYK+8o93f7qpEFa403/ku9/U
ncqL8i++EMhe6vFe29AfXQV5+FHc+agfWOsBgtpK12jLJFqKWzWAXfFX9s0L/WCvhqTx/XK5UC+R
MCs0rNIaL7O2AhHJTUYmrMbyS0VMc0DJ9PnvZGEBT3dCHTmupD36EXVWY2IuRo3XmdkcTYmgk+Gp
MxbGeFK/E/odAA4bpZEFNAOS0E53P5NVutC4xO3sMhBtJ+BtRCGjOaYb5MLkh3VNhg3OgDE2cJxw
BOYR2MdpbOfMkif4H2crGtINt+bppUm8beo4xQeHDcWHOc2KD6zAR+qs65yzKQUapHkAGLr5TDoy
NcP5t2Qxk5OymLi54p1trk8UgxoktePANxqWvboWwxpix5AsoS5m4C/xkmRRbHc2GKJQ64Cd04Ah
XS4FF6GUBeMAhRxSj2Rdj42P1VnPD2akNKXXWLnLYS7NP/81BinKWSRxbpovXlFP+B4MZO45S95u
jXIBl+DDeK3Kv8J8EpfF76frILpnW2KZCjlaGMPUDuyQQ2Ipnc8y81LiGwV1pTUdygr/zlOEH+wh
CAWLXqvBQipbCrIAYxWynNe9IGE8fMI8F9jviUT9pgZpPuZFJEW1T2bwBIMSgsVO3zlPEWWJABq6
OjiAs9kYNAZs9/haO5+DfAFmte9j75Nn7i91G7KdpsNd+gU1SAt/JZFn5/6lwsYmjYhXt7EXd+9M
I9YSkleXGt/zAjwRfGQQ2BYmHWvV7Sfk1V1HmTKVz+aIOTaGJENiVHqtefBWZzNe+FJOoskF52Pq
W7+QqRJJZYt8hY1jcLwWh6gMYxF6yWu5IQO+LNnVMPLqucjZbnTs9hRM3bPZ4XfrRNV9kxQp23OA
wsYPCkvaWREAenNgee20lhQ0BP3NZ8exkycKHC7BeBd9dJ+ZZ5rPj2J5M6B+eXZ8UDhWKD5fyzwA
J/MYfABK0p6j9veFRmYtxGsCXlug0ozFJk9SnMJOxl9k7zMv+DBZPD1goSfPReBOinEEKWxXztO+
wdZ/gX9tMCetlVmcyAV8CVg3+IG3SwqO96fr9N6JmiXMgP0qhAf8WfRIxrrwb2R5LTtbm6FOCdjt
0k67Ue/B92FIJjqM9v3XUKFZhVjD1yXAcaMeUItUYqObeeYbkCZMx7xsUT9Niqjx3OiJynJ87Gy2
MUld6rYDkrHtqfmUzshXboYcxUyyeFtVa1OXGoYtxiLB+RZVcZMIS8T2GQv8fjuhCiXuUXwUrQcn
ReEy3l55/yWYFiBBmcAhHoTZfYnq7hsQYayrwJPyOtfJ3yS2TM/fptPsH73Wqb7wXRSa9RHZLMid
AKnMtmWNpGlxnc8Apn/2uCg/Rv1qfXTG9jwmvfO5LFkOilXAzHpB2/8agRRR+JV1WavQvKCi0lQ9
kgWlPZ/N6KvW2Qnrd1FkWaBoGpqr3X1GWjT4dmSuYiLQ2I437BaBxxnJqMH65psjZu/QAYzrmK0c
LBduilUnGhSQgB5Gj5dmVibgJYKivBn+xESLqFdYefbMMv4emSLNKDMXHUBMALAwymaSWAoeoS7Q
WHX9mf3NmKSXpEreSdJzkKX2IVmDs0rJ+XxVvimAp5FS0u4cmwH3VbiYrQwRyhts/McA4331u5cy
Al4BEJjJxJJ2Ps5fdlgp2jtD5iwCLKO23pp+NPmubk80YQcszIJNVVEf6nG5n+tnIBo8iNlcYjXR
v5veU5fMedfEZrR8MIBQAW5KYP8aQQR+Yns+EAgwiXJUje+7QgxbGpJiqMqvEza+duuwZjvutMN+
KhvrMzDuTvbK6q/VzHG8JgLnQ50VyfH/tgDITLtxTUsc3NK1ztSIIbNV7z/LJpG/4dC/v3O1EuOr
a4Qm4HDz96qpHwussIz/ZHO+fFp54u7AJe2c09D6pkpko8TLT3Mvq5BtABViLeVfdIOyL/wN1xVb
OQuqCi5iANU5RA8WQM6+lzlzjnyddGgOU2YuwBsxlusKOJTDkHp+PMohKUC30VyBTkGD1OjbBBkY
OFVtsqh4Atr4LzgVfLNvaOLca32kehiocb/JqJfNLg7+bMMDjPt36HHqTc24aUHl9AzuLABDB30E
HMkqv3IaiiSLHYbE9Vxk7WUBBPGl8cYWJwLZtpQikiMNqam2d10ss4LYBCnlNhojqMi06EoDoE2+
xcDWwJEImAHocJKQ3qonH/13Q6noqyTbBoMbKuOWCYAakrXXtwWyBH4MweSQZKFpA7J2kiG570Yg
opPdO2lPobSDWQNV4x2kyE+A3Ul7e2rf8V/hk/U+4cPWot4TNFpMoEsj6Tc/M56ZvQmnqv9tKHAy
EQ3W56hy/Xnb5nm2r9NkBrJQt54faChYKVC92oCyGDVDXhSrMVmKHpXge5z9CHDrmuvJ9qu/onpN
3pCAPz6Zq2sdhjCrf+VJ+6lIi/or6ur/ypfk3w1QYgC04co7NAk/cG9CDY5rFdll4DaKbGQvTcMS
qUW3MQlNBj7XMnCm3YNiyccM8LBoyG6hiDTmJdYXyBw+8GGYnngWnsLZxN5cD6ZkdaSvxnSwr07v
6TTf6M3R2VAXhwXAW6Cuyg5QXXkCNJoyp0C58RH5HbNlJpii3BxUd7JG62mqE0x/0om/AQ8RuBwg
pQepPLAnB8FBcl66O1L6S++8Ro53IGWawb4pXXDX4jd/IlkTWcGxHUIHWyfQ+phy2V22u1tTJwVW
4sJHxskFD1wLxDdh9mvG98QtQIOp3RPvwHeNKTHcvw9I4wtgLTQ5OBeDZkTBErL70HaB5QAmHKcw
aQQwFSpzogKnClvHxZHzody1wkliCzVAIIIDiS/AqYM3LnAO5qFsJvYkPjcNV4kQPq0Zztmklprx
1tMKsoumCqDi/9mF4ududmRNy5Hhma6/FWGJDVnWvuQ4en0ZQiQuAKakcc9SAZBQHJn3oLtU6hmL
ynMFRQlmh0MXpWUcAGn27FTfqMxVV70q5CCNNvTd7A5ciJTkRvhDNMTmAJfRnGDTYer0/JisMYn1
2ViPPzseMqSuD+4OnbRzivOx56A40ZkTyAG/irEAYKrEydCQFk0x7jzTqY9apFEuosqWJV3tysF7
84MbyVjkmRszclwAw/XzkklEBfZBSJhIZ+r+mCdk+AbY5842fjrcDwsx/WGtwgfrFH4Pm5tx3wCi
EoQjTPt3dpl/SCpUeeX2kUcAV17Hqf3ddr5lU5D9uQqwTdt5H5wnJLxcJxO5w60zZH/OSfolA+bC
m4u9+mP0oWd8QmYWeMfqsSiuNjaMKzxp3khkCOtvrx1AtiJF4//j7Mua3MaVLv/Kjfs8jCG4gZiY
bx5ELSWVpNpdZb8wynZf7vuOXz8HyeqiWu32NzEvMJFIQHJJIoHMk+egLGs7IFkAQCG6GsiUF3/y
iDrrwr/RdH9r+0CFudBRuh2qqdnwMXgdel4fm4Tpj5I3+THKkrfCFlPmdWZpez5AKTsWhOwxBP/C
I3ISNDZYEWijVKU9zaQGlOivpiNGr3CrG66qnyAkzW7paunqU4CqQYvZm6uBpbs4D1FaHEIoOBES
HHGQCZnS59jgEMb4s1fn5VgAeqJ+FkHpEZcmQToWXEccWCvHBLn2gihZ3ILaXPVNqiuxgQkiD2Dw
llLc9aoxQKQA6mPt4CjaBLKPiP/e+oZ2S6bFXgW6Dw22bliTTUyOvpMQCh0fEl0YB9SL8U3EUv3g
go/tfjR8a9VKJ/vhO+Gu1ovm5Ha4Zc8yC9A5bte+AxVYEksgLYVfSSvQ6OIy5Ux6bQL02MIKFBAN
EPVbC580guuKdsnQ+LprDOjrfsqVLqxAi21mDlr6bux8zFsIgugKHLkKR9jre7u24/tAtFsZ6/0T
QuP9kwQdk2Jm9vejsjkuEOd24sjVPKps0djuLAjJ3pEpMwB0x35o3FA3bWsbt+G6vGlDBKgbX3+k
phd1u4Vm3LBuw0LPvJxV5xIVjqe+qNhjZ5lgmLbq6GJGJYzMY2C0uqEFcJAKH9Saky2Z17j618Ad
jDUPTe028ofk3h4zZzWgTOK75odI11nNFy2LsWGQZXQDSnr2EhftPTlABlCuQr2y7nNLdLdNKoNN
rrvh9waFtmoFWnoaI7Eem07i7/RdS6Pofr63BOL9H3uReK/SNrqfuhD3KMxjZvvdBVvDtimhpgkK
1wKRKLUpoj41zuSP7hGkKmeZ2eaObFXXEoSz3jS+lb+mwzNpfAdmKA+hY0YgVxHTG+c89bqcN8cR
ivKvlnvhFdkuvLpoejNCVIctXm35QmagbqdDaYXx7CXz5MMrE1Av4nq2HZnsIYEcoVy9GsMn3zCN
c9lNB50HabiuFLM9jp50CJ2Prb2eTTu9S9+XI+r1QZdcZFBcuNDZFWLa2N9pwTFUghfIzyCGkd5R
p1TqF6yEUCtSrOCnUw7LgF42qDJDrGOX8JTxlR9Xqxhlj1MB6AzrNws2+Ar+K1HHixL38esVhJgm
JKjSxEvFKF6jPs8yAULKMQC7NBiNV1drXbhrMvQQZHMONG9ZG4mYfI1iOGxH03JY2UEX3YNMzEX6
uqu8ybHid8gdvTYyK5/8DCpbOXMY4AywJ1Oxi3vX/uICanFjgJNnm0IZ+112nit7/RuY9+xtq/Py
BjJE5iuiJGsahyJgtNEQJD70eZ08D277SOtZQQby2D7LTnltOffaoGG/o17I0BvUOAd2dI/i2UOe
9SB5kkhc22U5vWVt42zAOBrdCCuRb7zSbw3pl09Va413qItGfjs0P9ymeohuqPtXNz21H6w6W2MP
sEVQ0n7uxrA8I2DQzRr2kY/8aTDkwZ6+ohbcICvKAMLti7UVmdqTk9dfwlza7yWHuLKwUvNuaIbs
NAncSmnADtObtm7jV7eSYpeB03w3gWj2NRitDTnEZZSgBrKURxCrNPdWgQTyNCX2O1C+7xEKrJ8M
M24OjYN0OtkdlCICnPMeZJqzKe2S71ur0p7ssf3iI9Ee5niaj1Cie2wtOXqlC1h69ClwPyXJrT5A
A4FMbR525xI3pDg2oKOR10iG9/h8vQTyxwkS91ggg4DxxQKIkv2/LEDL+23bnCMr3TaKgzpqsa/O
3OkWqPTi1CkT2alLTVyhHLTlY+EtNrpa/CaZ1sdRh3ZvvXZ9fzgsm0xIrfNiTftNaj5dOGmrOqS2
uuxOP30QxxsPhRX+J0gchG0/N+K0JY9I04f25LQHp+GlS1ezz7KDD1I/8no+huvFkeZZjg/ZrTn/
Y2igNOA56oUDt6k2oaqosVRFTayubDXANShO0QDZaHQZGFSBDdmWAYA4PmYEEVdQzzjBqayxCgD/
qEDIMBPuxZA7PCRa7d7XTYLqVhVTMkZEeAaNvSVFKDa/8gideleiEPbN1BxUMEdavfZ9y9hBA2Y/
NImEyHDva+vEDfkmBI9mhj1xuc64G97XVcIe+yKP9lNTATdC3oBCVsDydMUh6Cz9MdDi8azWCqYc
eawyb7auCtYu4dw5phsb5paNiFz7n6M8bMFotDhOdn52OuDdyORaQ+zlIwKijoUUfaTESunKwpen
RcZoMUO4AYiOJsumdYfdtjeigkgiW/LnNMxABR1yTErSFJLKKKelwX6sP2bUaoSGacDJ5NvH8QH7
drbG52GdiSEJmBtzHdpassbx+E/aJKJEQvaljsAhTG4zp1KinF07SddkvJgB58n209mZDVF8/iiI
zqp92xjdDidwbNxiee9mlvhPO7xzN7AVyLjfoNp6/Am2p3fbZdpbjcJnL2uH4DnANg/y4o68s9MI
h4iutFHvnTQHHVION9IoUQaR1e6mT4p+a1cZkqcJg3yI0hABkZW7LzV/s5jITs1o8bFdXfTbXuIh
mp0WEzEv09xQR1kYEG8jSsqBsg9SPTrjnacvnZZALcoe3kYtbvbcqp11N9bDmw62Z9BAx/KkQ3fo
xR2RalVuGbehQhS7kInQsvGtcAVKEDWrRvwOlW573yl8rwDrwikuAJLVI9zsuoaBlQrYXzfNk72v
1yjrIBdqtDhA8L9KTK9xGqvf0Tzwa6qbu6Ovw8E4F5b4UoW437sdnpqGqmVOJe6t1GWq0nnp0mih
nH3lrCvnq7k0GibJGpwtyOSWHPQPcxsC9fLn9eAUn9cZ1Dsc3QAWRnTslhpThX6X7mK7nEfWz8nz
a/xtnJziGkeeKUxuwzwwT2zsET/Ug3AnGAhQsCuCkRpXUeCmAEe2bDYsVoJcJCVETVIk7yHl+4uZ
7cAR+0SlOR6Wfy5JkI4Mh+8J6HrIttugPKOXWVxQTRxtAgtlP4PtFx4Hex6yClDuSMuwv4tVM3TI
5osAHMY0QA0qfvq7PAGLeFi63c3VjGiK32I89vdXEwKkxt0cB+NlDbrShnrrR9NwpF4TI7G5iniy
chASOC++ucGAEAICp40Ua75qECMDRS/2s3OXbH6aKZ5eZaThC29s4FoOOfpPtaxAFzkEJJE7JPEs
GugM8dT1YX0kE6qv47WIAvDT1A7fmBaSSSDlKU7Ii+BmSpdLwzp9x1KtOCwmuuLqHjzbYv1yFRoQ
ajTJbyLEcB6F3+O3r9XICKuDHc4v/T7LsJeBnCbEeITo1wzlnPd09tMRvN84IYc6AERcnywW5HeZ
FPuw76A2e7WUXlb9vi8MsWpH/DyyxHB2WePfAAMUPkFkMXyyWgdhHOj17CrLAdy/yaK7VHNnjyn4
iko4JwX3lO+DyK+EZhjEb3zwNukOoPOF7h+pn6f4/DoR9BvqGlBI1bY0PGETvEZot/Ko6+YhJnI1
cZnNi/GHZWn1zQJJJDCjMAx8eklR7PAwBTgla/V4N3BU5UxFqM1wxSaAalYxpG9Rm+JZ0aemdcaZ
zzrbIvsPAGXNDfUWe9aP0R6/hq86a6yzoRofurCnoOLZl4J3XxIkvQADWo2kjVm45kuNncGb32rS
M4xoegBxhsB/zpe3XWwP0ArItW2NmQ8oM8Z5dyrMt3xsvoxhWKl1+np0vkrNeKKQAvAIr5U1+Fvq
Lc2i7Ei2UuTOLBF55VK14nq+A3RqB0pVOso5SDwNq/m4V8faKq8BLaGR5QiIIB33fAjBKBmO5s6w
AIe0ERdblNVQnMqOkCbeZQYoK7Q6c3ezLMSE+vgAKq1rUKz3z86UsFOcTW96EfmthydI6uTPpCYB
dAcYX4ryRPOENH+9TO8qLalapHueNMNNxEK5Q+6pfjG6GvqhCfIGWvwHSyznaXZwejxGHIT4dDPe
MVH/IJ13TvAQEoUntXdqaOTTj0wNwGFrmdU2ngZVUYWQ3Iite1M1OZv+sEDAsx+4ad6T3e8Kd11G
UlsvtqnAI1OY+GQRPND8lZ75+r2LOmZMGrgFi9Wyi4VcGzybI3YQUIY2JN+0MhKHwbDdA13Vv+gu
LuQHCsqPGcu0Im5WdWjq+8WXD/Ur8rbVFsdxHWDbv77E4kevuHTp6upd0NwrvxECcCuzrwvPUQSL
bYMsVpa7ztZSXeimDXNDo2RbXPCZge+mVoyAi2M0gS+TVqApTSubPT5YiJGMrryZtHLa67UNfIlo
+00jdAjZWdjFmGYafuexcdPxANK1lgDezmX2D0gnQ7dp5OZLhXe6FqnQzrQSqEOnfdrHkKoQeb8x
AH47izDNbujO7/giBvhbvtCdn5rCmsqtXfj1elZQ5ArKDJlyQNLscEi8MTRXphYV9+RtNnmyLMBi
0K1p4Bm2NRBcOS3k7/CfDvNpOK2JXoOaC8KToOTfjC7l50QL2COk27vKDJ+oKXEM3NixZWxiwJme
sAdt7sr8vchTB7tR7HvWrQ9W+bk/2SBlH0HXdIBuKMbBnbiaEse/c6NIe5g43oXbStT9V/5D3Bn+
g1tAezc3kZWhLg0Imcl12thiQ7Osmsd3qJHUAclD3jU8+oKntzgOH83Cbu6asftoCtdONyJLtkFX
sCOv3Gndi9h9H4eHZqiyHwJE73jHeXcWlg8ZBgPvPQuBDWQ8rbYjd3GbdwQOqD6vHW+Br4FeDLlk
wqRRkwOYIeRU7ys5mB8D0LbNZiScMUxsi4/ji14Z2EcY/Bb1Hgrolbb81sGb6ve5A1Zq6lvQHllP
HWu8ogESue9R1sn9b6WZIOYhFY6QZProqobM6h48ZqcgjX9CWLl+qXq/3mpychEuL8GlN1Tp2uHB
8C1P+60W+85P5WpbTjW7Rn0hgRGL7QMyW/15iMFJ4ID49bUc9WQnkinfptIwX6VABEXKIj7RKD7N
LBfOl2VSotvFvZRliEJkRbgH3jlRrjqj7W8RBzpmYNQEYv/T1iq6vrl/6T9fj2AwuA0zaOKZbm0f
B/zGvCiW2Y8qeeGTa7wbElv2IsrH4xCz8ZyCE8urQFO/1ZMQdMUqJyQUpbndF3gT1PdVtoiuIC8K
AfCRjd4y4FJGaenT1fUSZRVMWyarH/irhChKB43O0pBNKBLcoEndNZ7BH6M0EOvRQ9i34Q1z4wlp
/85GUgeMJMduKiE5VQF1QDbsmz4G6EqSN10WE54qmZ1AcbyPQBRW5chfKuV45EjqB4VEnW2W0pdf
bNgax/uWOUhnLT40XLiZdrbzAKgmf3wCZ9O0LQcfic0kiU9a5VZQbNKiL7ET/1GrmhPNeO4trflZ
ogZtBSzW9ARBnmlrjHl+myTIKwPb/2JoQ3OakPhb3loa5rNpeWdkKh13L7BtO//7X//z//zvH+P/
Cv4o7ot0Cor8X3mX3ePjbZv/+jfT3X//q5zt+5//9W9AGaHLYwnu4l8TEuCWGv/x/hjlgXL/H2Fa
13neFuY5A/J1R1Q7RKvDzHSrM9Q4LiZi3lm6M/tOBJ0W3Mu3PGmjmZCHPK7IfnohQPDKLAPoPj85
2g54DiJkFj08TpMjYsz4mOkSIg4JcGHwoS41kLpIvC7RH6LJsrwC+cp3aJR7+PM7PyfoB62yUiuf
NeSgtnpjpwcjm9o700pwTzBA/0bSP5qN6D7OesHNrKhHfZwsg5uUspdLf1bgw07GXwVOFN6QON7k
b6RYz8+/OEjibanpOjQjSgASqV+r/uRk9rAGWFo7Jri5oejyIXdd4yEKIYVeT/yOemYWjXd923k8
QMLA60Hpdouy8efF3xwS+wY6iyj5JpesCbNt5vjFmhagBhpD8doYx2bbfL6ODkHzlRHyYD8vHeXW
I0jO0iMtrTMrOg8iAkOVCJ8ov9BXxTnFTvZEvbjUGdR+kLrg/lB4v/+mcf1vXzSgS13gBRxhcWaY
zl+/aHVqB1MSCHnWuRHcko6SU49lOIsvzepKBar7ogjhlXkYyjO3YNLNu7kf9qwI13/10WXpN1vU
ZOLuRhSGOh6v+3Zqg5U/Gdk9MRrSQNKOP0AdZu6RLoBc0xSxzYQv1VYLVlk88e+5epAZrVWeQkjX
nwQz8V4AvAS80d7OHN922EVnp9oXI0qydoEJZrqgca11C/bwrQleI1R7VbHmUbYJrKCApFNqqbZS
KIpO2Z2TIs0y98AnLHd1kFZHCIdW59YAWJAOc+r0Vph55UFktJ2Pb58e+sSywkvDBqNW9DEa2N9+
/1Hhp3/9WUHgBzcDE4APAeZRrsYvbgp9r41FZrnjGbBM3xule+TC0J6MqnGP0rVKr+wD9hWHUHOF
0t3y3JlJ+egY2gvZ/VCLN7Iw5R5RQuMt1A7W0LGvKOkbbqbI8Dfk5eD46VQp3wRd095Yadnc5cCd
bFSi1aNuLGRzF6qmS8zLgRKVeadOIoNcs9iL1RPXh/LdJg/K4GaKS/N1iMBLKAC2yRunfNE7cDUq
r6keNWjFYJLfyTcWNC1KgxPAp3Tcd9aaWQuPtryFcBGBDUW2bph79Jk+fO06zfcaPph3kVuHeyjO
4c+P0+w9YxVqxyopvxVhtC/Vzb/I7aM15ZtYCzE+uM2jcMJkVbgtO1CXicm6G7MegVHg0b3azYId
ill8SDqV2l6LOSLmkfE2lX78XV2Ajzf5HuFiUBZ1QZbPoVyXiw+GdixPq1s6LS4NnRsRieBrKPcU
Hg2YuNVsf//tsbh1/e0xHQcIBcgomAaeKvTIufj2TEbCkyC047MGxJ1XOa51so0JPykB7eXWZD9H
VZBEJhokO3XzWM9uzVDfXNmpS0049O2ad4U2r/srv5Yl+1FHRUmhXnmZSq8wjRAJ4gl7vbLTe+C5
2x/iMtjZXeweTNXoGXJjqPxx+GHURlzS0HxJVurTFTgm3MNiu/ah5ZZhukKx4U2A6t6bdAif8HMy
th+v949LXbyJZa2rpa9fmRzp3c2rk/vyvjMQzGbqtRf7hd/yKssyi23Uohenb5utj4/uIJIEgnB0
SU0M7aQDjnf6YbHR1ZUN2fURjApqCWou+rTE3OdVBIamFmGoX63xKxu9DMCA2KVfDYcgqVtVWp1v
mQC+gRX+H8DcIR0p5Jc2rcFHYZXDyRklPwCOCU0/rkVPSAOAJxGIgR9KOiVtLf8PVrJ38KbKL447
/DlJbVKqcuy3bclP2MOn4CJlae7xvJGof0HATsu18JwM9onR/XxSo0WXfIxmfRnRKDLF4RNNkF14
OZ88IszXkZDbDm4SbUfAKo7cMFOv6EGdXUd4io9GAvkt1hnPXWcCclRWX7E/jHaJiZrtYeLlVyN3
bpyRsWeaPrnANtjKbZku8H+m6chihRBZxrluBtoxTRdriIrj//qJsZsxdzTiMmNb8bxb91aRvulN
f+aN4fxEovWBacnwaoGYZzPkVgtO6dw9ZqYZbrLGSN/E2C6uVQzJijZ0X9yqtM6i4SDkacH7qXop
900QLUkEC52J6R5A8dWG/GiEGpSPoSYdM67sElrjnj7VcmMMwOJrU9DOWa4lc7YkuAbHxo40w6ZE
Jcnm/Bn59SaQeJ0ff8ylGVfJMTUXTxgIcGjhjqQCk0xD4SRd9kivtStmB5umjeID2YpSoPSNBkou
tT2eGw60WaQoAbxRFcWVXbEDXdmqS1fLQKfqj3uqP6ZL8raobJicUEqNCuJlZlel5WoSDQDWQvZb
nrU/bLXrqtjw0cg+gqoS9XXE+OpVp8Qvl/GxSIFsyICPyVUFBTWNKo2oqd6C+iMgayvD151NouAr
iyMqCLV9gMD7/D+m/3zkYnPj4MYxayVm6g8y/9FY/DFCfyngUZgXtwoV1nfFbd6mH03lCzBLL30a
ngwFViUj9SHuYmywEYxW88j/zxrzak5Tb2NNN5OTm5UpwsYgotWEEPeIlQ4Hhv3pZmIAcwCpsSMA
NXlU+K3cGy7oeMhDB4HmqqzzbA1kgH0E5ep+EH23px41QtmXLooJu0MV1MC5olKwtIIC9SH6uJnM
rqpWxHXiRN10O/fpMqzsvNzSJTUZ8tx6VZhbkMd2xZ5stBpdRX6pIONqdRvkvgizOu0xb3Aojxtg
ZR5oZHkdmoMwdQ2A36DFXj2wYk8wywkUAvuKQ0OcUJpkG7aN7etPdG3rON2Ru6sIzlEDdekeNH3j
OX5aeqCNFo6x6vr+p2QmXgn79R2VKEYS9GPUZQrpbDZWtmnVqFRdGjXitNhRBeOU+Rm4yY3fzF2c
aa5rG4ciSN1VjTLf20R9zyxE5KEejSw+Kn6UVS9ljtQY6hA96qeorkQ9lxqiJjayfjMENpKEypNs
Qx4FyZb6tOjiPU/xh379+60Z09n11sxyUQVoGA50G5kwHbV1u9iacT3UHIQljBPgW3G7d7/q8ZvJ
K29Bl16BUhew6T+6IDes7dUioYFfbetDO9jv7xBbKk69nraof3bFMRHDQ9aN7SOZOqMsNnbXdBvq
0sAvJuX+9EAO1DRqEleTloU+Jw1WX62wYU/nY19pgX2uSN3vdP7LoCQB2nQZhivch6s9GZmBm348
9j2K4zJXCzZ/k/HA00bgfnkYSNSD4PA5IeHp0oCu2pZbcYkHWo58XeL+tEqOHUExvRYBaBQMcII8
mCD53iZBFxwbcBJCH7O1drE07bseZ3eAWJnzEoxTjRTc4H7vHJBLI4gcAGHvrsSwEzhh3KJMEAKt
Sy4yjROxthqcEMPCDsbVkqCc+62BnK+aGEF8+/dfIPG3g6HlOpbj6o7OOGpfjKtoUewXbYWfbn8K
BEh/AhMVvqtKVqh5LVLPNAN0tSqDCjV3c9B+oeIETN8lhNTSzFqTkRoNv0wd4SXpryHc2nh+wcwN
t02JTRJ4/FaUwIo7cCh3uZQedSH7CsyQash7GcAfob0jl2WA/GjGslSopLv00s6/+U2BpCcqUZ6G
SIO8shtBaMxxUECFoizP123Un2VvYEQob2yk7bxGhV+7T8kUuiIb6kySnaMVTySlsth/5XvhkvrG
th96uYqnKfKmJtOPpWO5XxrzD0fh/lJokx5yjoxdO/HxjbzqcNCPKMQRX+z8D0t5VRMgc4GNhBx5
4SimaE2xFnlhLTIvXjSJ1mLg2jr+/pvBLPv61oJUscNMxi3uQo+eXcUMDBBGdqGwupMlG9eTilmb
mjBmkBR0wJGz2Ogqm0YPFCzxORx9yEyQH8NT7sIPJ7DsntcTAlJNfO7cKNgPndWsijLNnvBbpzQ7
pc9dnKS9yIidHdmAzdePvI+/zZl36dSvWm1qR/JtGSh4Unz8a/Kt86p6yo+z5xAGwuvq2pzX6bDF
OzZx+9VNAKD0pih7czlYo2kdvTPkrjJaDSw3vF4Xk9XsG9ClA9jMxH7iWvIFcZZdURnTt6ELL+0l
yqPILsr80q78Yz2R3/x0+qrZzVNrW2eUnrePOIf69y4rXiOEi96chhc7xT64TVlbvZmBdfoARcWm
BdhY8LMAacOJcDeqJ4PAPxEo53PMlq3x8tkjSM5n73MeKAQvVqE1P+eBbcE/US8P4vkVsgTAziAA
iFUt9U+TU7j/7u3Rm/18C+T5+fak23hj3qEgLOW2kp03Sg7BWFe70/ohgxKzXT4FOFUhdNeWT7nu
fNiW0eWK/LS+Mf+b34K4DnWqoLprc85wq0T4w776KXQDwPlBNqSnkqNijLU9tvmUgZrTUqAu2xlW
KyGE8Gd+yhQVsuT2eNRkjQwEqk88kGY5z5oWJCf8sv4IYtt+tibXf2idcc1Z6jwL1aCsG5ocU/ZI
DoJXP2LdqU5zb0TRed+1xZ5ckfoEpjFkwZa6zEimjWENX8FTkq7AZmg+dHlnPtRNk+3GUAOsVtmo
acNKrJOad5vFpnV+4k0h5zvbtj/8APH9aXTCPnQmR6AZkNZd6gflmWZlTZ49FNgGqVchCyJx1Qmg
zdtlBbNPg8PyjhLbDgFRCPKD1FEKWjSNfY9Su0HFSmNEw3P5PnXA7zV++iriKLqp+6jYVaVuvKW+
7pEDVLKN9Wij6mBEqOXRdPG1oQFakruepoUIRK9yP+X7/+auaF7fFQ1mOLpuWKZlWagN0NVX5WLD
VfVRMEKESTuGNtjUlyISG1k+G7meWbB6sS/FJFc2yHO3a9cNUMKCKrZVmAXygs51KeYJC4gT6MKa
5tFlgDhjjQySCDR3GTABwmErGrGjtEUZaHPfEnK50IF8SmJgpRp1aQHduhVWMK1oWEOQMdnRJeSm
974RBAe8t/6gC+wHskIr30pwQHlFZOfbouvPBW7dPwO7vrpQQ2NcNj+lbK+GRlikGvqLD3Ii6cq0
x+qm3jiiKu+IrtWlnUO1JsvcIXu9Ydim3/3FAsRavGp0BVwoROvlqvQ9U1xX1OTSYccYTEctsVkh
LgtmkoQb36tC4zcXfmoaB8h507Ow86QLNDKra7YZIhRBmdN+4bGJyrJrV0SPRLw2S6OqO+VQbnuF
F/DLOnyyB+jpYXsHmKvqQbHixkecB7/kzkE5KpSZ0xRShgMw/PWKLqnJlZGuXFeC9CLunM31QD89
/f4L7phXT32DcdzgbAeVa8w07etMgdNIsPlxgAHyoECECAXtL0NhvZWx4TTeI1So0ucInEjPXc5Q
S2vH9m1rdtlzEpdAO8aVDb4TdHUNihTAYGYAPDkorOiEYsRsEVSIU10ADpJUO0riUANZ9uQYVvEt
7eMpzUN2vSz2KGRIxgc9jf2dHXVaWyoqnU2o/Rxb3JZw93sP7BjpXaCPUbj42aVRHNjf288kcfKn
x5wPJg+wED9EOPPNeRjwAjGgM5FSosyNa+bsOIj0daSYX292DKpj/cdo3I7s2GG0Eii5+f2ngMj6
3z4Ggd+0MBgTDPzHf0uuOabtYsuPSEmfWBJliGAml16Q9E0IXkS9QoVOYI8/qkmPzzWO1E9Gmm3A
1QpZH0CQnrQyNHEU63pkXypsXSImN4UI3Mc4R838mHMTEgWN+5iUWn9MsJkC/WWfe1JUMdQQhXFD
zrkO2kEw/dz0STXmXt1P2brMA38rfZ0/lqlpbwHV5vq7jHL9wZJ9uwUBXncjIx+7WZBnNMhffgvD
skUoekRkvB6mN9SSrVKc0Wb74p8ixrPY/+pP6+Rd8nNwIaBB9aw6tIZ3FiJDnk21rEufhvMMjH12
b/jQ8R3LYxCjsaccglLSQRNrw74o0h2ZaHBxM1LcNIH4hp8RoXjb7dzkthhsHWhGNCaKac5doT+X
ddHvhzQud3Zu4pgaBLJdiVRvji5djm0a77qpfp+70Hh6KGQVbKcU1P4rDRGFQy6FfsBxAVeWgJH6
F5cXrvPlhcM8TS2wLDVPpZGw6SDwUgE1WVbsNoq6r/0Umts2bsHjZEwaWhoBGJLdXvRndzWHrmoT
NA0DblybuUvT50UgUAparnL1+6++c/2ABaOdZbtIT3BsuSzduHrAAtrQMztFvUM95qEEYhI1eFBN
K6Hyy6yX+POqmMIP23L1j36FZeGzifz+IfefcW5Iv8oMNXki6o1tIofpm1u9FM6YfmXKHCHdvdVC
szr1SQ5G9yLwobPm4rRRWu0Xq9cBzUJRoN+H0YHhkLCOVSWhUbvf3cg2klOqV9OdLXH79AIfkpdc
C+pTkEGgWrDOvPfBQX/uwSmATCdeWhQliKhBTn/foVDrYoBmQIvrY8ZkgdKUZgBVna2CHgMSrD/z
DB8699/SOMZSSG/8/jMRQuXyL0EljmEyobsccQKbOa5zFSZobb0fTKeYTlMKdI8BIW7EySK3uKVm
StISilRo0haooRVdTqzbjDn0lMhFy7ry1oHG08e8i/7srWaT59JtfL/dWr4WrjLFvxkhr7speFXc
xSMr7uiq5ZDqK0I/XV8NSHDfbcMSJ2gaSNSOga5AYAigLI7iCK/+uVSq1gsnPzrE5vi0rE4eAjq3
x9yU24s11EwHh+dzl+0Wd1qG5tRD7mWgTodCdsJu43wcz1WZRcg6FXhSORkwW8qWGk1qrHBqqQDg
BiQtY0hDFdlk/hztaFXHlgXRpfxJH3rnrbSBkIE8yXg/Dii7aCAFuGGBf4t8b2Ou67r4Fg8D6rkd
3IF2v+giwzLdQG0VO0MATzxtgvpUmJVsNwpDx/7S0cGmqaq+nXYAaT0kFnedaYDQB980gM7uZg8w
h7BdV0p9lY0+fGnC5yzpdnLXgo7sLGf6AdP8wamCDYINCAVNLF8TmAj804iiEd6I+svwDFVKzc7Z
ajiVdStwYkoQmIIOFRQzoli7VBc3z3J5dVsiOfq1yXrhGcD4nrgB+BYyUPW6j+T4vTPWhFXulIOu
HKDY6+9ZHLi3hPiEzCTfolIDD8VRIbsWLOgMEJXQPQWQHRljBaSl5sIx/BxeRNzAk4l1YitFeTxE
07xc5TuCIHzVQglJAOpZEibVdJQYml1QjHljBOmdGE3+mNZ5BIkaFDVMOR7M45RWm7Ea5GYaYveR
XAz5auLxvYps68a0TfvJdy1t3RQooKjA5PMUItl5HMrmGwi0oCSa90h95lG3jivHQWQFBXtRCvI9
UDLIw+j092QKBXSFVmXG24Ml2ANufRJ5PA7WuLgTj8ssupo6NwZ3WPJ8Ze8aaIqg/O/lYkmQDaDY
o3W/0IuWJKBV44az79L8jWzzIup9Qaio3+uJ9dUOA7BJNQ0gOhar3ntVPbi4AUmc7l3L/y4qEexS
CBesbJXRa1Q9G9QUUDen+QAcaY53ZSeP/8vYlTW3jTPbX4QqkOD6Su2SJdnyFueFNUlmCBLcd/LX
34OWJ3I8czPfC0sAGpAXiQS6z0J9Kp7yRe9Dw9Elahx1Sk236w1YZOq5FPxh9DrZad/nUTBNA1TK
XUBgLwdXOIaEQpN/E5ENM4ms48+t7MclyjrsPIzduBn7BD7GBc6wkBarNgkqoPdjNDZLqw2jl8ob
YP2Vl8a31DG3EAGKZdBVSaDSgf3p5+KLGmL/y5SP9cJRWXUCERKyjVCZLkKz3nWTeCXFaLrcqBuT
n605ygR31N83IZR9a4iOLVje1qsbc+M6bHX1zg3t12vcbT29St7176vYal1WG6ppczyBwCB1w2vT
tT3/NAPbS4MWlckr52OEU+fhKVLd7lYXZz8jqO/XNWpNiynN8ocNJxHkLtQB+F+k4YF25kqAeZe5
6bWPYNBuP8ItHgYvgdVPHkQytW7lIMwVGDPpnnmZcee3KcQrr8OhFq7Uw9kI7awUCuHczY5Go+2w
VWbGB5Eg/0PuI1kN/8+kce6IzlqEcDIcWJxgOwoqLF1oIDEhYi4jFOjnYUAS/J0V+3dnQd8BM4dG
vhZSvaqn3s6RAw9fRTOBv3pT7v1bpBdZJj/3XuPRrjcf5l21WCdMNPTEazSgvVkA4znIvfSxvLQK
qoyVzJ86fXEr41Um5ngU2H4+tRaS+owPYM2INn+qjTTbc6OFJISObdNOXqo2BsQTgzTh1+ksBpUi
jgDPN4d0FUJ0aNt54/QFaknrtBv5U9jx5oSnQAtZLvQbOszTYYNuNrW9jn3Fn8CoXmQiHe6gvQkB
Ac6mL8gBpFpVzt/KVF1XTPSKpRO+r0j99MYUxjKgrVJowCI91j8lsdQU8/LVYHZ0VMgWBJYbla9m
FNYbt+udFTXdSvSLMAFGhJqe8o9QzTEfaI0ii5bUPdkJFBv0GubPNeICx9+aOcsqLRj4Psg8UA6i
K6DYgYf+tevWj0ScWBghqNLUd81LjBnga7advl6bMwzgK2eA/jIyj+dS7LLQ7k957XLYD0fjyVOz
uY94h/wwc5z0PLX4LIPcOW7MBkiDZVoMCcjafbTCvgKuLLKDJl/vRme6mOA4b8uGpUGVySJcetmE
v6S57b3hPcJvMhCtc+X8AfW3aHdt0lxYqxlLYIPwkNXRfZzJ66IJ64Zdj5s8hd36qTm3fykrsYCR
gY9lDe7GBsZL2I5EMCLfgcv61IN6dwqZKk7XAT/py0VveihaA0P8wbrcBkgl7EooHhK4+JOd+dW6
nIZo4s9oaplNdai90Nv7KwFF2A/0dfp6vvfi4dWcR/rW+pBQHsrzlZtO32tnCdc5aLvG9nPUFGxZ
tw7A7oCuTzKIG6sDgGYUW8+Iu+OU64ooQ7GSEhoi6fqFA+r3WlEFMzeaa8wt8QHhwXmDBAzsBDSG
XmmY/Sch/MIbDhBDqnc35Xt61QKypPkae8jlPoBFNj0V4B9ekk7BvAutvrOnp8FOjmGqhjN1Oa0Z
LfhYR8CYYDAEOnSFrZqzotE5qVGnbPMfpa0KyN2o/q3pJ+y1bR4diqLzX3q7WLT21L8lBfM3LSrH
awpLvOgO9+ToSTldekRhXF3DmN/Ei7HtS5zuQudR5dC0zPEBLrnr7lWadJeoMp77iUOiCdysC0eC
6uhy9y7FTeeS6wurKr4qejte3fpMs7mYkW3fUUTqgT2Sw/8Y2M/DYHL7eXR5++QZb9ToISn4KEEY
oJaN/8kjMKVQTZfOcyyN8AJc1/Ia6TX9BXckfLND5wmnwEpB2yMGB6FkMY6mXpFD5NwE05vOkIqj
UBvhFnZuXTafpwwmGWEhvGecKp5vEg9FpPA0IrGxwYVqd7glOQg4ErTY9BqV2AAYMQdQobxHzT1/
SQojQXkBGFUYEbOL3bYqINyJCp17AYDlSwQ1t2tEOaXRY9VW/3OEfpfQhiueqXi5mkBdC6D8zGHa
3cBmqG8hAyTHYW2rMQJbEQ/xJQpI06qXY3JvyQzUROkl991ubFp2pl66FLkvVtzEpvt9IR0/JXBE
jSuIs+vWNS4J7Q2DFnHQ4dtTrKbEeUu7VO5p2WuckxT7wXBerxFlnIogGxisJMDGff8Rh7qH3Khe
ANIi7z/itc32RRez82054BbEqh45ioI0gTntptA/lJmO0TLq3WrDiv6ra+BRVcK6/Fm3eFV9aCnJ
mlOTmeazZY/XsSbsxXNhNf827+cYVJuKIE7YrrNdfOba4Vvi9zgD6BYM66OtF4L7Tc3RLl4yD6Wi
elrlIRJ1k1aN6psC+uphXW56TUee7AnfI589+VTLrOX8TTVZfdfqwSRK3xe8jg7WKvYtLFTyYZFD
FHLjlLiPKGe6qoze9Ea9JsHGuYzvSJGU+isBLQdecLkiEVLqm/t0PDBnuKewW//P6WnIQELMymHt
jYOCE/3M3obZfH916/v0qpxl9HWGgtx1hlc3ZzdrDu1cWvACnswXcHXgTcHGCzityNqMr26dmi/6
0X9fSv7Y6RgIDIlDCs2PwHGS/JhKo1kB211fCnO8g4S29Qo7Onc3yQgnUq1tzGYvXRohYFrUROvO
ScbuktU9aLjQ57Z4XIYL4kSN+M3D56hvAS2QXri4sqdqkavt5EJUEykqsEN4e3T0DzZwH1AsR14c
q2TPSbeh3kTWNpRM2JlaDTS+76QAt5+aKe/5tsQNeUnNNsqMFf74xXVqbpeocMQl37t27W2Zg0Mm
tHRMEYDAgA1FA5GHEULePtjd8wiBHpgjUrMWo3+Spv9nrPxxi3seuFcwNdn3PmS1hroZzgJ863MC
+uam5LCs7nTfbWDCvxCm41AzvfXRq7QamqUBEdDlpwGPD/Vi8tp0TQO3UWH1WqEZyQR6Sxqgd0Pl
7puvumpH/bHjzkfPn+eVPb2FAGrhs+3md/SqgcNbG9DLqMOI9FFYCawwUwtj9icoXaOThumS0DC9
7DMbibm8Z0vBC8BJIZLdeJW9pVY0TAqaTvreTW0xuv4hmqMg1gM0mkI97T+AXKbrf86wCR+nXY/b
tm/74E19yrC5ni+toZziI6+LMbiiqAb4WmKDl69vmKm2gOR+xYcTQaYm0C21U9fXW0D2/0wClMhZ
tyiOw0AgypZhCvLuTWcbuRJUvuT3Ww+9uoWGULb3Agrz5Xe3KReJDQ2qyZTnqHWjp9KDFO08QhEA
7tbyCbUqDtn8CeABPTpbfvgI0Iceog6IvyK1wRprT+Hca1Lc0xL8ujocThv+qWqdI7VoFryAj70/
p0BxCCMYoiSCkQE+8vaQh/saSvTPDTxMlzggx9tWN2FFCsa1BWE9Cjbga78V+WQvqDlyoAxiZwQX
UQeXjVmd5zy5v8Y2wI/ApDLADSQaFl2KpxhqqBd6m9nInm0WDicK7Q18Z/HYVwdax5FO0ECxBbCd
GRb0WjMFj9RoOf3apFHgyMzrKKvdj8GgpH9s/tvcqoB6gephUx5ybO1h//MYDZV98GO3fkBCrHnQ
XXYm7YPCqeKB+ktuXrv8tlnmpQKXyXSh9gbZDv88RDBN9/TuXHX+edYXGRew4Ri9vyjg1o+zWg+Z
8jBb08B1kZ/zb8GygbrGOPNueYWFeoDZqCH5SvKd1AVm2Z41dXEmoKhqJgCnU7td3+IBl/hKrapO
jAfRglSo83AO8daJ2UMc9bAHXjyFXCwYwjr7RkF5a/jrHmefRVfI7Gx3pf7gFNPXBlqH+PN10xmK
itm5TWMjyDWmp0VS9DpAM2KI23+YAe/2CVC1zEEOTvIN6e4ivYHNlv8Eiov53OYfGn+PUFjFthT2
95yxiS/AGPjw1wEUfLIH8WokU7GvFBJAZMSDA0GxNUVjq2My8y/0+KedAdjAa+bw8EytHHSjFV2o
SQM6grYAtEkAM8FAlofLPTXpFQj2QBTSpuHncvQOkBF8X46CY3zQz16I+4aNb7Ije3wrpeHtutZJ
F3hyeE9uUs3HTIx/UEv0GTQkLT5DtdcNdzGb4qee9RwbLA3g0U1LZeVZYnORlx1wgmqOj6mADYBA
PeaJRWa5nLJs2PQVi5/mGr4RCci1AU0VKsvvpmlcQoquOEQSkKGqHOCAwpKSmlNoIsvC8jzb/L7+
YVDV+5f6h+u4ho+qOCRlTOBtPxWlRJmUBrIXeEhHrNwLE0cXr2Q//JCt2dBDgAWaqWMH3KHmMYNQ
bkFtYBZgbOFA/B23hz8s5kdfLQufL9S27JeGJ8g05Mx+nHo2L3PgrB7Kqo/Wpdd0p2QMZ8j3Owke
3lW3i6o52hu+1R/gDJFs+5FbOH3m3XpirLgHADZaiVq2C0CSgSzAdnPh1mP/6gG+DFyMWX6z0+gI
XdQpCoruwtsyhs7gEK0qP4O7ggPuhtBbLiPU5D+3eUbJu1iqcCoeprbP13FVzkdWMGMrR6NBuXKA
vso8GhsrShgkgVCIMBV23Wkrop1j2+YBHG8/MMLafLFGN966omXYW6E5cgC7VTfa8LhFE5b3oMsi
aXagpu+LF6uszDO1Eq8LoDZqPTl1rx5rmaypOxJ1eZrBPb2+wVAYe3iMWtU327YgfxK0JjQNUXJG
nalTkGnQoLjOT+ygcObqQCC05mdzkEi7Isn4GIbZQzdm42s6DqCxdDNoLG7s3ZmwJloBkam+oDhw
MozO+YEE1wNgD8NriFPBqof06x00LNw7J06NpdDwz6EeNmZW5feT4tm9AB0G9IoJltgO8gBgAWf3
zIfOqoBPyoaaFPwzLhFVt+EsjGH8lYwrlqOeZ9pw7qGmBSkNcJyAg7+NEize4zX0e1is7ui5Iy22
EFEpH6nVYZt6azlztCzhonPwFLeAzlRXaV5l4WmHA7AH6e0hvxsb4SzHMcv/4Mb/HJGUXg9ibOn/
2xoJn63/QEoI4zM2z/GBR0DJWDgGSBieq0uXHwBZPARJmlVYuBYDVCVvwgokvhArQ60SL+muWgyN
CUGGq8oCDV8lGGiSYQieQ/MC2gvUppk44XdQaPop1gASebxogQ9fhiLiB09fcKCcD9QEBgygdXpJ
nTSsgCdYOrkDzS8d6AgfMfTyNvHTOrfJvsUqaJqkEajqSOfMIIkHhLXtYgGMeaz6LTWhLZjfj2oS
ex1XUZyTTvk9xQ3IIG+vnRQDrZ2nK0Y3Bjx84Q36iBBOfxFQdRRNvTCNqD1CPRbIGzVc+6cY1Qbq
nw17eNDxBHg1WuNjv44HgvarxEZ865S5cWT1aBzplZYBOspu5Y9T9qEbDrUzkqmx3+9kVp8oNGIh
DA+Few942cPoxKMLrGDrnTNUS5cuFBCW1KRL2TXZNmLTAf7u+RNKWfMSyakUmfEBTRP1vsQP/UBW
InsSOOxBLsJeODqWJgDj94wUqHO8TVeVl24ofkol20Gz9H26IZH88ECb2nV1D8OMDq4ZEHtbZmnX
HDgYAROK49hFxbXdQsTFeqWwfvTZFDBlhFMgcArFRhjK+zSZLh+CsE29LkZ9tNYtjlb1KvOV+g3u
NjsWWXe8L4wSytasOdwuIinbD02bmnyskDQ0l7cwekWx1wi9yKepFPL5PShGNpG3snMlgz43eRnc
JrbUbliCXlqYhqZYYlMDKwWcXruLUp4ApYP3QeXx7tLoC+yLigV3Z7WlJg0UHdwzWnmhSdrNYVsK
OwxmM+qvfXAosYB6mNWO4pkNpXu7uY55FZDhiStOArtR+M80zR/KFPvQtuoo8DjOirnf/Yg4EJgd
7DNeItMeQaeO+3Nc+cV2xiZ4gx97Gzk4kgCnpaHhBfvKQQaf9dOgKMO/fDP0nrI6m9c59rA49iB0
EB5bOJUTfoVqzIoeHB7sSFoUTOuhFM9QuJhOvPa+9FZvPjsKytXYR3y5jY2+/aXinvnMzBISC39H
/ss8HYnHM/hpjdxEroVijhtPxwQSqSAzQmaP+m4Dth6lpgeJZxgchhDLAhsNZzU9uYuYt6rqul4x
I/PWwMS5+yqvBtAuQaPlUHZ5aVrjj7Ypwz+7uAyksqzvPhQGQRQp4sdQOOe8H56lB7XQYGIddgz6
Ig3R7OMRhezg80saB+Gu2Ssav06qovY68zb9Qwy9jCEB8vudnv35aeJyy3JMUGJ8x3DBev/Ep+on
x4a4ktfctbCHE6Yn97nRxcFVY4TaxTz+3a4ybKtLPT6hTvRAwiIijcctqLFBbYroyg722OSe+tqF
E2UK7rAF32vI9vvVgsWDj70jAw120Vr2+nYygtCNDJRiDI9ocOiyMImh86aG61EK0IHiHlqhOCg5
R5HUqJ5oJ7FPSogwO5jWUybKK6HIu2kk3ghGIWz84FTX7JrE4off/y3/kdJwkZ0H8EAYjsvhcmJ8
ejKbUMkxIMSX3b3ruhkK+k/XZ5gX4auX+1m4htqC7wXTDNUZr5/en1L06EJ9Ze8MLuQ1ziS6FHoy
vFN4oAUk/RCZSq2nskFWTAs2Nb6AbgyOgKfJ7+eXf07KIM6zGORYbAcNCQ1NkM8HFhW7UisIUZ/d
sPraZzeQEaKBSPwS1+m5t762NGtIgUl4p4EY7bVr10U+0o+yC7Cd0SmvRi+I8Pd5y3IFDJnwPFRa
2+oyVPML9XdZai+Rncz3dpMVr35XLoYudN6MRv9iyGluqMn5jFOsHb/6klf7GJiwJU3Xb8czI730
Ssrr21F8ncIlit4uC4G//f0/Fg+ST8kqlzuQtfQ9wxYgsPxDY0j1lWO5IJbf+fUQzL61eNfcScz4
PKJJCj30dfD/ny588BZXYR6K0GvQd4hm4puTnHUEtYYKuHD8nw/YThd7aJGrtQnE1xfIuW8dnIO+
Cw5vBceLqodkrBFRNFrTK//iSP4wy6p5GMoYlgum3NIHB8xrjm/tjHdMSki9w0YCBpqW2lETKmof
JhlRsi0EYwHY8u06CTUi+9dLY4CLFFAnzKOzrd0Ox3+Lu/VVPD8CnGk5X1GEGoJYe90kjiW2VT5/
odaNgG+4cMORehB7ri/whChO1HULo5kzBq/9oXgYARIJvO5Edhve3GkcLKtPqK6JO16KcVlBEePb
rK4BDeDOC+lU9Um6IM78LsAJq3I3+/4yBjWCZ9vff6r+gTF0hQE5IZt0RixL2J9uFznyN+3kGfIA
4x3U04Ih7vdZp4yX1nIDL+Hdk6uK+TFMzKUsBX8ZJpixmlX+LUwq/tLWow+wQg4dFD3Hz8AC9VxV
w2wWsVOVhUu8Q7K9rmiD2czteYTlDubqgycPQ37++XY8dJdihNnpDaQeF+O89KGjvLr1pb7pnKHO
Rj033HrKzY+hNEChzbCgSm8/QKTRtkBDxdenhDVKbsHdsS95A94tcAlOZb21Pe5hyYDfBYU56oXK
hHWKeuSiB3hxvALKbWxnA7rONJr+ukTpGtclOmOkJQy9cGzx9yVoDm9cfl0i0uiI20+hvPqvmYfR
7oaHAl3u3vQcgIIIKHWDUEnfTPFwsmBkrjFXtwFTqv9IxHj6M/AxD+PiuewBDS98wzE5oMK/Hvac
SlrOXM7NHvkm8EB0CrXTB37o++Bwr/Otza9N4FHfR+2ciw/BTW198znEgJLSylct5+k6Cn370Wch
JP4t9QoKt/0ImTz7EcoqR9duIQWpu2Cz+R5Pgwrw3WPSxq/U+hmfY5txui5Y1QMsgibodRdOZ8Cf
IIy3RGQxUwaw1ii+ttByOdf6Qv2izhvqp9Zgp+XJ7+OFaL187Q6meqxmHGdUYoIrBcQGQMnhX9kE
3RAO25Ww1+YzmXIfTaa8lXJ6pCY6l+9RoO02GZwQ9O0Qoi7OlLyJbLrkMBT8q0m/yiLJ/hxxEw5s
0SQvKfizy9SHvBes3aKddFx2D6uLL23JXKgMhMmax9zdFP3ofknBSGP5qJ6ixGH/8S8XnwkpngEG
quVatumY/j/x4GocLGPOUaHyeg9poIkdOwMshVS2fDXlHoNvJ/pul7DTGm9W/OPWRa8YUv5LE8SJ
5VBMLwN8jf7s/RC+uyj8B37ZLNvECX9MtfE1jFr5Zo7YoQC/bD3OMUzGmq5R55p59qbvxvQg2zI5
TFJkSP4DMln8x70QacVPH3TQbQV38QEUoN9i8/Tpg65s0SMlWtQHC6zBO1A13G0HVOuujYroNHq2
3p0b7RPzkcmFRk/yjcO0rqrKDnmxMlmiZsa+5xloQ2YDPKEpGF/yrqnOuVPW22nyPBjyuNURnDoL
6IZufhxxxwzizESqcka+ilaSHQ4PcOf+cy4yCaUe23uZIrtcCvyJ77k5uBuzT/o9knEmuG9xtnaa
zr6ECsZgIQCxXz3XONuZDek2k933Xij/8tPsm5TcfoXNWLigJWLo8tdnfBN72DuM06YA23lxsxxj
ZvWbvka7klEwxZVxBsCtDbsz0Py9RVVLICrGob4Ao2jPtfkQWqq+OLiV7xSHTyqNyXHyTumILBj+
leWLRKUDEOmp/wN/g3PVA/cVGP5zaMQuPicTyuiN1/+A2vAfYYXPCY7T8cJDnegErfxkIbP4623z
WDQ9AAim+kpbSdo7/tqVK2DPCsj5byJZL4qK47P466tEKNAbx6IC+cfAqw+jK5zbgIUx66G50DFS
tyD4/aFFY3SozIt5ZelIOlT+nNfoI6Yeo3k0VqL1v837ucrPebQKqAz+zu/EuKrjaTq4BhsPZc7T
YO5K89oXgQwLe9W/LxR3a9Ir6utTCHojr7sdYLBTgXKA9Yp0TCHV0Zura9xU/fC4O+24O+YXF8Sz
TSxlgywCmv3s5xcFlcGF9OZ2S32t7sNXIPDNrLynLuSHykNsNd+p1UUJmADc4Bso3CEdEsFOQ2eu
6GJSsopeNigxbjrkiXHA0nmudOZHTsPU7gwJuPrUxPBS0Amu2xr0KlJgx0GgKd5YoJ3tkFpHOhFY
4KMDktMBGuf23q7llQ9Y9Cqadm1X8nU5Qb9A+QIuTW5b7iZRQGgs8tJjl5eP0oL/Qyq86PEWQX2Z
jgCg+JHi6YL7zr+ukbjFCVmv586O429CNEs3Ga0vsP+214Nn2duyNtRzGeYPFCDhkBaMBpL2eeJC
S5C18RIGu/JbZbRL0NSsL1lsOjjTQD0Gmw8wIqMuXCPlVmAXiaZhRfFjBuyFV2eAoOsu3BXfI2iQ
+n6NoDUmyy6WAJ/Xp5o7j8CMQl3DiJFCTNr6PgGeZmGNwvsGdy6kKCD86zXgG4OnU8J8bXyPLSdp
341tto3TelxMLvbkVtpuWRGxP0vLAlI0rN5av5XLMbencwNuyg5VwGpr+iWc8vSkQU9qQW6DD2R7
cQB4xj9GqaeCZTueO/aX3knDjbJHua6RZIR44vx1mpkLbXOnfPCY9UrdoMYxYBph/QBjqbOfDotU
VO6DmTDnoS1sd18W9o8ayoMJxCtq4PWhJRp6ibeTYKC9KTilmFD/yqx5ZxhAJ6cwp3jjtfmjSEtx
z8q+Qb6gR8ZLh0F+3V4KSD/uwCyMMTmfVf/6+928YX3OpHgQpbHx3fRd24Q0zWfRwNAO4VNoGsmh
9XsBaQdj0E4UMl3B3AyCKChbrTw5et8dFaqgthrzhbcg/EeGGu+FL8GqE1ZzCOceFyQxNtqI+761
UtgGzCizmVnzbHUoEEI5Pl+AZNI8u/3cH1B/5oHSzcoFFLe2hyTw86h9bnk3nrDvfqWpXt7m94UX
HWkms2z2ELY+GJSY2HHpPebDjxbVnGUjpbssR1GAaYJLN0floY8HJL5ubTOLwWu6tZnd3nFHDTUE
LWRvLHqtetHFY3bfOma2AROABdR3u5iq3os2KVFLQixdPsTCdP1UpewN7ll+kNQxKD5Za8q1VEkY
oGrJJ2wrJ7a8WshBGFwcKtxvyRWOZCFvFgPUpMuMysqBgVx+66IJn2IpzIa76tIeU86CsDa8+8kQ
x6YwijsPewcGszg4JIGO4EE7RbcdQAxWuG9M73PcsGPbiin413T4OYOoKI0jcvJrWuw6B4fDReSK
6eTzyL+nAag8xwGPcwFQ1sVqwSfghE4YkMFtneFydaujvhxsmqWdQbPvQ2c3DKAEOwyZA41n0DgH
QPevc29d1F+F2tY7cc3/UMmlE8nHE4uHfRw2sFAFNlFC/odA0wBGXCTaKTm4WQYOdIVkMlLIGc6p
soIWah5fOk0UL5i2e84hHSf9eXklPcNOHTN+/720Pp+gwKw0oP/KfVS0OTxgP20sk9i2SyTIoFzk
8vRuAsQBH1Vc6NWtmRWVNroqkWLTo7jTdGvfK2uU1yf4KYBEfqphkU2t28VzuocslrCr1lF0SUBZ
XdQJyrdxJpBpHphTbnNwjoK4h3OKqnwUcFOtQ1e3o7n1FYiaJYiaa+JakQ8qvboRrCyL/x2iNfxp
9MNF9w1SXH7/d9N/nE9bct+FQpKDjKbh2diOfv7LNU04gmfUVvvcwf7Xxr3UXoUOH46NhonidBIF
1GwzIENFDRli4SBt3mpoaA5r5UCBC7qswbAPIJ4mj0XSolAvsoOX1/JIXSjAAcFNbSdjF65G70GW
ob+ZzD5f1XbHXkw+QdEBVvI7ajKXq0BZE1jgejSFz0npe/VT1ZTzBXraW0d6DNlQDm5LgTsjNb34
O4eV39aSdbpIGhAkHEhFnwvAMia3AV2itvsnfMkWsezYAwVEfdnA3KXqDzQIGjDUcNN2XNPobCgD
DK0MuhI5C0BQLF7BywvXNYr7ayJNuKGTL7oEN3MaxdlhH5dpfYlUbj1aubsiLgVuZzCL1AkRuAGL
gwRBcgG9CmZ9R+HzRzKUcLrwYYo2ESG/fk3S2rkQv0hARGTVhxD5rTqxdNpUahzxS+QIE1ioXN7L
YsBmahLRW5GDSzIBBLcDMFG+MdD/zT5LXps+Ng5lbRoLmo7MgVwUWR1jQ9alz8CgruF3qA+GLNr2
Q4iv6wBAijXACWFmWbjt4iGFgji0qK/yZEaj3rypzPZXrD8kP+MgcbwkqJlfbkBOmQAqsB44LFsv
fIrMe9aOX6kblmX92opT8MI0z7jPnAcRRzE2rYiS3fh10JPdzOrXtFYnp02IpDPOWJp91aTWgmmz
can9yM12aVn4MFEDKtnp0hr6ekNN1kz5ETDXZ8UdeBSNHftjGER7F2qr887gK9uBqvY8JTgda1mH
qoyLk5MYFwgd4tsfemzZo1z7oLQiBPcLOv/MO3/IQRdqyn4zDXA8ib3pxGyWQ689Hi2o+A4v4WyP
93RhsIW8L5Szha+Sd3cNy2IBgHwrp1U6wv+oELEdR9j8Vy8uzrvrPIRRFOx1nbehjv8s/EQ9wFgF
riLgvgTW2LhvFoeyZGSBsd2KtH304uYeToLuWxwaEGeqw26XjXEPOeZnWiZOCn/DhDOuqRkJ/PV9
w3tuASY7KNeCH8YE5prEjTJA8sA3kAmu/PXg59+vzagtJTwnIR1TBG3UGjujk2DkpXLCI9ownkTX
+9s4DOcFPFWNJ6+R/GgW/hu1rNFvH2X5zBJEUg++dndwxDDPNNm2UjtI82reX8Mzu4alXr+wUGRd
cVjGX0pNlTBAQqmhWn+kLu5E413OiyekwzgEqZURrWiC71Swm3Stl2iy+wBZA7xLlMfn0pxRs0qh
10ADbhGJ8wS675k34uOAqWcwBjOqTzNuA7VeSmmJhyYpV6Zfy24HI6iNVK63jsqkOBUF/8er5Ofo
6KQ9/tiFo44TYNcLbOGR4w+bFzAP4LBVmZBDUnV0QM4eJTCkNfEPVgZOSqX84bI/QeYO/5SoC/S9
ep8jChDwUZmLsImrLfihNphjexyWYdZtjmrV935qwv0QIj3ceijngFXv7phXO+CAwWC10aYprSch
mOCMr7cIq4ycBx6HnyNqe+5XwMf/VY/wJZLmABMP23LbddcgKeIa0yMQe8ZZgfRy7JwazjCdzd+a
qMGdpyuH44RT0aMI53vW59BbD/Np5cBLZisHNP0lnHXGN5OJZOcZgPPSZBy+HqCTHj0ObLwfgMRY
p43owDfyncfIwL+8cm3xw0mP9GdKGwDVsFewnzNfwiNsGHGGk7w9oBi1nMZpW+PTg/MdsqC9vjSw
OINxq31PXX5XFUvAcJsNZToBQpsOkwstDHswvru+m6wsoAeDK/+4ENvR0eZmI7jJ3EC6w0Vucnul
KofQ2YDEwNb2oQYIoD6UoX5agVzbXTRqtK52DoGbJRhNYkjXbTs3+HmGZH4B1xLwBw2TYuHFgMnq
E6mD5uLR7Kb3Rlw/hkOtndG4WX0rm0FUcCxy0/kl7oryJc/A37E7IY9g1onXuoCEXGS99Lk9npwe
Up/U7UJpBSJYKlsPYhjxU0t4iwjc4pxymk5ZbphL0NySJTUt3Uev6NJa0/2gfH/H01h74ehR6WXh
vo7i/bWvBqVtZ4MjvDVC28DuF2fpWJpPLWoFTx0bMlQI/G7N2wSkKwcCgTqggRX40gU7+q4AW+a+
B6d3HBM8jVnVPQ7Z0K3AU8NBuQvHrWG6sVZ3HO5APuHwqmuLh6phsDOAL9IL5IMzPOdh1D5rgl7S
5DCXA/zLs7LkryhlLwyi3W9WmqSLLC2w+5rGEKApbBpiVQ7YDzK2BUylf+INeK8DU/aSRqEXmcNx
PlYBjSpW+ZeoR2JLT+31Rbrivo9Q4YBG1AB/WWRxO9y2jiq1D2lfq8uk7YEtBmJr1UBNgJrXAQ8u
5/9H2Xktx40sYfqJEAFvbts7Nq1IaW4QMmfgvcfT74dsjVqjmI3YvUGgsgqgRHaXyfyNPCAxuegz
elnUgK7SGlNcCF1tiFbULVHTBcBAMj+o3lLNRIcIgqlfzvrByQucaBeCqam1/yusDy20/Fc3t71t
hkLQhUSUf+LggE92rVnP4C3rtVkUzV9x3l3wfzH/1uDJdHUWfh8A6a8UMzBPWmR/t5TWenW+FWxx
X+XeC4Z0DeQ/OzpLVx+NwzFqC3Q1l2Y5qN1a7ZQRZRk8vAZH79dlyTn0vgmWDa9ZdzizuSjZBjn8
5qCEJo738s+7iNgA5BSAQQysVu7u4/7dG5m1uTLDvtk7VWMe2lR5vHv7yJ34+IitD2qGxrF2rEOQ
YZsW1TUYzrGGM5YY2b/avd8428bgZ3vYrc7egwvV9MEbOHVD1w4e7GQumk2EAs2xtp0HvES+a35c
f4zW/Ga0avFa8Ps+J2zcNjdhID4l6sB0P7caddhMCzdYwsbHARjCGlBL4PExKMK/zA7C7Kex0r/O
jt+2rwhl4+rkdRlCNlTvjWBqD3PpGissDUDPdwZYLZxoDNQn6b6lau8xMQ+SZ2SMvMKNMEELFiPy
KraB4i+ocq+iCm1YEAkM1woPNi50m9rPzHPWbrLF66hcZrRumcD+aErHPVaOwFhzrT82eLmjBz4o
nzzA4KKBZDWIHfeREZwGMGX3uD8hkXyPu2F+kF/ZfbxnIYXSMDWjMfkoQqqBj3CGWw1HCYms6q/4
SAH2KCEdMaSduuSUUA6LST60AQY8evKsWfrXPp6qL5j2pds6DepjIlmnZjek2FewJ85OrqLOm3EZ
xSE5Xo2wfuoa3X2r1krS3Vry1KXxVzJhCLnWHC5UAbaOrbHSsrA/C15eeqXJHwX552XwvTddBk/L
s8aCwZfm4Nft2ufvsZaNadw0iNEmIdWwZZ86U285y8ZUmoUK8tw+3gTOEI5NV0Weeec0IBlXFwig
RBVCECjbWud5uUhTLmVelat28uZtCtygXt17ZKA8kgYsuXFWmOwMjVKtOXNhOPthgfx5UDxl5YAG
3dgZW0bBJsDwfDCjOIYGGxgvtk0xfMEo9FETnxYQ0EZGoZ5Sbcq4esJtJxufb1ulRHUXe645fyhJ
k2/hLupvALjalar03vcuTNc2q9nfBvgstTTHL22HbebYWPEzZfdxD22lwyi6+IpXskWiHM8DAGRY
xE0XW52ib1U0DRuqFYtmeVTi+fPPgKa8RPEQf5vN5l8D9ORlnG1mFc/LEbko8rcw6R/lU6ka+Aj8
R1zrkSfhc1OcG50/1DJePvWa0nSb0GWlKXx3bnQoZW50GZThTPYZ+fml4COVoCVkpAX0fPGA+tWc
F3hWYjXe9aZE12Vd/jD6GUcYaqnfkP1eqQuaD2JyCyqwK147RRn2MMm7o1cG+WEKMhv2vFXbWO61
mmmdSjf/fWXX02GXN6p+vi/2svYnHICQpy7eJW4Exj/LPlRafc1Snm7lTbmTVkzA5rSS+cede7Z3
OJZu75WjP2IyEdm/xklTBv8ZY4uJrgx85wLw03GulK9sRJvHmyZFtsQmw/3P2LDordxFLeKqUPe+
8drnfHJ614u/tWxUwbrZP6xpRCJnnL3XwG6TvZksREpbNx/xCJjXllserd4ynjJwPJt8qtonONCs
onaCxApatycgPApH0il5VFKYCQXckDdEgByUx6f2r7bQn+to2UJr1s89Sd4E587s42/dxP8sDAfn
0zin76NvIs41pt1eIPJhiwtFg7PPXnaG0pRe2RvemwKgb2Lv5+D/r2fvb5YfdH82/Pc/Q34uv0L3
ett4NiQNAf81qPUssAmgFbhZmvqYP0Ad+wNJcYNcjGR21qCwx42gMjywL+fJbA9No1hvs0bKrOrK
59marLfGRi0md73x0i2d8YzkT9/O6kGaaHkzSY/luJXBXh+YR9Mv0f9bntWGzHtIW2bwpdXGufuS
+uNKnpQftVg0D/Bzf3oP286btxznA4uTvNy5qf217M305PQlp35LrZVtUine2pcsgG0k0wPmerum
V60TuCVrnVkN3L9l55U5hg1pNy8eFLuJ3gf+Vb2LOggpOfuYJvbm9ttjsX9upsGGAxQwGRqOY59C
n5+Q6HP8mhdtsB5cJ9oWpVv2JDIZmXoPpo2sQhmMe+wukifMT5oN1qH5O1W6YlG6qL6j9rwbAKFA
JOmijQMI9UfhjWguhnryEVdKsLHwq30anT7cL0WL86AZ0Vne6fb4ejeK51xyP4FjbZN1Gt1OP2oV
mRwq7fMrZIQKiQ6+MBo2maFeDM+ZN/trq9XODlIdV7PCyU3XyxINOnJf4uImF83EYHVhgylhWX3y
EvtY90H+LCz0QUWkEIbVszDNB8289SGgXe2iFk4HSpXBNrWt7DwHpv5s20a+kiJd7bk/4C/5L0YT
lCfHGagmu235VdHwc6D8pzYQdFDVeTaKVrt9pVCUYB+6NOWDL81pUmkuy++9KV8pFBDdjRq21a6I
Mc1egJbijFhF9rNvIJt590lkbYKBM4WXmzvjMnQJaTCLIP16Px9cQvIgKcPysdaiT50Cwc+26yFc
600R7zmT/asdMUuslJ7qmRLv82Yi/5ZPP29+RX6/UQrVi9kyIwNgzg+kYHGi0UGCKWpwlX+u/Gsk
RB74Gsge0tcYsTTv/0e0/Eh4uYFH3Q8VsrlCH5hMprPBwNLetgHC9POgYTunp/OGlIw13B42F+hp
E9fbOeiH20+Uly6hGk76bdSvkDx4/wWFUbWVULj8mSpFBe1ajWuOW8YHSwSWh2QHD9JEpOoTWTz7
ycfpEQJvupMwdhPReZNCmXlsbW351yYvM8C4l4m59QAYyF0sOJMXuaQIu6472Dm7ewzI/VMU5g6w
X57Kw7h41EbSIHwNAD+HurIeKSTss2oMXz3scR/RT13SZFAsJOfTFekzDGs+8HPZHLKFvyok1s4Z
f8buNFcjrklOjSIU2bDVMRTMf2YStJQ46i9t/CRpqHrMrFs4G9P6C3xvCctoknmupABU6MyRpv1o
Fp5zV2JhrNbNWQmU7Cv0GY9U2TQisdbwt+MU/lB6Xnjyiig7mJE9P1aO2m9M1GHfmwVC1SuWfdXV
5G/4WOZ1QpSPhJjv7KXZZz7GBYGiqEd9cF/NieqedMhl9s10kybqm1t487NXJ2sU7BMOmuhFw0at
vNPtBKkN3r63LPd2ZER2MtjcMiGcZ3YCnNUSxzvYWPKupCkXO51/xu6Q9TCvf8YEskvOG437pAsP
tWpa4BMp+leeFb/IxVfjDeKA6uOtpSCa1YTms7Swvkte2oEU7Tig2nmPGTn6MRVfg5Sq6C6KW6x5
lwv09Z93PaT7ILIeIhPkDiIZdOqQ5vauhxHOfWzqRXT3JYWAfHmVZcbjOh3SZSe7yJnleTpeYihC
5aKGNjXGgDl9U36NzSo4ioZZU5SMy8Jc3ToRyDwJJslk73qr0g6eE8UHs2TTos1q/er2Rf064ttu
lGjqpByXXo2II5hPsm4rnZXjo2yiKlvplIcAIEdrqzGio4xAtNFAC3nZvfx6Zeb67/oInt1efoCy
/FD+PJeiyuEE65G6chAL2FRhWzvrihT52WmCrr0YSpie3Rz/V6qpROUiQXnIKErId46fJ8kBJIl6
TNGLz2BBptGujrJ2G5kYqc4mtcfE8v9XZtaHZaogSa3R3ihlHFzbQEWJrHfIcLlK/+JmIUDDlnyG
PZTrbqF8mJPzobd58VFV0APlodw82CRHJwNWVoMz2lM8UouQi9rxvStUFDuJSJ/JqXKbpSjguCQN
fhuqISXrF7V2vb8iTANvGzoDFLVlrB9YgKS1DM8gwMyvRY8g5oIAHdPxt9avPoGDTrr5g20Qu/qO
r0+T9PobXOYZmfEpfhixOzzNSoFUmqkMz1YRdWstq/O/Mk2/FGqg/a2CUoCYaX1TYYOt4B0DlIvS
dDdXcYEdRd+dg24wdnEHkHKs3XDtmfrwtbHKg+/Y8yccaT6c3u3WRc3ei9yz9WoWcXxCtRfpvaUp
lzZ5dj1Ff5HGfXxQKuarvoyPNLIT0jsb3mujq9kDaOrt3CT+o7ko61kFgAktDTFfXZoinldRvxkw
xH6UkJ8CMmviLKSWsXiO/kdvtfTe/O2WtzdzTyW/aL6mpG13dQIoNKunz1426z/w2jmVZLO/FABb
Vi4QmpVB2fNQOz3ag3n9Kcl84ylQquStDvAHXcIN9udnxe+HtV1Hxocb2v6GXJ/FcgDXmVpTxVYF
CPIHxAKyClo9MNPm7kGM7az0c1EOzket5NqJLxMozsXvrhowl89at3lktjSfwUB/2Fb5GQ/2D89M
5s+FDSEBv5GXzgdWAS37R4Vt12dvdDJ8YmFZ90XYrNLMaHdzf8300H6R2ZViLxorZq0fpJk5QYhh
wWyuBiO0XovCtl4Znw87atrVQ6Kzhz01fZptkqaJV3oKBlf+k2oJW0EBCLaXX0FJQnRVdbl6taxB
fY/mq4SpYvroD/EQFJ6dwwI6TDtvvnCifqr0Hs4nwnT5k2lW08rhGHRIYd5AmnEhvi9jFk7EGkMV
6yagHimxDRlLHfZ3SDq/DPfchT8B7YE+lsdbYaa2az4R4CxQ1Iq+zbECmSlQipfSo1SXmZSxJMMc
rBQ/D76lCt9e9Mf1E6nM+kUeDHTqjU6eR8emduuXFzL6VKOWuhRAGuMAPR+UrVShzGrwVi37qoNt
zdazFe4s4dmYJck0v3+45eNKmoU5DQ9ymp3tztyU8zzB+swK/AG5yB2H5WQdGZGxvccqINK/9VpO
QeJneeLeIYPlWWfplQ65UGD4Oe7ee3+zaodHoyeJEhXDZ1fv+Ab5MSZ4gQmMKq7j6LXxq+GSlOba
rLVupWRmfQOkZ7NprhBbpDqx4NOd2kWvb+mVuUua914Z/P/wLPKb4MvuVdSQyb1LQay5cuIKUS5Z
D8Ckd1JelXGd6yrHAc9kaeGalOAy1zzH+eKiVOYZas2zO65vVsiuiqpIgs1XPVvGNS8o+6SdgiNU
kzn/sF2E+DJ2lPjcgsq/Mlr+eBwLp4a2U/RkacY4eRckU5PNLebtYBal6XUFn96ydc8a+rI3xFOj
Zxj/pu100LUa3e22/FLqOd4w+ButbFcrX6SojMS8sQKrA1VwSeWhh2/vvIGtrvTytTlGDaUUkfp0
DL3b5NjGrEXrU2L+IvIpF3e5i2wzPjSO8TxNlU/qxkNPubQfOz/zOLBB9rnHq16v+p0EfXUsdomv
JfP7qBePXV75SDFjUGAEzI+lr110jgKvbo0nMLZtqC6YJiWFQLHgtPjRg7BFYHVme2cBSwkj5M4g
KZvqtHw/L5ZT5QfT7aPVHwliySFLrHDdz1S34v09t3wfO7YWkEKSlxuw3f3jEDo/E94+2/HHmr/G
7fvmsEWydnbcOeQEEPe3Sryo6lL9NCVl99zWavncDO27hEsS2hu4EIe4m5DLU1sje23coH/yinRn
i85wHKJdXUyOvdRaWe+YFfe1HbUbreOUiEisYznHzxkCQZ/qImaPw3wcZd6IS3JmoOVNs82YCkcY
5g8aZQ+UbdHzS4oqeijVYl1qI3RftcyCR093lGvpT59c4DzHewghxODRd5x+wxd12Mgw6ZUOY5jZ
eGvDJxPIDkiTZbAMGVA1kh8jY0FuBGRKuXBosFadnVrQDWneHmuWdrH0/Bb89Y+Ul+Z89DoEduyk
dM+lrTjnOW2d87Pc3oPS/K/YH0NMy9b5UqLude9wf736HvvjfezQxwOn+kvUO/4KZWHzp9TxLeOU
qmaGIoK3lZzSLXZLN8n4MDLMW9ctKOweeYZ6/TZchJJvz9wzVvefQ6p72iHgra6aftTYxQzBHsKB
/cIUCSunrLvvoNXILLGvtJEgUasZzzQf7dK2yI2HqNEysJPsC+uqDD6ghh0UbbaA/ZXpW6bHG4E8
zVnqP5hMQStp1pPhHeKMXLQ0x6pNtlXvcZhZ8FF5n00kemL7ktShcwrwM94GiKOd5eKqCIoHTpYg
rk/HYAfIiEjwdnsblKak/eXWGafqjJjBz8dv3W6n7fSxCDYsviaUqH8OTk7bJRuIQvNOjknS0enN
SwP3+iKhMAlMoL/2+v5QO7ABkhfNZvgcAUW5yKoYxCQxUE3L1oq51LDu7U7qVdIu04KCGGY3Vw4v
G0kQh3U37SV+zxfLWNQns7W8+o/3S03MrWNy4JTr92RmNU4PVb0LoXuT4Egs7Tgr3t9jXU1Pt1jj
IKUXKinq+GAQ5DJZ8zVcLHfjukQKIZWrZY3JOsm8djssOgq3IJMbkgrLRc/adUgK+iyt24O3gTqm
pb3mfpVWEAEKMbI+WLc56ZGHBmvdVR241jaznSjcRr092tbGVFEk/jewQMAEOSv4aVBr5KOo0f02
JNeV4lBY2t/AnKc9tmT+vmbSfkeF5BR0TvhNRahlHerVcFX9MbgaUz+uvaSKvlEXP0D/zz+KrIjJ
2XhPtuaH7IEQisLGxXsylIgKy+C9SWjqD23hJW8ScZLsCkBgepQuwODdqh8y9SydlsqpOktwMZTe
xrLrHUYH81Z6tQa7nAodxLX0VkxQF6yuw9XtxcYRyETpO8/zOCrb0c6aCywXTIwC86nsy/GMaAv6
RuBoL6O7+BhLu694Xb0ULlkO94mSAFvBFVfdS9tVOdVahVEayAGTuzNQ+lnVpPaPk9tZ7zna5CuF
DzlAFppx3x3yQB1fFP4wn/hjsYMlXEfx9OiMxWeShdZ74jXeqYtBo0lnGGbpvqxaayvNqOvKTRCp
ydENkZJL4pjjoprsEtxjtoJJadEGuaKnDb4FvEqwUPr8cHqv226x4Ki6sxk1+EXCl/+NBb80OSWu
AVLW53vcDkWmbumtsjDZziCv2Wf/82zWW+XRUMdzDzKc6k3UTT9vezeZKBSO7QEY2VFaLUzl4ngb
wy71fEtjG3M37gI7aJ59N4n3bdlzgG8Ckpn3NugI4+p7xlpZKudSPpdLZqTxCaP1/b2sLvEutfx1
2Qf+Zibh8NiCaTYHzl7rCNfSU2DidZB0uv8sF1f3jW3RlOYm+hULU1LwfVOrBxkiHW0VnuJ+pkq/
DIvjwj50Wfs/NKu2QWeqL3JRAk7WGPVmgCjcOVtPir8fKdtdpdevLO/oaEm/uj/RpoDL0D9Ay7hK
tJdhgoQ7FN02DvT4HMXaJ9mT3SnXv7GtJci8dHGyuDn8Mc7qLHcL3qNaqYVH+kZ3x2pTK6m+vqsq
A8Cjp9OdzzegdYHZ6bEyPffRWRwt6ijknD+bw9pamhKTXtcN/4YiWBzvcRJ38H9iby0DWGwpb6jj
FSUzjXNqXl5zpUlPQ622HMHb5MVOkF0ey27+pk7hJi9G/39eNn3ytNx6HPrJWMvBTTaGOtCyTWz2
qASoQEvvHceQ8uzTVHkXDcAJCSrPOpjtYF5xXfM2k5v3n1IKzqsR3bbvGjppAHfRPEE/cU+VvfnW
KToe3l02vildhO10DbHQjK0Gs8JwRkORbVeMcqEgba2S3yZ6WLdUAnoWSP4j27YGwTNSIQBlPhx1
v1Tzk6sa3drV2Hp1aDHnJyysWGsHKujq+FkaISvUZWgiZ1VlpHJQr9RbQOa4z+Zl33K4yP1unbUx
gKQlOFYwLDfq/bYeCucsFwnCszj4VaQcJHR7m9zeHrzdBiTE9Gh+sBGarFe/vczKsCftxrDe6EsW
FgG3fh2wkm0lFSsxuYsybEP1cVy3kru9pWzr9Lse62hFW92wdcZm+uJ2AQq5Yf6d9SFYl6mbPoH+
S87/MWJ00mCtJ2P6tJAuz74+22u9avPriODCU12nCouaEYCeoikXdURjSEuMFz2KzVtI4nPvr3TN
I9/8K07SfVzBkOgOMqIqkqueLHZpizD9mDxY6pDcBOolIhc3ne1VpdTazuaz6G0QkDX2lG7K1Zzn
o7dps/Gv26EnRiQcVkzJDsvkTgogSvAfbbuf/O1tQ9JxhNskrf9pYjm4LS3Y0pfZ5rbKZB7KxmP3
I1Qx4+4RPFhpKvtLoEZHvrrGif1RbWzknM6cdlSXmKbMgba6ZwV0BjNzGaf7YX+WIcsT8pbIyCrj
lkf49eb7sf/fb7r9CEOBRarzo4syw9eeVV8HmYPSXphejQHnQ+SLmtuqD8fppFa99R7ir7JX+07f
e30affROcuwmF3UovXo2fFu/Rkn2+Zac7Af9Ghvxb62cdXCiqncwvKCH41uhRR6bYbNVMftc1boN
PyApjeoy5Y833MPoWGs/mtlWig9aynxxa2M/hQFV96v/homwLP3neEFMQHgqnnz96hrmjHuAXOV8
LMdlM8y9PVLebxLqunreUh7J+ZUgvRoBOkWzAgKu/EPuMWkK5EJi+EaghfULo2G1trGSmPwD7s86
TYfWmjgFzjhcnVoc5PZJGg07OSOCjP8rm10A8PzHXoLSe86mFIzyDZlR6Byza6AHwkeoSHseIAIu
nD5AY9qs6VdQxc/D0pLQpPwIXF95kQaTPNikuShv9Ic0TMxNWGfJXll0WWqtv7hzTPoe3czfFghE
Fq2HGM9jWQfuC0fgoSNnD8xif3S0zUuMpOrAuvNSmKn9PLrmU+j00WdauOP5E6mU1os+24XFApw3
7mVRwv3IsKqLos+V0miXqNWpky3P9FELjSEK1IP0UtJn5eTNfvl2q6O1zmAmD07zGUtZZY/zsvZm
Gf0XoGzZd74mfw0ARd5mKK4HjMxmHDe6r/myA9P8tFiNLadv2ZB1VGESRzNfAIE5b91Eon/ZtVk+
rO0kcr/IM+izGafBmZvbrk2vwnBvtJ5727WRWUP+s9TLI9NvwPavg2uF+i8fahAG3cC+YAxIYbYL
ViGL8uSKfvd7v7T8FPFHPUnRplLyZW9U7SOzCJ+lM0UadlUUdX2RZkI6fD1gs3qQFxmOMiz2YTDR
8gL73RRUiEyHOtvtVTA6eF/9mlwhr6k7xaWadJ9FjSqsLxF/fRBZ5tM97hQuNdbGepCQzNJNbzgb
1vjiIZyrr1mcG3twB8UD26Ak4cyL18aomx8ywl86fPGAHzkobthVOeuwT7/6HA72tw4ZKJc+4dgb
xM4HUrGoh97eIA8HYfE1dNKGlHAGnDnIIPvr5pQfKx+wOnjX5dDmm/nzAE0Su9rlnDia6XMNcoft
PCV116Mo7VXuGZVzfOebxSP2dgtgoNwq48gTXVCgc8elEwvZ+5hJx4rZiVi73D491646P+IT4+29
LMsORZPWb54zfUXuLvseGvPnempxNwZ1vwAHfhsgMjVVOX720zR/Gbws2eaOiaHGcpG7CU4ns54W
hQ8wCuMp6y+QqwLcB35QPyATnY+ftVyptq4PXtTU+PwUTplsFC3Vv3owA8pSi3/gzA7C0yu1Z5ID
ydEuVKTYc6Ukk6D8rXud/xT5IAs9J3gPUDJ9BXKcXqwW0Xc11lEh5tSaYIfZIJnJ/DVY44lC4FVi
yE7hNPvr4nTDJeoq7Eh/hWRY6ynNxisQ9ZYOA5keyBR72+wqTKby5Hsafe1xmvihVcu3bPTjV0Wj
RhFgq3HUKH884TqBapgLzrqy+wdctspXGPdHb5k0cgxejjoKAhtpknavUXb09bM0q/5rHPfTe47G
wYPPLRw0HoJkgOMJZjl7GYUU3Idt9NpTmNhsIJz5w4/LnqKN0qGUwx0Vh/52h/DDx6C6xk7ilqjj
34d4uA6VK6WY+nMWDsm5i/A+DLLyUIlgNept1gqG+L/aOWmFTdQDPe4GE5p/72krwXSGRjifLWtB
wy/w0HtT4KEyWHqrLDDY50SfhN8eY4wQs13jSAupPBmm/ugX5N6lUy7hPyOkZaLGdrQN9eeIMG27
QzLGwI+C+ZubVMPZsa3mRQl786pG1r5T0/ZFQkAB6l1V2u3mHlseKjt70zcf+mI30JvdF1I46RPE
fvsta3Ks6rEdSJUcAVEMcdZKaxofJsy5rR6OMCRDzdnHxdjs+GYWKMm04U5T0bu7WfgF0DXwGlmi
S2YCBDKDxBBa7mJ4BjZWIPs6xs1tRLD0HfmfeY+j77CVZrFMyVVmtUdp2hV4B1TcputtsDutQrLh
b7AeopepU06a3wcfNSeQC9OXtfL8+aBV/XffSBQ8PeA/dpOnbpTC8/dCeOyVCFUtaS50SGmOs2as
Zl3FCe5cVunLfcMldwia43oyWPNONnCmeBXeeyJSB9TGKeakdZjvuiLXzlW2medg+Gr7/rhlVmlP
RYwCiZdGf8tmzTSQQFajwH3GrDY6YwYWb/OejXqN44hL1kGN1ffOyrSrgskrNTPP+LApye8HN6du
J6CZMkFwbhr8izR5yO5Ldxf5DVSB5USmhIpxjVE/ktb9kOYvbseFxZbpFlsKa7E2whqhgugjp3y0
A4u1XMAdQ7IxMW+4kQNsT8nXuh2Ex676WqIXty+xR3pQ1NqfcQXilnx5u+7rPt12iaE8SEwvDFxj
Sup+BzQGPn42l9H3MYqTbO2sG85YZgY71wl66GodhkheSaZTblVSWMCwufRLz3/Fho6KQ2pOL3+M
LeUtEvSzS1nVLtB8/MIxmqAsMqlk17M4udg6zoWxfsKiGAakVeG41jvWJdaT/KnMh1WVD9NVWqmE
lELf2lYZbCTWetOSRepZCjvytkUTVOdRErX3tgSTYOb/JLe3QVFtrJldWmDwPBNoUH5WIAt/vkOC
VbKrsml8LDtHWZVFk/1WQdX1pLpQkjnJsVzO4STSBsTYHW8liz2mnzlekZf74i3he7MLunwToFW1
vnfc1vsQ4aV/wM2emUfbrlLHPwHl0QJEv19uoPMbylzw50ld8oFYHgTra+bUzfow3qYcsJ1i5QzW
hFRfEm1/37DKrrVPwEHWqRttpXm/OGiQKE7vn1UUB5xVluTWSS3jlzlM6gcMiTjrquNywh2fPK39
oU2Oe7z7yLQKvh+pg9auDAOjPz0ljelgi/LzyXmw+6MJzMvba4WbfAnsgoThHBXbJGAb4/jhR565
2h4Igb33B8d8V/z0JMjFjA3YGtADRjz2mFynEWMtESRRk+TIxnfeKmGc7N24b8+dMavrdnLGz2HD
RhdS3nAeFL3/jFmDpRRveHLsSz0anrwR/utCrU0UMqv5AG5Y+Lizpz0NRV68LL5cLNXpzHyI6Ou7
4rXfECRr96ge1HsxF7iYdjf8ZS9BvWrqvRgLfJFgNmK9U/nwa7XBah9gRCsw5cA6II3UsPkF4BOO
bf3JbtXdDfSAGPx+UCPj1qzy4ux0dfwK/+ZWQ8g49aC5ZZ6kYhDblf/sXO/lhbEx+xNbjBjcNKvw
GuYBfq6FW29lfGOYI570YmUVUQHCzMI+zSR87wVSubufB6WQKs1qSfGEaJoKRuz+I3U+chvARSqo
Ziof0rHgw/wFKCYh0vzaoxWEm/tDAjGTF/U4K2x0AbomLmeiKhya5B1r7eAFysdt7Q7naReDF3yU
ZbuujG7vBIG3vq3py2If/19GyE6gGov0wqbhcoMb5/hzl9701E16+jIl2bOEbSpI+xaTut1QoHmx
sNc3IuAxLULbUF2MDmucPgZUIpF5ETZRGrwuJJaxeOeupj4kwfgeLGRN14+ibV5l+lEFuvm56x/m
DqpnrYTdoUSLeCfNwuovVZJHb/qEmZmXWbCYl6c70MBwXtT62rGLelneWoZf8rrNsERnit6VSl0e
2sBhfwnbby9+jZ3Tq4ibIk8lTXMsyme9xaOndOBuAzN6cTHxuIqbY2u150HIJOiFGli64GFie+54
LGIOiZbO0pvqU7qtlib6HNNZ7+J6Jb1apcYvJYcz6ZRLHSOrw8n9UVp8EMDTIpylz4Z26dp0OqeO
b1zdqiTlFlawr4r4bwlZ+gwawZYOK/uC+2l4nPD1wd9BeQuCqKg+weOu1v6+7MrpL8DX1X7ozG5v
JEb3l78PWEX/opZV7WcVuTuJktAK+v/NCFvbpeM1u6KNnGfYvIjB+nXwFKdFebCiAlihyq+/46xx
QdmJLfyYBLumUeELLh293QwXuQNwAOdA2rfbyq5PqaPHR1sfApTml6fvz6BqYWSLQ8EQxs6z2hk/
BFHjJH6+ct0AUTK3zs/Ms8FWMDiWuzPcofgKeFrbxpZRnBoApKfeQmcb3XDkfBcAORKwqzaq6m9j
q48QlVL/cTJH8+hj/bGHNWO8ytiyu/odHpK+auFmkGTuRctsLDqzYY11x3ix0K24GMvFntF23jWu
366A9gHNaa2wuaYe7m9ayPamt/qxR8MCYprq4VmnzKl+Yc9uI7mggARwmjMbfIy6pMMop+ZsLRe/
Nk4R+cl95JP9Wrt+HZ8LZdZc7M64tfywRQuzTupD06PQio/qmRw14jZya3lpx+I11+2RUuhv2XtD
c7rzpOmrWxo/WXwSQ60koy+3v7rvHonU5DlGSjuFs5gFMxJknhkegEN8zgyrwsjknwun3GZcSXvy
KNumPRUbq/99CObO9e2Jqp2ytRuzt/ztsfu74GBlu4w6Quek6LfFAIIRgQMIblQYkppJcRSQTSeZ
5dTL8oMMlKC/wIdvEJ1ltKq6+dFYMtXSK5dh6PJDjXzMSjr00DrWAL1Pk6r212G5uIERk1EvvW2K
gMf13iF3flickobTqnSGoYKl4TKsVRX7bCloMCwtict4aXYaa9QcIEIlTelwq5CvZQjNrwbx9gjH
/x1/CZT2mjp8lIvEcwtydIl/EFi5f3eoanGwkhKb46VDBsudEZfZ1cqvOZ5t5q1T4s6UH+B7Yk6Y
Goc/8rhyhEg79XNKReIgLbnczxxdMH3GBs/d/x/Kzqu5caVbz3/l1HdtlJGDy8cXjCJFKs9oZm5Q
E/Yg54xf7weL2qL2HPsr+waF7l4NiRIIdK/1hrEkg/BielG2vmRS8Id9dBsn2QSzFd0pSRmcEtcv
t6TE5i98zY9u40e/tI4tE2DR4oUiKsaGcRNjCjDpj5036isJQQSULIw2f5erkYit1+3sF/sicLQN
6kvKJ22OcR5vuvhXFVprqNFUaFpgVPjdGt/NDBB8ZRvKM5oT2A4U9URCRDUOyujxaiyN7D5Vi3mB
Lx6CkPVenGvurVBC2kmggtHHZufWwFCWvZoEQ+P72JxrbVxVqdUfkcbS1oEFTwzbuLWwVQAesr+x
uvDF9oNoHwCDOfJ4iI56QHVxGjPKQV13a9kY1BrLQc5crc9u05lNfp4Md1XXv/XLYN0Z6a5WqV1I
8zoq8wMN3YCGWvTuOnq9yvsPrNludqzLn20bi5nGabsDHhjB17pGxSIZXjNe47d+19hr6bZ4VrCG
8OozjGDrBbjJ3lokYLwRRxqA4KC6ltluGr0orRo+NRVaF6aDf6qzhFkFYgnuFN5LPkSSG9fMyP9D
n4Tk+qwcnNJG0ZhUyiVPMnSP4RxrVNKgkVgNN3QxHqnosOa2Y9aMrAHS3R/JZL1w10naaedrf54i
srdUJ2UFH1jKjuJddZyTuKs2blI7N0XonvskBWQOHxVeVL3wovIOPUUrLcfdJVK3bDTsRiQwUMuc
Hiq7fSSZ094KtUsOeZ4nWx3v3s2V80UNOTuZmHbIpAvRq2CquUyVvutUDXOHTZzwDGB/9jZNRq9x
y09t1fKmRHLmVjh1pR8iTRsn5Vma9XtTiEeJl7yNSvPD6MIZFjed61wJVjO7OAtL6RqcaGW3ndWJ
T7d4A7ssiZU+3HqLAbC1+dAI9/g2YQzuxpToSDywfU9M7fZ6mJtQ/9jktwAh8B6TFaSMsH//OcuA
OvfRJm8qB0KgSo3iMdRH/2jCYN6gAzJ9i4PhrHYITTdxXe9lq/rHzlU2v+GCZJJROdhNlm7b1kN1
7X2gl63ytS2BMrmtDSRiQNsiVInoQL34rGFb59+wiXiUlvSL6Zo0rxG90T5OI5iH1XVA4pRZ9296
a3z8YNgmIdWEYWuYOgeyQS+CVrcX3DqvO74YTdKSiKNJxhb7Wad6kZYckGakNDJjlC2z2qINz8s1
rhFyDXRB3q4hEcs1rj/leo3rT1muATnFuZ1K8y8114IXL3U/2YAgzrjChS9RBcF+6udqJ4MRWNlb
bELwRVpGpU8BqVlQ23iSLo9d7npOo/nQLxE16ndkzIDlymgVFs1DtZgevk+HG7JvLOiBC0s7rba+
lYe/kYmg7oSF+Wc11kyK1K16VyhTybbLmwAZlfM9X0YqsV6mvcbz/NUjZXg0kQKpfjQBJMOUarfh
vLqFSXrL9advlUEVf54SXNbRPG3nGDWxeUCqh35H8elPm/JWRRaEWxrNAM3w851gwtIY3qehaTjn
CsaMPNg/2jLu2oO3FmyZmQdPoenEG9Aso7Xyq2w8TmXwaPoFX5w+6nnElf4Dn0H9NDgpO+XaNtZp
U0c/bM/iud/brwpWqvt06IqbLLbCz+xkzxLQAu5fsxPGfgzLHYx7goPTwlBx+TeduxCDMsSxnG3q
evVnN55fh6l1fnWGfYjNovnqKN208ZdQzc7m26nzP4SKVug/Q3llRseO3EfBTXlyi7bcqn6pfRkg
QSRaG/9yHSOAddzlL4jPDXvXn6MDLCPzEYQOSkhLSJm4qzR0xu/5bKUsf4bwjoVgSK7oS2Pm+Zo6
DmA9qy++KU3o3SLWPT5lqluew0q5t3jzP0mXgh3DpnTsaPf3hHwLBE+9l1GQi0jLFMDPi17N2cGN
lrKi+mrcyLBp2Dn7j++XqYqnhSCrsKmRwaBFU6WhRr1DZT+66WY9A1WgxfdN3fNMSNJePbUNCtpL
H+YPvXkZVj18ICsvx8a4iRSehdzCodGb+x5R0beYKFNVVnsVt9R1ovwYpUeaQ8FoJ0SY7uSqKnRh
MkwHe0qQLR809uVLdilpzXJT5fawVfwFdZirrFdd4OV+FeT3fomBYOwV7QOKTyFfF6/D8YnmBJvp
AZEcfY+qK+Brab4PJHhdK3BpcPJcwpb+QI3Qpc1gnsSuCyFR5QY65Y51lCtd4voGdGOTu4Dr+85L
d9Xk+kdNnf1jhyoULPiljW76eUjrhtXJe19kVG+BEi1xH4YrKofKVoauh8I3VGvtNUm+fIFSODkR
K/sycVScr3XLPdqB3ienECaZz02+52GP9TwpDBIRvOjXkx4D0FUM5yxnkWb7qDDNz9f+1BzgnYc8
Mc4tLsWrLM3GvZ3kxryJl05Nmy5TpPVhYFDccGV5/rCXEbni0LETsgvq2CTPYoRR1lkxdvi/h+P5
0pPmxnBpA/HIne48LWOpRMuYHHogjIzJvGuvO3cl+0Vv27opgqeKRZEVq/inVqkChIF2RgEjCeAc
8sF+oESwlJe2ovbPZT3ai72M+qSiMHRbjM73JkT4Y81GYwI32rT7eNhIJkfyN/iFunsDV6aVJH1K
8VNDEeR+arv2VkLaJfdjda27z/JQ/SDnKldZYtsyfYuFxH7LZ/HOY5s0OIDZyVF+Gd0atDsqOYe4
8dUn6RosGGe8dUzYhfy6AxopTyaWVIldYsW5dAUOgBIXSOvqOosy7M/G/JW3MwUcPfUf6yb84rWT
+pXkhr+xBhsVs6krvmTxp6IPtK99o/FMbSAnYTqpfSXJgdhiWr3kYzmftMho1zLbNwrqJHDl7vK0
ux9d1BiG1QUtR66WGzNw3CNbaGWlLdwWaJRvTfFZvDZl9BospoxOhAdiWs+QMcvZ2Gdpq1Ka7kB8
wx37rpjNljeh/5cST4ibz/mXMggQDRlSqm9Jbx1GVFLWxQxQYmavcuxHqz5HCTzjoLecFzstmlWi
e/EvJANWjlmYv+NYe3AGpfqaa562rrC5glDlqHvHQxvfsRr4+E7QHXnzKYcgNds/zxLwese+DpTD
v49juVTsBmSmcOvW6kdUkGH3/RgF1Nn66dIIy3I8s943WPEHjWUgXoVSMZiv46XodTk2rXvqsDz+
gGey3tlPWuKfymXGdUN7wUMtAylvnJ2Xest/yy/DT/AWd6EeWL/TEENVKtzfLbSJ173VVU9tEdk7
NbSaW8iy+SmvlGynkdt6nn3XWqkmGaZlugP2eUvFKd+pNqSPX7iqP9n4URSzZx3s3J8g9NFMEbhc
pRQC7ljd1chqL/jipUp2PWhD9xy0DuD7pb9MTX+Xeaa7dgJQHhZQvsui/NqU5b40qySMziI7cG1+
GKUIfZbVv4z2hfr7jQvbOAr1bifz/G3umt7RSaGx3MhpurSHaUSDQk79LHbfogJ0c45JyWYpNubH
ATOSHNI2fYMV+kdAG/auGIZnZ5gRb1gO5piwyJdT1XTfOq/D0jcoxle9bHWMPP6e1toRLH0zwGyx
ZlVyRAcE31Jvbm/HpLXvKyWFAj5a2c/IYZOgVuad5+g/gOFq966pIAHpQjqzISfagFnpHAa2bkFi
u7t6LPV76ZODNQd3rs2e3KpKvjf1qOh3tv0oUe17KErEEIfN+dt1tgy2lkN5sbKfiq4mQfo37Ctp
8VDJk/Z0gZtJc4nIsHVuC8Rv4GmBAF0Ostu8bDz9NKeQ1sc76buG5CWVsdW1jTQ0fC+YPFsJrBDB
pkQ8eUiC+eAi3bQwj7oK09DNi2w7JH6NrHwSb69u1WBHvPt+no95mSu36ApByIlx7LsxtcCEZsnj
968MB6dBMNyhX5bValjg23L40P5wKkNOoRfHcZF9GoHteMOwKUw//rH4SPQK0BTLBU+J9UEFKzVp
Dhgi5/tR07UXs+9/SYTjwAhCLP5LDiJlm5eFTuYz7+4cTVPWms5SX7EUgGlOmq/huJUnyO31q50s
Dk8wtIxBO8YZfwlp/teoCBrBF6RS36KiRUpWoqjLVScwx3It6fYHSzviNhIiqM+lr1FV95BCYzsk
0RA/KQCssDrQwh9uDgDHprrOGjWajyiItNs+aa3v9Sc1SKIfhpEgD6wb7tGcN3XEbh/6LbQ4J+7g
6y3MOzlESgsxO1W87bWPHBsMvSVa+pDoBZcogXGf+lu/SJz9WPif/q/a5nmvAvX24R9edc3lDCHX
4HxRSI8qNGMkJl5QRd0Q1LcGsumIO6XGAEyI/HS4c5b8NDBz8tOmZKmlI5Q0dlSCY8do0tlgQIvG
vWSskyV5fZng6BqU2ljXgVFXuX5CRHCv9J16o9X6BKR2SZcjEEWOvAN1hlZSjUZjbdk3sMtY34zT
F15E8WFGXXIbqAgUelWCV1ibp3fowY53Y+ORozD6fTggfy+aISIJcu27apW0lv8WJyESfI2TPgmW
volNAtm/BSx2jble/3qteMDGsMxanWIi+kVCDBMO2Zxo8abNoWhLUwYu5LFKV9Vz9OMaalZ+thqt
INt1E9tdaF+xfetixLHyFavd2kCEb6VPzuSg4pfV7OTUiDS+ftfwQM+LeiVDmhem3SKp9hfLlGoX
LpVzOSRSKZdTROiYPi2abiA+X3hpVHi+Evghpm58Yq7T5UymyNn7vMsUNgFvP8bJxp/FyKuDXSD3
r9zKiGI5xwV/ILe4dF1GnQvqdrnxYVA4xwzi0+W+v4zzxWrIwuNX4xhtc9v3JAA+no628VhGXr7X
0Qy6lRgjzAr9JKdaaGfHYIxmFhuTU3v8VcKsWdW9Hp6GqEVd5/3MZR2sQKU7/NEfy4xr3HVu7HHf
VsOSSny/yjVOCcg5IsfyD7GKfEYKZBGvUNOmi3ax4ng7vVGeindBiw9aF+hFEc5GcFz38oYM+UZs
/mTodBhE3ZL7vnBzhKCTCPCy0/DLGAC8bqXTxY5i+6beDnW9XDcKNIM26PMbKVSiVmjtQwNvEmkO
xZSeSUT+sOasfwlKP35hTyhDclAq7dUbZvMsLblW5CsvqqsZ266PlVe7KtYxSPNvsKbj3ThZ+HeC
x8SIQt9DNrVW0bLpDOMZTG/MbpSHlnonff2yJVVAQmxwRB62kexG52U3mrEbTRDsxaV82eyWndYB
niVa5k3vl/Z4g2NJYB30UTPv5cAHsFdl33OjLH2OVpn3cxtY955vbk2vQoPgPTZFZuO2Ncfba5ec
GSkpMKfvsHxeYoHIlBhnWf0GFh4QSRBf+hoduGmDJs94lkMbB9YpL7WeHbEerUQOnip1f2MATCYj
gC1dn2nZJrbH6SDN2PRexy4LHiInbj4rxTFc3OlqN+tA3jlV9M12I3KNGdrMU0Ixtzd6MO1ex0rN
bB3etxymOv49RKlxlJb0l5O3TnKXXdwyCTVA546Mw7axrBY/MR32SqgVyJot02UCNeNxF+nILsoM
t+0pWiahxdY/7cPqUOfog63we8YsfTlc2gZ8ckuBQQ6kMk83MnI5TeawYIVdmTurCn8lGEuySVn6
IoJ2ZpnrvLXQlgAEsGRfRe010K1q08SIp137rm4Hog8rIdUSMtsZ95g7PoVkz46xCwtVJL3BJX4C
p5I+B8UcnjJMDJFyRJ/7vT91kNn6P/SjshWewja5K8cAVTUHsm7n6lsRg70KxDZSWZW26fkabmq8
9xQQ8MH+GimzfRbhG8gDLrkglb20cDI9cJN6uzZzvjfMBGMrGj2wDahYpOYP6ROdnl5EfmofbK85
6Se7rvRNXE7mERuBn0Xgld9Dq7ycxH+fvA8tJ3iBVd+lR7fyb5bzrfSHc7sgFNO6bh+WlqAZ83+0
3scy6Jlrn7/T4QJUMPLxt4I6Pj6ki7JXEaNGO8XmF8EyRK6Nx2Z+I2qLsY7kItCarl4Y5H4KWP9d
XPHvbomRaAkg3S/R4zCQP/2vF5DIZgSf4BT57zqZWbmaUBBds0xv1L7EhUObpls5M42A0UsMbhOp
spbuJk/Mm2JQoKsQrjOZTEmK2yp2e28X/DBRgq6H69WlD4IdYqTZl8lv62OEGuhGimltpAMyrJDQ
7vBofNbV8iz94ZgpYISSkFuEmptpOKfGRwif3X9/V9sjdfylPwn6emPMVXtEKFn58ks6jZDfmCL3
HmX4GOIiC1vW0lhZWOxDFlDLa6F/ku58ghKSQH++fF75RS8fTE4vf5brB7n8aTSE+9eOwQeSoB5l
pq1WNfkqG6KhXc2DWZ+MuHG1neFVn5SpVvduGDWntGR3YqOczzp/hwqK9Yw7MlrnhuesQM9YB1y6
zeephqCeO3a5ltE2guDQlVsS+rZXrxGkQgD8NCEwftIs31z7fmOta0NFNfh94NpM82BuVjirzDdO
oB0D/IztdZlPwe2/O3URzQfNPMTFCpz/fJy7rXTZS7+cySXkrNIRPkWjE2mgGU3uN/5LE+1A0Ckn
qTRKBTIyevuAlvg30xzYYslAb7jITgalsb10Fkn8YJYthragcasNCr2rPN7kGT5NM1IY5ipEuPk+
nscffPTg0Ixpel8tB4uv0r2m1ugpWIvl/NJ0WgusdoGPyTYBzEehwqEGPMUGrsCm//OPyZQVbDA5
6D0mAPhXMiqXqUZvLb+BdJGyOaBnoZ4MTw9vjcJebCy0h34sNH/l+uamU/zwrpVmms/pukzKdF9k
vvpgIoL4gISUBZaRnV+/zJPJae76d8jpvHXJ3LJsv6fOUB4lTA4u+Y8tPBJtc+2jnnr5LUDJLJwp
7/PY1Gj1eka+j5eqTY1uQlp+k14MV957DVsvviUqur7S25XREjvrvfKIlXm9agoEXppx0L+VfX1u
nQAsQ4FwP26y2V99BAoBFKr/Oe/0chPHrnIf2b2H111XH8NadU6OXoO7wHngWa5kNqwo0z6tmgjE
LEjqcCmZJNjU7EzFTV/Y3qSLNYz1qy3mdd7N1vdBYaXgZfF43yyiu1Hc/2hHNoq1raOIatqg+Iyo
fEyLDvGjCIWrpSCI6wrSbkuENN8jpCWThsRQN00ePTSYolweDaXifzbbOXvk6zc8Rkl4eTToLd4I
daRaO9koj6X92cyq/DECHvpHFMpVFu5HuC9kccpqbHmWh1nwpCV5g1YLLekylsc6xZOnrvfrD/1Z
jwJWM2A2MCymgtMU2MNmsLvxjL7wePYyNFzzyCbhieLkFpehMcRgz3nsAqO47E+uG5APG5I4s3BN
ks3I5TRLFrMWytorD+f41QT3/aF2ydupEOi2IiNqJj0ZZN61i86oWXcJIgnhvMdBddzmhmbdDItW
dzx+18bReI3c2TjavVYAgMJPLrR5h7hJW1JA1JzHyATgs/jJtYkFSmBQXgwbfIVBnugx0RclH5cU
oJYF/qPKR77onqYoFPnzL0QX3iJjL32LRFkI+KpJ1lEwJzhUuK36q5k3OumG84X3cKE4aJ8Hu8nP
eKnBjBAmxIX/oH0O/SjHBQWHPET3zoIpUM1vceFU9y57CX9VuhXvCdZb+wtEQekCC7zVkre7aNXG
sbJH7hMUhmenJ2EvgcfHnYrkxVNkptohs4d5B6MseyVZc7JLiz2nOHWhakBesCheMwjFJwgd6hM3
QnHqC+c1EEI8ZizWGnmEZi+jtqXOT7/kVA4kbCsQVImz7puE0kWiVq+kaWBC1sopNgFcrJJhzte4
9sxbT0mKu97rnPWg9ouwBrXenETOA2zH8E4zzGgta7+knd8GdKoddwNr57VZmxGmsIuebFGhvp/7
2jOVmnKFDLXzqx1I+hdp+0OBQbfuo4wKZBCah0Kbi33EWm8DK3PeaPkw3JrqWG7k8WIm1aMeGM6z
9Lfsb0j6UHB+7wdjeUZZrP7pmmn+Wha9kh9ahyKVo7b5GbA0wmmLnB+ZuPw81uDApGzQTysL4Zg7
gCL+rcLyVnBcf8K9lsHAhXW+EGGuSK9o8MojihIZClfbYeFWqQ0lWSP3SoxQ8/hmLFP7pjEaeMFI
z6EhQ63nufZL5L2GUbtzXNs+lwalUaWF/IsR497qiu4VO4t+X6OBtNw7zWfHANJazPkDuINh1U9p
sYHbbgJVt7VXrfrZzCpadV5j3WTBOFHFo2mgqUTC2H0sFhGp2u+rlTZGgMGX2U2EMJEFFeaNtBtB
QoGi0t1csqyqlb+1L6RfHt9v7Q/xuqF2N3o2GOuxLScEIWOwGEDSN72O9pzTFcEucWp7N2G4+dmI
NcoQvIkPMkqOIUG5PbfOMurE5o3RJ+VTNjg2Qts3EgTpynnQqupeWoYdTWCqQ6p+y/WzvibHmqK9
m8OL6Cynw7bBy57VnwBU++d+OZg58pY6OlV7afa1O4PMLr5JS6a4TfTqmGqAixrxQJj6fYzM4iYq
POMG9y+qoEsdrjIK6BNJWK2lXid9UocbPBvIAhrx135FCbXdkgK92DJKrIzmCcDbJVa68tQHc1tN
bP75m69Bzn+q8nHCmBU8Ax7D8aVpR3hCUTkYQeTn/p1VNp+lBEGF0r9zlfKzlCvc0PNkTKoV1hLp
ECnoo//DvOUqEukXEFct6mO7SM32snyURaOvoFjv2GF8kmVm6IfB3svHcSOjrErTh9l4HXQshRch
ZTmUyFqffW3YXxN+Nnp80nXJ9+EF4WFl3u/92kPBJinSm1QvXv2FmZaG5nDTt2MMChLemhUCIW9C
rSbzSROC7NZsov4lN6P+wcJSooq+svjx/3KHvxKgG78yBbelcLbKZ+zwjF0Ejv2WDRBKb4G1OFek
zWffLn968TRv3MBu1siCF8BXcW+Ndc3eOyI6A378H20ZT5fxLtX5ClfQRf6mv851X6yEkFeFXfOE
hwpPn3I6S1etFMgrxvqzEPjkECyVV9KQ6MIuPL/L4f9zUhlSbByFjauG914x8+tksbONm849uKJ3
oHduu3lj6PaAuHdO7LG7K9oK4MqkfLLgUEv+13Zt84CqzrRpJtYsmDFE8+c6BB2YkhjaiPyJyNNd
hPf6aUONFrdl27D2MOmfbbNwztEi0CVn8Kacc1vx8A/Ldtr+MSAhA3UW/JucjbTyDJe6dEQkJJ1M
exsiz7YVAoX4C3vmDsGRBoQPfAut1G4ayoVHDcO0aXWFiI25f/CCMjoK6GuWUTkVKBlpAMD94z9G
L1dYRmSeXGpwYnVrYvvKat/hJaUqYPmdqs/0k9H/HHm5IyJP5pOVBYt5Q06XRGmrFUgBssloAG1q
qyaAHp71k7653EzSHj1D3xQAuNX9dfxyMw1Jf3cRvMhGD+6JhpBH0LfKbTxr6q5LzOBJxXsULq7R
fB0M9ykW1Wj+fklhqb99p/+qIk38JQ1z+N11FDym2Oftx8EZbkZL/zmP3XMrSKrGbjAXoXn5Hlqx
bt12+vAclcp6bvWLjsAFDzry91rxv+TZKvssV4mjO5xrLxuuS1+aYNnCaqdGYNwAfBk0L8M4qq/d
huen8UqxTsczI++AlHjGKya46i4yGmMno7WLzZYZWsBGrA6MtlmiqdB5EcpxJnYDi920qU3hrd3i
HCv/fenr6zheGTYweWkaqvMWIk05yFX2QImHG21WE3Vfh/a32RuLN9Qrn0Qj/5WsqyQbN1WKkBUa
1W2wFxK4HK4j1z45G4QiLqdah0ECYsfQmCLtqA/OIQ7hYjmu8ZeuqKeksoNfeQIEBgYnSLPkR58q
+je7ytEY6PPkax1AhZ9bUGNaA9QIxlj8OfCR8htJbL8Mpe6t7S6Fqqmz3EhTdlRzyGMxK8c7zbOy
OwpglF/rwPye9u4+zRY0H0T8qKvV773HulzPGvsJ4NK4q/iFb4uJZ7xdUxIWy7NW6ZKDoo83okcm
XXLIFvegqynaJXYxE5K4wTSyQ58mN6JpJl2VMn0OB7eHOtP1zxNU2S7BdtpbrB0hPCVbP/RBCSxN
GOXxfRr2R58yAsJboKYpJSvkTjO7f0bPrz742lJUXq5UkgVhn2gsLh9AXrV3oOsV8hpUjl6tYjB4
O9PNv15hr3L2IS7hvmoR35g/kzExlh2eFzqASJXwUbZ0SY9cHnw1bodlRyh9OsKVujuHj9LFjYrE
YMarTwYnBNVPEGw/I6mav0ROPpN2gjffR7yvXB0324k1i/ChcpxZ1mAkqoPhqdlLBP51P85GtlHU
QdnplV2sCyXwCnhfkXZCYnfnz0FwvPT5af2c94Nx76xKwywQ/sksLDRsyoHLGs42tN95VQygG435
YbCsv6SbapnHU9rRD0ZehC99Ve3/sCG2Ig2mTTDD4V3q1nJADqe/G8MEW1zrrUv6szLQd11tpGv+
+T0QtcWixiFndBIZsIu7lqvWOMyQZluLSlhgRTzF7TxfdYg7UD+HWV8W9bmbneCBp2D4UC8Hs4i8
tWkBLpAB6ZPRCGy9uqA7lni5hB2oPCAMcPx/XCMp1B9j4WkHmSiDhj58QpLPuNF6mDiFi4Of1GUu
h8xCFmOR0JBDYjcOwBLncO2Ss2vtR5qDpf+u/Scow/nNZYenhcm8z4PRXV0Q5to4RQ+5ubExGmu2
aMQgALlE906zf7PsNNjAgLvOreehCeznKPzSNv7wJD1pPoygK5rhRsaCcsqPSumSCA9AWF72UGCf
590V8pFHE7f/tS1Qjw/gkLbJP1N0CvbXEH3Ebhnrm/QghnjoQFpA0Z8Rs0WvJigCLPlC9SRjue+M
m6mcm72MRi6q9VE4IbcLcPxFsdTqboq0y9R60upV1ixY6DEw1+hI5BRvFk8Wm5zGIXOTv0J0MZot
qRwA+bFyvvwNMc7cpjPapnWh2dSfAeqkYB4fyqCs72JY61c4j/SrfBI4aMR6qIJ8iCUT8iHWX8xx
r7FTOf4G4g38GIkpo7iDiz3ulUkpWB6S0tX87GcTjNVDbcbdEzjKe+mO6vgtSnAP+lx+jDL0e+kO
qVL4iN5twqoxkPUZvaPu40HK8tYAP1E2azLe5begMU9ZgnFf2w8bQ1fin2Hhznw5ovAlSzp3ixdh
sa4n1CVRs22fbFQbD2HnNYvVRPMkh5GXK6uOXt3DGcFrNXYhRqJ8/RAvaPbOts1Lvc2O2YjH5jzf
SNFN6mdSg+sAro7od127Z9MP8EfuXyXo2l9ETrrVMK/aXAd6rLb/LmpWjQ8hrizcjQ+qYo0CEgaI
Ax4LlzMtmu5wiH1KLeRyr/0yqLMPufW5zUNzcWCQPjnELpzRztF/s7ft7nMHpGJpw+oiz/Q6qv18
S3omWePBUb5WI7qgthJhtmE3xSsMOXflpGZ2ktFgNneeNsWPXYomp7VJCz/ZSopmHsJfVlj5B+F/
CKdkhn25sxzPWl/uSDdQ7DO8jcsECUlHnJcVZIsxO8ZMKrd95yxnkVK45yHQ0G+KZ/c8LWckHtyP
o7H5mXxTsMak3vyCEslG/G581qqboB7d06hV+r3rk7kXuvmoYAxYa8mnwcUNw29aaxcA0V7bfesc
wNGZ60Bp/L0f8ILktdCeBqyU5d0q78womj+hRJefpWUs/svaCK9Q3q/G4s7MbyBjcnAxvAKeJa4m
Q0L6vbbCfZ93xmO7HGzXyzHIVu1DMPMGXTeZeWqA+54vTU85UAb0HyTWKnh5+Nawk+kF0M7HuQyD
W0sbf7yFR4ufNWnLtda1bA/ISU1brUY22p+Wq6eKr67lN5DZdtW/ToaOAcVSosxIkK2dtgy21+qk
1CSvzWuI6yQkPmUEqA2VAKl3ulqjbaa50pckW29Ur2E6PLJGICNdT0dMtMvfs9Z+b8sRDaTK9JHl
T0xEwMoFq4AfZ2RXGeVXCCV5bpRPUHyrddk5oKS84qTNQ43TIGlem0WVtZ8n58+K9jQU0SYJeAjK
d+p6gLvywjaxOkqXfFOdgL+m4f+SHgo8iBgGNaZ++uwVK+msHWUzeD5iWMYI6yqffe+mT+uzsegg
Iuda9avL6WXYwJSy535AFWQJh0FOlS5GMTsonfDemMN6pSilvjcQcLwf0OkzV/OEolVsKLjHLZ2X
wOXMoPp7VPT88UOwnDYWQo9z0p6vsY6rWDeN63wSSJNAmOIscNcDNed1LpAnBL7iWxmWwwXWJAin
65wPsKhr+KVTrinhWYN8Nx/sOw7Cv2zZx0dkfVHwHX+pyy4/RuMSkSZyDXcj9iEycIlL/o5zqzm6
MdTx1/AuD9xys5w1CudnJTJ+mUAa9zIYi7awnE6Rnp7aVl1dY/+Y74RYXllljlvY+4WnODxo6Oyd
GqdX7nEwkWfUlZ/WhdW4Ki2/vLkONKwu9iW4hZX0dY4331fJWe71AjYJdl7Tk0+F1joatUJT655q
3JuLvR3m2ulf//Hf/9f//Dn+j+Cv4qFIeeHn/5F32UOBeH3zn/+yrX/9R3npPvz6z39ZuueynXEs
XUdNyzVNXWX85/cnFHKI1v4boOixiII8PYLtzrZWlEChc/mSL7lRyaBL5tyAoUu6Wn8ecXpp9HR8
0Xl7H3ANc7fYrM/f5UC50t2SotAOcV5PL55VI6+zUFo1LUXhv5zuNB98eD2MSOOasfod9dOncez0
Gz2ZbfhsA7SGI/p55hFBu9vSIa+HffniKoBP+Apren9n56qiY/WXByfUIXeUtCkj4Y57ydAFo49d
QAUDXMujHqzE0oxS5JZUnCKcworXpCJiHCs4JBP66MDK0j1wh+TSF03R2Va4/yWiqGb7bsT5+DoJ
BGl2IxdKU5zn//1/w9X/+d8wVNVDmp1sjeVahsb/45//jTQxSLuAuzimCTifyQrqh9StawqGWrPB
bbfcSp8c8I/QzmUTX7rQkYO11QG/1s0m3lBxRd8lrYZ7+DT95YAhRw5WtOC9C7AacZc0HEApd9p+
ioYm2rZN9Qvd3s2bzEfpNu6d0o7BOlTJLiOKBb3x2qbQQAVrDpr7ejmTAb0iPyB9bu4AROhavPWk
8zK7tFodxYB9ahk+VGQ2jJctZo5ixly8bTiVlnd9qhlvG07kAmNQR/VRQmXSZDZsOsPOOMorEE5F
c7he8tLHJdPasx+kJZfsijHeSRM9v/gexaLLnlWuK5cEK21cfoxc0tMVH403Nr06X6Cbf/+vNlTj
j/+15jkOXznSxIYFclz945unKK6B2Vge3kSlqh3H1CVv3+AOoadoAONg4G7acALP4xek66Q9dakN
N+ZZn2LrrjNLDPMa/HPXSFrV20vbi5Tm5CHs5kTd3zF1w39hjNHLNfLSufvflJ3Xkts6Fq6fiFXM
4VY5dKulzu0blt32ZgRzfvrzEeqxvH3mTNW5wRALAKXxVpPAWn8IQX/vKk30ZNIT73n0km/Y5E2f
xiSeMVHyXkZEyjaG0nb7qQzsC896nmFuq34GTQM3IKw//JBK4URG8oiVjo/wQ41x59RPn8jNNf0Y
fdq+7S1F1WYn3R9wGuf3DsXGqqAUQvIz+bQkqO2FZ/XKeUqyFFF6pD1ML31CGjU4GJDhHmSjVqQb
wiypESedXDi00LdkTI4OetRu2tYIllXXNbPtIevCnGwEvnb311g2zMzLTtf3QT90q6RPIt7+KRrX
vt6Qh+KnDz8dNRzZ6OQUaptjrexNTj/c29ZwvAleW0jn4a/M0/t6k8GlzFyziVjfbmLlaGAAQYiv
N07LstyTAxO4CcYayUGcDni8a5SRYq04iRRfoj7RC2xPyuJUzLEGNjqvOdf+FTZRvLvOliNmE7/5
TgssRK6dV8hlsgsj90HpAfLJ0PUm8lLLnb3WNQZEFYMby5i8i6cbr7kdba0ujo/dBGBh+N3odo6k
AYryYIkpo/81ILth0MCiKYEVy65ccZtn2oqxF+jW/hW/dVuUzhwPN7P/try3R1hjAgCkXOC0+rQK
QyRrbzQvtXJWrhKKY4AcLYVySRCbaWPzgD8P3EJXUpl1L1yOkOo3JRfD9zYqrUVdF8ODZqbmfVW6
3VIOTGI6IU6fvTjWVO7jJk3QkyvEd4Qz5TgG8e1CK4ydiujIiSRkc3IGhwbw+9oElb+05q4LIMJE
hJ6StgpwYmMFIMtXco1aZg8GXtl703V1bSGnWxEnclBO8+1k4Drml5W9N+3mfJ0k74EXQbaBzeku
5OwO/vaOgzHZfzK68VPR7Rwd472i1e9qcswo+bvmJTEQENKiaycma39vtOleDrXzJLvjj49Cn8D9
jK6MmZy/KC3CRpZdOWDOis54aaSktpknYzrZD1zs++x6P3nTQgvYps2QnfnT5dw+BqkWNJfKmCyQ
yMZ0XwQIT9lAQEaylqGio+bQQrXDb3bCwjYujYfOV40HeVUKc1rYujtuI2TpbKAgDHtqvqlHx7y7
xhwlbu5SNvBy8BrrawoUkG6BDckPkEO1NeiQiHF/kN0/PiUlOTIk1WGYP1jGxdTDG+1mXzYPwM4c
L/KRfGAX/rzGgHfe/+9XhO56f70idNV1PfzaHMvj0rTm7cIfmzOe97pDEsvYYvwxI75SW0s3Q222
xbu/j4eyPyDD5Z9NBTHSpi/Fp6mq2xJro/fK5FVS5tOfM0j1DO+FwMQsqzSP5wEF9LIb0GB3a7jA
MytvCpt2KUel6LQcnVqYwlamGn9M9hwUffnTOruT0mzqqI94E7lQwJOxmJ+xLvox5aBf4rkZDABR
MV7dOxkLo+o16iv9OLj2jwQ65wFJY/1ybVRliwN7fJI9OV1eyftoScMAMxDcsc/scoujNmu9G17Y
VospRiu6VLT5nYjqez2qBK+Xcz9IYdD81xFUGr1J/3PCPF/eeZpvLxfJrrySMdlt2XuufT/Asub3
J6CUwXv2jw/7f93L0vsLJQR1e7vf9dvNC/788rf/H3mY1bvG0I63r3Vdcpsiv1cq4r0ugPjFnu3f
c0wyFoPmiA8XL7olbJv+CCLReR09kORs7FGXGYeNNlNTpMrSH9pLV9UlnnAoBM9HvFuDrJ+xHC23
5MwPkUUO3G4xeKhTbP4asboa/802cJYt/P6z3RmfqFr4+1EvcH2DBFNhlKWrS0eZXeAmMyUfJZoF
sn9d3rjv5ESK3RirwwbFKoS7ul9JqzjXsNsn2coubX8rtN7oFpNIcPINB8W7i/oy33Qz+UN24zkm
r64z7aLw7xqNemFrV+ZRvllqp0RcPtS21/eM5BtbrQ6MPNL1X/6oDl8j84tGzokso15WrYVkH/uu
rdE4+K0acfpmu862HXPzu+057hLbw+AeK93gXMZkhQtcSL/7sEx71G+eGmvAEgGrvLWM81catH31
3cIEax2WmbVPDTN5ThSBX+IUrKeK8hDH4JmYnmCVpwZtDUYDqbRr0OUv69iheSNjOKubp8bwOTqN
keoteBTWsDMJyuEy9sCYeMDyF+b1f4aoTbZFpfhH16jjQ1Lm5CY6taLSl1UbIKbJhQd+sQL3Ub/k
rTCwh9CTb7YoX8EsYfYxpCts/objEOKP2iqKdrIznXr5kLOV81T9dI0JjqSLqO/2MU//Y9OWXwPV
fGVmmMhDbuTXJ+fJoFxHJekziHAdKdswOMXxnXSoDVASV30rPOkxXDcws8pGdoExQlGq8mg78bw+
SefakDf13o+DTnm6JuY1z2yA9NRnCZYcEqVaJXFWHw2WPM9xiVyS8bjOz//7Ua+53ny0++MgThpM
s1UHUJ9mcRiw7L+OfmqfpxzSO30ztBSKfeB+e62pAypCIIpsitbfEbJa1V2c/rKt+FdiNu1LbIaw
skuBIF+eavcuaPmV4o79+5RmJ96IP6eJ7Qh6gs1qpJzzhi9HtEZdVexk13Q4R4UUN8h7MmqE5irD
+e+p0Hrt0QRRL8NhbZZ3Zm+byNjxX7UYxLSvx2+B1tovmjt05zYyEOtWizeMV/290SMTEc8Z31Ap
cFtK1WQnR4suetOVpxbBuCfpgqgpD83Qh48y0pQFqsUDv2wE5LKcMsp1UB1KsQsDMN6eniaASf/T
DMXwVvKHvXUTVA2Cwo2vgwbabfzt/O7LYbkM1xGEa43AWZdWbi1MzZtOmVeby9oN85d+FGIpJst9
Jaego52cTpiQgAspsNz5pjT9pwqQ8Ecu1KcWM9WfPDiOoepH/4Be2+jqEKOH4ACGY18WL2IAeYMq
Xhs1rRb4dfRvLhJ0UFJbOPm58oig1V6GsVQIAS8rr6pV33Vd1+dby55QOfCFtp9j2dSRCNURgFpY
SZ5w2tkqheZ/ol9O/jWd4gvEMm8Xo+C8U11SRW5pqOhatEiDa8iBi/9rqjuIeGFrJjj3eT7shL/m
OyF0eXlrHTLRTg+br1v/aypqRtZz0Lqf0VSpd6Fox7UKwO1FyYx/cq+0f1n9K44X2c+8JWMXp2r6
BGWqWxRT9DKEBtkvR/f2bAWT59xClTGaDOBmZpo+d3jRnECMP6gmJlzYhYa7WgmKcwGcbqmDvNvW
QwspQunv5tTVUfYcLRytRVF0d7ZojC21zY80VdRXwKnfLZy5f9lYfblVaH5mVc5Bu2qjJzMu3U2r
CucQ5riBWTbQpGxehO3Vd2deBLRwUQz916I+6OxV2qAnLEEKCbKYyMBn99cerLq9F054rc7Ah3/P
0BOMrSKlPI+GorE57e6v4Lvf3Ss2L2wKmCrgfFWEvcGfF7rSnfJIKy4mxSht2yqdgA9UOvxtqPaD
j3TssXPEnQylRldRgkjrcQ1GxFtGrWKT5aCRkzOHX2gqUkQy+7R2Fr1SBQe9hUEN4fsiD7i9mx9U
K6B4MocUBYJ4yMPndvg1A3TcapeS8G2RNnrmugpaYyVjapOuksFAwr1u71XTtx70uZFXpd7Y/O3V
xpI8lbYbNBgS8kkQNQGH6MHBAbqowidXD8uLEaGOOT8rZJPaqbbyPDKsckHglsXFR7zmNkPeQ+S5
te4EbDZPe3bRrjuUg43ljew2jXjohvqh5ifaLr1w3ZZW8izHTDt5adGWOcmeUyGdjxPYvvG18tzG
hb9Wg1JbZX2DMi46Q7woyLTvr/0m+7CmxD2PphKD6zGnY9xZH9ex21o5mmIU8HhbL2MAtMYH9H0W
KiSecWRP3Od85Rie8WOTROW2wcTtME3G7MJDbTrDqvRtKq1X+QNFSX2p/l4kDLV89FPQ92iCPZS6
ECe7UFDn9s1H2Qg3zleTkrE9t9rqpLVp8hq6HMmwIHiqhzJ8BXvdjsmrCBX1qdeaJQfE5DULxuYy
YX4nF6jgBB5s3hMQ+BAYRkQLr/sCScEJkSPZLcg1H6si+Sl7wzyjt3KBCkkZHGOLuhleypvGBWU6
oBp/IesYLzFUdD6teC+fXUOG6rpRWd1jNunKVk61Wzu8Ts3zwv30pl3bwKA3feepnqUKYe2HUOPd
ditZWhnQI0D4WnsVnZejt65AO+nPyfNa9KXuU87qx6rjwC6om3wYhp8seQTj+RYV1RNn5rOMK9rQ
rys3g44NVvcD41b0UuO1mudIcqI2tSzHsPo+5MoOY279nxJbQNwgrO91UiqLbCidx8Grxo01xPrR
mYFi7YD/XxSku8i30p08bpmu362o1oidPIxBMOpXQzV+jabUolcZJQFY5XqyGjN8G2HXGi9DJpKd
MnR/dr25W6mu/pJbzdforSvXFvjKPOUFL8c+dNn1CComdghDEGOKj6grt0HZjz/Bp/8a/dR59r3Q
3kR5TuGgqsC2tFQ4BWIJP+L+l5ypp8hKTjn1ggxloq1Xs/uvzKI8kLTDUryNmmUxd2UsAI97vfrf
sYKy+BRwZGWXYeO/DgJXRS822E7zpWvZ5bLPBqzl6yGkgJpG9/JKNgLYztoZG32l9rMMhI6ihZrl
732JSSJeod26KbT83QFrsohLSsBCVNGrYaAxPE8L0EU7pHXnLrsx+eDk0ihPfVloGwtteY4v1vCt
iag2KGCCTnqh5ij+MCCFvlVwkGjVKV8DUADKhRT7lgO3FXLAs8jpTKa4hCTgHyGQ7tmcuSfZ8+Ea
7fygi5eyKxulbl7ZOr6OPOYXVSj+kZLIPCDNk+QWyqZ3Q0DlbbS/xesoOecOCApVMZW1ojr6M0pV
+SJVbdKOq1HL/V+W5YtF1Jnus6p0w9qINqbI7bPXeSZSSKHyjh/Po9b2zj/e8LPEWu2nbbvpouLf
6kUZHBzOXHLAuWENex0bO+iG7cESmbiPgtBlTyqmd7hxd1e0fV+ALsuTNxyqyqUW2QcjLBCRyIvs
c+ryXTOCyuENdl+YPSgXM+nPY5H63zpNUxc+drovOQ7Iq5H9yFkMMBz0Rn+r0fM5y6bqSjwh0rJa
3mLyasJQYRLAmW/xwWq1dQZcdVX+Xi9HzeiIw0z/gMl17C1gT3gzj3zBbl9fakqBIpHnpT+E2htH
tECnRz+CFq6YZNwMe3qUIXVA+dvSg24ju3KgjPRFi5ffWZunVXFt7yyTpElthB1ywTyHRAvksIjV
s8r57Oj5wC1jIGs/wufQyrof0RBZK8VwnWM4lMW5N1GT7aFw/VB7+37wbfVQpXW5MWMfjxqpLXq9
hN8W76oRqay/TFmkPctNsfQ6LGVMrzKkRhoku0DJji0ykOsMKN69EpbOckzRYpiSYi4V/e6DPgU2
5ID5L4F4LIRHjaLN7fgNbWXsSVPvMfNG9anG3oF3X/yGWmZw73RYGMmuk2jUa+u0XmdjlrzhK04R
Hjov7lhM1g3jG4aZ3YMcdCxq5IPC7iYOLxkMr4WKEepLVqsDPGAlPydszrbjoOPfmmnpATEOdZd2
Bc4XsW2tNXVsHsUUqrgziuGtU0GqqmNdfCpmtosHh4R0mlIiKvpZalE86KNWfLdFOiyGMDJfolrJ
V33eOefJ8mAO9L16N02o8PaBG+75L9fexzmbeKjw9iUObWc5GN6+bMsaefSwvguESrFkvro1ju+U
GzQby0XtdbjLYfDWUN2Js1XHeUvddux3r/2iVXMgjPMkGSzTPFtVc5ATQ3NXV+lzoBb82/iq86iG
nv3YIW4WiZ6DDOX+x8kxumNiJf/InmyaurJgaQF8lPPjLGpOvpFe5ytK7jz2GKtCsxuiLaRttCjc
YjjUcTmu1FLND5lqdu9WvUtmTlht6fneG5ps3UnmWB59R4IyuzixyJfNYI0bHz+mBWeH/EMb2O+1
NszAAdble4Rz1RyeEMLHLxadsmtXbf4JOr87d5Ni8FSqfpLjKj7sVlDdrONuHzR1/tFZa0DZ6ntm
VMhXw0JayXDlN2Jhdo5G3V4dL3nSvyetinv44PZ3LgLZ6ynstJ3gKP7u+3jhUIR/4c8Lw86EHLBd
TtZ777hipTtI8CKwYL+PiDa4Qf5edmp+dCGyIVBGuPZhLrUmjJUogV40ZEq69jHZeB142b8W6Itd
7KnEhZwQqfX4TudstZBdd/LjXRbmwXVBVEcov/Pq38lROc+mOrQlZ9WA0Z7eozAcjvGg8/uam6TM
FlnQ5mfKXs7FbjGNDNFXv00oKlBJTgF78BbzyWFuRrcTqzShirXU4B4h5AkKUd5FToTd/k+O8uNB
9mQ8NKtVpuPX1phmujJCu89WfpD38N5spO7hMmvrMU37hWnrQ4b1lN/daRlZhw0qyjvNmgbcqYhN
mj8q10u5xo8hSskReTd51QM6jQUnmMgd2nMgoCePSth/MyxBErrMwlPQa/4500ycg+cBJ+JH5mgK
pI467C5klf4xkOT65oqiXeq+ktxXbqFcqkj/cb3RLKGriidcOtPQnU5dBrHBifE6ENNAbQjEnb6Q
l3HRvM4A4f0fsUAR1kF3A9RiWItezWCv8IAOV5ajmyu5LDA6d+NVcBulBKqGsZtWi/BB6qf+DqmW
EzxYdVFfZFwleypnydBk1RrldYhOiN/kbMdrbaHXE3wINy2eKtVKj4aOYLPraDHAJit/1RQL9Uc5
2SGZDIu/WTphmxRIzepIVYruLEdF4QRoJJbJOjSa/EmEcfpomo/XqeDlf0Rj/4Y2YXH9ZGFU7cmM
sKGYP1jeocqLry9zvaEWieuXkV3Z5HH1xxeq0qDeQcjAyHv+SHmnf3+p1mnvgia4n0IvOSNFn55j
1WTzQDoL7Dc0pt/xttYoRAu/2NwGXIrppyin+DdPk/E0VWP48u6MJ+GRWOo6Vg1wkDnE0AWdI+7J
ej/msJUATlRsO8kHRTs5CtPMf8B6Frp6c8yzvjpQx8WyCi/StYW2mLkXZTWswzgkAwyWdeXnYbSR
WmiyGaierUrsMP6IpZ6GfwB+oZs8tIEUYqJRmUO1aYyqfrUb/al0guinGWngfKOM7ApuHoLtzsFz
4+gMWJp99Tyj5/9QkaufWk1G2tKb9sHTSXJQzo02ka0rr3lsnKu4R5ject8sspIvHdY/G1tU1UaP
jHOJVDIk2AL/bPx43rPIOqNC6/+qjGqjZM3wvbfhz+lsKS5aWvrbMRXjXi6KfUy3U32a3lMWSbfi
rik2sLfGPxYJI/K3/bwoQ1ProY9UqOPzot+f5IyoBqya0Uw/kIDS1rqSoMWn87deQp/BzSIRn32A
vOf/nDEyA0my/34P+OHpJxK+13vAP19NdpDe++XHkCriLBsdlve5hCi8yqEpr4WWuC7vjDZ8YFo8
tez35TwRCm/pIDCVxFRu28FdmXmTviqpiBaZomm/4vQgMtP4x9Lct8bK/TdrUtF7MUEqa4D0dppS
dnu52vm92ptXq2qq/17tudDpRtIePP7wXW5tZyF5s1kRgd2ejPSsBdZ0kgMyjV0MKr9ZXE0klE5p
Y2sdOpRgG0mB0x/rCEXNRN+EVp3sVK1JPlz3RR5ZqoENTJ7NNJHRST7sP8P/mi3PMXJ23Gv2oq/L
jzZoLHPP8zS7a+bGzGehUs9hT1rnM83b48AU8Phgf5ekj1pcG1uqH9a2nE+ok5Z/OipP8M7s9BdE
Jf/o6fQS+IBgyDjpzjNlL6za4TNTnjyOIuBGtOLFQ3Vo4gzxFgSJjpnbmF+7bZ8ma4oFw06OoiNF
vbwHeYRm85PeZttO9+y3yNDGA2Js1LzTmLzlYGvLfv6+ksAvufuyUZuo2TWagYyfNou/F4ZNhW7u
35j+epHVaPSwe7WCNiZ9mFokuLwYonuO0r5lPsmQPY75ospFcQRsYD2posNw4N8LYD+ueulUb4UV
knl1sipzZN/NUJ3uAj/sYHIjVyp/14146o3U+g54dlo12OOiJVR3J34AvDFC8YHD1wzfhpBH2gLa
oOENG5my1NFZuODCtIjHgjfmbdRV9WhtQ/7aapR/OEm1w7ZtjOK9bPtnYG3VZRCqcnEd/zyYRfEO
5pgimKJYazlL53i06GDdnWozgSeIlsSxH42VHLQzS9mrjgvaab5jkioUACj0HOWoc/G42aHU5ulk
CQ8FNdJrU7J5yha3vpbbXyMVzPEFPE+x5vDvHG7rsjp0yQgNJz1DcBRlZXuPQnj12HECunji0Uf3
51FGUthEu8zJ46XsyoEpDBAGyCJ9J2OyyfINZHyMaRL458Jtx2UvyjxYTqic7jFEKRagyqOLbHoX
sZY+Kx9iNygCskR1/6DrbL5kFzXqfAP0L1+qZm2tjMhCq0SPzGERF15zL5syz9r7aS5CgtX6KUN+
MTX3f8xz/Dg65iVA63munJKSy9nHkKPjXHMPnBQnVKIT3z3Ixv199feInB7aY7pEZRThrHmijMmr
6+wxao1tgLqvEeTREUpcdJRX/637/xXz4g5pCseKV7f7wRCHagqxQBFjfy8bUhL9fT5DzAswlTxn
3fVt0Ps9TcZGFZvRFDCLnC9Xwq5Bflpeqn0Z3wmEAeVcubS3gt/4emrqxnowKg2gsKneBcbkr4Cq
YJwdQfuy60htF07UIeKn6BrXcgL5weA6wSwpTX8JWmV+c8/BRjxGqpJczPoxQEU8QcpPFXtftdWF
bqJqHvPeLzAB3EZjbazd1gnfEaumVl15KGOTSH3DxLbmD/O9CrT4LtfnZGVYRO9dDjZQBaCxl12/
He5SBY2JFkjopU+0J0s04rU2Qf4NQEQz6jJ2BdBKdi0scO2F3yrvqHFqexlzerd/gCvGZKPYK5Q5
jrIn4xDOxMnAB1TaXkZRGR6nAbFs2W0r110Vqmvt2KgalCDVZw9I8jnH4yB31JU2pu6p7XKkNDE+
8hGYqB8rHEtID0GtWUWIv+qzQu4fpChhG+rxklTdW9spFizSPnicVB8qQAMs3g0esygNHrH3DJEA
Fz/leD9PKtsk3XQurGo5Qw6E8cnTLkXsvJCxLM6u3gev+fAkOSs6VrunWs1TsrsUNEe1yXcjtjhr
2fXmRAQ4COtKcJlv4dgq3AKIP2u8F/OV2Zrau5IM190Teg/AKsfu+1Ab5dKKpvziD4FCmb0Z9pFu
RA/J70V4WV8X5WAz5CKDtE7Gzmt+Acg3hkDdUPdCcZE9IwWD00BSox7KO8VyodeqZgqycF4gY1kV
/bFgBFvc4H6Y3LemeGmC+FPM8oNV4ndLG2TkfWC21oVU1s+i1MdvSF9jI6qgvtHVpnppQ+OXnK83
WrUMDMpbE06bl9LF/FwOhComnsVQD/daVBSziVoIP8Y378PM9TaatBebm2wIECluqTPOzmK3uOzW
Vt53iGRkzQovMgy3/z0nAqGLNlQPq9sWLkq+3E/gULn/oooNrvZjnJpXdTDFe9vbc96InXKpoWju
dr26F5EiToETcsjTYv9FtFAn3cmtfzUqG2TT/Offq53KDK+rQ9v8c3XXBNWCU8e4kkkYbIbyU4R7
xQlWnb5UMItcdW0HsVymY8omtNcAeT4bdAiXY+k7D8jnQNMW0L3ZMFFSN0Le03pdPHuDdRox1wPV
RTp2qu7S0NM+qnnh1EwUAh3na2HYjt3Zizm2Dq6XH3N8pJeVZLOHY8g3QWqnJwW9v+79JJtijrVz
7Lo/5F/42pWD+A17+8CM+7WdrYEjO2fbroBVxHh/3nqtuwJW7p6TQdQXNN3qC5HRaN/qPioegOLG
D5wtxMIIqvGd1ByKJnbPQW/utj6mg2Ten+Q0P6dqmJsmQsS4iSwDBDElRM0S/NuGxtjfyTKI8e+u
HMUfqb8bkixY60bLG0CYr6NaJC/Ue9lZghbfJVkcPheZ8SktxMUwvRql/jVBV2zIe5GxVqygvpTU
ss5j82RXKLLfIl34dJXzkOP05FCttf7W6Edl4UYO020SQ1EXZrt0/pew1O4rVkRFtpNd//c8GdMj
lexVeUKI232M2vTQFxS/ZQ+THGVXDRGvwAa59aXVux+TL8SdHNWdukAmSyeda3cjnBl2zp06anvZ
lRtp2Q0dRm9dOZrZmyvmxTD0sxXq4Pj5mKNTgWyesfwyJK9Cr1KOImh2ZGqbWZ6l5FEdh7uCl8wu
sv3h2dPyb20YIqmYuh9Z403PcoLahxEKMrBAOOZdJ6Sa/1G6/dcEeYew15PF7EJ493/PGpQy3HHq
/LqNw+cYqLN+/r7NbYL8IrWovumGKJ44Wdmbqlasilzt5B/xZuBkplvgNWy2X0cZTAZ9U2RWuf8r
Lgdl7LpM9n1X304ZCqnbVmjaRROAyyFaKwtjqJ2PwoPaJXScZb0OIzC2lu89Kfn/DRDSVc/9i6pj
Op6nOTB0DAuSiGrr7r/RoOC2MtvWCmvPu27ahZgzTEtPE9mh5vQxXi9T/jNQM5mjJE67fQGrRtPb
YGNi7rDWhtJ7rkN/ro1MIARU2yS5RyxssvyuHopsQUXKexa4I5IxtA6tgyXGUizAdrnPcmY0RUdH
w9hUnyfWjZuhtAFtUw4irmdRmXLNnexSO1HWJKWUtZwcDVi7uIH74aDpu4TWYD9b9sjRpSHLLruG
RdkLztOm7CpKjPMMjS/b5GGKDTa9KEte8YjKT7KHPXq4jHQzPrTtCCeRVPnBDLxhP5DYWoXI6e7a
HpSSF+flin8itDQaNIlExXs7n2LvOqoHng3rry32cvJUGEvNxXQtR69s3zZT89Ihur6yo0JQcKbr
qVhj871SSLyieQGfEWzCvkWYeh7V09bf5KIvOffQVQzF3w5BMqxiTY1g5KGZSdYvvnfmhr1yfD/Z
qncYvXYle8ikfcXltFuMwyEwv4TjhOvkv9pcze9lY0d5cb26xTRNPw+R4+xuIRJOeJjNjYwhFQmn
h2cQCYx/DchRZfQjlC2i6kAaw9pfYz7io14AvHWykqcIjvd9lgY+oG+YxBsjBhovg3+M3Po9RHnP
sQPYbKy7Ndc7GGIWfzbbszboX6NT7iJnFOA6ok9CfRzRUSrN/FF2Eh522zE0x6XsqvOE1C4/Ncw/
jjIk6265lVys2QZFhjKUKlaQJCm6z7GmCcNz3hWrgh8Y2c4HG7rEXRD2/SPpKEDxAj6J7MomMXXQ
RZUT7VEP7R9tmwOdEDgqzwtkg6wWsku8y9F/Igb5p3+MouKXNUw4iM8hHVvoU4lrouzJ+wwIP6wd
J87XMoa4DCniwvI2Ip/uHQSO7kVUtI9hZVV3iEe8yF7hqsC8sMeGH4swl4zJBrGofYcMwEn2Gsi5
Ry+pfsj5MoSdCbj9ynk1kp6ikerW3zrzp9K3xvugBBOefwBuBexqfu06POfSVV9SZzBWg6aHq9YV
36wqVw54yWZbJ0+GZSbaAgG6sF1qk3aOenYKijGRLWsq9aPTonvNFd5ThOcV7j7TdzDg9baCAceH
9NMaJZNuNwx1iHBDhv3j0BzIIeB8M8Q7NQvs+8Dy4+3AphqPpc45VZ7xkldoMbgNRwyPL+Fpdbqv
8a5aez2Mwb4S29I26zslu8e1RMzHLa/D9EDjG/X2TkvjTWIUyS4urRgYeYoaRzAuinGChpKF9kX1
cb02VGU4ZGFERdLVXktnaL4j0czzpTDVU6GUFqCagH2QWwRb06m0dTOk5gOo3GUx6sGjbBBJUPcT
IAdu/p8YSMtkXRVWBQTzP7Hew1k+VFJ/j5N7eF0b1AYphjQ9y2kqULY7qtsPt0VqqfQ8e/wWHeT/
LEogXy41zYm3MjaiOnbnh96xM8FoLIx6LA+URDG/kf18Rl7IvmxsBahsMOK6jaJcuri2OmZxBw0J
iEOidJq6ln29M4uDvIJyztRpHq/lKhn9WqoWw8IX1H/km0i+pILYR1t+bmTs1r3F/poXy3eZHL5e
3sZvt+CP1fl64V0vhegQpoNQg3vqYaibryYKsOBI5iZ2rDBdyL4clkF5dYvdBpKoQrzoNvz3LW6r
v2aid74tYfYt/TJa9IHlXhTkQ5+itNujEvET+OD0oHb4w5hdoK9qQD7A04X/NKWiWChkcX5Z5q8i
GAA99NjM8hQPLzwHzV3h1QVMsNC8dL3ADTNqkp+Zu4sNLf5ViqFD68oXT0pT1NtcS829oaQ6BE20
+lyAvt/j0VlNKvZplgdEPUDQYGWhDXk0piJ9wV1ob+Eu8RGmXbRxgwrUX4+FGguoFwdx8KK1/GW2
dfyjoQ74ondi7ZjCoNyZNh/JlKyH1lRe+noqd5FiLZrB6Y82PixHRPjTY2WuddGMey/N5pIrGQ8S
ldnKsCtvZ+nZPppiY98GCD2AISuPhW28z6AH+WCP57yjy0Fw5b/w9hy3wm5QTlO06COuKNjxD/oY
R8UuRHnsRNoUExQzxZFpGrdZ0cdbV0yrUWnqdSnmwnjRIG4EuGxrBIFKAQzENL+bZD8qCPI40GIR
NXBTvNDjR6XS2p05ssPxYxL9YLDtH4jt7+KcYnw4hP1dmwDF5L2yFAqWYNro/JqC+GJ6ikkNIV6a
ffKSIljxnSPWOg7c+v9QdmZLciLbtv0izOibVyD6Nlul9IJJKom+7/n6O/DIvVVV95yH81BY4EBU
ZioC3Neac0yXsnR2LatwvAZgJT3YedL30pZOQdwX7yZs4X0Bx2+3WCzhB4RsTkNf3Y77nxWaBHey
m+EJq6Z9yOZk2iaBIr2jOLii/6/PmLILPw8K3SOxpDkhgM8+5HnDXVDxlpwPDNw4xzciDL61Wu7a
eipOmU0z26rLG2tFopi7MPNaVdN9hVbSbVB0x59gkDpm5Y+tqe36WHeupip/oPuDQdGBVKwJKzkk
tMu8KFT/sswpPQIYw4Kmv9jcxqy0LI5Dgp5aquRVUxdWh1LTbFigcU2JqZL3ppQf9bFWvNasXCfO
Ot9Ri9ovQSZfLTPOjiYTOmwfrtTVriOb6MYmO/jS10A/u9yxXpJDzLwSTBh1/sZhcmLklHtjpJ+y
re3mZH7T+rp4KQ7GGD8NnUnANlgbsgXQ50TUnbZm2jCVXyR70+TMwmb1RkCxdAy0lu5OPiHtW41/
OfCkxEkof8rNuU+mJ9VMcFI/SaRiuXM+x9zu0/6MgSUMkkPwq09mZduSJnoUm9ppMn8mPm8u7cQF
jtMd6wrGe5074LuKdG9I+rbRM9XcmGnde9VgfpU5wVKJAhqjF2ZC3bZWp/IoNqoTV49XYleqzPLo
rBuxG5Jwy238v2f/63BGhY6e/+hqrCmPzZoTyNJuLh77bVH+iIwfVm3wOYgsj3w69VjmmXpc9Mhg
ic78NsNm2FWBi2D5G2lSRL1zF0EUTIQwZiJn8cRLVM9vphpV26iatOOYmNrRmrFpYhqZ0L8dgjR2
3DIaqJCMBIAlubSLDVrsrmPzDmVTeUnS89Rv0BDXNiBqEjhmC2yOAxba4x6P0Ijbu5bQpp7yJ3OU
+XzLrqzO6aFpzELxpix/t3KLSLP1J8CVZjpydZi7t7oqpqMTjtNRWjeO7Gd1BHexHIpjsG7Es0a8
goITYeKhhOmaoaT44wj9TE7G/kgRiBC49dVgDD+rpnwlgcN0aznlL1Cvj1iqcsZu5olAcFzDx3wM
tkucXkGXS8dmDX8UmyAGKyJlOmX/FLpfOx+MmF9M/Pspev1uoObddJRZjuO8FEcmQL2UDcdWLfSD
biDwMJWcNZpFN2/Q+mKjyz00FLCix9LJv2lla2wKOZlpZpQdKSp18R4qTnPkW4rPjj+sPkknMyHI
s5+xCznWTvxiEWQyr6hy9B+xuhzjuluORgcxivI57DC7OlKvqI/M5e2dlcRMSAr5mK45cnlT9Y8/
0+cb8WcSr7KiHh6vUnjPh05j3ReA8UCOr+ZeWNpoSOVm2bam8aSVOcy80AGiL0XtUWxsuW6PfYo1
i8gOtJWYNNyqLF2M6e0xj4NvpD09NTV6wCqsOy9RFR8V2sluelcO7JNiTMcwzp+TGhWahg7kMITN
sS4oyyuW8bUxpeCSTMPidUnxVCb5RKqJ8gNqPLDzdjzltGuhwYdgMc3Cxu0BXNZEkpDK3XOdtqFv
msyImiprtzFYaQ+fLp3XWgemhW4S8eL7rAb5FsRL4gMHaDahQSaFFI8hKz9cwlLFF07PtkVgf08l
CuCG2b3MZTX5UxXaXOIEXqOqkWsuXbaNWNlj4BpfIovu6jQPqNDXAtjaXE0Nk8B0C7gUujpyUK3V
t59Y7rzyITpD3ShEJ2zB5aC2Ylnl86XCC2g3xh4tsrxtnY7JgWE3m8iJeEjkT4g+yciUR9zR4WTs
MSDdnNCXmirE3cJ3QgmKaQdvSON/PalQ4/h9kmih3jkpbsgdn+Bgld+yZy5DlSkP7lkagmfNHGkX
xtl9Soxub5vd2Qwk85RG1SHhmXWMg3jX50nHn3KwwBwQoZoRJeYSx5VvmqVcNthEyDqTwmsa55WX
No284d5qboilRuZlZe/kQsobM8FclEg1qUYTRIM4yjajoxJYD3Jxk9rhe67jnhtp/IRWN1152N34
DjWnIiJ62hrO62PVxXT/VYaE58e0dLzC1tCOMOv2bdmiW6ko3wYbq3zXNdER4bZnNOZMLHILo2aI
043Vd73vhPW1ieJDEWkoBBz9RkAsZqHS0XHZZKpnt0jJ+6zd8f2ET9yWT2pZ4VBo2g3/WMvetHNj
l5nDZhrVFheM3rg0kfhQ5+bJiGL+XaUkeV40PnKqdlgoHm5ZTFzX2f+5jWGnZfNUHhRtYGkwyPQq
mY2ny4x0v+dBT2fDGyvQhga0rFMmx7+Tuc/R6q/kpAFCNXVZQgV1ktVk8EFIdck8TXn4OeMtTGfL
NaQFUgTq93PW39uFaC+54vfv5vQvo6qLjWJL2kUySP2lAvPb0RPYWVnzxmLqtLQq7G4D0/Joy7ck
AZZQOctOlZyLnkWllyqdczQUJO+VAkcmTextCtX82jmXKVRCONJR/GIVU8DyJzP2tjRYPjUkA8tP
d090G6Yf6zPVdJyjEkM7j9ZCthMEFyzVBHFQIrvWdSPdFoO8LKS9alnPRynrlx3m6m9lqaiuzbT4
Po5vZZaR5TCSNs2ET9kwjxq9pjHOZhYZe4D2UF6V5uc0M10BxhGceBpdk8yo9/N0A5tnuAZW7V1j
WMnJzGTa49HFcobWL+gMN0Nl36KJ1Amt6ZJdN6JI0qjBu0mQWpd6kbnrL72Jw1pXiPliRjUOue2H
Tq56Xa9VroIAbjtVjgsjzXrGcaSgki/9wcmt9cFtYOK3aq8eyF8Ka4IsKW2BuEWzh/EK3GhvrD9U
co2G4k7DBc5gGLQgSSC+pg6fk9ykNSmlcUirzzI3/XKElcavj7F4qe3Ikxb8+YAiC1e1Kcsp+uAv
lfM+pyqPaABwu3CptsRjflOxe/nBQrs2VlCFllWc3coJrSF6aC+Up47/X4HMvzAqb4yQI4D+TL2R
0o03j9Z0HHPlroZ9s815PN9yp8BVYeAY4iEQ3cOwfCPU8gzu7tpTXr5Cjp0JF6PRV43bwB6cJ90Y
dtnM86fOa21jyjIo0TrOb7M0a64z9evvw1S0qM1528jlC8L/dmNrde+XUv89LfJua9oViU85igst
JNsvjUDEafqEKpCVE/8QLPaDRR7RKpUw76p4xCaO1zC135ZSl16dRLqjkz6pUOUvlD6GrSonLIDM
drwqUbe100o5Rete38Xj1cy18SpLoXE0SWHB78wZcYTamTuEl+H4XHIJg5KjXuNoUa857jW/BTfk
iV1u2sdpTlpCR9oJ3fpSf4Q6+uquqtuPqhpHt9f6/mPCye86pjZ8UNMdEE6G00fIM9vFx4gbkhWJ
GwOC+VCKuUfuQHPTWdIeQeugfbS9iVmbD/SHTigdyJDG+kAu1boABO0Pph+sfnA2+1OnAEDXqc1U
qP0/WO/wiWo65UvSLoheNT36ssYIuFqQD+9VFMH8hyfw1sQSwk7CT5u+fjNxFnud3BmvUV9ooDbC
6jXOuSvPJn0zywmK/dS2EIBgoTxjgWMFqOshCowLzuAYYh0KbUNBVrY0lnpzzLHehipuUNyIBPLE
zXxxkljfJVk3n0urGfc68dAnquz1obNa5dgjy4fsSbSwjXgAf5Ud7KU5Ix/PTLL9PNbasUNMuclz
06sTwzrgI7R8chb4kXAfwylps00Xyyxj4/4pm+VdGbb5HYV2s+9Awq3+DwP2UvHapIQ6Jkv1pcTu
7CMSkr1SJ3es0E9mrJ9JFlNYBSk/h1Z7R7X7uzAlCi9M/mW1PqTMHxAB5/5U46aYWIj3EV/wJRo/
N0MqHQt+Flebbcenc3o2nGjaNdb8DrFw9I3AXO97k76NR0AvVZbXJ1YnblJgr1AsZdoXAMa8CQ6g
a2vq5M3E/nrWupRIDG086GP+rDtfbUtW3wpp/hUNrMx1Pq+RtO+lMLk1WcFiwrE+AuyJbmUY/Zsd
4vzCFY94qKm3SUhJV2pUZOeSxmK87a5DPNrb0ClU1zJnYlOp3w7qGWs9DKIVxpDY6YeCftyvnfxg
ONTWtYEbapxH0TYHHQqSM36eabe7Sha9V1aL8cDVxgW9TX+sYknZR1L8xIPLH/Vk8pQZSpAqN79B
LytmU6IN6X5TkB15mneo3OQ4do1QN475ogybpegLMtibU6Ra6a4MlA9G77jGW9BZ3YshSefMyrZG
hX5SYhL46NqM66oxK98oALCkBAlJQdCmBFpsmyGLd6r+VS1zbcv98bUeisJT82S89HzgaTtqoQ+o
fGf1TXrKNYSqYzXikjTHtymrzV0YBB3RNcM3uS0pKej5ZjEj7n1TMFxiSgNm0ELcw/W6oUv/NTc6
/EBa/xYGc4zCw80WfH59A6VBinkySVW1KTvF2mQWD/66h8EQkQuDYWeDoSN6be1tnREeWcqDQ7wN
YCdHvy5VT18XwksSOcu9ZCZtJsNPSQVBptgpZMoAlI5pveTqj8miaEYvnBnn1H99sqLM/svBk5YQ
YoCSFeNEER6DVkkxOk1keo+L8wTT0Tx26vyrmQttl47rHyS2m9tsQfvz2piiJ1zfW+jE6nYslvbY
klWIaA7c7bjWCvK6HSkVUaLIG69Lzam5yarMBzx2WHdUM0uOoiIVHEF1f2AiPOxmcVgcaTA9kdva
JpwvBh5v8Ldj4l3UXD7qcT7vTOt3WgfNYegl+iaN7cnYUI4ayfak82BNUyrZ3BOQ41W4070KtKsS
JeZOmzcpTaxnmDfXDIaoF3c9Mq4CNu1E+/EN6yoZOQOepSLdjB3WcCktuFmiFqJ+s5MK0/oZJvT+
iSjlQVAuvrmU1PADkjZiMM8yRSg3bTXW+dV4qqLO74f+Tnutcgm1xIOqIDA1tf6pX3INeUilYyTr
NlF4iEI4OVpGauyc6jUYijUfMk/zzYwmCIxa9FxmPK9gmklkA8+O2YEgMjR4fE3gB0H02ufQZ1Xr
2A2D8tZnrzKqHMgLYXPty/GXTs93Nyx1sq/liPaZwvNtQdpEvtkGq6bmlRMyB0mar4ED4qdq2rc4
aOjMBb+DsShe5WD4zvquB0DebucwWInWfBerKr2aRLkcCMkNPcc0NyB9vrIOh32d98umtwIWu639
jbTQbL9IZNtoyUDrSAsWN6+t0CV6h89V857qZsj6qf3VjMRPWcnyalTpNi0+6jLSvwd1dzGbmjgL
uLf5/CXM89KFOU605Vw+k5jVb63Yetam7EtZkAIft1/TSXkL+u5XkTFP7cPvcjz/tuOmYEbh9HQO
wpC+XCyfbAXykREf2rrfyWa/fK9juGwBAb9qNpCAWrtlRylFKpR6q9Rat0mMAh9+/FdHyhqNq7K7
jAN0ylzOEsSCNSxPZ9wocdv6knqkj5CnJDXnRvC7XbVZhoWRAOyzfB96Km98cmOLMOQMDSrUXzzI
zD4GJBvOYlmsrYNvcjdqfmXMttvny7eMPwxx86xH+ntZa852yqvoHky6gWLuWjqmH7Nw/rDa6WCY
Y+DqGOd28I/fJDuPb6uNdJcEEo+oztlTjnZ2PHi/S0BtSlkLD0UQlM9hk/6E9zi5tkLWvapJpx8W
NwimD1Z5DGn1uaD5iVN2hsyzJ27we2bd6SFN9etoM/MqKal5JZGVlBQKxLGyxleCkIhaqwo/hoPG
7Z8FVYz+ZrtQcvFlVQfhVurTVbzSOsqtFo40eSzxlQTNgIWniZ/ILz+EbWXtTdOUvDKppKtW8qta
5M0YxNLwEc60ax3PxoW2VOEyQZLenRnBnJGlyzpfkt61RcauHprZXjXa6C4lZYLRNDLBFDuZckMW
3VJXcShrh8nSbMy54/9EVHn3gpIAlnfWn7swoMeTLh1oixIl0mcMVp4ibR+iizxwF9aXLDvbiYmF
ByurV1pLcMGz73dmBPO2HpNfMkYxZusRtT8F9ChJZ7GOobAm/SCaaUhRv5DInEgMV4h1mjBvTnOK
m0k4mkvHrk89yVauUPbICYXqPyeLo2KXCaVnJMS/ZRRy18bwQPRQ2OR+LEfjNp8C52Yq5edmDOAd
oFr5M6xqCqGPC8qxbllEovvnqY1E8H0yY1uBmA6Xu1dpFVIp5AaJHx2/w/zRguOntWbf5gZfYjOD
hViHxVmmzRSCfLTHWTbLrNvSGvazagwXMQxI6mo5dP5SPHJEQTZPgjXTj/BdszQ9Mftk3Wk1Mlla
qGTFQUGuEUPrGZSLSBASu+t7aKl6wLIf8ag2rLvYqPmvmlCyG8RxniEy/yYoBuLjnxNyC8biwrJr
w5QLkYqe2dMumpQQkMN6CY1VcsaATIhLimqpfDNJaSSZyQezqvml6ubmKFN2eaBdleDSQDX/ZkVz
u63hDB8UI5zJiB0ufPaW79Esj5SFZP1SKG13s7rRcsUBTCQfdtVe+glBx+yQKpG1Kf1JBM47yUm+
DIMT7ZZEpkk0oZgMiqh41+LmQ4T/JTEqvkUfvpYqUy0cxP05C75w48OPA1XAM80eR2aiDintgG6b
Zbp1FUfDsm8uRtZeUjXoU8xEQbpTHJlkq5XPoIP8v6LieR1k05eQZz7Xq3KqBGEt9oSvYN2bm1R9
Fg6E/575qbEyfd1OZz/ptBt0aWhca6rFI8ZiMTrS4XIQXbOqFPvPwfX4v6IvksmMD2ueoEggR61r
nh4J5eSZtTtK6C/iAP7DkhojbqnTI7C8XGLs4I+A7nq0rfODk61YhRe1jXb6xAb/ZxdeNRk7prVt
m71l2c49IKFgq6mL4jnrrthgU0uPc5n/+jMUxmB68Y17kDh0CVIL55Lsu7GaKkes+Z8rp1aOXLvo
jQOd9OAuU/m/LzaVOvKlq604TxyA7GezFqYM8z3RMIFUUT49pXmsXsZl6PycCqqvRk1yUxQluYlX
U6yBwrfn2v3XgdlcinNqZFsxPi7poD9OaVmD1wVyIvEmXTP0uhsMC9BNOYwpr/H2fzaSKXd+hX/E
7fvplyDQF9NibCp7aMEvrrj6WZ3cGgfORRyto8AzLWl4LZdWfrL75BqvZ6XU+4/h0CCMQbHLKs6Z
NyX+/G09grcX4WZdQek0NiTmfGvWGUERJNbrRnwRu/x9zmov909ib+bxaI7vSjYoTzWyETHYdk15
SVpYAiJfjQXReNDaKPT7KZHfo7kYKPLRYdNt86fqEE+St0PNPyj6FUBT+WsazTn6GWjgakVY1hhp
H2WJXlecK9sL1aQ+trfiXEPLPy8d1lAUcSlLy89Lh8F4XJpMZf5qdYZJC9myto9zqZpghG9oQq5N
49rqlVeiCdKbY0+3ct1zqlh5XfINxPn4sZMX8hu3qOwqDrFpPQB6zUFcrPZIquaxkzfiaFxE6RFP
o+RGPU68kBLhzdLa61iP2UeeKxHy387mCxF2Z+SMzWZepuFLxSfNBunx1z9PNW3189RBtut/nTrO
/RUGa53u46hCPteH9R0dnYlcqPxLXjNbjGUON6yB58PYYwTrfwOTC79WA/irgjmNL04SFweESN/x
uJp3Q8/+djE+0/kgTmtYhxpkpfy5WrynigPcFVcbDRW7oU4lL5gQqbVQTfdKHDh3O5J6bwzoL9eL
ujOpdP+aVO3qLGX8tYHusHpr2ptM2J5Ldjx9lDW1RB5GiiPLqHpid86l+NkgBlTscR8xXoZ0nAjA
WvBxhxIt3MTKlvc0u2E5a0ElavVeD+UM16oK4VkMYjPB1UVkhquRlvE4cW50otvGjmc4Jkc37Iv4
3IxO/iqNmbzpkk7aiN2iVfArh6hg1GTKX4HR2C829od1R5ygV1Tp6Ped56Jtj4ZMEg+um+WjC5l4
t42uHsUD2sTi3HbdF54kNUK8Tr3LrO4LZZGuCPa1t2RI3nlaSTh32VuPEVorXWNyLQ81geF+mBou
/wW/6mX5qk5KwNReC6juDzpPsEw+zu0S7cim05+NmbCOTOrbnxo3GaVo71UrIluT6a5bfshdN3UL
1Y9GWpM0minX5o8XElRAwnlohfx/58hEl22rziHRyRrl/dBSem9XlxvhkPJerqvcn52iOj3+V7q5
chHJs9EoEomMokUPf+CaCy9iqICKu6FcgsZv/SKrpkBMmwsubC5YDUzP0HoII41WaHj3LVZWW3ze
Fmcn7cI7NFmSk8qo/TH1NiCVKHsvjd7e0WA3dmbnVO9FXlyoabY/WgsZQKFL9q3NmvrcsUD2a93p
T8WAFUAYZYjQGvatkj0PfU6F3Kp+j0axL9Wm/i1TL/vni/UcMTLxYrSwi0shGDyLhFo/ByB+AHk4
wx2Z/boCgdfJ9BRSJGKu+BjMQ2L6yRj1B7H7z9Own32eNrUfaux8GTtjjDbylBJQJS1QwaaRWonE
CnilJggVv3hldaHl64oMcgakg0/3oDkAjncINy3Up3+94sf7HNOKsTrZTpTdQyncLqy7nttcVd/W
vVaTy2esJSr2cpVs1R6BTcQ8RyKsWbdemfQY4MlR2JSr+yJq5nMeobvR+LxeOjuQ9iJMR1HJuY4B
QG551KFR6THbXigJbUXoTixD1E0lWUsvhRwRlQPgcXY7/GW7dua+A/kB51NRdTEiCzR9yDU6eS+N
E0udyKbFDpU5PwOOSlza0mY1zzAk7Rn5G6/EhnXNtDUraCP6f8f+HJ1aPI0yS7KdGKtIRX68gTYN
5kWLz0RYq5BJRqgQcRg/50s1nzpzr9cd1eJmpFmN3nlw+XqSiq2qAYkEhXFEXoPLgyGxGVowmshL
kmujL/Pxz7nilbwskz+vT3uxi5TJ2fdWSdRAaQdPhdZulZEFYL/uxXS8r0Qu0ghkT2wwrFQHzaQQ
9mcMbVUB1pCNuEocsCnZuHKR1zBJuBb0Q3azhmJjjyU1rkG78ePKzwuYrUMHz5fqVSnnXtv3rLma
UYJwWivPmQ7mByDPvhNHIxzim1yVyDNkGZt76/ulajTcUuTbmWSBwuqtM5ramzQtFr6FwnrKFAlf
cBojQlh3xYGJiFouDJKNkfVd4klR4JDah9s+JCacJqYegCvRp7M421nfy3zKWOA+3jIuYs3DNZFu
sYhKZWddR33gW2Ok//secx/EC9RSxLMjlub4XJak9+1SyYr8tgSa0TIn9K0JUoNvAamhr0i0WK4G
9WMz5Z3HU3Y4/Rkf6QAMflWtsZSOVvKn4eSunGlo/Lku0BtrV+Xqtz9D4tXjbZKNqW+jpgnvnfrr
z/pMjBBm/lie9W0Y3vP8dyaooUtBnIVhhoQ8o96Quo2qwPoxolHyRTIG9MQDNcdgT6jfQt1eJeE0
7eptq8+AvNfdNA6I4ImV+lopavhltrdEYWhfNFwzZ4DezW7ugHoIdBcP7NfHjeARKx0aUwcf3n7L
S9U8P3LtDGM+DNkE63iNOkdxwHefapWv6GH8slC69pNwzHfx6u2NGz2+k+SxiYWZ11xZLbiSPo9q
dZLcAz6h4twsg3ozOFr/N4cjcqthq4SYNITDsV1tjuKV2Ih7e5N/zcPZ2kjUuo+ToqmXLrMlfFaA
NPM8+iZ8Sx1aHeZpw890HKgMxIH5nFA324GIO3VtEvghd/cXHVDkYQqRqqWrBXpajWud5hXIBF/E
CHX8wjNZ/R4g4B7jMtTeKeiN4Tz9SLQJOCq/36UtgPk0NOtpy612EeaFVjj/7YShW6SLHtItkpu5
e27hTniFoVM3DcMhPeTXHjvybbF1Fo+oEH6mFJTxfkTfoCpWG2pOwwkzReRLE0G9AbAgZidK8xIx
qd87i0lrd1bMt7k3nqtlSs92xxo8Ucf2plr9sJLF5J2+pr+Lzf90QIzlBpRFOuTm1i4c+Jqa3LmR
PK/LZHbFmHglNtK8yOcs1GWE5gV3e5pZ78mqR7fM/8TTprLiSVUc30Wm7TT03TG2UHOJM8SYRdiD
Z6yycskKvoa6Nn8LhuzatNH4KoV5fMK1NvkYDpdv8Igf4/YqEElb6XPc5vxuPd9cx/N1PIGeesit
DpSFEyYuIjDrWgHXfdezL5hmtC/RGBsQAgCyWpmEP1QdyJqGzrcz1l15cp7kKiyWd2oepk88N3Y0
Ef6o1uELUYlOBjuooXLe9TgUD6hpHIQx0tSFdHVt84wpbqGqVwGsNdTvJRniz02bW38b73L5MR7L
XD8O6NLNwiTQxHE8sqHkr7ZEdPs6u1bHDq1jOH7LtRo4jFqOd72Xh/1sNtKeQHtCxyyD/7sGJSY1
k/aGwss85rZxhXI8kpA3gS3VAB+IMRpvTKC1toJ0IadEMOiV9JfGJ6t7tbTOeFZHJml93z3cpQgz
5NMsS4knlqdZHjTbZul1/lasQ2n9QZ4rsvwsdq3c3ipG41yIin9R+C6e28pJfJFLDtKBmRMt2SKl
pQRAkUZTOYZvcmk92Wkd/5DVaU0rmIybkpXxp1MMh9e8D9VO27AIIpTHIkPMkzO9cmHCSAdFtpNn
sWmcsyFryKeaMn3unaA6mcrwQxwSQ4bVra0OLCciOjtSAeeQdBpxh5nyuxgTadyYan4oSm3jPQG5
4qSAeONpppoBZWW82LQiKplk28fYUuIViOL4WMr4nsNUMZ7+vFryyvajqTKeQqawPrECyzGZ82us
GDnQFAfgtmolPubs4p6o6efGwRJQSaF5FeMrktZTnSYA2MWMNE5S5WkegBZEmVZvA93RvjirMH69
4/w5IwunzzO0stG/pGX5OEOlyeKWrXwa8gK1tXCMm3/bspIet4qTp0iZe/lM6E9ryVStApLbF20O
D2E/fG0WQ7tC1tSvSVFxgKTnX6Bj+n0dd8Q82MMv+DDDpSWesTM1qdxkkjR4NqsoaAUqGMs1pLFT
CCRRctiHSYNjzNK0O/nc+l1dN3NAeGJS8VjuYpJw4BUhnOnVBkcG54lN3NXBtrB1YDDrFWIskCYd
53pxzPQAGSQ4CpaXAaXenb0yCak+8dNKluTmsxycxZhAFApsYdVO3YbS9OyJMZWcFT039fpHOnTf
7ZhUPSnm75ERcRDCDgPwlQe+2JXoWFOM0rm3GxGA2kUqj61K2HkDGM7D4ECSZUtczi0OyEMXAZ80
LGgK1IO9fxxuJhDvoPhy/Nl4qVVnI+YIUjK0T3/G/lRty/W8dlhlpaJsS8rF5/6fuYW4bqga0nxk
xb6Le5fiSFdjXqyLvt7JSmfU8VJWfJ/E3Ww2ops4Ks6Nokrfd0EHdxaZAvoUGrCV05wjHS+w2OTr
booCzwOEOfp/Dkxm3j5OUYZp2Qw9dIBRHXvQWPOmD5zmKUolWgiPW2ZUx/SOW+bSGqFOR+TpxetS
auYWD6Xla+t6nLZCfZmb9mu/LuTbdZPXi2u0bQXBj/MjhawBVEm7RO0l3Dvo/iPABPdlyT5fibFk
HZvWsWQ0yu2EBPFn3aIJbp0pOhq1E70QI1qfEaB/zesperGM7joaMgnX48g9k0Ti+SLTaBhGKeSj
FqAAxVW8rdelvWLZJqiViJyAf+4KKCwWf2szT/Q1nQ6/xSClLt2J4alfScOspoAtAdnxxW6CV/wF
ZACdjgzA2mqV/0xW11FdOF229CT68qUy0Lz5NKqI/l0fxOKRTB4Nh+n7/2LqabnU2b7HymLfailK
3xA4PeAIhlkRMjgTj+as+do9jb+NISl0O1dWAvkXj4s6pf8/XTSHhXIamvUXrAG+iLlliJToIHYF
+JV8k89dcTSa/7GbEoTzODlVJZRRYfKeN3rtVzbMRFj884dZtm4WN8u7LBkW/iR0J9IU51tdWcJD
LrG6dCqteS4nCjSKA3lVJxH5R8kSk0cM+ZsVnlBJB5tnlM/OzMzAWQ84mFclMnHEj7jAe76Sw/Ah
fsJyWOSrtWAix6LwBg/838dmzoyaiTzE2KKZabR0XypMiXpVYNUXk/kxChG5L4N8EAwucc5A4vb/
OGavjRxxSjSY3W4Y0TlG/hIr0Jjz+kaNw74ZaxdKvEpjithFgjbvXwdIWL/0wElOf8ZLlGYnfU72
OcwMUUsVFVRDa48Qd2krrGXbJEVZBuV73ItCbaLa/R4dj+aJC2apV275rB2XIq2OEL1HT8lS8Ohm
GB0MqTNeikBVDqxb4MvRcH4pS9N4gXRayXkNGogRnts/EoR7IVyCH7FJcBcBMtEIIFSOC+dCgzu7
ZMlY+1ZBH6UTn/9O5W+8zmXNqo4vdDbBdrEnprJivEvlx7gYmsTX9Z9j4jRx1X/fQ5w7oqx6vBEY
nQ06nDvqWpS7cfFzZBnuTkbX0PgcwxOfzWWT6wRnrGcMtnZ71MQapdvgSpsuYhOXzXQJ143Ypfa9
Swzk5xMaUFdHRA4E8Vi1OYqUcW6ehvV+GKCSi8b5rq/APTHMiJ1b871bD/9nRKvtHXAGysTYnJgh
EWjkPeovclVpewtbpivKM6IKIzaTEWDVSfpjMDtflHGOTpVOQa+InUcchegCqlbmBzTHr+LxITYx
NqnMaD+HxKPnvxc+lqvrbqu2x05tEKbl0nSfmnq+q22JPRBNxVaMmaMy37EdYL9JO5Zz63mPtq2F
skYDAXdVmx/TTHZE/P84O68luXFtTT8RI+jNbXpbvlRVumFILYneez79fACrleree86cmBuKABZS
mVlJEljrNyEL9krV8BmJihP7qmgrc1CiX+vyz/7ESaMtDOv56z/jZX/GKv8BjFy8SkL10qah+TwG
vXZVJnDzMuttKyYKfZ6TXhCA019VFpZL0rymho3YzbiTWfC5Iu+lYHHX5sAp2wrFs03fnABrhXdL
y2pFXtBGU1wRayG3Sp+WW3Wjtq+oHquPSGbis3o7IxOOsHm1HXGlJCM5Det51NT3KM0/tFiPf9n9
h9qlAuIBTC5PY+PboIPgSEfLfmm6QtkU2KrcKQpYvXH2YoE0MKinBhXY9B4giQvT9RcfJmG/VtjJ
tZlnoGq9Zn0JvdjfYWMBKV42cVHZeJ3bHOWoOThoLWeufq3KwvoisO9lVntPvRvqLz3GiXISSNXs
Pgusr3IO/Kf5pJZ9t7bgbdx5IVqNTubfsZWtNv2AW26j+wDmZafaouAeJ/W9bMkDWn6k0cQM1xjP
Vdwrp1u/OWY6BWlwEjVYeQvY+C4STvNVZHn38izAfSaa2PTd+q3WcA54g8Yr2Qc81LvXxEG+SOXW
1DKC6IH09FSxDBTYEyVNDzep4Uw9J5OrnkdXq/bo+b/XtYtQ1zSY9SVWUigVvdLVly7wluFkoCi5
kX1mDGF3F4Dm2ExTXyIfshl01Tx1ik8iMu7V5LycpuJ06L3kLM/kwRqANK+XdjDOXMEiaOnFnUBz
avPkzzZvd/bOlajty2cIMDjMlKLH/+xZHjnlrz6a4scJu8pwTbBsyafK/2O6QrH+ECUtBg1NHd57
KYK08UzlVjZrRQtJKjIAiaY8xSa4HHO2ggNlkdWcIWSfzwMOwMvcImkADenz/jZNDqQqupR2mK2x
Ux0BoqvjgzwYIdnnAYWoVtwnbv1WFxwpfjiXQBGIjyBAIfI2VQbLqU6cfJGzJnErkme/pzpUcJBQ
S9CJlFPdVpuOBVccyzrPICWuOFQN4vi4NBWtuPdx7pEtq9XMJ945glKeGlBkLc2nQhxwTehKVuky
ygU6hwNCqK/lmIwCwfcMRcC9yJaKBv1Z1TsgjGK2nJVY068MhiSpB/M4SJm92oGb1yJjJOWTSEmm
z+hHyTHZg1kFNKD/n/i0H3wYttF4cADsbO1hsHa68GOzfXeC1FL+2byNymA5qopgVwTfRm9zNeHl
prg6eKTKsHbW3Oqv/5p7a97+3zAAKV3pzj4W2eoqVdkDttqqkeloZ3LyXdtCtSwGc8qA5vuXxmvc
qyvkFMzYsk5YiyUrQyarS6+K18jvTIcB9d1H0/luGHl+0FwqUlIxUpu+onGkvHdJ8Gd3FH7rMBt8
v0VLNcog/PavaNk99t9gXvhLtBm6xhYNQ37RQuc5dos3ODpPVekJdaKoeg3gB8huu0v0K7Kv1art
yvINbLizn3yvwXqoK96ULLTXy2tkX50ah2cTUasYKQ1+7a0J08JqzfgOuw4cIwbNejVnVq2I3Rc/
rfRZqnzmmv7aB2H9XkUJ+e5ySB4UMrCHmoTw0fk9W/s92y7H/Kc7PudpYf4Ss2PEyN7jgDTjXDrJ
QwZt7TD0zufsQIPm6Lfls2YN+OX4IRhGxx8/HA0TJlNXfzaw9rjVopc/Yho1a7X3gzvZVwXd0Pd2
xOhoUAH6DBZFjIZE151m5soeFXTv1JpgspzYmPehabT3KtusTdMm6UsyvXnAzFax1sY/UBFYAXpV
vjmREmxE1vMu73XzjIlht03KsHg33fbsNj5wQ8yq0KgaX5C0KfcVXtiwl7ETiUETAIVM4qMNzJqa
XRme4wQ7EoF0SrXIeQATrD+Mpwj/OTSQvJZuvXwJnbk4L33I8vbrueFikaPLTBNdk2JAPCSR86oR
dpEdoGepXF0lMr8GnvZLnuCntpyASfmlqarxVZz8r2PE9FnM+sfr/Of03zHqlG17IwyeLN/pUVcL
37V4YM+MRuVLwy4LCe/4SbbsBJZQ7Nj5ydTj/IUMMssG6GIb1x/7K4DzZGMkWDQJT8bC7btn34Gk
Ke4IMWW7599jFJuXMYnFk2Ma82Tr9zzkN8CnjFFxtrIq2ec+KSTQFOarPTd3clM2l364LnGWuE8o
r1wLZMrWAVqE31XUR8jNNF+QLFvNgn2YFiN4i4LkayzOQM9+nsk+OSrjkD34H0Zvr0JSB/JSOLXH
CdI4mhzaR+85JEz1qD6Y0aB9NMZjFavtexgq5tGf+J9lVDV1b3i1R+Ql9P4uSKEhyn4KNw0qlrV+
0XHMfmnhZw2eF6EUVWtP3oDptl10zYOl1wqyg7mKtYFafgSlhioI/k5N0StbZHrnrdeV9UHWmKl3
HIeaRGuPq8B91VfZUooOgdYtYbJiLcJYZhvPs419To3gyRI2e4hDJ262VpXQEDDMYl+g9fx/P/uf
49xUU8+m76+dxij25DL+96/UqNi3h4gUIRvY3Df4iqwb1NZ2RdtgrZXCUFw1E34WEmIRhFm/l59f
D9sHpVeqp3RIuwfEFb+7mttejIo6p6E22gWu7ndZ4JFFnEC1j6FmQBkUNZ9SMFsNECY7We5BvLFb
hYCt9lAVgGqaar6TZTaJVpVnoK+LO2g+Nn4Y3Z+j0q1exmmNuZ161IWFlZanWWSNFSsZr7LtKOQA
VHhiu9QpSIjiX3XAzjm4ykPhz8GVVMlaDTwUaX73DyS4D5pRU9mImsssFqOVXJcW8aFXNPssu+RB
a/u+xfpcDTZOgZ2j4wA1xaStfjY1vjPSGOjtVXr5oHVhC72kdr4rkF96xbd/9NOznutP8nuFPUxu
zIun5WuOLO2e7Vz3VPRAiiAL/FXp+rzK7U7QwMBLe7tbDb6JdeFDpP2ShXdZtFdh/esrX62TdWUX
YGbLv4v4txhMhfGoLryLLNVj5NdsfDWx95bfv+qdY3yZ61rfgnHET7XkVjREjUFhXVfegaGdcbbM
vmku0qElzB1kHrO1VVjNvTtEzvTSvljVgCpK6LMQNm012DdIjq6lZKAUD5R9aZWP634Kd9D8u4s6
zYV1TfoKEqks76CKAOWNHcHBmLOaJb1nPMjD4Nfd/Wz+lY1w9Jd+dFG/5ProwqMvzCVKFatOowBS
dutr2tg9FBS7i+qX1LxT9YGfu5FY4SEMmxImJQJ5hjjIYTkQCTi5CsdqXSKVuZe+Xk2nawfdAP4+
CaSp7Cu9nsdjpFGmkVBV8McPmeNZFxkSYdl2PzhIh4gJOAoBPZdAItTp2vtlez/NNZANc4jnL1V0
rNvEa3b4xk7Hucm3uAz1SDbObFRa7ZJBirjUiDNfphQuqdZ5LzhmDXvYjGOzkn0yxJbwiqz2o8PY
Oc+TTNLoiqOfXGNC9kMoWXtWYpwse7jvRVqm0rHCibUEmZj16HjhWn4T4hvzEZpdRANll/yuRL9X
IT526/od/+/+CPSiTTp4jScG37rfN/Nd4guqHW/id0u8h3FU4hU+QANqUEBxtAeZsYkj6rMjdu2a
jcXn3y2qAM02KkR2niXLvW2jR6B0Gb5QopllaXsGWHJePrnqTxAuQv8oNbsxR3tYYAuZ3l9lDqbT
4ASEpMIOi5Go5+NZmrVOf/gEDIjxVgPjJPMz/KmQ0u/rUFgDFVc7bCFaytMxnpONa/Qg+cSIU/bF
VZ7dDrIP4LHqkUYTQSqc593nRd6E3ofsXF4TRRXUrV08DGTnv15ONj3xX6iduQ5JmJ5vYVNX1ccI
+kO014QnbKypp8HWR/0oDCq2eaFT6X7I0b4iH/v734EHgWhPn//+HnfRf0Mch/ejH0hVuwtSvc9A
SUZZ7m0WIDpJAefQB1pDloM1ngxEdt+7eq25XeDsgRgIgOBMlD2usVzBebMppJQ1jK9Q113jgmlv
gNTowzdbT79GujPsOr3tz+2Y9GfYmpWPVFxWQg8qcY0ZZg0dXPSD5dntoPgUVm1nOty6/luY7AMA
1IMLm+IFiSSRRHrhc2sHILuWzdshz6eWZ0O0vXVJ6BLKDf5d2hRQYeoYKSjwS11g2kckLUA5+PwV
YtOz1mYFoc6efMvZ6C31u9b7tRj6hnMdbt1MUTdZN2JShHSdaoz2fa+m7dNsFOpJzedkJQdln5eY
kFdcN9zLZjWp73hYudSnZ68bFoyqHvhby4dmYxlqjukQugUyDdeFgMkyVMKvuYEzYOCWl3AYKhJj
ChhlAzc7P5j8lWU71l4+kAMUoQ/VnLzdHtS35/E/B2/91VDvfApfpx5y5sIQMRBtu+p4ZXzyR0ip
XeWotCcnzf3naCeat7lyFA2j5zko2286FhnQJ+Gcy+UXq2/SZsH0NCqIVwZR/COeMKqt+2E8ByNb
h0s/xMmdhZvgmpXi0Suw/1QbH2JpNH50An7r6o6B7yEEiKDx24Mat/MD5lsz6dNQ/Som+UN/1jQy
0DK/OvjOfB1DBZaxyIL8Ts2Gbvp99FFKkl3yEMRiKZ3NmNoY5XCXeMMmKvFXpUL5SUsZKKtYFn4j
cm0w6gomEI1b3BlOs4TJTxkMcYBU8PwfYUo5aneVAFz66FI646N85MRjIgzN/B+yJQ8JKddtVwpF
ZGFWKftqXFZXjqpnp0/HS3NbmtjH+FDUl1Sy/BBxmL9lcaafQpkdyhBY2s4uCezb54wjQ7kUJqp/
4isx68nb+IrjbuQzHAbcPRAJzAe55JcHdu5BL3LJv+5khHxqF2YUHkDhGMtjXvYNGovCGoHH24pA
b90SbURNp/pca8m875EruQOfQT1LGIj7MbCsZOq9fVq5P+WDoeunQ02Z/Sxbyzqgjcc/+uQyAPZn
vR5MNhWPNcRCCBArw6xdPIUG+zjZPNF41vZvboF5tAAE/LcIPOz6N4grf0Q0jdARtVqUusSyJooV
91Jo6tGIEpY08mPmc3xoUjS4bx+zzMApeR2Qzlsf3Jhwbzk+djBi6ZPwrDvObgxvWGm/D0Nev+oT
GXaY5pRDuqa+p3YLxg/rB7Jo0wp+1vhjalx+YXYLuwkDV9Jvrn3gKx0fW/5gS4hwzFRz7y/50oOu
i6KDCzfBsINVkUTvmY6gI1527anmgjzZVdDsHBxEkebL+pc+7MdzhifXqorn/qVGe/tpDrBALSK/
Xftpe2m0drpvrMSDnK9OG9vk1xbEZvpYw3E7dRrglDxWK5iW7UHWiZCh/4xoRUTzv4tIuqxCx6D7
4zW8uWy3Kk5xazAXyd7V4nSd23BcAMv69b0Sf3STAyMumaDF+mFsHpbRDjb1xqySXaYXpPFa03hT
UApdx4EdXXQvNd9Mik/ZVHSvE9D0e7Jpf8moIii9vWV0TOIj8NGmMw6JLOmKAB8BeWr3Cj97bJ7g
uAhvAbQzdn0kuOlCbFwtFG/TBSXCL6J5wy9LFfJUszwErhJzfRuoOyDOFkmzje942cYbYAinqXF0
rMED0A2KBLJzHrBuxAwHkrIQBMEMB8tFJAdz89XQuv6IRgYq905Qvg05yJtiSqdDmHflmxqDi9Mi
Q72To6EFfXMevsBbdO97037v3AifGswPVmqFT6ithN43y9dPppXhpZoNH5OXpr8abX7HZM56n9uo
Y+Vptk8hG5gdQNrw6uaafXRzVT1E/TBAITHSjQrLIMbncifdsqRJlp7m3FVFH9oHrBHzoPlsD6Km
JwNln43dxDJP9vn2gJ6Ernc7CZVoUzApemuxkHZc/zJHs3+ZKj3YQKdV1ghF2D273Uy5yOFMR00c
6dH1pLpfUYJz7m+H2qqTjT1g4SL73I6dFfiF8IIxvHa+xaFiPp/zuEVsjvlpaoerwnfnRl/7Maok
gdrH184utxVZmXtEj6x7eTYMdbJnF+sKkbnPPq/U+1MdWz+myFrrSEi/ks3ARWSOTPSqvPG9m5BI
NXtLPZpCmN1DRRDhr+dP8I6oFMv6sSwsG7G+51IIHmTL0iJ1g1eMt5NF5XoEMZ4p8S9ZksbC8RvV
MeeqiYM8U1v13c+89hCS/2v37NDDg9p43yOn/Yxo1WraIdXF3tNrhkPCFpIF4wDJwi4mqtmDto/A
ZF6XJtry5G2Lot7ImLx0mge7bnHWybDOzn2HJzACdWNoZx/5lFkIHszjuU4G+0s5oqKZNNkHJNrp
MA+I+Zg6hhqUn8YVdJ3mMBtMnZoA0iYypPXSJlPJz8jXjWfT1z4m09K/jPn86jQ6lut9fOYCDD6S
xNc3CeCQqzWmznn2c53qDSpbqmeYHh6kdqWAJRu7ajOGWDIXrXHq8toAhAWt98JtItkGnUHZW8aY
em1fYM4Me26FMzQBFTkk3YwgehcvrBs/sxe3fAUp5wR9P8DSF199mSyUw5x4i8JWf7RTrqP97KgR
SIkE2xqzcK5LJ3QITMWJ2SVQhFYl1j5XaeIxcImaRv0G7CC6Szoy57K7VCGOab3T72RTTgq1pl5b
/eiu5eYpdyrF9VYjf5Md2bbuOKfac8ot/jmt+WIKEzkUAdD9alfG84Q75B/9jXhO/zN+Zie8SXtv
6Z9QK4rzvZ74kPvlLjcVe+D89wH1b7H1lUeYGxBeMNvYwU9DbtfuXzsoKycfzbGN/K+01j8Ozjy8
olBZ/dEv4kNqIgI73Vzzmk274ZuPluOGz6U5HeWdvTU9qHOdA2iUGv4b+tE9e052GXaZJo+fICu0
4kERaVYKNwsHmTYCUK2YDmo6aUNBawAsu2D+5LA82GluAZTP9Oq7Xzr+sUL7YONk2bD3hMDBHOJT
PtUWuNDEgT9Vuuljgr9ka3RQ/0RXqlUUyVj7yHgVrWa9Lk8piYLLv58xso0wm0YCqEZt01finao3
ynqIav0O/VAkF7WYtLRlADBRuuEAnRZb57G2nlOrHZ98l6uKxgxx/pSo+l+5YwbXqCua9VTjMCib
t0NC8f8qm/jboukBtnGPstMAUcDlm7DYmu8qKklHajJvzhilXChVvLcFbC5XwvxB9Rw2MgIDXCj6
987uVHTxgXxIkOjtUKctiI3a+XbrkmcY5IxXtDfGq22kqBia5hKBEshzaNr4uZXZsdWa6WOEFbcB
Wuxem65nm6mhph/lavbFN9V3TOTsH1SsKGyEF11p3jRDaZ6qsW4pLQa/iiBOz7KrwNLtvh3z3SwC
ZJdt+eouTpRsk4edgWTd0GyDsUxwlbCCtcTDlrOK61w82Uc8qppLhMiBuzLyHwpi4VqtOY9sPZxj
FTndbh4bfBnT8iyR68DJupUtigNIuHGHDcK7JG8giQbGa63qiObRMqjYLy3knf4yQqR6Rn9CcEsC
fhp2s6tRjc9hqOtPUwTM1811gSsGrYYa5rFGQAtgMc1o7KKNlrrRSV4AYpI1WahVmC56w0MIcG/2
7OLMhuqyOAST9eKdhuEFWZ7svpMZvkHbIRUpdO349uQ3pDv+tDY8ZdzfvlarHIEou/OD7ELsJzgF
CXKHUxNXpG5B7eQ4j4CctqrtMDnlh9LMH55itI9hren3Dk+ClexHOxF9cD9sT21s5+9Nf3WGsvpw
3Jdex+M6TJPpPTV46wokkSt0X/8Veayl30oq80iNAY2G2NmMhVrf5SP42C/ythIgTiHRD0pUOGzT
kL8ABSF7JDIi1jRvN09xuP7XQF6isNTXan2QA7rnBwff8s2Tjr7aGFSvsn5jpetwoiH3xYygd1m9
Ikk532kacBeR+bbNRy1w8ani0iv2g4FLSaNV2kNTValQ081+1lg9ZIH5S1WGV5tf3vuI3gqyk3r6
4KHVdGgN0zjiERDfDSm2L5h0KPdjjiaVhTLGlcJqcymH6pXtIaKsihn6m7mprW2PLd6TPGhkFewk
tq9Z3iGS6frhwY0sPbmC5ND2ZuY+QtdQ7+UvMk7tR35+KrlWfoNiTLaAvHlPszZvgyHb1RZ3/slR
sBweWVtqSW6fctShdroZ5q+Qln4Mfmb/EKGD2WTrIkzs6jsGP8mxJxV2V2jxF6sqg6WF62txJ/tH
MWjV4RefeuFR9ifAiLWVnfyoDfOt9iaHVAwHg2coLEpxOgBanAKV75kHqBx0076bATip1UbHM3VT
oFWzW+BICw3PSeovuKlXm8hjCST/kE47/dm8jcqCnoEd37ofg4ueJ3zcf/yCUOk2NoB3UQ3650Cu
l3e9F9TnW3+Tu/VZvIY31cWumjG16zvLuI7ikNWlgrJpTMEihUPyR98S0zjZIZiUDzkgD4mcIU+R
hcjXeeyU267uP18w2mNODiooNKz5u9NZ5sEXCkdh36AwKS7HKHQwh/JUWCuNG76q4bSX/aTvKVrh
4bWTTZS6TnGe1C94EKRXOb12gi+LgIBXBld10EPnYwq9Zw+IUon38jnxy+LMFj1AushVAfr2HVAE
VuoR6FXGW9IH5Uqe/tFeJvwx5rmqvjKMsjggqeneO0r7IH+XSdi590DeHjRMGC9jPGSI9yFml2Vl
eW3GnJ1QXa/dyrJecNZsHktnRiEcisZUBerJJqW2Nly1fPNRBN62WDzs5aTul94BLpjPEsMc6571
UCWQIf2eEm83WQ+/xwK/sJcWr8CORAvvhhLqaFsryQn5dIPEg3YCBW6hczsGT3GW3aWSh1Y589Hw
gSp73dw8uBXKDuaMp927guZpg6LgnT9b40NsZz238PBDMZPpQXYt/Um3b9gSXkMKaks/HzXecLcn
H4QAyHWp0YRDftJ6/4Cxl/JuzUm6jfO4uHgIol5RqC83JsXmb5aJQG6YASVo4c15Bu+U3Yh74HGo
7Q1LwTUic1FWM/Xoh+sqB1ZX/nFZBrWO4W1ZzPmnNg+f2wn1v63eo75kmG15+GOrGpGbHc3z3LIx
OpWjDhPUyq2LESNGranxnbxFUaOLL2oxvclblOwqVA0SFLnW5U6m2XF1HbrmUsf6gQSb8dHOUUfi
qgnu3MKrz8zGYAfC4xfMDz/kRuB3aAV6FhX16DO08f1gNxpJ+AWt+Vuo11fOZTaSn3JFhEF1sCyL
HFO5g4XvHG4rJblcmmwNesqUwK7/zVgplZcq8JN7yWGRrJXaMeqtM3kFKF14LWWu3SlK6x5qXwcy
5wQVUs0YMm3DxgE3Vw5Kf0L66Os08FcNw65/nnw9fnaBD2Z2D8gg7J/Fs3WdzpG7l00vUXEWnIJv
siXnNEXzZYqn+ConeZnfIjaXxRvKmSr2MbO6JS8dXNsZjgtZC9w7RclVHuSAPCNtF17sLIPRNXnT
yrdi/Ue/DcQ6y4wrRP96w30sTTisrgeIalaxpEtTlkXmkKfbpAaljqvQCwyh4K9/nGDmEcoedhrL
iVtWzpuVZvuyw5udu431mLgt8EC81reD34bfa3i8XYuDgkXd32JJcdItxFU7c/wpx+VEG32sddno
6T1CvUeHteGTEwzdsyakU+X1P/MsLLGFWSl2U7x1s4B8dYgVyNEiRd7UbjNuAGMUvRaquW1z8EiQ
8GCehfu6xyPXGFrvQw+XbhUZ1r2apJ/dRM+Kj1Gbrw3IoL024s7BXqF7oSEVEGQjMlHShCXRx7oc
kXz0vxuBXyNNiVfR48Izt7oCIJ0NIQeb1K9uiuBCwg7nztG5lQEABKSL1uaL27S/EEievlmaTwZm
fGswUzrMVA+vxQBafT/R1/E4Skiev0xgk2BMhsVVotRkE93m4ipRanONuJgcZW+q77o4yTamhX3T
oKvd2cFT9jmLlYeK/1N5iepuaWqJM36VYYX3XZ3BwMwlGrMi+cqf6oMKr/YSRT1Wi3oXH8JaRbzR
b8eDbWrj4wAfSO4o5CH1EmujV1a5qwW/FuHoiSzvZ0Rt2mw8RERuTyVKjexDQqd6Qe85fzRMtEka
I2qurLfiF9tFaliIheCwYu6aLm33zQyWJLStncuqB6JK313irEa+rrcbtIZEQrnQtTswbOFzYrIH
8H3kuRYj3qlRNkGNKYwcjcRooDAqPXxTww2e5ybYzpWdPEx2kx8Tn5z3Fyr1ySFMEYsxVNwKFkhq
gdgfNQvajqQtyTbyqX+3597cdDMqzXDBXQCQcHGDUkHrNEPZSTYlBNLC7gifgWfZk3klgpYiPhbx
loYtxC1ehrjtf403sjxZRSF2oLWwcO0dQ98oeTOTsPCmfrdgqItkiEiLihqvFimXOc2nC26Bcn+b
q156KKlsrSOx3TVaJ4eX4VzkDljueZ18xpWkSh9kvIVZIAsW0z7YSNueKSh/ILAkMMRq9RJXeNl6
BQhaJBobPBinpN7mqjav7Ya13PIW9MyeoWGwSpEZRnScYMwhAMAdbxOwhX/EFKh+dBEhuetTR0Db
eN+KHy1NOSjDZISSWZsapvS+Nmq4+2JhOdYYUniZaWyjyCM383t9Kc+4ivKz75lw2Vl3LkvOZdrU
HPVktqnwNRHyY3yb7RRAG56bcWeiiE45m74/DsWACljuNUvIbWAaUbha8fs3LmZqfvczat2yJlJY
QbvAILpIQ7xfDMiav5NDGIXDSafjR8MSLaslctgTxVM54GmYbP0s3LTC6RjLm3sUQMz9YEF9kH+w
Fnvdu7iIHuC7OKhbOuUOJUFr+dMpIDvXWTiVxyEZg4cpxERkmKYfoaogsy7W8BGK/sZGzzPEmt+i
GKzUdzCJE0wLNvkhP5BNrFJE/lceYGGRyuGGmuIyfEsOyOgqm9W1i8zYsj2YQqU+9zw25X/7x44B
VxZWBBHiN/KtuOYK65QYW3lEgd28UnamjbAcuqpii+2Mf4F7YrOLuadmwVEOKvsLijPBdkyb+Dgg
QriNhe6OhGSlqRtcwdxuhqpEgUE2FaXeyIgUsL/rZkI7NjLv5GGo+l856YvDrUsFG3UXTGF8hFr5
LvvzTINDYNfC0De4ulUWXuUZ4l7z1swQjrr1yQFTt6J1WZbTLs2D7KxH/fvtN91kyNYhBPceiQsh
QqcckqrkZEOY4epVeveMsmVCPb2gCOSjvTuym/9pIy5ejP7PyIKSpw5u8joYubXVC6O5qBpQ0cb0
ZmzW0QTQjAlBC9eOF8yYh2zUdY7rLxJQJmFkPu5pWY6aB0TZcZV2pb3LnxHAD8H6Ft19NkTfTTMS
S/UwPaKU0W9kswWps8mD0j3IpuMrPxx3iu5lK3+ePQsvQpkWmXuEoVobYZ7M0DE/E7pJc1EY6Ms9
GMaQ1OtKaCdlWh+dpLISZcR83YX6ThXQMclWkIwGebYcKgsXbSV6kf23MEX3662RVzUEr6K5w9N+
uxQy/tVMg/owmF627rMmeOaGEq8pGUxfkc67Tk3YQHodwpUDbOrnbIy/Ui6NN4zTC4iuSkSBp3X2
iJu2JyPxTPzTcErTSyXb2UP9M+1yLz3aGanTxKq/9fo0Dt9mgPEoRMGOFOgKlpGfh1uziCYSxbKd
+xOuIuww/luc7NO7LQoKwVXep2xxs4JyrnMDLN2VvDHdbmByVDYDL9C3mEF8htwGGgv1EM28D6qp
2PpQZTco0eYL51mexdG9Ejnl/a2b29CfocpM/N+hnZVWf4S2afQABvQOU9TpMekVdTe4Vn5R5mE6
hWrr89zGEqFrC31Dibd/7fuhW82syL633OIXcpFvaSvDzksUbse/XPzl3uqhMtdd7eIWQFIQT4fK
XofgC74rCHOkA0nIGvDhzo96/6gXuvnEppg9tYiAz/QXKvnDc+KV3dHzZwSg9c5470xqIyJgimGc
4tFR3qGDp18dm3sZcHLl4nLTvCoCaHQ7dO1H10zZ5dYjz/4IhdW1wXdsXN/6yFJtHGqCD1HdlLvO
A6xi2fn83OPt+OCh0QmceX4eVGd6LhurZ+epjSfZtEslPOqsbUAFhm21Nvovmj7UT3LQFHuRMSXb
LZus2rjBzdb3JdRv0elU4B/JwdphTdZmwRlAL+aVJLzukPBC2DmKW/SB8a+Gm0rSW7RmLeIgQuJ5
6A5zkvyQ/ctBzsIwp1jPc2KyqlLzUwFmamUXbAFd3evuO67IDQyb/g0xa1BIgfUrTdaWoua/UCFH
PMafv3ieqZMIqs07YHr4usdqv13SXzPpyNzfJMLJyhsqF2F20Lax503vFOQRjceZ8xx30fTuxttM
RE0OlutLlOg2yZT8M0qJKuXP1/odNfdIecvX+vt/rKNw42fwHJVp42ZI585jbD51RRzv0UuGciCa
M2Chpx6mOo6w8zXqe1rOhLGaZpcrPGtgiyt4mOOBq+vHQAyHwdDfaX17kvOXGUWDiQ8cu12KkiUz
ps3Q44Gz8KjHAtRL2WOak4wjOfyYfI+Qfi+wdJdLYKD76NOgxC2HUzEc+uHnMBkfWJRitjthdBPr
1WOPlauG0F0LrXKgJPmvWgB437Ntt9bxX4/2Wy0Am5FzmevWUa4XZFgVK8NpRFHnv5UtEs14mHtb
PdS4gQ0rGQLsBRcFuWH/PSwH9LgosPkQFRE5ilDlMnkiIfz3DHxXUWJnZ45WbXKeA3S6l1PZLkWn
POs+cJ1UTvLcVMJ06bWVnPhblBz+V4xsBkoPuS1NPrLMq5ePNvT5TyNGFZz64Gf64b99ZJGlUNM+
XybJD3LLV8gJQ5ajA+1MKEGWgXBnUl1QCUFx7CI9PAOI+jxgz8Eosg9BuLv11m6l4VsrQpcAOSQU
YzIHw0+jtPaNAEKtuzn/opqFDUq7dR6nJOLgozbOYnFpRPxuY9c6LeH+GORHZKrRtBfxsTiojUHq
qo30jZwhB4JAydeO+G/6SukPfqkI4xxwC8LxQG/OTt5iEeP2PtLQrtGC8RG9mZ0EOLUo3vbfI5aM
h2RBDWjY+ElT3reJUYEJibO/akr/eVzqXwcgV9s5zlzoCJROPaDFx8LQV5XqxY9YmhqAjLCX2n2u
75XhG/IFyZuf9OWxFxYmUuJGxWfeCcZsVVHm2OWD44OpqTPnoE/paS57aqGaa22nKMF9bsTWrKyx
tytsmx+sIxd+bccvcXCRfeCBbqyEiYhIJLBwTTCJhJZN7iD2dVZn1VbmDuQIjdvI32F/z4EDSAok
yQ3KV73ghrb/h7XzWm5c19b1E7GKOdwqWpZkW05t9w2rI3NOIJ/+fIQ8Lbdnr7X3rjo3LIQBUO2W
SADjD2IhsbuSTl2N8EWHCCFy35zhGeI9RnZLJrat5/8ahwQJ1uFG8+BzpPdoB86LPtbZD28s0Huv
msesJ38BhsrbFk0RLKwCxB55r+gajB52cO3ofhlzi/cOZwQ5+hgL17aG0/8c0VnZU1PHLRaXXXN7
1vAR8Jf6HlSIq4WAmKX0z9yGqK5y+BSnzm05Ru3bUG3Y3IPe3+RaGRxCRRQHFtXOuk9q5dEw4JFg
f+7/snDy1oxfhnBR6dQq9TGdx4zhFBzQ4ikO/mA6QKV9/xG2xNuY7vBpjLyPN+A5GbvRs8YD/ghG
VVuj34HB55wE6IRHEgDdXIOzTurTkP8KRcLebK75CIyMCzmOzXx+GAvMY95jZfs5xPSHG1RAd57b
X2laZ/9MdOu1QAgIzU0t3DSVWu07YwjxBgClQa7WfJ1Dq3yaFn6a/SYz5zU4Lzt9u0XZdVzztsZu
QkNJh6di/RDX1rdcc8PvJe7yi0Fo5Qmr3WEfoM64ksdxkXZHasD6GjfGaxT3JrglbbxSfYRlovml
iOtZyTEGTgpINMWPucf5oRI3u0B1TCippN94YyEF32hOtbLDiqWoPZrPbQcWGuQ3yoRFgK5iOmaI
K4I7TFaJzqn5FCno/9LRdlZymB3blpNbWvtQMx8aw4/uB+h+txzj496Civ/rEGLYU/ljt5NVu3z1
dc7JgipHEz1FapInSvgaDhxqupbRHKPYNR7xydnKdjTqeA4mHpvoebL5Ji4oqAWi6fZVXfT+Xl5s
N/URhTbfqtUYw/DpdMy13kNqUBvRyhViMfDJ12Ppdw8Nj47rVuAkJ6v6pPcs5PCKCRLlBsxK/6AV
ZYYFHWY6shO7IA7lLHspO+WgpNcDLMWUYuebHTsYsxJ8lSYM8pzeuVeqIdlBrwi3YZU0z3bNFqTK
m6fe1YfrZnavm/ULy/ni2n50zQMj5VXh2ifZkasKGHEPPQvN15t4Gc4ihYi+hNtzPXO1n0nROde+
lDOcxyHevDTbWL2Vs6B4pt8McbEZlK7Y9NBkr3GT+tlGSfYDx4Hn0C/yJ7OvtG1r8+SI48l/qI3i
bwGVyLqrvOdkUnOSTWpiCwvN71fk++AnPbCQZu/D5E+N79EA9r0LIv1paLBhDTK+EDHvrW3Z5jrS
HyI+IK8OV8QYmtME2Rywmq5/QSflJ2IFw005Z3zk8zjsu7URe91ZT9QaB9QThu4Uiyc09SOsfvQC
ZHXqfulteyf/UTBR2AmnyCH3Oc4irM7ygzqjEFzYSYUaGneylleWt3MjG3H8uRMwR3uPQINYijJU
t5c2zAI/j7IMvVnIATLMEjZ+QKxf/uOoPielAyG4meGkJJAvI871+R712O15WvgHwJHhw1B408by
YMyoQ8qCEc8rfkwOXz32AyBCYnUTcpbCAnaGhAh6OckLTo22HjiQ/GL17DtCdcApqfMOoYuoVT8r
SU2pSlLMSBMcLXlAGIQZaSg+hMl2GdZlSD6QvR1fKgCyMizQkrfZxPtszjybrM5hJXjzxQS8+Oib
7OFTmYHkhfHFJmG0EQ4iWuDx2Aoo4WzD6wa3GvYFT76eLmW7lfTNfkRQaJmErPLbdtRW+lgWO9kr
+MdUqFXe26MwT7YvgMUwmR6Td4X0FaxltZzIhytu7e9lNeh/41lbgV/hA/mBtUIEzV7UMWrMU5DF
L6ipIe1g1s8jwmo3iHK3SAVW0UstEK/N+2LcIicRvehu8qopZn/n5C75ojLZyeZWq8ZdJnBykYOq
QMAlLH2xl71/zq3GBUv2+Z5NZn2cG5n9185p+7ukLYa/za3Pn6CfZp7i+9xd/qIOnLEZxmFyjBCF
Fi6q2r6VjJLniGMoUsQsvMlEjmejDEQEw1+lRoKw3xyNwCo9crRw02YXdd0J5m10Y2ptp63kEDhB
C2UIzcNgVtYVQq7PEaqfyHwqKelD5JJ6tbbwFmrL/EopSnb/fqutZIzlWe5RP3QYsWd7Q3Nf8cxC
7mEeLi/Je8mc7HTFyUuemWKTz9JLocvapXfCk2MO2slMlQd2z+gihQ0yCSUuSRLSSW7tU5QcLKNU
1O3RQXXMZcoz69qt6p/5YMXf5kL5T8HkqEC2yMIUdj9lQfunMAf/n2L+p1vICUGXHvmbskRU0MJS
hnK8YgEgXopcXKV5Gz122ZyB0qJyIdtlmG8gNGCzeHrh5XIV+mn8CE7tX2HePJsMU/vuQ1jVK2ya
QmSlL7O933QcUasXf87memq7lje1SHOtSgX74jDCiCwZ4TfIRJasWmarHGSaK+Xxcu6VcguXXink
MCr2/9ex8mPIG8mZyYsrh8t9Lx/ycl/ZO7x/jDFq+y28QmeZWC6YCc87WvFg3qqKbd7KUtzgheIn
psCoZe7ou8hZVJ6uLvKpFVsZqMvGpq5WqV03x8vg/+2k892CIjVvLxO3eYKRrbzn+8Tntv/LpHJ8
CrDu/Gk/TKqBJFad8OOnDQ0UBwJDOf8JzrGf//nvfxc5qWurYis/+OXf/N8m/nD/3LeztdGtpAB+
HyZfujJWsS1Efk9x8dDltDPcyipkOAAfWY1z5TDL8ZWtfyoj8iOzEp+MKPTww3DsPv813K3yj8Mb
u1jKyd6H40AyLcq4UY9BxyGmPYOcE+NbNo3RD7KkbGNRpEYz0oVOiIHjtvT75CEg7fyX0MRu3kKF
DR9Hho5a9SsZhqXpROmTUZjmOp2gfuDF6u4B/gE/xa3ucZrP3up6HNiRLFoe9r8K9KBoybJty/Jo
oc1pjWm+GGXvL/XBxFxszoNYdY9GEWqAJk6vDzJMtjuBhc2OopMy7bFr6VBl3cvS5WLggUDO0X0L
uXR8CpZV3zXKZeaABSQLPBwTv4bxEHjfURhuEEb5pxoD5y7Arzr4/fXKtC7IKKAhkoIYivJxtoMc
rlk8Wg8+SmJA5XDgNmcxNwQk03sO5SEj/0YjMX6EAtw+1sqz3HbLSqk8yw15gUrtnz3J+CHs8xiJ
BuD79+8xcqFpmkbzqDZf5NR2HrgbT3HQvR+f/y8D//qZ8AfTl6HAyVNVu2Ip304YFihLZP3Na/kO
Q8yTBVn/BRhadvDckW/nzFYIS/NjlKYd4dT2X9i+vEWpU/09baccFJwaIWAptJ2n+tZDPPgvJJTC
750KZGsyBhelU8js44R4nxS/jYtfQnWLr2IeCB9T2zWIHzy4ofsi+0GyfBwYBxV6OPOMff5bDhxA
wW4i47mZrP66SXzMzNFWAjejQayyeGUK/1l+g5XI+9mWQfJMiqBa6+6QHNktYdH5lzGVeJbWFO9j
+nlMG+bJUVRFtndaY9roxVVjKvqGRUeFm5Br7fusN2f5BOTca35jIVm111RFygUKSrDw6kVZFv78
fXop0RN4wWbeXPZql52MKU62U4IPspHN4qtgecMHTD699WTOvpBCJLeNIzSS4EP8ozR3EsmlRGm8
jGIx3rHs93YdurKbDHunJ7v0XmSEZum3hQFSs+y+Kflo3CUz020qMWTDCoDkLTXZXoQFxgQTr9VS
bVmmK/hMbsxU85eyW15s1SB7nymnWobE8RdhY+wNKCI+Gk1h76o+UK9IdYw3lmema9eJm8dmxBYn
BLX3DeGhY1HP+7OEfbxpqr/LYnx2+iR+HUetXqYg++8Dg//NNnMxK+n6eiN/2/KS26VAaJafulN8
t6K8PZQosO1UFhCLgEOJ9mEcUf33bpWeo7zvyJMWqNTD0VxIXds47raR5k57RzJ9UcMrN04XK/hg
TuYNaWUNpdYo2Mc14Mixa5/qAIhk4ujiKkbR7MFwtV8IZBR3QZKMy0Lvl1BbSe/9WSrMEQWgIOnw
jJ1Lf/ayXKSNTeRb759xhdrweHLxS51HfY4NGRXL8X/O+fmO/ykuKA+ZE6jVdwDWKUQXU73nbY7I
XjMI1I2p2lbW3YoCn/sUO9ClX039OmJNvR6ahDpeaduGTeCtDB6qAM0ulYPFukq0e4S6sq2B0Oq6
JMeCMOI3Dve8dZEY/S7MwvJJn6wjDJvmm+UmCMwjW3W04SPe4ffULWRHmvGwHYXdnXJ8UQ+ljfW5
nElxyh0o8AY98tK6aiuz3zSpY3w1zVVbAeJDM6baCpt3DiS+J05gkVBIq58SEp+HmrMtMmtaS8aI
3QThvL9LDxI/Pw9qQEwVIVk9ZKMmVmPnUlDW8KNj2oRsC8CyfuhNnIa8jauBs9PFWq3dBsgPuHUc
CXbT5NsPlkUSGzYyijONXz3gTYYxTvUrtxP7hxYox6pqeMJXJj+x3gClMAJxjVOPpUSg4ikV74VR
ggLxbW+JH2R9Y00BmH0OsNadbVSvpRlu8yx2fky6AmXCKad7Z0K1mH2Uto21unrEy/uXNcX+nRNm
yBzHsDp03freBDXnzl7tPvqBnq6HqilvdDVId7qrBLvBFh07UztaW7kePVmlgY0sf5IfyuRj1zmQ
0Z5natJ8ehN/jzDgQFWtSZa60dscVInwpghHdDBNYX+z2Pq6PDKfyZJ3V9YksEMMGuclJB1lXnnZ
UUJvB1Eaj559lGrBsgKMTfZMCKrNPR/CsqME6Iq3nj/G6JAxYYjxREwE2iil1a1JteivHKuvJDtj
qKtwWWHhefc/R0xRke9B1tdhi3DUAn9YzEJyDKMDrDIH/iYIYmxcpn4Z4UJskgFek5abLVDGTJwj
0mrYq1VYfqkws99wxNaxYhPavWIo6VtEYZ/avHSfsB/vtknLqalWm/6DG+Q/zjfpptc2nIZHjWTu
VQNIcYswurO0ZvYgIL+7zHDC+8BJm1NrDI/kbssXVUNKjMMJ3qZzVYOvtxjyxLvJ3NB6rDngle2F
Xjm7QdFaGCRW+YJqASkk1mgH2eu9FOj5vXQaYJBKxSU+dL3ipbOkXF0rdnIMdLKNPijVI9vE8lZx
0RTG1jp7KjRhQposkM0+8RZdF3hY4n9KadIHSmFuf2iLkwY79hKpuEuiDt/rcpUVI4+K99SYTHzJ
qi2K8NB1jxrUpEOlTxzi5dljJ0oIK3MTYOaWvMtcvIRcqrLkKjhZd/DaVp86UrUY0FbHZBujW3gh
eVWKPSLWYt8kgdhbLmzDc2NUZ8tK092d7LiEyBHnONnjyCGX/ks4yFEXSYdgWH2YWxa9NPEWKC6O
q6jSrD0PFWsvS5fLpS0J4ycObskjWnVeL/4WcmlrGv+fmNYKzuNGIX628Ddfaiy5KnwNvxZppt6W
5ilWBPia0jB3OVKYZ5jW1GUY0CcZ/mBAvC6pXFmSbXOEDerqIPO5sl1e3rwD/um9dHxOG3t3b6xN
yzfSHWdCxlnpHpdLLHlaV11d2jr4Q5DelW/6uyC+7Gy0jSeU5KysL1vgCyU8kJt2N/WzgDAnt5vG
RcUamlSfbklpVYtzPRrD4kZz6uJGvPfINtjogYZLoV7cyDGxif3kuTGE5buOOzTWcZe59ZsufHGd
IV6rLVIXousG3NgSyMNgmL5YvnUnUevwfW8RUHoLbZMBZ46QA20HjuhfQmtNsZfsdeHNzoYmsT40
t1ZoWUsnxi3+IvR81nfmyIuzAjouwZ865ARpEU/Lph8TxPdBK0qczwA0bDkN4G7hBoJMlI0XuKKl
N2JpBxVAyr8AHGXbZYbLrBIuNDij2LNHXJll2m1zAfBUc+38Hp5Pfp9Au8W/TbF5l2XFvZv0+X09
fW/swLuTlWrwrOsqw9LCsXTk9XWS60DnQ3c9lJ2SLMnkP9iZMRzkdBHgzhvocBtZkxNc7poCd19X
PaTzi4K/lPa/VL1ixvh5Zry8SPvL3gYVyizzu+vQqz3YtpKxXvfWD7w30l0bGPbCy1NtI7V9O+xd
zpq/VtCYW2SVysVF9FeWznHd0VKH5Bx6aTbBti5IT8mXnQCkukxGDSPt2dhMVr26bXbyJWkO01vv
pRrNwU2uWjtHn5d+fo0FSih+gXv6nhpt8hJljrYcp8w8eVo741Y5DvBrt73WfbyAQ6wG0aSyTXzR
uvIJl8NhMY2i+D7WGGxqMIkXZU3aII3w85FQ9h5YgNP0j+lUdmu9y5ASaYIe0DrJB2j65KjmXg0e
3F2n1Px06TwP4FC885vxPFyrgoEEJUzOLAyzO12BS1PlFUrOtoDGV+BsWef+FbicaSmrwOO0o25p
r7LWYfX90LqcZBAZJJr2WBg9esaqfnuOToDP5n4/Xkdzp96F1bpuhLmOyAhICQULl4Rl6bT1taxi
CXEyVC84YRSUPcXOxHsM3YWqj6djV5A5EcNUfMlxlN56U9ive94fB2Oof+chECp5MQq33YmMbWOP
ysClPX2PkG2yF+FSbDVV31/XU8Vz6X2E7PhUvQwDRMfhPIz+1ac4GXK5kWODvFlkQnv1oQJsL5/l
cvPLpHKqc7UBXZI3yHTPH/m/38Ka/7UdTDYkTTv87ECDNEptP2Zjbi87Y9Su+kaxOFhR642O/c1a
hb36GESKvst5FixlFa6+e1R0+0XWcGe075NeXciR7TxcDUDRB251kgGK74NYMu3xEE0W+oElf41K
GesjkPU1hn0YLY5ZeNfNlwTA1WoyQ20lq7JDhuhTvzFdsHqXAaEG9ZpUK+S2eZLzRSCDVrd5iwlK
nF/JNjlT8c8NdSdc92cXA5G0B0SmouU5Xeq5mLGRVRLrc730eAuxrvauLvnTRtUOIMIRNJuzqZws
ZCdkBM7xuYLeXBXrDzI5KwOCBv08jumRKbV05QaK0ZK9cX2QwFZ0k2dJb04/rtvKPYt3y1697dFO
lMVzjCy+B0pobC0HnztmMG2Q4K/hTIG56oUZlxtQByg3tMG1YQSY5jZlMO47c4rKjSwC3R33oaJB
okd8jAM1BEk3UD23hetC7xoVngkorlg2FvMFQiZVvCig1UYIlQBh71v0MS9tAuHGS++l9L+J6/8y
dp5vCEBgSIvkINFRW2XbFpSF9vqpVDSJ/ipUM1tMlf6vXjG3TXPvf4+TvRxYvMV9usflvp/jIjTY
CoT457NKqQMirHaFrUFEnp3zSrzXkxWsbrQr52qTN7B/Ogdz+7DL6uUc7OR6eJKqIpdgOR0U5bdg
2au3X1lwdXelZu50fL2f43oQNzA3fpTu2DxHeN/tVXtEk2jujHDB26mam0L2pDe1E4eUvOasZW/u
Wdj2ZTZiAHNwJ6YZExCW1ywp6+c8VkB4qiLgsT33xu29iSbvnawNTQ7F2xIPoee0T+B1ZGuRt/bJ
RzWnG10PHi1SNopRRxslj7oDCdpsj7EZDkkkKu/VqGBPY7TGV3R29o4xmL+Nrl/naNN+h0SPtRPn
Tg+m1UXrJrifxfKwMA/yQ66hQTLXdAURFfAF8I9lPR71lozuGK/P1VlBRZYGoTjXTWRsz6dLgTKM
q3YcEIwbNJh7aEfjqdfdmNGETOeErmO0dEPjwXMSG4SaVoUbjg9Yhsq1lq9MvzNV865Z67QL9pnJ
XjqQWGpRbOphqteyGrRKj1Xo8HvCaQNKk7XXMr98kN4l03hrQ9D+ZnssHaKqtJ/izBCrxjOs27Bs
TfiemnWtFF1wsEKw+q1uFtCyKnfZFo74UqX+rwH53J9NUCxdb7Zm0Jxh65et/TgMLKldd4R3MxY7
eY7ipfodArbihHJp+TDl+lXYIU8wue4AzQHYrDyLkYNynImTGthtvQyrFOf2soHh3erOsRsD93ip
Fm618BO7PUyVYk7gGomr4iBYJ5YxLOswH9ZJoboLDMvqgx+oP40owLlPTJje++yHD7YsjrZeYpyc
VuvU4XPUwjkC8OFuc6mog36a/8C8a7yggU5No62mvHDCBlq5xxcX8QRn6bv2V7utxHXYTP6pIHNy
MzQmaKtKOcmmsPecqwnqxMIMFP8kO5y081Z60LDfntvkpazsapH4wOAEeZ14NkxcZVVc3wZIby8z
lW95PXKQGZS/GjxqF53d209agtV2VbXJjYFW5C5uLDZwIeezq9Cdqhe3dJ4s181/9zXg950SQ9lE
ZXBCv0IVnKeiJVZa2OVpVhyeGj/GkorTBKSnABaDFruEOmmg8DONlass6UO8SP8JZVZDcdPHyJzG
RVL4wyYq8GPqRZ2pUOyiJUokDzYWbRiYqPVar7Tx2JJjQeqss7aAZg3euom19H2OeiG9nuBRmb8V
hIf9SGl/pjMlJcnLattUWrfCn6xiH48rrVO7NSRYLO/l8U2m2feqw7/2EhEgs/IhwjLd+5b/rKd8
0Fm64Quy/cATIisA34NdIrqP+DZwLPwl1xwDCaJKWbVhiieUyKzHro/4Xc0aj8ikGke+Hods1n+U
TY2haCsk1Jeh5gVrKJHi3ijq8T5UFI4dHOsom0BXdnvXaH/yRSwyNK1Qd7Jdr9nKWBmCCrvW8lqX
lSAeqytDR+NfVuVFAbeKQiPG8nKQ19fxrYMtwyUir+GsmlUcnj+H3rlf4hkgAay0Bw1spzeWplQ3
DezEZW9F0ffAV3Yq2hDP0CDsbdFb+pZXX/AldYG0zgFy5OADDm5VsfD4xf9X1VR0i6zlZPvVSsbJ
ywfxVY5VjYNebv3WVjbgNnEmzqMPTqMlXjYIBRbdtZSpbhDouoIAqS4lo6jBT+c+hm+RBSSAemB8
KDkho4K0CwB9nMm3+lwtcSdd+zxPeKQhq3LpldoBshcVG45r34NlNcmaYsthKJa8bnF01Un/ORdy
0LayEARZ8JAnNmdvi4gNh22tim5ynw3TJreO2cNxcqP6AEonXvdRE7824CEGBXa9iHFPdzRyn63u
G1tQKPZVWefJvd1jdidD2JXi0T45j7nO2sYwdHcVkXv4YniOsRoDa7yS1bGFzNNBxDzKqme2a567
6kOh69WDZzb8L2nK84T34zHG930hq77ZN1dyytrgz/umYxsZ7nCwISyABVS7k51m7T4bXJwbO1Tl
FR0srK58tZAZWceDEnGSWeUPpuF9LxFkeEnxa0DbunuJcbUn1aS2d8N86awaCUa33F/azbzOWTvH
OtQKYuWlF5F7mxSbS4ssiTRGLrGC43npSEmJXOtT+ZJ3+rjij90u9UBzpnyR1hr2J3UAnB+Pdqw8
QjPaFkh5D+MGXKq1kErACKWM+8ApnmRt1OLm9GdTPdvIKMN0jpK1PwfqMcfsy/dByuxEOJZCvcni
N0drZPXu81H3d1Jk9qI563qTv6oyJIJkR1OUOPulNnC61Ak/B5eZrd9k07c45MDdUPdnQQD5MgMg
V2crlqQJUjWbxB1+46lm73XXs/b1XGpqEKuLD0XZFQ2DvffJDl4VZnOUTYECZNQaWM2EiYq9b9Rl
O9QBEI6JqQY2rxr1mVN9+0E2TG0XoEmJLd0gMhYeeLeJcGXWZbEwsVndJ2zeUYX4o4S19VsbAJt/
9V5GBH6KZKM6gs79S9xQ3vW1GZF6JOC/h8obXuI+fRx5w8CwXhA2ENeF3yhHeak85Is0pR2xXwVW
cuk4V0PBijEpAFi+j/gUx+sUj0v9eGnGaNxZ1jid8YSo6lgBXlBWJGrHai9LcTCVeB7O9XPx0o8Z
Qrs0Yss4j5EdbsoB8UIW5WXUI/cqKrSrdpq827I36xuYDIsQjma2TnE93IzRgDfzbIcnQ2QpFIh9
IsFqXF06mqQ7j+3nmS7tcpLSqfPlp46sr8FGzZPIDjl71aecWqBo7Uzqa+VglRhnTXmV1GG5lkaK
U6IUyyaO1L0UpvOsbBUqqf1omDDo/zJIRvkO8Bd+vf9xUGDV5qm03V/kUbApcD3US8jmCCzIv8aw
K1ae7VRHXRXGoUbXhl9eqL0awtuoUxf/DGseHH2ED4CGOPhVojoIisPnuC+NBCSp5jTohGTTrhuw
bBnmR2TdZOZtjo77QujTLGPUH7vATp9VvfSBgXv61mr78dny7L0MaIMsXKZZ1N1W4WgfVL3IWGQn
1XfkihY5N/1Kml1Zj1Bcdtogggcel7/kSGumElrVpN63fYFzq2gt9KuT/quJbI+M4LCrRuuSTpje
6AQV4WMsrLMDRq5F4krTsX6pZhDdpOO2pbtwsOxBDR+7xLyS7TJsNPCxsmaonupqoO463Gd82wnk
bJ/CpKSxNs/2Z5ieZi8sTjGFZvdym4wIy6mV6Fc4iUG/kIfKl0Z5qCzPoi8dBoB2xPw4s74cUnsx
JtJZBRneVFG95acybgurNrZVGtpfos5Yc9w/fVN81Js6CFsHVVHKkxVmxSJsRvUbWSAECQoUcjvd
RMMYRNxKjhg73N35Tb6QnKxQt7mOHMtHwcTWnyBVeOeqlPG6VM/KUAa7Ls/y/LMWtmji5rofHhrc
vRZd7GZ3djrmd1OCnjWY7qckrcfrS7uBS+KVjOW/Ff048Ufcua3TjbeYIatGKGRGtPaFBe5ehYpT
8O45XKoxpnuy6kUOb9r5koisOfHlXpppnd1CpHZOLNitXTlCkbLSDpZWysnxxvLyahW0aRcvpwLI
IM4P5fZcVyr9mzLgh4l4hHNiweWcMix4RRWGd3JC2ObVDbJJW9mn8SRaF0Hlbwut3apFOf2eCyK1
zoX+n8K/u2SL2hvrSQzRB/f1LBTFjn3dN/mFmKQbwnub/PZgKIp7N/f4ECeDh9bhK+QV/4t2oClA
PjynPicvZO4h0v35VazdyZzEefstUxspxIqdr093dk+Ke1HPOg2TIoZN0Bfash+ycaE6GBqlVpg+
hXGJMhswdmmIXCMXczZEtnV1LUL/2r6W+5UKq8pVbzvq0e+09oghCVvTqAt/1Dvk79rF28ujgIVw
FQPgKRZelGV7oD9zZjJq0SGZG4Okz/bygqXzW0lWP3R/GH4Jt7Vw2pgNkLhwVI4oVPMSww5SOU4e
xy5BXiob2ePaWBqsnFkENsjgLMiYc7jsL3xDO5I5l5Vzi+EuAgRR7nwUqpDUcW4kASEEiLq3re7H
hZNQo9684m/VbWTEFIjy2u2yG71EIwm9fHQr5jQGKmj/VGfyWxZNb1WJtrtUJULuQ/D72Hw2nFJz
M0ftNEo56YQ6lFYwGstiGtOVFvkFFgH8Bjd44emLpCL104JJs3fmmJcHEsEJkPgp8DZIWHw/V/W5
B32n1N6h+4bmgJ9vHbdyNlEQWU/O5JMBAoOR6d1TX7vOU+yF9gY0kbGD+52eIv73FvGM58jhN3qg
CL4FbYMOTqtlRw36IopMQqwCdI2/tqJZ0mL/KMcW13pfy0/VkOk71xDOZiotsRtaKCFVl3+1OTj4
abfF1WD79mutIE7hQHZCa1Qt903HURjCmd7TeyhAp3NoZ5p/DzX88jxraL2FNnNoN6hvs5a2+DBr
ylEVexCQDsUkDg5iPlesAO4RVfXyVTS3yQ55EWopDqi2ikNmG2utETBl5iY9SKBXfi6Oyex6GWVi
JQf/ba7zQJdd6xV2OEvU7bCd7xejG6Sz0aDxlOJvwpaxSw797Fp86ZUGx7K37IzkwCbiLVj4Zbzq
HdTu5h+aAvIR4FhqZnt//jXKxtwcxMIp2QRe2hL545Td8iJ7Po37EANevl/gZx92O7fUjW05w6YS
CDRbN6tZPHamen++mID17HY6yBpeEMq+MZKvZ1DW2AMB7HRt3MpelPOLe0Qm5WSyJc0zhEyrTFki
3qFmIBDTp/rP2SpmO0O6LrPJCcpuhJgeL2OJ/yrYWG9a9+QmQ72ti6q9S2u0K6LIFc+jATfXCyvj
R1y161YmAe3QXtlWFfzUfIxY61K3ntWwSBFnV9W7PHeyrZWo/b40vHJPmqDeto4N80MUGBiy1biV
lyodHZxn+3x9aQtKJ7wtPMXd2jHiyZ86+DbpPF/ZRr9PIgfIqualD6Ft+ztZk+3tGF4VQGqus8Q+
hdBSmmVXBVd6BLhHVIiBTG1qsgvyqivYyNGjpyvxbnLscil7O9+pTvrUsmGv48dIGaNHf1Ressgu
AIYSH498eIzO6o3s7CxX7PWSz510ZoMRWghAs+sfzp2gl+H4+Cp8U4Z2ph5sdZuMs6w6PQrCKPSd
ZK0Oo9dkFm6PyFht/DSdTiPnDivEcdEW58h4YSOS8JW18iMaPNMvR/OWwJTgFGVhtNDSwf+ddvVt
WWb6t6kyq0WBIM4zjmk6+HN/vGftKdaeWhs3WHDYyJmjsle703Q9sM6+GjzfOQbznWMDjlOfhOwP
FZKcRl86N0imm9vKMDsM7TjyNXtAk2ZrmcesMOMNtu/9qQ/jdOU2nfbUJgl6+25XfXWK6Slopu6X
X+bI8AZ81lb8TDwlChaKat6MWml/Qx+VhY2ehF9icA/LMtb0e3nnIgPxqmiZvuo4GzNWJStzJDx4
QapNt69bL7yzepLHypD4JMyN4NWMCpuTGTjqedn2wPenKwun5NdMKVR0YAq0VuawHGkwVbWq+77O
u1vowSwy53YwWs4q02N158yjhMW3WrO/tDOpzdBC8EppZywlb20sELwatUHfF6Gdv9i4DM80N8fr
i73Wl8ZSkuBkVA8RETpSXrxYGPi+R5EzM5aSzXaJknO52ZlBB7awAD9PFHqU6jbsRMp3EjhIXqnW
sogt/m/m5ba89POqyR45rbt0yOBgHnHpGOVSTDaWf5kmhh28h89/J3cTtpU4i8HBGwMoYfJcICci
2/3OdnaN7Q+ohmMZgqhji2Fv0D+aHvtVz8juYRT3j0MWQnZVVW0vOx0d8GjgWtpGQgFQaut3aF0i
UTEPrc2svTXt/Cg7g0JRrlDI0ZYs75zzuVdu+t3Wr51pLY/BRMpDPfW1cSertaL/qvrEupE1Iy0W
ShNmLORU5zRB2JUHbEPVhYcyNJFcK2yy+5VjsfzK27B60uKn/0fZeS25rSzp+okQAW9u6U2zrdQt
6QahJWnBe4+nnw/J3mJvHUWcmRsEqioLZEsgUJX5G5/qW7AawumhRbHum4Z39Lptau1Zgziwa8xy
uNOQAjyhzKvu+QPbR6Od403N8uDN6IOfTpblXxzSWzjkkElCw31NMmdu+pWrq+2mj2FE2cEUrZTC
61DBi7Id5aXizkEA6EzC1tnVeFE8z7jvUEErFUR5y5Onm+a/jh4jaei2/3BRa+V1pbJ1ZluFG126
u6wkrS07FooS2EyMRXaomti8k92JDEicg+LONa6Qzcs054dQt+D0LbsY2ffUI8bfeege2x5DElEZ
c0SErOalsPtrZ1fH7uoaJPG3yKHmBvGUvD3lEAIfOjQL/9v2Qi8Qb0A8lezuYoVhICl3iuPha4R9
6sHt2dp1lYFcYB1HL/M83fWRV95LV60Z7xGhuQhjRJV615jT+6gResGh123z7ISRhXtTor1mXdEf
assgtV8a6ms+Veo2wq1mL6NdSD7dMcz+JKNZVP6LOkR7L4MlnjdBbAQvRoKsbqT8ul6haDL2GMXL
taXxEkdLgk9Tqcc5NRbtyIH0J8XL0rWksW9NSWM7Gp8mo5LG/tCUJPdf5mYxvz9Jcn8IDlWW1sul
kmVUPijHxnsf8lWcLLTPuUJ5QqpzGS4CW/C7yUFKelqcfU8ax3tQ1Sr67NSsOhaNfdcr2fqFcbAD
VGS+9bFzBhA7UHQZy2d1XLybRuPNj0pctgI331jUft4c10kQ5jf9Y1tHJ2xNoRqqxtGxreYZVnj7
nOZhvPPnRIO7Sp8cbDP4qkaqd5aWatkILDMpzfkR5kX3qLj+9O1Tq6fjt1AZEDo0jHo/Zel5tgv8
03EMQd2qtT7ZeAGtKmv0fvE2Qu1sSod8ZZWB8ymCY7dN8jm9Q906uVvUDN1pfphSp9tmJRCVQSzx
pF2GSARdN6Vl7Kf7JA3LtW3nTziRd/cicjgUGCFPLc9iaVqx1x5zT0nXIrKXY+v55Nv6tox5w6O0
WD4l3kI9NjHddH87XN68LucFaKEJOCOYDW3rWg6KVrdOOSWPRapYTnNWhteg2zUcFR8BEwNtxDuL
7RiXxpvOg3HtF+p8lmaUFhskhaxPQ4kCudqXX60oMd9c1SgPXuAdpsl9oSp5iheeiFgbyVk0T/sw
7urLrT9TAZ54Rl1/cEUqTdXf+bUCZ22ZLwcYFeZdHxcnN8OKLYyXFM6iX0lFx9w4oW3sRFTO7JDq
bCbvR+a6cLXQnsMKBFqilIZusTJVnSnYLbEyKF0hinKBaxsPnlFNj1dsRzK13p0kEczMs/fz3DSr
639xaGvvbRnuDCB8qDL9FNV4aGbplupMddX8Th0IvKvajl9qXv+nRndohlka3WnYqsmMKrK8h7qo
Idw1Zn3ov9RersDwGfwnCizamTfPl6Fw/SdQY/5Tj7zmDu6rtZY+iQUchBpnYed76ZMDenufA68N
ESzgQlOoGk/+tzBAfPcquY6mTLIOu4r/lFobWBBwVkzusI+XM9Rp3s+k7zYKlidGjDJxzn7LxquZ
63ZLxt95rLExeHRwiaCu3ess6Omjps5ApUaXoCqO0oUISKvw4sKju9PV+2vEEmuUMO1ca26Ot77S
rEfMwnkaY+yHsypk6Li+ZIZVYfKg1sglLG2KZ/qpZyP7oU9iKompgviTq6N4KX11VTTj6hoZFK65
uV3XMnDdrpBCUju2xqaSKg/eyI6xHarsh48hX9Kp1tcyz3Ce+kuEMmAnMkT2NaJRuQNCFp1PXRd/
9SJdea1sPNu8OEeGG1bTadID4PB6V7xUBjRXr8AwwkNeJJucX1Wls08bjiutNN2rJYEoxRs1S0+l
duHhyH0lnZ4aayvLsmYIYcjPyz0lA9fZ11vuNlPGJfI2u9HdHuEhv37Vg2xTIav0lmpudGx8DIc7
L17koUS2lG1MCV0vRNSmBbC6mWIzvwNfTcYYjchVk1fImUrnh3GJx26KlEoV7E1bH44Sco1uLCDx
iRWCpnTasxzMET7LarZjs1xJR6Yiqmwbi4m1dNoScA27ngfF1J7NIenOH8dkcsQ2pCz04PgxPio6
VM5AibTnoWbju6gcbQSynQDLQSEdaS8HPLeAuqVfQNxNr+4zIC3nP/olQjPRDFpmyuBtejtijaFY
3s/A67SzkWAiJWd/a0qfUjqUcuW0TDxvE4fcIDJPSQcchib/kTdvfx55m5xbIHnXM+lrloHb6N/6
NN3BaqMYd3/Equic6OSwxsomQ6y2h2QGVc3aMn/ozME46Kwa7yy3d+9QJyz8XdmCWMpw+VpbrRWi
fGkP0xHHTYtMQD5FvzJXjRHf078InZJ33Roru+yHNS9YMH5MzwC6YTGa83Cq69m9wEVzN9ha5PyO
zHxTelb8PLfYD/lzpe7mhhX5uiyCZ6UxZr5CivkhBicPVQnXdImVgxYM9gG8srWSJg7M7ibsAfej
cMkzeKwfQGIYnytreGFzXj/oy6JnGZOWjMGw/ND6PSaRyzyzci59P6YAMI3hcuMs3PgNiML8CmZ1
hFdDhBxuenXSXCLaGh4+SUV/l+hucEyd5p7Hj/65VlWMc4L6vl6STtFc5o+/x8rEie+wB4B2QZLW
0nEk7lSnoLrXor4qnbmTKxe9Tsr9SN4SlgzN24AleV0VFzarydGwZ/DaJadNFLCjPop+06Bvyshq
v3fzOG1D26lPHtYdz8qg/pJxL1sEnoPcfgpgbp7xJIy25QDZBxcLc+2gQngeXRdN8bh5kAPWkc2D
9LM9OV+VuWTgd59E3CZUCpwsJE4wSEGwNcf49EulocvjVXbLDUrTcexjEqnA2IJMeyzR3RhCjA1b
NdD3Tjx6KEMThdr3sm3quMX0GGK0+o1MGsIkeauf5dI28tyHbuzmjbUUSIveOAMCMc+V6eEssXR5
6HedXN1HyIYuOXRLfbQO1B7PI4VS/u9YMsjq2mSbvQLFWmzjQAGCGUWLJVlrfZ0z41OWWtO/dfXK
ho7yXTVbB9ap1j9DmFHTbaf2dRyCJRXmuo+GyWtiKPrsrmjC+lQ6QH8owmr3cu2yj6L1ZIf5+DQ6
YfuAzKZ/CDCY2Q48Eb+RMV9TVdXeuEf8Q6k4bPV0a/ym0B8XdXJBmu1L12J01SwHOZOD0yurLnWV
kxhgSddodiqKo1TGplpNd/LXhwiRe6ziLvLHy79d6VfDMYqGH9KFn5CK6oSVausyiZStdMrBtKZx
ZUfZZwMo4EPdBBvXSdNLtGgpSxdWCQDRJv+AQqXpbHpreIT4yYaAracDNDga9ooG6o+UbY274i4a
BwuTYpUsTdYOXz1qVfhLfkEXJDo1po/mdKb0Xxsj/KmNg/KoqjWqFXXH6n4JRykz3ThTEJ1RZDdf
bXtao509fCV/Y+5n9Jt2Mr0Im5Neq90ns1KMO0hU1VqmI2PLMw37r0vRKdGL7mM8u1xWvpSSuzPa
6bbOLYY12KK1vMYVDW+uRcFJDjBLZ+wjn8VUaYxz5ZBECS4KvwP+Nml2rpMkyo8VHD3c/H2SXMhx
ZsrNPSt63YvfFBwdz03cV88s4n6lRdZ87zoHR/NOUx9w7HAvHjf9umFn9D1O+udUbapPcMSTU1lF
/VYmWPMPxQe4DAQs2Ee9lh0AzzdveZfuZJ4VRuNGRWfiHLZwzWc0HA/iSomGtU2JILYoff2XXWW1
ctBleZziprq7lozx48TXcXn5qsshdvyzBxD2JK1AdZ27BkWsMI9Z63i5s52GAB+opVnL6jpL7e+d
p2pH6eMR5j24up5ezLTdSte0LJPYzrLJng0cvRQEoORLykHSB3Y3PTuJopzk217/giAoDgmigQZC
AWlofhbKTBH4wcPvVj0X4UNU2Z+FbCMtvAWurSGbQ4mcQX/gF1flaLzqjULlt9An9EQK84ukq7q6
AsFOgelOcll+7Gkbz0T2U0YtariHFgvza6arxNbh3i6BIy8kGTmQe2wzJ3nJujk420XYr1pQQaTe
FHZRfYFCX0laSQakCRCiekmc7mIaEy/xWa1f7LEOqYXCCpFBCUv2JULZiNhxBTso2s3s4Y8l4U4R
T/deM97dricfWcSU7xT0ZocozB6NhCz3kJszYtmJ90lLrPwYx7jTSXOR475Dx5rM/DJqjpX72Ojl
QVpy8My9Y+GZJw1qpffIUs8P0rJsp8Uwq2Z1tUy29Cna+G0HSHJpygdP494yv/Rujkz3rCbqvi/w
zVhw74Ao61jdO1DLt+YY12usf02WW4WNIE6jnPhpU72AmFQggJbheNM1yDe0sMSUqoGZ2lcZxiBe
cR4WfB0v8EdfddxHR2vz1xrOd1oor8VkwY8crS/S6rO5OBlWr6+l2XXh4phK9u0au1wwGus7ZPX6
+z6cy/tcwRYTca9m29oxEMc4x1IwNEYE9jl4ZdjtLKyskFuLpkerjaaLTpGP+hErHQgA5DYAr/AQ
oAn9770pqaKuVv6fphlp78F/zJVgGe3z2MLQzay3bG2zC3q66aXxrfTi1rV5N6kb6Zae21i3BEgf
932y0zBtX8noH9e4xQFwy9Ab7vXdH3GD2oDGV4Z9FipOz1rZjmcofFOzbzWKJFL2v+Zfbp0fwCd6
aDd7Kvzz8gDtQrbEyBYIo6PsHB/vkO1g+eFlmLMWo7r3Vj6qtbQq1UsQ1hi3JdKtFwhd7sZxrPnL
kM931lJuTXPtpaua6C13vWHr1lp8VyjZtGlc81e/WK+5ujlssTeHY7Q0xdgojuvnJnesO+kyoLpd
gtC4lzHPDbEDEredpujeGgWsa4cP2ux46msBlf9CwTlddfqgvpZVRuZM0cy1jHaNYS33Vbizg1p7
rVQDQ9PGUQ4yWoYzb+HZne/G5VKzljwEXuY9ymCWHLy0dz///rgeViGP9FPmegG6iEP51v3y9EF5
TSe/fyCj9N1cRPtnC1PGWG27jTSVydRgTZcg3luteHO64ZdjKc6RcrayLcfU3jjFQOlxNnMEoTvN
Zrk3lf0qRN6WTSd+hDgrko0NAnujd0eDvB5Q/wwi0YAJxtmKOuhCQTyyN1lOHa/FdKUlk+Z5GgWy
Un8Tc9areSuY1noL290mibF8ngyNSLmzQFRK/FftRR27s+72kltwJ9we7SIN1h+yB3Iqh4nswZmV
90pahorexV5OE6X6ZwJdeL2KdH3ITlDcAsZz1S22efhsWjx0n9TRNZ+6DDPkTFf1XZk24MbtJifP
7yXO8drOnPTUtbN2kei+KxsYBeugBuW8dsoJMbPCuVxD8xY4TNlSR5ZYOSB5Vew8Ky8w5eTT7Mz9
B/WS76PXkqgJ8UVHuecSe2nH8i/ktagGmX7QusR9lJDANYJtxFfEy9dyHoPlsBBaDkNt4ou6XEUG
Onf2FwvK7a1L+rWQhenWpzL11k5xtYMzEPLnVPMTDp3DSgvQ+g3z9CQRWVxVO36PwQmAw/yUqBi4
kFvP/y8RYQY7IcrYcFuuxr2rOpvU0QC2XI+TGUVHS9FePqBdrqf8EvZFbgTnK9pFYCyp3SMhZcIn
U4odj/30k22ARrOQfvrVRqS4C/9XW1gopDd595m1KfAen9w9YmXaua6tYhcUcfaJZ/b7JBtx2Nb0
f3k17LUyUzEdZ3e1DSpzvhtK7X2SrljZ2YJJcmXqI6dV7jIS1DeO/p88fm2h/wvfH3/NrF4lyPPz
C1TueKrVGz8srdeuhxJtGkrwS0cqmX9k8uQAKO6qsna/uZ6irCYvKF/ynrcFIBzU6VIfiX13CA7Y
oDoPciX4QHiPBK16igEon8pQ+14OU/0k7OZ06UJQ5dolVt4StXRJS0KlS++wpmq4laVryvJ/8hH3
SRgiO0lU5ZLs6i1F3+bc39SdWMBdO+ck+hanrXO85b6Gkr+0zdNd4NWnwvb1AQCgHQH5vGpz4K2W
HDAz3mtpP3/nvRvhvN7Pd1Fm6o/OAM1VBqIkCiH6+8mz20TklmrVQPqCGamP0znE0i/ZgLpZDpH5
UE929NayU9DQoFq1TRFjfm70j/XcH4V12i/U0wJnHtLYL9JjV9VLSinvXnioU4JOCHTq+iSD1YAQ
QJWZzk4mRp0THfBbByy6EGJ5+rpnM0NxTeYix5FvHS/GVi12fzSREh2vaevflP+0tT70X9+DjaFf
+654OoFZ8sT40U7zp1yByOS0YXiRQxQpX6qqsPa3LpZR4WVKNARP8gLkDHoAYCrUwkOn/GYXVxjK
zura7JQshnLS3zvFL9vncTbMrrqdC83boLASP8sha3nYJUkcn5wluyN9qXGwmqB9ksYUaOk5HKwf
tzmTOXx2oHeE/yaoJKwGMelSSu1Ng2j4EukpFQLoNQiilSzgTKsE8NjxmDLV8AUeqoGZbdKR+VtG
06mCTGLYqElQ9mzF7pa1XAbksnBRWRlRp3V662dq3FWLIdBY9cGqtTrzs+pEwxaUgHOnunB59CLo
dlnYAraM/Hs04/RNGtfTTh87+EddnTzYM1CypSWHIk2MVddR4ZCmY8TeCYZjuZKmzNJs/VFpEuci
Xb0Vdnu3csHbLxdR2qjGdu04+d38PGt2/eKqFembUt92gT7txXUyd61HP1OGp3ROKiqN80FcJ/02
GU9aS8FKmlUKV69epGv/v5PcFK7etJSJbpNyqs68qnRtXaGzj0su+Adxn0YBLToOepoDgq/xpvaa
5gXStj2jhPNn7ND00XFGJXEd4JTw0oWWxMaxSRrIs3kSIt6qbFRQe1X+CETR3cboL+5gU/Q8fPFK
SVwMQ/bO4p2SGniJp7V9/JNvJG3qj9lOgea5ssOWSuOfQXzrU9GQD/Uz6z+XvX2WWmPWabijqmTb
WgEm4LBPP1zx7kb2uZ9D+7EckCf1jWQn3ZZbxOfMD8e1wODTKfY3dgPZ4fcktdYxE80xqNPm+M9J
EuWmqGbJpMistHWq9uM5dADQayOCr9iekMovk5d64edleWYcDEqtTz2MY9ZUhCC7sNIobP7jqYOx
bjATfij0iOe3XuQ7A4bVa997nwclaH7ybiZ3101v3ojBb1I3+rmMDExqwT9tYvyKvi8fTFWuOzgl
L3QnS+AweWW2tTR1fJ36BOOBCqC2PuZI5NlYvGSN2p9kdO5RADKjwL/IaKUGp8bT3ScZtPflNLbI
fNfJM2vxo4SYVZPchzFaW85y+TlrtFPus2WTKfLhYafq68rMD6abGt9KHzn1xZTStbpfCYXlz4Wb
o+LiO8apU/CfiiHcbn6HDlPr/PQJdcia/DXUydUPV/0dGg/d+1WVflh08uwPV83R/tX1pHzGyKLY
6W2u7MlK4mENalUPo/IVLJVxxlbdwGhwqL5mSUdWNwzTezRxshdu4geJv00PB8JQo//r9Noe36cb
ppXKdLms7zlwrRIo4U2xydvxXWNEhEM8o3Mx8kxfpNXovmmAZCEkqgxYG91wloHWniEpjUWLB/XE
L7CX9nsgjnyoJrx8mCxzfl/hj4/UcSXdBKDhrt/FzKD+zVT8V/E4U02PzBZ1vT9Pk7EYVljRmhsZ
zzQlOMvZrOvvZ7e+D7Nl2HPRFHh/X4Gb3VRuPt0nfuBhw6xtpXU7WEDk72HjltvUNiaeUMSCFeY3
JKdOBXvSmsIj99N0/2Fa7CPs4Q5kmoFKyXvYH9Go8VCa2ElTBgS1jiH9x4Hrezlv2Jt4KQyjD/tV
6XQj09/dLiuXcJdr/y8GJDjiKTd6mXLOdL+6KCkrpDLUT9KSQ64WlFeXQTk0U9Bjk6aamz8GclOt
LtKXcOEDksovyERRj20LmDYrmdwXWK1Mboza4lL1uh1u9a/BLihz3dq3GJinSEuHcX2drNRVs4Op
jXTMYkUrqwnkkxYTn2VhkeX8L9VGSMJDFiDSmStOBl+nbrC91lL/OrP3i+RkDv0Osm1DmQ5fGDGH
uVrA+FCzQjULT07VZ/qdDF/NZK7jdRndd1CscQ9L9RCofx6z8YwwzTDIbJ4Bann22u/olaEKiZIy
xu2h6yofOMgSLoE6ucpjMdYraxxaeyfZdVNpUPtE6mAnGXfQ0VO3cppIBfa8JN5vQWlvExTmToFj
b/09rZQEmRoDs7LYYzc8t/rnW1OkraWZeZAY9YXTchsVaetb8+rvGoWg1nPyKEhqFrn7DLU1fXWf
bXtoXrXM6Z7jttqXZty8koePsc72vlzHVHv5IqbKn8HgjH7CMaUmQuKKmU1ggE4YR1ZJy2g5knFR
9KHfy2iZuDz7nImlwzKaG5gAhaHf3ckobJJX5BN7BMYYXCTo5YvFRuEd51oZ3kW5pAYbdQ1ym5Gf
bK/NRZjrXaNrGXFK832kjDRQoPyl751/CnndRqTwK1f764VkZCbLub56ZikxzHtcrU39u6e6T5Nt
A4Wp3XJjTOhKShNOkvmYNZZ7iFGiWRlLUwbUVO3g9v+Qxi0UK9RX4KvOSbrG2cI80cZjxiLDdwDa
65/twfXPulUioGjEA/AIkmAQ00eMkJc+VD+PqlX+RP1lLUAeVcmVM5s7xF8WAE86I97p9GzukOgx
3nJ7/Ke0NOOhVdvy8zJpqNpmbY9t+WKV6sZ3x+J7BVZ5rSHstiwegOVRId7p7Ek/qbEbrrDtcRcF
DkImuyNnipsL/r/NM0wddpWIUkYwy7dFNfSHfsJwvkEgqQvL9K3ulfgcx3a4kX6ZnsCgyZ1YR7y5
WRSXwzFAhtpCbg3bW8TMnHR+9T3bvu8r/RSrhcYJYD9/0JKDFiXQ2yV9+3vUB1X2glZvcpiXUQkO
rLFh6THS4oUcxjEUp1elHuD/c3LtYShslp6PMQNA6W2fKjiRZMr4SLImpQTia8CjIY+wr4f1lczx
ly5Ux0e38jN/VYNOjw09vkifVVG6AP5y7snLbR3fUFnA/KfKeC2Wmah8srg93vpjnhgXiJIYAVOG
vPU7freZwBLNWLIHHXJdWWImuzZg957mY4X6izqvmgXS8peIxUbxycfH4hahmSiB62moIeybVZe+
RvvgNzFUCJ+JX/hbtI30K7v0xg614uCHGrXTUUik0k/lfgIWk4f3sVn8jHp9/s7GFQJVWRWPRtAr
d0GsOGvqWPN3fxiOY1KO6C9j8GIYqberLaf+6urjSgKUEDvrMqrDM6kW9VkL4odO9mwgbUBoV1X3
ovnVd5EqgMzesMRXsqcypgzmm2jRtYuGwaA8J06of9PNwNuW/egdkTLfX33sU4P6OWWnYY3kRPo1
64DwizIz2UKzNL1/rTr70mdm86VpEZDIyO48IbGRgGmzYLnrnX2OVexiOs+zrwrP5Zig8VrMaC9S
cn7JR73eKFZi78JlP2oiLfZYqaLaXF3SeGi3nWUd4DB34dob/fniICMCRRHuH3SbvzbdVt8NvGY+
J4BFEST25z0AmORbjpRUggk36dGUpTWan9LNzRhS9/n2R/Ryj1JhfVEgoK6HrH5QrRD/89HvPKAd
PNSvbdNkL4YZVn+4ATDioNjqOME9SFczWsFluUCmxsoqUXR170169hgsbp9A1j65HT/ZVGvya1ei
9/3BHVCI88eciiS/zgToBKo6y4s+JgWIE42yleZtQJoRCnBoZHnabiib8CFmcbPCtgjqsU6hwMiA
MknTrXDJVhJ9usOLwnjLzJ8z2YZXL9e2th1YDWJAkYbcO/TJcUqAnGCvs5empfbvffnS5y8hUaNu
dXJ9m2Fxvm0HxYd7hb6Am1jmi/QhK1orjfssPfXg8iAt2CVaRfio9X14BxesPtnAzZCMKKdvlh2f
2ngI941Jle+1GVCQ0FV8XwExTHuEbCM0YHV1PRtx/zWsk8c0C8x/xzha66Hn//DHDn2uJjQ/VUo5
bn0bponhmNE6b1o8Os3yPlZtXMYoTSSrwDeas+eE/UvQmtZhqNRi7Zcgo9cD8NEBtP1Tmtn9C9RP
Y+NZDoy/EDbKEKITslzKx0t8NfhwIW/kgcgO3C1uNMNaiAEycGUaTLazDZyRXxPv8EvmjWuU1Hlt
NRmkS4jv/vlDu1Z9ygp2spc+OVilh1dWwg2il/6DN1s8TjurPIXW/C2wkunR6UseuO6g7ULSTheJ
uIbV7FjiNHexmiVusCN9H5sqnsV60J+dHpXq5X6U21Buz9hkHZPoiUMC/z+3Jpiz7pw1+YNE3Prd
WFNXMcje650tA4NpJedJP3iRdiKvHlwqfbGfzBZ12hEEHuVYvRuO5PlP0ieHZBn9W8hArfAORDpL
xZhyvVrcXzksGvJRd+D0Vn0X/gNBR9uVkV4uijjBZ2TnPfyNSNDGiDV/6qeFHZTbr+HSohqZPrvQ
kmRM4vXxh4kW9ksTDsonZ0ofcnT9H2TIaZA6yHXUmSVcNam320PuAfjnWqoGjdVeRPlkdLKz8OBm
TrlRRjKR74Ii81SHKCflGDYoeLFsYrUPNhVU4wuK/8b1gGAK/naKm93jQzEdZcBvVONyi3NDQLNG
pZ6usbe5QVvs29w6SwFVLVXSQI7Pg2epyDpjvK+zFlSG6jg8ck1g13SPUatf5r4vVtKc0WY+RB02
A9JMR8CaypjngDQy7d6ywdb4VVusZH3PMhd5mpQ84GRDfL42bwv8D+0P+4PrKdwgXIN164xlVHIn
BzONpmbljhWFoLZF8EzaMjTzRqLS2bvmtoodc+9pKWQ5XP/OYrcVRjCWQPvEK2kODjxARMudY39y
53HG2Dsx7+O8DIxVgaMKQCXeN9IZxIzU7ObvgVYUl6tp9khqhz1Q6TuYuDlP4SIlPC21BDmLpZYg
7eup9NaiDwxuf9wvc3RKdZt3pnIchiAseN7lmHy+1iiH7B2/9Lbp0sSFOd34U1YdJ37ErxjE50ud
ar5Is2/wogMt9Vy6iEJ4DZ6gy6TJrquHIAq/SRA0e7TQlw8IEYU7FiCddx5wIGxHqvyiNyjHrqOm
tmACdG+CrFMGq9z0kd8delhnqL74783baFHr3QFwaLDOk4qXweTV9kEWdpF+h6aK/nBd1g2DFqz5
AdZ7WcO9L+Sc/mDVXbeSCf2yHJQBpsZWYvBzWlZ/4ACCdTknNSyyqkCmhtX3wSeRu3JkxejyVHqY
pnNu1zzI+oZqLO7lOAV2Gyubkr2YmZv64JIfAY9giJ059Q/8F4pg66hpwNQ+Oiz8ZQxCl4+Qb5H/
W0Ohfbx+iFGQLXcsLM3la8oXvs26flGMQXlY/uB3WV7/DokKetuiABua179cplMaiw6e1TylZneM
ISLxwl5k8EQRTyTv8GNYJVDe7gp49v/Rx1sC2dwrm0hxh7UBluUQOZ1BNrVUEAWL0gAKmqGUx2bB
Rd6a8t+Vd455HRWc5K0po7dgm1fom+u73zqvctDoaHa+ZWKvYVjJrhxm/x9wjKzngBFBJIc/VNtm
c48ybXTUKzc+Ft1Q3euhi1dBbHqfgtYBKo173VH3U7DQNsxxM3Hji0BHfVtNeMKlyUXQojIqzXnB
XgQOo7dgK1CfIE5i+91YDwi2109sE7/JrqclUwFoI8iO9lBWXwf7RB2PdxsKoMNGukq8N1eGHdtH
XUndrdY5fbGH34UJbkbZm037xBwf7uBU41sjN5bcBemwQbI2fr8NcLZxKTzl84fbWAEFzKaMaVod
bEO1gHsO+j4LN1blJIdkAgvPa1xHVov1C9Jh88BDs9JB06CWhCBed1eb+gW0Q7uLQOhfdzNqlAIF
JJcOxdSv/MO1HedddA9WnIQuKMtrn0yEm3SOpu/ZImAhUhaT0b1NHaBSaQGpbp6yoHrLx7g6X+Uw
nBok2tL0FS09Ig6nAthBaAZwd+tuMqVUV4IY+BM8APIIPR63M+atO6BCGtXVoQ0LUOF+jS1Jpivq
tkfB7jlpfPXZgbCruT3eIUtrKHmCKYaOkl8BXGTdhnW34kmtHAOKIM9Rbjr3y/VyrOg3zjDg6LHB
OwGAW+Koj2wO4Ixp/Sc5QIHd9bHqPUrLMS19pcSuepJmMKnW1mwrfyvNvK6602zM/Ia9cPikN02z
i4fGPOmYwj2w/g3WY0imG2hYAsaZPjkAWNS3RaQOa03T4ocmtnFbYZk5HPuoe5O+W3CgKN19VvM2
t2ze6UPyAKx6PF0nkR/Q7hJs7wRV1I+jeSosJbiyxgQeJM0ryKixP442/93slmaJZvI6N5zyLvG1
ZH6lnqltUbjjXa/45FbQ3VnUjHxnVy6aS7dDtwg0JWBsdgDKet5djCpqTYlfTs1BtS/W/Yce6ZZZ
ck11gq+jDRQ3IDODB8oS/xKFtnfBokrHwaSiLi4j0pkqCkF1ghQGpLCzUc6tys+J8DYKhw0QIgXY
Te9dbteRUVNl6cobGR0yYj9cSk4rv61WoUOGWJoydyqbg60Yzd6cPBh1ToMsJHUE22yzY2PZ/qZe
jJb8AfzOgMLCSTdb9mzTGF2f9dcHeNp2a/6junv55ctBTbyBn0U57q7vscgLOh6vVG+jMH97l9Fn
G2RdSlPL1mBy80O3gJTkAKmS5M/8lOZd+5xUToHYvg4/ewlIqNjdVV3vUhKdw2M1Wcqz1bbJkgvK
fgSK/jiD73u1ijzeFwhnp7nn7pWobS4x++DtlNomOAzLXpRT+u92052uz2k9xhM5C5ufDU4ssHe5
Rtiqi0+90Tx0KT+uIVGpPdgKtvcOqlhVEmNVrGIdnHod+FDLhUJWp+4poyCx7wZffYKL1+Ld6mXf
BiO6yA6qRcOiMMmLWDq4MDCDX9WhbbZKEvC3Odl0cXVvOATmXN/NwHPmrt5NbWawJgYtvhRMrmfS
lIE/+krfVtC+4j/oNlAptc///HIFmUdRmfbtsrdrDyUf65vp4TYol9HUQT05zb9lgLFxtjged4u7
8dx77T6bBnRw/6v/f0g7rx25kaVbPxEBenNb3rdVy9wQGmlE7z2f/v+YbIk9vaWNOWdDAMGMiExW
l6qKzIgVa7Vez/OkCMncZKIbTJ6t0Auuehu3x5EMNY+ElFiETRwy9oNXcRaHjobkYPdZjN7ELSFS
RzU1kgu4Ud4ts6xleI61MdU2I2/HhRfHu6Ey1Nq6saR8szhkrwvWepToG6oSLkiAAB51dITgvFBh
LVAd/SQc4iDTpQARvjgKgzEFijN+YbJzAV22PZhr+rTbtSGzgc6QHwcoMLHoLBwd4uzPRB3CDe3f
K/XHMm+ZQuo7WOc+mFSzyNd6xmfdq+AMndr5PJK/D7p1DKUIzteRVr3A0NOzErpfxUjYfVWWdyr0
fhthE4cxies1MJEBICvrCFtC36BYGkk+b2XZgBSGnWG49okugvLs5pSC1ZHNANs6/SZ0rhzAPEiK
RN3OEB7S9sFlVGUAq+fGQO6kCG96Tgpgxhen8o++b3ianbrsY1Xt6IB26xmZrLjWeEhURFiEl1Ju
dlMdaZ4ZTj38QXtVAkPbtHlmb9Dram+mabQ32C67mx7qf1u2kR6ESZ/ss3MKi/NtbireHLlMbHnA
Och9/kmsoLj8W4lJLqW/jZmM0WZZQ2pekE7hiX7aQ60HKYcgREOyODXgC0kr96AMChiQTK5Iv2r2
WtMexINkm+lrNsDRk9gyuHwoxchtJXulK57OW9yrdbH24Bym2aXrnfmUOj4cW8I6n1ahqm5lp4TR
eImizFidefQcDlqrZesFht6kartLkVVYawkgh8Whpogr+Xlxrf3mqVXotxNlxa62aLMZ6FmVfXWm
TlvsSqE5FylQZrsoBopC4i+7MNVlD8NrDqRtKdW2PPdatOqgBpa4t8U+tFRTgOr028UmQlQ4agD3
SJ8Xu2OTIEK5ROF7NeFj4ZlXoU1Lo8+mg05yUtr9NVcs/ayPkrZ1436EpTR+0ckifp9CJ7DPm9DO
jYwzEM3XUDjIXvJMM0WoB7J6xzcjb18Q3AsLJbsIrJlApNFPs++twrz+06RLPCII5JmwG7IzRy2m
XxMXkNpkEhPHGDkVv2zz7dADR10NUl8ce1m+LRIoAI37q2AQEzYnMotjYwx8mqkTz7PEqTgURVAe
e7e7lROn2GKPkMc40we4kUo1lldu1vq3kV3Xptby5q3Rnjy2pPuHoI2/z9EQ7UwqyhMxl1vTz02E
A4To5gcxhKJiwnSonfiTwmPwYbGHbtLu8ikr0Ddedh3rHHSTlK2HivT6RticKJxEP4EqrCujCGAF
IHA2JiU3nFU2QGoqM8lT0zjaC784dB5Idxpv4FOnL/e6OF5n64VzSDuX1htvHQVedCXfHF3z1u+p
/P4ahzYiYzRIZKvayaOrcPSGT4eCOG2bdKLTokNrnlhOQUMapfVGnb5FUBcc3ZieoHlJW5xK1fR3
/uOy8D6USVaeWgrR50Eek3Mz+MlZDMWZsPGIAh/U72LQziB/rtXgnlkg6DXixOmygmorNvTuekqx
y4SwfOyUs9xWzS2L6XHskjj6qwJealdu8N1IHRMOHzl/oE5SHUnkpntTzdTnwIq/iwgzdc+5mkSf
oCKHiYZnIJHz6Ce+Kmhx0OliT63+cyhPQ1AYr15Hs1+DNbNsjzCFqnyHA1sNtwqo85MNGdY+T/MO
eF5MlS3QvC9yZ10Ng5R0UEtrE76xb3Wk9OiHp/lzgWD5dmhi56IOBUCBeb1KK/N1KwNUteNpNxXC
oSuodoWNDVUBj8O00+ynGKlgPPPyToFVCUpA2FIRI+aQPkIqfSZbNShPrmOn8qUNNUl1BSJQ2qnT
7idwC/ZG09kA/+E2cgP7NVCDbvQgq8M3HvJfQ0ScnFXqNWgTYIBGq6+ETRxCdqtJ3aZnMQpGlfbT
Kja3dU1bXQ+m6tIEAc8bWX1EDgZRl18mESGcCJMklMUfE555dolj6JuxJ8+w1huYP3Wlf8inrpu+
aibBBDCVtI5/of1IXQeWV9wXNVqanQzxgdtUyJYEgbX24sD+TAoVkj3P/Ru03saLhks6SiVK3TSm
+lnZX5u2gMFQdLGGcHUFeVpNX7qfNhEoDlKnvoi5S8frPHdeJoEIZVpZHnM+bXSXrQUOQyA2uqh4
xX8KGzsGi6d3+udAcyyQjmUozuS3UW+QHUsY3HfLOuIaQQRNatCp49YRRbMePP+RHYvJboM/uJH9
dUQS8CxGy98BynY80dP8LdAvgapmL1XRBvd6Wn1MQjv7GJEvP3oAZjYgbLOPZtVLIHFTGqSnYWNU
4UplX3ITQ8u/8nAUUl6zpBWcrFDhGYGxF1xNymAgGVGaj/yGS3dunvwQ5pZuxl3/KwpaojdRShe+
iTJrssCB4wyfuAFewSS/rtVo3g/B/zSvpfbyLtdcxIoKLXnOEGbd6Ikf7munSGAgc/1TkGQ2gHK8
bVNYDw4ijMLpTabYrl9sixxOXvxdA7PYZ1Ha7Rs6wZ8rffRW7cRcPvQ+nDOh8olm9Xw7joV/yRQv
ADJW80aZ/fCVtoU5FKoAGEOjVH8YWh0YaFO5PKhND2N22MarYqp70a0JmNqHPHeI0Wm1U5iCsx8e
PIsoq7YPWeT7275zXs/GX2eLdzmDoqh76EG1b/9FXDaAguA2vHcTPVc/2n24pio0gGUE+y1DAbEO
4TP63CrJ44yTd4r9aPXtj7SrvpQSYmyq79rgKjz7PofvHd1s2kiRBgjgLWSdTJKLlZ5MMr014hyr
sgXGe9eYT3ORuWWHbOhNDWtoVF0ap6k+QC+048ke4c5Ob/atXqo7G3jc5wm0VBeO9xzATX01S5di
12SX45G7+lAUwGmz7qghm/IwDulFzQrjRbMD+QIj+0QwrJF3H7LuAK8p6OBpiMwnXS9Spu1F8FB0
VGlNFFuE18v7x7T1m3vh1NVdw3/8S9VmyFXZ/jO00vJFbwc740mgPfatxY0odeSLqeljQ4kctO9Y
llJRbzKal4bvXtSXW0+WD1mZqrtao5svdpDUogFMWQWRlTybitE/FmmyEk5BjUMbzFfDI8MqTIoD
7rAcPXbgurdr86r4lLB1s8t2+AIOl0cJVzXO5Eaqu6of2G7ZrrfTaDTZzg04fUySmWTq08IlItpz
cqOl5P6LX4TE2C6FCPH0ljBEBBpt0q2jNtaQzzFAyk0HMc+NXZ5hKKwa7NKRMd1kXWU8a6YinTsj
zhGlMIzntKzGe+gCD2IkBZgQn86CZnwSFjkJn2WUQAGN41IVyFIs089OYi2lJR1Zohu4E0NxpdoP
aHdCyo6KYpia8nagXLyINEVoeiZsuMDOZUk87mh3Ky/AqGyI0yZ2ILRzp3rx5O/tEpbwySiCQoke
mZ08jYVRbcLXmHnOEpnGJomeMdqjrRed41ZtayrenI4en0dAgcpRbfPwoEspQ+ERByc1dOeg6Kp1
kCnO+0UznunxQGBcnNKSTGef0qKjHSbl8b37TeR82gWWxO1xGFbz2O208QxXwyCtxalbIH+BiNcx
NX7JXmpdmvmbLC4Bu1UqjHpTyYsqa+7PQppiLA5zpDgtWxrX9GoMV6LRRtjgPLWrHdQFPxsiPLq4
ZwxaI4XjwR6iLwIp9o44RK3kQThnbNni/eVY4GeL00/s4RCH6ZdZSlIsLOIcSUXUJan5HMBmBT6I
x365gf+T/JkUbe0q5rtTNVetV/Q7ufaMOzrVUpJP+W2OUK3I2yH5PqyXEFsp9LtlKdgO1sAsNsaY
sKXv1eCkk2NYOYPUPludFd+H2XgUTmFq+mxrO2b1UIRj++x4JjQxDo1Vwjl0Sb/N4C/YNb3c3VqV
xjPdnOjDnMjfilI3+qnZDegryYTpzIgvXh/Q9rP2+tS6EyorrQMspssHB6Iw+MGE/Irn5PAsqo56
mEOEY+UkTXd6lYEYLF85togZC9axMCKhnnmRvRZDzYz6TZh55eyV2/jeNTvlIQsk9UHPp94b6ye/
s+tD8jBRMeqtD83RxO8shu1YDwjx0Rja0ewPzzZU0H66FVTQc+hA+wtA/OGT7UPVqSmGSy6SsHcr
TmFoIA2fFmLpXIEESAtNvm+wrCedVFx1QzOekPWKaLKmeiTaLNoGYkxYYmanN3VTmHb3kjd5eRUB
Ih4MIADaqS0DCgP95ozdFUpm40mYlIHEiaP4qypjaX/CWfDdHu5pJdTh1INFx52QGOKgy4p1bKLg
78UkzuA72lR6417FSKyRc6W1YU3dF9NqwoH6nnU0Kum7MImwX9O1gcT8fGFIkTMlL2cYM8RPJvyF
9IQKQPKMQ17QzHIeFZdB/fgGmbwAnKMJ6gyhDQz6bpns57kL1jlKKMDmfDCASJH1jdJLoIzKOcsd
GEniKS2sOOdoMgm/0AJ1shEcvBjjlO1iZ5R/cctQznOxzLXL53fDRqOJdPYWXfrcaFZ0jHtNfaga
unDyCQwvaot5waersoJ/DEv6dkSpUQQLryg1llOwmAsbofsoK0ggA24DYEFBDdaGIPgypVDovAj1
q1z1yrAZzDrl6dgr2MHjkSC7H1bznKRy17DgKiLtMs9JeLJa+0kJCfAxD7InkUGK2oYGnTgKd3Nf
9TIWuSgRI85ScyjX7LqC10AxFhOFe8lc0UYN4E2kjsyY7GxuUwya6YcEHZErG/bFVez0BFnULhKE
RZ0jP04tvQdN0BLpBupq8zy42I4A904itSOSOXFVa/RH5s1hSfcUYf9q842QbadiTp+uxm8Okj6N
q1/+RjEZL2u8H899jgkkYqbvaLvc4AEpr+0Xt0FnVhx8suE3SbKt26D6d5WulCek6eBBTYC/3QaE
Vra2Qn5aBAubOKsykqtBv1+mi7N53QryFraK5S4qSCqCWOFi4tKwk720TnOXdLLe+ZsqzzWE6gwv
J+EXZ2f+t7KzOFsOhev4r+53MaVZ4vFaJTq1E8nitMISogWIpKlVfBH3puUG1dTWkyx72fGNMrLw
Tg6NJM7xFWQ9Abd/OVCG+zljWUoCFCFmiPsivAPZoVQBDnaZ4qJKHgXoLjfxh7GAI4o82s1q4OIf
Y1l9RIpurbS+gjBcepwytM8isqjID0Zj8iBGIHE+Jn1ezvMQFIEnHBqZs3AiANXBrANno1i1MXxr
Y7eQCgivVEBg70y4KDFUddihIx3G3Uy8oKCA8Eot2R1OQ/FyyxHWZd8e4XwK0gv9TiCNoGMLz42r
0WqQuONPg131f7m0Fe7eBCmuHJ7n8RzpuNxx10ihheS45GJtqal+Kepev+gxwnwBRZxsGimSwp8F
fvrnqYhRwd/DG10HWzFcJg9VHrSrxeiExRqwgXcWptm7REsyUD/JUfj4762BJKWD/NrFt+QW8ji3
nc8Wm16V9DNZMULRYYrW2x8DxWS9PVPgQ8FoWqmDaOQ4SNUAW38DsZRhHH2S/AO0EBG6DIbZzYdf
XlfhNkaNCkcoAkGCnulIv/ADoVU7yEIruloy/8k2/1KzUHkQ8NxcadKdTOfmRvjEwcm/yVOAGMAN
+xog4j2l/WD6ZHvrzdQjvlr+6hotlo3eJOjCTW8HKFtIj5e3QgTa018mzkbVXqnwG5wW+zxjGSud
tym9JHrsTFsZDs7QFsc6HR9aaep906pbPJTJpzhBGTBQPOdiWV59seus3GYjWpY5RGQt3DhrDd3x
a24bxmM7mE8QOFufKbV6YGJG+9jR7/8RgapVNY7W5yRr+n1CpQTcAWEmuDonReymSRTlRI80IvVT
WJApXzID9kn4bklkqjAdiXhaOUOYFqPuinzOZjDAgLducJ5ba96cNr3jr3MJshxhnKF14JvDt6Gz
lQegfht1snTQdIQEO/oQdtpUNJfk+octq+6d4pfWIzmiq+005UNlwXZ69ezApZMmMS9jAroBuBcd
8kMfPlVBaq80R862CCOO6UlGW3g3oxNad6D61WsfZXU10Fj5MbSiEKYi1GxJuGoftbqwdw1IVVLX
DL1O61amgjpQFxqU1Li5b4dQm/ruSen6jY30VAgRGPJyNkLu3irKeb8Gh/QChF6rqihLLqd727bR
wjvHir1DSOnmpPi2cQa/F+1dsOJTl0m5gXzT+gBBRw3jsinRG5YaGxqjDZ5FWrKnhUL2CwoXFMHE
qTiElVqwR3KDzWITcwLL0VZFYTdrF6Ho+y5S1FvLL9GClhVnnez6mw4NSfb2P2G0rVKotw6SamFa
ILPSEAZvYuEG1o8F+IOD4J/zMhSTHX+4LIR1QzAx2+kNKjsDVPOo1remvBH+oHCBRPrWj3ccd2IY
j2GyTYYSBdYFDiLAHw6Memsw3s1WDMVhjhkaP5uggV9rs9JbEjmASXxTXbsTfCMuAEuH7KEFQak4
pB/j1JXvF4MBdGUoWomMBnSogvEUgodx7bvyMM/TJ05UgI7mTvXbhp4ahsKW6HFxjizpSZjEVPoN
vyR6CC1R4oEa923ppYOGfjcOTbUTw0YFZ120MDCIoV0pH7TEDe7FyHmEcFl/idyiuU+U5qk0Gukl
rHrnJNaDLAW2Mh9S/ah7GKtW/jadZJk3n/T/YfkvMV5X1Z8Ccmij7cHBHxYvJgDArUa7/CU2uvRi
RwH4MMBYHyrb/9Y50Phr9C7DBF781aSUxUfN9ZA1amkn9Eb14FYNDMCZVK11uJm/5nyy/SJq/g5K
90tpp81Na0BdDzab8NBWk68uHd+IO2nGnWSyi5IDC9AIQoBfZc/84IKfh+GqhY/CnsR3yjj9OgT6
pgdK9tGkungwwMjuC9gePuvGvViwlGRrq49pd4Stu/8Q+jS3TRfKZc2D/aRs0EAs+gfTAZLtQBH1
HHn9sTY18+D7ZrUa4p6tbNWA9mkkfSv+O8VnQvzvsunepWGjX+f/6+mzYgRdA1Ferx4WW+lH3lYf
qMLLYrny1/LGOFLocYPjrD+01BrDji4ve1T2onK42Ocy4+TtBhKtwus1+h2wq2xTeXJ+HWK/34Zx
pj9bGXJ+shp63xMyjPwg6T/GKr73cqf5rKm6vE55eHqgVgHyma/IqTH1aB1pinqnG26y8lvdfvZA
92xDZ0wuSZEEF8hupK0tW+pzZhdUgYvC+tvbQGOUfIDt5OZMSUN3yiaONbxVAcnFrV3H5BBdO1Fm
D4zqjC0R2UxkKFPQMpE8UUsvZaHvJ1qfpTQ3OGZ0rHuZriXKbkutLR9zSllLnPAsMWKIAOzPYt5S
4ROelILcCsDD566vvbUAXwgYRsJXaDPYqc931KC7Ls1y9MJhnjuJGIHmKCIZjKYZ3QtTH1TVdSAp
h2KehZgK95sDtx8PPYg82ku6UtzSTE7b71IoqV+0RG23SCr6dGMN2r045PRtXtUk3ZdQyM0mYY+t
4VTwhHcJJjZtYTJ1hJTRnoC6bJouHIUT1XuxJD9liIfQh+b1rmWvcrvbkhGvrxBcJffDxOvfDW61
a8m1rpugT+4Xxz9jhVPWAAe6iLOsRZjSprQrStF4gWRx6hkxv2cTe04n6TmkclK7T/22PWpVX9xH
Nkn3GObBR9lSntqudE6lU6npyiocmhqq3nK3ci3/PBUBs1UEzLE1yVAKpGG7EUYRVLhuaayRAs+O
MbQvtR8B31MKw73k9hN9Vc4VdTTn2nto5W60iVx1ULjpp1aOWkTZF91h1IpPItChOA0EY1qgL+2z
V9YBwntTXDx0wdbQeJNEzEgjJfevtD9JRirvSlpap4eU7nPaBnCDhsm3HjosOMHT5N6CDwI9Uk88
xswRAjxnWsrbiBxM8EoDBu9bbfApsPRmYtR2rkj3di+2AycDZm70cIcr8NvZtRN8cltj2BRO3xyF
11C1I5+t4qmJG/m+0cNPWRYEn1DpUva5ZdO6bSDE+ErIqATnzqq8u7JQo4td9vZGZyf8tQVrJwiZ
JFrd2BX79Hny+7EV2nhlEwDXDa0bfzS6SqH3senAwipTB7JsRO98tVRbt/82D22ObqfwLI4CoJXd
fN27q73AJn/XZzdTTbKbsIuzfzq9xPGBBU0hkwPaHPtYT7OWqV2VKIe+jz9bKUw0nZJD5w46wpkw
Eb4WIms1nUGaSmde5Tubdw4RHHRZs0cKKVotM5ZVpr/vEiV/LxY+EK1Ckjl+HMs6P8Kglm3y0s2O
KDdCkhlF451fpep+rPLwnA9tfY7kvNn36ILDeQgJrsxf8kEOkdi2h7b7mofpFRmSiU72pUBcw1uV
RnSXp7L3FWE6dWWCgH9udfpbwCazJy5Xreoqd/OhktU7dOWGjaQ2+uadIwIBTksF+ZRAcjST5rIp
2g63Wgd+b7Z5ratdbFhYYThV7yx5RKYgksrgIK4kjIOWfAOPk68BTwNBk4Koubm8rjrVb7Mpdm0I
Oao434SBNyLHwhBC+AGyaHjgeDyOB+BhE5hGUd1vQMFVfuunUZexm1tueEhJfNMisEzCJCYsN8JQ
jz/aXlTsRdre19QfgYLYsBiRAOS5WJwuh/fkWmFavVburPqxnGiADKQnszgwvyamTNZDMroH3baN
/QC76tEcG+sGALZiD2iXn7paekAdykUq29WPHmCotOrabxLc2dMGqHhWHQQQW0SoLrLTqifkpegw
id36gSQ7bAyQJn72khRaQF37EaICAPn2Y1z26rUT8hNtoKzeDavCT/eOrCZkFCBUD0nPH+rpJ138
LoeTKGWl6B/ED/zys77ECscSC9vTBzFa7CI2CtCRtAO0l66KC30S7ADo0iT+uLYK2qjE0FLG4FJZ
3t9iNNAF9kT3+mMdysO1ddP2STOScG/RHg6zPM7WTPvH0Jt9Nr1Q6xHI516KNfMOYbDNwo/rVgYd
k4PprKnxyzF9IZOiXxnJp6Iv68exfRkMv75FowfZsO4GB9K26BT7KqC5ybY4TB54VmVRvtrq6axI
teDgo/i9WoK5Wdhu1F8EdKnJDBMVH+/LjHh6B2cSwKZq9Pif890Z/zQI/BQJiC3Pk+lKVN0lM5Lo
xhyj1ZClFky8zznAhCeDut6z1yFj6oyhfBahvR45NCtIytTuo26RijW24j/FlNsXyxzbkxiJAwAY
5eCa/FXLf/Eg7Zxq8GAQMLh7HN8AEsGh0kWrAOaaUYt+BHPWSptgigLLqFi9FR7JUFoIcXTjqdAT
eW1DBrmHFwLtIAtG4UQp+3s6uutHOdeDU215fKsimaEz6He5CxtGUAO4WoBx4ps6iu+xUVfFjupG
h3zJr+/1/PgqXGKmoUBZHRm0Ck5FY3lsfvRG3V1EhRja2nIb2no2F5jLKIvOtNfSlDXVm8sM8ivF
PWexGT1QAto0qKGBCrJid5OkPpClX9jYBSUbD499phpXAZklseTvW8EzxqOsptDMFU+SJKLZN7mo
bj0+CYMUy9G6sStobie/GwQ830zhKuxOtLxPhejptmRNh6K2Uzgut3HUG1d9yLhnCZM4xGg4T3Yx
8NBxnqEDpcO3KfeG83IY25zGsVDrz1nZZAWtg4zNroS0O89OIk6YlhnizOllKkn5rau04NxYfgEO
FPLxBsQUkjCp/8lPky+Awzre59f2Kd0qH3s96T779tSB53rRY18Ow65VfMjl6yY41057qAtdXyFy
DtnQdIhpmrlJreXuyiBXZoewCW9m2MOtQXkoQJN5I0y1Y5AZoxK/z3QnPdAahMSWUZUPmaujdNxR
t55LJ2IclfnPcVh26UmMrQIE1TqZ4sW4mrqUCr1FaaTyit0gU0LRjdb9XNk5ZJ7wMYZxe3KoIHzp
q4mXBLrs+z4bFXTsEFSW9DG4/+ekfmJ+nCYl5PS+jNMk5zeTeti5kUoIa5hJyYCXqqTeyNStixz9
E1lNSduHbCIhYfCuNC6xJ5wOjRMD2Da96LDYPOCJEBaV3UbYxAIGLVrH1qCru5j2k8KmpJPEqEUR
oUJCgUZaDuJMHLxEQ7LRLLhjKPKrQ+k9GTjDzyE5xYl5uJuUXpgrHCJkWSU3knhV6wA7F9u7VfKq
g1gkr+nz/7nwsojldTZttJfFItZZXmtRStEx0Mb7d/aoY/M/5mF4LKb/Ud2cQCn0usz/37bbvx1q
bGa6rmxuIrZR/x60Ln4AlNiechpgV7NepmvCWRforUXvJHqbptqX95rUr2f9y46ewl2nV9ZmEdCk
lesEUWJ+YzMtP7KXOWpZbBxniIQAT8wIjGKTQUU0IyvKriRV4CiHUQngmEocZRUqtYqUbD3clsPY
acMts7aFkwU3ESp8wjyCFdqHBc0iS3yA9KEK4JzlAicBHzPNX9xihd7fieUWszjLlPLtcu8utiwJ
Kv+e70R4mitLoe1YRynQHt9Vp0QtCjDoYywCpurWUp5qIl3aer6TrJdy1uKdq1XLWJTGgilaa1xp
Ky4kvFa5hvTbvZdM9y8z7pTTXGub6EcpgX8TJlHSE4fJVFcIMM0VOgg05uEC6KZtWLKU+8RLvbtR
svwPesfulEq/dQ6ULPgQlQg7a3TIHIXXCsdi64WlvhNDlNmp/fSKsRHBykghW7LKbC28HQ1kQLD4
uHrTUm3ZSeAuDMrJjAo/Vp5y44twzYuhqOKM3HPEqNCrR/GqYgU0OwnKjz2fLpp4Cv+7rnUyaI1p
iIZtcJlPkWfiFObCiziDizK4QAZSk8cGMJkZfym+Zp5oJ349aNPQGJsiBYCLUXYkE6pXO38dd6VX
/uepCJ1niQV+O16uJGIUoClraJ9bkhA/X4IlLizGljXISEGWq1pyvUtUUbN29N6/LMNgsuXjENEM
qPb3rdLZ+3chFB3jajXHiCXEHKvXQtRYkAaZlhZThPPd0sK2OEQcmaK/Is3Wdos9J1lbza8yT9px
ZysJHKIgaU4hQogncfa74f9ie7fyf1/K/9PLiCvfjVbLC/zvy0RJx/3kdzF/fDWOmtN1Ogz3YtZ8
uXkZ2gD+cem3vt8t9/6lvo1/4xNT5yu8sYqrz1dERYzOXmH4j9f076/79upiGTG1ihr0DJa1F89i
e/+q3q70P1w/iQE9vP8PejN+c9k3p+Jl/X5cqiO/V5ZbsCUN0lM+HcRZZxjJ++HvQkTchCc7ibM/
zl1Clrh3V/vjUv9i7rullle6XO2Py7+b+y+u9v++1B/fl0aSHiDohvR8euv/+GoXx//8aiXUVCI6
Ff7xP/0v/ug/vqeo+5EB+7fvybLM8p78bu7/5/vxx6X+eLXfvh/Lq1ze+T8u/ceQxfHu7V6WMuEk
CyIPUpcG2Tt7NfAAcRvYPa+NrkJ7FFy5AuwQoz+hY9qGdvsoS5ytCBS2xdu1Ib0Ok3dxzCuAZMWj
GSBup2Uga35dUAw9mHrWUO2hJjHmKFZU5abQevkqeWl/iTJPgn7CGj7bFLjrNFA/OAgMA5+Ttbt2
OjiBaV/C2IL5npE4BLSxs+lPhn3qhROrUiWZ8wxvAMwW6Y0yR4tAMYUcBFXJLD8tC5hS591B5fxu
XUcbYVCL0QF1e8d7qSrFXKXd2JyLTvNfKAEX1JNT8xL2hf9i2sM32JrRFJpGaQiZA22Hd2IEDh7m
QBqKxCjXRjJQcAaJVb34Se6cYJXBT7DLy2ISmoIM6/TmVHe9Ul33wIdere1yKmJJf1SQyYUQxgTg
CgGHG/A0wzKxsU1X2rufPLvRXhLEnKkL5U+tHHkf+9q2T74fogNfahAZuWyvtT6pd8Jb5X27DiJJ
OQmv2gcfegpq96Zrgr+gqKlM5dAMitdVArr9K41t3yBfUh59OYRF3Q8mLYS0+2ql/ZrSRLBPSjSw
XK3v7iwYbO8QYTgFbaqfHTlXg60mQS0A1cxticghhrlVyldhMQkwoXNunXNdI4g6rZO3E48wqe4D
kh7OlcTkiwsMAlUpuXt2IQaSsuDZIvOAyN2FZIO10xE9vzMdHexeDY/eSELG8jPzA0JnKmSNXYJA
IEPTJB0NTRSgomlY+La7B3aubqCWNz6YBjKZCLS4r154JfejF6U0BRGs9fDoJqBwtyI4HeiVgULJ
ePUOY7EL2z7YieB0pH1AgaFlJ4J1Xde2sBiosxcYarNVnNaDElZmZVmJtzEUIHsRnGWFs9EHWdmL
P0EjqYWekuQdxMqx6lQbts3VQczVNbDZWWtoB1NCtcsofDL+vFx0m9r0kpNP+OiYqLbYbDPHNJKe
HMlAInEy+3p+DfWemu04hh+1rgoORlTEW+H1ZaTmJdjnj8ILhd53um3cm57l3dWp3Zvc9uHGshUX
AXCpfG5o1jzYWgfxzjTMtFq5pYl9L/VD+aw1ZfXcDsnaC7PoMSylFx2o2Zk2tXGvZ1G2bmu9R4mu
Q5a8TbtT5JgpkmPJN7gAo8camPg+mcDzsZrTtRcMXbgD4w/PimMoH9sIbqRRTcqLGDaajmwDt0R9
0tBxh+w5o5c0twB455WUPRtyBGMoJAinOKIzi++Luyuy3gT6p92GuNThIlL1Bw2M77E1IVcSNp8W
4wdL9tpd4cHRLWzikCXwUdWRQ0Jomivi1IKsPMXxGCJblhIOtXTuqraVL4ET+pPC2eOodVBbKHRd
RNZJbQI+zq7Zk1x2Mo4WbP9ncRCugK/uPKzl5OtQIUvmA0wKRsQTjbDwn4Bos/uzquYl7jNKH4he
fsma7DM0SxD1DAYKPFVWb2tPH3ZUFgq6Zk7LQY2qCv3qyVi71avHJU+9ihr443otK29e+73x2+iK
qvvnvnSSvVnCnDYGrg4CVN340PAotnpB8HG8D41+EzRmfIiHqtxbWe09sPU31qqU6/dZLN9S+k43
PrjsfRubp1KvaLMFJ7HWomo8NHZ2ivXaejBLw3qQIuDM6kjeV9iUTIcKk5+cVeUP4YOiWPsQnsFr
whvcd7F7hENSgg6PQ6l7xV6yvGQFi4J0tQyz3fVhU61AXdU1fNv0qMynWUaVOW/baFvDDHJppm4X
cSZibHLE21pOo3Xrk09SAD2knX6XpIF8LyykGCZBE98CDUeAcJSO3ENCCLu0sOmWElGeSxGvmCri
vf4tRRbytsjemzW6YgGYl42wiUOaOum9Zn1AVz26sylj3afaOkUk/NmO9OcQOoRbEdflh26CgRo0
pF2lyis/wKVHpzc9QFAGsTl3My97cJQye2DbsR9CybzaUBqABYBOkS/d40QA+Zhbo7qxclna+P/H
2JctRwpr2X4REYAYX4Gcnc5Mj1X1Qtg1gJgEiPnre7GpY3zc1TfuCyEJQZIghKS9hjkaOJVDcUgj
YDCMmLez3K8HKGG9CWvH8p0o6k9OkxyzanBureMOYEvE+iaUPPveKem3plL6WzzWuJUQLkUUtM49
TVEQMSrYCEXK8c3ow3ZnAizzgBhwbKhBF03Wb0exrrDvgfxGPkcMawYZe90YDpmDJQijSYpHKgO2
69zpFdQQS3wDs1QUe8ar6U4dFWOHsEjixsBy5Ca7trUQAbQR+Yste+nBqU4CuSPPnd0zr3b0HoGQ
0b6jjSrhEbhmKWUIO99jVfqxqFrIoFNZZ86BP4sNQcZMezvClcwHoXq8Gx14fUeuDkdIW8u+wZPJ
d1Ol8CFoa+/TytKe4T2WBD2DoEZkKOYtzBQfJlHTsbPmO1TDDW5TKVnuKW3yPMbzKjXCu3o9DH/M
sXljVqu/isgF3q7J+B6yLcXWAmDYGi6wQh0uMcZfB6NpBhiqx1ogypT5FtTrzyyvw+MoIVg/6XcQ
8oUYilM+ctXYdIoEbmG0fhgdy+7MCSuVYQTbIVuUxXkASXHTd/30qjSwc9B2+JLoilcUzL3aQWoO
1pXSYMW618rUrkIZLOBokYvCGnUSw/WAKDZ2a9lY2+Um0qQW0FG0Q0smdT9oULdcy6CQVwagPX4v
VcyUSwCznsMs+53xVvtturU3iVYi/Nm7HqgoxUPLIXI6uCq83nWsxIlOAYUvdeGkWhTfC5h3lm5i
XDtEQ65OZv8eHa343rRatNGNrj8YdYfoQdmgOwsFCL1d8dDYpvFUtw6wVUC/2Z3T3DcYVkB0G2g6
s+fgm6eNCGhvEcLNPJ4qfaf0TXbWq8H0OkA3pQGJTas7alojrxkEhJ4mAdamxc0B2CTb2cd9FW0c
IEKCQW2sywAdyZ06JQIuxa4FlzaQjJpB7rVeip1difwWg1oIMbci+plH1rEquvY1zWqs5eVGf1CL
fHxwenSPVEPl482MevdZjRuYvoBUtOdaGT1BGvg9cyGrZ+fdeA/L+WSTyTY5aaa0bo1jY7QJEbv3
XPa/XaO3Hzp4wmA0CRHyWrWqt6Lc2nBI8zQ4GT6xfjxHbq9908xCC8aJmWe0enGCdFKxdQoO4HwM
ybxIwOqqFIOfSzt9L0DpmZUV5NVJoMZhD/WpzBqBxfyk3ZadJh+smJUQm2rs72NsXScZgyiQW2fN
ypM/kynfwfzSXyfbiYIeoZ9rosN/3paKuoNiGwQ0OHQaYwRflDYFmZ1pgJ+x+h6q5eWfjs3y9Cok
1EYTKlVl/qiptfXbTM2NbTPtTbh95cMxKr+pVpLsVdOuDqXQs01btqnfhGioemsa+5mBdOV1y/xG
KySspAaAIwBOw5APCrVZ/R3Pkgc8cht4YNf1oe1wNmANQRKozQov/S2FxNgT2I825A84BOGqRmw0
aEFcdDGGUPMXzl1UgOeY48kdCxDj0eFWQJn20RXa1YCra5gtJXC3vlSpOW5dDvn4KLTqXRXW0dnW
y3wPg3f35Io0OVhx7Byrkv+xLMjGqINyN2NdoaagQ/i9rA6Uo3La9HONtVobW29pyrrdWrRWi6Ou
3bjpgI+stM2nXC/8asr7h2LOwXvyjcX6eO7NFkZWsV77DDCwA2WdUT0hnPc+6UZ+D2+38goPlMhv
hcx3lM2UtrxmOvCtloEl9rkGFdFORPSBGVTaEKCErALGGIJEBY+6oBr7xkslc+563vXPnfE4tIn8
AwKejw8SwCT8uyYcUuGCfAQieNcpad6LXgM2ymW/Wqhn23kDrevEvORyvIo+do9Rf2+CmO+rifUg
nAjmgogLOn4Hc/kZ9ga8cj6XLkl8KkY/j6ZyC6/T9mAywAvE4FQvuu1C94IBmUtZdyi6zSAxZ451
e/BsjCpuOkgWNwfEOq/TzPGwlokpfW8H2z5OY9jfqDw14ptp1QLsDHyk/X6w9xkUBs+0E967vyDX
mwNaW0B4vpfdSwZhkOMApUMfDscSM/jkue8yuLSH43NoiyJwYvmDoJFQONMg1qTARoLytAFADYVl
HO3KmMGUHlWonLCWsG10Dprbniu1jU9MAVpbCdH3YlQzeKbe9fd2WSgP4Whd8E7n30UL5V/Y3QDu
Mmfd1t2EGJUK406xco7RVDKMh4lHD7CyKO5i97fIk+TUJUZxN5j1VUtKeS4izYbHqQauuqY+q7Wb
XVpRP5UWJEN6p7xOffmts0ftLEyhnUF+NTeJotR+G8XJLUzZQ1mp2qmfc7RJxgz/z+mOBLdyYGcG
K+4Zx1Vm7dHUdBjSmgK8hczG84QlsW3ijW/S/lrDtv5dKx3uRTD+uBRh+63lzNqORTugDWTG65hJ
+CmO7ik0ebGpqvBoGOmwTzFzOAnTtHeygYHckGItwEb8qMwdO4i6fO827i0Rwv0DiE+nmqAcRj04
FyBX/hwchpk1YECvFpiAfocY087C7wAZAk1cLTTad6OwXpUaEl2Q2veKUkAqN4JfiK6105sdqheJ
DvLBcUNIS5n4wnpQ9wXEc6wivxMTuLsCi4qz0sRGcSwJiMYIJzqm1qdIhAiL8sr9NjE44urbQvDu
j9L1mwLzz8hTxJuRXcDTNk+06QduneBTjY4oqW5DDwnzqeljXwe75GeasyANR/17ZJVnCzrzmHtB
6B6c/3A3ZY71ChgMCNhd/WaVNmbqGixzq3ZkD2NVv4M4Gu4xltP2sZBeFnb8Fxwueq/jZbTlOsf9
bKvucRjqHxmvASIF0vIxnHQF+lOw/kVfcwAnJtzDa0rcw4i13AAXAwkxmVyZWkEfQI/HV5YDougy
6X5vq/pXA9zPe550Nz7Z4DFVuX6vctjXuBVX7jurySHFlv0SaWN+Z5zXmGyH7jGFj8DVjuMnB5rE
cOjTXurY0i6A971QruoricFH1nilLuaIYn1ZsURchRgql0WyHXOMmtUR7lR5rD6VxuB4KnebUwvz
jqApQhMuNSLcFhIUDgEjuwCKX8N2DtMexBzidH8NsE6+QfUyNJl9LyLL9VKsZW3dwsagBV21vKyF
5pwN49YKEBYtPQuSfrAfg4oeiFNwn24h3dsBvqZW/Q8gR603YC6WxFzysUvYk/nfddR0sN5sVIYe
zeDDs6G4H/Qh9vC+CWBHLPuaV8bPvg2r76qaxJtIl8OBrKxA0rdqKJl5RhcbAf4CVngY0FEwuu7C
Qwxrgks9gCAE8b74PcasUIyV+2y5VgXau5HvKu64r7kLxr2s+TsW0AwfvlrduQZzo64DUhwmGWJK
kQqxwnrrrhAvX4rXqhg8+dBIg8R9xz03nv089AhLNN0oN8NsWu7kNkfTzLLDmKr5Vc+r4ppyE267
afVGNTDDnanvsQO0IuiJxTZiEfgZMA66hpWuYfFyqnZx4Y6PYVXDun6WLRvgKqjno3jHQBMkUaye
95N4HV0scLk2x7qbHZWvqZ4nQRiVxoH2Gmr7osgG00+eJS9Zf6PSUK+q+9SBxnDYCuA+ILnRHNwG
qDWwaIugyxnIKbOGJmgYxk+gOjEQxCMdFXy4lFDJdrhQ8UCbmhm7sUu0e8oVOpdbWEjvsxh2YK5p
oSnCfO+HHu0VJW7eJlMH/Ixp2sGMQ/epTLsLxM6bN6DXBh/klv7sjJF9N405DyKnSb/bItoSsFnX
wLHSABSCix+z8XZBnva/a0wmmmjPhXkE+fBZV7h+AneSBYLJ+D1TXkEI6H8wgysbEFCtA+Qdi03N
W9OrQZ/EZK0w/Q421o8CMoi3EbKwhtKYj63dYEjP5BsTJgCBel1tcqUAyRn/0hsZiD5lppYYCzjQ
6yKSr0zltpLxUYNCwv3kuvKltOITICnDDVP15iU3LkVUVM82Fjkf8YaBVIFSS0/DyxSOj2WBuxBZ
WRfo0VDBdF7NS6/RFLHrnMo8wZu5AP8TFlBgozzQRnMhVSETyGRhbNilvgOqZhBVQ7a1JphjUp2q
d4BrVKHzNR/Wj1p7nU8Sd7Bvh4clLBg++FimCkDk5LQRbhE4WrQBqi45hqn7fbHkaK2LIhIBOnKM
W66Y/JWnIawyINj6SmWFDk/rLynaWwjrcz1FgOcjnMLTR+UbJ9dGVhsnxe2TC+CYJtYu02QTg0mx
ZbNowdQn8XmuC4RG4pd6n25NYnusYxYih9gZBmBcGo5POxRVx1IBhnLKEACd1z1QysbK7pJyP1L/
2gvF5LNNr0gXqRg62p4FbcJfeYFFOzVMrUfodue7scQErrQMON5OEMWwJy7e57pgnBuYF84OHQoo
MKw1gDFnDIjr1poukB/u0a9C1ag3IWNlzDvq/95BR+hcvSRd8hLbDUBFPGHPHNphO8rKXNefMd/R
d5VANB18wWCCe/VRAYb2qjRx6YtSS35lv82SGT9NsCfgJo9pRzNx/ciBzNs6NlNfwnR6UCLINbGw
fy4mdBeyMTrourRyE+bOM69UuwRDMoaluaKy9FwUSXzPslJe8Gzag1JHPzo1RI6K5k2EqcKBO/wH
FeVxVe5jA+4CaJd4MaPyJ+wK+DnVuHHSC9FirfLaW+1w5kS1BSVtOMPzBnmgR44Q8rVyvGy7GMZZ
EHLDWnoNRq2vNZggbtF5TMcRaMluJoxwHSLQRulWj7bGu50ewSEoB3n/msygOmcEvahXxgKiBei8
QRPUn0u9s4O+MLQdOaGNkCwOVBu+3OR1RnuHubI6V67nylICIq+nA7+4IpRXGen7wZYQOpkVT/Mh
hBdslt14DTlTtNjZs6qyj7QTqGfAcSUiB7S36d3iOMkSKlvzoW6HKA4Uan0Zduw575Rs22Qyg2MH
njqEF/PtFNXlRpiZB5dM9Fdua57AtYRD5pylPkxVoi20uPsrFeVRJ4M0dtBI7Vl7RoAapGqJvKmd
EeBjp9+vSnpzURRl7L603f6aRqmvWmCWYqmmeBowVrslDNa3hDpmWfiiNI56NmbcsYEGGJSSxTvK
DhZPj3SoMkB5rgC71ovBIMJq8ZTeqcyAuvCaz1kzBcDjQP5g3r3u4CwvQRiBjLZqw6tDJsl4MrGA
9mxq6IShiYy1C5bDABUBz9Iu419T9EezhfI7A3mQFQos4poGmFgW1Wc28uiU2UBimTIuH3ORIkg6
WdEv2f9pZAndu/8cY+RTvoGnd31Wa8EOPL11oVvfMK0rffjCyN3S01Nec4GIa+bdrmEPGJZMQ8Dk
mAeqYfEtIVBpg6Ad5JWk+reMsKVUrwfqajvNj4PqhQJTS51JEy8YYqe+ogALWoSNeIoM4E8pxT9S
616lR1TCSFQsrYJL1/StcylN4WL0FHXvmWFjMUHqL0kD/tTUcoEhtFU/t3WIJXdUGGwY6UEjMLoN
aS+wMgRfvNHkDJ+9LVUwQn2EMlyhHA37aZxttcECR4CDHeBlmC8ZKkZsItkzYSDINNdaqzaG4XgJ
L7Md7YBOPlz7MvhilsyGeYjyQONVutF4nM6JdaClzveVyqmIS/thufWUNVGDdhqzJbgbNvYpBKsh
ZfYdjYW4a8TH0NVcn7K6LcVGQshgT4MgNsBD2hjBAaW9TvsnNyLtWavc6Tq25mOeKd2hcDmY31kP
1TGwCgRW2+EZHH6k8kZF4KVmJyqnzVqNsnmSQgBJFpW/7oAkZLZjfMo8EsKN2rA7I8DpLYaoVEaa
uPhWcsS/IXVMZesOJ8ZimwXEvL+WYdFWPfRJ8iag66m5nto4F6PB6gpB0QmhToB1DqLeEX6R91RE
O6mcUj2oFZDvAQ3kk/zzxxFUJddFzLy1djXXpnOxrtjWM32NdBeHMKuODHLRq6QjlafkzwXtNeC/
wWYD7hNAWSzu/oK+wLQb4NG6a41oeDXaabcsSwJy7kc8Nc9FWxv3NmuBai81+BjZ0d0EFNmLGk/J
3p1ADDQ6d4sBknrirXD2xdirJ6WL/lcKU2hn/696kRndNfStHiE1Ndww+IZmj7hTBPSQaEBiz3GJ
0BzDAw1ILF4a+yjUpE97e8WG+pw7XGC+5UDLDN8KDCdBip+z9OkAhbDFHBNZ+rAMRdL5UsJmgWUx
nykogP8rsF2GlltyRz9hclXZZi76FtrL3Cq7cjXfGWVkXEwEwxYF1NE4x43U7v4KoCKrAONwRzv1
DBLgIzTWdlgpkA+t24Bclbkx1NSQhYJT8yDSGwJ79Y1K0qaZv+dQt6d9Sp5DqNa1IDWXwRU4M75L
xPDFptPnSYiTRwci/RfWpGw1XrRgpCJAYqchlMQbg70KHkMFjXdPlcpAMDe71yas2KvdzwKDGUs2
UYtadd20WFHsWfW+fNKxtK5C4oC34W0pLhi75JU+/qgwTQ3C3K1OUwv767hKrqowT9VfHdds1i8w
J7e418JW2VX2aG0TBIF/OPCB7OExbQ0l2+bj3eJumHRwh2khbJbUuXnngqEaiCRxn4UB1aMWFwCH
8CcSVoJTFGIhRrLk5n2U082GPX/UJJGlNfeffbpmGrCIgYgQOTCx0Rr8IYeRZmVYMKBshX3f1hC1
mpXGadNjtPq3BhicsKiE/k8rjaUGHbSegw6wFcj3fJxjTA12HXREDzXQBUAYSo9KomlPNZfTJlSG
YosFEA1qEWN1ADRE+rTXKof0vuvC5zhFXRX+iE+avaFdVL2py4va2dllqa1Bm4ZBq/mohn4Uz7pE
8Fv0GnvI9jatL1QmqLFaq8qtORPw2LypZjXrPnaGEwZUPuWqWcJ6Sc07qRrW8YYTSPR/a8zlacVb
jxewwh156fhVXEGNXoXVXmcDMDA69Rtk5aazGRXqfuzdp3bM1DMV2WArDIEZJy6k9hIT/c0I6krV
zQsG5Q3uMCOoiqWq5md6AaZRKHcYYd2o/VMRFN+gXaoj7rO+NP84CGGR5R2iWi4sLzehOjQbvcDS
rP//OiAOJ/mw/sr6yx8H2ano9rJCB9TlRXk0wAQ9Sqsrj5Rlqg7L6YJLH+EEA2bNAwaIciw2Flpe
YMI9bVPGUBLBQq0vQK/MNz3eQM+WrNvrw6DbWIzk073i/l5yzBjzO6fvDioW4baRnuPy5y86fb3p
429yLfeqvMbN/tgx9H1736HDoBpGBgElbrnJtkVs6zoMQ7RFY9P8SUVUox7z+Eo7RmZe4dLKT9ro
8nuRI+7ejfzqyEQ5uCoEETnD8HiYyySi+Zqbu34HBR6/0qVwjtBWQOwtF802UqEnGyQsVM/5TCHh
IjnZGERAyoEVnhlhrh5kasXupArZX7DVwg5mfP13ga7pzgD5OLCiDPHjEgI+iCHYWMFNq3vaKDCg
XFJNo+/sCBxDfXQGH0zs+n4sTKyoxCEoMryEUKSN6VwA8lZ930TwzAEZCSLWnTIF8VBXj7qsYPMc
quWzorPEjwyjfhUmZoIY6DbnNOOxHzcwZkgAewP0o0VDNkZYvjuQ98TCEYJJ4Y8RhkFBb2jli1LC
TaGSP0MznK6sMdSdA6GMLSBtjudMRntOXfsxtUAglkNZ7gosEQWFTP04EiM4k9ikuTZsVQ7TcyqD
8dTwkIfDUyYSFTEp2KxWIOJyJQHWUG1qecHYvowSu9jA/qHdcEdJg0phmG2GPFk2ce1uB7sL78YQ
3uemC38uFSrqR9pkABBDrzMX5wi8v0Bt8wFKPKb7UmEpxNPSOj/rURG+JFq+g9BqBGYjuuDQjQOq
FRlYWenAdvSYgPljpA3i0IlRLHsNEHbgwpQMGD7gHHWqOZ7dD5WX65nu21peHCOI1R+hN/U3tZbR
jkTM5GzabeuA0gHDhOq0oZrrgWvZWoVSkNYvAEm0x02rdz9GNlhYauM4i6is/04iCoVLcTjQtdOM
nqY8VaUUlSljA6LvMyjHzU53eXl0q6E7WE35xEJX366Xz9N48OsRulSNAAhxUE6GPlt8Ab5w7Geg
P5uh4NZk/hKaVQK8EZuea0aKj86imXuM5lhJB4t8az6RFiQpiiI/9IA6YJkXDoK1ihg20QPopP2k
J/KbNp8akThEjRtgUI6lNt5LRPQBL602tRG3EF1rk72dYFyXCGA/fHMqwBmwohLMX1gLFMsToVtH
t5g2S6Ww0fFIljQVU/21KuaF1n5Q4BqWdkW+lzNOedTMPN/TDRToWhvQKvEA+hZBX5iazrcdGhEF
XK0KVl1Hdu55ixjBXL7efnqYVLY8onX3umcto9S6oeeyZr/Ua7mKZ97EVrg3IMsADwuE8/GA12oK
tQrKt0AVjctFZ0B+jj4iOxVUabIOGFZc8bpZr53KorZ1/h5Ieboza21KfTnkS/bTH1+P07oaFw87
Qsxc0+EpMZgzbagFNLaeTX4HXn8AWQ2sQjXmkG3ocWGxuziuD3rNUtn6RNesopQApK0PnPZ8Pc51
3KAoQZnikS6Aq1FLFSHWRkD+A5saMTq051yRk08F6Imav0kjB7QZzixPY4dlwUEcTfTdxxrhezTO
OUkbOM9Wn/M5hyR020COlJ7Pers+veZLcrm7RW1tOjfc2PrP0cFgv4vw1Z43yXw/2Pw7/8r+q4yO
oB102JqlMqyI/T2V2iM4rCr9ny5175Y3ld5J2rRzR0Apm0g7lKcX+V91/lUGKQk8lnXP11+gPXTa
5RfGHNjAukp8IO2wCjT/7fWZ0ktMD/ZL2Zql1JfD/lX2f55qPf2Xw2LXrrBkE3Uen/tIrsJz8m9y
zndzC6I+89OeEpPqDNoW2DXmOZJ0KOWXk9CZPg4fAbeAm9tHIaX0rpp2ss32dPIKiqHBxDYK5C6X
95leU+q61o/Cl7L1TV7r/atMaDNzg5oiVVxPQ2Vrdj0NNek1S6nljV8Lv/zUepp//VKn6VAMjJ4z
1kCNef6aLr3f1yQd+6lw+RJ/LaUKn2pRcq0U86qblo68pz72029Rra9nxcirOHThz7XTMGdQ2JpN
546Fehcqoyyl/n/r0bF0WGpkwZTocr90q+ulL906Xd//StLz4NSTUzIC1AkAnrf1RtCnhtp2q8H5
h3Ugv6tRhMZMXViGgFpzok6C8jlgizOA8qOLq+A00jbPa9dK5/pndzt/qNcXjap8qbe+Y7QjiVwF
8e1RXT7yX97jL8eGuYJVLPW4XLxV/BxLVRzmwfvkQzwEinY9Ahf6lG0NLLQgDRf7/wzWPg0PYhpg
0IWsG7pqO0rgKs42FoIbW7oZa89P2S9lOt1FoNdocCbjWN3QO1tQ0gE8em9g9WunDMaPEcD2yafR
FlyEFND95reeqodu+9THUFXl0vk0Bl2unp6j7DTl71AzowHo8kxpAErJpTGvT1rCllcJW2tPjQZi
fVmgTMUI8dCPO0L/eHmUVPgp//EYgedj9TQc1sa0tLGPMS+dnn52ba2UojLa+68slf3rVJkuDcim
BMY8t6eLo6pNKr5FQMNizlAFS3fLKszwICzgAsWLKVzajR7kU3638+iOeiJKwTXic1bEeb6xcu1P
xPTqmLZYhQQyrzqGUNTchxwrDeeucqC+EyMGoykTNBO6av/pk4ZRMb5u61eSPo2DSNLJ74UAyRVx
BA/og5/rjaEUbaQJ9D8rmq3UL20C9v76jVYAZN4CqXhPFZXB1AL49mIeBDo1Tj1/lTOgCvcSVCco
cgFrDKMEzq2HSrqgkg/Vjvqcqc4wlBFgkG863DJqvfRmu2aLj9FkWZjnt9F3Bap1sOAsc6+V0gyo
iiah7Q8ZRHyAl41R4/ebQQvoTtIGYyFoZ9gHukp6MktXNcIgF6p5ziOVVQl3PSyxXC1z/BWDVXPA
cV8eTNYrOWLiv+gVz0S80ZKuwYW4vjroR3pNarfdpy2WiKZpOGGglGNVTof7pnjHFyPdYLkRavLz
416vTwHueQORizf4IT0D3KFsJCwjJr+BDcUhUbFcB0+wzIOU7ffBddnGlGN1xEDP2KABfKOL/zSr
WwbWn0qXV42G22v77qVTzVAJrCx8jNnWu6jZKSIjTbOn12u5ZfPckto2neRLH7S831T45ZBSQdg2
LiGPiLn4CLMnWN7QwDQstsKAOjTcsRA7hLkUOnmwv7y8d9rtOJQ3ozOwDgSUKGj7e7PPbwiceRq0
bPIovLOS1M+n5mblV8Fde0O/mkLSc444epBL30Yl5t1oQWgs88sFWSnPNEsY9+l7RUhMTzLjYMQ1
Wyapyyx2GVnQi0jv+To4+FLGaLZAdZbkl/2U/b8HGMsx1AwQvt2qqQh3kvdbsMjsZbr0f44+LFZD
d7uQu6WjZbiN2be6ic3d2lYLy/CBGer3VISIOr4n1KcsSSqlPKVoY0UKKkVwsMD4sd8a+gTxDfj5
GNLcrB3HMgym1vsx5NaFVR/SehDwp8Xqx8c6BDWTIbEir4W1N1gz2acXcO1F6aVcxjPupCZ79ClY
XjR9N4+HPbVIAGBGUA10H0IT4U7Tsi29fvTEEWnz9I47e2p6zdQtFei3Myy6BYWop2WoSFf25Xf/
VRa37hya5XdNhy+zXw6WugWK67J0Z3XfbaFdeaXLprNZMhK7vPm7nEJntAepYgkp/qHHhTZtbGVC
ND/bTdBJpv2fvvB03cuHcnl76Ku2vE70D01N8uP0aNVG0NSK2K8rH3nH9KCdtML7NCBWdThgloZR
LM36UxP8lKSLN9JCBFHDWsuTUIHbi9zGRwKYg22WoBXSN57mv1LHmpqCaHZU8i14l80h6R6riVu7
TBpbVtgYm1JrsmUWg3jTQDq9eQ/r2YOkqnSozc8za3oj6IdhUzkh8AMw3tr8qGF9baKybx9yEQaw
p91PdTwz7/6zavXpDi53dP74U4ruogqgtyeHBv65H92W0YoxEBVHt/cxUgAa6dgZ+St6eqwFQWFt
HhKZhcX3AwAF8I9EL0xz0CVJA73BiC2EG+ZzfEpOYYlFgirkMPLjewOKlgHVphYcRxVuLeUbiMjP
rLdliEO/96nTWd/6GsO9IB8ifblJdGtkzJugLHTIW9Os3sRCwlilhw5suck3En3Y6ghg0+vK8ubR
NBIAYZZvf48lBHhT/Pg05BoBX9ukLdS/sOY8Wr6LQDCWenWJm2HBEWz+h39vVfvWTDUUcmkMSs2S
bjOu6hhDe392FHDb3Xr/XQ2BpGT+3q1ly1i2mf8XxBH1ZQ2k0KpfJvS8NxnW2Q5FfqEmQa1BcccJ
r3Xv9xNIQnv4twANhB6JftkabL6JbSg9fnprKLlshOllemXv87nFYEXO3VRwvzmUkC+eB7BKre6Y
BjLQMGLZHbbzxjL3N+0cbMpYxahs7uTocVBKr6HKCMH6j550uSjatzQaLVWnDSWpkDb01CjFEMv2
w99Ok9u3shUBIuDf4ZKkL5M6hxsF4GpK2QMUaoRw3+r/s2Znt42yk3bZ6n4PKUq6M8vIjvojowJw
fU/JZaGSHv6SHBwZHU3jvQmz/rDO9eB4gIGYYVXel0ng2IQQZZ0yqGhq0yP4n/kmykYvs3LA7rCk
FKt/jPhpQMBzP+7M+TlC2gcgAmon1G0tj9gGDtdLT60xLz/QGHBeR83mTTFvJojgbXiUvVARbYzq
1MEN4EDVi/jqurjkbB4FD/MbaTU1zCbyZ3V66+K7ob7ooIAGSbHtSuPSNQzIFgVhVdsGNkJqg69Z
oLlgsBBl1d4AHhyym7Fn1Gg8FgJ9G0y2Wk+pNXhnAk14YY6VXtqJsQN0Vq/R7MTFk2LahQr/BTCb
FRRKpwRuBTXgCMAkLObbEqH2SDxBO9X0G6P+my1LBLOgRcR8HpkBePnZMWmdeM8YU3ZWyHPQaxGo
EJPDbm1Zl/hecgRQ5yycdl65btZbfeIeTELD6zQ+TQxeeQVwf9c8A9xJdXMbbjwIv3XKiBMCmOdu
OSiLj+n4RwI3fS270rqaDdqKktUtqNscSs0Od18kKKwBULcqejjFW/xAqyhEkxrBQ1UiUDGb8Q4+
1acCkwepQlxFhwoAV1QDOAXz3kkmFxcacHeIN1PL9kpUJz9K43VisbqD7a8VpL3yoKURNOIU8GaY
DIqiZK9W/L0Dc0jO42E4KMEqYA5qwtYWgf8/ss93kL8E17ur/zDYyil+omFoC6RlAMDnFEDSLPKr
LKmCadxqqT4dVSd54e0AUlMOSyTouatenYh+axlGctdpcK6ePX0KxcK7Kqz7Ioq8ckTn2FoOxPzN
pNlpsEYMsqRkMC6OikMxaU+4HnYcACs4uiFCj3j/RNiBgZnTFlA4Bbwg04XBWo3fIzIibfoMwORq
0jvfms9Ap7GpttP8mgowFWDZnj274m0oQcwZ3d5+5rJ6MfUG/NEmyS9NPwAhGU/OvdWPhW9wU27W
D/wyjYIIfhpMYD/4LcRV7bYs7qHl5vcRbgKcf0/6/EjZLFgR2XEW0He7NULXzy02+lbrDvdZrIV+
CLnIwJmzKlOvYCeUgPjoByWHFzxcDxHu4vq4gcmP7ssUtCxQF1qgiUttqxfQkJxg21DtCjfzMqfV
4JeZtvu87CBBz4c0iNrUCuypBs1U5R4cfKP7ddOCe3V0ixwgNTzdykDMDPPTmXN2HkNTgw0PtNw6
pb7BCAI8vnpgsCnzod7Nfd01Y69xrJvbFskJ0ZXQAywXSGqlAx/BlinWtm9hoyVgdwwJ5BDvmx5o
22UzGhbcYsU1yXQTTlv8pekyGGc3pelVTn5I7RQmAJENX1Q4lABWr8T3Thk1t8mom5tM6k3XQZSO
cqwYtLu8Z4e8rNO7dN5kNmTx6/E6CdB5DHcAFjf6DWxIcZumdF8LezgOqbb5bUJTFIAy55DoHTtB
EL/aQ2zfG4bqfxg7sx3HsSzL/koinptZvJzZqKwHkRpNkplJNnj4C+Fu7s55upz59b1Ii8yoyC40
GnAQToqSaeBw7zl7r116WIIjAphN7kF0bnaTwwHlAMfwjaAaN0o9m1dT9nvLzpujHEpEZdz4Htb/
/bmoghinkJ5urY7s1GEcNw6wyqeAtTZQDV/aZgmP13kpCQtCyZBdXbOUnnSg65pz6h5ErTY+CEKs
jWYeniK998LKUT7S0j05JI9OIDtatQ0+ANynSBAknplyao19kiR7vSxx6Zqd8yVJ47soydBU5rAn
ta6hqWfDGhiIsACwXKmbto5AiS8QfKWozAMZfLSqIPl5bVmENOsmAIRxRVqlpYSnrAu9opi/ylYE
myzDXBANoEtr426YsnrBD4sp3cWEWvEz5p0Vbu0g0DdV133tg5I0oyz9qshkq1pjDYIjpiyQdjEf
2z1XSffNiMsYYkZAskzAsWRZ9NzjwjqONWBhDtHymOZaQ0yRe4vy9nHqpvbQYfLzBiIOzrjcbnVP
E1pR3E1Cn/9qCVXZ5B2qWFy9CxaA6zRVE9UzCYJtU8X2UovNsU7jU+LIbX+2IvcEEz7cacjFksDZ
t8s4oAElTGthsUgggjg4NRY4F70LVDzCPI2WSMhU1f0qjDZuAvJTdDamoeVgRAfabTSgvR7Se3cz
1+Gt1rpp7+at3FglWhaNLNy0sE2a4nx9oshf0dTnoOVJvjP9Nk9bUqHGZ0qto2Fbl8YIIBU2GHpg
ascbTTNHzzQQnzX5xdaT6i1S2g+Bne0hYN14ZfjLeyWDr+bj1gEXM9kqsGcbZUAljlcq1MJgmxYb
2gKbQjHM7ZoFPev/zIjucSp22ghBQTZenxrMAtPK74aegmlecslOS9vrFGzfCoaAPqu1jaEK80mE
1rvrGuZJaWrzibTxX72aNDvbMsg1TD29jo2DzKkmJPGPASIz8Rj5u1UP8mBOT7nhiJ1BAolH+4vT
FMXzBseRfqq0WfNa9Smrqtbjcuics058j/sJGkSXIF4LmmxbyjJ5teaA+Qbtf+oYgoaY0KuzsMiv
zoRzRMZKzUKfwpONG+usCqUmQh7SseixK83YWnLKQpq4TQvOpuvkdSxrcSvGUJ6Q5v5KAUSUpjdi
v9p3lnIV+bdaWuorYN3pGOVl7VtCGfapoPhotr11sZdFYXTPsqsfyiDSjo2McHWk2oSmT/1eVaGN
jUfo266g2Q60c6PKlEY5IrkHswEDYSoJ0k0ZezWZ916mA2rVy8L1OJdx5JrWt8i0vpdBmO1StxBb
VzjDTk/aw2xVpWf2RoQXbxgRe7S17+Sje8xltW8kozKJiY+Z2EEB635msBp4iTY9ZdbYkoidduSF
C3erJhBSsFm3Z5sz8VAr1mvb1/WzFSmUhUbNz7DZbJWBdK+51d5Twlu5s01oJw2UbrpMmy3HgTwN
rZUewkLfalRGldDUtm6m3cuxnx80QqE2mTmqz1lInzUotXMhCXgwZ2XgCCP0LquG6GRrP8ARK9fW
zALmjSrsjVQduQv079hm8fTGzglpORkI/1okTjVLhp5snFyYSbwOpvL5pYjfgmHqN3qTqLs8CPWz
OZHK2kxD7jnpRY0a92nunysDTW6DzQFxLVUbQif8vuYXmke92zGkyIqpBWivk5FGtvAO6xU9O5PU
qT5y7g5j11KhIBo34GU0/TXrCWzv+sE5LrGXPnoChYM4O5a6elWkLf2sVqqNSVIOv054iFVvlJx2
MwFovqj0B1ONzC2yHg9/P7Gf0o73JV2vrilHrAni1+AOxi7rOuVEONTki9gBJdosl9lEyze5+xWB
hNcYBZ0S8u79vCc/WK25Io6lPJIVgruJjC5GR4eUJDEvM8u7aJLJz6nM2m79PREGGCFMKhu36i8K
eWFSD/AKW/V7Zqg0oYvsLKvGuRB555Bslba7qIGNQ24Xckp1qNA9besQmdsU5hdnlBispTFUp2nQ
X00Z9bwTY8Tqb1XXGY3xMZpsJPRm3tyFsOQ9Zdyr5lryuG7qGa+B5yb+eH2wr9LhFphAfqIeUoOb
KF7YOCMlKp5p5tN8UYS8GWMn72if9K07hYyoXEwaoSjSXVkpZJoQQ1GPXXDkisYfRim/6PGVh24Y
1WuTBIj6nRo8FT+fv+68btOFb426ixgUFxqg5Ge9VeTRMSu6vm3GV242LQCOOon8NpTfR6uArz26
+dWqe1vdjGpIFEaZ3P7btvW/dpbNJz0qT+va+jROcjKarOlMrBati37o9xgd1JultuPN9tf/rwsz
bODoDpTu/txWC+tLFwbJ2UXDdatjdQQ/Orz+ucPQt6GfSQBcf26zut0PotIRj/do4B1VDU6am/4E
xBDeEEKFt45U7F2KH9v/c5sua8xrDcK9QstilGDS2Q+B01zXZ8ylPl8Za+3XtXXRNgNV5UkzOF6d
8GY5jq/ZRfzUS3AcmqWnRw2Py60MMv3SWdPjurYuGhO2bY3r4LCuqkUyXceZN7nsr2l1eG87TAsk
MNv7dRtugu4RC8OeUfyyB7tNNUlKeHDLzz1qkcunxiDB7PM12AMBducbA1nf67asUGq/yJVgW3e/
KqWzbxhC7Zvb9ePWyeOGsHfyZlDkj+TrKNHzukucQ+YtuGF7aquhMUd/e24KhrkWSreb1gw0c8g/
26w7fy6GYYGIF8GhCvFcl51+HzTylhkE9J69rI52Ht+rZK8Oln5PGc/c1VmGHlEY3XHdYWASdUxm
hfDuZf91F+gpaeAy4Q1H45hbWnxTKrc4iQn8QZbK+JYsi2qRlkojL6lUsbounIgZao2s8kRFrEqJ
lQGlgeG+V43SQ1BovFSEt3i5rjFilIX+wmBu2JqCBND1Ub4g97BY673SnfWXMLXKSzlWH+u+RByN
t6COPh9Lhx8qX8s0RzWR3lZ6LtrkVwqxAYO0jE4ysJtHWlzafUyifBthZM0IPvGSqerujTmkj4rN
hH9ZWxduuaRmBtXwuS0IDR0DK3OPQCOPzFkWrVbu8H4nT5/PIhxpywV62q4PqsTyPtXkvP/5kp1b
WBv0pOK4biPVazpFC91/fcK6Legx+Ec4uD73cGgPFMRUbtfV0Yir5zHA7ba8y4LozMdciQ9a5yae
BT7v2AlDvVctknhVZ2ImnVTcKXmJ++hybPV6+7xusmKLoPXZyvfrE4LR6s+9Pn5nUCTu66YscS9G
xYmxrjmabSFgUvrtuhpbfFlq3W/rMjnUmhQX12iGmzGMkD4q7XdujsNtXcxOQjKM2YrlhvnHtsp1
vLkU8dPnHlPp0FdAZ6/TC9gnNgC6qCOiWogg+qn3l5WYUk7qd4zZ+htfgOMrRpFejdoE8RcJsceG
3T4rLSlzZau5X6c6OhrzXP0iufo0Fkp8GdzkI1hYzC7D7LO9LKzaDjY1ruJHXadvUtdlc++q5Pep
UvjaQn3mKC9AcdSWr7hx5BdYk6/pZi0RRBKKxyjyeqcqhtwYZq4cHOkVo3atewFMTsbuwb53Xb51
la/oFI1H4hYlDVqM5qMlyrfGcI+cm+HODpR6YwN26Atxsx0AFe1HkxHpNEDpAg5tU/6InOeiB/5i
uHoFGjp0D+p70SAcDlV/IjT5zkffSWHFTyXXxznVbgg8Jx/zrcvU0R0v5lyLbTqZkELmxHMiPf3a
p4O1G2RCuaEsaL+a9pZUZUGIIzXXdoyMBx2vqC7jn0Onqaewsj+cJn2YSzfeavOMg0ars/fQ2quO
xtiOsKySKrDnJrX6pma2souS2Kbnm6ePbaz8wPEITaaOIf3ZaCyjD84N7a0Mxiejq18NkU8vZZMp
ZCnW36sxV4/pEgLBfJKUTVIkj8JuQZaBRmMw2mmbJE2TpwLLGJptNfjmDqfAskA99Fn+uRAEB9fK
CFcsrubNOpzOdFkQj0G7MB7nl8GAa2gT/pqORXIlcydhhGgVW9GKZncAMhr/sIF7eGoVW48FkIyl
AWwxbKt+6FM0vjWTfUtNM/wh8uStMB3ipXL4X1hL6DwYdfQg6jE42b3MDtIYqyuo9pIOChhOxqHh
XeRm4cUIgH93beXV7qv5lwA8Yy/JR0WQ0XaGTUC6+7QZkip7derJ8Oc4ag6QBMTGZGpAIGvdyBPo
QYZmoUooSVqRKRgF/VPXd+1LG1jty7RYxKy8v61rmVYwJY3U+WFdHTVRbSut6nbr6kB42DHDIbDp
2qJ7Sa3lhoZ/9M9Xqwtll2q2+bTuL2LbIqLWrGD18adMI8130ZCM23XVxT/6QL4Gc8fl0Uhy6zfN
CXYRa+uCnLGrYwyU0JZN7N/iEQBQv65a7YAlD027v64ShTOfQyr4f7yanRvLHWx9bH1/ZmW/z1ah
Xdb3HgxW4vc03z/3mHLJLNydqFIsf6rkfnHNzOJ1XWv7KfQjI8024RREjz3Jao+IFtJNnrQFVQe2
rYukD4QvphDJh7QUf8JNT66hGj4SDgxzH4Lqo6Iqxcmujad/276uRjhRzX6ezn1LkWCzbgv7lpEK
wvbd+vyB3g8aezfZdn3tXqexVvdypO7Y6DYH9LpxXZAtt+lVTuw/N1EgdK8lgnqvHRP78wXWR9cH
dIzxxyzrv5BKf1Vl1TOx0kqdDnpkXdtoepkcdT7+t20THqUdM1qAA8suhSatq2ginmIjbrAZd58/
V5mdkFSUD9Fhuf3QBGpMD1lHzexreY7elP2Vev66si6A//AgSBIC5qaWhsu6vj6kTVP+EONI0nLN
uhrL4vOlEBfnm0ET9n7d2MHnw5/e9LukzuYrpFvthFuNiFPW1k2a1A5hb85PYzQdsVjWcHYG4xXL
PuOgTv1cI85vz6gveG4j13hNzWRXz1Z5W/eUIt/O2Th/rsVT7Tfx7H6uVShxSasq7+ueJIFv5Cyn
exxU5munMXE0OvfzsUz+0AImp7NrOg/ggKrXKhc7OxrFczY45auCF7tLk+ZxfQwEKYwysrMvMqvy
nZHSbjAceSvJ+u3NTayhU9QtB22nkja0AWhQZ6Htx311T2ZS7Zpo1m9o2pkxJOpS+pzkAVRF4cH7
5/jn0MuY3B20nrrK1ItwozsEHelVWR/dbuIWqKvWEw4kcTbH5qIv/ul0csLTMMLuXFdFWWpgZSwG
ayYyj4RwwRFQjQdZ0fEjpKP7FIzZXpm+ykTGHyHjPw9OWfPkQhbc4OdPgRDa1Z4T6M1pYAqWSlJs
KzF3XpEv5paieKjwi0Nbgg2S3GvRmR8cH0cmVeZrb1BTCPHHRlmqvCPwx+dHVuk8dkVMTXnaJFdH
c4xw05MQKR1N/ZkqysUNdPmRu8mXesWQTeRmNTlxfRRW9QPBWB+El9zMUIuhDtcpGgGRPoZ6oF/c
igN72ZQsi/V/jproe4wgySbA6QVVKbjj4NooY+PuSbOeX8ayferduvyW0EvEEZOLjQ5cybMzpYWm
J9qzpknbn3UbaLFdT6gGlZjqvHy3LfcxD/ZWnkoUMSxiQqXwJvlloSiEbumFF/X5PZswu5QV8eOZ
0e064VTbnGufF/bDcFCL0PYqK9EAh5RyJ0dCa4ciiF6LPhUHS8O+b019SlhGvc/yLt5a+rGqBvkC
WIp7TAe0EsTq87rWusFbp4zt1bKt7HWKwULhRsKwvaymStR5hhin4zhRgWxDrp5Dpr4Haa/viznv
XjVgHttGt0y0kYN1T0HqUuxYZswSjXr/nMda9qKNYbwP7T7bWlmz++1v//Ff//kx/u/wZwmbdQrL
4m9Ft2iDirb5x2+68dvfqs/Nxx//+M1kFG/gRLV1wiVtodra8vjHt1tchOwt/hd9ZrwWSRQfOnt6
z1TrtKJM61l1+Aa1MdhwcykJzV3WxzAqzss+Wlz+Hpoz97WqFs8hF36/zGf183/rttLIA2QUPBqR
t8cvSerouh+wQpjAeJ0/aTvTwtip4N8yNTPzw8rXWRcMHhh05M1t3aNxrM36wf/jL5+8Wb+Jj7Ka
uOfhoP3r6n+9lDn//nN5zr/2+bddLvGHLJvyV/v/3Gv/s7x+y382/77TX16Zv/7Hu/O/td/+sgK+
Km6n5+6nnG4/Of/bf/6Cy57/vw/+7ef6Ki9T9fMfv31Qem+XVwvjsvjtj4fWX5wf+F8HyPLyfzy2
vP9//OaVDVtu8ce3f3/Oz29N+4/fFEf7u2mpJokBGlnqlLp5ueHn50P231VXs0yxHEuObf72NyRH
bcRRJP6uCcsRrm1Bv9ZNl+c0uGV5yPy74To6PnFNBXxqG85v//zkfxy7nz/Z/3wsa9a/HcuWrQGS
MXXdBChhCtP+67Gs5HOnZhNleSKH3bOS7qw+Fw+wHM66bHxL06dtlTkDLlQnOse6SelXWi8RFN5z
Pw2XYCSlXLPrJw32LQrr7n3iuPcYyzp+mj+PwCuxBdIaXKzpheo8wsBVvtg//tsX/j+ckZx2/9fn
cF2QvnwMvmW+HtX96+ewyprsjrrVttWgbumqwfFoqDnWdMsP46A9QWoyTmEo9lEbOJeW+9a2FmOy
HZrsS6L25r7tKflWJaKI3D1BvUWaNArXb7CyeZqW/Uo1pV741RtLpqrHeBk6nsGU1I2/4DAVvlrY
W+qI/YVgx3NSNumBS9SDyng8xpfoloy+EysvHuOOoN26JxrQlkyOusyh/8ycr2xBozp9sSnc/nuc
yl9YiT8inR43qWc/UNp96SwMWxGtXZxuaXWboglisni2dYJPC7PXCf0uvxul0XxRnP7V/ALL1vqm
zMohFmBak5B+Wqgp0UYjf7zunPrsGJUnre96SkhAFNP9udSGUHdmOFmbFuLEebBSMDj6Wxml/GUq
05jZkl1oGQ8THtNt3pUC4ZICA9jYBDb3ksadtmA/By8a7D3Uzz3U6fRQ19y+rCL0jaKMqBT0ZJ6h
WW5oi3Yh/T60Ralv2Sq1ZCz4TjnFuz7BE4s1/L115tivcoy8gmmLpH+s06vyqzH9MJTePjjo+A2g
Ea7E+OyIbT207xR5Pcbk6U0/ay1liIC8JvQTtFdp9iMLIiEzeApGM9iIaoLu4k7SD5Mw8wcKumVF
/J4DT2hD5aNmhlw9QuNpYVcOkBoi6bsknDdB+kor7pyi9bK1/mwNCgLV4X0e6GhpRokbIV/j/fTE
R9Fjb/q8Itt5GZ1nDlbFyogSGiP1tAt0KruN4CMY5GUrGWrhICAtEuHKczCXv6fc+zcEpGYXKzEO
Slo8RaID8KE0CYSOtqWyXPuELHXHOA80PxxoiUe9ilAN0v2SD+ilQXyCaD6fhcv8jtFn/xhPEr0r
CRCkdeMwHvMdOmm5jaOKNMFer3+3WnVna8x0zCKwfT3qdR/8/C5K4TFT/qCvb5U/By3ndl3Wb+0v
E+4fJYQnnSgwaNFEZORhsovbkqNtAqdmo+2hwLEYEsWiuaOKhi5QXcRBVDLUA/xZfxpcJHglt0+z
Hd3Zk9nQbHVpEkMbRA9wLPemLc4Ov7I/idPkOsalqfTmKiUNq6Kh0Fk/BkOc7qdJP5dz/DvdgQs1
5re4Ea+B3n5duD85KpI+p82pv1gyuyBss/XpOPQPEsA4Ggqr20RoRGju1Zt2NMGRTO4OSP1bUBjf
KkN9barih6rSoewqVAD9IW7FFxIyFpv2a9hm6gbQb+EBac8KwsoSIhTxPPGHbb5tGQ2vA1HZQ0eO
geP29JJyhwa6fR4C+pWSY8B9VjN+pNjiykWNzUixR+fW8xintcftYG9r8bEtpzOAtMCLEXig+8m4
UmnviCHwR+jNrYER4Ymi+LDDadOSPFAXbzJXnofxaw1ZcFOa+s5Nm1NpC3I9Aw9ODzMqXaO7Q4XT
I0vthitsbxPraISchWMRiGNJ5UyFEoONYLYxlHwJ9SUbUHM+CIOMqmEvgyqiW/d7HCwIzmnYCo3g
OJN57uzaTxYFL0+TMKK6mgGLeMiB5jSp8bUfqsdcWozwqxbyerJXUjTXAXVmyvjtwbaaF9pS/aYj
QcTeg1QtPYvrz8aahjOD5B3pKfOuzKrv0orOwHfpTU/294Ey5obbkzdUBdMEx/hOpeerbVsfMFYf
bJmlQF80QdM9DbeFKaHeqtrFiky83N1VjyFAl7VdYX1ofocCRo25ywOi+eZgm3AVKidFfwhTZCqy
aR3fSvYzcJIXrSluSk5C+FwqmbfeGcWSJp7RvdiU6Mh2SRW3zAtpoRnteMriEkKSwrSuByF7iHS7
ZTcQSGEKzqqssoeyZBabjEN/t0tuIjaA8zM9VRDsY8Q9FcB9NeFD7ZF+xWVHTayq8mMYTSoh0hkC
48H40tJlupdpN9Lj50IilflHSud1I2Qa3eMxoMpWDKRn2Eb5rCHT2pR1oO+QLYdHoxOnPMnS51TL
jgRrjkcH2u4O/TKz8ip6ZDT+VELK86cqDg/C1aH4ty+VI544mfRzGszH2Zx0kgMj/PqVeK6cTvod
V3YUHr1+CqWpbJVAh4xihedazvFJ15t6b7fGOQqU9hs51yrVjMl9iVAN+mbcp35PtKvfpNXwCNen
26ROmX5FbpZ5CkJQihaV7qOTgJYQxv02LKrpEQocPpRA9BeqFHA62nh+EJ1je5CKEnB1QXoL4X5x
NYWx01Jf2xi0cm8VyLhTrjbtNrStnMiCUjnFgXbtnFzeCqBpnKnKy+w2R5or4CODOfPmTHWuo6Ew
YQ7xSDXZk2LK9ikeSOyQhmkdhJXUF+i/j21fhk9JjDcqyCnOCq6y4zAT45j8mJ1ShbxaazcVAYyL
SGVUooBAFABzeT2hI+6ieTvUEV0HJ75pIbQZXY0H30a0+GwvI6+KmRmI52cjm42HYga1TGhh+Qjl
S3qGDs9WGvJNRe8KQeVIE93wRwOeoxwiyeU7sTYoIDQI05QSYpTK8kHWr0U1xMe85vQm4WARdjXO
lqjiXZk6CHOgOW7mPN1qdv8Cx4YDrbpyoDpbUIHnOXBChC82d8UeV1HSQndrnUHzmGy2kaKzpeMU
NKptgSLSJ3HlLqfiEM3uIcmXZj9T3I1Ne7I5WyFdEPr2UafzYnbuTUac+45zEU7cok9l2DGVv6su
BWjL2bp1JHYmIhc+E6wdncJ4BDXShXPRhiYpsiSkoo+RbkmVQOtHHD6Z5P5rf2+0DlDyfAk18R3Z
F62l6kcB+tfDrpX5zIFPYqm6JyZyXDVjdNUjC6a5COSt+9Eaw4z8qIr8wLFAXyvIutM0qikR09Ji
nKM6Jj2VVru0RvbW9T1XvOQu0gKBjcZQpGsHL02M0HOD2UBsbG/DOKQ7Iq+iMs6yhu1Azsr3qtZ/
GcTZAIKj32AZ2ZFj9KWOeoaOKB3k2L+0cXJYbDOjHDeljID7x9HeITapgDO4mZRo0WzBV1EV+FCt
e6PEfM+rhCr4GIdepaCqH/STht2JtghJo6r6I+ibHykMHG9OUnhiRXKZhP2tshCTKhqcJSdNxUPd
fJ11ZAnJ41j8hOiL2KSyPGnbr7lengnFPpShdADvEdVi0rgbreTDrvHm9MJ+mTXGuuUkvLGVUOnL
twyl0SZXk/eRRAnRDAc5AbBpsHpF8IApnH6zb7VA/gA+xN3HbfCt6Mc7gQPHWr4RqPMBdCnjg44v
THcem3J65Kxt43CfpMbFbLqnZOAWmIagEiEeZ54Vc4EgjChVGs8dsWRBotUo/byrDdhZKpUhHMwE
We5jr9Zvs+2SQ8/bLWoqGXGsUZhJ5oNQwC/HFHS8mcoIrDmuK1lLT4PSNqovZZ8m6nPVQMEtovyt
SpBcy37SGCRON8swn5OJNwneC5r+zlQk2jxB9x3dHCO82NeEY3DU8E4EBrhT5bpb005/BUED7zdI
z4bjal5+tAd6EtqcfyuVWN0UxI7ExVQduQAKzdqNy+FkOGyI7ehjqjP7WIUa0i/nRcf+9gReQ+5z
hcmJ7PE6IM24MHLk1tYJZTc2Z9Wus+cB/cVOkJniNyjsHtqeW3SQS+e91ftw2wRg0o1SP8zomISN
AAhAaX1OVbVDt5RdIpVfLaiML1kIoxYszoyrrtO/pMq8z/PiPc7m6jIUfftUmYC1CLMpg/csFeRA
qxYV42U1GAJB4yjZ2Xl0jPqo8NqiRXORj50/2cZ4zelPkkkQPAdwy08I3uKFD+U+g8VuvC4tpj1U
lmIHvbH2JXOA59ApWDAcZu5PO3nQpp+WBTnHREUU2lp3UQbjOnHNdqahvsv+Z9Y5zRE7Qu5F3dNg
h81dDebixb0hmPmhYpi7TqlLM8apXzSygvZV6ryHNYZFqYFh4CD5WWS01YchTm4hxW1+2pIIhryD
XbtsI2DHd7J5M2Y6QCjkzDs9blXfDYyDm+jVlXoVF5RyPuvZfOgn990qzRZO24yspXQe7bl57g33
o8klyCSSyatC5RY5W/twDiRToln93UodQbUq6a4aQ145DSWwfDAOqCCYoMYkbVkNXf5RZMd67hFS
NbtckV/KobYuw+K/0QblvU67bpvQcjoL3T10SDktFSRbizCmtyu/gqJFe5bRkSBBerlhkKykJdyd
zfE6GQCXoi7eF0FzUziMNkrCKZ62tn5nxGtZAzoQYVNXRPqZG/2xiYSxTYqImKAtbq5414b51c7a
8WkKUEdlHe6gelrwq8tTUZwXftL90uoo5D52I4Mh3qu2oh8JGL9UkYskfhmtxUYHw9Xc24H2wXkX
kxOUWbuGYKgdQWkXh6A+2qfF06QpIJnS8Zlr5xIIAQV5ygyhbewZ/EOS2vmLHr+lISz7IskvAQ31
bUJKDa5wp/lRV9gglGYCX2Ogvkt7gQ8t53Opz3wZdKEbShl6NKa71KJR2fVavu8ViqqotaCYh0K/
SkMlj0p7JI/dIESlZAY1yceco+8iuozEsFpPtX1j0NCo4qo4dAGpWY6i25REB1THifjiOBp70IHx
ehKroRpCOhym/HtRyR8l8GXCJ/Qvy3w1t0myx8k6X1u+xbGKg3MTh4+u44gXkef8FYhXGDRPU0eA
WIBmL3Sfeq3vHwIjoAWFpjFq5X796dGyg9czq8l3YM0Xc1zt8ih19+ihcz9uI4aSgYz3MVeA2YBk
h12WkK6Kz/75O+oMBvKRbLzEHOhHZJ0Xaw1jHkbCYYc+L3T6GCii/bRudiyj8dJZeRbuiGJU5/hC
CNb7glA1ZLUVpI7MHMjCCDgo8XyMOVbCxE52ll78mvox84qZZIBwVMZNkI9XrPjuOS/qjyY2Bl9V
XqT5YjIC98Ian5BFpXerh3X0ecwBZDaPuHpA4BkgtFVscgwOyZ/rHDy91dwehgxhOkMFak/1GN0H
GXNjnahL5VH/pugVQ4Q6+0JritFgRghmYgTIBeL2IZmImNFFbePuXnQe1N07kgGhLPbBk71MDca8
+KAcKc5qWsG3ZOi8wIoBxQNJoByw/F5HuwejO9Mw8mtXfwPkZZ8GkR16BunwurRTkYbOF9LdDk1r
ipdpAWcvMnEiGglmBGyIvljVr/Z6atp4xWH2B5tcJshWl0tCHmnJgyQ3NyT48G7lv+rAdc7rSS5M
E7Venp4TCmNophrULO470vmDriA/icAgbKQJe1mOubmbhqi/jDMGi1i3kTYbbcXVQVhHeLA/1/dv
Iol6VmJzm+dfMIvLe2zDzhNGd7cjVyHvjOMnn7mWRQWXpXJ0DW8MIt6nKT2lFEydFfBRVUBgOGLH
JSh+fiHuQUFZZG5LTVcvia7uYqVNzqN1D1Gu9niCiE+aN5GEZRIsdYlcdb9nzXhKR7IzMOy4j1zC
c4YDnYHy8o4BBh262vSnGvdEbxvNYXAyZtvVs04IwYMaTD9atHDnKtwy8XC8KkudK1qmCgDvZHta
E97aWo0R5lt3SzWo/S/fsjP7uZKJYxNUH+t3z3H23kya/pzN9TI7Q5w6o+AgTozJp+sTGej42TjG
+z6frqErfkWGU+7U5TAwulw/0GtGPWk39hEnBN3turxkQPBJhume9RnWCCmPkCCiLU3cYm9mc3sN
xvRFK8HjlfHU+U2FTj+ugZl1TeEpYRvuZ4H1wCRJ2SOi6hwlrfvEBPr/MHceS3Yj2Rl+Fb0AJuAy
kdhe78uxDGuDaLLZ8N7j6fXhUiF1XbZYMRuFZlHDiOlpooA05/znN3QiOPO2IXDDfG7bQX5UKqBd
EzD/BlhRy9BtK8QTnlhOvuNBS9OZnE3e0TLrZhWl3j5W1KJNXxKlaO+VdbGCmVGoVyhHioickYQT
3ipJJBIRIFmZfINyXNzlY7Idkzk2cejHI+qtAPAXaUOWo6+4nhIUWMXXuLOPYhTZnhvQPSXTX/h4
66dY+G+k0vU7eq/oCHNErZwxz5d6zhg1SLoM5yq4X30Te3TLeAp7Cd7gA2hMZfona9R3V/9k06fn
1Mhqn9dm0jjrSictkkumWGUKF+/Q6pvl9YNed4xGXR318aNeee4cQYClrh49Wzr4JNaux6tvvcE9
tCrmTSZa9+S7drx2UwpScFebrJnhTsQ166BrHzDES5cl8zzhwq+E4yFQVZHk1lKbwo3Um4XVadE+
zfweMMGqIMcE7VokErFAENanvhXroNGDAvDSovMNdbUuFX6C192Yth03rhzGFVNYFPUlFPEoYyRg
pN/UOMR4Z7XlOoz74tV0Dp4O3dpu6uip/2bZVgDz3Am+eNYfRiOYoEVGve+l/dXpixpCSEaZEow7
ojAFBzsLPBwszq/WqbadTyD91BlnNZfHXQIU6/Jq5/MIybpgLhdOP9+o1vbMBXCNxg+LkkKL2n7r
jwrljcLivxhEfbj+IipJgi2b846og/pr0Azgqa5ZrbmZiOZKcuPANBrghaHBsdQA3kJbD55K1j/L
b47p7ZGRoRCMfsYTN1pChqrHTaHNib3RpI4p7sXOIqmkXEZz4JMnzL+u3qFXe1DSupLNlHbtskOu
sIt99INAZNsE1TTZKvBmtaI6x0CNuG30J8xD6PBp75dRpZs7lhHfJ6yZntbDF3fvzWeWT9JUma+Y
q3uXAMq2AJC5C01yl0Z/erRmId5cvAy2/Eqj3h7B/K2VXgTdOp8DVmZxlOeb5Cn0X/zC0nH5byUb
nR0kEiSqCQzt73H/Y6pycxWWhX6fSWOhYYrzEuNbscCXV88fg9ECfRdkW+FQ+e73MXLCbrg3o5LO
WQIw1yn+9tcL38jLbWSEwTn8ZiH0uky1otRxNKI57BIrOB10xoVeNzOjsTsAij+4FpWBYiZNwOf4
XuCn7IkC6p8H/i+NMcG1F/eYqeyzS1qtY2PmJYjsT0yHiY1xYiCkwFMoU3iWeW9aThFukc9tknTg
S9UWH72SS9lN+cqugpcK/k2snXPC5x4arfiSOpG/qGK4ZfpYOIsiNvhLetz5lnhp5WDtgMthHhwz
O6x2Td3eXQvPMXLrIwMUKoGJOk9q7+SYXHIw5dV1mWeB757cuXjUYCvsNR98VWnFSwT9Yk3Ga4Nv
Ow4Jw1h+jzCyXDimeQLj956xPr1wwKWPGiF1TA6c1WjF3hvgO4h+YuKeBJtGq/uHDEwqBd4/4k7y
PehdbR/qLu2wkeN+7kXUG74JVFsa4si9Wy1IQQt2tYCm2Ck5UTk3zkNUxICJqCs767Vzkcp5efwn
GX3VuTYiIIW5xLh6C4uSvwwA4P6KoTZatndDt9tqfebSH8PHaVME+vEEbqxbHfKt7DF1+5OG5HeT
tsOd0dFHe6X/ej2am7IAMyEo5+QD/CHIrIl5xKQCgs5ZM+HVpklCfw311S7tAfJD2m9LLRvXKZEV
ppXYZ+YJHbh4pK8iiBzLsogO1ycrhG+/uH395OPg6gNqov8VdH7x2m57YqTmUil21TaZfb6bjT2v
Ffud2dtpqCf3iDyIKVMwHmMov4vJKYr7FJ4E+t/0vo+ZezUEm2YlBhC5PQ73TQgxsBZMXuD+i21q
6iEXabEFVj7jaPJnLCcHr2z6mT6Xa0crQzKIrX6Zh7SudXak07M2ica67Goiha0WIot3bCGWbBD8
w4/s9Ykp4KgtbMOF6ZMExU71L5gIziwa11zDfco3feKKXe0gLCE10B+3SWlUp2vx7jDo3gxqHTm9
v4V0R4qBlx6rOrDoCuu/rHyC1Wc7j6FdlXvMefHQD0WHzXmIk3/lHR1TJ1arVRsDUHDZWPVzrQFn
cHwwBp33mmbgJsuU0gNukP72WsMzxCMLIS9a0q1k0+4rJBVLocHt6AzxYtEvr8j+rnateAfNEc/5
PJuoYnA1civIOKYZ2iYGUZOKYq9V/rBHOdaebb20l2LeBHXcPdHtW3uj7NG3jQ9a4hZfe0Eb3+Ep
1peOuQujMF9z1wc7fI6KBd3TtcQNMFcsSZm0io7QQ1OwXeavk/eRd4RTXz9Zsmx+8jA+0DD+TkAx
9ZuhvWPgc25DCrAt09RpIj4Ou6HpSuLClLM2JrEbBmO4rxgbCBk+BHIUq2st6lvuXaw7zirtSWDJ
5guZMDr3dH1GfW7TTBJMtgPzK9BIC5fU41g06WPPWOr/ljby/5ARYsx8jP+dEnL/R9H+8R+XH/1/
bNsw+/GBGHL9v/5khtDj/MsVpmsbCvmhZZh8x5/EEJj0/1I2gynXsQx7/t/+mxmiGf+yDMs2Xei3
UjoOrIf/pobgJP0vadtI+x2oHEq6hv3vkENmzsT/8JyU41qObepKl6atWxb/0o/LrJbhWCDDUqeg
N90z8Xk50sQoeLTqjhiaVvEzMhP3rkzEwhlCdfzbO/snVoe6/fshuriuaZm2CWmGt/Dx73cArCei
dvMzyqMfqnfcs6Zp6gBTDhuaMom/aIlXLOKQsHUDvCOBCP9qO/03H+k7ep3xeT4aTsb8g9HltO0r
7U2TbbT/5Dn5GB/fk+0ip5E6tBPyLeXtdoR1X6nW88pznVGnIDQqHXQVVXTqB0eSS+tSg2X2xfCb
V4kG7xprAEIabn//HOYvzyFMAB9rpsFYuiNv31dT0ME4dqOfLSi3P1O4u1aKhZkLuG4B8UkTOmto
JMMZZtu3zEn7Jz1V1nLk6mL2u6n8oD3AwwezIoP5wQM8iAp175r2IXa99FQ4o737/UPb5u3LE7Zg
fQkGzA7/sW4+MjV4o0fmPMGZaDFWGIaQWK2Yuo2t+9qCN26pIvRtRi+7dEJ93BYMgS8dCVYrAoPj
FawRP5V7lDJrFG1MiMqEC7mN2oewbjayb5PnPK1CUiqiYMmwsT+5oDErKcigQPHXEDeto4ZDcP+t
cIMzc5z2O6HkGKgHd1Nq4GfISeysmPmWWw9cqCfOzE0QvDAzOAemjB+KCgoiVuvV+vevxph/9Q/7
j1ejeDvSsiGwkod1s/7V4JEy5Hhne57DWZ2eHNxAmIuh0ft1RbvBKqMd7bPm7QpJYoOLU1hrwX7p
lY9A2zd/HuX/+83zyxJTUKx4HghgNneQMW/Zv1Ef8fAInKzx/MsEyRi4ZGygW9yFlQmTXNThl6j1
wy8IEAvcgixJYFQSBfe2TNDes9ntHQGLoBeN+ZzViUcCB9OoIFs4xbvuVPmlrIfP3uEvZ9j8wEqf
36MBCn7Lb5t8Oza7guAuFcsEnxWBIrNibGKLAZNLI7LWmOATQDXozgoRmQehy/uRlxib1bpmQrmH
1OtM2LBlU/0caTSfwdg2m1Y66kgm4vMnn3w+Uj98cmWBEUtX51ltG0rex/fbEEUgUN4FVHX+clC9
f3LSCuoF45MFO3nw4Yj00WaIHvQoKxbkAECnjiDwGsjVVYFu3xaEkkzc7tnknH//dOY/PR2sQ8iK
kH9s93ZBtmUgK4ZOwWXoOpP2t6tLkq/hRKWR1q5EKY2VO49E7VA2MI18+natfiwkpRbGbX3LWMwk
qGmnew0FqhEe/XqMVkY0aDCAk5KGosEfYA6x4JYzF2lYMk0o/DdDn8yF6WZqZ6E0Wv3+t7I/VlNc
c7xzCimH+Y4pZsj74zvXi7qym0aGF6fDDq7O9fycat22gZZ5cMZNkVgMmhQUPyK+EChmcB0D7WjI
CRW+ua41bzxwaqRrm5AWBxOYZUIQ0xrLoPwYau/XOCDHwqENUFBbFIoQ5YS2akGi7sbtGrLi4zme
tnaNQ0GSBeN1saV7H14hhFh7UecLAB3rOMaEYUH530vLPDDgXpVGYnxyg9wwm+dX4UBKtilKbPBD
9/YwRhILE7upokud+9OG2IkV6jn4AmUbr5sg6JdpZxKybhYL0+ynr37D9E6JdheNVrgnZ7RY9Ppg
wAz1w23g1wzzGiSoqJ/8tdXk011Up+OuRZx9cRNDLFPC5L8DawtDQxLbZf49lVLNpFOaaxsHkt1o
lD9aP9XWuTbK40yGnOpouvx+AVi/Lmt6YZYzx5pjObp5wx2NLRVUts+Qrkf5uAxVCZehlfZuTP2H
qR3eErNwLn7aZ2sCzOo7NPvFNoDFtBdRZi8T1KrM6/CdiZntQnqrHv3ZIMKYRn2bKIZmWpg2S6zT
qnUy4fDKQ5AuEIiVZui7KunG96gjAi1386VhTt2jjanfEnbiYdL99CntwS5R3v1pwixbXyuaruj/
7WPSZVvjWk/ZAAfYvT0me5gDhiys8FKX6Rw3VWRfdD88gmEsCsOhpRpQ6idg9ra07rMkJlKlrb54
Q3PO8JzknRFhAUaHpqqxdrZXxS9amsB4hUP3yRq9sus/HJE8KmucCpi6mXH57RGJt9MUJFp0sXFY
XOiZS6bD0MjHgUzoGtMIfAY0tJ4R8D0HRu3hxs/SQr3CwD9FHjiYoNHeCGUqmCRXGPePZRkveWrU
ZK0yyOoDn+bTqU9qSoqlmxTa6fcL7npLfvwVyGIxYF4rWxGgpWYy899u0SjGQawZZXxBJnMXW2B2
aee/VTPFyOisGMHlM7h3D7URJzyaOAKJBJnHZiNQkvHu/WywDxGRLMvUI9Q2T7N0XWnRZ4tC3F5G
Lo/p8EPqcNGdW051XAQ6Eiwe01AMlyZ9SzQyYtQBpujkdMtmHqn3rjgVhYYKK/MfFNl9B1mV91dQ
eaxBDbQq1z45sH+ti1yDE2BunBBiwFe62a+DDdNCpV5yyTM0p0ZjdBevnrXAynq284Qxn1tmpPEG
BaTQ5EnFBGfDxKAqKQYiyJNK++RNmb9UajDxLanrUhrQZWzarg8f1E0ZH8qqTS92xLDYmaxDMqa4
eYQBFPAs4ri0fclB3zrLnNzw3B81ToWkXyQ6+Y5dEq6LMiG4hDTttZsx/Rxl3WJFFzKJz+FtO2MG
wxyhLdFEhyob+k8QBfmRPs/Bj9zXoPqmJbVQKeg3KzJNp8Su0FlekgmaAdO+Hrsz665O5A+Gld1m
9LAl0qwBaDRDajVMPXddTI4ALnT3RLO2l5EYyq0NQzQJzWxtN+4b9OkGeq9Q2zFMGhJ726VuIZlZ
QHLSmUJV0dGK1LiNvBrl4myCngodn5kck0oi6sPUftQinBAa3IloNCNM6jikgLkcxp+TeVBFqp/z
tjx7rv/ipUWz0U0EqLVOHK1gvLXxWoxQ2qgs9oWbEnJWy3I7+pq2hsxRL0Oqgl0IT4GWwbtLuqo8
p457n7Sx8dKXr73wi+dBKo+hBTmUksnJEm1s+c5w5IR4mGFOWZ2CUIT//mKi3Kf3ZkgxV63qZnk3
ZaRrNJzJRQK4L4Mweo3hwI/tUGxadx7R4LDi+6CdDG7i0XcZXU50l8VrV+AfaAXLtK3pXRT3FW3Q
sHTMPD4Njkl9I4MVWZhI+VXPmmR08Nmz/9M6ojnQlQtswE16080RJp9WTh4lFxHr+Pjhs97KIjh2
6H8Hp5CLsHRK1PXeJi1q56wV2T4VMcxDFuAa5Yy3bp3uAWLY/gqCa/37oEOaDp3vkntmT3LyodBr
Z4PzN35Pel4tDEzTP9kMxi/1AJtBCso7AwiFWuhmM5Rm2bau3iXcMEa8wmvl5FlJdyhmS0VgxK+1
XlUXeP85BvT9NutGcUjHDh1+Yq/o2HrEuOlTFvmwpi2D8VOTftKGGfqvR7PtKO5rIEBY75Z704ex
jVQkVZReGpJzF/qSib8d89+q02p8JSILFpj5vRjTR1Lfj4hM4CpGubbrsrwEUG+mRRpn3aq0SJXr
KNHobup9GfX3Rl5vTNuw7hxZ7B1a8l0ZyWDrUAEuI7hbO5SXycLS7eRbrbIf8Hi7JR6VxW5wWVf0
Bu4mEJqCcV5hs5QtWkfLnzr8fp9QmMwM95IMZqfyDkhXcJe0Y3R/mvsOOa/YqyjR1yZClSVEq+lP
HzujxZQ5iCUD+NjhN9uCGw8dpt95KtcwgsL4ihMtPgxafwrd6DFSEPDxPv/i4IVyTDTSBkXoEzgk
ij+7FMJEVqTua120ePRk4MG+py26XJ+e4ojQLMAuOhINSftojBj7tKhHbGh71Omh15vvxdi+tdWw
Ui7/iHBF9TzxWoUmVlmk9Q/gvvXLGH0xi5kLZw3D1lRR9tgTjS46zDsGobk7t6/sNazb9DCASiy7
IetxuPFjxr4dshSE7YkJwcfHDr3r8+ST2umfVjb7EiiP9pQuU9zUTlNDtq1vJOlFV9w5iHqw4oj3
BlaFUrqb1Ilx5MM+AJa1fGgygzIVsG1tSeQR3SJKao/4oxW2TvDtZNl+sqqvjdbfyiKuHUtx/dCE
cIlKy715ujyngU2Z5p5dZyT+DTXRKph1IxINJXYzD2XRpQRn8z0je4tY1NqCDOEkQ+GHWv5BIckq
CaLYduH4WPuN2Mne5TQUfXUwAuw6LPORWevzJ8Wce4OJXB/b5ZWCiOi0pbftQ2OJzigzZzwng4RC
3NLDtcwOLokpoegNylq5Ai+6OJLhNya5XzCkvMSzbwARo+aittr0S6iSYjNw3m8m1dUIS4L3PDfH
ExkEzjYw+/puIpjQzoEfYuWKO/jbJzx7BsZi6Qhvy4ACOEtX5ojiws+7RZ8V8Z4A8O5kFKj8B+CX
EDsFgfPdSMDniN4obIhbSEft5Dl8Z4A5vBfMCW0yzh7IqU/MdmMCi9tgPTg1uqXMnwhEm8nOQGw9
zxHQq5aE4/38gYHlup2n5WPWqM3o2vLgCbizDn/C/yITKzgaWPMwuSzs6sEQEscPM9gGKmAsZTM4
8Rxf25MDO22xcqs26dQ1O8/Kw01UJYdwUvazkSEtL7L87YrjXH/gsvWtG4Ycch6LI8kCfCjRAGWW
xIrdySCZSfqQsCqmrZBDQP6uduxQsa0yy/b32RPHhtj6GAZB7kQRYhnGBjvm8t5qjfyEoc+bSpls
t7n23Qrt+yiCMmK7ERQrTX4NQbtOSFzwSMpVs3WFfO60tjo1GnQiuw7OkwtWk5QSCyLfno6oKrZ0
Gdm9N5op/654myChDJhq7wfk1kdBZscC55mK4Z7V7Zk/v+BxY+wzx/bPuAlYh8lN113doj1rQ/yQ
g/yCqZta487E+BeGm3PUe5aG77X1EhOFeIdG28GpxGYAmvbdQZN8tGoSsAfnHz1kRqd48d00fcEU
Se0tSC/oHSDm2Bp8rnXbG96pwaR62QNQQkNMgwVhwvlqMBW88LCuXuW96frYpTXsy2YK3BPqqGrh
aZ5YRTm6ZVOHbRV036JpMlfKcrRj0poxA6uF/8XIdYikwRgdQwrTg5aVLg4hnOp+CDu8bBTGZD5J
DS1CRMyP8vEYoA48Xv9klNGBiQrUOgJkr/GwevcCecX55My8Yh4fTyWwOASfVARolozbq1YBqppO
Nqv2TXrJsA3upQS1Gc0woFEDjtWhxW+qkJxdogWh79Vv9MbcUUWw6A2sWSAmZqGrdgUAyopbgK4t
gd2pF2bOUHT8FuMNuyjd9M8sH95NfNS8tykqtResCsN7VKDLCp1gjEkBqn4UVWkKyQGx6ifH2K+n
GGeXrTN5shkockd8bGHYtSnmZoN9Dqs6PQo/3FthySd11IVWq7xLxCbroKqGUycwvGv73eiQv/LJ
U9zUNZylFFHIng3uT3wKb68A1igUIy23zzmzgrvMzx4cIodXnA/NptIqsnaTDk6g5aHM60CVZjME
YhwiucJyDCfZgn84xe1xl7TWJwtB/vpszOH4oAx6AGgNZX58Q2zJWpqMT89ThlST5G6IpbWnP15/
pDUiutHQFhXCtXVnmCQ62PVrPUUJrmX+E7QwuPpzQLb0U2xuJezTAOOxMYyoMGCHbzhCsHYtLqHf
lEcA2HYh8dNkmderakjKVeL75SZFy+jC81xVhPqi1Kj+gt/1EJDIRM0waZeKpO4NkiZnCf/vj6CV
2S52i+mLhSOOrSbnrhm1v/AjcTZcOy1OH5jf9FaJCsDrd5LslGVY+T/cDJg8s7DHdIS7C31HHqxI
HHN7bVgkw5SqT47Z4NDldnG0aItebIU3MARxnLVnj9UhMEMfQacxfYKcXL//x82oXOpyOgzGnyAT
N70RSvOxyCZbO4+DtO4gacCBaWA6qEZiHtxmP3IhfwSW3a6CvPqh4jkc850zcFbBUG4aCG2hQb5R
/IyR1+xEqcpl5gY/7LAdj52Kx2NuOsOx8Z1Xa0J6papsZdC1PpH9e8nn6b/pwfdClhQvQBNiPKq5
bGvLOPgzkQDVLr6+rdiY3uhvMsd3t0U3fa3H0HmeSpgVQphQyTR70yTSuxdGbi6CsCgORUY0NEYD
6o7hja0nR7yh3gCdSZ2oCNbIJhgbZl5b59LEIiQdZ7UIkbvLJLaxOfVKsWny4sVNPXfv9vKcmP0l
muwDtisXSEZiS1AqtZvwoi2U9X3j6sibq3H8XvUzSsFmwqjmkbnzE3pS71yJHs+iqiXtKNrFQx2h
YYyGuzhoYM3qO5nYDOr0Co4Rony8s6q93zf2lxHh7+/Pg1tolvPAJYaH0SBjcBCW29GqHTWlT+0W
XkYAHPja5bHE1WeLtXBG9rPqf4ZoO0OHFLJNu9WkeQvH97B4VVq/8Fs4lkhEyr1paRu4UN0mmIjR
DaL4O39vxNTQOanCMZYwL+3ToEFh9k3N2vl1BzlGI1amQu28v9JRjZr6ILPLR50o2T7stIvrL/M8
UutYd5ttR7m3il2UX79/BcZ8rHxc8i7oDJgShLV/mOpmU5KDvyc5Pl8ouRBcdxtZNcR/OKwBw9JX
YgqbnTQwckwsOKJtMsDAH1GVl3X88tnD3DT4Sje4IqSEmuBwVjMI+ngIikjHFiHV8osZlPG6HgIN
N9sOI1vGBmd93Ev61m2eB28krtsbk2JmZW8zW2+WjWlnK13WuMu10V9mEuuHZJYBK1IKFtCK4oON
0gCH7+ARNf17YA3GWjRUHViCO/dFv8ibyD31MfiokcPLLysMKmq7azb4Y67NNj5LJr4HQQmSaJgG
+YL00SgN6RKw5+FcFibEt8LfSD1oF2WUm4c2EvViNKAykVhjkroW3qXV4L4qLFh3uSce9bAW2PwV
1gbAUyw7oTY1bJpIm6i/8cmBe62Z+84i6cFtg0NpuZBQCYp4dPHcO0S0l6Hn/jDc1ntVkaYT4XSH
kZaxCfvM+CpsOGilrJ6zBoFM5hBLpc8XhDn/KOxGHu0E6UOYUo7hDI+5Y1Fqd9cfYW5od20YxwvL
wcB8aB7jLur3EjOPTYH6FbccsZdqTGiStXrT0ZqjAc6XpkDU6jah2DH7D8Dy6jcdNuoaozfoc9JE
ABe3X7wyfIxa3JCuZZVf2fk6k1DesxYqMRQM+7U3G0ZdmG3Zmtscod3Wh0SDCk9pD2kcIQ/m7Whf
tfGPuByKhW4H476LY/CfIfbuuMgP6LXvujm2Nasb5xOA+HaixyI1dEXFSIc7XxVX9ORv+LqZU4HT
pZaXxKXOdCtVHMijX2exlz0VTtitUieUGyXsYFk107tX4oDoBL1Fq9V+LTED3rtaZC9GgiBe4xEk
MUjQJYM5Wq94AgBHJAO8+Zrkp2mTtVO5Zxhe7IgLr054cPzXn+Bc8ycf5bXZsz6Aa7pjhB9alnjx
3WTVhPzU2rJCYLgpsStNod/v/dxG8xriDfTJvv2lupvfiCUN+mvYDeYVUv/bG2lj0eGRaZQXLrXg
vnXhIxotEW9nq1TdQxWVj2Ew+xZgCIUH7He7a539J48wY+AfzjGD/7gc6DqVtDSu2MTfHqFyAiSb
XgFyVlTZeUiN7JzLpRlXtGdp1R3dhg7SiGEK4q42LmRLmJ2VJujBy3FV9HH0hqN980lRd4vcz0vF
MDHTwYkTBxmAh4/nmREKXbjmgLR2GrZSYrZWFEG+EkQhrSWsxpqFXIb4bIMtj7vKHNOHrpmOIh8y
jMG6Rzgr2Iyp+ZIYpwFZni93PiEAC0iIfyS+ih/AA9qN25vhVnPCT17qbB1081KFhI4BZA9Ji19k
rln/9lL9yi2nqcbAeRj9r6hTjVNWt+YhadKd3TzWnJbfEDiIpUYOOL5kLeE+cUIwQ97g1OF5uXZy
jQpoB/Xfi3TNfhekwlr1waheukYL1zXxHDucZtRLqXX3xIfVZ/Tt0WPZTP0eewLyuCe5p0RvL36s
i6cB/Uw35DkdAi0g04FwkwNCr5q80k+l479gr11+DZFNLjPJ9uAwuWStPmyufxpJH9r0hm+t/+21
R/+mQ5YUDLaZZ83b42+vqfGtceIEKy49lqjtMJIU2XmP/XTGQJjOOm520LXkhtSLtFq0gHTwUJNk
38eGSeqHeOoae/jk0/16rzNTY7wGz0M3gfuv7cbfnslHd4vhZVtfcE2ANeaPOn/NqNa+7OSqABnE
owGlR4s51HoW6vrK8XfD5ETQtYbi6+/f0D8sJCWdea1TMVBn3R6Zk5H4oPpac+nssNwg9jeY6PTZ
ynQJRqv1fLjkJU2K0QXVQh8b81TllnkaK9osTxtfRrOPWu7YJF21RlPfeeWfSehBAsk9lgkaXFGU
P/LAR1HS6bAEEhwBEqzxLp6yhy2QrbfCZSG40/PglPSZf4KQNR7awtwYJI6ghpMEH0BCyAO3OwyD
It8Rq/8Hqy53tV/Hezx/m1XXucBD3Qh5yzKoKfDu/qwY+2W/mTorCIzSlWLmwdwcF9D58W2hBLvU
2snunems6+N3EXn60WfidOicJRINdHPRgeCX5KRHxmtHwsoSw4y7MHfsT/qhW8offmJQDrHXY9Ki
LBbUzajCD5ArOL7ZXTi1RpB05hVzcPKWJnpZl8VzzN2Da+p3u0X1FjVevvAJYFjHTW3sbXvYIepJ
Tzj6CfZx2+5Ss8JTg+DZHaqx19L33UNnATr+frFZv3TSUPahdUIzoEFQVJQft+PkOAbMAHqUfjb/
IWRELnGuGxRUk5RJKYlzRb3ucH81TYobXKgX6UzSilSFyhpXS4r0AaVi7j6CZOoPkT8dupmUglFe
/li31bfIxHEPTc7Gz2IQ4J7glXjw/7AS8Ugx1xCsRtzDUCbYVqWkCrXkYQLcEkhH7I6yTdSVtf8J
y+TGoUzxqUxz3lgSFYnQATk+/tJD6bsuHBrn0tfQzHCPME7MJu9sfLAOIwb9EtvKS966HdYyzInb
72ST2Re3Kv5ousjZ9QElWpEya8Lo6DOQ63akzsNJxtcGLCjYPzbMhI8Px7DOVsz6p8tPCuvPg7BG
1su8xbnrtKl5HiFK7rC+fq39BJB0ZtVef/itIU+h83nj8+tew6UeCM+SdPwuj/XxmRD3NYqgJOuS
wBzdAS/kvXyvrbzmqjXEAckuIDR0MKzfiaFqkQg0fvKXVU/k+CGtQtdKctHvV674pRmDnieBCSSu
8DBQbjEgC8tV/LUz40IBr+1y1292RN0gyQi9F6P25ENrhNVdnemnPPLgijKHy5Lhu/IY2ScqaE90
qY/FrKPCwRI0ywumfdnE/G4EPe4cjESmJHlkGWfM+uNyxbzJOWd4rp86RYuLMz+OHPXJRxW/9YMO
On+Jhc/su0yXqy2vkLAxUymzMnxrcK+EcUeBgO2/6rcczPk2cGKXs7aHvK2hWOIfhKYW5sUPUpWi
yd9aDAB+NI5zLCJhfx1R4NFEqfiTuuvX24/p+ozzcWgRAMOy+/hxs8iDYcbuvYh0um8H90G4unny
9GrGLsSy9+KDQSjIDgfX7w2n0qomU+yQqsb/5DCyf+lorZnLqgAaTOpTPuvHJzEtn/iSRoiL9HTM
i5EB44YlBuCrclgVZMNdQIJQI2dlscHFJTjS+mMzVerGJsFkdmOhsty6mo/rXwZHGaqDecRd08CP
IUEolbrtcq6hynJTTW2PY9Xkn21GVTAA+EyiJtkMNBaXju65Nof6AaMCDIrt+qxjtNShy1uPZZMc
9SAP7nqm+gsdE9HabbEYKV0s0JzszZncU1uTuTXU6EYjLcxXbhKKvd3Y6Sevy/qHHUBrpRjwmxTx
rnPzuoIeYIUIMe9i0WUt4pRxkhvUSzv6q6p1QiHJGMfPx5qnv7m2aOTA0QvCdOhy9Ngs9Zm+PM3q
Z41M8+YF80KxiLP2HRuqr4WRvledQlYAjQdXn2xR4MmBk4O1c5Po3gnka5hhY2Vvy6h7ge4Dl45c
jN/v8VsSpNIB+6E/wnyy4XZzVn9cEJpBq6ZM1JGwidNNiZVE7Pfm1gzEd98wHiZztA9a0owL1yeA
o+yw1dGiM5mX5rHlBjP6jo6XO22NuvdOolHYg/OhBUKPCKKvFvQPKMHw51uO1YTbTQabEBiyU022
1uLiyY60H6kItpoHhEVX2G8j4LVNhjHkgvMn/uSL/sMGkAIqAdaO1A/zXvj4+8aFEq2ciLlM6v6u
zczxHCmHgWOkHoOpeplSDDNxkEghAKaHQg0z692CfmKEp5QZ0wrLmO6QdvjGzIOgoarOKnPyZysI
93bnrTi99wqE4GxBIlwwRB+XVdsOJxi/Hm5tzaMIDIlaMYX/bUAbp75CIE6G32rAMn6vJdmT3qhi
FyRjcl8bcGXTWi/fKu8l4X54qebXohq1niiXj9ccj4xoGJIf6/KTAfV/cnZmy40jWbb9IphhHl45
D+IgkZJC8QKTYsAMOCZ3AF/fC4y225VZ1yqt+wUmVmaWKBJwP37O3mv/e92COpRzogs9x0d+9rhz
/rVkl6MPiLYP2ZGYT0lnMDGjV4QMWb/GXthX5WJqVgVZYanb7AYJ87FImuQYu92ZoJXbFEbDq5/J
Q+hZn11sWMcyHaKL2UxXy66tdeFHwaVrCrVo5eBtwo5YOdgEOLqr6VUCae2N5ks1Ho3ZtHnL2/Ir
bKePLO8F3TASYRAD/ZMylAY0X/9fzu2Wx1DeQz1v+b4H0/Svt0cs3IScxCG7SEvvtvhuf+Avc97i
1GwRMTTjkmDuDNw+aY/MCMeNjRdv0+tZ9J7n6Yzg4zijyLtc2o4qj3EYlPvJN87g4sdLBZugVsJ6
FVhOF3bBdpp0tMo1vzoo/IrMETPMHkJWZ+09LmQHeyUHEpgn9rkvx3wPAmTEpBu6PzXCjm8QNRmb
dIBt4tZP9p71llaMlRcAxCAGWO4bYEeVLuOQWMcHUE09mBhNFKyisbIBpWg/KOTTy2gYBOEAK1/q
kw6MabIBaEW/I+Rz7NX8IPAggRJ1yFj1B3JhIaEGyiLONbfXrHmwFn+JShe/zddg9mKIzZRk3SGP
6iO4OHUaSl2cgcB9TI7U1nXhN7tqzhvrMgxOJscuQWaQ4/+cha7Mc+x4I8NevhZ6YpJqJzFQ63F5
7SbvCYUk+UEownBlq7UmtHZHRCqRl4rlcyQh71SkVwkl/U3Gjn8hF+4tmlm0YeW+67iFVz7smJN0
AtINw1p8RBo53YSbjtce6KpKyvAMcSqli9a1e7+vWhgCw61gYLsJbOZF//MNdaVX7n0Z3Ympmdbx
kKa7RPNQ8LvMNppeyZPSol+G0MNr3QcbW9UWMZsgG6kx9F0/mO0LOyk8Kn3Vjr327H+UrYg/K8IF
fcUJ2UtR9Cw8lRqrPA+IHaqNg0n+DHww5izN4OLwYgTxzqIOkp5NEi2cOGIr4/y+wGZr3ZCuOrfK
ZAstBZjzbPzGOk1DeKSaerxUaUV/ww9fkmhO10U8BP5Hj2ZIjzh7kEyXkLK4dyvdI1VygIlF8/pL
JdC8tKJ713Jb0m0W+tYLVsS+xM+PSwS7tfavBpKVaBkG076tnOzkR2l6CAtFuqO0on1thtbq0XH0
iwwGDQM+olEcczvBG99Y/maoE/cDor6z1QoRbX0QjM+dW7w4RfNZdaJ4LkghvLg5eEXqDQXr+py3
fn2zVVhs+Efaypj05uYOsjp2jf2EHurmIQH8mabjc0W46PsEhWytpGyPudIkyryBcUiV/Bq9Vt69
lA8QBZlVh/l/N0rcljkjTzbITAFZRfH5vM7hhsCEZnnDlOwFZOQl0/O91bje0m4JdVX4vgej01Zd
6Y7r2CX1K/KEjQygSmcaXzItkjEZ1mTHjefY0Eg/Hd3uovmAhxTkDiPTQLB4Don3BqMc20TEZBS4
nbzEu2ThsCNdShzN8aOavjVOr70RZNTwx9oQ3rLkKxgcwfxr9LCYVN4Jztypqot+UY2VgtHRpJt/
+Yn54tJssnD5+AQ4PR3pYa8ws2jfsm7W8poY6ifbIuByYkrHZGodMfagalM3obvf0EPvM5cQhm7o
20sWXalixs8murlt2K2RYDjHiAHGwpk3P3ArnSyd40NCklcZPEEnXLqWgrUWhjwYsV4siWDj7Fjd
+sZCG6NeH0cJi7byigyedlnr6iCKrlplVZV/IwYZwnIutk5faisn74In0mZwatFa3T54IYydrg1e
5XUt6QLq3NHXx2UiUdKMuzOoEH3v9uPdz6ISfRpEu1nwHXnPjFnI5dCUs2hYs66OXuS7CRHDklPw
uCIo3oUuI9p7lXxocTksMnr937PyrEsxHksoitte135qWvFjqNvuBQrUKu/tZlmPPsE0TGGePWnt
0O0CLtWgAehZG9GQhTwSmxFflPThEvBLUuQf96Qg4DuPdPdHxY3dEw99TCOyU/3YFYckIMu11004
3QY4ZLhseNXh6bETxVcixw2YTI1/T6iMFiyv7XfW/o3jorydhzQVIZvrOhzG/ahV/ms04VyyLgVp
Ote0N7GwCfwubAtXrJHDPpu5onU2+lu8hN0xlCZnlsklNSFyu9Mo0CjD7hkpaoJPQZOJ6jGZDrk9
pee8CvQVFNfsW9a6z9QA0y+sDdsS1fLKieA8efOkqXvIFOGVDU33Ek343LsYUW9N5jmUCOYT8Bvg
NDW/KRm1g6e8AQlRjXjY0T86XyM73Yo3UTJh2WgcecdbkF4M3TzjdjwUrpmfHkIwQqXDS4VbP8/7
LXxLcj4CJ33x9Mx86pgXqDAZtllLslvmhfCfahJiBXOeP51M30nITMYTSZ2YPT98krUJlS+Twfg9
kqyp+bO0YucW9VV6CcSTZjon9tURrCJRnchKKSUH+xiCzEBCS1vGcoWxbgQcGD1lv6hAyJyI635J
J3nukzZiWp4iQeJ/0UZ9uHTEVReWf3VauE5SK9KfIxwUUbs0UpPOxVJnvEiOxjekgeYxiOCJgHAX
+1whfYSeaK/Gbux3gEecN1OzITxV7UCKszp5JuQzKFOwfkTYEugVv+LaMI9hkaOz9pLU34KTMcmz
NIMVQMaEGF0XlpoQW5Sx1kfFPbNCdVqcrLgnPOpxDK9nOkyC5wb2Y1YfH5ecfWWVojpdOnWjnbK2
03YIzu+PV8BnyH96/LdJBU4Mjgmom1CbLnWqZS9ZOtyAc0UfVR8zUXIdZv6z3yxO6B0XkemtLVQp
y9SqXjzsZc+az8xCkge5c8q+ftHCeFPXJOBoZNGhfBuCi5ovznjPs6LA2oljiXpjZ7dh/GborbYH
7leuHRm7/2A49Ga5+F9qT9v15+b4PDgK0AP9bdrcxgwwZC36cxXIk843+AaYNlxUth0d9RGcJcI7
c09aQMQTTsXp0hReWyTfLfI4/NClZYCu5VTqp+gcHi+Ttnqr0N+/RkN9izK7/FFVxa2KTLK15dQd
AXa1azKb4q3jF/ordK1u0De1O5pgFWJ56/LBfs6sekEeAH3IKBPsMhYI+/muHTSxEbCn73/6Z8IX
d2TO06coSd8RnfNBQre5aZ1mJ4s+PBo8fSMo0RZyNrDKdaCRfcQJb217VXmXCTRmv3X1D4CAb1XZ
FD8c/goNpLwfBsavJp1uGqvGd5WHNG0jObxRYGB+keYAYB9kalpbLkRqbcHnqN3RCEWvI4SetiLI
UO/j9Pk/H5z/yIf/8nVBHWDkatocnwmm+Ps0yg/1oUMYiVmuw6/aJAnj8lkhCr15cOCqpf6C5izO
irVBUNHSEVY1bgzN6ncoNb+VQ9bgP+sYavu6eLdyetGUpfJc62gLI5vYl8LxxLrvGrzfqZBHH7G0
WDSaDydrEhXiPL/HYklIBQ2I7tK7kToyX/5t6r1NxJ1ySGqxp2sWkDFrRWPxI+CUWfp7vwr9OzTq
nJjXBN6VYYVzlFW6aAIv3SJ9r9dOqVukepnmus88olXRQyde550sgIqwSHPaPWUfbzoGsE88S1dV
+SGwNAV0dMJujFiHUD6nvVjzpZBPkT08UxikvTVSAyAnaEZ43N4wbkZB+rMD8+lux53/giBiUQ7V
d6SS/paRRrQCmdgtHxQeG54Uoz01ru1np+87cNxOd63nC1ztFtRSYmwa4FoaDvKveHz3/aoFrW4U
F9HpR0Vk1C4eRkqNRDToDskqWXfSwC1VCe3NZza9NGHv3qTfMApkD7gotydsr5XTvCP0h1pWW/BC
zIrmoaDnNL+Yd0nenNVules49yCIvvKudX+QpHVNQ7d6KqXNjE1EBb33Cd8jk9bqltKF3wW90aOa
pNxvtcA82hOq7wF4+MIcimbb8lVA0FXjRbTjPnKn54cstvMaybZJNoJptPZZxYKs7VQh8yJMnE5t
s/bdNN3HStUfdnW2swzuk/kO7sba/A9mqx2jDphzmR8mg1k8QfU5lBl70Q15vrKnkvBljAiboZLF
k2cgcLM65058Tr4I6gzUbzS8ZbVWn9lFfj9epTWcI/bhaik8jxgnZribx1f2uNAr8DFQaiPoGVlt
QJpR1DOg/6CjsHWsyb4HJHbUWW0dOrQ2K9A65WdTT3ugZ/mb1JqU1Asv34wDFE209MZeQHAN2ri9
0KFwSDzg5FZN6oop47tR9cXKwbj/odNQWfC4ZefAzLxbQaSjEz0NdUYipKOeCmV6V3g43lVrCI9L
nMLeyraVjOLj4mSW/rjyoHkeEmeyeBNiBdfe+2jMZgsvHS0h5GMASSDVCIcyrmmOeTsSsXmFzdqv
qwhKUafqZpvPuC0TGQWRJ960CWWSvajSqk59G56seRYU9lRZcTd88wK+xKIjLPpRNmrGOB4bEY1H
U2SAdmIIUZhBw6MjgvBoFlO0jIe8XdlihKQ1Vcil0taJtiCBg0VhfSQmwiNSMD5kHevfODNx94XZ
3h5J6mSGNh30nszVATjuUyGQIECfotGSlD80Ex1O2ifaSzfQVggreHjWwO0/ty7o4xOtXo3dnvt3
gWJSHdhf6nCZ295KBMLaB1YFNo/khGXOwW/PZ006rVn4b6nDOEtF6zxBrS/cCj2fpqatYHR2Ycth
qSbOdqsytKCjprfHsfP9A4r3dqk1lvYWRh10sUdHQ6qnoWih4j2Wxfny+EnXia8eTLFLZmhXTRzI
kZMD5DU8femy9t1mmdUBRz0Q+cFocyN01ps7jWqlddhuUpO8kRD6B1KqcKFVfKGD8ctLaCoEj1yv
czYX+iDvQMCr1EHCTzZQ2IC8l/p3O6rWrEpy3w5zrF3ufvjdaB87bbpDDjB/5GL4FrqtOMuyJnE6
D4EA6uLWx3X+2td02234qyspMBdlnuMuMonPuAWDYNF6zUW5htKsP3UqvXhBSTz5/Cc+LnTps2Uk
hP+MuOYOhxMBT2yII+YPmskiT08pW+auSrjXzLCiDI6H9xZrwyIjdZl2XILxQdT4Kqhr3fmCBxhd
QIW62zEQcUMirD/GHrljxaIFL9sWH0HhE2wfJtHRKIjIyFR27S3N3SGTta424NZrzDyhm5p2Tzvv
CiqxOZSJOj+mfHqlvgjwDDfOrENVsw71cZHDSwsPdWUzHWNe3gBd86bwx6NRg5GPVpZbzykYc/nL
DcwoFZHIwk3lS14wgfDmSIPC5ZlLtQb5lgo2j8IbQeGrJ6ZzFnvG65Ag5k3HYjNm9K9ycwLtiq9m
hUp/EdNfe4otH/xFHP0GhbbsWiSpgejO8dz3ytOy3yLZMReNoBsXJ+O9n5t1wHOR/QfdtEtGPcRL
BQWePtoRs6NzdNzMPfTdsFBkBx0FBuHF2BkVsJe+xcMrZ9UJaX5xXh+MAtJCZLAGjcIdV3Hh/qpJ
hSUWzrJOYej/KmfLOa27Z5E508UqjO+yqYcdWQXaqrDg6DPyyo4xK9/mzz3P/I70FBVF135y8YCW
Gc3aFry8AGzWS1e+pkb2keoc0vHglovCFtktiZofqaWPJxtJ6KJjkHpwY/Tc0+jA3c7TxFmNRbXI
bEFlZ3nlM10MIDSFC6Sf9OQY+i19LZxJjADjTdYZA4JlgqPAhX2QBlFsC11oa7Ot3YWuuvbT66Yv
qM4EQ/hNfXS0Aul4rL20maG/GFFsvAjdXNZFK665PcZLvVXRkQxCTht8mRehZdErW9KqHPRo3ziM
HFxvoqdeB9mTr7e/e5J297EjUfZXzp72B4NUs/K/TE8tzajulrpy4+dwTCD4yQk+rfpQQfH2+OTd
rKsXukjyRTdXdt445E9hl50G4qU+5Zcz+vVzazMS0RsOBnhfPgu/2qENzDZTRLHWzRqladzFCr70
OJ0NzXcumWmS9UJtQccWTl9cFu7JDg9akznnIJjobniG2W3o8PbrcmzDp5qox0XV+8NqGqcJhYly
D3FrQaOjGbMEFz8uHn0/iIif02Drw9If/JzCj/woVnqSX8o4OxUlpY6OBfFkJNZd0PY/0k4gMLsN
k5+uPa0qIi/3puZZrPaWviP+DOmg+W61xQxB9lpzGaU2h12Ockk6/ApiJJzjbMBpYTjDzkNp4HTO
7WGQ6VvyiVgZbloAk5fqmRrCpH6cL2WZr//URTay10NZpEw76E4Sh6HvmIl4q9jdV67g1JtICYXC
GDdDU36HoUjkdFDD257ZGEaDiUbpvX7JKuObtCHkEYABYlx4m1FKCMG+dUPwN1GzWePOcMPLY4Vn
mfV3eld14JQneNe+O9uhM+bUmliUbgw3nQCW5cO9kBizcXDw1lQ/xtMDh5tPEeDr6JsaPYi5hLwt
ERqVR/8J7zc2MuCeT9jzJY4D01qb4aw1Mfz4CxPZi5LxJoEZwKZJ3gzxnDerdxGlFN03T1OrCPLG
pz5VkAJBnc3RLR9OSNeE7djDEJh/k37I31fkhAc5Va+emxm3GBkIazXXnLZeQ0bHEPbpVRt8DoxT
h8iVqhurV7EfMp1ccL1yr5yMf9pmpb/+WVJFM2Tbx1MBKFH/HMw7Tfr50ao/MEmp3VSiJeV9blv+
xUMOs/pJ5VMGasL8oVvkCsSeflb+jPrlbS8Th0wGF0P8WeO3HR34LmsCK5/bcnL2wqI3PpJcRziW
q29rQ7FNzxfunXqZe4gILKcDa+A7v7PKJ6Nac+oF0ohpUXp+dPfKxl8XNgo/ytVkS15IeCTHNTz6
Y3ibgDYjG5p2eJvaFx05B2AoOEcRm9bxcdFi4lWsJmpXseUs6d9rp8fF6WN+gxa53/GLShZxnGa9
b2do5VjF9e6jmTuowhFvfjJyhoDL+sRoYN1AD3oujV4uUYuIDzeZbmWjjuipvf041ry3uVIziMpp
zFwnt7YYToSRIuO3jHsI1iQ06erSmjsP0wSCuC2JaTe2tN/orEKqWOelpU6PyxDryabRWf+zMW5v
Za1i4NMAU3Ia348yYJpC59iX07TLTH9vBz9di0ZQmT678+EqlZOOpYInJu5ecmEaL3nuiq0p9XIp
E2tFnj3HNk6/JwxoRTvlb4avNu3c/DBtphqyuel+aW1rUTEMo2G0oKmrP8VNWb3G4/fH79Byrb3J
6goUVbyQZ8+fNmkl5wU6pH02nJIii6/cTdEVnUWyG6uSpKskk9CKnXdidPqneOAyWXhXmsYtNy4U
1idVjv2GL6DYenBS9zmkZw0PJYFh1T1pdPMFz9iON+ReYxckKdF4z0wYW5IUbPpps/YEZy0ccoA3
UyZ35nx/AURpz3Fi3vq5d//IM3XzsbxmnnGUMo1X8xaTq959shv5owjgw9Sa5S7sxsdOMVde4/xp
V7VZzWmoiLZ0phla2b7qGp1lJar2i2TUXRofSuLbwYJOYny29ajZo7cbFl6ngmdDPxpWOdFtR8BS
iDDC7WoO07prOF5knbuRHP++Nb70mRZ5SLbJxlimD/WkiIti70ARcrAnXFEYx7cqf6WkLV5MUCu7
rgpR5k8u/+dhwVbUxiZ6Mz3deTG97sTYN3NZAaJ0PAUtSg246hs+CfByRto+NyWOVV2pp/FRX4Gn
pW6eygVEtu4lTrmHeCuvbdQz3Qto4fX/76eOWc3C7Can3eRsvWubRiTqiOg70cxUXGk87I3QjO6o
It9N5GtfhVEPC5q05nXMNCz3IdOHTM/nzoJXvtYhjlpiGPpfUQuI2yjVQqVDuhsIJwyfbKNktq6p
YWnxNR6wWfhY4weFVYaQOUIAv6GbC/ePFzYf7n9u/7jzIPgv3Z8ZgWIhbZs90L7xdzaczYygBZCi
LhMV1QbFdjZrVRy2YpmyQ9Xu0ndatWmY/O7jWJpgwmL9ILo5gcRusWyDutjIFlx4qH+V9s7K8vjd
iOmkEgA1I8pJVkMMfeXcZ18JLUPrGYiT7zfsllYi72NiB1sDKjKHvmwdCqO/lxb4crssP9y2ttdm
bINJDQ15lXYYHGKnBTLizoWnfkcNopaW8MvnTFC7MWjQv1yD6M9uIvZsiMTSyMIZnqEW00CmJYlX
5dVuSkVGuLcNXXXLRiv6GHRHbGDb2VvRjMDVB2NcPtrjTX+KawwwE+PwrVc49sl3MPUFPnB/qcgB
mSzHfB7qz2TIqn9Sif5/vhnPc2eJu4760HyoSP9Ft1D1eYYFhTmxEafMEsnaWU2Ir468bTbOnvSM
DkIwsku1Cs3yozCdGfyoPnNtMjaYk4pNx+dEMD01LzeORRZ53xJklZ1tuzHQA1c73Vb2Su+tfj3S
S0cetXTz8mSUhX9H1//UN7laT/+ErTGMf1OSuhYwKIQ6OsJF1/i7OKHPWxrsMMcuf55Mv1HZto4S
Gqfk9aBEr8tVGSMqqbNoL+1uOvm1cRzrOF1mQpinNvxJsZmumkzX9n3PuZeTwbSoa+Vui1LtSPuz
F2ljrCw0vwchw7eGx/A4GSAjDdzfW7eT4bkxr0WSB+eUGCZEWdThtUucCGF//u6xrjjN3XDgpTdC
kus3dTemtWKyYEJY1Szmgzho9953cg8ZDxHpaqSqvGs+z7WexSslArWS+vSa82/u07yRWz2j5/eo
NOWQip3OjrDwQadA0ff7b4+fdLSTC8/Q0YOVhrdAeOph96yjJX6rLfdD8jxO1q9c9skFlLryyTmv
Dx0tj5OKpLt2w2RThHVIXEHrrbK0GfYphAtuHkGm/IDBEjektdIAo2z8iNTSVk8hoKfWT0dPt9l0
k7ZE+zBOCLTz8czkdo6LSLJzw5hqXxk9K3ehBhw3FqVMTzoraCNW4ax+Sk38il1iHbWwxPSWaneP
BNCFbSVASit58Sor2EIK3Fl8Mntl5+UGWou7tQrfWymTFsGoLGTnPm6H/7zE/Q28jIbXBRHH3Y/8
x/B0RFMsgf/yIE3KA8rRTlghR5IvVDEHMdAySkhtyd21mMmkOfPfLPHEsWpwujXON+ar4TKKmmSl
dJxcYWrW62gqvkRi29As1K8RDNCT1xf+5n//brENwvAFI4Ss9wF9+pd325pxqqVxOl6sVJnYotvk
NjW7QMvoedOFkJn1jICckMHcXU5ZH7A81BYTWopwUyeaBqFFm43tweZsgp92mU6BgaeyjA/4T5P/
w7t1sXliZfEY9Hh/F4UnhM330taNy2Rn5ZJCMB/x6lqnNKuNO1J8sUL75SC7yK78PWjCUSHxuDRj
uwjD577QAvhZxhkiJhnN81GirPLvqRN8D/2C5axwh3+QgzFO/rcdj/kU9l/MZj5ogL9bONQ0FqkR
uvoFjsN7H5byFrRleOidOT3Y1wk8dglnLOn5PI2Ye6EEUj272Sg3yQGbgPXNjJNLWFio1ey8vmmG
LbejBfqBXv8CAQ+q7wYmRjTl9z/HQ90ey50My+Ta1wNpRt2hMPrq3tZp+mRl98yEoBu3Rf+mLNhI
etFlX9g+jq2gnZP5+zIme02RLHetDOIptUwevb5aj0kXTAsjZ30upEyegvqd0J6UhrLMUW0hukkl
APmHaZHx24FEHhurAOIoe8q1Czq3D8jC8r2cCP1KIjgPSRZi86pRtcxnGcEwZENo5HYwKALGrEiO
ZtSM3zAiRHm4nAobh7sXXB5trG7IrmVCEIOoIcTnM+He9YFqWliVv+J8XsQgebH5ysTTX5ogAmrk
eO80JVe1J/H8lk2ws92gOzG+5AgqgifTh+s5cCC7KjTdy8c5s6ZyLoV3CB690lDrj8RjyePo0oyS
jsYMwICAQIPqLXC1XRM6w0tfsNfJjIlQPzcx7O/9mOcXv4QyiInyM30MUmIacgvfr5NDnbD5TLrW
H0rTrFjRck636Jq2QRt6y6BDQShIGyUZyxquMWOjosnHf5JZz2rcv9Zksz/M8hzvIVj/u10Xh1c/
NY03XVwvf/HqSj/JsV51gE3Ixoi9Nac9FiFLhwvgoYpSryj1wj2etl9jUJAYyATr9R9WJXTb//am
yI0P0BA7GI48YFJ/XUUZAtgDVDDr0tj6HcTzxaBV/DLNlyZOqg34l34lhwzhZC8/7LG3z/qYYX4y
ovQ0y07moFNylpYxcQJfoc2TAFLqmWX0C/VIvvCa1Fx2Wpx90eJgiCd7dsxcfmqpenXaoEJ10dEP
bItXnVjmPQOaldWzxcpgTTeyW/mgsp7MTPAtafUSd9qyE13Jgkmt2BjGyino+IOPSTaalG95MxhH
PyQ9tE2cIy7u9IyHThzJXtkD2Wr2fQoDFNkCybjFGV/u1EzRS+9dYx8xN3MldRuS9nfa9gxnMjJj
OKIybYeDsSKmWV9NVfKC7bonUg+Ybu6QpKx02AyPlyDALHaTGM21b2wfjSZuNpsElIJudhnjS0ZA
gbhxZC6WYhbchohjQdoB39LxO3+Fhv2Lh/3FZ5uImc8c+qZjkxaJtyR5ZI2GPzvyXFmYgcI1wI8V
9cCL6UTtpp5bAOSVeKdHRYJy9hgJL764Rf/BALvaW4bila76XacPP2fTFmP5LHoJoYzvvHSOyz4L
pGVIN9OzYwfxwTcLRT53YF11GfwgqSM9PF5Jo8EtO5tRSEJbJ+ZHXRjRxmtBrjQ8QjvFU7yKBxVu
OwWCgwB1emhV8t3HHZ+aRXfI4Oz9aXtARkeKGQCREfWlc6Pq1bGFdfDSEq2uCJonQ4ctIuE4vgFo
vk60I/j0/HQVdks5KRdcACtarkRESKNrRZto8rlZwQ09MZMiCaVizaynriYnxU/3QRfYu0wbyEIl
nW8R2w31JG7rZ3C467F3kfhH/F2csGloJdJeJ4SNL8x5XBAlSKOG/uL45Bs+3hCBVeow8uEL6llf
29soe4RbmmuJ6Hpv90P8DjF2bVuEbFfhiJU3atSiQSx5d1K4b0Uf0a1mmUNhR0OnaIF44iGwn9hh
j3CSnrycEK5EyXBdDoC9e29umcZHmr8ciWe2ouMgK2isrCGypsvWGVEXIGzKhWPVBQlnVXTQofeA
gQqOvxCKpS8DR+QX0MYnt+JgNFZ5sEIsMge6QWWaojA9hRT9VCBt+TMDG7smvntPOIW/asqazNch
2pVxN7876hSjbuG1QRs9dpA1DuXIYXgswSVVEaaDJLHkPKY9ZA3Yp8fN7RjAUdUa+E74id+d+Eqa
dXP4S0uEFM7L2Jm6bW3T14FkExVBzPoeDdW5kcwIreGWMFZd+2FPyGKamZdw/qkwp89WIoSmhlo/
JpKP2WTPzYif2vX2yirMw+DRM6l7ItrIVyOESzqAPeOMDp3Q+CWDNzEL8IjZRa+T9IxGtT5Pjzj0
GZOQYeN15UrMIJLHFMicBQ551fpLjSK5Zm5u/IwFGj7NipqjxeyL6Nrx3GmyR0gU27t6/uhbOX7m
ep2uKz3/igihPD4ujQyTY4P3ctkqPcEO3L21gZlcGmXDotJ1sYQpieSgpMwj6UStR692lrHv1QdV
1reH7vhxkbH+3sfw/lJ3OjfpyEzTrfqt2YasGNVQrB4q66kXZPya4vfgOECsyHo/BZ34QCjOAL3z
m3WTArjJ5nyneQRdDuJJeV60CsjFWsO69Z5LlZa4EOHcPl5mtPi02VKt89e/JniF+rC23onGMLZA
mKZFoEc0JCe0FfPlofJuv8/nq09Z6WuQVe3vUk/PFpwLdNFFiQkh9cj4w1N1qY1dQnV6DouWQon+
CZMT7a6l8r97QPEA+J9UQsyCtbyFQrQ3oA1mK5Zaa1ub+jkw9fDsZnV4zgDCkUldg8xh2U5i7FWV
ImFyYNT93EhsAI59a7RoWYywVBm/sGJUzfCnuQlrZCmbMdh3tp1tLPI2F33HCWoq3PwYeWAQvanr
N63lh0SpdVe/cOuTISFtwkl5hWoznQtc85bTTFspOc75k6WIgouKleWZ7dGYL12T6HuSVHdO5PV3
YxD1YkoYwsYtveOxWlBuJ/sCe+KqnftfTmh+hOQiH6uEujPoos94Xu5VH8oTGuCFPS/3nQW/qiVc
c/3H0GHJlwjRCnZqBxkqYxpIfSVH48yVh3zFFqIOjwYqT8R3qaniAmL9WRHUDnKBAUijYuaPEYpt
SBjldYL4ual0HpesTFzU5exiBVo2QuJUB33EHY98z8Ym80BTPAYUCEPp8idoYVqXtcfJW6gXbtQ+
w+tE2KXuWh8vpVDyhhEx3yP8KRY9XZtlbOUd2bmWc0EeiCIJMtvjrn/w23BB6+fMeh8Rzj6EkVOe
vVTFSJOo8V8Lugm7zqyGCyh5AJGFr239sKqJFqgPdk56uT2Z0y5uuiM2UxUvLUAtm2y2PMkw3mZ5
2B2iyGXDFnWsFhLL8yaxw+psIApdZbXoVmFdBJdSdMUpKSWn9unQaFr3mcakykpqno3BeI3lSI3n
x6UtLBLMsmVcjSVIkpFAx1hUJ1Zzf9nMQaZFqlfrP6o1GORYrSOE8PPFtGtvTfCWv3hMw2c88FrF
wbgCG0Lm64jnACxnthn+i7Az3W0c6bLtExEgGRz/itRoyZYtD2n/IdKZLs5jcH76XqTrdlbXd9GN
AghJVrpsWYo4cc7eaysxc7gB6pU+6H/BNKLcmVEUZ7gvHK33+M3ke6022xUfEMcqDAG51UA+bmB9
3gazdw89fYU3CCUMIRerkwYfTfBn2DU4Zg9kHHZgIOhe03cJCKw/TGrccxR0/+p0/vp4qX4mJNwD
19dNbM56FB3aGIIofpOORGayxSFlOWlGOCwrnF9nOjMNw8QRWWSfeTIR71xMqhcq5bRVCV0+A6zw
OvQJOwFWad9penqi11t7/KXSQ9tOlb8GjtQC/nslx4+mRWDHCX+twuym6B9wrJ8slM2rS8C1aDSF
Dpt1Im4gKdD9D3PgKS0RmJGuNXf5qNIft4An8s7cqICiT67uXiXeHHszq+5NK8i4Xk62NBlB30Dj
YwgEZD/Ka/dHk9W8WnRNFxVvYwX2takWbo6eaBuDFVxohX3npoa4y6yH0CW2J8ZJU+tOD/1UCcHY
Lrosx2Zg2rU1xeIvpIfVOR2OxRhMP2YCRT164QyOlgP2EKVvkrrgudSWLX2il5ViZ1AW2anQ43Yf
wnIFOCX0TWnZ/b079X5VCuu3o9cxRLwepjXLEVEK5rGjOPVC4tfZXJ7CVL6PcAjmq03F5K0fYmNW
P5I07Yikdc2bdMaHaiqno6YTxIHE3sAtOt/zR2+fcxx9J3WicNCFH3Y26gflTdrZXWNCRcpqm3Ed
NV5t6h59vPhqoh6/NYtDCKahsNHL1v0Y3Fczp37PQjT+AJy6pu1c1P46FLER0i4dnMcoyC9ajWIw
kvpPY3bGO7tgutBmlCOIOZO9NTVE4S7kxvUymIOxxT1K4ihb2bksxuhgRI2AniSUO5Wkiz1V2CNz
gPI4u4tbX+nYsmkSZFvZ9vVGa215hzrLOjSWtVslTmkVoFRO06srSMFWBu1Xq0kNVzbHzcIeWpI1
rGRrjjbJy9EUnEM5fa4rx7joeeNhOqUxpbFr3a0mJptAjw1UeXZ/MzPn02iU7WPb7+k0JH7SduZb
Z/JBo0lOkikZhMeWjcl3IVWcmZh/2WowbMt+EgdliSqGYpQciow+TaWprNpGPT8TgJFR8yTdVyBu
AXZZn3QP/SEMw9OYBNpXMgRHNLlsr6rZnjtkmo+BIK/YGKrstN7N6rS4s2A95YH1jiOyfh31YN52
Vl6cwzHTmbyz5c5tj+8DKniuW4QAT934FLgKGUiqeJWZ3UAUxRhAudpdOYIlOm4A1R5cfj7qbSfG
21qk7nMUVuEzk9JpcRIS2ie3iWIQx1HInp4MgIm1lFqLKrU+JGYqHlDrjVfRF/Jop/pHtOg618tc
EftkNeV5XcAMqqrONOqtqGZ5mVQUrmBfPW1w9cc8Bs0qY3aRVHb3dsw8O2UyjPgYakvHL520RvA1
JbxxOtn+GkzH3KgJi1qpynlbOiNT83GantZboOOVv7VeJpSzcyYtcSHl9AsKu3uDno8CvR+ObthN
W80Op4+htLetpZmvU8/HtC7t9tQwZ2ziTj+vx1JHV65YBNq9NhnhgeNpeAfXPbmzSi3Y66ku7unx
YNUaVJc5fDkeybIpXlQzvE9xcf8c5lYn3nACX2ZO+MzArUBH7JUPtTxb0CVvfL4uiszK78tMNo+n
FmmzZdGhwijz/jhPpfZsNt37pM/aJTYD9WEYgEh0prgMeXrBSyOO671+eUjvOoO5Tgm6xHEc0jtJ
tRCRqr+wnKNxlCK6I/g4u3dC53F1BMnOeBhdie7DGcRhZIHYdD07Qcls87iiueRyl7SMM1yge4Qt
g7f6yjrT0jzDKvjbLhnOdZN2vmgVG9O4qULgnfNHxBH1yUyNeNebzGkLZiqyk73pM1bM9m5SI9ts
0YTpNdOVcrDvpzyekBJPBpisCQCYPUDblq12dkWjIn8Wz7NTVFuCggV4TBE/UMrTNlj+nq0TK49C
zU45kYonJ3XtJbjX8gxSejAccuCZE7qRSe6SSqLPKMgBMfW10B+aUuJC7/pfVQEZkNkdEgtHaJRr
KYYrhhz5zkr79BzStDcw8KwzcYjEHjIWenM1W7Ob2PEpF1hX51HT3ucm/ogDnbNuOGlPDsUEH4H+
E9wr1iqI45fONh60iVO+mxPcCbUPfjqIGM8C8+jZejgs0rIMAjsEUF11kicMnNUmUDG1rbsts6eZ
wzLKBNaUSMmIG44r41cWbWrdrG5MxmLfeif6u3qLpzF60M3ia0BGGeWMGDllojlFSvuA8Fs/Uq4R
Qyqk9VTaNS2wdHD3Q0SYbVD3yiHqc8Vb/5+maRIGpbpRsmc6ss0nwsyD1karFKrwcueMxbmrKi+3
8+B+vVQte0sQmzujx3WmWuO1pTmGmEnh9Mqp+4mIZ0pN5Q67wvzVSpOPoI1biJhbMlksXh5nUvod
tuLpI4Z8GWoxuuMiQ8qJHB6EhGXearMYd6HEyzqhUluds7LCX1XZ2f3YCASqYan+mJdbUWnNP5I0
fIBu/orSrv/+YFhIOniWF5qucitBMyClNNqtzpRnY48p1gdQhUvHqyMa3I3vGbjsUzvHhBqa+X2O
YxR/RuTSxLArIhgoQUMGnPdd05X+d5HRRrpcMkwSYJIIhYKkVl/DoHmH/V3RDh/7c1trX3kggl1i
p4jFA6lcFHKvmRRREKsxmcEnaF78JE0hXirS2foufaFMK7aD1Tr0uoVyWf/VeoFJGG8UFCfLp+13
KxV06SjJATmwO6wn0TnPM973hyhOb7h+mt/k9T2WgoZKKcF9NkHU3Dm5ap8L+O98nOdNlw/NMwmp
DvBVrI9Z0i1H9PgqQ9W8z5jhR3jeXxwnPrWSj3o1N9aTiQRrbZTP8OJ87ACmZ+nFlymctvKcwvhR
dayzAwKhp8k5Z/jQmV1jHwLjWBea9dnDS/bqxkXAJEu609VbNxfyGmnYTsKM6oNwJomukcfWi3XM
rLb8xwNTWgkPtEO6W585Lk+PEgIkclIwoqnZayY98HkQE7SnyT7p7nD8sxpLxiB+WLLe9XiecF4O
gV8XU0g0VRrdCTeIMe9T799B6Z79eVFm4YS2r8Bk5bYg2sxfK9K1NtXbRB61ysw261PWSzVxqkps
3VMd/l6lW2EJgMWnbvo5iGBV1/Glj5+psMS5sDtGzK76iOVQfZQTI4qiFPGxXDzUoVNqjzSMXkWA
mHZ9KCtylsuq/GnnlK7QzFQEKdegqW8r+ayz8MRqFZ279YvI6jOU8Zhh9X5wN7y5472DrPV7U0J9
lLJlFtu+M469iq+QljnbRYY+fr2bBxG1LtntcZEru96YyxvkJvc+BpPQLXEI60VGtsVnVFBfi8M0
a9Nrr+f2ZrJEe17fJKzRmOE07bkzaeMaQK/TLbCswCeHs9oz+Y7fsrk92U2I7JJ9HawPQ9KKPZc6
NsPpoxhYVQfqt0WqbZlWszNbKbbrV7MeMrDeMc/rQvXITE17dfqx36GBqncRJepryvTQ5xnRoefF
7mKsRExH5WnS1JpIa97O35eyI1KnjCBDLI8Rk/YUq4p9QHFLhRkyGC2yKPJVPu17tItEuqAcULD6
3GM2OTbRkEiUAuy9CYtHabFZkztgnrTQ2M2G0r06EttjhL5qmxGYdGe3mA6NoAqO1BNvRKLoD7EC
qAu56YRVwBqelNp+RlJfYRViskmNQ7R1+hbGFUmOHGhPYT/l7d16v1AUtsHMHThj6ySRh2YdVF7E
aPfUGml5Ku1BRxCde3R1ogLetSgQ1fA9etNCjb/eLGVHK4XdsdvSkfvUtbw4AQMilzxGYLVZ7+eD
ln8/aLGrpQss6O/7f57+5znrY9//OkNVux0tyWxeqYtTvFwKskRP611s0Xyz9T5wd/fvmwwMefTP
U9evfz+43kyWX2+9pTZm7qstStWM7nvKX7EvTuryC3zfWn7df9xdvgDO7v999b/vrk+BFcR3YIoJ
nwgA8ff3Wr9NZLkTcQNMk8RBwu4eTDM/RZrDi/OPm+uvv95fL9XySw59w5NQxeen9UEGqjDMbF3z
//WLrHfX3/hfL9P6BRIcux2q8kcavdWpl8jKx2ok2/rP/WBUSFFQx0O21Eq4K5f3Cs0W8rEVb3Sr
4dDkk5w9Mbrddi6r3+NsfQE/JLnbJYILqlNMU10X9bsbOHuGJ/eFC4UuysyTlYT3XS78ohAkmbvG
O/u4RnNbJ8y0pJYjT8POS8bF2fBq68HoM0Z02H45hFGQv9uTjbLTvSqV/h4X2s/emZ9qPb7VjDO3
gBPfjWp+zYZnqKZfjJifhR4eCycavUxrODdJBlUII/2mrWPaTAVNU2I7ImyEevus2/qtDAZvDmF3
lW72WYjqtYh6uXNK1Vd17bVCUbbplMb28mKZk4mfbmu9OllrbZL0DlfpQTQ/RaVBjcl/Z8ENue4I
DsZ+tKNw6ybxjeCTJxHAVMvaXwj0W+qZrPXQ2ZwLBGmZqe5IGt+FHWEBNP0+SVcQeK7InKvLq5Dq
ff6OzfxepureURoU1YJ4djXqd60lNLS7Ut3Ixr4m0EDqWrHPQpOHOrM7f4S9gHkmOPSNhozWzM+Y
MvYdkhAfjd9HCmayLLLuYFbRU5PTcJIl6rnqnYSYef6g0sckb49PrVKHm3ywgTuL3VLpH8F73Pfo
aG1yq9jXGTXBJaSjb4hiO8GP9pTQ3jvasHFUNEYmKHi9C6/hbJ04GDwp1Vc4Dnwx7oKNU+g3ubhA
OuspTPozWWEHrUPrhpYhemECwGti5Mz1or+AKAzAB8osGekLaYtX8Bpjqyedkdc0r5TbUuFErf5s
LUz+yD7D8jwlbfklhP7aCWaY+t4x2yO2mYtpNrXvvCn7KULFHjZq6evjXZDNj6qRPLvoxPnhgR6V
NCBdOrzbagw/0BF1OA03BE8xc3N7JErOI8GMJ3rj9SHOHjnuVJu8LT5So//M4em2qh3tKvkpo/GO
ZtxZdcto57aZ7euI1rVa96NIpzEdKXSxMmJ4c+1mOGPk2WMFqoG3dT2AQyuJm890357j99RMzc2A
omgTZ7TommI/xyGzN5jrg10Q1mOK7WxL37VTXrbpOZAtHqeEjXhM2XT4drh2nbjYCYtwoMWdljhn
UJbGzkFqJaX8mpvw3CSAHTJAyYxA4geWDBLsn1EK+C26qbrFEjlicyTMBdlJ0j9AV69RUGcPbN5H
Nps25L2chgZtIiv4cuypQRmkMzVMgae8retTVsUzkRDLEqcnTjgjEKRdVIXGnnKRFW9dC0cxWiDm
lyd931wf/ccT1nURSVy8JasenpRe1af1grKiPsm0PBpq0e7XZXHd0taF/8/d9db62PrV/9/dcpqC
v7eSP/9OjzjTtLiyvT+P/fnHagf8SJbiUFvwG6vOqE7NclnvGmmOUX19cL2/Xro4qk9oQjZ5ZyVH
ZUSetImX3XpqEKhs1j37+34ylos2mB1offDPV1pzIKa1NB/+9fj3N1sfnAwiw/7xzb6/1HXCor8Q
kgW5/B+/Hxyp7FmcrdLrhqY6zczx/3FZH5P//QVBAgGq0HYni3b2cO1Gv6KPqg/xfEe/A4PGUuy6
0w8LATjQSUZz0ACbN0IDhmAHbSU6AIcYLzWk/20tGoLn7O7nYGsPjpEx5iI2yreMST9S/AYbXbbj
fjUdk1MCW72GRK3EDh2ieREd14pOiuikNvcl6uaNcCcH4E712Iy9u5vFaByVdDSvVqXsJigGgCJS
NK3oHiC9G3ffopeFzbMG4MIaKC8I01XybXkeemT5UATuX0zCrYOWuy9jkJA4M3Gmb9Sm3KO4m+5r
ZkJAE7LXKqoRkrcRvSEuxBlqUWNeZVUfshHpqcziS/sjb5ufaIYHBs71qxsx/+oDpb1LoZADCBHj
Ns4XE7mlU00HVYayXum8GrbdqdJbwN2JMp1ryzpUbbY1DEVeOIAkV1OR8bXi+Fe2OVm51dydS8aj
U/JDkaYHgw7XHV0l1J25Q5vYTPa9EQ/HOHmTGUYVTFTRRc9sawvejpC0pX9rtnayxVmCy3M5ztBw
0S6Dy7Rv6a+nKUDhzmpfxpC2Ex/Ap9it8Z9bre2pRg3VdNGsk0/klo3zlrvvjlgOM4FZHFDuxRsQ
+xyYWvPepqmwldDdd6qI5puo9RQ2YnIVLrKYgL4xjbiZd36vHdTSbIDduwNpBlN/jZpR+HAxyZ5q
4/6Ea40BTtpv1oZ1loW/w6jO792SvJLEJYZIMxlnKqrzlAa3gFbTX72efMyIgt/ID4C9RMyNb9dR
7bl4Np8tVfuL3kZwjiK1ekSFtY0TCBFkmzHN4HDzUMQv6GnBsSju6GuY4fZTajMMnvlxe/hMx0Ex
lc1cT/OuW1IeM2jRW2sakBLSwtukbiNPC5T1JPjIgBElwcAZ7pV+VPZm4jpeBedh16sNNLl8Swe7
6WoKdiRvO9xP054W3uC3c/tFeO+4s28aNItrNGufOsat7crPFCmGszAoqEMk8XZJxa6fpu3E6ZtD
MzGCVnoh4bHOI7Ac+IcbZXEMFNY2czT7d2E5zxqwglBz36YCEngVFOhaZrDvecXmV4jW1yd7vKLC
/d2pSO60cco3jN8dutel2E/JhOI7YoQVxcOpYWuB4KMN+2ZJf3WGx8RJmZkuxpKgdB4HYSsP0YAK
IlfUvRVCRh9lqZ1GKx/2xnCCqKtdyrDQL+st3Rz5eNKu8uFsexrhuJdadsFlvSWRfZ8Tl1ozAZAj
esm8bLnYJt4WtdPCrUN68WGeMOk6FKbfjS2RU2aUpqJsXDpTWyWrjCNBavU2sCcageOvbpi719Lu
bmo5JxcVPseWfn15jYy4vFbBU6lYBQBwHkkNMCadA7RA0SD2losNwa5rACO2W22MiO67lJU46AYm
hkKO1saco/wRf1AR8GfkrHk00Vae43DIrhXYmUWYH+7/3CWOjCaT07Lo8Sb1DSLi/LYy7x03dg6W
KPVznjj6eXYa+mNNke9W6V6jssTAmz9UpHWlCdLWdgipD/tQZULYvSm6dAJPUJt+R6F1VqNCMHKB
srrFLxON9g78K40P0+iOGZClOtBdDNilu5FtdelrOyB3hDnqgB1yk1miOehK9tFT1p6mfGw2Mqfj
zN+XtVBlWIvYYRcIc96qC8PA7lmaoH2ejLxWz1oSMn1pKKZnVUdkUyDM1pyZeCzVsrzagrs04Wfz
aTXei7wurkwqHNzYtksoJX7JPqzVPf8KC3TPDztQxKGB4ykVqJyNdDp3bxHQtWP0raANp2ls0eTz
zEKL9zFqxj1STYZ1i9Wa+Me/LwF/IdOsgpOe1iXR2GSzjK06bHttNG8ZOCyBpcdF8Z53Wv8sU/xK
JjInrWh+JuS775TWQFEmM33DGS+8VLkR+npjdQe95iyEHc49JePQ38J5Ko6uugBSlruT1di7cExo
p7cENs4oTN/WWyXeize0Wrxug8laC2Fzmw8D77GOtLat5s5MVeocYkIbaHiwHMH6WRgXo3JyHPTw
1kTUODgc9ei+jPiJMmeWfsbk6JNmvT7BXulMgr/7fjPmlfF7wOylW79HeLwIEIT16FYvph4SERQh
W6lpF/ixPgD6QHTkj62Ue8oIEu5iyD8za9IN/Hk+u+jkZa0TJ0LruM3FHuxrvwP6Hu7NrGcaq1ZE
ysumbykOUE3YlXUOyends6uST7+4K1MXfOoYlvJATmpx546SmU5dZkzE5nE7akbua0bj+k4VGXcW
Vf1kZdpZKWUDp7EGGIJ4a0rhFJpV+zwyULurjGm8KhwuNlOdX5WkC34VEknui6yQ5K+8J2wYG1Eb
41Vaaf6Wtb3hTaPbPuR1ZDAjXn63JC1urRs8gwKEdcPO0zSYMptOrx+skpMwYqvqXQ9v0oaU1xlR
fk1EtlE6C+SxTKD2ka10BErieOGEHkS12H60V+bt7aFNDHdrZZZ6V6vwtDSMhjslGR+UhMWo6Fxr
Rw47qobFwEDXmwImYLa2fDLqJtobiVVdIH1M16lJcoTiyrBT8qgkSCWs3sIeLyuh7h0KFZiLtItZ
cYY+3/eh0aF7iKSvsNnmUawscD0YWKl7NgflL2xO5nPTCf0xpDO4GBd4VZh9lpkd3aI6tM9EDY2b
vJnweQNN2ILFXJBvJUNAzOF2UecnzaypgZZyQREsvrGuW6gR7Zu72o8EHsBkwqZf8T/+qKpd06kI
thYFLMOj8U51e+fatO9ryVKkSFjcxECnoNvBMTCzn3w0P1fzX62gZ83C+GT29Fg3Me7XDST7eFeX
cMkVBt67rAeh850VGfWoXwpMNbS83kEwf+uwadTbnuwtWrMQm2MO6EdVEGNZOBbddxsk+xCIS7Rc
1lsSvYMXkGjpq4u3T+jGsHM0Oiqtwg5lLAPYGC2TZwUM47e9xF+pLrIpYhB+qcWPBl/Jyzyim58D
/U2JRzTLdXRiFSF9rXLHh7HJGPfDISeAtvMxs+PlYj05L4eiuKLVr/NRIKCXS9zyuUCytVGtvCaC
MxQvZG9dlgDKZB6mDzHyIW9iIR7iUGoHTo75RiHsbyPw7r3liUmTdFZ3KnM6fxWs24t3xsqCx/XV
7Re7JeHNJ6Ap9UXKwUMn2D7xSmTeRFbMRQ+sB7E42NrKuDZC1+74lA/7cGlDlpYFfogRN6+Oon2Z
vXZa/6+OgVZIV2vwE8sPUeYmXGI3xRu83HWD1txUkG+QzNAQFhkzMMLPxUsncH0WiS0+m97Zz6sW
R4TgdfpFbVT8akUNI6/JtCc07gn9DDSwjeyTuxx2z14ZCA7ttFqFpYPX+kG00bxVLJPUZqZLMujF
i1RNeWenVwV931xlcLAaFHLIHJRoN1bUD1Er39gWL0OQZTuja3tfW6Z3rSPQA7uoz/gp1ledMKXP
Eb7INCbGU7T0iRsDFJtVPIXkD5yJ9HtY474Gs8NnA0pis8J7uqCr9s5iU+Dlji+yrgaQ0Ayyy1r9
1UWu84iaoDtl8IDIGhwuuLI/lBavcSYRGMR2/GIuk8y0K+eTXD+wCEeKjQUYpEBw91IrtYMqVon3
DPpaaOCD66NCHM9K26psFxCCAsSHOHvP3/8cdRMG3SA8x8t+FaV5e7TKmVmrrlVbfXC73bjANJNx
aQmI+hS2M2tjW5fHwKAvlEGWy9EBA9qMfI4hHOMU8bUybmBtLpkuC4NuInyQ5TOQFTJ3fP/SBivc
5+1z4cZomrAWM6HR8cswuD6GSzMfYRCJra2pnWSjAkYNcOc6RRF4ie0i5kijrzgCIqZgD/VXTF9K
KxjCECCqoC0J3jUlsb8AOseUs1MWGS3J47j8hrD6OU8MMuZyeEznCk1eOlRvvSF+s/pGSfKYRRbb
rFPm3jxVw2MXa2KTj8gZrVF7bfUgwKENdiJ13exQ2pTy8TiniDPJykJkviz98R0E1jfNbNyHfOEj
L3paVE9eqnBQaOefIhjek6JqbooT3QwXq0gjp/ytTI1dI+hP6n3b+UEcXIfQgfoRRAQnuhnUuL5s
bikL4d3kvGsQ9zcKoV1IHJPZSyABnpEXv6gzAT9+oITypbW1z+Vj9dxrQ7fP67w8LLJZoAJ3hmSf
qOhAvKo5/THZkTuvjen40PWDfe21GJ+S4+OZYvre4ldKCvY1124/wycQsCREWqojblhl8luk6Luo
C1LfDViiDVnJx7GRh0rgV7Es/RKmBJ0gb832eWJMXu3GzUHNrOTkYsReD992k80eh6rkopWLs6bM
GbbmZuOVrjnvMAjXrfqiL4NTocz9QSxV67ppNHO509j5j6U9GtuBc8qtz0ZgzfyNVAXxRBmwwto1
GmzVek1Hxb6vjGw8BVX3ukYnrhdDEoYXyOBpTSPqzCxGaqe03qRm7Ob5PImNEqmEYKP0vG9yaBDA
DCb6nq3YmBGn7arivNxp9NGZsCOaprac+xB1gcVqFdPl2xFWZh9c5KYeGaw/57xSnhrlC85tREQp
TfjKUa5h0hxqIxq2zpTuWuq6c8LJguVwzBwckdZztozlyaosvQF7MVLjNNlZQoXRDLx80w1AbgVl
GcsKhAG6E9spdIbjQAyDnyWO+apbLaaLzu3TA1okA7qEbjz07KEb3dArb2yikJcBJct6qY1ql9dm
7gFVdE5xTAdVqUD/akUPq1qbrW95mQuq06qe9SRtr24ERA2nKTuYEVqbmv3vJ3NEj4CUHQwyNr1l
JekqPlpTtuzZlBBuTelitIlDJzmlHHAMOhecbxk/oAT59qEjxkhODBJBDS6XRBK5o7T6PVDczCuh
HkivY3+HUG+9wz9zhG/ppnmADR1vq2mIjkZaI6kMsoT0O2c7BP1PLGxPZq3Ke5Mg1pRm6dZkBuUY
s3uoFesI36y4FpP46p3ct6w2AgCcXARIi0HHsb1swe5IQ6UMyiW3FB9f3cP4kqncdLI2z7RqHtGY
jmgnNPPsFPMIoqX5FIPp3nKO4Y5LcHYVxA7OgzB/UGj++4AZGz9YDiwy+ex1M7ofAV/GiZx/ZM3b
ENg4whAfxyyEJDIEB6mcSo4SZ/iqRTP5Q29VPgZ6euNOXd/KBtsJL1ae2cGpRCHrj1L12oi/9uzo
AEtiw3cNV27p5nnGUNjbNMijLVZ5DCKUSXZvajs2GdQSovQiDXWpOururrMr3v+QIba1aVo+SRUb
k+4hTRFEQSBq8GRnApjG2EOCjbVmy6QqIuoDPQTuQHeTiOaR18o91SpSUrfBMcdoYUZP5EJ+wPJ7
MMg01BWFBLAEkpJLDwEMR3MZBmYUU8ViPCx3Abb9H3bO/0yUsciYVw32c6o55z9SBbI0mi263yZR
dyh49PktoJUtSGodZnRXSM8ylxiZmXaIlzR67fH2a3a6C6sDi+//bjnTVl/u/7TBMWAXhon8U1v/
+5+OM50cCz0hWPYhqot7ZFPK3kqYHKdq+wRnRduVTxq+Ba8KVIJEIXniLrCVL5rxL4aeFM+ktyRX
G0jOei9UobDVRmptVudBkc0PwZTtsbUiWi2A+gfWBOWBfeqngRhGZNZ4cGA+IW0sLq4667+LmHo3
yH0EGCrBamNwLgIGObCU1NdAaG9CARjKdORH1PbmOc+tnlzWEFGTqh3bfDCujH7NjViPpVmw65JQ
wWVqWrh5nOYsFLPyMvyl5242scmwirGNXA3RR88Au+RdVMi/9IIyd44H9y4yJ+uqTCbcxGGMP2lc
vgVM/0x5k0iQTsZAm2iKzOKjp70VHteTGxTf8pgo7cFxwvxCX34fdtTi/BKofZYjiZvd08gvvy9B
ah66xm6QQtFOLW0CVqYmfu0q3qh6WN0oz5QN9exvDKQjGVqxu8MK4OzIhAMBXwcvRhZtFx/qBQ2o
sTHT2N2OTgicY2k2T7Xi/tLi30lRb6tMfdLVtnm0R9rqaoQxgzC8WG1wmNClUiIdncfgyKdwGLAB
dhatQzCjx9BVePEWTfYgRuVGv6Df5FrSXKq5bS7rLRHBsWptC7nCqNTbJnTcy1QPhxYPf70xEqM4
6sWICafwVG2KfwU4PmgWWAedDfduxBv29L+/q53/pDrYApEEhnQVDKrr/guOS60YtLOhQj3H6LtB
nJNsODF3ACy4AKKjTMITdrUQYhGQ0e+7fBL4X0rhfwv9S9ISPLsLfrgx6KSoAqBmzeiSHBOpzIee
Zeml1dxrljXM7OzZQSNbmLdx6iC8sKpEqA7x7hK09K3l7PvwRYwyOxikHOw6jCt+QyGzaRuN7F0R
PNRQbY9UOtatKXiYRsyk1vLsqjRVNGeHxcJAjYI2VM1IcKLcfXZcXZzKOmK2DOVRU403Nx7bbTSO
HPSWQMjZuI/BDiWmIDksZS4rQeCeg6Zkz/RWylQxaIdwMj8DZMdkKHA4o3xLHoycSIL0k6mmcbUW
9wa1RuQjOZp8UmkWjZvePDe08U49Saj8sEF4TF0sp2GJWwwed72Fx977/P+iXTfDP6QucqoNwgAc
awYyoyJ2eMMpyv8F82AF/bd9FjgYxReaHrhNjqX/K5BjZiCEVwVokMSLoXVTdxROpO6wQtFXMSIk
E1UVH2zFrg5Iy2CtTMklzsRE1Zwv0yXf6eBsK0gKtms3tNDLyrf7htRBK+4eFfnQqFp31LIo86LO
uShmq72BmhGkYcfyzqnzD0l3EP2zaQfXUnSx72TWUWWb8WkF9DcdXcojbVsvySqY/o06bNY+YS/9
omkqurmgw5S4vsRGo9/LuM23AeG6DpB1na75RQGA6gQTRwCG4Mzm3dC3okrsaU7O9ImIjln6AW7f
jafvdzIZK8yyokp9CWw132fTnG/n5e7o2vl+IRQZcYA1l5IgopeIltr+QUz33lTV4DUsTFjfkP12
HBmGY5sRALXCsdaLSA0GEi68Wwtq0fqTt3gUtm4Wlfs16KCq6r/gVBdPDf1l9n0K6LFbWj9mKDwS
1ZXXec6SHcJId2fl0+RrVpPs9TjDyWU5v77lrKQ/eWTMlkeEHXSD9OT3XEOXHRvCDopmsZSGcbKp
e9k+8k69MkJv76CERPgW5EvIMQxd+F35X4ydx3LkyLZlf+VaznEftGh7dQcAQjKCIqg5gVFCazjU
1/dCVL3uSlZ1ZU9oZJJJhgDcj5+z99pl1XpDZeSnIRtuplFpT2nMNtUsTYUFGB9roX3BDERCuh7t
zFSg789V9T6Mw52EbtplsiH5Dn4i2knexHDgAqoNw4BsPsgpCKxoepeJ6aNuN8t1YrwGvWNeVMb4
lXVRxkrREpWBpP8tjreGnT0sfK89gE75wCX7iCauWiV6mD+E8fSB7jf4DBCgWlN0TeJjOt5gDEhX
3VzZx04y3ukjYgIL5uey5GwGWPaPz8o4zq/LGfWXDV+P2Ui17c4qvCk/4ViYbiQn8Hvqfw/qLg2t
5YMWJI6XxRaxRU6FIayG61arIzYJecQ526l7Ji7W8Twtaspe3ymJ0XAwseVdXZbB5TyicusnBLkV
kneAi+lnMjrBtoy6S7qyI/7c9IPz+vO5IigLQJvoUGgZMT9Jl65STWJS2ForCC4Ocisj2yaN1t2G
bd4c1Kx5m6V5QMVa0AUsM50+LrTaqK5P5LBUJ0mFdM5iXR3HYD6xJ+ARj4LXUM0+gyUJ5/yhncbL
Rhniy17U1o0zAeSl+7lljgLY2QH4bzp5s9VrB8MLsCBX5tizPnMhx9xWPGQfcPvGrVIE8l2MJOhU
181KNsQz+SuLW01HROiEJk0FGpRN8g4sLTvmfXukESPtfr8xRPSFWMrAZkQLqpZm5rXMvF6cWD0W
EQ6HYCDJIVrAofTL2l0tc5tEyae8YDGMsAAsmoT7eelQ111xY2LT3MaT1hy4RohiCzRvqDNUpbLx
MCadjB8AljbNMxqclvyW5YZz0iBPhgsMSjKn/qAK5Q7vGu8dXMnreg6Sy37m/hKglorQzE9OIO0s
3Vdoh30SctNSzVep34FRP6rjQ9v3xT3HTiAY+PikIKQuCUETF3SALsgF4LgUEEZ57hwrWCFrYDiI
YgzAVASnb4j36fyhnehzkIPrskirqxC1ga+RlHLokAOstV7p4AQtq9mI4kTTKUpqs3iCNrkaRlrH
MaTVc+NLkzKBFC19godreeriYDBpc5ONMh7V0GRsFXXI6pRnfCLmLloQAqCOSJJD4mw0wb1CP/zq
DE6we7gUuOk8xg4Il0PJM+SePMI4l6+K0AEWiJ3QtvLuqpLnRwl6+fFMgB2mXHLPPzq2jeMa+hhz
dU38iVnTcQmrw9ZUwV2FTE69scDE+Pt7F5FJSsv2wcgxDNqhqh2aFCgGpS0nX/N6lFGK1iRzMwYw
4se+gKBtye2nJn0JfVjCoZX4EmEZVlydEKp6GEcmmapN1xbtXNSWzQ2Mi2pt9NIiL9MUv2/V+rEL
wYe2xZMUBBouaorPMuSFLbXwK67Q50vWwoiY8gh5tEVbaByj6zKLrztY7heNSn8mqREKLsxCY2EW
xiJmHEqz+kw86Iw23VhqQQZ0d/3PZZ3yF2SHRfKfoUGTUW3TlI1vdIygtlsS0XLtKsoTZx/q5b0U
jDbjGoWqvmM0lyyTJS2nx+TMiXHjCAtFPm7PtH4YsN09D1Fz94vHpP0liMGm8emA5jF0w4H49S28
tMrF1M8FWGq436V/Di+tdHHtSI6+0Zct8vwhC1dBKOJLOdT0TT5CPQCoNl2mLTJvYHZni1FRbjWY
gL8PkKZO+XRmg/UA3hSChUjGBSOtdAInmAxO4mj1VrnC+0hlB5PYm+3BOADchh88paepK5Yo9z44
piET3V5muJIMn1wi9lExqQ11NqOjktTuFBj2wewchm8Q9xoF/Z824nUSElJ+czL1a1Xo4sKklmeB
u88nCJRSATpkmqdjq4ViJ2TtNUmT6dKRo026JL9UgZMcusi+PJvXzzB6HW2ZoyY7NbB20LEqPIEP
1HEBQP2J5C/bxkbEqMJTBeSNrKq9UjrJsdnfd8WkHoOJpF2nIx8lmciEncWrFEXNdTjKJ6j6lT+k
PQ6F0IQ52c+bsQfUDEA62kl6eZJKZWY86mB3RRfjglDSgYSBdLLtdFXVIsKBAE2waehHZdbxPIWx
EzgcysQZy/AjQZAFeSHaRsmTHvegqtyNlLGBS8/lknrTxPEdG57c6fFTT3PRN0uwd3TvJq2MbgsL
sWA9kQ8o18Em7CJSd5A94WfS0jF/CjEHdTnTqKRtsvUsz82zaCQSE/JqjQDB4E38H59kPbTKrzhN
fzkokS/KHBE8nOKoOumOP5/+5zBupRIU1jWSqdADmINANOglxq15yXB3yNx+6AQUCfq650BO1YRo
bSkbR66QvNRQ86t8RrAuPTG4T0HTmOkmqoFetqGhbv/5Xjs/mp96FbYGFUeTTc52Cvfb91tNSwOt
asv82ppMA0OF4uzaLNUWu1Z/azggjvK8VckLbRJ/lHR80JifjDR6KOzs9VxVKTQWpTApLlIDBJom
ZMCFepvvZFhlpP30T5VacdyVI31V6459Jc3l0THC+MjgdPC1jJMSjA9EGhpr5NkUNw9teBg0B8Lq
hDa2mLsts0sdFx+5ySW+nsqSnhMsScIa1ufNqW3s7qoNklucA+Dj5PioNJy7zh90hKe7LHSeFA0s
MB54Fu5FGXIGVmoLtfL82fnf+qRUVr94hb/zh1SZRppp6FwLpv3X66Gq9SC0aItfSzYQzjgedMqf
ud3ILa2Oth/LraKspmUQ27ECa4Pob007b68iE8UdUhCkJORTXugl96xeRF4Epuh2pomxhx6Cnz0D
5zspVrqTLE+i73l9/iCYTJKVUV06VkAc3lSsxkZR911VXX3UslXfWE6zP89zaUnsKW2aG982x6vG
JpgsKKrteb5YVuHWqUfQgZll3VhFJ2im2Nl7S+hZV2ubtqZB2BXJcBCy0R+ksOx+xZT6zlxEXKhD
XVQItIYtZ5z3ij9h5YA65WqIevqaal05e+2WRpSGkkAbamwxCzuntWqvnWzqRuzuXmpXN+c2rxYQ
EJ8rjbx1tF/gRxX5+x7F4+JBaZatqJaiQPL6+TYPOiGl9tAO15oV2FdW6/R7fu5dysL3aYknOX+I
aoHHiKbVOdGKMLlgZSYlTXM6t4VPpNHJtBidqZielWWtw4Xu7GNBE7Momru66EyKlWLw6STZRzbx
eiPJ4p6BieqfJVxlPh9iTgJ3ZxtLP+gb7Qyro2zDF3e+e/o8wHnYqsbqfCjTBfUSnol8cyaFnD+A
bPTiHCt5UTNZGhavWT4ukKdGSrfnL9EaVFu1g2caH0k/GO8ZDeD3qugW0yrU/vTlmVmgmwgqE52d
qEg4jkfosAkrsKU1OGx5JYWdsi7yt8Gpi5s4ZwrHF1IpISrnk3CZuaiaWmwqugD0T9ZIeNoL/SxR
GQzlRl78gGflHt163a9U89xwAj4rDLoECoJqBYnwNuzr9gT5b4Xr4JjQdtgYY3Myl/C73hGgRWec
VQGuU8Y8Dl0NHMH+BEqfeALpYUg5SaBh55CqI7e0BCEa/7wumMs+8OeVlwvIomdtaKYha4b8nUvW
5kRj53E5XcPDgdMSjcfJVJ+HJhh8R0XzrcfWJWe9c9OEbrOzbnX6tOf5DvtfeTRRMfoy7vfdgNR3
HYX3mULWidkhTza77pP2ZonVaB6uoIjcxyPj3bMQKo+JtjOy2+Ic8GDUaDfzNsHGaQfXS3jOCskj
Hg5JTy+IxU0vzp91SVpupATdoV45VC7MnHo6oduJ+bZX1fAE6OS+RXjU10nOe3cOyzi1Gowy5Gky
YASuTVuzseZUtvoqGiaiQqMHrR+0ntk2YJS7KB5feZ84lHbGkXu3vZrpqA5hNJI6I0VevLTl8Dla
+/M78V/v4/8KP0vq6Cksi/Y//83X70RhN5wOu29f/ueuBB6R//fyf/7Pz/z8P/5zjN/xIpdf3T/+
1OazvHzNP9vvP/TTb+av//Ho/Nfu9acvsCbGdA3EZzOdPluRdedHwfNYfvL/95v/+jz/lrup+vzt
x3spim75bSFT5R9/fGv38duPpRb4rz//+j++tzz+3354r9Xnvx4+m4/P7//n87Xtfvshqeq/aQiq
pmPbqiqrig6edPj8/VvGv4EzO4gcVMO2Fg7wj38VZdNFv/1QrH/TQEaAY+vQgW2mkz/+1Zbi/C39
37YMLsLRNCYk/Ebjx/88up/exP/7pv6rEDRf4qJrf/uhKUvp8qcbTDFUBe6fsZBTl3719xuMfZFe
siq/5lAskV3ihEPP7Y3j8CFihzo82aB23ooQ6oCsTi57JMKam1Z+UdHu9hmDTiQoyAg8c3qQYGJ0
UFS1zrPrtyB7wr9sK88OoT6tXG4Sm5Sb+qUob/T2LQscrzOuzPodIJbfDdxa5UM6UaNPnmSITTue
mhDVWn05gajX9T3SDGxDRXuXlM190eor+DAXcQ6+XWTrXjHXilCJjzIg9LfuEhWkCWmt04Rs8RLM
k71KLRbm6V5pqXKhegEJcsu68pM83qvQHET6XkAqluRVXRnrocn3cRBt0ZC5SvQ8l6VrlveJHO1o
8iotNhpr2BgR8DDbcesK7ruFj9jayQaZo63t8WA/qq7163hErlbbu7DfzsoioA9WYZ55Ic3FWXtL
AqYsffE+ttfqeKOxifVttEPhHLbjzoGZDMt5U3aFm82PRmofGyQ0ZbGm9U0M8zV8adyMoMRhqQqb
uIrMwcdUE7ViQDTfPHX2Rzc7YOCP4Cyn1FhNZbA2l6xdeBAJ4pIueC9z1QcL7evB5A0mJ36cSEak
QiYiHW5mJFh4kWSsMvFIk4/o03oXt7zLnLjqjJF6SRK74vj6YECqCq/q8FTJr8r8blU8bSKcpbbf
9RXJHACTrFG+FFH4JMq691jK1x2qwxorFaN2tWrW4Ah3TOwYYDAXWQjwJlwf06sk+ISJvM0mnMMc
jTJJWwNx3bHmb7OsWEU2Q2xrM1e7DuoF8IT1APoqsRac4EorVFfuHD8mD6YZdXeO8FeJq1i77hPO
E1mwGqHbyxUpPJXuARpbt6SqG9JnYj82BV3n+Ssh8hNKJ0iq+Y3j0TZ2Us+Owj32ZcGllokPhyMM
Uyl8YlCSg7eQy8DGC5dvx6JzKUs34BpWKplBEcqLtssVoJK0a1Rii7gWbnN1mLfdTIp1PhQMXSt/
Ypo2o4wYYpOMhZiEDPrOQcs2ZxGPOl5B135i3revk6WkK1fUO2h29q0lw66JgDuRX1uJXdk4aNQZ
kPRfda/ckj1z6GbQ83pRI9hot00rH0ztExoFHLLH0K4vWw4Pc48BLwRhMivoYxKfBsaLJI+ENWb5
Wuv0R7il/SoX1XaQYPbIoz80s7o2KzT+NpVl2er30gSIdjDeRN/eqkQjaPK1iipGCIdZBSSoQPVI
yXEbyfDpMD2hMPZbedpJkAGTJIC6XeEFxfvrmbE5uKMc3BVp+55UjfmrElV1vs1ulhXQkRWZpdS2
WYy/H+5URFdEEZuvQtsX6czY0LxPpDcz+xw59iLh9fK28LGse7mcobsQrsNpHnN3G94WRQuPlIVs
QCNLKKlUA8SoM14Y7agt/CXjQ1bDQ9LIt7mA0mTBjNGvx966MYjVNrFk2ObsVswpY8H6GNhb7vMk
RvsRXMYpAgGUuIP63Kv10QzS+zy7UIr9HPIQaH5CHtgKoz0YFpiDKMU9kH2Sjn0p2mrnFOpWlJqb
VMbGNqEb6q3b0kaF24HqjkaOfeijjcIDQhk+Dl9GdGVpnzYD3ln/krPrkIuvkdEaT+2KMMxNCNLG
jmcE3F8B1EqSPXYqjgRbPDS0VtOOaLeNCpZTwXmXqKzNClAhTcOgh1dRbbZooDHOj9ziD5lM0K1K
o6/N1naBK3zCFSBUZC4ZGnyHspu+GZe4iY+EmPp6OqXmuBvD/mDo0s0462uzwS9bgfS1clpQh9x6
zdI30DE+Uu7VhIKvs7FiobiSnGxdJl9tN6ydjApbizaWdm9FJ624CdXb0Cm2s3UjxYDjUS/SgnS7
iiTP7iXtuT4tfPISUYOYOSie3HlgxoWDlaVX1tysug6N65Q0qo4JhN4gDUwDVyt3rSU9TEHlO2jL
1TrfadNXlT5BcELgu6/oJlX2pV7YbpAzsyDBh1+POYxgNTaerh12E222QS7WUFM9+HEcWj+DsOFR
2L7eXKXFvlHumjlYGX21CTreRccPCS9FUH1Uqsgz4BAm2D7TmtH+2JCB9TAHZHt2uGXGeKPK4E8v
+uq2VTkoxkjKmuBoZ0zRzEcGjLxigRv2L010lfJYQohBtbST5ZepsDehjPpg8uYxBBCJGE6XL2JA
p2IWfptwaXB3IChzO4CKhgRsg2SVJNOQzjYbzZTwk3QbQ6UYz99nOhLJ+NUNL0UV7WRnl5AEXtXv
pW17Sbjusm7Vd92q5OAup/JKjDWcQuQUNpEjs+rlKVFtMjucxN5euEl4DIdnIiVdjt9uLd67HhFX
/tg0b3qt8w+UBM4C2cm4Qx4l3hut2/XGjDAWYi+TxTh7a1E5Kbhsu+hg8dx4VTwcba5uy+yz+qq0
0nXMNIjIWU/K76S685SCJr1k+23Fq4ZprOPyrTGO5uE+TmBPMrAS9isBGYwD6QLKbgYV141ItHCk
5y5CiITTV7SOV1sKvtSHugX+wHJi5dq6qqBl0jFEER0Q351qF5b2MlsfQgqgMDgkarECQIBAw7Wx
ztEOggHsXPEeOJ9EF99kunGdJcCJALyiUdtFknOtm1tew2qO9kkiuUwOVn1/A8jZy3Mw+EhWaUn6
MgCeavGalU9K+9ZIwybKd2EDtgwl19i9qg6y86pFKHukpbQVQ7xJuFBLrr5YDVehZPnSNK27uWa4
SnRQiiM+pKCLcZzdDeqlDbF0wGtjg6sb68uovDU1lW2u3zboosEtMh7PXapVlOzPS35bIaxtDVkr
qFquIKxDpH6YUXinG8xPKweEHg2wVniiznkL4ANabit12KEFisi71nxMCFESqMGFnPjFgCHsK3Yu
hC6tuNxdFCMeGaqeQZZBHt2YU+v3so1cDn1W4cWEVAx9v43Ea49AX8QQPBFGpKXj2YnuWxFHAAKG
meSmuYH65bYitKnS0fAout9bBKuZKpc8ugryhYAQVSYSBBIZI6H4gomnSuOFo8FOpXs1m1+kyfpS
ed0uL+VxLC7BvQIK7rYiQg4cB3h70UGplWtor1X5nDKLb4jJ7WU66T1Dd2pFEiDIbiCq5n5kaRz1
BiWZTNgVzBpsDE1SrIL6M+MeFH3hZ1bh4hBZ1UO2G6W3fEQOjPrYJhyGlo3nFLU3qIOnx1vabIXy
WOs19zKt+ShDfHmrYz6PqlUUvFVG5drUxzbXkFO1bk8khaOQVi8H6zR6JBeO2VuCkjdBnZdjI6fW
lo4d91DavpYBQWrhCwcoFHudG9Z3UfraGirGNiaHyQtSI9d2zhQsdKdiU8m3IBGov+JVopCH3iBz
ZhZoFRu4uGtNv9Dhp3Rs0hIVjJgeR+sO6KEpfch1iTwk8xQm0UlJjKeGNp8aqbKoNOXIlTiShKRD
JI8KHYNK8F1K2jQ4Qe6JaM2a4bzThsuIa5LQNTeIPlQtcjvnpm4TINzGNl1KJVjUoM9VZqgKUdSl
RdHrXBhNynjiuUlpdCuFDxJMToKVMw/bMoN0+I6HDjWiAuGv9BuF9n5wrUH1avDPBG+K+GpZQUOT
JM4CiIdAekurv0UYqvPsUwsZfSOw3xktASuGW3cnfbrrMSNZ4tKESyq4282i8M1+8FMJj5nVrRQ7
9Q3T3iVI75z5Uy9ZSxx7FdvXDIORqq2YZa/phPlRYu4nvXLNoIC/9TDiobcIWoWKu8rtK3t+mufB
m0IgPerB4KiggFhGjM9ibuODu03keY/SzFNo18SFc0jtt1R9TIn8nOzXKbtswktrfNISKu6ITNvW
QBdh+AEDWI0JB3VLmLAQl0+i1S9qoCiD/d6k4N8hAAUxalGZ9RIoXlCgcSDhfrBnv2Nznotu5dDN
VKGBFQZkEGfTZfYaMpVnWWsSiah4yoLFhYNJYzleorPU64APKOUUoPEjXAvyumJay4yIKu2K4xOi
BgDeL0zYkNc6m4oKQSJxJhmZANKjUQU3aI29MSIhjatJeXEQshX6TqNhV0XPetLscckhAGg433SY
whVXtXYGym2n+nJyemzbRiT3eXs3KV+txLoS1l6o3RYs4zVREFn90cNsDaQr3epRpRIq2MERSbcl
9hKOtMOkcyrK2ENyzyylfYgCjoaQJ6mhVybjBqvYPlcjyEbDYY6RlPFC9024s6QLpzL2VYaJd3Ij
KNpR92DUYF5xf5vc2rF0VQ6Mz+1HEYcbrHwe+W3bGI9bPxwLjlYZxySpvBqsZ4M4bEe8TwbEEIdD
YXCTU4V1qc7lupMQy6TSVaOd1Cj0ggnfm3EI8Xwh4R8FCk+2kir3Ad+h4PpMwG/1OAoGifYcOS1B
XfowRTYIBV9aRmqjqOGSw78LZQ4oByLdPSGUbTM4p7iGSKcn/Smdm6uAIpSlhOxB1Ewc0yUOjYX0
Yaj0REX3DPXLH6ej5MiuRfRUmJ8K+wl7Q26a+yTI0W0/yvPlVCEglFOU/YKkKUwcJvrz+V1pPrQ+
8EqVjZfehBmdzu6MkI5d/uKw+mWIuAaDqGnywocm9WRSxxdnUsd9OspHwT4fqo9QaPwUKC7U5OPY
cQBFTpcLwqhZA2SoZZVjHicG9ll5O9RL+GNBO8M8luabRGgFrAxOauxvOhit2AQIPnmadplrEQIt
xc069kU744Wu10NeUj0mnkQYnDNVNMebU1Kw86m1b+U4WXC4DfbIvfhVQr0xYvgwJGDcxPE73l0v
4cpBF+2iBFjCNHGmPBTSKU+CjaQ261oRezIqbmK5JtGQgFXCP0hfW4g5LsBnj/KJQgaEKrAChx6R
8cQ8HUkfAYVMjK258iadg3j2Es0nyS45Cj8ajFAgwzYaOW/7sruU2dDopG60oVqPZIVjd/d0PfNa
+72MKuy5OMxq80VGJqQ3xCdC2+nkFzMpdnpE1SCIThiHra5x06cYaOTrMeca+Qh5TkpprFKCL5c5
kNyrl9L0YgyaK5zYV8LAjer5oAjhDsZ7UCLL2mYdxNy+B/B/SqavAWZiprNRZU8F8ZzkP7j2HB5E
9qnKJ1L6/K4An6K+BpR9yK8WWp47d+ZW7mBv92/D+J7oHxI1Iu54EoFW0XSMSJlUk30/9VuRfing
C8wZ0KMGflflBuPQCKKjz08zuO3OxDaPdidyAIVbT1YPTxr1iXYw1FsnvBsVdkTqzrDWiELgnRji
lVOy6SeX9VBfy4w1CaE4QC5iJG76UvHGiYFk5ZGuzgCegc5X063a/FMJLU8X83YQD8FiPxwX7h6K
fg15Y3aSMec3xLRZbbNxyuAQKO8CrkVN6i8ogpXIb4T5gf+XRYARBnuK4TwuPvh5fLGrq9ZuuL/R
8Meg8sdq28/Yl3VrJdXpWm5RADTkZsKQ1KlDNQqFQL41mqs57VyTujhGOwWsHNZAtQ1EAb1IeOQf
uJI0bmd6Lp1M8kzqiplVt4miyxmGELk1bij3y3Bx5VTzQbKY/pWvo3QpCmRPbe5VrMAtM3Fd+bJw
vGT1/VB8QsHxewR8ff2Ej3nTiGpVsdHlr5oofIPWBc06FEJUaqmfku/lTHdd+mJhT2wm9UBuLMse
JIJppvNlujavsJLfVo3MQfAo0BuNVLCy1pOREbpIf1aiSDnPUnyHPKWGq86JgZmSkKxdD/nW4hAR
1wlMZg5d8RfQv/tO/6q4AlJyyCVyFDXpReNVqjvcOhiRKwzcaPmodxvzMsaUpKgI/l9V4owjme1p
vja6G8F+uHC+NIH1gnuWpPFVn10iA1xl7UsgnhztcWSvHPKbuFfBbIp1nGSQ6bZp/ySXw2vumDDT
N1p8nyIxK1qFJucpAzSj0zZplsvlfgQyJ1GTM/PgbWIXITNb4uiPkY17n66RfDtx1LE6yRcc2STu
YIOmUp4Hu4a0SE2NPLP/Mvr54PTqxpTKlVwU655g5cgA8Dg5LvA911afbfCUHV1FDgIuAZwrqct8
aSD6BX87BvKA0kSTKJpNx4ubd93Yzw21vnmTqAeFzoDQCS9uXriPuvCzMN7Rnvljg6ACoWeQFysl
QlG3wL3Y3hw4LMM2HyYQpwvBj2B0p4OCw7UTBXunvNfqayj/wDN555pPbA6MpiR3NPtrXVGuKjPC
w/IiBS8xyQqii9mxqNloyjrUA2aLWYFDj/naqjHlDohZSEv09n0iRPyhkH6RULjkpn0bDPzUFlsm
9n8aKUcCkbVsma+Z/UakUjBrW4fSGdT5eoLoO3S/Mqf89e8tI49FYKWhZ9K+j4rVOOzgSFVvEOgx
hxHv40rZulqzJnvTmhoSw6BL3VDvVW6wtfWLGLlvCi+agIh6kdFbhk1vlonMz8+2jVDtK9Ui+uxQ
t6Frf/nTWOiPwcufBy1/M2fhD9gYjhzDUk3in37+A7LZGGWkijfkhyvjUHs4GNfWRlult8kvxADf
tADLU+EJmA5mLUpkdCs//yUjloFXtOVbXj5O8mU43CmIi3/xbL6lrJ3/BmINPKqwZkCyfBfEzHPF
Uq6+DR72KS+i/+jaO9ZiV3+KtoQFr0Jf3ki/uET+5j3SVB687IBZtUl0//mJiUHGYhfWb5RRGAmg
6fbiF3/hnIf680XP0Jxp83IFciGe81T/dNFrY1MXbdLyvHoffZuXXEVET3HYuNB9DOZ+tMI91NLb
nvzxFyLDv312PDmGfhqyvu9t6BTdglDM9i3PAE0bAdIy5xfvGtNFXqHvT0+XiUyk0Y2Q3v72CmqF
1WCEqt8WxVJLABuT5+MwD1+kLBEy3o+v4WBTv2AhcPToNaniezPpDrjKVtEIURg+7IAO8ZhO3UOh
simkCplIuf4uJmw416O9HC+cjg5Js7HT6R5N6EbT0W0aLNyOc6Vm7c4EDZfPtB8QH5rOe1e/COMJ
JMcuXcwOTA5joKhtNNEvXQC/7QJfvutMVjwY9Mk8bobiA6+B22EL6QfNnyVtL0plY7ZkUtenEBlW
ElKK8jzUmKGfYu6Y9ZNG1lzM9L+a1PKd5DVWbsIyu8BZeZVxUJT0TyGeB2FudVo3mjbv1CE8zWBS
6eVAqky7tzGod6EZ7gyzvkDsBYMbZjQNHVXZO1P06BjTgQ72rtbnd0T1F1KHEjgH0bi2YjJF9NCT
IvOizLEb082IU4xA1aOU6OuBLAa3oC9D6/XKZJajNu3O7vKdBOKiC7Ao29KqZ7WfK+dSp8emwnqV
u9ATxjvu2aM5tFv8+K5kcK3W2kGmLRcr4gWNQQGkh0q65Xje0+FomsjLy3GfDgkjyGfAoPjyCVGn
CFXHegduFUF00N3gxl4nWHVB5tADKY6KGgDMkfwijO96x7luaPz32PVnDs7tcHDmdDmcjgP7J035
Ke02fWkcJhxOywTPYt4kB4fZ3NoZ4w5O//l0O+I3U/XbLtS2PQz1SHQbFeafVDwOLXQUDqIkQm/n
EBhO9NbFyAKn9i5M78OGA33xLsYnORQXylRuyibtQY31V3knW4hgLGZt6ORbTmjOmMRerSTEE9rx
uBmrXdF9FXVzNUzTkfucA0ezDkB42NJHmIIxraiqoBtJqPPtFCFICURE0u6joDjh0VtFRG9ABCeh
vLsVg3YTa6Rc0I5hmuZVConiDGZpMu+DEG1iEF3QBzsFWkuk4bQxeowTQeJpzNR14bhVd6jTq0D9
oNoO6gtrZr1MKc3zD4BnQ4JIirnwdDXY+3Z8jwLCSjPNKyf4X5zpQLZiy9YeDI3LUO43YBIjV6Ve
VFQicWgS3w75UzU4ftTr60lHTaV9Osm8q5kVkCYGE5vDEr2IeHjtgk82JfDsMuV4c2nCa5LxK5Lg
DZlNEJrhxkOJvIR/n5PyJuLAN/LGmXpHZlrvqKssQIhXMEptI9yD0G9QuKzF+NyB75L2sfGu4Fox
o0uVLb3N4ICQDYnXxh8WYFgC1UaxsEIco+lGnyOKXLgN905Kmy62NqaTebn+YAagCfrHyrL2IjVX
uRQTee9cRRmZoiHi/mDJT32oc5mzin3QQ+eQRDCD5TG51nGRR/MrFfedYvaUymETIZ8iPiqPn8H+
wt2o5cfBpONXKrGGb1eXaNOikc2jdGcpyePQmDeAnnyNUbg5V88aSv4CDl9d64ecnKLB7j/tNHnG
t1pw80uqX6t4gvUKrH8ssZQ7mex3nAkW/dKUzduaM7tq0G+yupt/3pT/Zt8nMk+RFdTgpqnK37R2
oxYjJUnmt3JisN+Pfjsb7F2/ihRXl/Lh2x6Cd9jWKGMsg3342x7C4TatpcZ4M9RmpYmRTijvmzHS
kmGgjR38PkwvCHsbaufY2urOEcsYCG002UYYz9EacARLC4LoE6yYSJ/pWzRCcaX03WICLtKTaMid
LH+xs//Ni4PIRiHr3NR4fb6XX7x1nOqm4Q2pla1dRPmmKH4XSKF1+n9Iab5pHZeaiN+MnFlGL6Pa
yre6K22bqJFb9Y3GGL0Tt/VqT14ZF/IqXyW3TJC9bsv5ddd6HL9XutuvgtKNttxrL+opvIVWvi28
dhvt21+olxHQ/vUto6a1qZlMtJiG/K24hfqKEHFs36cIz0LUc4s3T2TfnEjieoRTtC1CZS/iZ3CE
F+ZQr7q8IdU5vc3KZqfYoHmYM5TsWDQm5fgjRZ4mx/kqwgmfokSsbgfYiFUeUgdWLaiFPH0sJVr/
iVIStDU8W1qvMdohVRWEUMnZRcIoEv5v0s5jyXVky7JfBDNoMSUAgjIYWk1gIaG1xtf3QnZ3vUje
qMtqa6vBm2RdBCHcj5+z99roOfEi5Zz22lLfW3n6qcjaSxNtaqlwFschASAFxGAtuopk6n1Z3800
PtHPHMfyucoA4eQkD+n1CZYbS/W7GEExYZ5U3BvWvSrDESJXti09oXg2pwezYYZUqDa2FI55nznT
unpk+JPCIs+lu8pQ03XlF2+oE650A+K4WntJwl5UMKAsiHJZphZxwZCstXN9pKFyi8FtXyt0WFnO
5ik4GX6J2NNwsBc6cT7RnsywYL9qZucZ+jcWoo0iVNAMxQ12V/qp73J3rZoxqPX+BLt+BdXCZkph
a5w6e/bqcjIcYqfggZVoKvyDRKhPO0W3g/kV5HewYewOsA/Yws82MjmMlrpDXBXCjqeEXMFRusUy
Ay4RY6HuzhUgwegWqPjGwEMhzUwbfJDEaF+mdplBCl6ZSceoo2uQMguvmVovFQDDhui17L+zlM54
c9XrMW6KmyyAvh29GOyRYV16Q5vaHbmPGtkiExmnbd5y/0KGzdjIEtxkm8nKPcXov9o0OeCXc6B7
raJ48QY9hBmMco67gco8+KUMXiLrQdKiI/nipBRZV3A42diQO+B1oW6aAHMuBQNzJCLm8kw5IjG4
oUGO5B4tC8Am3WR0YI2c88mbG+ky7qoMP3QFxLOenxNmZDU95THuOVIH2buVh14rqZ/JVJM3yDUm
yXq1BHCvUE2jEe97NuwItOKkne774cbSnkXrtU4iNObgZc1BOAB8eQgqKpPhPs0/03rCRF3vTJgW
M9xrmai9Wmr2Y0BOlay3dtZCzRYEnDBsxwvlCkhb46WDgbBEdMs8uBk6wS0GmVFNRQ9pE3OLCkik
YvKmM7A0i30JCXeEsD8U7ZFG/qYuxk0vd/sE5melibfhSOQofET+DtjowcrwdSBkn2PE5CDW6dtI
x0Zqn/OxBpOID0SHoVZhCDEz9d4KPhBsv6lmygiAKWIdHdVlRusn20bQXUucNlKPTkTSTkBuFmnS
hpuxZltam8Z4I2m4nQwGrUQvmOW3yNs2lMInV21rFp41FdOt1YUbk628bVViz7pbfAfb0fpmBPkd
feCwuNNNT6QcbqfFf8fjD2PEZfcEImT+eDCGXQdnRmSW2DE+UEdPLuZrAqU5hXbrAQxvKXIv0ZCY
uGMkUuZMq3cYoIHtpyEej2iWKDAR8TTtXc1soSZZqFSIhEM/AV50NagqypvnwVc3dVoA3nMka3zS
puC2naqlNO0pjFGEhDrvUXXbKVuk3E4hz1u9RKWQXRPKs9FFYZ3mTDEyqQcaPsB8kC7sOGcemmXD
QVePNwaNNHpQ9WxZ9+VsVvux/Yi32lrZJN6wRvayudRO+GW/X/SrizTUWM6OZ/t9Vgu130TShwov
pqSICyExd9hzOizczYUTqrQ0lf5dXKiSzCbK8ZfBv3zeu5BROYVVbNIlEW1jTdlEtIadryQ7e5k2
wv3fC6Y/7x9RPlyO2Pel83PeccqSGu2KZr7Dd9zma0SHa8FrvUv3T/mlqcB1TA3qiiZa2P7OCoMo
7aG4yxY7lEbrE5+kEynjDc3eZynhQwSTpfkc+KcFhis/+P5VNYGNiI5DTnL7XRYRYNiTG6Bkdj4M
72ELqwV0VK0dov46V79rcjuEO614aPnPrFbbAG7dirW0KUHhNPm2ltF++qt2CD57ZGd2pZp7ZXo3
FVKZoydzfBOVYxKXNwT44TNX8Ik2LHb1oYU3QB/WiEBGf6t6vyIbagXMfQUF2Ejvg/LagEKVfAVV
smq0K4X8chRGMcLGTGVoB4tsmk5N+CRDXonqa6t+TkgCtObiMMbJCYaDK5dvevmIDW+lmcGhJFE3
ak/gIHImQbIgcry8G8NboYudapivygbBWQNhBBBZg/euTqn4GaVyrq7bLXS21SDFbyzbG+jRQHGv
lWh4IhBhjYhiL/uB5sRZ6ozSoUetN/UoejIKNfi2DSpQddLsQVwGmfEmzQxPY6RWc3ShLbmNlNiW
C4YGsLyLt3zOjry4a6KdKHinlRXMLCbaVg5IFXvVxgDkc4q0znTrMD0JbEtZHO5qtmumHcwtKs+X
DjXOnLBmvFBeaT6zhSRStnFgHhoML5KSr7WGZnlibiQhcdPxFIRbIA42nh6YorEXJMyPeqSKwnBK
OHmy+ezz2TgUQeyNFfqGeN5oobVrSWXMcFoXpvZEhOkDstJjBKONQzzchV02Fq8+agAmsweDxC3q
N5IghtCw9WXPpbGdqqjETDVncqcT09Ezg0UjbCelDM/1oW0k+BXdVz+9G6QkzMrNmNxV5nUio3gM
2LkE8uFEmKk1nYRQPIQxd2smh1IW7ADm4YBwEbEO87JrsXrOhOTEBn4Pzeto+hAOCwMNd3zPzF8j
w7pHzoFkLo6/YtStTVOvCLlah516l4u7pa2g82JG+gnVC+q8FrwWQyeloKXRf/g4Y2CdIHxp5kcf
x/nQT4cWv0WOsFt08ClupVZm0G/cK315LQsjqT2EsAFG2Pr4cyJfuxorzY2GZJ92p8Rot7M/eYMB
nbe9nhhAzc8yf+CSe774PUUiX2OdZHUkMx2221iUNqOKlV3I5BMa44fYRMAjpGRRtTu/nx8HasVd
nMBdx9xWtdl1mHZb1GQ5u/x0tOCb5VZ3Rw9rLdNOmVLxKM7Bo9D1tNdqzZ7IiI8WPXVHx6xGuxMO
1zDm+OoYK3ejccuxd2eYwRV5CY5SJldJJN5XKPnjHOc+A5AxhHBnJfsxqlEOC1lp+7W59632Oq4M
Bz383ShFF3avX9d6FastpzEkuJj/2At+9FrLROwhygrv044ux+vS509XmLj2+Q0++As+ot+W+p/X
WvrZP65ltAG/LBXexV2wabx2D6Z9Q5C99/cN5eJPOlvpyQLShtr03+Ntve1uArdfdetiS7f6JnIu
/aRfJgo0I3/cv+XU9+M31dH/uX/WHe4vr99/6KvkvveCy1f682S7uHRx6xqLC56O/7+vpPQDqMe2
+hggN5F27IKkuO1tc6XY8j5YF/sLd3H5586LgJ+XW4qEHz8sqpqwK7vqn7rmRPo3hY2+Jof30tP6
syfAz1K4h4wxOLefN/vJDM3KpFl+FvROhwMXhYaTOjCHbPMUb8aH6d13//7b/mzy/+uSxtKg//HT
0imqyALgkg10qOxWbi6UNL++gT9+k3H2qACLkXLKo1I9mEc8Ks7o9mjT0/8fvO6//BhdM5ZZggX1
6I+2gpnO3ZIj9wHXImm+8ABc+GixMv3xImCeEukzMa1QTGN5L3/crVrW5nmMuMBB3UWbZBffEb95
jQvUJqL9VD50e/PC85GNZSU4e/l0yHiaZqmawjBy+Zt+XBNCURxD6vwokDMr2anOXhnE0p3ax/Md
FotgyYOL6InA3ddNDDCxuc1BJ5ipRwD5mlBWOysPudhuAeU7bNhOYF1rMULS9DqT3rryLYdBBmUF
zM0h4HBnIB8U43ut+uyS+7Q8gZpbDvwg5d1B79y6kRwAwqZVnTQp3mQz743aoGR8JiLFDbXqEEHO
CKPrOUbxakY2Jr+V1cS2L4qOFDNGNvjfOvnQmFWjC0PskzzqMXQcQuWEUTzywR9ruORxTxklt1dl
SFjxYZiJcVo8j6DWpEV2g/7Uz9cG0XhVQhHL78s1eacaBXJg+rB4iaRSdKfoSadBHpJEo5DtIs6T
2xT3mly5ZvEeVvoqUtMtZfC2ZpKtiYNdpgiE9WGjICPF06gRJzGweU0pepfkTUAlEYXvPdEic5zD
z2tdJS4RbulejjYj5UZIlkDrmZF6/4ZwvqOLE+qGnaTCRhn0rUxYB70vLGvIJ5dkQ7/HdYFMcdGb
Nxxm5EeRWRKRI1SRkOc3FDCxmLiFRtwm4sK2P+jjVSAWazE3t1KIrKMQMZnTPeHsF0c8EI0acZro
F1/VMvoGMq5781pODA9luyQe9eDbbG4IhAaPv5S5NX8Cso9JvBWIG0mraiMydlmMBVJwipVtlHzp
g8fMlUPrezLm9jKgqAgFQ/jbMgyTyRCij9CwwTeHHM6Q/B1n+4x/I9OPBqFDYnIU1W/QXCt9iFYB
cVwCjRZVuhtTxGjNwchLYGMPqvI2zV+jX6K45LXzOgFvGllk1j4fmYc1Xt++tv64RvfNf95jZRDd
MFCQt37HHCYg1SbDfmYUL7ShpweTnchfY07MxK4Mg5WgVKuepoEv07dJb1vtpdTQrI6kQvcDJxc8
ZS2WuKx2UgTVYlpdC9SGpCYeq7j+ko07mambXg1ERZUrhb+d5BMcgqOsO2AKXUMMN1n+aTZP2F+1
NOEvr53IIsnmuTJJXM483v7VkEdOkDfHso+2E1a8AN2Nzi0UNcuTU5Qx5lM0f0UqqVLTMRGtS9vL
byuJITJMZu1Sdb6jf68kMxaDcczGD+WUH3yPhLx1SLyNDU7VWmGEfEscsEP3zaXd8/fLclRfjKNM
V8/GAD5SONEaxw/S9PBrzo7/yMpQfZkOLvR18FxBhntmQGVfurD8y9ldN8T/urB1trcZCecbgd8L
iO0DGWywKVFBr6e3ZUdF4S6fmDFS5KkrrCiPiICC55T53oVm92970s8/4mz/S6EvjuU8fmjGd5t/
heTW/X0Dly7cXuusOFEgKEi+PH5UrnEqrmTqSbIHdti+XUzdVxhBsJ9flqf8tq/rhqzCFjRpo/6h
jgmqqdIGZoGLOkavVvTbXkqXUEK7OjFWNC/svL/+yP9cTTl7lHnW5xWt549RcVtWtUxh8rpNxo8L
9/LXN4atVhIZy5BUevawOrktlFIYKMBEmwzylfKe2XDBvGkb76oL38WvL8aPa509tzI2SRIpuIER
XYTspa0uyKX+Ge+cFw7Gjwucfe6pSVZr7C8/RlojHfHGPSdhVAziynRQ3FOyoCsDpwmIRL36/7yR
y4//UbSQMFsKVoyMdCucjPW88dew4R3FpY20vnTukP8UkbCa6bIC8BLcpWKcHXKGYFKEIhw/aie4
le7ag/yQ3MhudZVs6K7sFxFQ+Vi/RYSv/g8Ocn+Osv598bNDT4Z8ztBY3QTTa5LIFQgkH4zbvnwL
5S+ZBtHfb6y+PLQ/HuqP33q2mCZhVzVjMH5kAkhkc6JlQX+sXwxb11VTYwFKaZBvzEq1w4KaFJmH
RPQirXvmZ05e7VKdKYbYOq0V4nb/GOJ4PSTfKqp/ubmtEkTWKOwrxiyWdqsjyiSlGd9w4ZjVs5BU
hCBiRCiv42YC6/MAls0mksqZ4lfRuB+Q3ZaAq4yJuVf9VOPulACTRDrHQCCyFZOXkeMZVuuWCJgR
NVFET0H6yoXYzkXBNcatKKMMUXYCWTtS9/L3W/fr9/afO2eeLSGjP1RGo4wfVnXsUWAyf73wbH5f
En9c4Wz1aODnCyA5+OAWrRbRro51VbqWR9bQ9tLq8etRxDBpTS9EBkSCZ8cCOaN/UyfTP+cqGggb
rOeOv51vlsvlD6Yrby7tZL+0LKB1/+eKyxr945uOAdmUVEUfhuCvBlT8QzzYg89hATmECC9Ganyc
Xtqlu/rrc/tx2bOvuxpKRYyt/73RjNvEDTA3rZBq0Zoh5flpAQ9c2Gwu/dCzT7oCEQQGdrm17bbx
ltO+xO28dLL7B2Txx6f844edfcp1zeKsqdM/mw3HEjt6TewPw8PJ4Qjbi72FXxeO/1ztvBiKdK3j
/6aPcR37K9XFMGOPu+CeKewqdvPjJfnqbyflHy+LdfYtVFODXpKnFk7ViihFvHGxR8T4pZJ22ST/
cg/Pi5+579O+qSf2GU6ztIHaVecMB1a7FVrqC2/iP5Lbv13sbENt1LQYSQmk5EExu842jI1XfHSO
8Bi/wBJ2kFR4YOACb7RHt7pGhsa4EA07IOvuQlVp/P7DdVVRFYZF1nktT+uQE2s2f+RC7+R0drPm
o44JsydnPcRryHgjkU4p0CiC6JwxvalAU5rZXau9Sv4DvEQ7V29nf1zVau8kLbpmKXfTrFqZwXPW
eq3xmVEht5gjeqzfNYagIIUvHF01UuhUnOpr8saLHoNGTJQKoU79PWAht+KnSn3M4JnU0aDZlsyQ
CZoNF+m+vBdHyUnq+whytzUV2xwmtFLSh5RSJ8N/OzcnAXv7gBsjs/Co7mKcnjGp2C1T1iupeCi6
u3B8lcab1HyYa8yy2dvft4j/5pP8z109K1tKMe8aeOkfmBQZKG5TNDKai2tnKZYwYW8uli6/Vg8I
bA1R0VSm1mefSZdmSAHl+WOR6ExviRveLQ2/wjPscQXviZdrKV/MFaMTDx/6Wrvf0Kew/afQvfTF
6r+MBcmPUJbtRASRpp2/U0M/t0ksFyCoriLoGqbSewu6RujhOjJ/yeInQokPURNvE/mzBseCQtMD
YeHVOifejjguFB9F6x8DWUTRMXqCKYDwCkn5jl2MbQtA5XbGIFKD6gxy8S3PyOzuU9DZ7YMmWw/d
qDvxVGxGCdkDAxA3wUo7miCI+9eKEXmlvUDNtiuRqVHqY0+l7VEL1ypzymR8SdRjUT8KoU8H6DMR
n+vwLY0+p6bdENtyCClDogHLAvWQMIzHIFfItDeYtqViaOd0zzTaV1Ix8ElA1lvcKbq6juT4vWuu
sjbajNW4E7MNtttdS0p1ltVYkOD8lsNn3Ikbk3FeIWRrafZFWwSvInb6yYwTbD8o/Ehqhy5nV5Vy
pZikT8Mwm4N9PEU3Zv+o6usuLL2IiZwQ4i5Di08qNSqFDwDFePz6lYDVy6iTTZiXh6kUPySJ/BWg
vSA+Tb6gJuxvxSS7YsyHkQYIktcKku3rntJj5PbxSBrczk3RxHzZAw/WKkA7I5oFuxyzloEbLufI
AcAhUv0hXnBVSGwh3qlw3E1EMSLfWLftQwEXvdBmrMf8s7lhh7pM6nC8QfkCk4RZb3+whhS03ZU2
626D65Jh4CoMp41GhVgPmwH2y4QUpFMNOwiJYim9NtuVVrXuM9kVgwdRvy9FejcITFu6fOR8QTVc
Jdq47Ubmz1KEAfrFSCY3KJnAwY+GMoSBDxekmQL/SO0lda17EjMBbIfqptFmImM3Hjxljm6auvjI
cPTPociSSBiTBMqhQb+NXpBgz6h1fNarYoj2umk6ctAzjia32wel0TTrNqkdZQJ6lOwjTfsMDPHA
P5/6w743P+KCl1UB/xQTYeYzjlbfAI2uFAXak+g1qFn95laeH5QOWWngJmm5laeA/zSmip8Bh+xH
GBEE0Yz9o7ykIVnydg4DgJFU2LQl2waQROoV1ZJpJhJKthX1a9lC0SLV+xK7ZJPXuz4Z1i0ykB4d
nzRkC1DgEKaqG1LICOaAC+y1Dd8V8UUovDbM3Zhw+Cbu7+IqXXNpi35lk3qBkNr0oE5lu20xV3XM
mhO9OIhtse1HdrZ22kayfKW/sPPUsWX3/ogMwGDYzcDT92m33c/KcSjeJc4DBoKckNx26c4qaCIK
GwEMCGmKEi3svvFyYaxXWPPdPJccOpq3CYotFQBURhiUYRLr7pPKoZDrHOrEqgrbQZZXidihyP6H
/tQwOE+mwRVUjRAcw+VE5A0iklxShgvRWpuqeqy0dN3qCmEBxy4DXuHr45r+tzNEDNENvKugkIGp
4B8UBemxr0fInS0Fko7HNpGTW6uhmy5Mn1p9WxdAY8gbF1k1xnlr9Yu7OSYii8FaYe0XFsNYINuj
NTqMbxphUXOCUKkM1wGxw0EWEETYAgiohm9qWlr34h460B5jhIN+C1qq6ZattU8KqA0kEPrDc5dM
66jtyRoIH5G/spmyiCR0+GXjqsv6VSFlTgPzRUbJXIYTpAr0gqtUmjc9FklL6F1xRiQQlodA/RDI
s/D1Dlezbgel5TaonApBuwVpsfIVFIB8eSECWqb0MvFGhQwRSEP4RRO3Te+74otsUNBhL5zsVhYJ
ZWPyLKZXoly4ZnuUpsdkGQdLj/GSSZD3p7D8rFIZQhgsL86hJV7quOX/M0o+AOg4RvUklu/TfBcH
Swf2Ffi7bQrxbjJRu7OK0R72BKnhWR7k/F7oPQIMUDxK90NivKdIRqyq+iYAgdd9n9JDKXi5su7e
IiIpT7Lt3NyV/UODFXzouSPKdR/Jm154Cq37GDWGyk1diBi0w9VSBNAlbqo53CgAcshHdaP6pKgA
fcTIE/EFzhpN5yJ2DKYEk3lrACWpIeqmi2tTORlY760RdYnvzT1haqQ4mvJ31r0KAiqowbMoWvqr
OMoczbgnCMK0bmeipEJIIbqFrHGiFe+7E7Ro5LDJuPYl2tCAaqIgcLLyJEuf//eLmT4z6SliOOCL
FtFUxwjbhTTMPPV8U9SSI6TezHhlqGM7yzeVStMTEncya08TeVYkkfvhQjZQDg1imAEZEKaH4ajW
mVsNnxBuTlULAMjwYgwP3UJKguWfISFvkU9QnxmuHOmNq+kB2IkrmdGPMMBVmBphDRWX0lNJ70RZ
3VhYUcZoWhfiETHJTZ+jAknJ8ZVV/hjAT1X5BhHsyp8YdJL2pc2os2tUgKnoqchccvKzJLSnZjcy
cnpmXLr4YagpN2aRu7ic3bTnrmr+rlekjcRyoEglRgLDNaa1NtwH2WucscRb0PJChXDoXl1F86yC
Ihs9ZmQ0nIPqk4RzWw1yj3gRwl0/4/69rIsbUAibpkduk75HIjXP4vYvhKeIm+yXIzia6wTho1Lq
D2OfXTh3/jJApwCjDDRUJqZM+s6OumNvFUbWF1+Ny3RoaZupW8JUR1d2QCtdlLYt/9q/jzNUeyIK
usXjBUv+7DhjTrOuD8n4pQSEmNlL3UmErU3jgpHAHrrzplBs/YPIRXGj3/4/F9pcG4WgRKqXKZvn
mn26eeTJmOJX7Ujr/lNeit2lKRldT/fYWKPTpeJW/bNHCD5EhFJpSiAv0Q2cNS9kpWkIlvgyA4ob
ksx94s9DHcAW4Za20JS0lIn3JR2pmOJtnEkgKcjoVNArk0NZtq2txf1JLm5wfXe4XqroMVSA90GX
KZPpUTbaIwRwZzZSry63NaIVwzABzzBidRIRzJIgPHSQ1W26vWtram2d4AAxsG7YhTa1LFw4Hsp/
9st1STMWvjHHbISYZ2+S0kiy1FvB96xSsSn7AFJiSr7hqgaHEjNTE/m86lG5bc0S0xqLaBE1xAsK
Kjy5rz5NnxLKQ2PJppgS/VqolDszRMWcq/fCMsDrORdKCqTN6nrifPf3l8P681DE2YReLqpLXZX1
84FRBvCw1obi2yRvh/jQ2JWzYZ2Ud1JEBFGc3LaB5gqdBmgkvG4pNKHbuGlN5OigbfuGRjfLDAvA
baW0njX1nCJUW8cuAEMQLw35i+i4EH0f5MT8ItT4JE6hU6j8b48HiJ3vyBSbunOIbJzTdD6ldRD1
6OSxEtQ9zKpwbcLRiOdyb4m3Ua18VhRXXa0/VHytA5NiMxW3Y6+70NOdqJAdWfYf06Rkg70hXArI
4DVl+FpkDBiQoas2L8TSExYceEVMrd8onFTkR7BGABSEh0m+joT6yZTexaGi0abcDKHPSV+zS7Fe
x8lxmPYNbnZp0h+DeDzKZnbbF3Yqk3IyG9ZVqy2hVWLBhhHjI+BIQAZJS1An8QFl1O87rSbw+6MG
cNi0vRvqFj7Bvv6mrrvQQPllVMWDRR4saTrfvHgu2wEDl4WDUH037uQmG5INcKD8I29xe1a5wE5f
zexiN+83kymnWnM5Y2PWRVt7dsjWQ6PW5Fj5zsvRq2sQbhWWfVGHZkenQkJ/WutbOC3r3PSfgDMs
bMGbenGKVimeiTsJFatWNl43ZD6KREBi3MZMCsECGJGrjdpmEpM1q7ktIUfOrPnQ+6lbC6UndQKk
h/y7V9MPDv/s00TKBmbnmAgFBjJlqqKFDzgAjAm9sGkm2ydhTxCvCoEcP552FqVIA5l5damrIdac
y3sJw3kYd3tLxUMHP2jUxccu6/CTUvyPBG1EX4saMw9EQtoGO51zmFf+raHmMFxIG8pfdRCpjQqH
TsrcQJG8rsyB3wmOUhtepx+a9sPQknewpRgGySJVph2+21WKOkCor/U6dGOytjJAM7CpSoBIlN0+
ybUKuBQ4M82umIh+bzQYD52orOWiRoTyMTJoUqrgKAzxWiz6zSB9C/G9qNMzEr2yV+wUaQFAXCdE
6JElOnibVzQftlV0zkSioKTUqEe7l6juX7XlUDE+1uqh7f1NN90X5inQRFcObkPyJhpj13Nv4chu
y4qTbtp95HyEkX87j5KnZJwhKZsaIkznRiGsmlhZHCFlfwt+/EYtwc7AcDTLDmuGJUMl47GVsjcl
73PgY94ztjI7pqJD+dcatyBoeKAXYawjXmimKQY2DplwhIDUm1W92GD8xA4635usxCkUdR1H1a0x
RWsrwP+57EQ4PSuWYyLAMa0wKDNbkDoekBmJNJ82H3aNDlfQeCsnOLtxc5BQXLKpnnIl2uc0yjAS
OF39octvYnrILVLeQSLJcf6Q9p9iOLnm8BxABGqGj3KgsGQCHo1OUATuWNFmEppVwTYodeSujdRg
HMQm7WEimpWoshWxzS5MYnbJqwbARcSnIKJBEncZbs4SX18z7XzAVY2kvE6GcOgqeOhDQL4jlCm/
LU9q2iKxfTHqZp2Isl116g2pH06smkhmb+rGP5WE6rRWYMvcq0mVQHkiEM7KEgwVsiJ8DGaS7/28
cZdUqmm+roaAMN1sReZLlei7UYzRRudrob7qyemVezp1HJJkUDzKmNJ7BegytWu+c1cDMajMwa6m
Fxp2CNYp6JqAWeFAE4DeZwkKeQE/FmwDBi0TwxcesqWGXcrKTMWUdBzCT0mKd2wcVjrviDQH4Mxz
NoRi3QYq1CQoMqK8rvCKKvgE4oCgKfRuPYff6Uu1dNTIwZ3fjptIfRN7FtrhMcP7Z2odLo47oxac
CpFJaXwkwbVpQOogUjY1SmeMhxsyta5T2bBzq7ozReE5g28TiZ9pwEcjvUrBLaIb9OoYlIQbITO5
SfxBsnzqjPKoxeCcVGp/WaPBwUplYYPBObEx/dhblqtAyeBRoURKtdb1e2Mjj8a2KIINTFNPQuPU
jgiuoP8uAc1B17ySsqe3+rpGKy4SV5sH5srIb6NOoEGoXmrzLyv0v0pV/AqI4Kjd8AUuNdy/q7cR
FHEeyuZ3qdiLM8LcDh1t0dFln7/oTvxjcrFcyzSBLWiiIv3RBVWkJtUq0/8e2sAJzBNxdc7YHf9e
4vzZaF6UspTdKChUGRPk2exnirUYDwu9mkU+oak2KS1P4h0Uv9V0r6P/ebg002IM+ec9VFFQICyV
dRXj6dkl6whYgK5iPlJp9OLeEHZNEeEtmvlCm6baaA3moaG1i7rEr7SY3eTGqbWvpVoVKQxivEti
QJsGllAQ1J7Whei1fenYgaRLAjYoRH5ZAowGrG6FybYd3lmN1uZIcspY2TUGApwcdgYs16idkYYc
WMerccDtrb0sHdKheFaKY8Nc2bDWOIA87BMU0bK2Eaz5pGTjF5WfLWDY7umjKR2CgoQBS0UPatYx
h/ckMPDxZHS/QGvNfZ5xWBcefPGl9QEeCvlmzMgkUg1QhkXk6bPyUlX5XZ4kz2NPI8mPPrS8u6oM
7Ub3h5sMw4chh2u5JMzJ7O8i0YBxkO18VXJ1PHhFDca8SELSYY0UlFNEdpVHOhZ06/aFlFue5gAu
F+yYii+v9EFi0rDk9KmpM6X27IStJ2SvYk+c3XSoozc/YsuPKoUDgrE2QqLpxsLV1di2uoVyK1CX
WjsfiA9BIHYhYkmhuzqQY23RZVK6Uz8EwNj1Y017YqbDQtCcshXSYo2uhRDxI97BQE+ezKawQeV2
1eeUXkfyPSTIUcZdIz8uNp8wfiiKY92SY8xOVmTafp4BHFZ7wXoci2wz9J+z2buWLtO1oIGBurPK
rs3pXcvTXYqccGFf6ejwoDdtirJ+xUd4soj4COtu05H2NcjZKsiEq2rh3gFs7Wxd2mvdsArYTkY6
VOW1yCsy0KTpUvbqADYj02YMA6UmHVRIiFG6NYIHE6mgoqEJxPMZPxBo6U3CXS5BJKBH2C8WkTFZ
+fHXwHI3pPK+0TM6c1stuhnDq4xDdnEbA2fC2OJFFmyz8q0UoFeow4EMIrsZ76UZell+HPpyTYry
P4fAGt+eaIZXgfSyOB6D8tgpLwmu/ST48vOnasBOTg6nTwtVVmkuQROn1H6eZYABZeDkyic0ZdcM
aP6kzxkZBa2oenInwheycJ4kHDYYuKj+fD2PtPAKMAty/BrhtNGVxpnH93BSvbSt8fSxs8Q9vpTX
UXnQk1fyNTBAd5vZfEhwImNud5QGxXUBVBHNo1DtJYBmuZ/ejGN/X4YwFFWEGGr5kWozVY1gGzmH
OiNeq0AupgSkiQ/Zw/TmCSXHU2Q+TXLrJeBClFBxjPFVxanh9wiMtXyl9TKS0GFFiA1SXxo6vpdo
X2wtLjIrGycJX1YoXJOy25kPLQ18DvzG+CkjatUkCl6OdzqPY25lu+xAhzQpZy1hZuIzWeFLlrYn
TU/tGltXKNGcLoPrrjLcoaazCU5kYGExBMBF/W5kXBjiN+JNcbWkPqhde99mr3o47bBBsIzthWB0
JvlL1RjnSU/xpN5ZgM4poN0qHRypn21+jF32rUsyb6UMT0Mfb5pORfFwT/ILp6anQRpXVidQpB17
MXAEwIvG9N5CxBuzCsjtc6jdk+fU5SVRPPTP/EcxeByF66SuaO3Fm8qCiQEOEOYKOBkTJWsNfTE3
XuUaDgrzcnyPNLlju9Z5D4P9TP6bGhOh9ZoM/UoRSyfqoKbSyg5pxGrayxTeysAco8pcoCvcJ9Jb
zIoEeF9eG3LxIJPxxIazWGioMvH1aSbQF24HqFsjD68ULETa/2LvzHYjR7Js+y/1zrw0zgRu94M7
fZS7pNAYoRdCoZA4zzO/vheV2VUSXR1eVf10gYsCMpHIijQ3kmZ27Jx91pawhkArLHp713mE7Fxv
MBl1AL3sbCqgsl+vpaFdlMD0jAL6rA547ojHG0LjYZVjMZj2mL613Ejj5CoJ5H1GZ7ESIEhvgflz
0Cg4JsjZSF9tvCka4Gk0u0W6dpSIfwbpW66jRJP6H7ZSX7f6sVGO2XBrKz9Tt6W9lzZhFkZhJk5G
LNJpMWbAwTe3JD8QPcboat1MWZOs7ahsT/DOkFgniNRvkWrdaC0c8bximeSEV4238UZETNa1mUTc
hv1rPNJ2ulQsPJ5zeBPoBIU9VSv2njIt8GmmayEFPW6IoxFBGs7dDV3FRW0RLpW7Uek2iape5JGP
G6S0M/oQM7WfZZ9dxAMkEe15lPyj5mZbKTPWfXk5SZNtEN0mbB/spwh3eYSlhQEDpxLZ4zpQjyal
PNr6vbylg/CQ989Rc5RSnUIdSHErmmxjnVjdxMGuDGC9U+sbkNT6nBYKHZa5djF66iLNsW2wf9pi
XSH0rosL2YMkZoxO10Bjr6k+0hIXprc6HQIyNHipeMnzG0OltXV8cVkfVQjIaJR/ev5l5l/F5SX0
Y6+n6w2MQWe+dBh4K8EOc0xYA9djl+0aO5tCR3rieh0um7aoTGpHdBzQDb7L6uop1+lx9tNHuWCj
rfjJo2Y5Ln39xSgBBC2p7bTEdhVxB0VF3b/3CXsjc1xJ6X1hjEuvd3dyLhZR9M08UBiioW0T8TF6
AsiBFu07m3twpu5MOkn9bCCO4M4dDMm2zsytV2lru8PNdLiN3RCbAf9KwLFnNzkG6MFqCSPV6BgM
7rZSksvQ7beep15lUrhr8YQ0C+/6PQb8yyHo+s/wdWZYNPvH//znzImu8tf0ti5fX+vjc/7/gEMR
vJcP4fDkgPTJoogqfPbykn30J3r/E38ZFIk/ZFk2AJeQ+iPIIzH9d4MiYf6Bf7shaO+xYeMBJfu7
QZGq/8G5rtF3LqNJRhSHdOMvgyJF/sNEek5Xn0Gq2RCq+q8YFJ2o/OC9mYLxhTDpddPnaXOcTkKs
S+V3LCAGiVtK/Ma12IyrqY/0rCpDzOVv78NZqqKZhmmTxZpdfYqwgzSijz+VzbjW1yhE1prj/qCB
YiFtEty/Fud0aaY93QQ+3rZkjcZwqIDCwmXWOOl5H3VJqvvBe47iwR4uotJV/GPsqpntA1KTPO/B
hjWWOzrmQxjn7qDI9/HwHQp02OwsyPPGJqYrRnppuBTWd2GnSvxJiG6RZO9qPfG49iSQ3zhUjaKy
i0dPQeehkg1r8AHrLsJMkvuK9gByEXifCteV1eqHAeS5oDE+Sv3yqinToLork7x4yK2+D35kogrr
28yOq3g1JGnrPhV2oYu9pvsoO/BMJZ3XR+zfCy/LJuBxZGCNkdk5MtpCFO5AM45NQ0fG9e9AjQsc
+YBFCf0qJh4eJHUkFZ+KKMTGiCdwpLIW90dZyTuev2FBj0i66fFQ6xy0bYSncLRApZI8yoZPvrwr
B/eJ6L98Ti3Dew6TrqHTWunjoyZLCczNMu5+FB1X0mWXF+peq6WicohMi3Uca5TedC3FuIen3gHb
sogN4Sm56T6uixEtgU8rmshSdx+1eWiubW2IJKQiMu2DjRGjgx7ow9okba1ai7qx/X06Gg2V/NYb
MEkxBjxPyqHmfgLV7n4QIr1Rk07e6sLWMXPWAI1THqYwjZOCJyaRSGlnHm3DhkJ+I5eG3kbjVpNv
QwMRj75xaw64vGts5n1J4BIIzJkwkYnLEkPSHuKwH4EO0DTLYys3UwMIderDbF35mNblxK0WNiSl
HxIJhsiVbjSvGIMHN3TTloqkT1ivtFVS7TLDT74VvmIiEqqiguhZa6pfY6omt1qQWq/Y2fAeY0zI
DSyWsNPlxmKh5xGjdNdKg/+SKEK8pHVCXq83TfySjEQWwTIEecK9U5YloIedkPZNz0NZmHnXCDy4
QuIes7Pwt6mxY7G127itk4QKkoKFrFOrSakcXEhBAZe/XprEDXrsk09LisL9pSDjSa4bYdKFl3Rj
D0mIM1tyOzJxVtVu01azi32YQuZZj4Jn5lSFKN1DbWZRurNhGxIjloFIfwGhFT80n2j/NsHtUbiO
gVTB595uJVIJFyjQK9qtENY4QvVdA3+PEWvXqlc9/aoXta2uhzSq0zfXIzdNNOqm6aGsehfKdFab
6E0CNQCzHFZc89Sg9IxNnUVeiLmEqlbFQZUSreJTKgbzOpR83f9eVqOvL7Uxla3rOjESPp4Eewkq
zQX+3LdBVtD2nyHIkuCFN43rjNnQGTd85roCkcYVPKMOV/Kdj0Gpe6WJHnZEiilKellpRpFc9Wod
6ndyJgbK2/SV/ygCeTxUlhZgx6hHyriRysZ4rCud3zGUclBvZXYDUP36iGSp9uT+pQFzoW7DIUdA
2DTJ+KPTVPrxqAIHyQ9/DLk8Zm0TVyDccl0+mLnpVeg4e1eg2MrrtWJC6C7r3g50NI1pqz+WQwS9
F1WKFpAWx6mHqn4rUdXXBdlTuKQxi8CmhljzbkakjY+ZrOZ4lQkXCDw/AjVJUmOZjRGyJHX+Skps
zBO7EgvQtWyqBSYQQPfDfQp2WawDy5og+1nYgAdJAru7KKRW9VeuZFf6Wsoj6tIdZSIu+W7nbj1z
aDG2kMacHs5csuBTNHFsxYibxrEh+1tlMCNAIa8HGBDJsFCoEDXfxyyNoMzVLqV2f2H3Wt8Ey9pT
pF9Rid5uYQw9V0sXzYCEy1SYRle4oaHSxLgqgRCJhIVxbDPlb1VsSJAte6NbkH2FfzBazTYNJldM
OGBwOdgsK8/YS01+SdoC3kh62XjmbV4HKHtc8S1XaRX1clm9rHq4m8oobmxhHnBXBRKoSHdwQl3y
q4p16DzEdTlpow1QwK001geryf1bXfiUBZKfsm2+jSheF3WWZQ90anKg2V7mGOkQ9ZvcoK2yqmBA
eK19sFmjN1JZ3JuiW8kVdhqUSUYIWlGs7/tevzL15j6XoNU3moFrtjDoUU1luNI+nuvTiWnll4EK
OHucMl4j3OWsgXyUFBSRElCX9ZhtqO/w5031uR/qH5XQvrfNsPJ90JYBZ0FND+DVgDvvjWZI2H90
MqvL9bhYp9dNDjS6z36yeI45XnK0ViDOG+0E5FfgDjtNq27KjgyOb+fRnrMAUphINlUshn2j+vFP
UWDpFWqQ0qIuEpgIdw+NHlLq5Wiya7tcSxEvp7e5nnRqra8SwBkX3VgomIdHxcrLDNr4OOkbmxpI
c5k3Bn20ybjEoBhW+0CJBjOA8tUmm78sI0lsZLPoVkpRq5JjqUP0verkmEJN+gOghVdsfIpJe8mK
sBnISsvBzXSf2GX7KxtD6VBrhXIRiAmp4UWVtlMMM9hZdpOAtrA40Iwml6cTZWSz4d2SB+fbTp5r
L28uOPEQmxVK5OFFaEf9bjrcYJpRFBYVOKRusBM08D5NkIgIAcXUeCg/pT0oqlqjhqqXZs5t06VY
6fpwVFNvPAwx+UItTu8r6CeLdOqWzUPSEKVP8qQhbln4SWguWg+nCanEL962sJwMS7wcdLVv9ug4
b8iJkWAsgLVx73O9+zAjOQcsS9IxFMNDWNqldk3ZI8Trm5pyV6WgxBI0mSQ8b3BM/1mLuIQABiIf
SnnaFuXlJMPj9hmFe8W3zL3sx/5jg1vmjpI/yQGSlm67MmUbkxKKgJd6TtZWMZL2RvfCe6VzzUWv
S2S7rW81wivKQczbPJZusPXBc+CiU0Tqvo2ryfGF/zOgmZvGtDnNmojAhS7cAcPvH8rYeU/Q2u/G
knQgyuGd0ZkYm2kxydlcYFqVobKlSpxcTobGscT697uYHJCFVt1gi8LxzLdWshVuW0iWcc+ulFpa
tixRTBwCjTJYg012p4erVjYpX4P4KpZtWhHFBYONmGykAzEXh6aq0QvVubxM1cZAktGWl1ItfzNG
UVxouYdDW89ug3g1aFFtKCUZpyChKykQlE9Ks3jD+Aw12hDjUGekwMdiyxsg42cGMeyomXvhVzso
fDexDcPPyMiUjsjljlarfh89egUWsq2Z30O+5mVdyNS1JOshG9pwFWOMtwpCUGxVJ73IhMaYvETJ
a4yho0apOaaS1HblJpSyY5q7ByANTl3Gx0DIMhtDddMkHYKG9pCy3y+CWidFBwXQVD087rqAMmOu
6bswDLxrU0j4eWqRSZ4uLjdC6pSlR0prO4IZC0EgLYfMTlZJQAqjFrJ3AYiPLnqi0Z3h5r/aoYmf
+FFbTrufQ2lO52CdYEFR8z6toqRoHRQXga9StqxY+1TO33QJXWXqdbBoRQUnMeHVRG0xzRWZdb2O
E0wzSuITkqtAfwVacg93RxhpuNZovYJriwWdBsvdpV3Vj2ygVFuLPHWCoW4cU8vDFX4u/ZJUQb8Q
g1ytfDiFXcYRqkXcK1wrf8lrWq7xGQqw6CJoyQcl3RGUeE5mqvZeYT9w6lHeijAwNpklJ9eBUUcP
qihM9NesFISK8XNqJFRtsf9wmkpkmxynnXBRkD0BEABfyQ/y/LH18/Z6zGjtR2ERS+TF48q8Twqr
vWLXyIGvpeFl5rkoNjH+O2hEjpWTucK4FHpqbyDblks56Ogvx0DxXtJ6EtJ1OfEPc9IXfR23a0mC
Qa2VGaLY0eA4LklzJyruE0GvIUU3yYkMfdU6bTo8WFXHqusQHXml9N0X1rdwQJsddRatzpKJDIai
hlPnPZLc+CItuzvfInzQiAO2vivs+HtlCYzGEC+QL/JwDdRyiuX7XAuFAsiA2stlr7g0VLpkTCvf
r0jA6H2BNAUTzUwL+45bXlz6rwry5/raDIroG5AxyqO5Xg8v6Zgnv/RM1/Ol0mSl5oQG4ttVXZX4
jPS+MThGkNUIRHI7+BX6dVjvu0oqwHHlCjcCyQuFxidqM1iKw9cE4s4lRUxOLFiN3ks+pEr4f3Cq
JK8LKy4eHsYF3FxS63Hi/ScHzNX07r6qLNBcjpH3Cnuzx5tWdrEs0Y2xjhJN7VKndQk6950Ydf/A
i85wVY8HWgkat5H1i9IeBgUDxTimHp/GA8fBgmuBqJ+13u9rIFdFJfUHtFMBbeUD+SgfeAIXKCyr
Kt9WPFxMMLgBkFDUNtJ+VbL07ciQ2jbXmzS5yGmtQKYRanKuLyOrCMk5BDVx+8IqIw3YYKTFZvur
FW1BWYV4Kqy2Ugz0+UaRdOmpcGHXYcVQh+aLZ1IQiYEMkGV1l2VJzemV4FqW3rgq6JRwFTkZ+yOR
Q1JdJHqFoAWPILX7WXNFuRxVQ3QoxLQiWiaxgv0M6Ru3Xro9opsMdb3kardl4XFPIKmT+DtC5Kw/
loTb5q2i+JiGEfGQqbSMvCGD2acRiVhpkMSxkKsOMZfZRhp0tXLMlbtqqNtim6WaT1I4SZLw0A2h
l2C21lfVg680UoI3Ugf+nTO2QU3qjkkGx0ugX3ckg1B/J9rIjN/6toksb9pWbWCsip8W3yntwZyT
RaqtPmSw/srlfXJTmPdjTTkTIMeWzF9RNs01Rk2D0+Dops9siRsCdvyAaLBrV/1De+OvzqVoThM0
9FGC3ECzSQIKUdPncnjckrLWfe053Hlb8RdnkaPiXNV9XjGWkaFSLzaBEeEWrs77gTTXdJUwMJ/V
q+CyPVTvci3zaViPq3iFV/y5R/jFcJpAjKrz14kMPBXmP/SXBhRtuaoHP6deqNGplhF9kMt2SVVm
BYHvaP76l18ZL4zsl0wxXKPdf/YU3QHVeGqUJPKGlXDCNXVw6h0rY53zKPVzo81FjTzMT6NNH9CH
2fV1pAyFVf5s9g3NgxBdllT8MAS6dO/K92b8dJU+xfccCrt/cZ6oQE1FnZoxURbL6gls2ZdTrcnF
a7irdx0E7ut6ax7NvbbFvQYdzbmetrl+Yj7crE1YqgtJ1Kp41YzvJpUGOYI7jfXbmUnN06Lvo4B4
wq5eNnCxn30ses3hVpniVVwBJQanGzv4Xy/HS4wW7W/mW3ebolo5N+h8kc8HnU3NtRqSHYp4rfY+
PLVJh9Lf0NDkgIk86/9y0uA9H2wu4Y2s2vRt8WreasOCM8ONF8je1t69eS89RdeIsiiFY7fq/P7J
fvn6kGlaQtFVZDCzVaHbNd4LlfIqj8exukvLn+bw7fcjnGTQmRn/XQtQAxY29knrOliiRhk0E5m7
WKtOsSkfo0O7EqtoHS/Prrvp935MZgsMYRjJtLnXKCzB2YfSJjUHii2/d1lPSI/q3lyJPXq/jXEO
enH66KYdmb1fYV9WNOoMn5a4ajdW71nFL7yWb5XkIt2Z63AtLdNgBzKJMiut1tGV/q8vb+oQlg1o
XyVrz1H8edQiB2zMAn8HsQiepkKKCG8iNs2N/xqJ5e9f3um6My1TU2VQ2roM1H/2OEPMWUKvH14M
XCCj8Mkfzk3n3ACzNdbrfiPL7fAib9rSsfY+0HpvHwHpaUonu1b+HZSN4CzllDNsg6dH6mD23pKq
5uQuh1dpy514LbaGo9wOeOska3dZnFPmn3yP6P9MkCE2jGTUWPPBDN8f9T6h6wgdx2pUFugkMUG8
jlauYy6DO3vf3iAUjxfZrrjTDtpWvjjHcTjhIjFfOM1snlg/oYeef6dc6gYfOsgkw35DHwvdffoN
4mICDg+lszS+d7v82V1ka29NO97RXZ3D+cwDmPkvmD6CD4ehLBeBBgb8bTqSkn20UTf2vtyY576l
eUQxH2b2sQ4ZMfc00fgQ3iHP3byHE0CR1GW4ognozNKYNuRPO83ssc6+3Lrzs1zx6LnoaNEed7FN
fTvYyeMbIemZk+hkp5kNNTsbLHwDmyT33trwKasfGhvhVXZmiHOzmeKZD6/II+tjqJb0qsHvXahd
/ugWCl3x2d4yIvJX4kzTx0nz+fxdTZ/Mh/FKLkGYx3pvUwCNA095PTxRkbqq7vF1dMY3Gm0KSHZH
fx8v7bvf72nKV2vyw4LQZmgYvxkMKeRxyvsIfdMau8Z98O0nzOcKila7zHb2G+ibbJHvy/tyLznn
xJmnZ/3n9znnTkXwcUI79d70K0cBLDl9qS/ubQPgJHEw4TgXop3ssbPhpjjnw7PWJbPQBuabTx2I
+Z3rnvs+/4cnirscXQnTDWW28lx6W+qCCU2gzHKnA4zZ4IW41a69nXdt79WV8ngp9rS9LiWnujgH
bP16efxj9NlKHHo5idzQe6uH2zz4EbDF5uG5w/7r9fGPMWZLcAjrgR4l7y160B19YW2Qh6PipVfn
m72iFX3R3BmP/wRj9+st7R/DzpalGeumKuJp764PtIjWEr59E1CVDID+jLjHW5/b1sS5mc5Wpgah
AuX8NGT2HMLss5xsr6L4XWJetlLWis+F19Eu7B0ea6vfr8zpRZ1uqX+frZgtzB41kWwyW42mDTO6
aakQuri8qOnP349zghD7c/f5x0CzIEqkYZ2q7D7tOryesvcQrFbZxl6h0D8UO2td36sP8rbZFut8
eZ4scyLymA8/W5AwLUlD8YjfN7+Vv2yO/cUU80DnOaTf/gmA8rwdcj7gLORpyeXYGTvAwOpMVu12
3HQH9CtOdOYU+XojUHRLEDYCbFZny6QPi2KgZPJGTtK7jCunusmvjIf2auLmmPAf9WeOF9ovpW/9
A3bC2DSew/acdNUyV3u6KQraPoEuvG++H3Y7QPuxMRrqm4aTkPD8K1/2thG1xBDAvlbR+vTLzjq8
daa76vfff1dfbET0m9N3RkIMWwcxWzpJX5UynnpvCrY2lX5LjXcZ6M+/H+OL+eGuSUSnc7unnXce
ztkeZH1fV95qZxLAL3Cw2zZrc59DyTp7Kz2d0OexZoFbZDYFeVLlTQBwk7vbHFUy/TtnYuTTVT8N
YnPDoOWDm8bs4+yKxCurBNdgc9v3D41GjTw0nW9nHtvpVOwpDObN2JpMo+lsyaeJ0rVtqzyx6F/y
Q3AzuWv662BDnhKImbnR1tH6XErti+VgTxkYE/GYzhXqfa/98C3auVb1sqY+ld+9S3Wt4cNVulDi
xgtMnelnqS9NFBVLGi0WSFqX2tHKzuyop5dv/fMvmB0gWlL0QArUJ33RraiALkLHcpAZrEk/bbJ/
+UXS4jL1eKsTn/HksoikKkFkGz6n/k3nv07mgvHo2KN7LnacXtXnY4JxaLA0yVbinzLP5EUunHvK
Ks+gnFfDvb/GPwql9k6Boxadi9VOPpsJnEv+wgK9ZeOaO3t+spvLQZQWz5nbrMISAkcY75PU3Pz+
6zz9UKZh4DCRlyTxysb5OUTTypCSYt2QT+5ITsZOLt+44cL8OZ25sLHlKeu02XYL+1cO/kBfnguh
TkPS2Q+YrfQQ9IlRlc2zyI4xdj4wVB7VG/s5+y70xfSFTpHbubj0fT/89CIZVNP0iZer2ybuxJ9n
bWY0VQdj8zzB4qnstRfaL/umpbCIXeEyfqMhezdZ3tKmjjIN9cdgO79/7l9OW2OFmORTpoTt7Lzq
vAp76xa3qWPsOyh/xoOxxGzaSS+oVxlX6rJhyezP4dxOOqPFNPEPw86+qiTMk0phWIzLLMOhab+4
zPbF0kwW6k10GIpjcD1dWiVH/3cmjDUz2y3kfJj20/f+YUciGxH6favxoWFuORBFrqdLTwcENF5K
R9jVa/kRV9nxT/Xz/2hO+OWDJtWv0GJnmcZJccGL6jzF8Z5xJ9QuBK4rjxSIxsYLbBEadHw8F0ye
RlnsQhyPRCOTepiQ5PNU42CkfWY0n9s1AcAqvcru2wv9BhjRslxkt3jpZY9nvqaTaN2wNBPqxHSa
kVqaJ1NTue+9Wktf9CvkBbfjBYyhK+1O30w1hqxannNsPt3cDQpswp6YzEQCwBM+z1CRFMBlUsV4
A5s7F5K1toNCBjFO3qrn3uDp5D4PNtuiGpENec1g2LZR8z40m8kaKzqY+qLYZU6wPpfpPN15P483
25GCmM6SQqleqrCkbb91aqzPpCg5d0CeDDOx+PhQFB0XccOUZ5dHVA0If8vyxQMS8b3c2Wt4fPf2
pXnfL6l8+hfT0Sx+nPlQphfzaePDzGwyfGcBKtAR5h+KRyldM7LhNXnDGI6a3vulrsTPZCotnN1m
pyc1H01jQHLwhFjKfJu1MsVDtKa8ogN1lOXwGjrAkJbFIb+ZJhdv/p0BSYgT1WkWfwMX/vm77FRK
u1oev6H8AAitpCt7HV65B+mYxls6v7fx8dyQX0zx04izj8Wm6O8PafyGwfcQQ+zSzt1sThJWiizz
rgxCABxB2FZm8WOhJqqdi+q1droV1rorfC2BvfEkac70Hf1yWMNIdhBDUHDXl2e+l3nE8z64As/C
1hWTb3T2QOU4ztDIlq9RdbA2U5nBQlxxMQCqjdbn8sUnu8r7YNQ1LKERlBCRf357RZG1CPyr1/TQ
7thTJs8Aw5G/a+tyU/20f52Z2vzNTaNpVNF5rDQ8UEb5PNrQGz6y5PoVbkQFP5nrKSI8oI80Xt6r
T2BDV/7e35wZdH7lmA86+1x6UZVWW9Sv9ffigZb8bbBqoZMtqnW39q5pqd+jI9/gUf/7Yb+cKqtd
102YRDzfz1OtCx62pNSvSRVi+4mEvFXMc/vZlzMDiw7Kjp7ck0MvSHtAkUHzGnvPEAs1dL/25Md+
Ztf8ciYfRpnFL42al0HMKD1oRpFgzXquuHY6DXYNGXdEnRobTTezb7CRrSQulPAtS6W9kfzqm19F
Iw6ZdAbKfxKWcJEGSSWbMtIVRplbMIqiTKKxb14nXy49+WYZ6wlTo+0ax11Y+qrfxMYjMp4z63l+
5vw56rSRoH+gw2n69x+CsJA2KIAq2NH2t5oCT/K27s6cMOdGmJ1qklorpZ22GFD4a9OTHDzkt54Y
/5fzmL0lPymkIKgwICdfh6NbVCir9hzH/YSd8P6wqNXJskKTEqCozw9rsCWrx1yO8jGq7xEZ5rLZ
TCWk7G6o8Kz8JxwGzg45e3pxKqS4NLpXHG1u3U2zgTe7VJ+Mhbye0Gz/agl+PsHZU0yVNELS270m
YMRKa+95Gi3hZ76Hrz/0D09xtmJFNtq9ySBTMOzp7xzrmozRZvIBr3YqjsBOs/X8f+cD+TDq7IKX
ygRevsnU6GQd3TsbzbDZn0sHfPmt/2OQuVmIhO95HgbQIhy3vvHyS5d0tbuDDniM430U3bvvecZz
EcdXo3Igq1gHToSNeRLCsujtSAnhMB/TxFXTXeTe3e+Pi69GIN4gMiXHf3o7RpbniUGVX9uW+MLe
acqlRhfy78f48rswp4rNu5Th5F4G6aDL40C8KhuxVlbhOtV2WfdN2U2xRUM7ge50xUaznXL9+4FP
N3gCmQ/jzk5gfzAzU2dc17zVIWoVTyg7MTW++f0op7EMhiikpLiWwZUjfJsdub4vZ0mIQSb9Vk52
o24TNg55rS6nLPu5zPPJlGZjzW5jstroXOpxucZ+tKO1D8snGzBxBwj1fzkr9fOWaAhXC7R+mlW3
Km4gfm1wzSSDWdyen9XpZjib1uxNyaJuglA1f4EBvxSOehG82tpVflGvEJ2vAvdHce5Mnl+OlNmA
sw1f4WrUVsxuEga2d9PsUIM41a64+icqI9Ov/3g3mg822+qrptTyhg9EX2Dmy6O8kZbknxY/pE17
/CeGOwnk3+emo8IwONGAnH9+c4VwR9NgOHkPHGsh+N90lEkbhWLT7z+S04mh9kD/RBM08RPf/ueR
6t7KPBhjLxUMD0+5VNszJ8q5//7saxeDPco0Fb1EbXUR9XQv0rH6+xlMR9LnV/N5BrOvfIy72C8C
7MXLq0ylxmpd9+laaPA7YWL46vffj3ZuPtO//xCTpcjvaxHVLyXNSXJvr43o7vcDTMf4fDoqaSEy
47quIT/6PIDnl1VXFeNLjLKv1+S9bLcYxukHr4FPQeL53DL6akKqpcp4vwG2EvOavJ30ul5n8svg
gaDUykMGJdJXsY8Ph5VNFY6bO93NuN6RbTXrbu2OaC7wsbPjc1HASblVmRwrPvyU2SKr7aDoihJR
HpzDDJqe3O29UKGzon4Kh6eRRpQQDUgGsHTUbzOoGwEtn2lyV8XrWPJ2eX9XNepinFq07Iffv5Uv
trfPv20WfQkN02apkV8aHx/FhUfz9SM1Etp7v7vCoX/wHnedc3qJL14NphO07qCoUzF/ne9wRm6H
9Ny/2O7RNkdcdcrV72f1xdIBLMz1CcmZBhxh9q1ZLW0lNcZmIDgNh758RyrqH6WuXPkBGDs92wMa
v/39kCc5bV7yxzH1WfFelGpU1MVk3DOQIMFEIMUxoQ4OQ8f7xFSn2slbuhtBT7tb1+7W0hkDtJNw
ifE57LnF8Tekn7MNL5QNOmFS8WJijwX7O36cKr5n5jg9t9ka/jTGbNPTlDFPi1q8eM8WhorYjf2s
b2EDPoZrw+mX9QPOmMMttJ7ktrs4V107fcAGoGidRMnEyNWNeT47NTzJ8xsTt5LiQVvm62DVV0ua
WzmuxLJAK2n8tG7OFgxOTuPZqNOn9mFfTGQ3HIdoGrXH5apCnVlvtYW9wT/m/txN6HQxToPRj0XS
nnQQlaHPg1mhGYpINt4td6YkW65P1ijL6XyUaC//8VfZ6/9DWf6mTOKZ//Of//fPCs0JlOX2NX31
nuOPUJb3P/HfUBbxB7sSpsdcbQDk2dMG0r1W9X/8TQLKwp4yORPzEVI2s1mHaVbW/n/8TRh/AHGm
IYZ2bEujO+bvTBah/MFeBJ6awAc5OPzD//5l138urz9JOd5r9tc/f2y+Qc39eRlO1RWq5gaUlymw
p+L8+TMRIfqPpAkOehjggREjcPteMzJU5kLRV/YQDzskwDi69ppUQXJXcgtTVgU+SB55dxSuaRHt
VdMbHE3qQdFphSoasL5y8RbalbwHraXeGmUZrcFdt7uKLl1Im5jVVNYvqeR8rGjTc3QlS/aFXwXr
sQ6LzOGuuFe7KrhOwqrdRV5O61Yr1H6Vem5B66Q21fnkNIJqXdig+wwykIvR89t1navjJdY2wavW
0NWlFBbBlKG7cCvIsDxGNFof+oAOOLkf4ssauDFt9Iq6QxmmLyolBz099Nq97lojB2Zlb/sh7y9a
2tL3mdCHXZe50VXDj1wLPzSWMLbto2wE0i4ICn2tkyg6ukokr/O+G/aV7xaP4AjzX2pb4xqr6+2u
TxJtpVqavJPNwdtC4xbrsWj6b3kI0WVJt7V4UKF2bEzc257syFJ3dQA00lA8fy+1UXVUYzq7RoH9
lI3500q1e/sGpxjpij4qnJrHWOBtrQaVk9SJ5fRwyZbQUGkzxLJ46vyLU22JdETfWO1gX7iqhuNO
7lnbtIDqitSn2fh10B8S7LpvBkDit/AH9S1AGroao7BWfni6ZN1IIle+x9iQbAOIIbu0jY1DDfxm
lyQ1+CxljJ+HWPdXnusNLyNmK1vayWAhZgq3U6uUq51V5dlNPljmIdPr0l8UFfwNeCQ5QMtQbuxL
lAvFSqP7TIKbCg+NRkzpqpey4nJCfcAZqNx1HrjZi0kP+t1QK8qT0bTyfQHC4TpPy/DCLV0rXBd1
a207LD15YNzBlroFG84osizZdWWXpMuEruQLKmTFq1aU7gZga76xJQVHyMKNA2iEtWGh+RAmLN5s
qI2VjsqmdQrrSrIa87q0+jamp1B2q1VbUbaEKAERJJci88IPsGJQQ9174e0CVG8KdOqigBhL39gq
s+L4wh0bdycVXfgadgP2X3mQKDdRHWXXooYdsHch/JFNiEiiG7ZSHbLedw9UoTD6MSjk9XGmraw8
T4/SmLprTw3VrVePNN+aGOjUmgiOulXTGRvQIDqYGI4YwnO/lf1YbkNJmaBueDDnRiuOPUDiJ6MS
3XVoFPJjYPrKpgrd5uiJJju0oVxv2lhglyN3RLv56NEn7ZvZvg6T8hLyIL43EI9IdUR9hbUT94Cl
lardvdUm2Y3P0nyI7Ag761RObG/NekaI0BajQrmnKhR6qy2cy4MuA2NmN2nwbEaF9jNQ4gLyf5d3
piNXCS5WuLaZR8HvfwLpGQabJi4hZw5ap+7wEqcDwEv19FVqLLzavRgUthi7/GdC4z0lpqxGkGB2
MI2V3sMOI4LFCnihe/EgZK0ivwZdNIYmhVleTk2fUDWG/8XeeXTHjWRp9BehD7zZAulJipk0chsc
UQbee/z6uZCqu5Ighuju2c6prYovIxDmxTP3C2w5HfTnDFDGTUwIPGZ9lunHUa/qsxcmNKQmqoHM
hDi02gc9Md1H/iyvK6NT6ycQNxCvk9gL7zy1pHMnUtLCIX3aoB5YiYRQgJ6ch9Ho9nlfh4MjdZW4
LWuL1uwhyM7gPLPPZl7p4v2gwNwnXdB+KCvZvanoPEZhLRLCEUkS+BYAmTJpRM/Fj+nZZ8uD86yy
9qYerfaSeN0EBU1KRd7lWpEil+2VJz3V+19plbYPOsJ4ezaWti99C7Flo0njeyXwPf6UFamgbDlK
uy0sjPGxYsM9V2hxUZZYeBRjyWADaeUtGlsVIH3kvQH3s9TaoETux6NIizpUzyapKiCBPuamsok8
ihjsTI36k5LJ4X0c0kAbaHrxxTAhdFD7EOwtV2pAnhZVdIHE1/1KY1l40bg6nv2Is16oCuXWjfPi
eYTyAmGxV5UL2BL5efCSCY1QyFA15ECumFPDPXelWH7WvLg6l+EY3DZmrX0uI6XubEEawhNdCCA1
6rG6sMr6r50MbMkW26J9pMRUOiVl1EAkCYJDQ9L5hVo+9BMCuXgQrGTCPIKvMTYSffofR0mgkzrt
Lcr8rDT4wkSRdC+GsfwBUCDiQg2Un36ObhL8EQqUej++z/RUvrH0wTyNhtscVcODk2GakGEBv9To
IKChAxkMlGkcGze1UZR72DHijRSpU7N52YO/t0T4maM6dt/MQVW/Q92vYI7GyfeOejIonUWOSIyJ
Hl2oB/W3IpLDS1w1FiphVZDeRqIBZAV1Qk90On+QKS4R+/ZeiWsIC1I/9KxZd6QdHt3356qIA4CE
Lf6AE3ijeQr8WsSNjzo4BlHVC74TRzU9xEFYqbdy40EsGC09Ogi67j+OaWHGTgfK6Z5gQdhv0jHT
tkOsih8Qv0tPUp4Yv5IuMNStZeXZtgrH8RJ3QtXsNC2SqolipdHQJFdlZIe1kDWOGUnWYx2G0kNc
jewKN5YVi4NAdem2SiqPBrJEGA8p+CCYsRBaniJZQsc+cIUXgAm9vqFXGvmwui+TX+ww2gYlpfK/
DAXFvg45uv4eH0CEZiqGmW+beVc9iH7f8Vu0UiOn0UTit1hSx4lKUw5nSFPth4Ya3gpJJrV/xKNB
DcQT273hBj5MBiGvzq0x6HtR0TOg/bnc9qwRyBjc3XnwEMh+rZyGiGa5iwlOU/huIiiiHpLMk4TG
zpEOgj3vwldqnJIipfzAm8YQwLWg4gLBvVOy7jRmUv9YplnzCTyzfO8FWbkRPC08+HBLHnuOvB37
1/poBUL9ocw1NCQtxTsAPes82tbzaNsWqGgUFQyXOML/wocEctWq3sEQW3nXFBGlwI0LhEDNim1L
qWFBXV8z1k7sjaO+H5OxJSBn6B35vwGmsBsWVKW6CpQzp0nVEGWrsDV0Rw102DWGZ/QIB5SmDotE
b4SDCf9N3SbN4H4RKZvd5bViSVvV8+CSBql1N0ge0Hi5CTwTeL1hZZuewulbLWjFm55VPdrp6JqH
QEnTZygk0qauM/dLHmXJbaRLzZciDIdN30bBXVyJXrFBgxD4Z5mO5X3tuehUkJ/1pnN8+NVp8kBz
tZlav2IFQTU5xGFmt1kJE9IaaOuFwo6KYljZQpc+uEMFtcRKe/Gn50nFSwD/4pSpRvPY9GCxldZz
JacNJaTjlEDpAFmYbAWgx1kWbWTaWoD5lrqkOSMKOBt99KX0xkRJ2OjvqiKLsptsGMWP4djhHZm9
mPW7tnQB4MR92Dy2RZ6jQN0owieoDgMy6SWIqk1C7haUM6ikI6Gh2ERmxQz8YyZ50fNAzOjeCEz/
Z2tQsmDnBuIRu0rBo0WyTOk1J656zzi44BIQmqpqOeMelxDEk/PRB/xh+Am/M3JlthIo+k8u3ZU1
FMA8Tba6AWTD5lgMtGOg92G6VTS/NbcGQjQyVDsZdyEUEAeREzM+dYWFsFjYqsIny+uQHGiS6T6G
amPKToAGQwHJRwHzqoSqVCFfFeePscoF6ahNo1s2npth2aGcZh8HqRVR23TL0bOlMijqHb6UZGxN
JaK1Jg/qGBZZ7OfyBnkZWEH+2ImNHcZhx04XlPApNTj+tgElSLXdBV7H6yPqVZOr2evIsnAg3sNY
VMgz5jkezOgacusYw9D0J03yWr4ZSZMMQYXup8tVrDtWa/hoo+RGsdMaw5SOYuL1vgNJzeq2CmAz
FScxlfIjag3wnknGHAPe9zDJdTn5VKCR+TI0QkqnZYujCIUYTssmFdzSeopEl4vrPgIB9NOXjfyS
C/ywDvmULa8sdpeSDAeOdukwEHqxA8qsERvDrcrloNiS1nSfR9TNG1v2BO1uGEQPabaq8jKEzK3I
B+Qdp5ZhN5FgHP04Cm6hyqFpqaRiet/KrnLrefJ4O3YjLpRI0Wbk1EHDP5CCkaCzNBhtZbOf6xAn
n3Vrl0irgECDUIdD1bdGsEE0LwPxHOLAb/K4MSKeLyBt+J9Kw8n5XOlHr9VkkhhxFvRIoYTJoy4o
jXkIRQMVvKovx95DaMMaUs2G9SeyLaQOJ7dslOLe7TrfvOmGsoYnjd7fROQrzViPPqhD6hs5GsRG
oNx7YDvgLbLMC0t5aVtp2OAXktyFKPmlqqtw04gFchvUQ/oIuBL6VStAwFpMwRT6DqWuIRFD8zbk
ad7/e2NEDCoZoZ3WLoT9vmvTB11tig3YQBH2TuMWP+vAAluZIq2jCHr7QemKDqVfg95ONLCgYQ9K
eEfQKvwQta55RlfN23XIbZJ9C1X1pfUCdU+5lXqQg9ylaHz0HtQEOHzYSxMZK8CXCsAqov8NIsn1
cYrp63L1T7HoIr+BD3bOA09+TjpPv7F4hDz7/QjgjsdpbB14oqU/LK/lrpWlND1qpUW9jaAYil0V
nXqfDHwvcHJp9UU20/QnrNkCHzryjGe10YJmm1lNvBKSfxO2sEgVE6SEdUWt4ZtKhkiQwcwo6rkN
s12LUJXvd3uc3NERR4GroR5XIqKzhCT9vsRaUNCAGzOFcuZhZpEx15mqX/QEoKQ5HMveoKKxsJA0
q6yVZM0spP3blm5OXT9kHKD2zqKvlTh49dCIl57MF4ktrYNTGFn/aVLjt5mpUQToylQgNC9llKo2
ikVNvADKTBHbepj6xf1dsUnKDVS36pYWw3Uwyiya/pdRSwL2QmjrTVSyKiXNbUvpMpzGxhFhTx+q
fXKnUr3c//J/+eDettFxasBvs9u1FpJ51PeN8Vn8VbZ86ody6aLutc/Efbq78Sa4827V++w43JoH
/xTe4Zn5a4oli2MmDKtYlJFZb9aqrnSxgbN9QbkD7H7h0DJDnyphlLt8qxNxro7St/JEdmS1W3Vp
1RLIoUAdugH1UbO0X+/7UtuM8mUwFEct6Fg/mVDIu3Atsj3LF/yZ2Cs704q+CmwHWibymJMvvgQB
TAyTF6EPnvCkfl3FVReilUsb43o408+4MuNxFoL7lS+o67mnJoNTlUpauPK5Fo1QwmtS0A882poF
RGtptLrUUy5J+5LoL5b38/0xLE7V1Z+frcFI1xpVCpVLbiinuCowYH40EQx638q8WOPPF4GxTfgY
4Pabkpqhy4OySHg53En0SvWH1m52tPXYKBCuFmv8jhFfpXLeGJulcgyU3SzYwReivYcYqUca3Gx9
cmVpPWkdiZYXdcfDRXl2H4Sn9we6uMKvxjlb4QK+YOXmymUcieo029w8haG7NThc3rczT6e8GeNs
iYPvzY2OCR0uIZrCB0CK6MsH1bbZ6HS7uc5auc3awGZrXRgJlejIMDTp2SOTSjhwo+nAY3vhvxoZ
twBoeKpEtXlyO0/YCb6gXOqpeWaqoE8ccG5URHMBXP4NOs/0Sd6slit708ivdnGQcHUq2Cs3xnfz
Mh2F9aH5Mp369Vd/lQK/uJ2vrM22s1gZQS9YyiUIUa5QWnvoVjb08q1yZWG2o3l/+3HqIc72MT5O
jYmoaN5M7c/D524jbvSbqe15tcdslkr8sxxptyBqQOLIfNPoORZWrY7qZeK3FdrZsqC3mskW5vBd
2BubgD5M0/guxMGWPsInyQ9WVs0se/vG/mw7yGnax5GlokNVnX0PJbsYpKPabGuEXtp23GpASTtS
Pe/vwsVNcTXq2aboqC4wI0adexTuRwnCIBlRCnEjdPXz+5YW/Esqiyy6WNAZw0mf+WDNEBERTPSL
XLoiiq5m+hTK+bAD+NYT/QYT74gdUM33jU4/f7YzNLBxKtgHQDcEdl7vDF0vQldtjIviIr8HdD3f
jkJMNEZGNud9SwsuyStLs88nproZZ4ZOEkCIX8DctBOuPwK6wIv+pxq46ZfST6CDeQQL37e88Alp
ygSARKci5drziRU9HcnK0rxY+UjpbEKfIOq6z2piIbbYrnWa0Ci7NKWT52OJAPKgWb2eUkI2Vd/H
5sVPWye2ql1Vcb4NaEyZE4B93OeuvM/B4FM/Q3yTMh4eYjdtbz4J8XBxzWofud790NJNqCnerTV8
LCFedlm+q1C6soYfpaTcwOOzU1WxQX86afYzt8iCWsGpQ3amajJHCBCatD4H8ZdM+G6VH/OEMoNs
OBkigRsJ/V0YbASH9r4lOi1E2iivdpM6UNejAtSWyD+oT3odfAbmDgs9Oib9N+DhCKsrjhhbjt50
B6tHmdb3n4dSeEgQ3a2hbJP0NHYyvzKHNwWQ39Z6xfFjxNoHeMr+DzH/UMgfJJ28qyU5UWpE9ih5
e8mjpTDpIxs5CrQcy/QT8Q6bZ+InII3HIvyqep9dLfxWydRMIAAju1BVe2LIWjhuyDYjkqdLmz5C
OYxHtFZ+lAgCJX5822pMcmW+ZFYPfKN2AcdrxcGXKYSIgXw10qMaors5HIy0O0vUMdGAjt4pDktT
HHQd2pFn3BuJjmwCMRjahgvDOHui68Dcje0kkc6Z+8MlAZH67V4TpG3aheh+wSmuwm1U/jAG1EI7
OXpANZQnObo+6rgV20mCtbhrOute5tHq9U+F/MvQkL8DlSlI/FJKamXv0EsoF3zJfIZHZDL7orvG
zh+tLbIVqH3eGu03xf9lSY/A9ws4oEV+QFaBaFLqmP4XkLq8tgCZ8sFFqLaKsA2AI5eWENs5aYzx
EBWjXaXmJUmHTRGrD2TaEE/X7pNMPdU1snZjvpHD5mucSegQ65SceQFlM/WwJwq89aR9J34WUPhJ
89tGqdD5KsGYVThgOUjT8ouRjR8Cz9170qOVd3u/a4517B5MKdw1hKT4CJ8VH7FlUlCpQTqB9XSU
1eIukV7o5d56xHAQHbpU/SOt4g1BIbplHNDMZHjUDSETp0QWSBWNo14Tt+HuyUt0EjvSBhzQvhls
FQKKRXMrE4msyHBm5kcSjFu/0eBHVwhukCMRCIWkkuv0fU+gRd/UpnQo0+ZMgmozhuFB0l2SAQVN
ksaRWDmwfbnfotrR7gfk5p1BgTQcKQ1DbscMvHBY71wxdrwC0rqerYQDlq4HCkFllf5fSrXm7UdK
TJ5N6Y1LKGf+jijtMVLac+v35xRUamsJX98/NOfcsem65fk4FaBaEoLM8yI0vx6RZxHNS+eMigMR
ekIoJvsRAmb6QvxZPMc32S3IE7uk6dGi2/nsX9aezwuelKYSbdNlOkcmf+f1UWqqtWV2lXmJKSv6
UhpG9uRRcTGs3A8rVqxZ6ZtWF5GZaealkSUI8wklt0iAee7KhC5bmV7jBo8HqBKvx+IaU5jTtS64
9c+qr+yKKcf7/jdbuugIGekUJhpEWOY1dG2geOqgWZeoULZwhH3tmfTESVvr7lq6yeHuEVqYWv44
01+PZFQsAv6pdRFbfcNNslNl4Ds06W50Q/6UesOT32lrPX9Lq5/L26LVYeo0nJffhr5gqU0sXFKR
7dZpbfPcALcm/4AQIHlQ3S+2deDrm/cndMk7urJqzFaGLxEWzlv34obWN6OQbqn6vMQjN/P7Zpae
zhpxMU2ZOlHo+pvNaBhntId63sNUpSc7yRaCwP67QZGe+GltSy29nF/Zmr0d3E5Ssx4Jv+g3lYq3
kGcLL/3Bcrwnbun4g7qDaegE92uNAYtzeTXG2V5GaRO9rNR7aAQwe+HB0uBDpMFlZSZXrJizLza0
ZUkO3XuYKvQrZwDKZNrRaZrPditugmofnob1OV3aeFffb342I8E1BuQRiPIhCOIoNzAwnyfOl2mL
m2IXnrwdCeWVcPS89+f3AU1oivpghTLkN7gCg7o2XxG9h/iYPACkPHt37o5E/27CFUw0mvU27VWT
k+t79Y7OXbMYVbSrjceocKTGCfTd70raXX2QTjG683gYzvqDenF6r0Y6e6S4CQenGnoPZJsVB/of
FcJDZpKWo5oDHPzj+2tozdp0kF8NUpaHIe0772FAf90X6JlBP0AKEW2NKRV739RSiIf2MEs26Y6c
wNazTRF2flHJvf9QbnjGs3ComzkYjo5aXL0vxFXa88IH5IyRKM2d6nOhoM/emHWVIVDgNQ9Tc44Z
27zBDNjnrU2qrLS7DYqSN9FuFeUxbbrXj8zXVmfLRvB08jtS/RCPZ1Gi/KWCCPHB6x6jXPgolsZe
lNNdY7krh/fCqYrLAKSB4gPCkW9KylHA0D0kAJ4m/HO0lT51KPjauq3ukp2ab9c6CmfLBlwCvhKQ
Kt6ZtOPR+fd62SSo70lDIT/6tXSHuupDJIgbuc5OGvIAa/fF9JmuJnSyhd6fJTE4vDNdm02o6Kku
lH3lMfwNtk72XIk7YU8qebtGwH2DYZlMTUAUpg8Cljm/7H1vjI2kVR/VfXgWtxM1UT3f7k07O8cX
IgYrI5s5Sb8Hdm1tdjmh0tRWSII8WsaLx/PC+vz+fpuFkP78edqqSEzAXSFD8fob9eNArYesPk5R
4/S+PCRHHKVVTfrFQVxZmR0grT6EEAzURylOL40vPetj4a/M0++26fkKoCHyXyOZ7sGrQ6rxUf0Y
JPWx/pwfe5qCy2YvO9Im2o6fYD36m/yg3g+sCVTV1UMLlWjC5hT3/3kz/O/1cfVDpm1x9UPkoA7z
kh8yPcOj9LaODykyi+9/tvkx+ee7ycSpRII4AL1mx6QGpj5XdeWx3w1bU700+2RvPKPSbo/lOdkE
G3EtZLRmcd6VTElj6nuawrIftkZ1N1nszlOnhlndTRajT//FEImEAz3kYld/l+xfzyMNWBSzy9Yj
UYhxlzzIz3SHGJ+ifblFYsXnOlh1BGeu0u9JvbI47/ipkeQrYZk91pv8qN3rp/axuPPBPA47Qjwh
HeWdvUZOkGdPhzc2Z/ePMqp1Bfr90XqE1fOJqXR8kbiCrT+Rm9wKjvxo7Glka+/yO5KlwKbErf/U
gvb4JO5Rkn5Za1lZ2qrwg2joA/AtkWp/vXphwItpm7iPWUgWVim9Q6hZL//NlzWo5J2O6qnh/LWN
QESfxZTcR4ma3aL+qJPJ12pbrvT9oAj72L8hnvU9ihHUTnsik2j6BWvoksVTnFqMf/0G+fVv6P3C
HHx+A1WdJ1TXynPhuIAE3ftuMzzFYGjWJnbhNiTzTOe2ZYo0O81PWiuUR5SUrEeS0FSfoLVavgTG
Q+3+FVX+/xYgWoA45d5pAWp+fEtfNwDx7/80ACnmP2jgAZUJcIMbW51iO3/6f2TpH2g58FUAs2iQ
xyYv5a/2H1n+ByxGRYHkSQqCNiD27l+azOY/oN7Ag+WPSlRQTACj/6ABaNZPyhpkG+DwTuoxHOhv
1kZUeUEbmhkh4pOLgKBuB+Rsj+nG37W2aueIw31E0Asi0z3EWSfaGJ2ztjxnGbS3v2F2Rw/ykMoB
RbB29DFJKAmZYlvKXY2uRXD09qMTf5h4+tZKDG+2D9+anV3bAwFuHuCYbU7j9z8RtSx10k+44tuO
DsvOsIXd1bI4//EJrvutZj7/P21aOKVQcujWmF2eOHCVHqXY/CedMjgBSNv2ZMlxCR7jfbaaAZ3+
5N/eyRuT89uTki+fPmRMqvv6SEKDJnl1Jx/WWFcz7uZbO7OjVUFh0aUhQbcnrJfi2sUetWcn2ubn
CpqevqFlbFdTBb4NnvTdcKCjq16VmZmuiDdjlWClsZ0kOldnsZsyMwltTKvZP8ZHmpm24X3Ne2r8
5bF01+trZq+av8ZMCHxSLSHSRzPeK4crRrkgUQvsVaRxHHkbnOoEe91GcyB+/Me4+38ahI1ocaKY
1jw45SKJ2UZ5TtnQrXuqb6fSjuF81vGFpLtk1x0uP1YW7HQZvZnRCXoPaYuKvnnh2xCSEEAZTbfD
Y/VtCuNQ6nmYpKVgbq37Qa9dgN/Dm04hlQHKU3hq9v0ASOljWRW67VqPdLVsvGIN+LFmYfaocaWK
PqoGC0ps3pnxQIlktxJcfu3L/XMQMElVcgMkHmfnSuejcM6Ny5RVipNrPmX6RX7Us+D/aGfm7Y9j
EMfUjnJ+6TH6vtkDZa9PelWc3l8CS8OZKvUg6UIjtubegydaUu8WJN58qdQoDQ6PYa4TWBPyw/uG
lg5klV07CbMtEcRco2jUJKF1KTwGB8KF/k5MHbne0BpCMQpUJYSRi30r2O/blRdOjWu78xMyCeE5
1Sl25UsPrMI2v5Y7CeU2YxddsmdQUvpR3SRHZCyUk9vYtKb+WwzfhYOanwHMbio5mB7erw+Tquzl
JCH1ZXuSckRIcNMFCLciGFS2jlv0p9BDDHJlzqflPtver2zOtkOnDZ3RUuhg+/QXVXq+s+Rby1N3
VU2jTyZua3klUrpmcHZijnk1ZUsYZB/791ZWOOQxffOc4pKbxTbOVy75ac7+9/GBiZjNaRulidBg
bvBoiPTJwtdoVCINHEcbvajXpC1ex4L+bH2kySlRoZOC8t3Z1heCRDIDK5pW8HTXtjcj3SUcltlm
OAz+ijOxdJRRAz259sS7CQe9HpsFb7WpXe4CLxxFm3Yf364Ry1vZHbMcxZ8xQYyjYJdzWeFQfm1m
5D61yunKIQETbvVYawvbKlLlGCEB6Ix9UuyCYggOFu1aey00BsKX+XBIzBE13lJ2PyoIX97FtUUZ
YNxXT0FP+aOfDMPP97fx0va5/p3TdF0FP1IziOUgLJmOzL01Ev8lrZVfaansvFC96wqaJHpvp1Vr
p/1vJY35Eru2O/sMnkIDQx1gt9omH3Jc19runUkkcM3DmnFT//kloL+QhsVVnz9e88RVkqpJJw8r
+6ieun4zfJCfu7tkH6AHYfrb6qk693fKNti52/cn938Z5d+2Jz/hanb9rBpML8e2uq8+/AFJjY6A
9NTaKKfpejudfxuaLTedkt66LTAk061L63GPflG0Bt2UljYqUmwyug+8e95wfKuQjRIYLOrJWYWJ
Qw1it8M/peBxLRa9tE2vTM0z2ki+e2na4kGhmrmJ9Id+XIvkLI9GoqAKH9SYcP6vP47u5TldAizB
KUrTfKCOf/MnniofVqvZly5L+Me8TvE/JwjTa1uuJCVKZ+J1ZNtxN2m+tRTR1/YEtRUP1Y24dqQu
XRgKLSMoqerYnb+YxnHQjN8nuLxvUD2sn/If0dbbmqk9eb21k++TTXEmRLZbS3PP4o5/7be/Tc/9
gmro/SHKuRypb9yPAHxRQQOfNsmtTAG5tYWy6P9AQ2aUNEiYfMfXU9vmIPaEgtsDMZvLsO32kwai
hSLh+HGq3F4H0i3OrQKamNAE8ah5mkTIDUFKB25HWr9/Dkn+g4KOz62vnSFRS3Yh0Jifpvn9+0fJ
4gZXppo8Cuxxd2YLyIvqSoorth4a0ntT+RApZ0uo9u8bmekh/PXtrqzMzis1lfMka7Ei781TFdl1
iySZuZH27o7vuTF3/sPkxSWPwjm+W0uvL1tXiSDDpZ24VLMN2cEQE+LpEEOIcd98iG7ayAku9T0q
KY6FXo9FaYFom466/zgcVkGUS04PL7V/WZ85dVGgRpQ//b4num1Fgm8z2mQhtubRcMbfoqv1Pnm0
zquBnGlS35zdV4Znzt1Q0GSsxRjWL/XRQscb2Ovk/iQ/kCg8/2f5qT+fGDL6JCbCG+RNIiJ1aeof
IlZvqlePAjyOugxW3MeltXplYn4CAEsQciHEhG9M6tvcRM1no/uyslYXrch8rqnjC5rZ7MojDmhM
hL5prabHzncmTi468wflzvpq3vdoRsPtXmlzWVyi4IP+ZXTmLil5KopdyuFWb4ZfVAvod/39gOkc
Cb9aBMiu2pm3RwzpA7GTVTkfaXHMfDcee0Th37z0W7WtIxVmzO8rC6mQwm59O9xZW6Q9t65pp7gW
1mYt+710FxM3RYOG8P8URZmdsCi3T8XcWE0R6awVwEPVZuVrLrkWBDDgKpl8yzcavZ4e12ml/N59
LcgGe7xJP2l7ZUvJ6XrGb/HOuLY2CwIYdPMCfce7EIpNeevufSf6Gj1TFgxhWTrRjvVvNPEtfrur
Ec5ONwiShjAl9KeY8SndkR7eUoQY7qY1Y+01p5/qoJ21HNnityMeTjR8Otfn7xBi2FbmCoy01kzS
gJ6NyPrKW2dxYFcmZnsi7PTGGyZXzdPIc3md1dxHReM+GLKvrJEcl+5e7tx/DWf6LVcOtSKYo5io
2JI82pk7DkkZBbLixuqRrlQf2v/r9M0WSjtKUTiUXIhRFDyaXuvZeS+u0RiXbp7rQc1WBgXhrP0p
pN7mOf3lptMOX0VgR71GNENNjitbbe17zS66OIzcMZiCk+XG3VcP0qG+kR7CGo7fdM2VzvDifmhW
ve1ppua33PUgZ4eIUcotDRNYnTDqdM3u08qJqTs+aHsPl8K7lxEeHb+Y1crqXHyJU3WJvjg1EyRu
Zp4TOC1YbtO9Prn56EmSPExE6IXaDfqgOKYRPs5TENpJaNd3a++yaVRvRn1lfOZQ9b5HC/2URpj4
/rhSx+ioQy3+DzsX/7rVr+zMLkMt6yKlNBjkBL+UNsFWnCqFRloIEXTZtJ3z/hpa/JiEUFCRgHT3
hiLsjgAnrCliI1c52qpdEDlZ7KPmVNKcsmstcfj4vsHFY4y3DPm7SQttHuXLiiJ3Q5l711Uof0z7
g++vbIslCxqFC+jHTlpGcwd79JJmFAnO2L1LIls1hZcik1YcozUbs9Xg55qRaNNXklsdHtJZStao
5kuZSVzJv4cxWwhpmXVZkrPgEv6jKuJzeoZg0tvetrW335GJPQJdgxy2C78Kx//GUYD1rJL3kFHa
mpc4i7rXykozrfahuNdTUqBWPVQra09enMW/rcxLmke/1PpxxAo6ikeQWBfhM7myjQpx7pZuIBR/
n2SwVlRxus54L+W25ds0xVBatuq6L+2DqwEbs7PFTDtZaKerbwqIjLfgmx7dY7iZEN4Gzotao922
nkBbOlSurc6W0Zi2qW+KWA2P3kE5TEEY//BveCzT35kfXtd2Zmsp7LUR5Bd23Dv9NCAR21BuMWwm
tTTruPaOX7qVro1NX/3qZjcsv8+MAWPmmJxM6EN5XdtqUaysnsXwxLWdmQfRehPrrseOcR+eg5vC
oYDnU++Ao96oL+uu5tqwphV0Naw2iizNnFaIq3ewusJ9J7UPfSI9vH8+Lg2LplYV/gW3nEiF2Ws7
nlw2YjhFQYRDfoxoD0b67Sw/4s7yDKoOyo/37S3sQQ2RGNRf2elvC1NHUYAZo2POSFkMFX1XaWy/
b2LprcXbbuonpf7VeJMR7EF8gQmnDy8+BqNd3zbftO/6qTxLN/pG2wvDVriTHBKqMnfcsCo3t7C1
NYP3DpNJGxHptdcTKiSeTz+ZhRasSlIn3kLS3lbeWWvXKqgXdjPxDoJXkwDQNKbXhga9bbyQubbj
LtskOvX+CujRWN+ChtywWIK8mMCem5XZXXhwaSbpYkIeOEAkKl+bhXA3tsNktvNVxxyzL4aa3KSp
5AgTarIcaEiWHRPlHqltD34fr9hfuqhe2Z95oYmfMPOei7jn/XDSvnf4DkfvxriZQqPag3bpvmj7
yrWTL+2deHC3a73gCwvYRHQJljVhPNJBs+FnilJ2I/lbfG42fX004VK9P8MLC4icJBW6xELNt291
KRdUjWpqw5a6eBvwhFCC5FjkEi2m5cpkLjwg2PdT9T3X4ttHnkE3TCtmgWmXvrHTBaBjORJ05ksu
wZSNn94f18J6NSEi48vTyGS86QLLFIB5iJYadhx97SFFaZV/CCLKAaNgX9HQJGvpfS2J+/etLn4v
KvEg/NB+9mY7RqJM4ygtAXYkH9P4c5ZIK59rqSoFjU4kCiV6wkTKNl5vCLoIw7StWsPOG2HTJeGj
5ZcXIFNi3h9l+nzBp9wpav5tpFW4jL+rxlpkbuFtS/gasBC2Nfzc2YkTl3kLGFlhwYz6tibqZcex
uE/10dZa0bcNuuYAk7YrE7twQVkEd4ihEdiZTtvXw04rKy9qLTdpM86cSavD9EjWS2vX+8JumLx3
Lg16GXTy9K/NuKHiIZOKmYT1s4Ho5xTaBl7nXVEL+cp2WEj50VXE1vu9WCbJxNfGNCm16pyaVGrU
lPuUkqboUH2NTt7W2CoXpbTlxwkfP7yYH6KX95fp29k0UNSEyEpt4nSqzxbRkJZGLIN75BD37BiF
iSZMnFooVxbrohkWKgR0MtlvRHSFqUOMKkme8FXhdO2XQQzsNjJWrCykLwEqSAh4U1tCs8a8jIlo
Y4lcDAKMXgT8Woj2QVScslSxgWjccV+c1NZzhEjfgDHdvT+RbzcDLT50EoqqSnLuDTqspom514LI
tMfG2gHqcEyhPBVttlGVyAkBIFBPv5JiebtEISwQW5qUcznd5quG9kxNGlReZ+NQfIjr6MaTugzy
oP5VjTH4/vjenmeTMaqd2O4yFU+z/cCTWo30DGNRVO7V+AtczRVPd8XC/JmUF2ledwMWRALkDXxj
f60me2EVXo9h/vrRs7CvmsmCZ0AUSb/l/oWmnpWJWtrMr6zIrzdz1GVSmZRYmd5Yk+xEv6mym2FA
OVo6gCgcQAQ8sP7pg9l2N7AD3v9QC2liWDFE/AlKo5iEM/ravpYJKQCBKdYhcDKSiXgBEFM58HJT
Ow2Er2WFsEhufEzd5nOthEdJD1ZqyZa+5NRTQcMU7uGbNsmp8F8cC6L+bZY7Rv4jLtfad5e+5LWF
2RwHoxv245QU0gfraJhga4f0ECfBdmUuF0dCUSQ5aX1K0MyOR1kXDMFtmcvpW8r8Rx+k3R6Uff7t
T3WYdH7f4vQHXz9hJ9DP3wZnXqZfGXpsxtOzKPBvNA3Cr2TtO+XWrwTb8/3N+9aWThDVQO2NLCK1
rfO7FIBjowrgD+zYGi5BJf9yGzoSzezGFcW1T7Y0MoY2VbXTVoTP8HpZDmGbRmGD+HUSfkLFyTZM
ICjpQxODukjXbtQFb93Qrq1NH/bqGVtWZRCNJdaGkwBh/ezmnt30m1Z1ooN3mrLthngsCW1KwP0d
7rs/qfc1L2LhVkBaBy8FlDFltXMOjpz7Rhl7Jm8lWdnUAxn/4Dz26iaPGgf4dSU+v/9B3/q6k14W
BBwL8SjEPmandGVKaVf3vmHrOYpM0RDe+p73aFXqXtTHU1rJp1IliD1E3bf3DS+spN+HjUxVHCTC
+aGTiWXXtXVg2FqXuycCFuY+VoP/Ye/LdiPXkW1/5eC8qyGJGh/ui6YcnOnZZbteBLvKRUkkNc9f
fxddfXCcyoTV+z5foPfGBgpdkaSCwWDEirXqLVjDwSoy2OPKdXvRHm56IMDlCP+yxZfFmUKGGQud
bPXWaLWrpOCPQLJcgYF/+8+XhucmWs8Qh4PG1yIGOEVizUWpIUUqZ1C7dJq147hg7zjV9X02NdX9
P7YHxA3eKSAdQf65LOxaIIuG1jLGEhoee4Dk+ao7+xCK8Rpr7Uyeh1E5r4JEXCcOBlBU+edfTgmw
EwXYTfGmLZXJa5yDOjxbg75yIV4ygrzBcMAFDMzrcv+UlFTKVIMuBjAtn6hyfvxVX9UlPncIYOW/
WFkEziyb3WZoJen4k32jReAahkZakEPgILQeEAcI5uuMd34Uz99/rQst7lPDiyMHiniRlGD78rQb
2Zmt9mk4Y6h8GqAYr0ZFUKDV8LDWPzm/l06Mfoa/Lx/OFnNXdRWM5t1ekarSa3jQlY+2BCHajXB1
iM+YYMoKFEDOMmiBkpWtW7OxuMShwkezmsOGw1GipUmQG3d9aq/kQ+f3zulWLe4dfdZbyPLASqeg
dlRsiJGC6X1Lp1snfvzeFz535fT2PrW1uHUmXai8RZXG44Vncl92townfuPcls+d4uVX+VaOVxUP
RWRcTc9V7nGMWH7/G85vnNOfsDjSKmB7oBbDabPYQxH/mNKdPR3QZfH1IWLmSqJ3AVN/ak2eyi9+
qJHWjcUIa3LQCUe7fRRbNRSV774M12lY+CAB2UOdY1Pcpr9RUtLe0pf/gO3gvDZ4+jMWITonlU5B
oIZ9P0jNNVmSczFUa2Gbzd33+3thjO3U1iLQCK0s47qDrSY09vXupwgp89gRJNW+uymi8ikJ9ec1
q5+1lO88axFlACp13X7CRksaCZCpeWmIaVJwOTu3KRSBvHbfBUOg/MnCaWsG7C0+6sfmmf/DQXvZ
t8XqZXUbdTtZjFw0kGzdMThHPunNaQ5ojQpJnLU6+oXcDTYwGYTuN2C7mKo8dSroDeG6kjsM/auX
KRx305GDfQ5IOhR6NXBujmgTi0gpvQ5NstHDS3S4WsvcLkBuTn/FwrXbGngmKLTJ79wH4GYdNs1T
IjtlmA6H9ML1+mzdhYreqcmFG9MEWH/kOvI0aREJskCzvRSpqmTKNm/Xbq7LPvVlnxeerDljkhuN
3OcddMDC/KbY89dO0mU/mUVoBDiu4Bprn/r7LIxDE8CtDd+0lTetH6qLUevLT1m4t1X0OjUn/JQ2
6APIb/jVk6N4RHj6LegxfStK9u4tRZPyNb1Za4peuIbAUonql0xQDH35MMniNK6ZwNGyyQFaJPnU
eQo6sN+HjTUji5uBMSN2IC+BvSa/oSzG3I/eevjexKXIdLKQxbkxcpb3FsVC+KHUPfdl3LE7sAtc
uwwwBy+5h6z7lXpVvNsr196FG/bE7uKk6BOp01JuoDPmHsG/t3F+qCzUEtfC4NouLg5IYbHa6kvs
ImRSfVG95R2UgesVLLr8FItQe7KcxbFoaNzxVt6gTAdZKHTD+LT9/kutWVh4ezapTl9L8t6W44Gf
PhbWx/cGLoXQr2tYcnIhdDVuDI56z7jLbufIemoDDTlWJLn/mV9OfvaWXbdvww7IehAX/zNa689b
4sT84pbQawUscdIT0wYhm4SKdUf016pbmTK76A6AXwIPhScnZjxOLwqSNNBKmqH8Uhv3dXynQnYj
L6Pvt3LFxmfJ+UuGY0B+cMyxn14NoQ+T3TTFYznffW/joj/87zo+K3pfbAx6Y9CyxjrQcz3qCd1A
Pn4lC750t9gaOrEGqv0Y8lz229V8oKM7Tib67cAe1zsRSk+IK2QNevCP+b//ugD4jQkYZNBPPBtz
rFSeElHB3t8qKA/izHNu3U9tWhHFmb+Gxr8Uhb4aXBxbpkFbCxNqpldZFBo4cUitW6Mxoc5Nw4LY
K8ioi/upYzAGOG7ovmJQ69T3Uou5icJgbmDPOmtDRWcbtPpQlnxUUnTf2u4JUScqtBgl2HIH8O5q
oVmaWAYqyWTmosSEofTlzAzG4zsrnuCaY/lY7uRMGsheS2AMilsA8YPvffTigr9YW4Lk2wYyo2MN
a9A2jNByz4IkkNwx0FSCSM6qqMWqvcUGKy3DA1cePLUG2RLZQrzEL//gIpuC9j8gvFu1t3iNVtBK
SuxWHvQaFF8ixBO+88h9E0BHETxLq9j4S4cePCE2sCIS/bZs6ENOUIm5wKEnIKlRUZvvmpWE4ELo
QnMY2jIE88ZS6OLURTW3pxjp5jaq/kOAx/wPe3YrVMyNldgi7/eFH6K+CQwdYI5oDi3zdaditLJV
AAd6sCinhQg7tduqFeZHpzUUxmex6MQWaLzk8wPLwlTRGa5S4UQt0aHCO+hB9ecAs8sC0pG4aMBk
VIefn2pKPHMMxrd13oJz0NLC+iLGCFYlWotmOBA+aOp4bQKYogTha/70yKLuaq3DvmpwccMJ22ys
Hvxcn1GUHPTPF8joNwcjckB54fOVT3nevDpZobucpO47wUaonP59Z7ov88EYPbC2Z5ETNMEUzFCU
uu83+U/7Y/3OOIvgC9uLE19YypRTPDrRvbU2bv8BjUhPGaagGEDQBEHCfxrQpDmgZ4HRkJCiJTFj
bOhxg37xv2sXYS6BmaHEQUpgXbeS8l38kmjR4k1rEg3RepG6sqSblCGjgOtSkH+RgO6hYKY/Mkho
4XkDTTI/fltZIFmeSyzwq8mFt2I2TZm4FHatg8aM2p3U/EhRSfay6xzjPvVmDU578XR+tbhwVxZb
EERLYVHjfnKLqZhW87JfdJ+/9/4YglgoKsVeUpjQyApXVivj8zIyoA2OLwmCZAkzOI12eWqVaEdC
IRilr03yWr9KWGsKs03vr7/Vz2Ir9hYdFuAJYeqcUEktMDpCMlQUS6M+IAu9TtISlz1dyT7PMYUL
O/IW+ZIa5hBDTEYNTmrcFWbk0rA+WL7miU3y7P7UH4bM0zaT7mkhion9RgnWyiBr61zcIaVrDHo6
SfspBKwS5IxWe2VA3Xrl613y1a/7uXhDZp0lyj7BfuYHlBGNsNgwH0oCB10ihXHdr05Pnl2/i41d
nEfHTuIGMouybD9HReM1Pg0FJptEEmg+gafSYJWKSh64pYt+XeTiQJbWwPkgNxOvsYgc6jQg236L
iS5wF90dXmNQ7fzhH2gYrLULzm5oLFYSHKKWBuZiYAMWXpQCFm1CKtCTOYcfx0z4ajdBg7rR7zU1
Wwk8l7YWeDDApjT0ec9G43QyUqesKyCjrX4/ZuAYG9rX7/1lzcTCXbQMuLdygImW8gegqqA/rXB1
5Ya4tGsoCQFkBnwN4FHSZ7+cPac0wCuhwIjI5r3WQ/lh5j8AuIFKSF6OazfvhdsPoDa80ZDVoMi6
tMZEXNgDvh3ya1nDLvZ9sRNmID56EE2M4bTTy0A43qT5aAOuHocLaz2xvogziUUSFCRgXdKHaSgR
ZFFSQQMHE6KSKI348XPS/uzNgK6GmEtXo6Xa4AuWFA2gG114p4GWY63OGvzlWO+gLh3MWzmQMPvp
709+3ZWqgXYhpmFqE0SJKhIA52wQN4ZCawHZzL/0LU6yn/mdtZNkV1o4P4E5OPmZ6dEUB6vsGheu
KPlOk/krbsmzaVidOXYOSXf5iYs3sJZFrq/d2RilBM/A1eonvRBST6wtos1oJ25Tz7DWYmwuecki
+9oIql0e5ke+5/6aOuClq8oCUyE4aiTM9kw5ooGEsyIQgrz4J7RD+O/pmD8UT+lRv0XFfp87IL9r
MYnfbpK7ocXUxMppPX/A4XAg4JjoHdigYFwyWEGpY6o4U/5idfrel/yCcl5O/K5e15PVCwcG1qDI
YILFyTib0rOyxmFNDESj2vxShn2SPw5KEgHtsP0+0l1y1q92pE99CULdkKasm2GnSO6Y8rsgtxlZ
KXieRx5JXyZ5u/GsApZwkTmVuT61HZ5wmBooRy/XrRv0MbGuZmO7eOKo3RoiQP6Fp/cgDh2KFg56
SADFLHNhodf6HKed6w1E3LA4fhsN3Y9LKP3W6W6sFK/u32ugNL/fyfMvBqsAIEDwAfWSM7YGBHMa
2wRWeVweTTv1JsO9b3R7Zwz9+/emzj+aQTByD3J5ILTB8bF4yWjppLoQuoYyDvvZ5O+jgP6VWOuT
nd+BMIJxD8mvAST0EgLTTno+dp3pekXXelqeeoyuFbnOPQMmbJQMoS2KB/yy2zfGLFar1oEJTXhQ
9Y56M96WY7HV68mn9HctiqBiH8AheZS4HqhUAo7/1p37ZjA21fyR92wFIHcheuM3QbADYiugSD/T
li2Ack/MgQIeEzpgiu53NrDSciqdbMQtFC5UL10X4pMfbOmxX40uYilvIIWidjAq5QztqNhMt2JH
/XwPMbW1ROCUuh+VU/10gYvjOHChGR002HEVWxPEAujeOeRvPTiLVmecLy0LXxZlNAgUyPWdBpcJ
+tQNa0rbw5Rn2M9zwFizKwt8yS6DSHu2yYHMqCrHMwT1Z52vfMtzvASWColn+T8Jnv7MDL4EtzgG
jUgLzONnQgyEE3qsm+qjYp7w7Wu83XxzPx1sw2Mv/TENuJ8d1kjAL51U3ElgIkSFDLC5RY5XO0i6
SNfaHp1Dvc7BiwvK0ufvo4F2IfIg18AGg1rRkc2K022O2xZXiI1JjR4SRL4ZcSnegULjNv3AIBqS
K7xwIJeleqsvjgsx4qvlJeF4IZreHAtgycQPZzMf8kB7Z0BlKL6kwVLAWh+uERBcOp8nJhexL3ZV
AaQNFlsDMmtHYKVpwA+DCx8QrPHIImXn7tbqZJeXKRUGZKp+BjHr4hxC5vFoexAo9nSN+sT+x9hx
2cVA1vg/JhYRQJSY5jEpTHA8noqkQXFT98c17N8FdzyxsvAUvN5am/AJbX+SbdTawG38ivAerjjk
eWp4spglfCzrRAWgEBbThObL/GJHlSRNurN+JVs5mrjaO1hZ1vIeqce0V8sB9qCfQUNrk25l96DK
QvoYbye4ou6tZ2iXnAJNfUBhgWzEsVvspTDTZKrsGadutgOGvLRjr9/v43mbFU6Bh6FUuUR5HY2g
04OtkdwwGIMJUIfdgYLqvvNbwBect+4oPkjma5teBOqLHomgPLrrw7rnWP/FD5CR50sAnbiaWb0D
fxn8PmiuxV5SRAxgSvsPpqsvXBYni11cFg4ExUdSw9YEW3bUPGFQyEuuSVhuqrWIefHbfdnYxWmL
M2NWW7mxEu4k+Yi7D6nEjFLpC+yhY00ev/+UF8PW10+58BYy6Q7EJ7A6yPsWnuHnQfZQXzUvmCWS
4fmuP/4/vXwBbzIwVoB/cO0vE+FKhTYkEm95MWiRG0WQiPRzaIHudDCJYo7u+zVeOoVyIBEXrZy8
XBKLuLmbxK2rYGDQwgOfuX6hX9fu6sC69INFrmTAiIn6DzR18RQ79UlBqOLwGZNQ1eTNEdtC9zX1
kxe98pDJIMrQx8rw43oDTc1ytQR9wXEkxljipzF4gn+fGjfAyyTcsUOdJKsO09TuzOrt+128dJvD
BOagLBOif2eDDF1S2RaZoLgi+VlsoFZ/c/Doo5FO/KoOxjAP6c18yw/OyjPtHGwpp7wgB/CXcOps
sEeJVQ0kpJPjSU0WDQOWu853NnoohV2Tz5KJFFyDaDH/KYJmp3vsobzLV4n8L7jRX38FvZ1sLC4u
+Kq3lWLKQN6lxteGWkSt9uI6a1500YjEDWBYCG+bZWZadz2xcuY6Xju1vkaFpwhtOxgrE3QXSk8Y
f/liZhFnsrS1Ekwx4VuWPqujfKeH8iqEuHwH+C64CNT1y/CSi+LUY5jbQWnxbGxWDGlu6B1sAlh4
qH581oFClCuuyV4Hm9F6Df98LFL2RaDpid4ThkwxC316KNqiLNIpx2YauHm7o7WbIh1XLuL2Wmnt
QmJxYmmxn3GRmqUtYIleDwA/V/t49z+FPBatgwQuJNZo9rryhaoC/L+Mn1oLIs2iE3jSd0jeA2MC
vhJkSSa7Q40bRCrVjHGQcOX8X1gjzKFugYEQG++mRYgRta0o9pi5Xl7ZEZJOEE266kYrml06fJQ6
21rVVadquzJ9sCmYPWnjG/ra4/9Ctctw0HtCoQu6HmC1WDxcJlJQtaZYbrKz9rJf0u5zqC7IMab1
fZaX3yKko1YDn8WoDSpsy5uDNg7qiKzBPn8SXksCFy1sN2ttiguH3oFwHARbVdz9Z+NofQJu5xnN
NmS/+VbpXho6Xglw0nz/AS+cPzk5jvCtWrIjsjgNwBSA4FiDbDHh847but9p5ZqPXHJMiDfgTQt5
AIKa6OmJA7MXqYZxRIXLH/6Uhx4QKygR3RUbKEZDK5nva3DLUtD8rApjXtpDfCLc85+KxctinjI1
mVvUkwtUNN7NELsuEy0Q7tqo9bkZjERh76CFieLT2aDZUGc2GOZcF/MhQ+goSjCKwVe4EXz/rc5z
CZgBgQJUrBCGz6DggyhBBQiFFc/K9mVxNHNoYE7a21hNG2aJx++NXThTsCb5L0AUhottOVCNHcvM
Dvq9nqvfclAB9taH1sZ3jR0/adBtHMAAZyU8JI3rg6T7ifQi+v4XyPB4es4kRy/6yeDDcXWs69Rt
srm1lKTHoW7b5DCbdqBAZt6nxLpVtemuHbId6fqVmH3pS6Id4WC+DXj2sxoQGRITqKcYcbN8cyu0
7pvcU9Nq5dBd+pC4yyFqpEmV62W4IqxOEnWGv4yuddcUYgd016ZU4+PQV0HGVoO0fmEnZR9AHnJ8
yGVdh86x1SgtPqXspsmeUhLQJ22jbETUPK9RSF/6bC44muRp/xzHP/1soogFnwDH80ATEToifqLk
VhiOl3bXDX2jcRF+7ybnEQztjS/25OK/vPqaxrI6DGjhk7nFVc5BgdOvKnmeR7BTG4v7BTtbdR2a
oyjNTWzbd76kA1RC/XHivnOTxl7zKCut2dMqLue8/nlqWa7+y+q0tuJJm8Ah0zR7zxUM1xDzYFa1
p4/cS8WrwrRI7UpPsBWy3LUly5Py1TDp6lnJ8RnTAS0IHLxi2oOj3+tj0//+A148DSbOGqTJIfG1
zFuGIleUfoJ3FjZO2tQmgTUpIURwfagaR0P353tzF4/4F3OLrCxF8SpGKQTtiDYJU3TInBLso+2K
lQvJtPxw/7uqRfSilVKpBv88c3ML+khwxl7PG7jKUHjuXv8P+OwuHAQktYBUyOFqNAQWTxE+6IRW
Kiw4velTlx7tsV177sm/YxGTERvx1+O6k0DbhVeAUS6Zkwk2ZO5T30B3HXVpzY+v1lVMPy/n72xJ
D/3igWCkBKlNC1t9xO4tX5YD5uv0CdQs4lD8dIETvYVssF97HHiAGlQmQYcyq/NTeTB3+XF+oNFa
ZfVCiQtf9MvyF9mSSaGeFFf4SXUkJiilcTyR1MKne/tePDk7/VZuRun6fJuE/CP217TULvjuif2F
7yY8rmYi7XdsN8VukOg3Kl/lzLgQwQEEQFKI2x9iEcvnJps0+hl0kK/pYDt2DBCFQtrMCdSbIZKc
dAITSLgYtUrGvJVosJDolB0f5PFgesXr3kWpctkfKFsrFgNjsWf87MJ6NxyJuTE11LxahkEo5oSS
chmzxJEFYS7m5Uf7td4ADmK+1SA2VLZUajJsv48Z5/Nvpz9q2TrIYiXVRo4fJUc7Z9yg6Yi+gawu
Jltrm2/ia7JbMXkhLKKZCSYkVQ7/4bVx6v6DXoHUvqLYh029i2uvPJjRdMwiIM5+F2BsaWWrBIYH
6q0SpV865uA+w3QE8NhIbBd+7ojKreMmAVp/L64Bsdu691LuAjycz2St7XUpbH21tfDpvlRIA3IW
bO2+2FobkgLwBmnwPADeBog+oOp9B4CUYldESmDe8o2+ZQ/mWxqtYkQu+D3yTNWWGHS8VpY7bjRu
lxdpIT9yj9+wsXwegD4phoSA/qsM1VuJbUYBxvD4k7LSXf6cGFhEO1mjA0+TnH05q2e1qRnHRl0i
lQBBRwuJ1AB6CSHbv7upF/FA+NZvgLpzTxxlyJVTl+nrG9h0wSq2qVAiFTerTn8hbQQUH/FOlXh5
+MKpBxJHjNgt/CRZT+e3UALYG7eyQdE8UPQfv/f3C+5+YmyRxo1sNNRMh7FKeeYmFIXGxE8SMGr3
NeZc19iiLkRytB4tObACzXTQWSw8PHEG6NG6MEe8zjdvRIJQp3gsjBWvgwAa8/u9GaL2nF2BT956
X9vbc6eHbA1USFzQvoE5cvm2mTI1sRMdDIkjfVPpH7v65+mHZCDBd/vMqM7e3P2ouTaEuWLoi8Z1
VEOYSwpTJMBW2kCug9JwVXEXUzaL5AANXZQqZDkYWGAHTaBTf+lyNdWoPj0a8yQzRWq0eBP2Zma+
mEbl+DwzBcbG4r6ayq1V0sJ9r8pp0BrPUMq4w6zS4JbKoS+HTNyxzChNBiniSdf2dNDt5HYo+zQ7
CNB6sT/QqGl4G1qCb2PwcOlB0cxNc1OQMiFXxOnR8SStGGqvVXVavPZz35DO77qON50XO9lcJuAk
q5S5DQEL66zHpOorcLfTKsvU+uDkgtofVMXLHqIU+dyU9U+jHSAOE45qMdlHMVBLz8JKCEdLfEjg
ir7axSUhrX5N8CDP9WjgRtOTTZHYXRHSOiYae8hGjEqVQaek+YCrK84gi+qPDuFgCKRj41jvNE6y
CaQAxZQ3bTTgfmD2VudzkvqFq2TGW6zGdPCAZgdQZyOSLCUhMoEOiou2ORVVFoBdJDafZjriEvUU
ltl7ZoH7iodtPOl1oDBJxx2M0HKjzEfua6tHhY9WF7nD2Jm179hszB9aXuLF4WWsFWPtFTG3061o
Mlb+IcALFkHXlV3iQoYRJJIgqxVlI/zOUayy86HYFKu4GO24zP8ItXbKV6VNIYo2YhTMfZ8q/Myb
xk5bctVqTO0AtbIcWu0ghjehMMTawVErz9Rzh7wJPpKiC5rO6jH+XRNnnCePQXMO+oBmVbAsrJux
TsGbzkYXLGMNtvmRz4pujkEZp7Vr+e7spH0BMbxB6x5ThZLxUCQiB/GP0epG/4ggMM3mVqsdU/nZ
uj0xb/OBFOwXS2dhXfWVUtIMf4vR6ztapqStIpCMN8khaQ0iiN8DC+NAGanLs/inaYMBIhrJPI7Q
euXG4NwnlRLnT7nmcvY0NEZaZP6UabmyUXp1FlcOJznCuoNKVXcFVx7NEDVjEh+6EnjNH2at99jT
oYE17jmdw+M7YWcWSqmDrY3X1VgbyIsLFhsBszNDSrY4Tb5n4O/uNnmCWofPx1TLrvRBsZyfRlOy
MrLrEuKPftYwNS6CnABXfzuXeQU3ZAk1mp09Z9bNWNdtQBU1Js/W3A1ospg0V8BjWSV67WwxKc7J
kU3MnQuvp03d7pIq4Zz6OK+a/sBmIO0M/InN0yOp+7wDO2461PkGJJIl/L6INehLxirSvWOu5wlG
69FXzg8YrJIVphlIvwGQ9D4fRz+zaKz7mj5Uw2ZqTK5448iItY1tnte6j2hRtm81rUuukEDL8P18
3YhdHuEP9OrAyzrtJQncOA2Nlxh2qb27KEzObJdnCpXc9DxNatDRVdpUpv5QqBRNrVkp+tQSL6ZW
Nu1OqfNhVKF+YCdGnTxaNEtQEbwiDZibQQnQ2gb7oxOD2pAcj/txfKnqKqvee2vW1bthqADkY4kt
DNOHkMiA1mOT5ap2TFLNYBjuySth7JrBapyNQgxCn1uHN/O+skxFQTRRu8EXSq5AcFDDVJJf9v2E
kTKutFqV+U6szjpoi2YQMgJeohR6hu8Q63nxguILNz6KiqQqQUELbEpYZRyL8rXp3Fa9L4c5jaF0
j0Om/EqdJqUR4aiB1V7XDEr/mGWo0lazQvIHndVED5OpjoGwa3OH858VKUxLyNqc0h7rMeP8h910
DViPR+6YLUD2xjRt265LpnsQbFqMBzkfYdcjfZMn/KqymdN2cO26cn4biT1pL4DkD93gwT3qcVvO
7ai/KdQ0521mCBOSYAVxjiyxxLiZQbpa/chBCtsebdqTedp8piX/X9/9v1HV/ZKhBW/t23995G3a
Ttdv4uP//LfX1SzN3/4remuKE5l3+X/7K/Ou/8uQhXUJKQHUGIcZL/S/Mu+K+S9U5EA6Cmw3wKVo
kuCP/q3zrpn/Qj6JKU+JOkXyZeFh82+dd/dfEJ5CLxDQIpDwYSzM/ic672DfPU1IJLWipH9Dlxhp
HtpCi+IZZ6Cp7iodDEcF96EcLNTrOGlNKfhuiOu0I4R4uhiBteNmp7g+0fsOIEMIJf5xHJ68dY1r
XTkaK+YQmEC18abegOKlO5CdqY8Nag+aSB4yc0LBpRDCvRlmS3/RSt2kngImbvxdY9VmvoIovqtR
TVeBMhBz68/TaN4RUqCEbQxi9NWBjJhjADHTTT5p/RDkVQbwlkEF5PdqQ39t2ibdOLymrZcmXdYF
Fi84B/0oRss9Ze4RZXrD1gLWNdad1hO+d8yxb3wyMv2KNcLYUCUpX9yx6rySqKiQUiogWO6Wgr4W
ToOpW6hjoYphaPQ2iQs2eAL53EYM5TR6tUrit1qUYO2kNtk1pjNUt6AfL9ofNakyvEa7qlfayCAl
+NP8LHcsv2uQrYHMcMB/Kp1SBxCF1n7aiRNPP7ShUg8NuCUCpanUG+yiMrZebilGGNeoVe9aOiqe
WU/l66hTjLLUfBR7dWBgcNegCkzbdL7R2wLPg4rk4zVH0RtiUGLaz9T+YQ+5zvbIv3lQM03xy2rQ
gpjo6c5oINTjacVcXYHEHxPiheM+1RDgfm1dVX83LYWBGkRTIHqWQ9Q10vM8PfBYhegMMbPitlN4
vVGGlu4yXWM3vFScaM5z/SqrjXjfM5Qp7LSpnulsVpBGx3TTOzGH7oc9askugSRC7/HW0XfjaFbb
ctJd/BXAfGJrcoxZVmV2O1o0+TPYAlwOfjJ09S7rCvMHomJpGVHpVGCu6lMWjYCuA+bAnRtTU2qU
g6g7Nr+RWakoyyj57N5P6LdZ4Tjo+oveu1okUgUzcYaS3DBlyhqvV1TMzPZJZ+pBj07HQZsb1RuL
vjrgbhgOWlqPV6XInCibEzXgei1CQ0/7l6rXCh+KmJ2fasKMULyI7wcl16hHy9n+yAaWHq1e9HdG
NpRRZ3OxqSEPfNWgBfgrqwfxO1MMoDEMBsSI2Sp+TFjp48ZWHoYyLQ4tksfQqHMzzM2+jYp8NN8a
k8QaGsut/VbXnfJq1up4yAaX7oAO1AM1oemGcdN5LSqWR7ViqLtR1ImfT0W76XWmR2pDqV/WEwvN
JgWe3sRxK4hQ33GJQVC2ssRzZrbx7cRqFfeLUe1dFpOPWTTa/WyIOigsB0W9EgmEl/JYHLq6rA7O
rGjH2sVexIVubWs3K0KUlruDo+h/iAqBN7xeyTu6PewGz5lhH0+m+oDTZoSIgaVvZSYLMwgrXZVY
Qugws99AKUfbVJgAilKMmD8qkKDY2JDhCzJryMLEJnmEK797FFrqQJncyHaMluYfBY4UtCrtdikv
XTD+aU2g2k3pt3NWHrN85qEypJhbprS8VbtiOBbc6G96FMNDS02qZ7MelK3AWwW83mWxIzytj63b
YZijaAziJ7EWv9LCUufM7wdtPLqlVQwRJVnBQ2RakJUD4/Nv3RFd6DSOG0CVON9MqTLuhpbUv2ju
zkGb4VXF2iL7MbTqdDQw9xBh4q64UXqSUS/vq+y6dGt365hdBuepmMmhp8WzzsWUJ8vJtaGYMQYU
WXPtupMAz7PeRE3X8v1oDCwwc5MIhEYM8xX1kP1MK1A3zUWrHRTdnX/1YmYUIVntjpWYGzckusOH
gCgAKHiKneJZQ1VD8UeqF89QJi173AX5cM0y0t0YTDOAF6mLvPVogwkRSJbXCdD1E2J1OIN1gN+0
oJCyjzkZrVu8skDT1bXIlwWibJkMB1JVdSz8mCuN/lQYFLTYY4MCKJid8FZtPMhKg6OmhCZHvu3c
cnyzWg5cBWH03h0c8V4OPRPelA+2n3Rxeo0Husa8bJiqiJZu9ZFXrrlz9HqmfstpUnn1zNLWM8vK
btEUs2kR9rgQexiyMlCIQfEJPw2gjhIi1Yq11Umc6HuqjbASu/mYSJm2aQoSbljRwES5GzS1CUae
tVsrS0vjup0w/uCDUTOzAsXk/b3bcfexEHpz3xBLyUNmFzOmKyuagXu5A/EyGMpk0t42mEa2XCXx
OP4QYkq4oOo0gS5IYplvpoirn0oXz7WxRYwrd23V1s+VHbcZgOFN2gSkFLzx08GKqT+5GuZkaAaW
GHMWWe1VeZGQyDLiH1WP94DvZno1RkniZq90VnGIbDu2K+qjj6JovyAcwNRdaxdZCZZt26wZ2Sq9
khzUTNVdSaZfaeURDppTKHM58TDu4tzNOeIPnr6hW2szqC2zGSORXmWPdn3Np7Yadny2rfEh60yu
fSRAYtsfZtyRGayiIleeWgVAcJHOw6FtjXmLbo5AEBnHwR9rJ90quZqQYzHPmRr1nIIwW62tKoid
JjY2eZvxeGO2Tp16IAUhv+y0717T3OlwVrPs6LBCf3Lcorqlndu/tNmg/NBVbHxo4ekdxkkJBFkJ
QCkosNhUXs+01n+7TJlrH4I35nsBbC/1jawplfvWqmbuqe1cX9UmSWKf6zpybEoKMJJNrZlpmJNK
6vvW5AkLHNLrP6bx/7L3ZTuy61pyv2L0u641UlKjuwFryDkrK2uuehFq2iIpiRIpUhL19Y48fWHf
bgOG+93AOQc4u2rnIInkWhGxIlT6hPCh+ox/5ZxFsUbjtyBIbTt6nn8Y3Kl/H7zbjM7SRP66XyOr
28201Msmdnm9aVBItlvhr/IBTJO7sxW3j7yqKlokciWI7VxqtSFsQZaExWMQScoQcs/H47S09mpG
V5Whi5zUjNZaTghkcIK72ZX+Q9tKZObJaNi5K10ObTrXj5Il/dmhrXzz5Gze2iZur0gpXJvCG6f2
CzKD6CqRFIXF6nUjZqHbxdNZg2GcMesstwfSYVg7TzCDC3FC34XlUg365PZO2ueBYd4WZwDSEtpu
nq/9INMmVzqNMVwRUPHIhIY/JO0XaBTRB2Hi2hu6PVnt2uJJcAO4LMFZ97FpVQpdoT8c4IdbP1Za
pRjPnkdoywxO930Uj/puHUPxGvM6xR4B64qsYxVPC1sBYkxHG27g4QeXdZRA3/iOABOihEZPniZi
k3i1A6syKGIfBJSe372gesR5ngCuY47n7Eephn5baTK121hBQHHk9WAeuAQalwVjHb7rmOhHYLjk
FM20k68aFw47eOfFNl9DXw8YzIKgKpNI/0J5q+n8PMd+89uZrnr0UlVnoQxp6cYx/cNgD/cQAKvb
oFq2AC7Q4Ps4qEuEJJgnN+oBXOkmqXPf4iCKPUFeqrkzO4lVdAjIGmyawKq9UaR7jiJgFKu3JL+L
F2JeKWXozhMnoftx4TbvcLMOdZ2Ej0ngQCyGX8xIi8dinCfz1Ppj8uCuzXhpRhrlWq8sX5vQ3nmR
rPIACeRwlZ6dDQY8gEOmanxd3Eq+rpw5h97UdCdIxKE3cjyE6UZVXtNozPjkAvhsRHtHOwonHUuG
jccR3RHBBSfD1H94GJgDThNDuwAF5wPUNTs7sjsxhRhX7eqXoetQxt9GJwr04XJLGk5OakFVGyob
3UVT2/76lXZfVyOwsnjKvDc/XjoM+SVSfSXGSc4cB8VvIn2UtgYQ3VFCq/fW9tb+wot56nLYIapS
iQqNQFTZWO0aZdxy9rSGJLPTyclgZhiWQP5Kflux8KkIYPRP94B2gi8wKQCi+n6eD65Tk59a9BXe
HKEGZQOH9ScOiu+D9OlwF4xuUOczH53PWqFyKsI+7t+91RMwyHLS6ZIGtelzOiXYbxJXE5yC0bzv
iHJ3KPPSnbbL+msFNlICYtoUfGazBHQkSSlnbi5Ww049nChF/xdb/HidDzzs+4vlgzp7KPbvwpp3
b5XvDlgcod64ruUt9D+UXDpXNmUaAZSOU8d+oWtMfnvP49ux8eyp6yqUcKOnMofrFGXEZNXtuGAn
VKviG/r68R5EWlMCkuEX7hOazXEI3UHkoTNxeLDFQGN4If2QoNAgId14o5dsI9EhjsB29hkdFv+j
sTkU0ByybYgQWICWaRM9xgiFPQdw+bpWy9rfdVZgNkxRg+OKTuOSudKa5y6S0zauA/0+VUpu4r6a
XtJ0AJ+USpPuIsewe8+004tfLxNSsnoFQ/ggVPW7Qq1awuNiKWFEiRDKlrebtUrtpkpc9gxFfZrF
mrtP4NCwcds5LGurkufe8cctMGL3lABUR8eN6mkzTut4rPs6hQV6MOeGwxbEtb1z7FBbv6fp6O1t
7dZlHbZQE4DzzOisH1F7wc3U85ersZH4idmcXMYpcT4qFJ/l1PrDNsJX2QYq8suobdtjHyMAIRDa
FvBFhBRgieJ3t/XdvvBbj0AzQIn+9ZUzfzhLhymULp4fE5+Nb4lPuxfHpsPeRUNeZxNh9E34iA9y
KtjET8xLH1fhhR1WXDSe/cFjj226NBso/kLMJnkkeu9ihmEerqKHWIzqI6gWdU+1CIseBcgObQ15
l8rg7lkfwBeCdeHSinnp+c0uKaZlQlftRW+AvS9O867bdd6tDnHgMhqMuVo1vfS+GUuEXJrdAtro
ZUEL9zpX0Pfj+AVyil0pdk8AVNa8SlrySAUcdooamCg8RKKVFAHikRpAB4F8HCQM/heUie+N49Cv
ZA6ah4ap/gu1kXBLxGXYMrGywlY3wS6ucKq4BtFtkRoHyz/h7DtRgZ9skiV9IaOPUCBA5BjJHuOZ
v2hERFwCm4h3J6bTu59gaWbpAnA8w6v5A8Q2roJvPDbbCSurTs/R4MYUucax2Hh4Jy8LxY2jMSwA
F1yN0wUobVIkA3XPiLdu0EQoDplQ2Pk4orEiFMmT1qvro0+nHp/Fq9TOR1bnEx0ZAKBMo8kqmTti
hf5/ZFDb/c+//hNgtP/+b//yvfxz/dv/H7jg/2i/PgWDbujfwcK///7fAUHvbxAYhtBvRDEU9v8A
CHrp3wAEguANMCRy8135X3Bg6P8NSQK3fPKbRBejP4AX/w4HBunf8EdBBKM9D/+FI+5/BQ78S2b8
jww7EpVgi0nAi0KWeAMn/yM9aVuzzCRCxxC09OiH7NcV+tTa5Lzabuc38SkIunsH0btRhDAOXcEu
oWG/lRxP4AC+NA61TNkTiIhriKjZPF2qJI97pJaylzkgb6Jt/ZwEkcz1sn78wyW+//cP+d+E6e57
FHzjv/4TyNn/TMZ70ML8laeEKQmApMEN6/wHNdTaANBRVQtQg3bvYR2chnRFM4sDgdvdLIIz+K2q
mOvJoI/uKAbUrVdgoArr9xfOVw3il7AaSCQKTIdepKmvseClcOffakh3OOJz3qxD5taiynUfIXcV
U1N5MzYviazCg0bweBTXGsUrLyQqD9GL55RPDaJLRFwEk/tNHSJRXSNNyHrxnXXJGTqLL0yzoA4O
IZ0ZmlBmULiCOWj1B+B7ljupHTLlOCB7HhU4nVkGXrE6ic7Blj2QZexLHHdJNlRi29dTkmtJlpza
e5PEwP7oAkCD8x+JgyIz8+KXQ6RKxBsjF7TiPHe9fs/dvkbpMbMTSYcPtz91OCg3uhakMLE74FOh
Tw8ncmdrXBsJMgvmnP15WjtaNsj2LqtY+7nz5TcC/ZERIy6qg9hpfE06maSEcuURRxe6PjU89KI/
r6F6WGxQDC6FH9UE6VRseVH7DdIXhi4sOAU2aCOJ7NtWPc4hw7RS5J0Ax7LD5Fdt2SQDR7fsbXtR
ndsR/DgVkM/2mGIcYTidkhH2Aw0KfBwatZjwBwYuZovcEP99qIB0w1pN5KMDWHZFReI0mzRaH7RE
Y7CiN84w13esJOzkWAPi8fazwVe70JFbRQAfTg6Udmo8VnVwroT720TjFW1sgYdzp8fxy206gu8f
bqG83YDXRRo3AZJsRPLihuZHjwvsluvABT6yrSFsRoPuPCVoTLNpfq3gZ8OcPapTXoBUDnZ+2lU5
M35SAvdlR7KKTMdfItBgryYIAKIeTB5JujenWbZL4F+HG+Jdr+i7QuAU86fjxj+eCvKZVd8imD8h
w3+Ya5aJOH3tzlF3e7aU8wW45dKO42tt7DOfDroBu+et7NUGQFMr+hIDIMn0glPP0bCFDvlB9kAn
eAXMu59OZBz6LJ6VySTvjn3lbJPagzOI9xAsAGEYPmXmePeoOo4chBROxQVvG8A8e7V3i55Omg0f
VQD3NQyV/BmsPDPfshxc/RNdX0mKym0c7JgFNEa7LY6L031Gip5sOGVOBBbaa/s81O3OH+ZTRdJT
gxoytS/TWP2hs4e/PEA2e3sZoa42nrsMp948OB/SoOAZKkC9vWoy60wZqxMG8AVFRNIdp4FfB+9O
4NxGN+U+oo1XGVH3c31xZoENr4tOneq/HagTSguFAQ57AAyoExfXx0gAJsXQDpuyhTJ5CmYXF6s6
RkNzTGfx0Ff1a9tD8G06klN/ugYdxIoB02+2HxEeT8iUdQtAKI+c3NhtUNvWbUamaMKjMuaxb2Dm
Pz8DFm0yopMiIPYPwbGemSDd08T/1GqYsYDxhMzDi0vTrRR8ygQtabSghvGOsxyvLnr3DHFfKJ/Y
BrlL58Rv52zVc+YLm2bS4Mn0G3T2w5JmIWIiQ+EfJttVgPngud6njc2MvUxx9epYfTSx3LYRcERk
W6BdM+EfYTdzXz/bsMes0cyvaH+36YBdRVt7r4xCCdl9jU53qCb6FLUyysGcY0Gzs1AOci/897UJ
8PHCAYAIXwsew7p5oOGh0wzGxHOisJvFR0qAAFmKTYhwvou86XUIYrm36M5XNBC1DWUZ+XQLjvUz
aeq3JmQBKj7/WQ6pyDhAfOrjxjoAmgxBe6WSODer/QQddFcByY/6YYfEOURlwI9Qp9+4Onjig6Oa
wCvLsdPAKTUsqLxxW1H4RPluu3OXsDk6cTWWThAMJcYUfxKmijVS0RY18poBvLIH6viQTPJm345y
eGDOAw94uHcgyPFdpvPFwZkVm/jDEdPTBIylXCIP7NgEgEk8aO7BO10uSDerQTL0zgGKh2/t3FeR
LlnX2CLCtCJrD1PYX/sVlj2mMgW1SHvDpe4LcF19njSAjfxqDQsQIuAs4ntK1B9BYJrO2wlMNgkQ
tQowdXVf2zp9Ss2kDl4nyhmw2FFq+xPPwBuCG7wj3PDk8DY6YF1+xn0cYrattpkYSQ482N8kIcX8
4gjodu15mrPBW0GCAx+/Y1OJW/UToFcdAeyhsH4eeCd30aJHpLwztCpwGgHGhUeHMxj/J/FRmbnN
oUjGUSL9xzCaHjkZNzahcPfWFT9ohe2R0njXNAV1HadEuT038Wboa1QjYvqopwsPN9Byqwz0XJAR
1susn/o+FxgmG2PHZr2ffKW1WMuZUy/z07Gg61Ry3r6HFiuASn/EhPSA3EjxU8nh1En5ZCsGNUeC
8enJvzaCXaALWLx2REM+/zopEXuJVK9b/EomXDnnIoq7fE23mtQ7GXzyYMY0SjU8O9U+EOYPXRi8
jI1+H/r42/jzXeT2H/FY/6A3XnP0iOHEv1Y0p5taYeWuvXqf8Ujmc7SRfXQgCL6Y3PgSglWYAcGa
YNqwvhGlqtsWRBKKFz8udYhOo/cAatWkH4vUDf4EdoGBxTVt5uAwr/wTDZLI2x6f1Vv8t5AnLGOL
YdgKonNT9UHuqRaEgwLfm8ClGKF7OxC8oHUlU9kaxg8KxV7pIkmihPbn3dPqPnR1m6sAOMCwekUS
d1HZ2U4UfepejQzKXoM5XSXDrpI6WwwTb+PEIv+X9HnUIA9chhtSw+vW6x+DYDEbEZrNVKXTFT3g
1QTR2azpqdPRA62anylQP7OsrxWj2AeBEqmwe3Bs8MbC+NkzyIDSM1B6GNhwl0HIU79OPmKhAsjd
8uH2+1GTL64ry9rEsC7y4XAbgo7uF6NzWOLAMHk2T3HI/iResJFBFeQkBZ7XdO2TeoubDmsJo01Z
ExkYysEiBLt5c9azewYzCZQcO2zXD7pQEz220wzfbDLIgnziKU+QM+E+E8f7c9Nm5XZQxRA5G3/W
kO2Y/qerA5npiEGtKYetiY3I/dH+DFLeKY/jvLePckDtauMxwblaAaViM0RSKs71zJ5HWSGJd7a5
6dsRZTCYMf85HlsIzarbKGcyb2u6PLe9+kSBU4KeNKVLhzUHgZ2N6FyLZcYQB1n+KIP0QZFM+7le
4fXt2CkLFfKnK0fmC1cAnxbVbRByCpOgCqYlgWy2umF/+SRC1jz632kAwqg3NsO1s1kbDo+N171B
VAZB90LQAfM2bwAcGghzj9Cd83z1naSgINF9KYOcReFRAULOoyUB+ChLqoOojCTkpH1j4C93oy0Q
ontxlS2QOIamPkk2FBGwu5HHUDh1zqZpHDdfdPS4pNU5JbI7E/3OAXCUw9S8Yhd+czr3NbLgO3Uz
lBBKQTXBHZGTe8AtQHTosqftGySBgGuDn8VQgN9VU7Tr6mCTTnbQZRh4sTtd3pjoTiXrXSN8qJYS
7CXRsq9Zeh6Qbj/yHePpY9CzDz6h7AUNL3zj5nUifxAw7GLCsU8KGboItEQYm0lwNcJyYhUrmmr+
Uw32Yqv4SeFEzhv4+hcoewuCurMkDka0wBwXTtqMua4201DjfZxHMnC5m5P06oK8giSAFP5KZUmq
9LcJEWiArysFmg4vAuYTNAADwbu4uLRHr0G/w2/apckHqbospaHQxombzAkcRxOaI/hQQEid/GoN
9CJ/dZFNMx1YfOrAB52Hjn3U8+KdQC68YmAZ4jzoEDrWLCUy+36hAbu3kfMH7jCv1XiByMPLWeeB
qdC37d3QLG0R1wh0o15BG/jSy906bgoVrZ/+vK6bwWs+F5eVsKr9Auq+Dxvm5lZ3Xv7OX6O2gtWF
0YdIg8Rc9fToT963t5hPN5xxm/Qj2ok7rsdHHWK2tLXfuiE/kB/iRiZMlysJ74nfeIVOJIIM3BTy
jWHPG/OcRnwrA4V9FXsl1Px/2uo9bKDqsp3/WkWYVpN0s8jlGsLW1R2PwKWOXYBZvWklJ+E9JRVi
sSbz2wi4y7Pbi3gm2dRx/DNUpR6mY6CastFJBr/j1woq29IMyRdEf8FubAwkHdS/X8lHL+IlXwcJ
oeJtck1Sfpjb9XEcxc5DLBS8teAhBIy3UOkEz0dyFn33mfoM0mPZvjk0Ps6cneU8b2bhmBLvj3k0
T7zPEDj6c/jNg9XeBBgXr9N7xqKjS8P9hKm8/HbrGzykIUeyARh8eYjD4bzK9Tlsgzva0q/armeq
ht3tw7SLfEVG5t3QNDlbntwRFaoKxNvcDogfYT0qH6dDBKF8Fk2C4pZ0CgVS9FODYooMusM08C4J
Vz8prRVESPELw9JzWHs2ffw5U2fcaOmVwFpyd6nF7jYbemj7P32dODt4bvZ7M83gDl9CC340IeIQ
BOubR5tSdbiaHV0286jPqIFfnXbuyqX/FQhBhRPEHcduua9kBboIsXubKQ627ggtMwaXj4s2P1OF
nRUy4a6g8l6nyZp77esy8O9lnkjB0WJHeA42Ko0w2LJimsXBQz1SdYa6oUjr6NOY5IF6gZM7kFS2
rc1sAMcuP2jAeFQWXyxC7RzLFxpcgXMkxdC5uEI4VDKs/FwgaKUI5mouYvU14beiackAvT8sOh02
lRO9Gw+27eBOeV53Cx5Qr6JwzYdUYzQ+KjkELoWUXzwd8wySDy/DSN0zlMDXKByxsKMUp9FaoTew
j9ZUW/whRjKCCRVnWpM87Lp3AusymbBnWFV+pM6jHOGf4bftI4BOyN4FH2+D23AgN3y5wDB4yp1R
VC84IF4Vuq8jI7dWElL3E2TkUGlh8cQdn96bitcFYkXl0XIcgj1Brbzy9yTdWgXXXzq8QbVy9Mfx
UzXJu8PQ6cVTcvDdDkdQi0EaXTPkwrxJ3b2nTOC7zJLm49geqA3AlLImo6T/bFm/5StmYMBSnWpQ
STlf4E66uvyXQNSDlvy+XtYCctAYF5C/gdiGeg6Xb2iDPUZ/nyM1HQHFmIymMwygoN7FjXEfpxbq
7DVs7yYN1dZogDc5gj+jEdJZSqeSuvUrU7iYYLijcqTPdZpWyP3tsXIJwONBbrkrnmW15Exi5E7M
LMoxO3UZAqgKDBnObInwe/VmUEiEo+LahWZnh/TFdeKdYREYrzBLu9dkMIWu2FEF3Ql6k591dets
bZffhKp5z51+Z2byEdTVwThCHfw55RtLL20fCswehDuWSH5is2D3DbqYDDQDJmL8eQsJdbQfgNDg
oznTmQLr8sK+y5bOIrTU9z50OL/QqsZAbef/BtgFgQTtW6XCIo0llHjqRzWv+O0X1ti3YV0gglmh
l4NT0Oo3m5WFu5WjBFoGl+csDPfKTLvWlysYFrQwfYUUYU/UGFNa0GjVocxjnY7A8DG4ZY9hZFQp
epTOioZ3XuX8hm2ybgMQD52Pj1o5CrMSC2D6IRpwtDoj6kDnWUYT7n2HIaOkj169VMIz1x0vad+9
UQKNnGDFQru49FrAgOl3oglwOA8CYsgbZmD9oMuj+nHRvrxdgjsOLl0hzByHpMlXDvEXQ/lX1UNY
KBWfU0j8AzXjBoAuXiJ8WQRiysxU894aW3axqAG4MpI7LtqfGhL1fNiKIUF57epLNY8XZM5fx6mS
GTZpGEsEGKeIcwBO9d6FLJJiYrBxe1aAzA6hO6evGnhcOuM5JR6f8xXdSg7ZxgM07SKX0NW7c9Uf
R8+pcrdCwh6t3zqboOL2/D43LagQDf9rrOG3tcd9QjGiCkwUKQ7PLMlYIQd2FYRdR8CpElclnJyL
avQ9h0NLFjfYUOIuwEO7BC9tje5eTShxMCF/QjL0vl5N2ZD5ZaLjxpPBfuL60pjlbVzrT+1jK4HU
hoA1Cfz5RbLlrTHzjuEdoTTgv64PuWDoP89+faQJ+00nPuZ9UAgggqgUkeBnluZxkeocoIWBznu3
jLimbPX30Ddelj56UGkNyCt8NfxiRw/xNq4pdQKllOfO32TU2zRm1zQoXJ8D/QPGVaaLf0rDgvVh
shvGzmwZaKVs8Ewhie/t/3pvmMUoBC2pLm9jAC9Bh4O99+6dAceMQwJZYFRwO/XxM2j2D7NuIjrv
4Db6BCgWIvQUIsbaiLtY4EyKZDFMgcxrpQ7U3SG9XWUIqJpRh8HPVsTrYwM1GER/TxFz79J2eQk9
qMrXQT/x+d1Vr9ZZn+xKf1PuIYpu6euc1YVIFnaCKfmmgcBsJwLQzgPwjYaAzfMBzEBHehy8BTD8
+hTCDCSzcIzIOIyCMc8T09IZgErGTVi0sTlaMAf5wmq4OkDUAhfhBQITvQW3IAsMrIRF9IeDug0r
iTni1AGg69xLJ8KyUe4zahSxNV20p27HCjtBSDa2mDwNsZSpVO0tN/tbKXgSQ4OZQ2nwxMQCNKDC
z/ltkDAFwj6T22pcIsB5AzIqjTo55mtOyOOw4n7DPZKjh1ZIA26C3LaTAoYD/jzVtVvUKSYuLAQ0
6Ti3GzfE8gKjX6YrAP2GLa8uWWDVvQBqsz6/a+VQn5J43SAOtC5FldwrzJtkPid3C4YL/MNtmfnu
i19hyAExEWun8fgDLMmpg/7Lqc8SkIkb6m3C4vOUjie/Xd4SwoJTfWFofSFsJjzE/U9hjJoYRBGF
1N+s9b4LuXuX0PAZigtMKpr+F4D4AWMlO3FDXKrt5NnitkN0vbkHpxHdRqbVGOxvO4abyiGbGmfL
Od4anOUZZuUoKBm/dgq2VHKAaAVarkdf31UEqyup06sDEAHrt6b5LNaH0bN7HM7HQHYiX8LbZiZE
Aee3MHe8BbNaQUE4alKn/VoEuOzZwqF4xlYc8+E4pNO5ap8ng+2dIPrAteNlpmsmO/i/G3oFdQOl
PogLiWe6GV2Th3g7Ht2tgl4hdeE5XVGl+gHujraXAeio70xhUUXL25QyzAnHDqSe/Wbypzcbk7ya
+4sGvjHTcQVsnEqIZVA8Y0Yqx7hTjFwpItivCccTdceNQeGPRaXbTM14VJaFHlesmj4N9p5v35So
j2yIASXVx7a+le3IqgkD9zCkUMuu63urKl02cwOMX0QfHLlOeGHD8OhlxDVvrlgAYc876eA3LJJY
mllv6wWRKNR54h69CgVxjMeOczq/kEFMyDiCMMB4aPFYBeIB3oeEbzH5dR40+nuJzQJvWAv52E1P
Yg2/5mXeBZDGDhYqPT/6gpj7y2vdj4mBuFbjpRaXbuZv8fROnOh+mcYdvA8+wGlBLsxxVKU3CIjE
9Eqh2QjT0oMEMcUUWlGZcQPN04oXCfY1trdZY+JfYQOHnxLwAfFisCJwpmBD8ujtlsN8q27SzezP
byC6f13kLo8o+DHETq/jMG69BTHqzvwS+OMJJMre89TGgQ6/wmQCjjBMSvH1Q4/u3z+d7fcupeWS
lDWKsc0QjzZ3LBitlEYBIrogR0dwwogfOYK9A0X94xCCJGYXzy7pElJOyKZkPGIQ9e+8mlAE7eE+
M0EOfQSKReDo5bedFF0mkm294DmsAEdyvqWD+0Fm9PlL1H3bBqtV4IbGKFcWDNDG7XNflcqXV5vc
zlqOKoDYFv17RLc9d7+rlO1cjlf3an6YeO9kcbu+EUbK2QRtLnAUYJMTGjzsvfDARywAP1P6Czv9
JKeRv3EIHFiS20M5wfMwW2wNJYd/buHrjqUcIKNbn9M+yqF6+02r9aMzuHjTGgJC9uxBsABnHN5H
Rg8rgZ5ALyBRRxiBTPRX1/C5IwGInGAfVPJF43Ec82ptvnBunQOi7m53Bnn0eHF5EXx5wPEYBe+Q
YO7lqk5eT09dr/ImNeVgsIaceQdOtpzw/PYELIyw341dC4hIfr1hfUrF+NIn1Xkw5KtCKCqARvKg
l1mVsyBfSodvEwAPPLSPnNHzWKmLs75r3ZeYM3tQXL8SVe9mbJZONO8gawW3ypadMfZl9ti3nsJz
ZIDnx6Q+MxI0e4cD7kCjdC8qenQrM59EU2P+xBcb48oDGXBR46VFvYPjNZ+QkRkHEOsHyVMbtCfX
u11zHxPZvRDl7fgMfYiBgbhdoWz7aoj1gK/SX+4tL0hwfMAEcNnhiQ4rF3OCHrD4eQ+YYtrfLg2p
x1Mi8eDIdXqBTTIUgEN3z6f6oaXgloKof1ITJgMc90mw6gZHuE9xb0ojvA8Ss83k+FtTm7KHejRb
Yly72y7EG/YOFB4i54rmHoWRALXk3EZYqMyuTwsyJdE6/GL2Z59CrgMyMacdvxLsleC38VHTAAyM
esZg9cMaeyBQkF4OlfhLCparRos4+fVGOMADXFAKt03Atv4+jZ76COmKFQE84O9HjlBR7ULZ6WC8
Iun0BZODb7eNgkco+nhgnwSB26/ceSO9ShyEgzZ/GF55rFYkxvHw4fbN2tX9WJfoa2z9rdLNhnTj
Bd8E7QrWXBpNuyXADnV7eUzgoUKo1w/IoU4YLmFZt0JLLiK54QGmGHcoDB4iEAc0+nQA+0cLu0Yj
v6IZfooj52AT4D/1/AKwq7Dya9SYgOmn8CGooy+toIsPPDR07nquJsjFLOBjSOvTYsZo7q00lRIP
7aC3gN8/gmV5uV1hzE4BCoodHFR5gwYc2lDgtzirc4xrHKuqr4omyZu17/ey7s5TnawFpJ16A2d9
RKyFxchQdE5d+kZlLe/a5TBr0xSCJXXhcrOF47/ZYPISNMtIxrPHcWpgOgnFlxidDSqqCzS2f6kw
/kuzgFCv459/uf2d7x71PEMO9V9amf/9f2f2rfqx/6P/r7+1/e1vg3bjf/6l//DK47/99eO/63D+
w/+Uf83qXc2vsg+/I0J4/1Gx8//6w7+LeJ7+J2XnseW2sm3Zf6k+3oBHoFEdAiBBk94p1cGQlDrw
QMCbr68JnTISr540qnuH7iETDETs2HutuRaJ4+9bPVT99l+L07r6Wd+zsVf/e0HQ7ksVF18+vnfJ
9f/nX1GQi8AHZa/NVA3ku2pspKTpe9f/z/8hxH+RcWMY1v9RC/0/VZBu/5dtwMEXJlG2NvY95C7/
WxWkq/+FFsgFs2dZFqKY/y9R0DUN1IQxA+UGRdLGvDfJ+/hVVlPG+mJTgKbhYoP66Jv0BTHtrnSU
AKoteYbAl/eVunV6Ke5pgybi30X1r3rqd9Ie/sifkUqb3dFQLaIbhMPQBArqr9+gggvQjVUVo3MX
sxdrblCmbfLQd+3OsClFl2qBKqQIJehcbpt51aO1Nehkzh19Zy6nX3/69X7zha4oKD++D89cI40E
TRb04F+/D5LnaRixp4S6kPW+KhzQM6m7ernWHIXjfFVNme+GIf0bXOkHVugnfdb2wQTmALwBL8UP
bl/hI6qxXVZp62nY+05W76OSfgy2e4XGt0vrZiqfjX6ifkV2TJpuKEe21Mg2d05ND6kZwT4lGTGl
w/jy9Ocncp0DieRdExSHKoZ7tK2sk18fiZWb64S9rA21aXzhpoHlcjKJuuRFokVBDzwvqm+UsfEy
1V4Zr+5tb3yeXdEHMo6dW25JjGh9mtviRprn3tLE/s/f0Ni0az89O76hjsMISpDpoBR2zA3N8ZM6
LJ/IIkGR3YTNNH63naGhLrZpcQ8loxaph3W0pmdlmfzZWOwQSbNx7xA6c+yEP5WvulK/5cvgHJrc
jOlEPUyxgsfHxauAzXq6KOPqT1zLfL3HdDZl/Rz0TZ4ceUE/qZy7DS1YxLlpuEpkAnathG6Zd5dC
NVkpcqxvbYnnZyS+TgMKraJVfcp6itQ/P4Trd/nHQ9B1kKgmsZI6Wr9fH0JaW9ibMRSFjUigfDQK
dWS6X5ovFn2sfc/0SRTjHEQAKZpiNf+S2mdcvcjbxwuLUAS4b5tSz7p6kZW2F/3YDx02QQLDNDHO
d72tH1Y5ZKc27g4JpfCtHFAoLA5DaUwHj/bqnOOuwkSTJGY4qZTw62Rn+ypN2HuEPCkk0x1HI3+R
0/LVcRkMdtUneA3WQYC//pQ2jWf0OBPqJn63VOtgmCi7wYUcGET4SdU3j9wMtX+Vr//tlvWDTvPz
akO/qRrslg67gwYt6eovLQenbvFn5WELRSKoV9s5xnW2Bh3VofQXrdbPk9n2J/oSK4xLs/THaKEz
26NTWLKY4A06iq1qr0cH0l9VJAVwEzW9ICS5a9CHu62RB731ngsN7T7e3Vg9p8ZyShfpR1OMqsYs
6UOZreMX00EMwKpN5JA3cyk/IWBCfCQNKBKoIHXdWA6l6F6Q84NMq+1oLzKKSQdJ9kka9dd5wWYy
rjrquTUjp9cBVS7W/Zw35v0YZQl3Sa5mhkNnCsMU96CyN89iUzph4DQDrncogbJJ91TLuDMgDZ1F
UtHNLRp2qCVFdDTm78mEsyMa0RYVwBSOTI/04M9r/1oeSugR7B3Q4Kz/bQu93jzxFmtoS9MyzEls
GR2HYsgu1YuMzBcjdXp+gB5OlJFJb8K5440Y9C9WxCthlBEStLYJCtgMniqVwkcTMp9EOq2wCh0i
62MbExNXVX+0TfSkSqYwkOVPttfuZlD76mwnT5E7V2ezFzXVbU+jakPDmlFqAyIJRs1S7qE4FE+p
uhQMZotol0QMeRdXnzFUabaPVMA33S490h7dWCoMlIbFc2uC/xgRPEy2UA9Jr3L1bzJxzLeGatQa
9qsh8YslGpdUw3W+qG19MRzmQ11btDQJGXBg6jJv7R4dRSrH+4xf0K7q4lZJxRO6U5L1UtpSMXOC
fabnDPCFezGtWQ3zbOe0Xef9+WfaRLrXLw7pUfg6qG5U6La/7lDKOEW5wGwWxi1wHQcDkj1sbWbh
TDtaheGfP+36UGBNAKVnZI4b3CVb4UrwLEAHDTPfL2xSXLvLMNJizWngOtGY7yOwvzsILcoN/xHU
Eh2CqT9//BXRa1uSmgovcTs4DY0O769/rDN3DQuLjzfKOr6Zm9dpMQO+6+xJLvKDaIa/PN3r2Ip/
P5Hj2dB5FWznGjRdznoVG4y0wrEqo7OWfk4T996ZbPWu4W3w56rNDmmRHhLbEYduHWmeRd3JBSi1
R/PThxwPj6so/sLVvyYa/vha8MJtk6OJY+maQm2APVULJgVhMY3ZZWXWbuUt4wZ1GY7xGKc7vI/T
xcrhDSdMiGiIpmJfm4NCU1djB1fccPUP9qS1J5lP+9Ke+4veaxFSvYpcYTsJdAWPx+LO8r3UMuuR
9hxbH/dPfLxEVtfm9JeV9dsnbRGc4QDVcOFrXKnRlQlL06jmMkROgy+Ot9fumddklmmeImBqsV60
W7Oh2jkJO0qN1MFHihoFlVbcMP1T0HEZ0nOrofnLTqhdsQt/PG3eMOLmOJzwwF0Va6B8cltPhAwN
RsSGgndrUi4mndOd67aHFS3xeRcWizXtFaEVf/v07b9+9YZzkbC3e4lm6Wjkf130lUibrikZz/SY
vW+GYUY0aBpnfgUXU+UBoMJOLSGQJK6n6I04xc6Mkm9qZdBKF89pSsbgn1/Da9/DjwfiAFyy4dFS
9ZlXX6kRebFaEyVYVYHxlUaHChYdQBEL4TG6EssgLml8N7Szc8N+Qg/bKaKbJHuI++LiVJP0i8bY
y0iDrjFFJ50UxgOotuWSD9SHsVTPPbqIi9TgNkzDy9BGf3mBtN89VBwbG2CdQAXHvNo2107QdxDY
ds1Etbknqbts6eObytpgDPKmHuDdTibksaytT2Y1TTtbX+KL3nazH7VYD7JCffjzU/3tdwKNqXPg
ugS2/jiQf6q4BSWB2nS8ASQgOPT4t15R16OCpjkU1v1AbyMuGMap2PwnaW1XONTfmjpzv3HN4qGd
VE/H6uD/+Xttj+J6/RHS68D+E7bDpfbX9Sc1bGVo2+vQoWnmZ0z1fFmVx2KkQinbt2ooPkWT0/zl
/vGbT/2RIK2RvyB0AiF+/VR4ZSiQykRyA5LYFgvt4th56RuF4vo56aB3zTYHibv8L2v7+s64rW1d
ZSPSNUZVGPavKlH4WKMiGW0xM/6qCGFcVLlJyIvGPGmxheRnaAmv7qqD1BjQ6vmiekk3sCNyR4lj
OCSa2iM248j31LX5jivzbxvCbw5hag9uBaYDVVS7vpm19ZSDAuvbsFO6e8QxxApqUtmpXGq9acTB
Wo5D+owM7eziRzqAmPF6vV+P8ziep6IyLrlt3ea1Jo6om9CC6O0Y1GWc+uDccGn9377N/b+r5GeX
0W+qEyII8aVuT5SEgat6QWH3NnoOybCAGOgvs3pKkOgtdX6YRsTif/6wH52Vq5VKZUCYAZoZHczo
1UqF+JH0fR63YSuS3iOAuw1RTiS+MtwmlfOc5sqdqB9wVhkwduR8LBXda4ph/MsPZP2mTDEMFhAk
PA5oGlK/rt3aUvETumUduglthtVUX/jCgV5Py13BWlpaXfm0EG8nWYGfRjBuIFoQlaKe/gTIcn6d
64LecvsxF0N1GF0Z3+ZdQ/sCDf5XnJ7N3lxXd6Zbo4eGmZxgDqWXUdNOTp1kN6Ua004Gprkrp4bw
Y0VwTPXx6Iu80gJMQ/pjnccZYlb3a1p2m9XRRFNrR/yDjKplu+jmXeocmYO79ItPelJRX+WuuTfn
Bi0KLoPc5NxtSeAJuH3s9Iu5dge82MqxdiTWIJcXs149hUFX+Oef+LdPVpg6EDBXtZ0fT/6nLXKd
zCbXK6WiT12ZwJQU3Qf7YHkg+OwwKzehUZX/5RZ+naK57Qhbiq5FiqW7mQavf06o4cW6yDo0RLx8
bReR70BHyKdGNzumGagDeoxJBt2PXSYVJDSswBUuDbpB623oGa4y0LQgXjO7m5PiVTExNHTZOG6H
m7ErG72+JOIv9N/fPSm+MaH0rkGTyd1aCz89qUFdKVKcvgpLkzK87CPlYgxIHxEckXBex5MHYWr9
y8r/j7bW9qhwmJPFYBmkrl13+ozctLcSvQybfGIySwPJ70hEC3p3+ZRZ36F3VLdLIsqgbOzluNos
/16+W4WawjmwGQoMUXFiXHcQ9dqddCNLvbws/xau8ruT1rAtEHMOtsj/rDVdhVv5rDol8y1p3TiQ
A8wGtWWxMH4ftlOfwJURb8MOR3i+b+L6uZbV/DSusCIoom+02D3+eWH//iv9yMuhH6gZ150mJIIb
PSdCYdBrb0XTaSfDbR5IobBw11VwOtUGp9dIRwzG0TuH8CeBtzw0LbkHAPpEv/v+z9/I2VbI1W5q
0Jk0tpY5Ltvr3TTGYVsWq12HEcGMfltryHXnpnp0FPIUOkjHN0gMoHlE2GrMwna+4Qf0KKxCMPvt
R+Ue8lKF39H2l96gb4LVC1KLC3liRDrkZWl728dRHDIFnH1LdCAZgPsF/HW9Z47UFHS3XzR5ymv8
3prqRqBH+/aYWI7urRCG/HqTOBcwTD2xLmZYaAK4bLN24VqgK0gS7O3KkJv7WaexbOtb6m0KbkYm
aX5W9fJN02t6CJupk8v8eFI2hC1qgRM7yHRyIZEGcWSh24iFdp5rBCKrdQcOStnP9oLSlPsfkg9T
7Ber1O8Y65xAh3wRlb3cGRpqjb6k956DkrMqczrCF0AcbzVZuCTlW6r8/ab6m5/LVDn9rO2aoJI0
8+sLb9hqh8ZarXn1cK26LalVcD9ao4UC1gPPjRqV/oBpvufxeJ/QTSHvwyBGohiMIE4QTv95+Wwf
d7V6tuKabYDwY6Cs1q9fx6HVLxY9x15YIYGax/UVWpvLL5fEvmvfwpT55qp5/peq8TelEWouth6N
uQGNgqtdb1Gbvlp0pAHVSsT6INYHezG+Lqa8a233ru87YwehCUzczDn85z/Y+s+/2NzA+obGhcIG
XXn1A5RprEzqDCsgaRaYXHB/vcad/GVJsn1TLO9or8x9uuZfzA7XTLtaGGUz4zQXk+tZMU3JRHb5
Hobl4Bf7WE3Kz8gPSNGyneJWp47hcFG7A1J0tAWRrX6JNRCLZjxXjwtoMIRcSGxLuxtfV/s0Gd8Y
2Xq2pJceT04cKl2EIA17DWmG6ONwrwnKj8y+wYr9ZmVtGTKzwrNi6vf5XN7bq1Lsi1zFoYELF/Ae
HmIJrYEGSXPp0km+0UoweoTKas2/0bAPTrpCqkMFdUJMvhyMjz8/3h/r99cFhfRt6w+oukpddJ0T
0phLZwFYb0Bp2W/tgiJN17KjTFwFwb7ErNVVw72qSb+kPrHG8mGszPpQo2v1Ra3Xu65zJvAzWFaH
ZrWQ9zV0WTtxhgN5X9FjOeZoWDHEWgTSzIOzx7uqIUoYQddG8kLTi9uY6D7PRn6zVsNdnKKCxkIW
efDPil3h0kBPsojOMty1mqLSt9PiOKiKANTTgj7CrrSpdtywtVCAxMp7Y5rKpY6mG7wg6wFV3d+6
ZRY9iv94Cx2LZEKHYaBKqrt6dVF3V72P4lhD8pxys3VSV97jhOrr1T2VU/nkAth7rCFH3wGmZjdr
5EkF8IV7cWxf3Oh9IZ/Iyjrn1Rit6dxDUtsQywhlhyQKTTjrt/F0Z5WGypWCrvgyze+ZOCW2UTCS
oQvqTtZr7qZnS4mLc5yiFB+N+/p7TVvprmgqN7BjoB1xW3xkE93askEqIh1usaI9SycKN5RcQJsa
BHXtQoycEPS4SSjGIaAldFOk83Ie1PKzMQlPmWtagAg2jRkWae9mN7jPOBsKEyqnFgfO0j237roG
g5a/INJ4nmvjnlnUozsjgYtlE5iy0R9FhQq9BbyaCWMT53udYgHdUt4iKeJLJKd/YnSau3Zw9301
mQdh4sJPDHpWGkozhKL1Lm/W71Kx+CZqjHc4hVhWR9CpJ7uHiIKoeooqH7JBincKg/aU2Y+dsIEg
DiyQj9aNFD+e23+WQvkGuzSAT3gAzPmPhGM1xn3rTZxNeDc7v0JH4emKnvt51rJrKH29ITQv2HNL
v/ki8yoOilJ8zyLtKXLKoJ8hZOpThGemJsgQt2eQcJdGV2I8DZaJ1aqY7kvZ0szvbPQquEbiaU2C
Nck9eERNMA6rs3O+GyaXOEaGoBTSs6gwdK1xp3op3i8HE1dUiltTDK+5tEEQuoOgWULNLEwsA3WB
X7/R0gBTAipKHVJTkaa0q6dPsYMwEapWQs1xSQHOUesHvZacx2hVcK7ifI1UXLX2yMjAVu2PFLMG
xrBc0rVUfGSOKWe9oXuA2Yx9qzS5t3BRCqSGh6sFzh4nAtWb1rEtr4M/Rag0S1zXomwPS7bixuyR
Wdm66mtK863rhvWkz+k5d3CcOFyIPA0rgQNwaOqz5gTIA3Y4UjcZ60FdxNMeYGN3PxX3bpu3lzke
+2Pc2xfsP6NX2Gvqd0t7FIWlY8dyL2tcVqduicWNAmppE/jpQWkPiAYSQF+EDgSVUYdxov0D9NO9
6NmSBbPRWMhas/E802MIjdE9oVExDqJq3hSlsvGn25gytB6fr6EjRxu156ZXq4DLlJ8wuvPRjn4z
avlpkIm1s3q9xqKMT0pbROnJBVqZLAfXd+BHLJB5B9PcIatKyOvSuAuW2Oda/Rwh54Pp8TDNKnTP
GBF4sSDyhe0YE7Z164rPehmlDK7ELas79ixaUzQmf8iXCI8wRgfqsH2IRPURG9R62cpJM1U/NJ0L
mk4SGhz71kB2uo8V3AMLWlR3hfVlPhc2Gd8pCHKWERJNo2EU2OMLH+cxkAsuhLrp7rOWmYDR6g92
PHx3BKD2DqZ9v7xriXuraG2/H+K43iNNok7F1JS9OIZEkFtclA7TwTwN8UFDfLePYhyvZYc2oAyT
WP/C6C49TsUS6vqnHIfLcVxouupwKFuFzpSWJt/KBfWUY/Sah+NGz1M9aEV0B0OJ/7UiIW/BCpXL
7rh0EIi7QpxNR94lAlzeCsZNaRzFU80aH0bUnzXc34YDsw/+01mjrrNMqTPagkm1KtaTlaNppj97
Ya6Y+rbGu+P2zn0hBQTdMr0jhnbWM19P8NJqnfrcZzggTEdBjo6rjgPWPEQdjDxLjY6r7tQ3eT3d
63Jb3itKOnu8Tbv2kzGLsIw2z0cSGBBAd10zfNPsWUJdsc5yVi6UXMZusic6otuvtI73EcYvVcCa
zqvsG8S1eTeBlG0S9SFJYWYaXq8gH3TSykuqce/I4mTpykUzv4K/gYDSFF9bjAEkCZTJfhz71Mto
HuHSWNsdIQnvi6FfdJWxNa4mfJSmtesJNPDjaC58Ig120BkrSCS0o8KY7h51S31jl3kacBDGfo5Q
/KQmCJdRshe5frBMfq1Uq7+T3/ONiBPPWdN7jqZ7U+ilxz3tBSKWjF/WhV8dYobt6rcd8C5QAB2M
+qR9XtvprOYUP+Oaf2RGSkoAosmmluTTW+NRh5B67FfqAWh0qE7F+2QW+AjsZ27SiOG1+3hiwD9Q
uC8jMWBcnnaMdMG1WF6iwqgjG+PQlN9WQiM9cixW2I71M1enDPGjxRuaU4NkzA18dbJf3FgfQyxV
XiFmw3e2lQf+9UQ4CSaObvMnSY6ExT26SuTXuB05dVqNQErumV0O2mU0vi+2+a0xhzcq2GelwRJD
1cdECaO7ss7BpHJiwK+GWKAshzXXw8woz10/H11RfcLh8WjSW4O29ZAMo8rplVpssSRtqGXu1UPy
vLQ1KnYYWxFrYXvShDbwL4w3oi1Bdq/4bIpmepZD+crlBUJ6mqEI16F4KS/1zC2YseY3W0tDNoEI
aWn7bFn8hoQJfE4XZ99K54Yu0GdcVgeYlq96yTeXi3oWbPhTM5MvBjXVg0KxoKxO5u5zZHYYN8RR
6Wr0hW6ywTPQ199nXEp3hsTUMhXYGaR6tJwMFiLi7e2MRazcgR9EO+NyEsxB09ihKfE5pvpH49j7
0Sg9R2pUU6mboHUynrMkp6us8a8i9vDptl1XcQFkZLB6KQRG6Esl8OKdIQqk00YeVpqWXExGq7bG
7GvJhtDs9Jumnl8HbXrhPcQktySHsZ0vCv6iclAfLG0NO1Pdzxn+cCOu/9GrhUOWQg4jr8RisOvQ
OsJwNg/zijluMVqcZcYA+Jl8izIZ9s7EDH+BR2Pq+WtSI3RmPGJ7DZZMaSoPsY2foi+f5jF5G5gK
Briext1k6ROjiOYRyq/qdeSP7YQ2fZi5c25W17fm+AXMVXFYioSO1zgkWNUqFDX2Aopj5ZqdOBmz
I5fzIsG0PUOBhnGcbEjS9EOdkT3kkcPtaTlNFX22XOung6xFshPTUSnsk95LjX+bw4AR8CTVmYwa
kK8D0L2dpbNnNkCu8NSAhO6hlTiVwO9IH7gUBJi4L2DXc88xQc5QTPeHCPe2F5lBoiW3kWjfVgF0
qJn5GdPljUv247rOkWe6kDIxH1K2zTNe8YgtWHOxgvZlu8+74q6zSQoo8/qcOetJxOI+XwjgkWy9
ZbZ8JQ+nOCZI9YnMaTFPdyNRg1mNGVunBG84I/b1Whwz6Xwf2rTwhj7CrTzNOERUiq3cAaGdRsd6
xDFVCQf3qYVL2V17DH19sh8EOyyK2cm36lS7iUWmXhbrhRbxrbBhdecryHDOlyRZ+K3sajqMI+Km
uNpM2VRrPJ2jalAckAhAhTAPgaKpuyVBkJ9CgvJmGySQ7UT3U4kumv5RerQnbEZb4dtoHXTWcsHh
VdBNnuctHCC7bysJuKuUGn4HTJwzdZZHOYGFXZ3OW3HV12Hpags70YhehhKHYswQjXxodbunIU1I
KbkHj6ZtTT7NzDjQJZaTuXEP9sYQk5TU9QJAyHDUo90RVlS0FaOzwjnXcgRbnaPQwdmjIMPURpgo
0RINXKvRtpnctu34vocGvIPIRKv+gP4NRDFg9obXtorHzxaN5/Nab2PfnnMSD9O6UzHs2uMcTob+
ARynEF3miwnU7Ww7b3myXbrGSudFNG6XXPlo5ihYY0yE9WeAKft2y9aUffXUFTi+dKV6tLNyT0eN
qtp6VbljetXwMprTQ58uSdBYyhGPwrs7fgF/iKe3lS+JPqsBe+s+WU/Zwndj0oNDjtdDTZO7LJqP
jlsHHUwSGPE26C6JT3Ov4pI7JzTNg/heT77MZuuemcwMjNaQxEf3ZsLBEq8f0RRR103EJVVAMblt
bQSeYmoon7OeMmKj+7SrjrkKzEsuBFBYZPHzuZXJCW3wuR8AZwKtofSICZhz8OITi3DTwAZupPpM
/5rqMjM+D0WzN5rpUyGix8ywPgbNqjy50Smwde9m0/pIVYNKpAqKoTyrgCzVtca+mYd11tzFiCF3
UVW9x8JtvM68nRU7p+rID9WafoOc+sLjvJ1+tEI6YJ51f5tZzeNYr+zlTTV4HOhgy4Zu8zVnN2kh
dMT+sOGSHj5QYTA+AhMmlOp73y+Art1kCXSXhl8U348dexntmXW3TAG8jO+0ZtFo2dprl5kPaqwc
dEkdaSvDk0rWzkFgTgryNIdAl6v04sQJTx0lJLXIrksjvh4NjVGeyPx+WerDHDl3jT56TH8T5omW
jpnlboSvUprrh5ijk7qkR3fsDX/8YbHRsGVZ5k0XLwqpFMrbmque4gCwAGfxNZmsp3UCbLc6zDFc
+bHk43GNbdw0gqNBcd8jayqOTdRmfp64qs83L/njHldDOP4gynK7XUxAkzMnwKvQVBV8iBlXqe0e
hM0GywuNrXHdY655HESuwG7httD39nfhgB+anfx2TUzdS5317I4W1LDGxqtHb4eQPJTMNJjE3WpX
T4gej/bQfY80JCyFltwYUvwzmD3u4AwZ8Z0Leo8uCu5hOVenVnbRpS2M3BvQoOUGlkTuevkIgV6W
68WsmwDuKK1admU+G1QNOOEzTe8KKHlGJ6vEhUZO1t7orLc15j2RGefe1MhjZYLXr0LkYtoBQi0a
i40k9t0czC9GYRmBtKpToaXPwuU/XS/xG4BjmFAD7w17XfvUR2OMY7BCoZPZbyDKT0pvPec6+WEK
rbKdNi7M1Fr7m7JaH+COTb9awIP1DsEXUvNxN0GeXRvVb9OBIqpz3yvc7vBCLBsOnWqRVnBUlL5k
zAsSvJXKMV5iWn1FweyPHX2KwTkVDkTyCJNIWHfZ2+RwKLbFO8flfl3rJwgKAEQsT+IDhRRDAaIR
gLBbWEpyfUVVZWGeMrm8sptAdkovrmRT0rD3A2NIiWAYsdYOuKrN5Qt93RRG34JDrJ135ZCrwWJ7
MLkey1a/KS1zCorIjcDCr9C1LevRLTF8VHnks8P3h5yyI5Fkc+WEdeTul4ZrpB83veazOT3ImDaC
Q8tJzlzSljSGkD2bu1hxgJbMUwCz1UtaLKJprL2lcKH2oEA6uAAQd/XAyZNvdtJ8Z27SIpKS1HdQ
wMve2ONBfiZzwd31mI+8ZakXkt7I24vc96mZLkDvYn/cRrk0b7o9TRcyE5LsqC+EUiiFtXpwiaQH
luFprpMZ1MBMwOTM32SNKRiOOHt0UFrdrnr1KS9bh4QEnFCpap05ZMk9NjRQgyXeuzZHWdHENJf0
76th577L3RmtunHHOYfGs/BJC87hVdBUpFCnIsCoPiRjcmjbLamr7Vq/ogjouFD5DKYnQOGWBaNC
786iu41iCwqWYO9NirEGLOfEW+b3WxoN/+gaj2+u5oOS6koQp5lGeJ/KpHgiCBypAEZzzErZap6H
FKt36awKH7reD+zWXM9hnfXrzZguAYY/k7Yp75gmkw8tS1AIDlwGs7RDWIye9JDPF25B8iTN5r5Y
JRbGjvsaKPr61kjKJx0nzGNafxv7ygCDFIGqhgmwWlYJ9W0KiTHQPXPLOjCS8R6wU3WMRvKRgaU9
kaWGeVwhKBC1uWeTf7pjEy7ORckfEXEhzBxAxrSO6EDpnd91CHItY6QFwz0w98rHxMGSPUhszWku
s2MUJ3TIINkELrTwp6UfDqo+236/YHEGufMUVbmHL1l5wkzpZ5pBmY8cCwkg5SOK1HLUT5mOJoqx
XQy2QftI0vhrs2oPU1GWe02rsztVIvUBrnzoRdfsPhepflys9a1VQlGfyImyX4TTL0HMfW9fJPid
rXTdmayznci0h6VoPwv2on2+UHgOfZd49RZ6wMYlYWEtDu5EcEQnmTjvpEw/J2kTRFVpAfR0CFSZ
8IFAmqtQvlbOTjQwn5gOE/ZTeuMMmW8s7dtR5XdAMvtdKPKkVaO7c9OFY6qFTw9Z/lLUDc86mZLA
KfP2we7MkEZ0fNKp7i4zREfs00ETDRgA29ikrWt8UlQdg3dRXiYH0/8wZO8uib1evS7nDGyIh/j0
mRdvvp2K59HFS5lviqs5cV9WR6Wh7B7LLGNQ10NgqBhUMG+DzUB75gB75SWBlgmoYtlFPQ1HZYhH
eDYV8vnsc62x2VtGMXhNb3oOYtZAqYH0iXa6QaurhTKS6Y1Mb8cKT31S4X9XlznYAhEPQmqHWefG
DlrYy50022PBbaE91bPfFajZzBhzidk9FamLlNvRx30SQ6K3Km7CLnfsGliuNZoLmucu2+Vqci/c
hTEhQTxDAugR7QSRsSpXBAPwP71L+SgXEQWDHut+m0QTqYu9vdez5i1R93kZmfsBOJFOwnAI2hoo
xyYusLLo1PYjPQymEjFuig5y7CUZEOHRpN6U65odzhmLA6WT+8gWHGRqhJSKC+1xPtIzsoDN7+pZ
q18UvbqrZwyTYnyPqJWfRIVRBcsX/NHhHJs45Yj05OcaLoQaYgTWF/MmKdSzG8/xvmj642gXnT8t
qJ4z/PgeiZVin5p3aZmSPTESe4lYv4y7cXvpvpDYxWauRwvaMpeFA6MzFSSCk1k2MR/Bti2GdDdp
OFH14laDzQwtb3Y8pEx7C2nGiR3jxFwN2mOuPa/rGiLKesalXyfdKaMXRGIZnAFn4j4WB2NsP1CV
bf7xqTqLtrhRaemmKbdbXm83r7m9GyB1VxiyRCTiSbFnFlELmLHOku7SJ/NJzf1F0mNqOyosiX7H
Bwz0qaxJFyHKNTUzek1N9eq2PbuzRZ2+Fq9SH82LOSDF0UBxjRUC2w78UO8YJ0cUn3RQRgvVa2SA
MJA4mMdqPazFUIS9Q7xKn7QYckznbuCG69TKPlLViHAoyL4jgUZclIm+tQ4kkKyeXhdlqC0YoG2L
asZ0ls+thr87q5qarEuEOzpdeystJ7JOx6dmoBKel/51rHsZzCqNTtu4b7QzkvrPczEqe6cY76L3
HMflvkUQs9eGNbtPlXw42sRBNnhQmNGArE6FUZ1G2lUK8nRSIIOS/lSgGqxqXSvkYWmsMKah3oxJ
HDoD77arkkFR0//oRtnutabvQynycITie+NmE/xoe1nZ0Zv4iFGLs415NTcx8EUZMWnkdoVNzEeI
dXo3Ozs9Z6XY2yTZQsxl5IuNtduXenMbR+3rMgQdzL+HtHbeZMIPs+ELdDsaT60i2facl6XMTGT7
hvSTOk2P/4uk89iRFkmj6BMh4c02E9JnlrcbVH8ZbACBCczTz6Fn0SN1a1RVaYj4zL3ndlKGKA8a
ljCmEUlMCy0k+o0l06OKSRbzQEpXA5pbC3j10SzOQwE0n5r1gbwhc1trw0W3Jbp8oQGxzcZ9UGrU
PAJkbLbyePihQU2pn8fmNTE9ZqMwJ8hlaEI51lx86bJTlX+rV0qBWXUnHGHU4XCdD2NXvyWGI86V
QE3GuhLkToP532y2fjVEwI/anUOEy3aEielSNAHgoNGhQNfvhzGnIiUPZEGecC6K3jgCpGEWgXRu
50y+S3Ibl6xJstOmzqYvvRS/LLf9nd4u7nHdIXu5FlxdI1aXki3K0qICXlT5NXizcXVMTI5S52ax
M2o2tCT63mUPJnqju2aAIq6tcEH3BXPU8umwzdq5jpbt24kojBbwJdLWJGozaHQaDaX0G7F1WHax
1njwJnlxymaXMun0IBycCJtjF0Zk1JbVy3jKeDH71HbuZ7et9yb5uFuPLyLDksA9wmXtYP3ZBD6R
VjsRzLDph6W6aenq7Bi4SSliXoPrkkL5iqe8iiA8blpOsNVf0kSjU90PcTPshmlqMY4zTldMEBce
5QJV7EYT1nMnqq+WuNvIN0cKozinHWZv6qu7sSVeb+jtyNHqo0d8x45UHvbQ2V2SNvORpJN3hEj1
LlvzUYnxbXdTqk9hi2A6c6q/OM2qsMTLTQvCGDg1Z5gn3hWdV4z9BK2A5tcTjMlRXZaGCgwXxWUy
ZugFENEWIq/ufYvbdBzEugI2dj30ILjNRFslazbk0nqMoSrPjfp6nK6s76ZrVTlPeufRNjpzRFpC
dfff/8x6Wdwl+76c0gjHluR4X0KePuMx8T0JC355Z/MBLDtg4iZTWMClnnehzcS+by19n2k93EfD
STEVophDhsRqMKGMpy9gzbgABxh61jy11Il9DLBn9xq7BWPezTU7c/omR2jBCfA5C9ABmFLNZYTe
7lsu7HyXSaMiisF56nztVkn+WHk1Yn3WUa3J0BDqrnFkZRlqntgHdWMdKaS2wN/dXWs3mPB10k34
zIFeMJ7TBuclYxvAmkp7SvpkB47BOrEjMl/aH7tr68h2J4P5qpZEuCA70z/VZc8avJiuMl/OZVB7
G91OPa67xbzX5/RTCNzxc+DtYIsOZ42Db4m78dR46yJ7dLpQd9/4rnM3+e3BHCTzqgUR2Io8LUOi
pB8nHaKr0bbV1qi5FGOJyF9gXQ91YqCtMvjTu4BsdgX4aLgi83QusfWgGP7tp4zxrx/YuPu1uN3b
FhjOQRLPlVbzJ7XaZekol622/eYFxKHSchjOTXsci+E1Z9B+ymGu+BUKJ0VGwEXTKWYSe4KQZkvr
hPL4VDTNLXO0fpMLSA+OqnaxGXCjobCkBpRnWNtN1NUFswwShcnJ2mWaeclZCTRQ8XJR/ZncBXAr
UhOG8dpVl2dmao82aIdt35GFmAFARuzwyZ5gm+g5wGZBw+qP7qs7gX8YhtCr+uQp8YisS9qa5PR2
pbuDPulr+BGOjUcVwqGYmRIp4vlmpjr9AmDeyo3nsYlN0NnBO8LBCMT9FGUrUaRdeDF9lQOQ0qg0
26pAjGDusqY3+PFuEPUdNMmePZBWesvBH6w7keIrMMDyMchHeGQLBsSkD3EKWz+JInSmp/hPfemF
onbfDb51G9gnw9YjamVDo7bpKtDaws2OemayKZXNh+c9l7NN8UAkJ2Y27ZSmwYNHDsWe4EfB9iQO
B/CrXo6rFqH0vCWLlBxNqnYtr55qFLswIE+GGTwiOCFhNvBu3fBr1cGPH7PCha6Doi/3r6Svr6BU
6+pl4qbXwEyDihVFyclCwxAFuX1pteWND28B3D6+mwsowMKhq2RkSDgCQbUjlV/KSEaMy0nv5WPV
sNcHQL5tV0WfJ4vX1hIn7pTgNKscZlD9Trv7nGeg3WZATJumza9Ibx91N1EPYG32hlntR7yfJCt2
82rfBrqU+17EHmzYJCXdfFUbtIOA3YOJpqOs3tSi/+ZTeeukSXNGLg9KdCbdVh01mmGE3cTfQ5Z7
dml7L4hq746/vllIlbHKgwcs9pStBzQ7wgv7qDTq7NkDfN6+uSOmZ9/OLinbH6ejcpQaOq56cV7a
xATt6etnRYFOWOFNgfU001w9WX12H48PeTvB/AwyDKvN8qIKVkRKzg8d11abIvjqRLltYhK46xyS
KZzYyhs0ftF4mSt0xMh4mRV3kevyC61+ZCZeNh9jAxbVzZlUef5PO8eRMs3hBEawjXoGcqqS42nO
9NfRAlTTxM49ar4kqgHwkIaFldSLnwU6717F3qYqjWGXtvCjrb///jye/WaTczBxLwf3Q4W0YmmA
xbFFwpzumuh42l0AMIb3LnuSSQaM0nuYZb/TlM83OGda4I/512IR/ZdU2lnXrAXYs8/60W70fVF4
5PdBwm3c+CBjCIH5c4KPMUpjk11JvXcX041QZNArY65Nym99yr9ilMXvOkGdM3PyGfs8Dk+eKoOu
GS0CnBZ/8bJQof/rzQ+udm/beeovhnx7thyDAs5/mHXGeJY8jyMPj5AKJDUf7jRJ+q/mRQlkMkKH
bB87TrVvG/OlYEXJYl414kqgxEfsC9zfZn5KFwfS2sDEWDITKb8MqJrCrX7NrHDO7ZgSbiKTE6lS
DSRO/4s55tI3JTSk90ppwa4TY8n9mz0yO+oYKfCANHb2A7Yaqi0jWUYCiHzsCqOGj6+UYdd2YP6m
OyMTxMFl0JOvkQTFKc+mdle55a/l2e1eJDWK5lGPrHW/uBjfhEgganbse95jhyiGpzFWd7aqGNvg
pCkX4VBjenu3Md7qKXtZkuwat/1vmjOB8/Xyl4XWvSCcmtEok626plAu55itfvWk5SD5Z8eNRG39
TlqE6ZaMNrWzwaHtjFodq0Z/KEt1TnwX2k/SPqOge8H1jce6dWhegU7rk7tl8PolSlkTpVo9M9nc
DCPU49icQtNk1hrQs6PRes/E88RjytLtnRPtU6Ep4r5xF9Cgau905m1oeF5hrfwZxieUIe4nzu0N
02qgeRW1NHHFCKqNk43kaTYxCHdRLa+ZmmU4dsTTFuP0TnwAoJ9uL+PyL89XmV9DYh1hmERtJW+5
v9ShT2fC+GOG62WitpK4tJI2n9grTJHwCzSgxHBtpCN5ZnU2tPmDL4Ynz8l2rvUl2WCcJ+h27L8p
hoNy0439uz1Syjcu5Mg6r5CFKUZKLMKpYF3PQ3PIwJgVNt3DUhCrMinE2LzXY9dEtW4k/GlkzRUQ
vvPlI/PSMKbMu1+oZEstVSHi83uZ58bNATCW1uZhmunBVeJpwMBSeXLkGe9CsPUlhvRCDSid81GH
BFSPPLnxkwhillFApBQpMPWT0legO2I0qrPQIl1rO876vrYSuRFO92iZrKfzsk85qHxAFikcIY2t
9dgHMQBS/Jo6rV6hpaylvYIVHlbeCYwDXruMhwwl2iAFwhlduzoq3tlOntJ9mXZo9dgrRkpELAcX
YfqKde7y6MqSLwefJo3Vq7KLeVsGQl2apvRZqrNzWfqY4zJFMZdUCIKgf3spRBJ0L1FaBVu3YIcH
6NYFYIaQL4GVHHaLYnq4BoT5cYCyQH4wQdhzrVoRm3mepmLpwmURX3HsHpxVxlMHr3lz8oSD7PJ5
Lo0i7KCpb/M0RdVRr6Sydtl7uflU1fqZCe1W6dNXA18zsrris59W0OhEKY6Zgt2J0gArIl4PhuHk
1+VXPbUUHGsOpRyeKw6TSOYWf4tp/5a2/uS0Epl3n31aRh9mIFH2BmkrSD/NvW3PfK5d8qBU+do2
bh5OiZw2BFkgAfSHC0FS+znRmNwh8EpbP2zd+UW3Ibz57tIebaf77ooEbA0T/mZAJRvcO/DBwiCe
zbOpTN5Q1YdNkz33AEbNAgJzSRUhVB5ZoBxq0IxM8hyYnyk4e8vPjzCVcjwf6k7m/Y2L/YwZigEN
mKVuZehyZbTbYJC/sx3kQMDFtTcQwzi91e+kbJptOvUcOQUlsRt8SvJbNpmXAcCuppd2DCArOjfQ
l84e6TvPRJmtsPwA7wHHhBkXbaTTPe+ytOU00Knr0zLZasD4t3OBaK/PBWTI1uAJfiudQ+MikpiH
HgbWQgZhZf+NyPHyWT3ZPTfPMhdsjPsXy5ojS3joCJkR4GJkdLwKCol54B82XO3GdAJ1gvNGQWx8
6/hnpepQB7pobHKuBBSU3hMBtIhK3fxECuKP38dn6QbOoZv49oiLRznOfSfvFV7zUAeIASN4espK
48ZdGRLQGeoeM+yUnkqI/Got/ns6Gm8auhBKwZISoflnTvSVPUtH2S3U5p4LgbgFgQZS5FBdUcAQ
cZKN0PmK6WSspCzk7EHOx6lpmNNSxcluxO6nGaN6to+mY98ABZOY9GB6PYIwj4Fno8HAjL1XW2vY
EXTpA6SxnLzChFrzuZHLrcm1M2aQsMmD2zBbj3Yeo9+Q8U5L13tr8C5pWUCRENwO7MfLDoTCYHM3
mnqBDgRcoykrZCrtT4mccBNjk942FWfJAJlhpxF4EzmB10eeC8zUSn5xIuJ7s/ouIgL6JbfTcgOr
AoZL3Sf7jMm3ybvCZQaIf3FTInKKPXMhC9Z2+o283KWWl3LnawWqXs3/cTTk85bmhVPGb+ehzo6m
+esVBgVWNZibr6zorSOJmXC8WxJ6visKZb+tKff1NcK7imTtEwRmO1pEagvo2Y4pH3JjHSs0mMhl
3AzMSFXAaF+vinOvdfwXbWB7BXKbQQB/kQ0G3E7IDtEAiwMotcO5AthYad1Z79sxmvg+FPBI7fQm
m/U6jXdVTCy70rubvZCr0YjpU1kzAGZA1LB/y3i4mir5gdTisvnXIXYkrAYy5kbYBD6Vpz7tjiWO
J15KypP1LSGso7TJobGf565GxuQV1kZfAwKyxLtvOw+hncbyx7UHDkf9SgQKSSKkbm6UoXZWHvzI
udol0qSoRNtXE3++6WyXxRYBF53znjb4mmUT7+dOP4Gh3jMNSza6AteKpJviOpqIYXPS4t6zaE3L
OfjOVzKtLta0UbTtCKrhbIn5LjGXF7S1M+ln4nlG0ikHLXSAEyK9YBBhYGdsK0brTRna9rQfHJjM
HWNVT4MLXJfvimKcIeTIZ0qkBhGEu8HRK7CPDZkZqsDUVu0xbF8Mt73Wk2+wyEvedbgyjWb9GB2b
PyNnRakHiR+yBG7q8ckaJi4L4JM2GodeqU+pc900xtnVQPkiFGYUs+3blgm5csLFNF9ju4kC2iIC
24B7pq62SWqIvZWy/kuP3swlQ0NQrqD6Znurz+1yyF1es4ess0uKuyFnMNL3/fNcMPx0sC2s1Xrv
t6FmQrgsGvRMTuKA5oRQbBSRFM63mbNrHgjkcMV871Zc286AYYDYdm7FQqDNAzSq5UiD0ODcUYFp
XF7NqxxcJsrD9Nam1rdV9m+ywARhQmbepEFAG9dVM+c3yTq5YtRoZtekSGuWVMutS+Oc3hXIKdfr
X1tKXBlAu/GyUJAAJth5enlxBKBpEzlwzrL5Qpq33OKBadzyyMKH84L76zib6VvFVnUj22E3oWGT
FqJ8u3Z/ioDpl9bzn7SCcULaQhMPFOaNfiViX9LKy1DW9Q/jYphQbzxOJSZ3s7Tw9DjNFaDhvwz/
5rbdpRl8ZRN94dZMPM5egpPwi++c2WeAx/UaYRR4h3YVgabOd/pAfjD1IO9EauxIx552fcOgz7X3
4yLfVGuC+kVzla7zt0L58x5mwFbF7CfmVz5viOax6YbKS3ERJdW3nTvW3nJBqM1IxXe+UV0abTjb
bkywwJyf0J7fpgxNbmzTcAKJsWKyWwioQFG3xyVE00Y+nR7MoKnRMfdqhjdKmtCg2ifLIKW8LAxq
5kXcD3XRkjhdwr1dushoSyOaEgJrrYVfzsloABM/THwOW0LWyF5zFz8seLbNxAeS00kVzbPywtRZ
dmn15qfWRDgRohLHiCkb0dsRgvlpVoEX1hSv/LGoVAyVEfa2Kk/QFUIeXq9N9aKJv9yX5G55+puo
7aism2AT10S9J7M89nmhMe7Vbqqznlo9fhHLf6YcOVFTqr95sF9rydQzaNs/jLLbyuPzoa3eui18
L4uGdGKicJhneWAgzxtWICWrGIlsFtn8DQnSCTM/F+YC8n1k6GPMjsHOuY0MPXOPsY4stUmCJjTG
dD6VS/nPVeWLEOY7GNLx1L7Uz5rCoaHleKqrdWyTNBPSupY470oDFOQh9MsShTxcIXhX4/Rokvp7
yaePcoD0mrC5A3FqfPRmu4S0dsXWWfx/qmJurmES2xVOzF4nznGgLKRSdK25gyJ8t6R8xrK3f229
Y8GLSndnTRl9sLihKO+hOQAhLurlCeUm1F4jZKi2btBjRBexNbFY2nkug0uZOX+LRkWbzIVJJVSj
6DTDonCHsBliwgOGP8Ge51BggUZI8tZbVLRgJE6q46A0sFhvPT0/WSxxHimBvzFXJBvNwWCNpANE
VqchoSOWlOu5xeIXicA9LyL40Iriu+ANGSZNHBPD4gfCQm/GAXvn3FuHOeHOafVk2M1D8MLO4aSP
T/k4GpyJtBNa9V73trYBOkr8XVYAjhnve5Ns97JG5NwxN9rV2OJMx62ibEjwhXb1L7ESZHw39pGK
hj1rJVjtKI+zRRz1JWCSPbYvmUiZkWY8Oy47PkmTmWmfQg8zfQEn5rXzXiv7ULNYPZnNcmx7MMp5
or97hXqn90WfI2NBBAFQnSWFgjUyCCQo/BiXCz4bhPAhVf1nmlcf7lKQ11AiDTfy8m3QGzd0RdIw
5NQ0ahkug9GSR20a3sy4Qj1XufxcYw8ugMrfTauwsh4ygqh4w+zXcpr/0TYifO0af8dbftEYeZ11
y/6jk9u5AXq4nqXUaF9UK9p91hOLOBB93M8XN13+RhfXRuCIt7JiBIv76AUeD2k5A4A5T9jM5gzw
WPlTr8AkV8jeYCRREwMSgjjLDAXEXDTwQ0NXh41dNtXIkWG+V+xGbYvGlxT5l7ge3pc0vXgOZHhs
fHuUVO+xUX+QsUWYx6htG3SIFlbT7YLHMaq6bgwzjbxG68s0xQwy3PwcB+dxnCaiPzmnhGVQW04e
usRpPsSp/pj5PTkb08Qcr7+M7AVXYrUOFi4N9Qaeez1rW0OyH3IWnrCk9gp0WEV+avTp2aiQkRqx
8epl7bbrefmTi22KDcQz09N907G21hRhHJmCut+IfTYTs+pPSG+shJQBz6pf3KI7wFwqo6kMEB2c
lWVesbjKPQ/HHC6Vy6bUKk6tIaNuZJfhGqGZMTDIUXTiQDg6zfJTlutThROkLjPq1HjoD705fpbJ
M7iCb9vvMM6onihAxzrZOvOyFPHQZdDJpOQegBiuupvm31I0rzs2VfVuaucfHOg9glzOqIFwE+eq
5xoM9pW5AgY5O+QG3TL8kyySFu86OyQ3DKr6V2GZhpQOl5G0IhV6tmKlm5HdBah5Lz2evmGmKp7a
z2nocLTWjAGHWBtXHsBMlJfBjefzFQVu+VL5wzUIB50SdowH/2gDcTsL9lpFvMRna8DvGcsCYiAJ
OXZQHoyp7ra27JeLVSSEzAV2hF/4x/NH/7AUKVBgdvZtHTjRwJgYINvEKkmrWF3iJsN5tIx0xv73
aLVW5Bb61Wd3skmhvJKMxoBAjgmXKtfv3iFHB2K7AMhJ9stuEoBWpXeFn15Hfa5TvKVKP6McO+gF
soA5EMdZc36NmJKphF69zSw6aTjTCInSiCkpYSk1uu5CAPkPZAnpBsdQ2mg0WCQykZDQ7GPT0ig2
SJFGQ3dfWs4HMRTM9sStb9Ate439jojyL2EzzbaJU5vUsEvJOnXfgfZizoyirPWMXZMgyGBupA1L
e6inZQcxyrng0XyUa3GIiuOT+CMgcrjgWSeLc/M4DB2xCOvXxSn0W9Fz4RUGRaFN+mdU6hNCysAI
R3A4ePzFNba5brKFKVJmb1e/bj2/FYnWbQdVspOds/e6tKr9Mk1ovKR+bXRF0kZCYHYRPFBB4KMF
cTW03McetHIN3htL8u6AGYqA16I6UonTIXTTVwX+2cuRojN/PMWd84zjyY7sUjwQbfXeC3ZZjNJI
DLJ77lnRkqQQ7EoNCVCnW1RtXccw5blxbpDcXgetoYUjljPuWfNaFRHM+MTRf9OraKypJyggG86P
99Q04UOxhqyQ/4e6v1uAhHcjJp9p4juO/CO+K/r2JW2CB1W4DsF7Ar/ZVXr+tSv+qQYXiYOioe/E
XWOmN1y8mKt9ArGkKoITwgGOjpwwGN7wrPS+TVT+jBRmlpgjea11YzPpdccNpZliYEbuQOPusmnf
m/YBDRQ0SjAERPc4m3QJ/nUGY0GgARlDGZtorPSp4oEIq9wkagYVZTfWhEgXjqC6XWsJHSdG5j3O
/fweIITdQsIot6NJdmkvr8jKMTJnAZX/YjKENOMzAnw96ipSAZ2Rx18nzSNrkCiTURYPRJmR+dpi
y+ajQyCbh7PX3lEq/lZWWh6z/m0w8XFOFpMWevp1E/shMmzXKdTkvB++FXraQhupkL2Pcpq+g6aB
HyKMw1w133rGHBo5k0MJUv5OgQEta9Uo1VUBdBJwg6n25hJHvZ1DGGH22/FYMhVU991BTzWxyeTw
kkgB95Q+y1J3Gq2dM3l3ZtIdR3rEVbj+wOX1IGIXz3S6S/seBTxVMa2xK+iKJRgVx0z2VYVdvl8+
4NHx5eDF0Yw8j052KxsTfqCrvbnmsW7Yy8ZrdnltiT9SwJC2DPNVdUF7NqzpWxnFsUN7xaS5/53K
nJrIYu60lN9YQwiRpIHcVoIlvm2IU+4MLuC/QEXDwHs7XTXk6/zqwN0GGTcR7XUlfAaemojDynui
8XBZcYJFchf8YEFynzuGs0WYwVxoNQdwZJN5dXAkG6hSVHexrO7LydEPXveDyzbm5eYEcUX68A5T
AiGMzu3H2Y84j/+T7snL2KVP5GeTBcwR5xVjFiYDrhDCGA9qJonOHhgdaP/KWbxrgvFBRlidDEDB
6M5nZnuPFRp5Foro68X8KwZaaKc8u/FJOPREqgqxffPFw4i/kXr6YbNX3JhDi8cIBL1KrXOSJxE9
74cbuPeD60LdCY6zm/wsM+0xk1inEoQFFfnZDbxtOxWPVp32kSldmu+SbNHx3nXlKcbfs1m/OkzM
RmKHka5ZfI+Zm4aT1nvRhBNk0w0r0r4nGsogNdSWpo46C/Vtmp37hKxRlsbJ1p3+MeHeyKF4RVFG
1OOQ/Q1pxb5jQWTspMc2QVg7Z3d4W9l4M/ZLYkB+YuDaQWM7I0S3/b0uvMceZe7OMuHVylUBggDU
TBZjM86kTivxM8akXjeiYv1spy26gh2uD2N8597Y9EHPnB+fQmqPcqejmGes/od/+8/Q9o1Fbljn
rhI65xojgNzMU/WJz+hhIpmRK84mi/pZxi6B29a6l2rxrEjNK9Ck4g0ONKRCZt391u1ohIhbDjpl
YmhCs4Ez3lWkdcyP8ogTT4ESXhBxBcaTlTQv5ZdyiSqpayagTscxploHzzEjqXL2bkYyatFsxQ/z
XL3LJb7jW6RC2lcRNTShQ0CobmBS76pE4jKouk1jss8dl/5Y6OgMmGzmfE+QRkyr9IOo26Ore7/F
hNSxUZygLjm/JYmQKxcEUy2pjGRhouZPv7J+wc/kz0Qujw9j0JKC7g83WWsfk3R/g6wAEFCT0L54
xL6Z+kPrLph5yYCTrr1rU96OBStOQlpi2Y5DNHaowhdzQ0ppP9gPaAIe4pq3UPGozinHqCHro99P
twmTIh9VUF1pARWrD08jXId8XnbS9J+2N/7EjqShGFqfl33VWu156uJil04L9r/mXifZCjE8w6A8
eM+yuj1PqNHzjgVk39In6l+9W/ymPguvyd7pBlCe5WvGYTWYV856b6dgEtC5Oim+5JabiO9gsEZH
l9YYAOL0Ua25pHsX3zmjw80s01fMrcwn2cCvv9pzzdem8i6j03nRzGmwnZLgfgRJi/Tq6KW0BGkA
L8zogjM3W4rpKv1n+dgPwIskFsIfToRzV4hm55Rsc82xj5y2OvSdfhtcC6tb9eJB50G+3uF5YQjO
ipApdodG1NP7fzk9Jy6TF08HBts65iuY6UNh9n1Y9kC6+UAWnJe7tudV0t4d8BWTB45txynUFY2N
/D8RpXMOLakxB9sv4J7Jl0YZMqzxsFBXTm9gtHkvfHKXg2krJLWCGvsHv2vSyF6JIWKdMZkV7Yvf
Z3o4usgvChufX4LDXQQRgiKWhrb7UFuTE9ZpY206o08oaIJ3wcBt4zukMvb5nvV9tkebCq4DnynC
KHPrI7ycacSFhnLerDD1VJAg3PpqNtlfUc+/yPZvwsbkk5RbFOPdrVfDY9nld37lUmjhmgt4njeW
aYiNjZ8budL6uCNcHrNd45W0pVYvI14ephMHQZpVs7Ofr3IOTr4umj0DHShPpNcuUVwnv3PMXthL
iEHL0rBu8S8KVAMjgdMcR/elDYnbVzdU9SHax7tMa98Kx9sntSj3+FNYx1n8/R0FLe1LttctwD2q
OFhag/S8q52o87CKyKJCJOx8sdXpwfWZLN/Gso08pEjZnPehnOvgoEyKFgDE+MAMsjTTDIeM64DK
E0ILA3baYFdIIiR8LZSmk0ep/FHu8uWzs26r/NewCDOn7UEg5MC19CXPBjhMir0WL8fspdt27NMI
akjg8WEYyHVDuneSzAfagMaxf42+QAKcu+/ujJEW5V27Jzaxv9Vo3d3SU1y3fk7ADQ2VBj3MSip2
xCWyoLlb4mM5FDeJBTZka3bpOLoSQxPXujERcbl+ehpbWz2uuTH4lCtGmEUQaVLv9rBDjo2EXRA0
MgjnDs6RM2ivyygYbUpBGqFaXiyEPRwZIiMYUGvMMdIYo+3Mrn/L8vykZSJ+D84+fId9McT2aT75
ZVg8tZbVfpW5f58NIj/H/xS0CxzLWEORy5BN5bButrW7CdpfIzTERFVcRhh7dqi0kssgA5I6cR7Y
nWMgD0kNMtPzWz2IEoYCK7kUry04mrd0ADXIG29Rpmt3lsOk26iru8SCeeoPKl1ZYGLPSGkpWrZe
GTdQuaCRSCcdJatrgX9PUIcbRnPEnf4PzX7A3+S80KtDlGHVXEhd8I4NNkk5D4bhNJcEc1g4kEAA
pdPPz45bPvcOLfqEbl/UxR24Nf5lmh4JXRufIdq5W/h/HqunAql+5nZnL3WvOp3PBeHVtnYSjaQo
ah5Gp9a5Jch4aoZ/FjDFKcaC5gsm+q0S+q01KUARPHEpJhjz8TAUW2TGy9XUaSm0ZX4ZxocVYVPk
9tsCg/6JEQEW5TG4CCn4ttvaHocpCVigF4mkKqZ9ygZ6IlR9TWTuL7VhfyejsA+aVRhoPGP7UqMA
2gjfvrdaqClvKRlJDyxT0kiapYpImYDxMujlU4pkviocTAlZUD1OtMWyBG3hGG5wNid2qZ6ceAu6
Lj3XhuAkHZ8zupg7guzsGyaGkzYEzwuP4Xlh1FYa8aFkkw3SHk30EKMzxl053BN+U2ENY3GFMekr
J6/WdtQEyZ2ArlEg8VnpytCH4tDrGJgg/2bZYls3t7QkZQizLTRANyQVMROo+NsfPh3J6aAF/Yms
WhK1uyY46j4ILdSTSVTUJXt3txtvles8Z20VE7iadVsvST/anPUQUDd6tgUs1uz5/MzOZqjWIdns
WmffOQwmUjIv2ELO70TO3QfZUJ6Dvt9aMYMc7TbiDq4LY9wbMdJLu8y/lVgeBiGXS15zzveZIB5v
tqIMKXU7gXlKfb6SpubNx8QFycjiFvjaHwAtkrIqZrsDleLeqCeBEn96b+t4zQKrWSM4FTl8ZV36
keVX/QH3LJpn05OP9K3MXW2wv51e/YNPMnI8B/5tt2j6P8g51bmC5JTb1ZrGSIC5CIY1zSDA3Ge+
w416jU1UIEq3LyOfxX0sYsYVqVGFc726H3xO2DhL7CiRFx57fVyjGudJuw8qDFl6155Vkd6owuJb
GV8ycAIXGGEFIfNFyOfrHrDAhoaefsZj+ZQMGIrIWIBw4YBYFMr600s6kUwfXi2dmN/UeO9nQ8DU
Goe3wgKvUOgx1l4m8l5MT6Kb/bW3ZFThN96icOuPbpDTn9XNqaqd4ap6e3pwqpR6BrRXOlGOtwFd
Js5ZdvXNCKHBZkVZ6ba6qMY7cB2aV2P0u0cs6Ee0UyeTGae1GPWnns5b78Pzv/Ee2Xe6BpUAcpxx
UGNe3DFgzEe/jpysDdh6TzyplfNDQoE8BFYZYWoUj7FTVZcR0Q0MCbkVjDZfA60BAddpS+jVxbx3
xsW783W+kDBgDIAzyxSq9n+UndeS3MqVRX9Fcd+hSQMbMdJDlzftHckXBC289/j6WShqZi6bitsz
ERJDVBtWoYDMk+fsvXbzvTflKwN392CldbGWLl32yFqE8TFCrxlFdonExZ3K4Ba52bfWz+VO2cmS
VxjcOtO3WhninkDJdd6FmtMvfYaw6OSpNsj5ySiByd9dPF1FcU9z8NtEbPrDaASc0rypx1g0IG4m
Ei8J8Eu18RN5khjKvAZBuAE2gL2THeeYJ9+zOYn3FH4xdkAjv0nmU7A4Wl2rRQhD/XuV62C48Yik
TIz+hXFWT9SxuRNx5h3V4mH0kIhzYotXOp2RHEAHbinqKm653Y+kHa/yWtMBjL+VzTCcbEFGtdO6
zq7wae2F2hhusyr8Iey6vR4sTaYbZuWUfj7d8EDtF8rmgWhz7gBtUS/aNSNGnU0HacDvmsQsbwgk
BPGVYhBkXrq2feSyJgIYokiHet3Hpr61y3U39eHD5OQP+GMQjqJmpiRPdgT4UF7/bGrS7FsEqbIh
4rSu/SupmHnTnLrBfJhtXRdgNHCBgYAW4zlaRqmzW9Xo4NjL2tYU59a9bRxQLpCmIOdG963Te7eX
e0VCCT9cnJxWZ6HEMp5Vw/8AqfGZHWkLMcVd5baht4y/vyjNWiVb2R1U5AxHodFRhuFAZ75AWTqF
yGM1u5AXpAdE3ylV6LzMrsbpSA7QNkDrhM5HvxTYn2axCFDAOj92iKr7Xj8Ek6O+UhqVquyPZgkr
U8ASAxHHvT2b3vwZxPECDg46ZvuElHlY8usewJBdy/o+neKXaiYtdhZwypjMr+yy+xjr8TXufJyQ
hfM4kHZ9nGekCfbwFSXil4HW8k4yYyFjlmlNnMrmMA/xfpaZdcSvLHftoD+OcY2lzymOVAxEaJbi
cegw+cnKKs6OS+tVDqrduGbwqkZYrrqggaQyxlYZVikHdAhWr6FZUW02V21CG4XI0ngXh4YLZ6V8
CvsSRWrht7Sjshr92OSdLn9gSt0MBch/5QX6ue5o6CVpH50zvziWqcIzaKDDyGaf/NuRuBohmpJ/
pbQPicE8zo9NtKatQtrYeuOxlweFOmXv2xHju4WHIjy8rAVkFjTEdGgJnSGHbgyf7TRGkzlGd13T
Sli6Bu0QmX8Y08Hdme631mZrQb0CNk95d95QW5gKyLuq6INOeWuDQ8IsU/Fz+ySPHtvUKEFEJx+n
uiMnuGTx9Ef/3PX5o+3PizB3NMGZRi1Ts7sIdFoQzslJtflX1x3FIZcBCBX6rn3T7xsP+EDcw8TT
AR15claLPRFYO4/u8s3UqApVnjue7JYRltkHpyZEe121Mj32qvrBmt2lffJsdkW4zUfOJ63pHcdA
fjc9lPaMmKyV75XtxmxH2q3Fzei7/V2CPhRn9q7yYibTE55dGIWIWpD7B4Tj7MPK+uS3QUazWojr
EPk1eVRbmeJ7dS0EJwi2w5SkGSxa3gTZr+4W7VB+Qhzl8oHfJsJbj2P4qZXOq+EwhIHqjUcxoKhv
A7e6zfr+FWAfJwRrSw5b/8Xx0OGgaUmfMqyeHHxlcLRFcY47DhNBk9n3ZntkuozBro7PWdd/tYfh
c54CCqWTPNyh9h77tn8aqGenqh4HTJXyqStzm+AyS5+7oT/FDbp5gLMDkJlOP6X9saJNjVahQWYl
h/nWd9lzse3LjWVGIAplrdaOT5ABBkl0+aOwb3O8VasRt0lMvCltX2WgS7XdEwfSLxLUCDmM3iEf
K87knbGESRnh58ZFKYNOjec9dK4bZFkgdj6Fmf+St229Mzu3P6QWo0Dp2Gj/XdIqUs3KY3vgb0dn
N6IDRUtVZXj4kqtW34tpJk+E1MiDW9v2rpnyTTu11rqnYXkzJPouGyLzkcQVxrHDfC6ChrJwPmSV
46y9WY53reUWWwUYEYEDEi4n+aSpFW5mYOVUdVb3YgHvx0UBl6hhE75C8HQ7CKS7xbSs430/HF38
YNRSwdGT4RY4zN0whAhK4umGgTBdoRpni+Hb9Znh2rG2DXtN2Vsd3QqaqLKyjPh3jrcRcZcHPCPV
uYujYqcl/6xZSrquTZWewXoEV4Cdsh30BEQ0oy7vgKVVd2OCu9YJ1KPskHWYMc6HLvKjE/Q7ds9p
0qgREnFC09gB15R3fV9kR53fJ/lUnAKx2LiqbhngtzthZuOVMZNxmwxPTkjGXZugw3JS+5NVxHi+
4uYItns90Ww/2Hgg5izOThyFuV1E+iocGAFWkuzJkcmRwzMUWIoHe86PHOXFAZKy3ppd9jmTVnq2
LS1JvJW7fmDCCXKJAaQ9kkdW4j/D2TlepTkKGe2duw6+nNX6N5HHg4fIg7g9/HHXHKjcNXnwHeMG
SXitJoyQgxROwYrDRet87nT0SGuo285hu6oZP11jab23TFE8UVbippVnpDGIKMoc0VXelfuxLZ/z
joA5e/JY8SRxtGFRfoswxUPjgaDRjxgqEu3c0zAIjpktPjJFoJMqwnM8pdWTrbANIIsvJjHsUyM7
Zj246zEobyZf3rhNaxNNfE5RsqpkZqAcXJtZ25z6ub3DmA0dYlCv9AL3OY2uBI8n/X+AvrVtHUZn
uCV57FRU8WGevGoXUPGu8B46nCBOmmkoN0qnjkL2+1jJ7j6jSG0d+dikvXWUU3LQHYcYOWgM72Fw
zghi3vk9VUY2Zs29jfQAH3uHTMPHvFd6MBEMb9OxRoCV8qbryx9aJcaaQ1+7N5O9nQFsG21oT4CM
w6OVBTyrGW2XOByebL8Gc9Ecihhkt6jldG0HIsa9HFWcBRkdVBWyKF9PZ6zjO5UgV3PtYLpJtegP
kgtsolvEt0R+ba+K6Pryh1/XOz+1hwOFSHaO8xklVIwlHo8lAT+xc8gy/PbZlE0rtwtGWu/pHfYG
/9TF3bOwG332o/56gsNOnnYX7olM+CHMxtmlI5kss4GlsxVx9ULjlo3QOXVB6X3qumq6CviJyMlO
frsIi5nAbhc6PQRmqMUlURRjRWU5LM1mAAUbNKB05k1XnhuL7MUpLY+qzGpaw/BRTezheLIAIhoU
m3ikh1XE3DCsp7OP1KIfgmKNzlnDySk8QsRh6PiB92TCWn1MDLnBDf4B2QAIUpxXx9oFc+JckbIk
bqRBd2dwXXU1zYRH+QhCWXw4t9uLKb43j33qJw9y1AEoyb6h4QX4wARiOFl8OxV5QKdZkzZRGfEW
b0O4HhPzyS7spwlf9iqczOAYLYd/MRQnr5YRYAIht5mJd1plZbB2x/rk2UMRXEFci8JjnJFWepVD
9nFS6HaR04gDZWu1XpSgVj5vZst8mr1henQnzsnMku07p8F879fdwUepvOvccfrQiOSJSA55b6sT
lp7m6FewR+n+VfvEZoEKy7FfmTXqMfamEQmaxM5se+GR5jC5xiGwbg/fwwch0baM7JvoYYjbojlx
12a4kNalG91k1Rg+NkM3gIAD9dvoCeWxh0yXbuk3Tvxy7wksPY3V5WtVxc80/1HcZWn3UqI2uuZX
7JVV/MDhRsh5Gy6Cg2K8SfNbGszVGiI3D1Lcz/W6swUSXHtxgVhpc6UHGAPIkY5TFWGKNBdPAObx
rZgYz/Sz/zqkS+JrFZImk+EkVQ1/CMcZXzno8guLTdib7U7FY/ZkMlIaQm6tQnBxk45pT1o6KDiD
GBZPJ2G1LiEXBU6swG2La2oAxOy7umjRZABcQeDez5/6ycSy1j/NkkTNkP7euZ0WRM6EliVG3Owz
x96Q20Zm6NSSfRxawaqDOXn004DUhhE2Alba4+xjPERyToSJX+Ol9e6nUMuPZblterv+5M1DjYNB
EFyii+ZTDWjLxXHvSOg0MdC2VRiDLQoIbsbXKq1PmNjBIPbuvZihMKkZjNLYRbSprEKR5GWHiMFK
+wP+syqpq4+AcLuD5cBNGcn60xw52GqdmcNAhbTcZSzRSR6/1hipykr/uyJnw4HLTkdgtA9p6KCK
T9O7Kc/KW3JixH0QmFvaKFvP8sunYGg5dS+6swrdbVw58YOBZSJXfgyTi2lt+4TgT32EYH9i5O48
ycx4MTvx6imjuUPCBD0Fz0/eKOfQFihLpe/Fp7IB3hlYBMxaY3U9p9p4XkRwq9Z0v9eTI649r+/W
cW4RBiIlcMKhe8zwmFCPsutNsXETRSGLRBOfxyHGaYoY/MYVbIvSrVHzzdjJTNzy81dLKbmSMJM+
DjV+64h9KEoKOEsEsW5qcAMrjBYoLWJ/elEQRlBFNYYMby9/eJP34ks0wUxgxVoJAvzYXPcGilYq
GXcNWpDJFtKFY8IA4dYH7U0irn8YBmJycDfFKB5QQxiMgTdlnwwH4kUOLhOoB54KOiQcnhgXMXAv
PASEjPB3rYZ3aHQ8Hz0nwYM9QZ9R/XcUSs1jGcLpY950DMxIrc2hrD6SYsDMznXA0rWKChGfUzV0
7rGJZgMQ9ffOsdIvURiRGbGgjpxOD3ubjKFtWcS4Nxuj2kRG+Y02R3McErfcoN3r7wIwRRsL09YO
HQiW/0QVz9z+8Hitp0lnxma0eRjHrht5zsPkINPCvJc4iK5iZXo7BEfqWgFb6s3COwn3qM1JXzNn
Lc+zmvZeZCHLctlDA0Nfh7r9bBE+9MT8DHdLNZ2nOffWepLegWMlttrR/jLFjt6KYHhwBi6bsiua
hRnGWqfvvthLQ6fOAUC4MbEA1gQ2zoEFsmqrbLxrnGutsurUo5JGzUrlENJlQ+7zTCH9NcNJs6sz
qkSIC5JJ7G1UmYDcQAetVS1uzYq2NEUDU1pSdNrP7ffIGhCUc9i7d7rxYDOcvu4BE12J5q4IFSwl
w0Z7IeFdNU10D0li2qsyRwuEG5iD6o2cAqhgTcVpxCK+VAKaKkLvu2Xm9kPPIoxgjOkjkp4rUfug
myg7t7No+5tINcNJ9uFdXsTf0gDu+mS6VCicmLEITggHarGJkYOuLR0dsqKkcx83bMKoAnRlMkEd
3R16yQE1aUpM7JwF2yLq9kTVosDTcTptLxx+/FzVuYVNxBwOKyeahWPpEi88+RwA8Us+5F38bInR
e/KQh9Kar03K5aZjmq8EAgqJeA3yJfqQkc7aGsPYok/Dxu3UobpDCbNndQ3XDX+jEV7+APsSn1rk
KFd2p8InekkSbz34RCGTG9exfM5dYbbF777pmMNdahxXARAg05Wxm5j1yagr1E/L/wLe+9oNTbzf
zg4r+iCBWxsG+5VIQWJ0WCKPgrKdosFnSoR3sY/QsyiLsUTig7r1YNfJurjGUdIcPa34OMUBakL2
oHRBLIfZ3ioQoRjs8LXOOtp3oropf/Rl/KUd4SU7ZojASNYno5+wlvNSjrndb+ne7oPSaD5YPVI6
Y9ZQ/y1W0zLo8mOX5RtVdP1dOEQGHv8Y8zhqnEjDwDTm46xg0Hhh4axkOfvHwqef25jgaMifnI9B
52Bynen6tm5Mz7KmGxxjp1PUCJ/zGqlJOxafGSHkZxQq1dagMXqOeGxOsRDWVvV1+YAF/eBm1ZcW
PMvXKrtOWPKfhLDvQa5Gt6P0P/koQQ8EXbwaRdniXGqbQwy6f933cBGiunboScBFsGrR3HTSq+4d
pb+hYJdPwm8OhIsUW51X9iYqWvep/z7Nlr13wjS6kkb+XOTd/IzsAOdY0V7PRlJs7WYO3glYkb9n
nTgWBy2bjCdNNp/3JuuEi2cI4br53lLYAytzYcGVNO+TWlXrqp1e3TmAHm0GDzj1qRrn5kNMPbzq
liLVwwhw5tDMFLxMHaBhmAE7VDe9hKvC2n4J7/iPX/Kdm3/+J3//WpQcK4KwffPXfz4VGf/5z+Vn
/ud7fv2Jf15HX+uiKX60f/ldu+/FzWc6iG+/6ZffzL/+r1e3/tx+/uUvm7yN2um+Y9t9+N50aXt5
FcH3YvnO/+sX//b98luepvL7P/74Csq0XX4b6ez5H//60uHbP/5wyID5n7i85df/62vL6//HH2Bc
orff/f1z0/7jD0M67t8JX7I1OiXlesQa/PG34fvyJTq+fycDxiWbkFQvk4P2H3/Li7oNl59Sfzcd
W5ieqRjhO47DTzVF9/Nr3t/JlVzygegkk+lk6T/++33f/YxZ+fmBcR3+9fc/5/qpJQXxf9NYqL1M
oQn1UwRDYiqx9Zt4H5dTalkZrflSmhPzO1CLtQVXAa/MJwpC2hxU9iDGzzruvxSpSURcbZ4cRoJ3
BuanqOSYge9N7ZSW8aas4aTRMe52/gSaz3vl8CNfcjSaf7q8/+ZVv8l2vLxqSzmQ2y2HQF9pvXnV
ZQBPO5BYEhtnyhm/ID2Sqv/oO4O7hmAG1gLdRlZit3FjNuM+HdZN5yLKpMM/xKQ20LxJu+Zhip5L
Hv1Pf/3ylo/uzUWV0tE4vWzLtAXZjnz9T5ltcTd2mUBQ+TIM9XSFErTe2QTpITeM0+NMN/2A+Owb
80emXuK74XvFVtjVLWfphwAOyAbQmrmeoRmPXQnmRwfMja30R9NBHwXsZmy1zeQwNfQhLSUUY6hb
26aBlhE1rj4wG6Cwy7sHbFTDOKkXkApoc/76PcpfE2mWj0AqEyErtzWhtq61XIM/vUcklhFytdx/
6d3qvuf93MQAi+EX6JseOcuagoAU7wAmtama89jOp8El/ZwMPgQieIPOOLQscn3mKX4nMU8vC+av
9zQSBmmaSiEFE5cn688vzc/iOnZc6b+0lYh2ducNZ5Vhn9wYg3nKzbJ+jGVJPY6GFj/4YppNG/I9
/D2IqKc4o8dHLwrifTB/UViLlg4b0geDcsWwcrpd07SP+Ud25cQoUxfWnpOPTT5MqHZz3GMuJgW3
LYEOZTWW2inw74npSxYwjv1eVtVvb9XhrbquxsvCwyucN0mZGEdghgRz+NpoT917PmZrEneDz+Y4
4aNCTV0gcyJ/lx4xhK9tZY2Eag4oJrSFBrSX8UPle+6ZdQkrqIJoY8bh/nLZ4sm6qWpdPbozNvLI
v3F9On1W3ZFEaM+PBSMN6g+3PhTJZk6XdwjSLSt8BB1Ws/e65NFII/OG1sE3Z7L0IVvaInK0Hgl+
3dThIIhOoTGgWze8Dj0NCcDx9m4U2N/AF3xkvlCLrPhWD88w9j9wYOYExuTo2nIjhhvv3Mu/LYKO
tLiMHNi17VC+vbmXg9Zwag4owevlA+sA4x1aCs0d97OdWnQuUXDJZQqHJ+kqSGL3nOSFvQ0Kjjjv
vJRlafjl3nUkmZiOy2lWkxX9Nv0t7gzKbAjOLxYrzIG5aoBTuBzXsVWd6uURjy1EF7np87DHQA8J
HNnD/HpKnBg/eB1miP0D88iy8M4Db/+bi+Qq7Qgb1oDJc/8mFs3pjUFRTnovjAJKWfooq8mcTfDe
zJVdbav+Y29H3tlbPmzOPNGaYxUnfwdyKXoZZp2LTSYJbOByRkQJzktFRJKv51rSgyqA1TooaMpl
VWP4iLCWBL4jQP1o1wgcPB3W0B1Hzaj1i4+D25mrLlHyig+W6TA661xM/l6Tjh4YCFFG5ugQPqnp
5hoXgVOCOiAoel869T2A4OXhHp9lE3XHOB83uGHHe2lVm6q/igyhP4H2wtibgHmQSIXL5RFJxxj4
14TxvJA4LuJoONK8b9ee7JBDFMkptmjP/f/vBhcbHY+3Y3NLmEs46J8WWbeVgx+1CMEMP1VPeggT
UikqLFddDFF+OhMWBLO1ghE5YRzHoMEHMMkoQiIz35O6+uK5eAqqlOiTv35lb7JUWf7BGZKSh2+U
lF5pv13+w6aGBcQe8Gp2MOl05bnbGN/OodHHy2KC9tPXdgYIJJDXl9eVA3SrkWSdBiMvadcEcHMR
kf68uBbuMZKEb37e9YQxYkp9L//1TTTn5TWb0mFf4ELq3xOh2zFWgqhE/wU5S7sVwMmuEkOlJygq
aN9ig/SFIjvj8joDr+NJc9GuDhaqoD5p7liEiyOuo3fSOeXvKzh7Fa9Gu5J+j3bf5GO7JSWkhV73
VTD5XackhdCU0bAMluUWfxWkpx75+GXf7BkO7Hs3ear7YLwv3GxiuNS8s32qJUvu1yUIHijlCxWW
8izsPr/edFVRTxpuYfTa4A56wvHTrqKx+0wbl6e7AqSPCxdJNgEsALbRGkx5uOq0sTet9GhPk3me
5za8Lpos2nmWjrHSMI5C8yg2EiNhD3FidSkAPFHbmMG9mnb9+F4M668hjstnTQUtTZsP23Vt037z
5ASjOfVu1KSvw0ykhwEHycmopSZPCLTdCZkDDLHPYx5y1GNGcCJgo9sgshIbBtkPl2KqIGrkSOPt
YY6TO8dmU5dR914ou/p9wTcdx4PC4NliiSl/c7X9APMH1vH+NQuC6S5RhnxCufU1sebgePkANNyH
lWVjfJ2XO6QVhnVQHNmv6syJGL2Q1+fPIM+88KuWfonxMLd3nYSWg3ZJJLN8iqGXBvTMsOWE7VnO
mpwKaHnv7l2/X3NcJiYPghY0ad23cdkcJxWTZV28wjT8ahl9dp36B2fusgP5itOdZwXRzvAmpBbC
AQUSOw7a7OwG04Z9U9sUspDQWO29xDtH7HwAeID/B6pW7wRB/5uFgMrccjk/uKx/+u01R0zkY9TN
49cgtL5JL8p2yYBvi0yhk5nUzqMKjxAcN2lifGIfIfBvKT8um6sNwmPKpH3zznL6aw9guV1tWjyW
JuGRCS0L6q/PnErb0h1lRo9o0Yd1UWhzoPHi9WX/C7hD2HUWZ2FmqX0aWxiEWqZfLSLtCM3plaHk
12FWr2GBZWGipbyyZZrudFONDLcAVrZNTHJmpo/lPMGhk+SXeSY4mDIFyqWjr7PDtuuI4oHsqPL0
12/u3703zZ2hudFNtrE3K1yehkXfJlP2ejliXtY1hEDnwi3nn6cW+jdYF5npjj5F5V//4/L358sm
p4uiCgOC69ne8ur+tIVGvtSzQa7b6+VwmOWW2lKDXMoMQZMYAtuBSax3rizc1IUwN047fWwij3PU
UjUIMcltVc/vXBP9azXFbWfbgjLK1aayWW7F2/WJTypB7Nk++7BLaLzB74tUB19ddMfSpgBelv+R
Ju9mHGO57lI4Djhld2ZljnchB5wNgD8O20tJaI4CgS4zy7W3REZoRgcb34h+VPmoDwhX2GPngIw5
ZlDLwYtYDUwkaXMb9bNCzc0cEPnPLi29+hx7iKz/+hMwf/0ELk8YImDFSQxpJHvKsgP+6RMoQYI7
DQq7FyajWH3hebMuIH0beUuQi25Qoo5XlpPchhH6B1LtjL0zj9cVIQgt2SovQwebfFCINBPkvvZU
3SrT9x4K3B82JMYN8dZfu9q406Y7oH/lnD21RrdDma13SQHGtOodxA8AmWdyQeMqcfftIJKDE6Mf
zLX13elmC21/voxI4lViiX5fL+V/03KQiWtwjZZAScmlE3iEN/TZ3rlEbxak5RKZ2ubu5Dblv/zx
6yWSueWGFf39FzMiRhVe6u5S61/2UHfylio1c+AiWWIbhDnVQGU/58sJbIwRS3eQjSO0SO9U/PK3
e5QeE45ogS7RW3aoNw8uwMSo9IqRc/TyOJgJ+e/kQDyiYFZPHUiZa9G5el3Tb1glOqvQHKhbTZm/
NoNSvFcKLw/E/1YlyyVaGl7MZ6i6OCGJN3cRNFk8Upb2X2ZCZz8OPkwPh5xyiBNW7Hhbx2sgoFmy
3HPMBlkQ5nKfFRTvXtJ+nFNvFfQ+56k++CrCVuzcyNn+9W2ul6vx5xfIheLEZtJI47VKmiO/fYZT
bwIlfbmsLUrm/m6Mocq0aUgLqKe2M+vnam4RD9D1WwV2gD2qyLD71gsoztGIlLxqQUojmkO7S05Z
b+2Ar16K0Sa/AnisdxhIXoyJtCXVu87WbUGM180woTVcKlbrrhpr67EgXf6v391lkf713WmP5Vtb
FguWJd4WhXnGISx1lofYStQaNTQcKL98xWyCcAOk2iqRxU4ETrctppEeiTSwdQcYGElg2Fl5khwy
+OkosInUTDVwvqWT0hlkkxWtpSBHFNU7d4y53BG/vmRuF1dIyxHcMTxhv34gngpNpsslOdppTg5g
om5LukbXLoHma8jD1n4oqpoCFI8Vjirk9b35gIszXpVp4m6ETxLZT30OHVS0AhytUgc+ryPJY3HT
4cGS0GlckySUy4mnE468Ejg+gObEzbm2tsxWDBMFIhHKiA1qtSmxfz8CYESmivE1JwL5VOoWCoOt
igNOavtqsK2Pxah5puG90GCke5jCG0rwdr7zib7poVIUS9MR9MdcXr7yOGP+enncuLTzqh/nl8kE
HdKGjr8Ok7rlNNTdy9iZqOmrbns5X1/aiikDtx1eg49mnhqbkOFautxzl5otXtiqfTuKd5Yg6vXf
PkSLwSxODxPdMY3qN9t3DEoh8WbXfRns1r7pnIFgRBojwY2fTB9JPy2Pl8O9ETf4UZCy4a7DW85H
gnHXtlFvOF5v7pxmOteeXT0D+ARsJuh9NfbiHUeUHtRkol5+xgczpjoyMOYlWH0+yrrMj1aEtK9v
DRcxDnernqfvFQRoro437gJJEqpkPUl4rC2zZ1rn9MPWCSDICwwN20vReOl1XB7QLJrs2zj1T6AA
z65uALIt+7xhdQjOza+G5W4IKrkaKiPkFg38tZFAiLKrCtbDLPvd5WJfTiHce/aGk/9qill+J04A
+8JXLzqJx/3lNYxl8xmCm3k0rQhLgnWsvHpYc6OhFQYfaQxZRG5yp2h6lCCAoiZBl1u4zTedZdhe
S1q4XiKYRyMjpnzHNlgNh5SSkZYp2/WQz8e8X12KKugf5RX2tu5R2d33QsU/GOuOd75COMsqtRvo
BH0giAV3apCSOOdaKIUCgoroxGWnaMzNA8wCgkiIdKTTOLwYSLcOXhHd/ax8lx5QpPFMmhZc2Ut3
srXSVVUn6any4/bbZUtYOuRhNe6TgQp6KnyxUwzwMHySqOtEPnFoS2vJDiAljWllbxsiPqCFYdLO
KyqwZT1qcCKvwwwZWiRcGJNdHzFc6DFMgzLblwkmoA4h55p8N4CnI8lTwJ0DC7ltEn1wKF9WVYD6
ap6d+44J5c7trHilkhxwZOkN1xwlSP7qQSfPBp+tEzXz2jbNlOIEvTo6sMcI9XMHBO0Be9zZYy7A
OkDgDkJEGqjOYcTSda4Rv5XwHbZ8T4JDhWMLYOGSiCDU8e4KkQlxnEo/+iC9+In6iXNl+3O9RVD4
gBDL3/gWbh3l4Rn72Ula3uhlhWsErtgIRMRqFEQfp4aDfVcDfb+MfAqUAaiziQ9OSrVFwkZreflw
lmEHXLcRAbVPEOaiMnZ2NI7wUeJ7ihN9iw4AbooP7e5SsZbLGwpl+TFIIBUXpveAe8Y8dCWwUhIE
/LiCtzvAY01U9mWUKFLHMogIcW5/BGEWrnyZArX2sSyCztdXEdihINzHCQ7scAZcF0dylVm1WiGV
V5tI+k9BqWhzKx+cFJgHDOXBNg6Uu7q8/loX5qFo9N4MR/mkbbCFCCDHGStgnomzF5Wk5y1nfyVl
uyHsHV5jQ1ZkQaJI1XY/PPHsqelrvaQ7V6mP0UGAbEw6pAPkDD5cejeubT0PS7MjFIwcAitOztgO
UKHOm2GwroeoVjdR31/hiX00C3jDwwRUmYvbjukxwVh3mGqi+gym+avaE+21kU8vciJJccBdR8kl
4VdWebzzTeBf1PErEPDmwQJDsGMyaRK7m43XDsrVzTymYqUy+ZoYnXNGrU0mOFypy1KfFN64NTxE
i7OXmgdE3vnOMLyvl+skmonrHPWHCAi76OxgbQWq2NsXyRsStE0BK/cKrV24N6sJY4oPYc2ndGlm
/O710k5ijvgdV4N/Tl/EMlsBjPNp9tVTayx56QSnA33tx7WRyf4IoI1IBu/LIIz7vprcV9Us/Nxs
0xWwmafpnBRFu7dYcDP26suvV6mXrqwYLRECfLuZ5s3l/w4x+tMqR3BW94zXA8U/UVcT8VGeJzdd
EHFb8PHCk4AblzfBPq5ZF6wxJSOIswKef5vQQ10/loUxHkojBn21XNjLzWxH5aeiBiqddC0IAzyA
V61tuDtUaWuvMtxzbTtPPbbOK4LEHfplbnCTNIfGIpAFf4WIDL2TdNH2EZhKRHdM9YygQbcNBOCO
zZGAckm8HPXvqXYcF0RAtmm9FGcioGrXJfUH7DFWUr40OvHnoZlvyevjbJ3oH02RqcOlzMKktGR4
zY8VXYABpOGZiSSbjl1eRWEKF1AbzcMC5Kmd5nqQ1pfcgxzkzok8TIyw1rZjlB/LBNdEvCDARJvm
2zyF9vNzcOwZuPgTsSZFa9ypfuiZPnGw1YHJRXZriqCleSXtXh8uveyknOtTRqM3G8AkLUvVZRDl
O08DhInby147MYlmXcYV6fEqL/9XUsUSWZyBbcmYXRjR+iEdBpOQNLFXJpiclhqVJCqgSRVI6EeA
aM82cXcs+XaNrt36qquk39uGPMoq2ZsNmS6ELZ3BRH9YVL5npd8ZBtOp/72Eoa1r0zHna0K8Pbn0
TCemfsisFzWTk07Ds9qlbU4aE+xXGuu3l/OC3cBCTQVkr6bwvwn1hNaaeQMNHMwT3geCD8kbWKa7
AuwYc6z5VBkpUkKctDPZDHgXrMfKEYROVoeYlv3ZaTworS7hWXPPpzQUwiBrkA3o8kFUnn7xhUQO
PAV7L+z1XeF5493U41jJCuNmIgEV2p7X7ink70eW4DsHmB2F/i0rdrkBo9luO/qo6C0HhzRyYu5+
VjJso32c3UxD3G3MbloeYIuIcVLOR5w6NCeyj5j9AYDh5FyLmZi8OgQpDdxoWR7MMm43xJsAJe7S
Ry9iXAPAat503fz1MpybO5xeQw3QJAnJLuocFsBaaoKiU14GgIhG2jtysQ4wGa0zybDgJCxxa2Bq
WfuNhERYuRpMIjjJ9IGkxwAUUQwj2g+Shwq7J9JSA434IoaQIukYCQju5/vLzamb/EFGPTLMiWzK
ogXUfrmYIWl0Ozr8sD0AmY/uNJFBKjGNETOd5LjHcekBcqK3GTfC3w4V6cn+UE77/2LvzHbjxtKs
+yr1AjQ4HQ6XHfOk0CzZuiEkS+I8Hc58+l6kXNW2qsr+Ez/Q6Ab6JoFMOWUpgnHON+y9do7lYOFT
3h1cHfItW4B9lF0OddFsR63KtlZMyDyI13PYJ3d9fWDoHb5YRULoUiwPSR8/4ZPIMdPdZo710ukM
kI06ZRg0TBvL+QOTaAV8UqtPyBXG+z251dRaxRgX5QlIMW4Ivw5wQ0ke/ensVAauBGZIx9gfiKqH
qwtd2V51kPzq4hu66vd5PQpu45ExqrWNg4jO1iseBhFc1rhfD+R/ys1cpDEm5oBvWyz0HdPmwNKb
m75IbueaY36J50c/N2l8dKJvtwivySe38A6aiXjOrTbF/+dIJPkbOy71O++aBuJ1kIw9G9R4q7xU
iouP7zbdlIl0Hfyck7jZNp7giicnDbhA65DlwiLLuYiQegOmYT2IMGBjRSQE9RFHa8VNwUV1WXny
Jgh1cd/LcteH3ZOFTpzUHVy6ZYqpdIgtZV/0NdRGdB8ge4KNKqvhQpteOch45rozzGyt6GwOWzep
N3Q2w2GM9jGGpTUOpHTX+aO1zvTq7Nps5+cSSivlbdA4xzQL8HjVxFxxW+6rRNovGT9h15IJU+OB
bZlxbm0vXs93MZZAXmVZXQ7kShybHPeYr0TfMOHwx4kCWyX0JKdM7x6nM6ZvXB/RSXbRhLmFqXp6
xZm9LcKiDu8GKzm2BKJ6IewAvEU7ck0BJDVqczTy/OO9ZI+wa0qD6U9z8GSI0jQviyvqufm5js8s
f7gAebL2PIrhpmHQgaGP9Iha8uYJYt7SWPV3PAnaMenELm7ie11mxr2XbkkUMNfEeHdQcevbifg1
uo52pQKbuCHn7LpxCQ1DR3XZ+JIzqrLvJdCJrvKtWyfNpiGIexL1uK/1lTIqDtpYoFncUrhyG4aN
kZO8IsAn2KtthktRZUhS2nybNdMsokmLvZ2go61D5dH3SRMlzs++T2hxcwaWCHDB43mr2lL7fRWb
EVE4uXbh8qBf9mac7j0r+TZ2/LIEmHdHZyBLe+pPA8LLlg7OhO3cdRQRKZuVSggWIa8jpIkw38Rl
RV7IwFJqrrxNtYDiXL9JywvXhFsMzKaznVKWDrkkbb525DhuwhSjhGfQ0aZNufdFuYi68ImY3nY1
ixQM5avIQGnYmfmiMy86+H1UI+KPgUuTdf6gyHxZVM1dji/3pkUCbacqabmGSxaLxdJxnnvP29oC
KN5KoQRfho39rFgCGGtxjcsUADNnzmYu1XNjBQqpPYEW3PfO7WSFW41h8lYojgObG+wO+yJrD+Vi
OYBiU5WY9c6UEaw6WUHZJb/hV3pPGoaxOR49IfExd2bjni3Y1fO2S9NwpZdmKPfzQ0+/aO66pCxW
uoUh0iZ7M7c9ojhU/TnI3UsVDxFJisXW7S04ZhDNeTlXc+9iEUezYd1XrYFzRfiZ3KuJP30s4g4O
hUD1EicXUPLQNGQwdm2tO31olaYNWpmIPeGk0cFUhyeWwIzVIehlnk6tPJivmdbeDrqSUvXS91pw
ADJRyWs9ZSAwl4jz3RgZyTQuEfxAbBSxe9cYubFRf9SIgugkv22vHIOjOwl8dR+doUoirApeWI5d
qtZIb8qwfjm3qpGuEAvhiYlcU3pbox+Tk02qX2WIcZUyTV9rzbAD9xpt5ynyPIio+v7giwpZfOQC
s86BycTA4JdVEpTbPmUuhgn77KuQQBzk2/i3XJ3RLkmw8zOB9zbHUVkK/Jdk/PgQ6y4zB5C6lt5Z
IeqH+SgOzMBZA5zPyYYhAVqktmQtbL+OstiwYvAvTaoGr2qQwufuMqEx3JBiHG7ng4TYd8yJ+krj
jNkyBF011ktALQIBeurii/LkSwTL9HKpQboU4uyD0Bu8Viim5+XG4FMNZQjTYATY+8JG8ZdPl7lS
tv7W86J9ERXuCWzssssxp/qu9l7BzYnNskI0y8cD4AGUxzKBFG88+tjxQkp2D3HF/Dx2kPDQo2jP
7hBf0ZvXq1pzRmJ0JjmL4horbxjV01Bal1U8tsfQdEnoMajarAtN4SbO2jbYWaUFYckpKZCIZVgP
4wk5ob5IUGcei8I0UFb7V53dfMNZPaXM9vJyBPzos8EIqSJoqIlE4gA4Njp6q98Pen9d1k1TQWHZ
ADMRhugqCrpPeykzbfpUMOV+qAzCDgeTG0dL65XVePrWCydIftCqexcDMtLvdPzDUHJeKfw6s2UV
gozN5GBgXyg+LUJSXyLEspvg0WjV5BCVdQsWK7gCzJxsZDgIYr71Yi+9QayIpTX3nq6E3f1opPGD
X428cS1hEkhGee5AwtzakJLCZmQ65cTBTnX878TchVtdRlfuMAQ7Q8TlOuk41hVyzCDAtuPBCmEG
miGNbDb0DV20LY6Mrc8DUx3mL/JYz7tzzY1DzD0djPTpW/qxBGoaQM3AzfSH9+RfvSrIwdAy8IoI
9gyfFjGDEVZcJRn6NJ1rzgR+apI+cd3B/rRKsh5G7V2Q77L06fqFYrBXkJW+JHmgXEnuBlIysMdC
MlcP80GUuloNmhZK5Xw0ZD3VbJuXwxa4GAMatdFoRZnljM3zfHt57VXvj/Ky08z9PIHEZ7huzCE+
Myn9Hg1wtbmqT6qeXs07U88Q1rEswp7oJ/sPr8Unbe30gE6KWsewWLLwinwWGfQgiJIIsNDD3C9g
8jY3Ph4W1GCo9vyxZaqJoci6jgyYXCPIzmVg17jNQshEAsn7ArU2McrKoZViMvKq9ypoRlb8ob+B
9gZFyWSRVNnyZOBo+riFRtikrRGwWBGcyAARdTZKJ/Cq/krXYZf6lNa//xh+0mXPvyYMK8QrpmW4
qu1MWouflqYgyXslMtGw2ngitljwiU+PSSolfewrh7dxFWfMAbMiZq6BkIIbsIc1H2ClhBZlr3yd
AVnrqO+ozK2T2nLaaolOrmyF8yfMjpGLyzzziq9dOdTr3//snyRNHz/7JK9APSQ0h5nYrz+7iQBP
a4xJtdawc6M23hWY8lce9FJ4chQk810+TyUycpRw4Llf58m9YuZQyvXxTz/QPy8RWDyrqOXZtPO2
f16vchfbHS7ZAH2nQkz25NPP9Rc6xpA19BgeSichKkFfeW7orJAiouqdd/8NThMcPKzvIAD+/kWa
t96/nnQWCiUVEZ5G2pf2+Q0eNW8aCljRY1cDso0rJVonhkagZ7jXVGY6fqA/zJ/WPGVN7crp1jC2
QAmTDQ0iN4nS9dj6G/ocqqr/upxA6t34VY9fxxzL7SCcO+ybf9rGin9edk6eBsEH2aV/56X99S1u
GK9rvVkkjxXjwJvYdPfM2hY/Pn4iBQLnhMNa6C8tHo4bA/jWghn3sCmgIYGnDerF3CH6SMOuAz8h
xivmcZ5FxWr0FNpTYSbKr2ReVpcuRPcAGEhPWjcicibH82/btixERiE/Vp8ijF8qy6y2iR4QSj8S
XJU1JSt8F483tdNKdgoRRH34MrfsndaMp6IDdS1I85vaYIZ1toEPtcn3PV2u2gjlOg1ASPzhff/n
CxYwKsIjFqkum4HP06A09sPAQBb/QEYQmD5WM6W5032329YetXiZTZlohfahoqyBuK3IHDD2WKHC
DamY9aLX4mLtA9lfMQ0dCRpUbrsKxkwP4OAU1E/FqMq9lCPUvIjKhH6DzAM29qhVFzw4kpBpUJWT
yOoPv9n0sf71iUZGbaHycKcTiwb412fCKdoxwkvsPVhkue3xH24CdXLR54DBpk0hwkLWKZN4oBQB
YFEfcuhcmuN+1/GQwXDN06e51Z3f4LlyntdmH9NAIkbgQTLB+v3P/S8W9/ywbLUn4bXOgnvSr/x0
1Nq1X9V9SgzDPG7XVEhNObPjU1wn4pY2Y8cw5SrCo7xh3PxYgNnfN1X4akr2CzRVhAOxFZ4/qkBp
3skVriAjdpd55C3nXrAHQhVXGnEQU5HYFwJ3RoWhjuCX75o+1LcJbAV2PLb7h7tSsz9Lb/idMB0Z
SMtMm0tz/vpPv1oRBY0KSTF+nF9BSb6UrHoUuL3bE2Kgrz1SZEIH5MZU1gYTy2LUMn7N50HHWE/3
B+VMdZj9lR+TLsRTAtLpFlckqQVMI+PBoVjSwVtHkq1IZJcXrTo6y0QRFSUYiXN4EsvxxUfewIh6
VJe+w6xknvtkJWEpgkYOllsToQXCvN2M+3ZaAmkGGfShQfRaoPvneeMpepQlY+9ezLO4+QlBDlvv
mQ+HaHmXuqyQlYes43k58XxG+hHlpL3IFY1rE3fiMlPiFSQIkMwHo/Gs206p9U1ZDelhPhOUSV6j
FBYUMZ5WRfT0oLV1Oz+2YSHFqjYG6Lds+VTy+3bECy29qfSbbzMJ+mehDHRsnBzkUbN9IrOJ/1QP
wMMJk4zaYjOrO2OyN8/SABMzDQqIZftmFFQpljuAPZaZvQEg3SEDvpuLs9gBz23mmcZC7l5xUu0U
Bea3WsAJ8tXgLQiTboM5960duov5w6Q0w53PJruMiFoK9YoIXdtDTWg5PVgA71tTD+OFOy16Lb95
N0h5PE0PQXTUtPvWKIvj/LGrBqOmjrLc8/yv5pBb63lCMf9r4XfOSYXBQrzdjnQqAqvo6smnTbuF
VRrLFHPsYW4ZceKupNepkI1GkpDcrz3kYVa0yjPoWY/0lfg8TH1nF0Yu+kQgb4R0HDrpH39wZorX
vjJJ75qGw2kfng3LkpvOtFEgTIyUaOocFcV/A1hJiDBJd5fsz4UTn+alu8rOdh3Z44coxZmsCSZx
43XdNacowmes8Aj+/jgx//kYdAiz4WifRIcmh/2vxwkBsnbSmm71IeiOG7Zoc18ck3fJilsQJwTL
LZR5sjDLfUlU8srLh6kHhhA8Ca3sobsTqcqKkUXALPl1ggcnIA98FvnPW+n5xe1V51F6hvmxhhr8
G89ngM1aHEVJr7iXSP9eRovVmOXLcDXXrBlCq0UGSIr4k4LQplHc8JrBpI6/KyYuIXzof1I4f3KK
TeWgi7hNQ37n0lNan2uFtkx608Js/FiD6zjGHZOeSkHyN1hq8eE16nt2GW7e4D/yfQYLcVTu59Go
M/23esjTY9TC1jHA9Bzm0mx+z34YR68+LqlPPtZP//r/ZWv9H+hYnXwEv3Gsvr2+SZgAr3+7ndAA
1d/y97/Npt3srQqff/ayTt/nw8uqWcYXrhILS6JlG1QwPNg/rKyG84VbkQk6FT9IUpP6+4eV1f2C
upV+TaCMwyVIx/YPJ6v4gvJVE66jmyiwDexdf8XI+rkiVZmQUEVreGldlNHO5+ojboK8GmpHXoCu
EcvOB1zUKV21MzPirmI1Js7bvhqLSByrliOvl97WHcz4ZOT6OTerJ3zUxj3hRDtLC7jDynOvSERD
VnPSK+FjeTXGa0Upzz46gYWjQAFXDGvODTiTBqcfRjt4zHtNXI87rSY2Xte3DqOLr76tqy+1DAam
Duq123futvVycQTB81JzkOKWLKG/jKECJohJhccXdtASezjMcXXuAR4m43Md28VRzbXxD6rFzyow
VZ8sbxqSSpX3wVZn8e5PFUJUlFI2YKAuh6SNkBAVwyrwSbOPDCRJuEzyc4QmbmN6eDWDsZFQKgxk
P2NznHmJ2M6YsyZxxrVUD9u2BBviRKh3f3o6f3w+f7Ypf+76px+ToRD9JGI+x9DmCclPP6Yy2mnk
2CWDsFLfa6aorpCdPhAN624HNX60beFvmXVPyo7kffrSUNrVwXJICCAzdhVQBV1pfussXROakAXj
aJFEwIw7sytIpQlh3JL4vAo7h2U/dLjjo5Z23tFlGLGAgcw2XobpsexJzJbSyrexFZQ3v/8dP8tt
598RoyObCMF7gsnu14vDdUleSAZRXUrSxVEv9F9nyUY9ls9ztcOHD2+Q3nsrs7TIlazF7RBa7SIh
s+T3P8onrS0aW4eJObBQnghMXq7+6Scxox8PRZSX8bYTTbeea4vIHYqlq2QPvR++/v6vnIV8P3UP
2HQxjkw2eFbkBn/5p79TUxqzr2XGqCkjxdEiqP3YEud2FJ211BuCp/IyeaDWIBVdUcj6UWP/UURV
t2TbtrTNLiGXI1/f2RJKadTAETIBZdVAyAq8wJdWVRFkrit7QsAQBg9fQyVb47jvXnwi01v1xVLT
73hACACGgbqOUCwZRLy3lo7ZJnd2cxsyJvX9yEppnRUyPplO+10Zgu5cIwZjpqJcVQnVmQY4w4yj
Bn2YebI7xVhpiiJPTsHdN7TjvUqO4T6yHrOYyAOlNXUGMuopsIrxIEag6z2RDr9/aT97DVRh2xzP
vLbYujieP4/MwKmXVNJ2eD3vXN0kZL1s+be1auNjVMWtobXDCo3fcBXWKPAsz76NWre4bAldIuqY
FasZJQ+AdVgPey4Es+nEUgUkGJ0tRzBgVG+7krxxYYFNlXclbLdHNCMPU98dKvYywztHhMFkOfLb
4JFUZipkE8zs/Iv+t13jvxAt/hfRKaaO9d/f9UsIFwD+//Yf7zL8/pz97eataF6S8PvPt/z0HT5u
ed3+YrKDolbTkPwjJOEU+nHLm18mHIWFO1lzUOI6zOZ/3PKaBsqC8wtehYVlgKftH7e8Dq1iHllP
GAtqAOgmfwFXQdfK0fNfx4Q9qf8ZGiMGFioTYL7zr0eTw4a5H6tki1wlwmIMu7vNLuyRsOalQYTz
uE4L2SKxN5BAbcs6DyYbRznmJN2OrVS30L3gcRcOaQkHUREIva97HQU4M+sovogKoyUlLWKjetMb
mmRVN+gZTAw9jZ3XaTLovoS9O+anhA4qOJghZ8a6kYlqI88LSI0Evtj55yCl77usUyuIl6VXx+HO
ImXCPjDBrd4hNlkbJvL5nhNvTAk3j5wQ3QlTxneNxEnCYkunLV7raPC8rVXIwrny4jAi/qYnB7K6
ddo41Na1avjRthz59TZJ0vsugWGNWZyjpirdSwQ+IiQID3KS8lyYY2htwMVgamtbu+6IxJwOqqVW
OR6xZ2UYeds6FphPVBt/5m2tV0Z0Y3UEBznkDeYZ8+axC4OLJPHdqCYsiEZ1EfVKZbJC1+3iu1YX
Q/6apzJQD3GAPBcRnN312TodqsC/MUqtDvYaPHb/AnepCDfE2yBo85j9DDd+MTAL0ktu40XD5WTf
azQi1UWqQoG9GmMQkm9jBOvw6+CpGHPQ8CHls0qFIGq9gxBNzYLz7RI/Ct35YGDhJc0mjCokmoYe
nNPAqNy7qT3N15hIoKf6nNfqYmyLRu59Q2HXafGydMuxqaGD14Y0In5aWRhPsXR754D3BAOmHNyo
WPZO44FuziKv2TtDAPgeBEofw9g3zay9KBGXAAHz+Ofaqfx+gI0lZY3sGfvrAUI6fEk3zzDw93Gr
iFNqcpyumilNe9NI1273bIDIFArbEltcXNNr35QkHN31Whf3i0KZMlBdAP36Icu0CMFkbbCSIIyD
hBOSGat2EXha2K0LRK7WVcBym6TFqvHipatVJsL0FgWD7Y6iuMNmaRISVJT5hRWCYkTcW+HeyDxJ
Kh8Sr/q7mk0zUKcSCCiZqzjtjtIbvitUCNTrSueTUlSpRtkfSblqgJV0EI+hrkwoo1HGDTi7yOi7
zVgMZJxCYfS+iyrgi41J3iGDMK2bVnQIBAeCdcF9yVQlpEWpkpfWSsKvE8k8WBIUofdLpFCdf4hd
+VUf1RYjWwzZa0FmofJEslJ54RMQ98J6OoC52/hbNAbtylFqY2VURPIiCmzVbaM6lbKsKwViqj30
3nVgk496JUY7eyWNDLOc8LrsHBjkJa1GwClILFgOv3WJ6jyRgRfkZxQgqr1uJ0/bSpQ592pUG1Xz
CM7WYCtq2h1yYWr1sIaHiel8zXdR/O8AvWwGOwhhcyXr/demKAtnXZet1cwJKl674JqML1yEBM1l
gxuqOaDN6vU1K76EN8+eFAYcv6QCynSSw6c83GQUWL2IF0YRVd+cqmWxXVjMMqEgXGJ1Q9gZC5v8
DrInjCWItyRGGWgY2b6E6cKcWAwBQLcC2vUGZm6KfjXyiGDjOYiUpdRiF+Y6GTfe1uub0L1TFLTD
G4fMBLyTmW4El0zG2nrdpZ1sL4C/tO4KcbZBOq9eIEIiWha3gG9qHfiKHGL6cgxk7hC41DI1Iv2U
o0j17EbbxE2mopD1M78nSRT7waaLvRZrYpcW3qMX8HpzZiTwZSWhlHj1R7tstk0cZ/oiNQvUWSju
Fe/YCdsTxMEWUbJPiyK6IRld5piP67q/CNJGxzEGkT60t03lpWwj2BwE8p6cP8fcUmKrxlWX22m5
y8jabU+sL3CHJ3DNvKuxMdGIJ13JvdBhDlHWoqxs+2lQkp4mZ+LtTwWhu6q03DQPluUlLfUyRGB7
W7q53RyVzjLDU8SHqdpZvlHYd+ROVzrWEi25UBoVejiGJmRemSxti7ZRi52tSKA6XjraWMlDOUGj
rlMtK+MXUI9G/VqBRUUhmFZu1LjLgYIOXyTHoTfeoLvp0gdL09NKX/mKirhL9ZF7Zkk2bJygCL2n
QuecvUaPXdfHWscLhZq8pzRWSgEQcSlyob7qJKRWWzjO3XBZ8kaOhybw42JX9JUPx74CvOHhY6ls
fyuqkm5btEWPkkdr0+hbW+qpd2iMrlP2soOOs8LMQ+L5gs2rBS6oU0ghr7M4eG7Is9QPORBENpOj
WlgXgkRsCV8vIfopsHL5TlTCEGxHzzfybeqPnf2YWSYYQi/ru4YU1LAltMSt6UFZa5r+rdDb0dz1
eZGkdylVi3HCiaxNsOBkSHYNSk1tY9ayNtZRSZb6N4UYRX8j9BJ2piGHiDFybgbnhncVvJ7b4cCO
e78ns7jICB0AjzMuYlvtOXBQD6HAQYanaJs6NgjEc4gNzO9MF2DT0coBnB/rkoSHB05oLXvG/qLW
HcDXTnWhTdoeqk295iReFmphDMcEonWyCtooNFaOrJRuwR4wRf8PpxMjCd6RBdpqcnCGXo29ZeSk
SKaUViJgzx018slWE8yY8wBwwLbhnnutAjALuIp0VHnaEMEursvGemer4l26EJzhIAWhcucOtLYb
2BJIRn1jIBU0So0hPvZlHjebhpisa7uKfWNtO3zsMJDnYbvMyVgLoba6aXK2Sh4OMi5aT5Znmlqq
lx5yufbk5OrYbNMw923iNTPG9TwERTG8mF6sAMhvGfFEmwgonbuOgj5OL1HblNEm1JCvvuYKHoil
zEoS2/SMBSQICjtKr0kVUCqSkRrPNvCbDCI9q3YSsjnAEhG3j4aUJN1o1aiUmyCOleJer3FT75Mk
KPwLXRvK6FteqylIhNLrD6WehcNBetn4DtcsDPkQ2YbxkjFSr/elnSMgyJzScfnoqznkk840GXqj
GQitJ9UzuEYWidnDkfKTsiu/8XuVJEcpiAPXAJ2D/qgobJFOMUv7FlZTlBaIecYxHwlLNuCPWuOy
V/q+uB9x8GvryIyD9salouoWcpBCvdBL4Gw7RvNWumg7gS1atwY14s7nW+A3iSOoEPCoNVIr/np7
9f9G9rss3rLbWr691RfPxf8CvN+EZPz3DdSk5Ca64Zex6PR//GiY3C8GvRDDC2GSQzgv8n80TO4X
F/QavkX2+7qJq/cfDRNcwC/4MZAiaBrTTxAlfO3vhD/d+jL/X1jBEdriXbX/SsvEsu+Xlgk5l5iw
IqZO/8+4VZ86up/3mxm6C2YV5IZANWbHMPgFy2F8KiIFPhBVJkOlQc3ZOrlopporOLZhSGGjsI/K
NT9K4D+rrnqBCjp3yGxoOmWFCSEG6B4Utn2ns9D2vmrWdDGEDV6tHckkUXYiU8V5HQCh249epyy8
3jGfTejyDdDwKCBZmGcd32GdGA8Wzil5gamdPBk6sMhZSMfND2pnEzDn0Hew3cuQeEzkd3aYukxI
NxcphLyNa3iQ1M0g7pnKsgMFzVxaOZGfrhjE2tdSo11oY4PI21Rj5R6YvEVMndbDgNDKUn5zu2p4
0+wk+MYhhYe9bkoHUrldq9nXqhg7/Ryp3Ihruzcp7niRVWRSsZVPiZJZPGzScWDG2BQRTBxAhXhc
KqNh/5hrGUViTzgkMkpznPaCUUkOgN/0+b6zI/ZpeQwJcCFzyKBkpLvGna0ERfuIycnZdU3eZWvg
6vwVyPXU9wrdzCOi1EoQGAV/l2VkjVI7rilo32QNk+A5TFKRnWzRde3zmLcwC5wWE/QbW+cmG1hA
Ki4/ZE0Ec/NSaZwr27TqfErxVHEirGWlphsta+G+6xderpGasRdBHUn0VVkfXCeVnTXfDJhIyKhM
/RvuQahew6hoZLAXKs57vfXjcRdm7AkuSZ+p6AGNTIzVQ6Tq43dPCt4LT2mMdGEBdoANZsbhQxlU
4PTs2hbg0AcCkb18LKul0/kgzPS0ztB9ZkOtX6Qu5GhejKgiKNWr7xhYIzlHVDs88eXsvdft4TuE
iCpEyx117P1GdP2XgGwxq/l95mYL0zHjq5ayH/I3IGS8GuRsg1S0NdIFktzyiEithPctSUgreywh
ZAOhdhgunA07xawZsywATUWi2L2m1lPebdcU9MzMY+Vb5CoBnujeKYoHtEZ4vZcNkWPDkpqTbZfn
Gj20sKzLw42maEDaszFJ8wNFRd0+pC2ePiSmeuQcwlqUG19V65Xo+xfs2KPzWmhEW50SVLCAoPEN
ZnsnClJxyvi0VAsvHezWhgoXsrmmLoh4xr0xNfz3tAyluNBqTbWYGpNouUc3JiQBwply36ueRwZA
5tXPRp0FX8OOVnipR4rJRFP4gdW81iWd1dbSQjdahxkh8Fda3ZctxilD9MeyQ02PjrertCVa8Tac
dt4Y54mKMSMVsc+QWBvFwGB9WdhxXt0lgRw7CIGyV276KpLFDlm/iVsizlz0zF6PUHiNOY/QnN6C
rvdkFo7R7/Fd1IQ8Nkj2V+hKqicuSAz0dpqGSCta1Id7m0hi/arGrURJD/TTU6/y3lGzY+jxYx2s
QmmLbyThergs0flIEqwa0cMgZISJ2TuMrT3MOgbDKC1tQlty9NU0cE1AAsvRkX7UHvUwyPUDmS84
FjM+PwfeDA2PbM3SgKJLhxZYOH59aBrN4VAdy9Cd0nUx5fr7QMihWhlWO4Srll7JXRU9U23iS6Xe
HrQBnDsZCVU8LEw3DfK1SmZheauoOnGWQz3qt+ApPfdq5AxJF1mikXkV1Uo8fo98NTE3qHmEsm11
O4pgyKcGjUDILmGdNnwSlqFqpumiSeLY34FaptnPScNK1rAGi2Cnd0neU7OTW/nsAvO3uoMuNHQU
66zlQ1OeCko2z1qphgNf0tlpgWEG6q0MGDBpa8Up+qFRyF9KTULYTDQupEdSNt9DDpXRheaPWrJh
fpEa1x41zZuZkiG0LCto3quwITxpkXuDpi6hPoJWDkaCKQHx91YMVV3pgoWlU5tFaLTf1CHJ8PNH
CezjMjCn2XRbBnjRyW4lE8qHGb+qoFM/uYRkcL+EkTBu/RiOtlIO9q1MAw0PCEHqU+qy3STUblaM
97WiyAJsyXpoSfHpEWzO4IHcKjL7iKKtye3eUYDRKnQiD4hW4deqky2nTSPWOJ1TZ5v7KfqtqVh3
ofhoznMeZ21NXaH0/ur/irB6mBjLKFz/fQ32H9krscO/lGD8+R+L6S82Mjr2vvS+NsO7SW/6owJj
Yq2zfWbm4uoAoH6qwEz9C/NjWB18iRWoMS1FfhRgfAnOCcgJTSMu2AGw+lfqr4/d5M8jax70qf5j
gUlFp+rTdvzn+gubPXxlGeNjUU594uX4RrDiopMwt3lAeLJWtcNChlmOUBFzZyWTfC+qg620IR8Z
Ptbs3nZRpcMoIIaXRvLslcUpko62kIVVLly8SgMfPrQTR0dBwaN22Bh91FSMxxdpgR+ZoTQ7KqHj
LJJmC7JgvAijvlv63BcbFJ7ZMurb76kqn4xWvrjjmSnaA9jBa69I2q1tpMmaZDNwCSH0WH/CZMU7
PTp7HXyDJMPPkYueqEq1eGVI+6SY+pbGfDOUbLE7+b3MO/C6W9WOrlUrMDaAi67bpvZXHumJmkPE
cWlyEeJ9LaDAnckGfPPcZAHWEn6tD7KZcBJi1hWLwbi5TnWbyZTSqUsctBSGel5vedmRwiN+nhzt
a8/ptwQMv8SKo2xRI6c7Ov2bJHtV8zY6GQY0qbyTa7frK9ArypGZJ4lG9yxd1bM/MotP6Y/JM2vG
pfrae35GUJq/kj0hV2TJEQbXeKu4q49SM49AgXbSRns9cD2tE7Nc11514DUBqYKMibgd4yF07iRl
xYoVYMQ4Lt3aTIrKENoam4Qr7V4L5Tst8GPWNSa6rSbiD+A8qELx3ngSitCQ76WrdEvA0iTt6UIw
deh2bq4nu2gES4wuk+xmNohj62QfpLL/W6rd/R75Pq3f//15tJHP2fe3n1do05//OI/cL0hg+dBY
bKmAOnLu/P08UsQXhIuoZDiwhI0wakJX/9ihCXZojkq3qILK0xAA0Mb9/UDSphZzUgRYqNdRjVt/
6UD6VRSKEtQkNgs7iW6ZiHX/yVoQl8KTDLAQNqQdFjGjt9YeMVegEfTg1IV1cEqE5FNKgMNt7qz7
Lnv6MPA6NdHr9jgO534oOjA5hOP99CL+C53HZ1qfOTHtoaAKjEc4E+hbfz0r1VQp6ipnhUHkD/mv
DTlPwquvymBQr/OE4yAcyJ+MOiPaZvpowyNtlV0miQ51B6dZtSo4vLoRMQkjhvZx9bL1/des/Ol9
+2n3yEtFijJ7uVm5jRZlovL/fJDnJbZND1P4wi1GVK+UwEuVpeLZyxyxHnBqq8E5MuBTxNREK2I1
TLLCxCoT923R5udGPhdI4TazilOKgycs4z73wnxF/1HujTLCPlZV/r4vpLasyJACrE1DGQ4ExCem
v7QZHx8IgZdbDrZ9O2bOGot0ri6gy5wMrQtI+OQfruu7mxDz9ULhvf7Di/BJMDS9CNyLLttexh0G
OrBPC1gjp5eufUMuPv5qFaPiFEDSjfljYOf2WXbEWyfm3SwPmpI/tLR09sDDxg/ZPiCx8KKeQChx
5AXIibWb3z9D4tO8g8+HbvIxmSYeLtOTSXL289sUNhZkP6nki6EVSr7swsbd+n5+4bMGvch1YrAK
GzW66mCgHNjnpImWrKE09MtExN3mPwk7jyXJlSzJfhFEwMkWzLl7cJIbSEQScMAAA//6OR49IjXT
vehFRWVWvXwZBDC7RPUo0A8N6paO8mnr6nCTBjnwZGqgJl6tZ+S/315v3xjyPZg9vtTeW52LpVQP
RllhVzayXTrX6ykrisb/sS/MCe2mh6G6kGBXMtbJZ1ls5fVHcKZqzXETjsBrNegET279mdlEkBqV
9t1l26vMmuk25F1EBZRDVNaJWPSsgomgB2MlZb0jCv0+cqhfDLzOt//lW/k/nnj0LXBAkcdzaHFa
3b/V/4/sylzMtp7ttiV+uP+DI294klYOAYcdCuB+7bgK64GQo+ahpx3wMXamN1Gy4e6S+Tbaco8H
ve38mjiGXdJ7T0Jt+0tte7/4szBq17W/lNhb262RFwZHRrRNpLvByoeM4pqEVLdp+J8fx2zwLfKK
imv2HhO3cPvHdj+eTVO5Vcl8NrLcekj76CfNyFruMczJS4Om+XNzViMYJbPbbUlAaAt9iPFf5jG8
kx/uiWP3j9O0NDcSl57zDR+GveTimsnmj1ctr5W7aBhnx/R/sUzcxY7/35mC9o/SE42VgwjPtQz1
v8sWaze3vcWyUezOxRaui42fYPCuywJzoiQGUGHt49crCRsIDsJEJx1C2YCfMURJh3PemiqjDNs4
r4IBew2zJgG7K6zfPaiIS5Kh0zdbh2jCGVFT7jmXSuqmP2qKHk5C+yZfOwusZSVlNdP/ZfcXeSML
GqBU5ADuPW0aaX2ZRUp2M2OMVulhGzy8ZyTsvpFtK12bII1V086t0eunsRpfMkX3nV5Vgq1FW1y4
r1Oh+jok3U7dbDYvsIpo+l57oGmp6BDiR2C1sgiAqOE3DO9HEVnzSkJAAdcp658ctbzkmYtq2nRO
pkTspeDrM+VTVs+PwtuqAGX5WbdlFZqJERml+10VBT+y6rnM0ncF45zGQkxBzUXFL/w+1V6B3D47
2vMmqgbdvZMElUZq0zYSYqoXj7U9fbXrkwRGOlL4BbLUllud/ZsIsX1jK8PcQQMMb1qnzdMeXEUp
Dp6ae2inG+Mw5/T8U2sNF4K/ljirsCMXrWwem+aiqy7ryPK2sJTe8AW7TkgKqwcoZLJFpN3R35wC
WqgouRP0tptsvrXqkZbO7YOupjtUK18zhv1Y9uutLFf9Bqbt/35Aec1mwnJuLYOnvTPV24fuiSM7
0ixcMJYezS0FhpmSIiSzYo5GLxNkzKMgQZphnbVWevumax7ujr7dPFo4daAk36nnZHCTj/GuZdu/
rHLdP7NXBLT0Vm3rV/mfPLohMXcLIZt+CmgaRVlyZtiSGkw2TRv1oKzJY0lSvs33I7fNZl+Qa/nX
LN+JkMnAWcJhIEsg/cNg4rPwxvZXbkmMMuS3vSV1TswzjEaULwnLn9w+j2Yjr6paBUuD+Vz2RBun
wtPPTnLUKtN5ydTp0xzFctWQ8L3WQPCrzTg53jI9DMowvuRTyd6kM9/LTsR5OmxxlxvdrgO89Arz
7E2us7Mz+w0UTJdlDxv3vecN1mMPZ+I2DTAT7tLYbmzMYLAML7Rh0XB8ugdvwv1Suxbr6Jwh8eYa
qDpWoT/3w5pBf5jzVzNJvxZHb38lnf6IHLF4MAzcMmzsvSPEOi1iJfnv53eycIX1X/9HV/tJM5vH
Tc3Il0SDDC3r54OuXGHsI59hqmmG2f0d73KRHysHcAYIPb2sm1uqj90ZvuyEvyzz3r3kCjzGi35w
tqm3HVvLG26DtG2iblvCNxcWxIbUJx5sXGVIUeYejaXqnv/rA+aHIANQWgTjRPwXe8Th8p8PUk/K
PQwf6XtMq14mmexSvZw/Eqnae8yXBOY2bHoR6STn0qQfBDQ2nRxdO5dZpj6SOAnrNBXjQa9G+OGe
+ZZrj0o+/HWwh8dLXj4289rf2NGjDi1Nxdcz7awxvf4i0Kxdsuk771y0icMG08TkBdj1hlqehTCt
I6Gj/s/vmnsT96OHHA1InQVbcNfI0W9O1qXlX/84dOZJslk/5CWClKJcU3LxNkxMY6vvNa/4J2td
f6XAaQO3s97bPHsWq4pq2zTXDzx4WqDjUg+qxKZAU9VR7up+GI6TVg5HzZ3WvVqTSaNISGvWNj/J
At1NOpjqbmGTXXnik/XwX62X37k+y1tmUK1oVkP1qGOM71wevETU+mMqm6NY+uGpzO1uZ/eQL3Q4
Xqxo5OA9Val4agya0txrhwfAFcNDv2Z8exM92RcArxg2F2ksUjdyTNRJGrlYwbbWv38Ca5Yi0Q86
uECVXcyq1W3gwSmspjz/sKwCEIXN7Nx06sR35jT7qCZv/RX3jJJfrGlQo80g1GO4/7asS0r3zXWe
vDX/O5FnfKs3YkDr5Z45aT6rk1hPPx9Gx9F32l3qawzeFhLR2+Lkqe7J0T1oFgd2lumtTTgtBoXF
bE4DyX/kxptu8oVwvL1sykClh2uPU7QxI3tu1D38hzRYGXw8MbRrj705CN/c6ulJKdL6nHrV+2TZ
4xPY7PHJgQYW5uyKWKaTJjqZGYCtREW7Wzap3xU1ixyKz9Pcg+VZM65rb2yKU66YmN2U+y9/fv/z
K7dpRt/VQHhjY3moZtZqP18aadLVuTffe6ObvrRCIrFx51jyI0VOpZ8tYdahyMslrilewoQJ1d7o
qDd5O7xdVmoYnfD3xMLYqFa5jOK6SFgCVOt87lFM7FJ7ZUJwt85uFUqtSl993uNo0jf9QqVDoNFY
v3VJ4zwqMA4fvcq17jfdn5+vU03FYURO8ODcNxiOJLP0B8O1TWXNCiHbafrQRN0sjFdSuWkimzH6
oYl7zI3JUInzqiLq03Gb80RyBFOJ6ah0dXvGoMUBu0I9mruseUm6boOZBG4XkVOC+CgFSopuxa9t
o3tGqbASPvL0wzphjs3Z7hdo8Hm1mS/37ZkrbXoqSJrY1a7XQyVxHwX4eKA5c0MuUUMJvxnjbmaW
1aOoeBzc9CRt4K55bUdbkYrPeiqP1hQZ+vS6NsI9mosLUcm1avyPHTexa1RXhKVMVogmj3E3PCO6
yy68je1T2vzFo2u/l+ZGEPGyVA+9LkS4ASJ4VqwsD+8CL9UC0fTzj9e9nh9T+159yPl71Lb83HV6
9wxv6Ve75tPZG/L+ecSPxpjTCmlvAOy47aNKSRqOjMPcTWWbZN4KrBW3biCPCd1/w62CcFL+3gr9
jzG32YsBrDTKTDNIu9E6ynW6smHsGA8JF3Ng2Z77kquLBqRK0Xiks/OZFwPoIn0u/QHpfcM047Sx
y/O3ttlVRv/EpH86UqLMV10C0x2m8qx6QsNhh+JA5GzQSiPQ82cICvgSf5lLkR5m3eXvzCkRxTbk
8eTejBlpEkbga80aLixY21xUj9K06i8zcKLXdZgucmofpYZHewFgyGFhxEtytw935VuhpdZZ0l2z
tC4R6En92S6MN4On/sT3DqBqbC+JFRTVcOrMNT8KZpRF7ExCJYhuvRjFgBTTYnOybNO3x78nTSfI
qa4Pobrip6bU0TIqMVo8NCz+LBLlstpK5Kn0hM5YT2e7d9h/DcsaoWO82S4Fs7mhQVMLe2+OZjw6
Q7OXyPAQrCTxIq2jwTaQo8FbrmP6xFo8iXUPaqHWKJRpunISBkPKtoVYhOFEyPSxcmr2iZ0lqff6
yBifl3Rqebb+oegy4qk6JsTba4ZGrjTFXbjCWvS2jlsAEamvrusvtVSLJ6PeIZ30TUaLKcHkOoau
QG/5VMZsfkQrHC/CEKehFPGgJy6sk3vNpu68DG1iNjc3WhFuw14Hj3liQjlFuRViRzHDRp8aYmCS
Z7tRvL2yIRcUpB/Z3vjLajwHzE/1d1zTq2m3+XWhMOuXsYl1M2U+3ZAT2N9X/eq2R8mzeSJU0kxl
ebm9ZCnZ1F3rTmSYcoYNy7LPV4RUaxnImsfSWXnaySW2gcLOL9ooiQHwPh3uFkbmP3AP1jOJ1r4X
VTYHk0e0VEl4Brt1xJb9r97wZr4G6IOq/KSz5pREizDlkuzaav0LxYcJNaPkWtXeIBUxYi3y/pSB
lWOv/qhDHg11IxFkbtSXtPQuSa+9OgOZsexgkx06h1uBKzvKdfvfyCESZTqz/LmnWlu1z8bQAe/K
4iNfIdCZ7Q9DazsarpJgqFqqEETDsbORNdGbTue1mh9k+Xu2+2vuVfVtLb8VtXB31HXLc92ov9TX
ked+z9yaHPgNFI8nyR4mRG0W3Xa+JJMeLgnW5dFBWkVsLyLSpT27q2DzXWzfrrvupd0lkdbhCrbz
1DouWhOtAsppVdFClQMaSovkdDDKUTYYT4ijjgbaI0iQxr1+byyOy+EwZxqMJdE7gUNowrUo3YvU
xIvlIbu2O+NqibE7Vpg9RqhykdEjNRPTGpFtxKSxWU9pOixnh6Oe0EOfBTybuHX9SxLfTk+t5WAO
ZhKoArCx4/UnadwBHBSThaG0B6Z8r3ltPqwL4SHTaAC8bL2/xYpufO2sWJV1umteHL0yAmKnf6Ut
Kqiuy+wwKThO05U5i5S+XDX3KNYNItzk7NVtBnJspzbpdw7mb5LFS75agtQRo0j37NVYxjat6MMJ
wxGl/rGuAarUonht8MM8e+D77UKVTwr5tMFqD17k1t/z1pi+TF0jsDPGdsta+qpXjod7T1QoHWF4
qsMPv+AlKZWAobASz26GaHrjEfY4jkAWJsIHEODbafJUEBN9ghSZoL5Y9v3E+Y+3v905nvLVpE0V
NA6UEKur0aoiiGEfuQVMT/+hsilDoVqoD2GCOCUQZKXauA2MU5KayWMj7EeKKlVX2i821Y8LHRym
gfcNvlAhbQL6FgvMr9M3u9WlGnENEtsKs7nIikFsLasuaGaaqc3adiyTGAZCHcym7nfrzVyNNFQ8
k6uvjTB7kZUL31latO3OWF7Y1M8RZZDRekMIz0pQLFfLPhuW38hcbQ6E7lA6qQw3cNGhJBysqNly
TexxNOspXVuczBslto0QMiS5i7kQn3mASc6k/AbX290Z9qCBBvjVW0Zmtda251ZuHBFNWQCarg/T
fR6R2BkyAiQ6OZup0LWdGaNFd9GKRN1vZXkqJ3gW68zPjC2+tjdUROHMK3yzT5ujMVifDAVamEC/
pLaUu0qpxnhIlUOlOwDBLe9A9lIdzOY2RgQO74WVlE/EB0ZifC/tNA1wJciYHL9HN6FMTqnjgkVv
rBAEG/2thT1bdBpno2YF5UwA4YpixmdoV/k6QomA4DuwWLJm8K3lRaSzoa5azlJoklMA4iaCFLMG
CLb32pRXu+wuBKN9Dnt0RMF4B1X3a/7Rqz6kTkHUMsrWUdFje8IObgDViwUV+rJs9UEx5MH15s9J
CcvU+rvmNcFUY9BCQ7bd6tD2bN3BKjigCEEHFtD/Ju1gGvUaCtuNu2wGRWy9VzpSUbRWfDWu3BUq
9esIE3HucgTwq5fA5USIzWDhyRHrY1oMlLDoLMLa5kjQm8IKUflTMOdRNhaX1Oygw5TJAGmCEbvV
cRW5OC9SbEKgkAyD5CvubtyShxJVWiBak3vMVJHPLmMJl92O1IacQntNkEIk1kFjCmjbGRNI1g25
2yXHAqGmsLLqddacuJcbgq7KEDsVF8OdBomiefDJhBAXAMPAkPAmEswVLTXkFlPKE6Mh+8JYGBXM
AJBBb2OrZBoMTeFI9mUeOdryvnpc8KLhezfipzAw+/Mskq8mnBxB+MaVotvnzSzmUDXGIUIu14bl
qEPYoawFy4V0CnyKVvUW52mLbxGSOHkjPJU21O/INadfwAhPpl79anI5xG2j8BmgyvWrzrxkBGYj
QAI+ZD8Pq2bG5L6OvHBBTxh5oMstyqz7gcbQ3ASQORvuFPRY8YPi3bayb1VxQHDkwwsqpGf0c29Z
M4KrnkA80iSFFnlZMf4KbZ+2gaLo8HaU5GJyP8RusuzdYSYGDGKfv1pNGxWW+q0z+go7BBmRxAca
FCpj7tQsn4cpiSlOwYzYnnIpB3qHjToIPYx7Bw6VUT8jE7IwqfhLjqOR04HDP6XXIoQj0d3Nl44G
T2Bp0AsjbHEL/VXJEseviOCmdHMaHEdGsKIYC/GjtlxADpywjDMOQQ/v0Dqe5IKly05haTUTe+jE
4E6tczjcJNoHPKcqXnP+jDK9GhiljnAcmZ9uWjRrJN7LmlaXjEnqWYDA/Pm9zKnlSywws15MRKiT
PbtRVp9l3V6lOlBCIppjmcPfjvtsi6wFh5uaXqn0GQeiWxGzkzA1BCBTc/DNGzfhYO2FwQBHiEUw
15X8DXdJ/JSFplg/kTc+qILpSspMl0mM9SjX5QYf75hbJAcIhUQI6s01UXaglBxflObFTsYTSwKL
I62UZOeAn7JMfB0Ij2Ws2Zt5ZYwf0c6+eNAQmadxl/AodZ2yY5nWh53DlIR+Tx4VAx/R1heC4ye1
j01lt8FQppBHezbXRKE3J/wbC4U5B2A/e/t0M3vUkANc1WIMiXymFdPBmxSt64al2ntxlS6+2hfV
0Ry6z46fz2UxRgIlskOiNO0uVzL9spRbMK11ceylAPDafQ5Lvx41FFQgrWteepWcVZjgtJHrm9Gb
VugIzcAyOOySkQNYTqnyQHuZ70s0QLEpKzRETuQoqXbVG+il3t0YDo0Ls3j1sNi45RYyY+5xBTYY
mcHOrhbpuqM1fytWf6U5CFURUfZeyYMfkPm3X0Alx6iHTU2h4S9rG3vDJRvND9mJLwf5kb/E9pwA
pJOI453fy8r/ZFQ1dqz14I7zYVw5qe32Zeys31RjTzgndC72qbL/Yl+/0+w/BQ+4NMzITac39AjA
d1Ln3NUdMrf7F9ktzQsrHuQEOLvseSUzWN00LmXns1hLkis0+mOr+DvWxdPa6WcNF2HSXEViRdNa
MVYmr87RIE6JO8n/t5jNbznBrXRSsue0pGVe2zytv52F96mulnetXqE9u+rLIGlbrPWgr2CC6eLX
UCc5tKAu8+2aL7P0tD+ZiVjD014YgfHccY5PdQdlNGmCWcnqKLP5JAtSW+c7LQajRbiuoxZMjgA2
6+26Un0dWjQVlnp/MfKb+YCpURyTpIXUXGG9MorqZXCGm1I/Fomgsp174va8wooLd7IOuPmeoRy8
VY7CKHkRV5Sd8s6bwape0FaMSm/4qklsd3oPb+wGuH01498aZ7WwTc6V6Tlpyv5i6co+00Y7NhzL
4CKZ2KFohoxHpQLPbyGDwS5Ji6f983Jbuw9cSB12QmeWcclCTfYLHtMOt6s0nZHpd8rRMaXRQHgO
GWDmN7XOQsDlN+ukyACWdnN+S+s+abGhZWaM5cM1LyNIV5CYeupSBfwVesnrSBV7KGZ2cA23i0+U
B6d9RWleeUtyJdj577AlB3uRF0Vd4mK23gbm53w+ovcrA2lQWSZAjlSclJk1BEvdEtGT4U7A+D89
ii6xwuwBmfl4qdLR2pEYvB9WPearrc9gzUI17zDxKeE6u/KmSj31F0yfs8o4QS2/EtpTivPlQ9Cf
3tMYmGKwp48S/IwgtZUp9DB+FkO+XHpm4YRr0ZS3BrFuq343PybKe2KUsYNNL0IPnx8te3435+nk
Oau450wS41MyAu6M4WnVcxEr2pAGJHPiAGIFe5bTK3d5upetG5P5XDrD9yDzV3sxyye1ob8CW/PW
yXnebfpb4xbqDY1wRa3ac0lCFQ+qbMErsi45AmYQE5U2vmUd7WsyrTem2QD8si+zZ56KZJjg4qz3
cQ28Odi8dnoy5yELYx4ypOFQKQ34vnXkTpGdwy9QCx0dJJkyOHPtsOmz50TnxZEClCXfb/fZcao/
6Pqjrau2j3v2kF1iznKAVbdHnbGirw7OGZPSx7IajIP7Z7BnaqhrZdzmnfKAdZjkyJEy3FyTJ6mP
E0a+5qnVWQB40m2CEg07b2mwoms9ZsuyM7WB9l8ajAjatoao1RJTu810guV4RD1ShJ3Fg2XcU5T4
1h89u2bqp0FCcdSjPb46bTvHWom43LRdDs/UY7LgUixN0HahuPicWEXcMVJxR1QXrIzDjuMX0fLX
fc+YmB9GKnLiICy0s6mMN1N574gx8ku9upeJeohu5x/Q8BYQhPKqN861Gqf0xNJ99puGFqGpjFuv
XIxxPHYjkXsTGcqCcCvZOyQfuHFDfpRg5+fbDq1H7aQvyZh8VE52r5iTfyljmRmfjj/dXTsKJ4tF
papqj/VkfbQIlQMaCsjQQ49nzSJ/oySBoGJ8lnhWvGp97ruPSevpUaFxCPHDfVpbhs/UsZ+2Q+3P
Z+wFE9LtuntqS5CtKHo+TMncEspwjnvT7kpmZQZTrK3Zu53Ah7nOaPU1olcH971Uh99V17+VrkBO
IOVOMjrC1qzL3ZyLh6YiqyEnnCJPCjqLieoE7ORpmooXO5FP1KRBsiiD34GAiAf2dfEkIuKd+JGC
RYl1faKKM9j0zTPxkkXTUI64uCNwyd+hzFOoFw07T3NsCa2tEKAPJtp/gZhoLI35BtqQ6RiRHaW+
IonEjVE0HLoLzOyzIYtriwwdmbmDbH8y/GURXciy1y8ZrWIyIVqh9c2ZjGHsvlVcqV24eu9Z5jw6
iaftW0YSjCXGgsFsS5FZ2LPvAXrpNf0ZAUR6rBU2lWaVvng0YyE0XjQDK1pB4KIhFnY9yNvikFcG
nFiEOLy/ZjCp0gn5MqtQ5Zi/aAz2lIwxbimZNM5uuzyIRkKnSZ42R/BN6uq4gNnpV4yrPS3f3pW4
lihNmPlpeIoD2pEnqTi/bH34x9EAqVpmsLUZaflerX1UzJUDC8tkVABtc9grL5pv5DqjJPVldbQd
4UvcSrCNYrcaP6ttOltVl9wIiayL1TszCG24qrYkbLmuTLzHSYJz51sXlbYTVvvPnvSCC01Nom5J
H0eORImr0fecyvQHnP2haauHzKV6ZSPqI2ZzCarIOTfro6Zs+8rK/6UGt7CaM4JLtDmYC06nnFZs
yQZ7vwmSGvWFl79DCh4YmxjpOtilJA+znnzD4FZ9p2WMhuPH4FTb1l0q51/Q8KNxZtvnWt1wrLby
JNeqjmweh+MyLsd2M/VjYebJrkhKKHL2znFSipR1offXv0Zl5EVTq7fETrSAiR80hNCe5AHgJsiA
4TcKuIm5hGcx9h1fM94MS6PKc/RVv+hGdc5C0q9+VWym37K6e+hkPfoz8uIdylmJanPBw494NkhV
QjGWnBWhw0FTOjrEKO1eG39ahtIcpgdwEOSTMePCfdK/UPGbXNT2xE/DhkJgoqcSxJezYMI5lDZ3
HLt3K61F7ozt7NBLRojNkVxl/1o2SxLLpZ8aCqrhwXxuzO7k3EOr7v+9ANyjbMjCvu/fFSBsoWUK
uKusj5DEDkeLPKkdXuBnKysey7J2KJnYjrJliWZXaJHmDUq8nTZG8m7tshRrC7QWBav0EVlO75WS
Pqglj43YiKOs36mgmtM4T8faVJfQZonKy1vEG8bfttu+rHbCJ6lStG8+Sxw/rc36o5TsgUv9Skff
Td4FZf+bZqe/MyG5A5UlSmzkBzn3HnRIovbYYie+l6HQTYTJEwkkbzH/0nKHUmOCzyikVR47+6NI
NRvdICoPaD3WbQGWiCFlt6p5Enu9xdDMfs6wggB9EBAh0PEBNJd7deQmX5GDSFd5GRIcEq7XTtHq
AvmmQ21CUfV/RdUxSusIqkvZKnpMpPnHPzQyLCIy+bbd6E5KJFpEEEWOm5t976F/EWUmLrrwDhjy
+7AayaHhaeIw+Zqq5sFdMCE100yzhaTYJ2SEGvzu7LfumaYyQ60Bo3tnZd0FXZhynt2PTnbpWS97
Zh/3/MqyG2/VjI7Ds//UsnGOTi+/Uu8ZJho8Lq5RGLckmVhq/bb1PJe55c7oM7LpanrpY0acPBCH
Uf0o9PoNmfi+EqLdeQMbX/FgUnfdBdObT7X8p2xCfHrvUkGSMlB5mK511MV2UgkSOOOPTrPxO7VS
CrkEAVye8SuZ5H9QTRceXo/UtsFZNtOJ++dcEYFAOCZndS77ALbTvz5zs0NWbWnE1oNwrrtoPZ+u
jWXtl66tonScH+AnIW2375HRi6LtvT45CdJgDmazsMpEAWBYt2ZYla+1ZETmptRTRBalj4u3y12O
exbEIEr6fDpiiE4iY1micXBO0G2O9aj57aQjjDDlu90wO94wTGI8viKCiwW8BaDCd0N2SuouS0w7
mBomwnhCt1g1p4yJlto8avdMDQ3ioW/YM7DrVol7wtrisjKyyMy8y+BwlBtKChwJX46UTuePjZKT
nPLZsWI8DatzMCzaK6FnS9gWbUQkzr+qyB807O8zD3asdhLpN3u2du54N7YqYnxm+MOiZf6mW92B
fX1ALglOG89FEdem8dCTdbH84rjCeVfpj43XcQ+UZRlXrWWEZefqFynLa0luzf0/ZBfuZysnMcmm
DADZ1UGG4movqGnlUGVEepTnoiYCg0lCEsrXtbBfVq/6XrUUOMtoXQwmeSEyJ9RSzIiD6T6VVUqJ
ql74i+MOuKLWV7WN157VHFxk5uKuBwAvkg2Sw6pQvuGbZIGAHn11aOmyjvR1iLOSedRxKXMUEZUj
eNGXx0wZHtgb6zu9K77yzb1h/8QoNZE4o+rsnsf2iZihixzLPDTUDvFJxeTUVr9J134Aq6mGMx0f
wuJ7OqhBXkCBUYss7stmUoemXn9VFfWkFuPRyUzWV55enxUruaKUgm6d7locar5tbx84LfE3qKrv
fUDiWJI+GsHU+KZiOBcYmHmIaKMPtXurOsjybRi26z1rom2ZSelz/6psRzlmbxwTEhCdHg2sEI+N
JDLQGnAHLOo9qxOc7NxfTNMjA4q1LUY6rrH1MmjikzC5M0ZQ+PzZjBGrAEaGyWJcC+8ANeBPZxbo
4TQK3ZpZuT/VjhogEJEow8Z3W1/pVDvu3yJ3s6DtFyR5CfqaFF8odtaZShUQQWZ7O6SVyIsV88ki
wtBJUnygCcNfMe6h1u7VUnAmIdva0/8GCVozP1sMGc020h51rXvYn0NHyEL7YKnV3u29L4qzzZ9t
4bElqREbUXT5acc9oIGCiGvTYa2nxIqJj7FvQI2Ppv63snNln/foC3vvc+7u2rP75BTld0Pq2JsD
sIQrQbKlpEhAtTdyTznKA2kqO3tBBpkRcUjfKtFreUeDMRLjRuUkzZ4gII+H1kspUx33sG424xN0
MLm1VkiBkkOezmGTsmVbU+qz2hsytJbW3sj2boVUse6U31h7FlyEYrfckZOqltAJcKORSkdayNze
NMaeSd54wdiCWi4YDpxyN3/jh98w/VIzbJDm02zZvtaAb2dKbgYW0gfajzBJOHnJ7yrAvFbZjuVo
ErIMx8PTeazPoTgVZn2q54s1Igewt791rl04j9ewQ5zJO/CLfIP3wdqCxE2NQzbSW4LFIHi866ja
ayrA7NklxDt0RfPbra2HXJhmOEmWTsQwDvhgr8AMHqdhE7E356wdTaaQlbKVO0Y8tar8I/TRfmAi
qxEPjQ81xLzDOIWJsDa1bKeCDQzT1VUJ/6xLds01N8dAeIFPUFy/WxvQMAt6KD2Z7oANHWLKXISD
ncZ0cC9a7X4RA/eXFQyQKaUZUZBUISruI30UPKrZcAI1bf50vf3iLIIdssEDyNJzl2VfHvFCvEAq
m/zKBabupOO+sI0IJO7V2GpxYww+rVa36ysw6bjLEbqWyxD9HQ09dhpp7gZbY1vhjmYwukXp60wR
2f0wjPDUnqvGa6Li/rqaHWlPsInomcC1p2gB5ykJBhAXPPfy1U5xIDkZp3fHdl2Zk8dC11Bb3YtT
0/3ujeWc3dtV4svbCCz2vlX7U7lV//LOcGI5D/E2nGSWXDOBZBqJyx+YGDv2mZ8UZkiU5jmcTMKC
0kYyTesel6L4Tu+zAq6jygejZYVJ37F58a74Wju+YUSNkRpZR96SF0z+xXvJmFFNzCYml4n8qHSM
RsNbg2Yw0SjoLWlH0zsxPUmEXrv1yxbCBfko+8poTwTVkmHOAmlw1ClM0m4A0KGfS3t+gp00RmLo
SdYcu8/VYx0lVmXxDW84K3gnpMLcUzEofCb7rWNJzorso8z+6QSf7ueZK33Kvle5tUHpYK4wnOQ3
L+L/4erMlhNXom37RYpQm5JeQbQCDNjGdr0oytWob1K99PV3iIpz94nzojAu720MKHPlWnOOaRFO
Q96hm9XKivhupFhT+ldWNuCYUuxys38pHcVDdusrmZpvR6u7s2Ww0KXL22VqnqiMX9PCpeFgw5kX
Bfpojqg9Dkq/zJ67+T1vo24VSSypVhR9YrirlhwLqjJoc6iPWpz2XaT4Mx4WlCj2XwBpVs0HoWtJ
8M1ItkD7z3F+ZHPwGPu6GExpIqvFL7O41Y/c/IOY6b0e1JMY6HGMBVEjthP+ZKRHTjg62qTD5+5S
qo4ZUnuZEmBXuw3kxZSJRhKsIgIIvcQQaGpTnxbUJgwcbpra+ulGlJrYkfYE10Zr0HfnfGmIt0WC
p7Xtat6l8W/aR6jigvTTyUKx39ozT9gaa5eDElmHrvwmt+erqUNlV+DIVqcKSAvJzetSiO+U4dG2
F/PHLNEJjHS54J9PSECSkgpJ+9mN7UuAFJFs0fpgVaiuaANVdMGiR7CgPVE+eQr3ZxMwfumm8dH1
jNGwljSbOxLnz0IL3FVm2Sl4TLR79kjbdVLNI734+BInyl0fIVZwQxNa2wUfz3l4o0yveNV/4Dy2
V+SZE7Ta1X+Y/j941TLwCc64FhTQ/FuSrCy1DLA15Np6PT4qw31xE+0S2am9LVzad0VlHUpD0xkK
8gE0SjWDoMmBlhFv5bHsHpWQIRd1q04xUzIOUFnY5j466GnyIB1NAX0OjCx2zG6lUpnsGp4PxWG0
zibxiYEzXY+sfmWvvhV1+btnAweF7dxqiGZe5w6PZaldTWfHSJdhBPmDM7Mdw24/CD2NNprTXkHA
NE5511v6a11efClE262CviN3i0PXrGflTrLUnEtZLgHVymoAWkfGVcfGOutQF7px1XeXxAn/ggv/
plt4HzqVTI9FWwzoKFgpuaHs5Vk1SHwk5Tj1JkuAwBcJcAxkSYT/sY2U5jek9qEU7Nx2c2Oi1QFA
GO4xHCvoHyfHEduAMzlSbI53KYZucGvvtj1e9caKduSir4l39IcOxTVUKG4VNfMyuI74I/OieHVK
zabrPHPuIQPKCKSfzBMaGdgcNn+BxFu/kfJUhOEitgTNlzbtvg5T360piitD3+sVsXCl5EzZuBLo
CVnXSAmuKpy6PePno8prP+fiqIox3LpFTJddo+drSPne1MY3KjCW1shl768L5q85UyPBLCJwWddi
8EuMgmidKvq4GptSWeexPPWo5Vr4bwcFhhQfe0YwtXYj+yQieTnCGcs5BJJftwsp/9dQ++5RMdK3
CDhDlMK+FmjvTVIWPPIkOVW48p0GPD3Tmdu6F9+ylZwnxhpZntTecApQZSQEIqfJHUvWPeZTRP1e
00Wc3wLd2PQVAD99pHuCS+k8MENe9QH1xVzSapBp+An7DlzkOF/iKnmUxKZUc3bAz7Obmbr5taMf
VVKYVgKfArUKm6twpL9kME8Klt1kxHGMgSpeN91MUp+d1X5ZII/tYNJVyPq3iMZZ/pRjI6meLHV6
03lfVHtEzDtKQhmBwF0WPXRpo3yFjvgyOwpFDPtgzwlqihD0s203ptGtNJCIQudA6Rbdt2bMYjc4
mPrHCVl8TxXK1k6qbnucQnWNL/KHDImYTgDwcfQpwYDYyAESDZAjfaajsNQzTl8a1szuSYP1hiT6
Fgbylmo5WNV6eyXuTa4cxpMrTNyFlzdMrdrqBFLiS7fHYd/hc+tDHO+FJT9lkF9E5oabuSuom7cU
e/aknSuz77aOkmAkTEA8TcD9kIqMmFTqH9Ui6kfjC3kiNFfCaqptCUw4cjovc6eNPufTcS4eplEM
2z7hhcZqcBW16Hep3UOYKH43uHuwL+XvFgFozSARADr8YlJhQIvp9IQ6ADjTsOcE/daa+us81+F6
Til0yrb9aCd3R2j8Syzxc7AlbIJBe0RW/9FLydiOEOExVCrogcyX+j704Ao/bD3/G5nzFz3yJfG2
vWTl8OIEyZqVIt9iIQpIEmSRhYbAoR7luwWIIaBoW6sDhaysSRTtPgAe9mdUEe56bul7OHa/hpG6
L/PZ2OiuOaCMIuADvMu9RzvMv08bJ1OpU/GIOpQQq8nsPMFKv6qoDijJxg8qKQxjbGRVyG7aq4i3
E4xzu2KckElqfxm8sUzFKUIt82MkFEERRoJIarhrMc1O2kUFOYPufnAvSs2MSyxR1Op3lBU3kZpg
hwa6jD0EHdBcEwSUut4EZams6kz5ELibtqZdfrsR5bXhJOfIIe6hNMyTSzNlb0EMw8cUrUY2Y1pI
br62CYMg6PQ8EJW0ausOkWAu1lAFqDQEHyDSMTQ70VZ9w1G1w81PU9iM6ZMKjU4W1sAWKRHl6lzt
yTBfgc9g+oTGZI0M5he4INCwfKSFuXQZSaJAFYrEEiEa0lPPJkYKW0koduQh0/ZJMFohCqUHQYJL
pgxIIIyUnvvcuIv4+Mr0Jgbmk+prwAxbV9F1+G05vdfu14iHdVso1beR92zyf4VtElDdaGA9Awg5
LphGMjmijr4+pdNSPucKZyVlZJLRJfHRqSDrdNlE39f8hY1FOefNeJ44v+/R678zuGGwZG/aNkWc
mF2jobkAnKUKVNdVPl4wp2S3dI5vU5GYR7iYr71yIfDmbpNGzQko9qN0yr0JpiVnBjIiy/hzQNxy
GNN6A8r/PKXE1EhAtlv0FjbUfeC4ZJwoq3KR9CjGR6pHxY5yc1cVLZAUzHfMlLOGI29lXTKEjRsr
jd57kbqsq/RkrIeFK2yXZazXbgwZMBxCnHPjS4y0k8Wo+oZzabYht+MSVBUgrLREso9DrfdMbIor
M5fc6HF+zyOLWXCClS2yfySZsSeCFnrSjNxrcubzOMDm74AG2dUuAH7vh1l4HGimL5/9uxmH8Y1O
EPefcyjGUyy6XWbDdwpcGjZd8hhn0lGdYZXopgNtxzkZI+KqzCkPfY/MhqHlJor67uTkzU5JSBaF
e6AgNLXXDnlGK1PLwtcQPfkkJk8NIs+h1U/zPcqPU/kez2Tukb3nOUUkTxMiQK2LDE8h7AfD9ksV
aMUO4B6vg+qj7yk2QiQtfb50EzcBFehMO3as8gPkoj0/wyEygZ5V2gZ9mkVdDHbX3GYam33iOGdJ
tb7IYsxjtYwFqr67pRGKWYapy7RUrmLWgBWEC6KuibiFPeshrtCpXUkN7LrgR4H+Z20q4gvTi4to
fHT/2uSaPVrGa0Zie3KYrF3WIR+I5wl0Z3zNVZPuTh2rK25DApet1WjkyboHWb117fA1z2AMGRX1
TWn8TGOHdoOmKlvNNAky7eJDjlcUDuVGH9vS29XYDDbQYl3uu06uFM4YqbrNw+QIl+iazW7M7pgs
80reMEfwQmMH0y5l9VMdrN+ZgWk5oUWqBGbm85zQVlp6sRd08DnkY0hxaASM6r7Rq95HebKD9PNL
4lY/jLWxgdf67GD+wjlxb6nwtg1b61qlwLaU7mdlezPsr81U2w2y5lHb9NCb1tlIgazRI1lN4DaV
Bp/+MsuUU/1d5yViUBdtiSGpThaeCIyuCiDtt6Nz6IrxRsH7qEnACaYvq6qJNsxqSQMvPQbA1dbs
zDAPaai0ODtKmuCbxnLrdTIzZ0wARa2sLA78nEoTSz4S4EiBXddyAnPpwCImhKg6wPrEGr9ymwrp
IBiXrVLO27lhZ6haiV2pyUiGmES6Lm1+mUFJpaM31dXyJ7/NDBPqkjnlMDvuVbfBoUPE/Srit600
Iz7jbckqNI16qv9WQkliUXAsWHT4rM071biWdPvoL3Wxh4Zi2FZd9N7V4m+UyisCDHVMEMmD77zM
EfQAVgVlQGDqLogtzhBxjRHJ3EQNYw2Q4ipznfasNvpX1fPhUfmxOelOWtCdJkWvXzJFNWlAU4ql
bf2plY6xqd34TEvZRjfVTezpKBvHN41aj1As6jfFkXedccMuMG2UF6n5hjvvTwLo6WDim+IsrO8m
neY6zVTch8PgEEJr+C7t/z2Ohy8F6RhyIgcmTEobZA1YVW7UNEovocbIdkyjq6aElrlXCqwt9eIa
ncmLIYuTrkra1NFLIdhq0tDdWX3J++qmxW2AJZws2Qw9B02aRwC36qoiHzhAwGvK2wCyleopvZVm
ew7GSfpV0DYVG8z01plSYbpPf4RR7ZEtVu6VQMFTgk5o0lof+md5BMzDBAlqdIFDr3VDDqy5tSna
5E+e2vHBcme4LrOb7g0LeUHR9ndOPTWygAFqlKnFPyQUmBWQ6PFFYE6/pK3xw2QsXmQnPsvZwUnr
X+gCw8MEacwKXOXKDOO7EiOWmuVRb/VrnN2uX6aVeiZ7O9z2dLYDBiv7FkO7HAdEk1aFNKumjRMh
uN3QAUGhmCYTgelKcWzLEravSRzYHkm8u2WKMa21VJYXY7k8v+o1NTzWfXD+7/u1YuY7jPjwY86c
sppXKbD4zCj413B51hoinDtI8xEx47hrnsENLSkj9JMbUABucMhItNlJl+oBFToWVZAQXq7p3RVB
IelvMT+H84iJS5r8bFxL31DyAwujSbrCbuPgUoyDvdpSc4/OeICQ4HE/59+o/lnrEMClSiHeJgiP
h8BYzt+Nbb3phfujjuOl/tHnhwEGnT5XGl/MopofBavbEOftPR5s8a47u6eUj/FmfDPAcjz/k9LR
nNMwuZC59Hq6wzTY6ZVVHG0LFaK2hNH/r4dsexdF2o+60/tbXh+MUCvu1nJB0FEeEPuQJJl4xtSZ
F7BopW9Mw47AHGRqmut3iggvXd7al94wgGKMwbZAhekHhWseUl19y9PZEKsod45DVKDFn23Sx1tz
HUvN8rU5IP3ENHlhR9bdOLNt/7/L2KeODyQTUZcdzxs8E/QoHRM87VCZ9yLtxEWzxd6VOfnieT3s
Y1Fk7xXu9jQYjfs4qNk7QJWLmQ7Gi+tk0UXo/YMc2HAtVLJ/a7BldwsSy60IPtJpHu/NZGVrMydb
fdIT+6wQO71jxLppeudeWTm0QNrPvzXuXsfM8qMJXuaQzqm1sklW3c7CbjfAuII9aPWYSlO1Ni3V
yT7JUvlVJWyETp1/YDA7lr1r7VKMHl4exdpXjFl8VRY5qxQ209VEZgX6uobZVdzcMsP59WRoINBb
bL7vcVpiVAVSYGMkpvU/uUguU90q9jLSkn3XmurpeWn5EP376vlQYwSwiuNqr9EM2yuDS0rdhBLZ
zft3d4rCM4mFUBKQPngAwC3ke2q6xRqhIqYRw0OXhKsNbNIHYbabqKs6Pzcsef7vYgd8qAu5/L3F
QXMMDY3I/1zCRZ46gFet0Q0fiqdFHmVsw9EImoEwgd9jpJo4CmQNI962PaFZ2nRISy6Q7ZY/t/JF
yMhxpZYYiSwXxTjSqCw6AVPdY0kP96YhraPSRJqzeX7Zx8U6x0+7blyAEdpQQh0MdTYICxxLUzW3
iUQh3IXkIg4Lp0URwTcUoWqnmaDQnWHW/ET51CvICRu3H4J3Nna48fPU3jiwoWNJiBheIamqTiQP
TEFReKpCc1YddXUNujJ9gahsrGdmDhq7zXOSIOP2mONW3qoZIaYy7f6Q1Hm2c1PcoEZ/ljrBQ7R0
1LvD+oY83dnkI2g03boAOcse/HEdloxxOFn0cvPE/NCIHrjNfYZdgpSII6d5a+0U7s9xiGLfwjbO
cGFiVBgAX4f4fOixEFA2RBxj8qpcXCwHUD/I7UbNfKmqwtnrsDTx1SjR2i5y9HfL6/C8hCoSnE6O
28ZUKT8Ws3CvizOKev1gLh7wMKBHG8fY8zRtbtYZfhVyHb7+LRYZ7oF5TNngk4wMc0mfYKHASBQF
njpX/fr5zqtz063gC5LCaBgI/LESSZ/ZVd3s9Vp7pDiTGH4Z+ZVBo7kpuCWpiIT0wOLiEU+LcwJ8
euOMAKhVfDfrYem4Aj70kJq4PlrfwNd0XK9zQipRoqtYhNPujoA8QmRmhXcUcwcCZtnAYciey0jR
yIGyY19BVTF0Nrk+9a4SF1Fr9e3fZSirlxjydga2AAmAvA70QK5JPav0s4ntaub5S1TC2LdWUJCN
hlU4lvY1hzKLPKcbUAzP1QkWXMlKNh6SysgevFHRMdSVaIsnIN9nUjsOhqE+PDNvLT+M5bxyyiA5
jWUtkSuaX2lF7gDjnYG5k3irRdi/V3ZNIOJMXdmaxgfoNbyCbKlmYQG6Y/j5SsYtJF7Li1ule9jQ
uY2hh56JHeTTGA3hNU2VHaw2ecTGDAJi0l9rbYgvGR+icMl6mzPzmtCuPYB4xy+VDukHmZPRRpma
YotMDujenPnG7GQcRJ0ljpSEK2t5CFdc7ueh3ZujsS6BrRyGmTMQcndW7RKPTFcANg4m3Utt27qW
0qQnPDQ1zVtZ7zqU4JcMkecFEwnPpVN/g7CaN9gQELpwRCBvJM5PNWRa/FyNvnrCpdLMCa+09XCU
0ugiT3my3up4FGuHRFvAM3l6kkpOQF1sUyrlo28C4NpwOzLUStrpkjoPzIvDuVAtZZ0NyETzVNFO
3IWNGz1atVTOFKL9m0G6wVpWt35y9A0NI2oTEVmYeqYh3Y8dANnnxx7Mbcdwrf1pLfFmZvJ76Ch+
LRrTFaIL6D545XSEkKwTETa5POGgWyZnuQAe8KHq/r/FJwW/0C24IhqHbzRdaSUGQ4MaJypfTA3V
eWmoKxRg0w+B5EM33GxTL0eJsYMTNVPaAYwVWcCPdBrzmOEQ5al6heP4W8uQZVWhoZ3quFSpGGvr
layTc4TzGmEW2AYT66otLdwe7pgewQYUYFujbKOgsEHpj9HA0tq/NtkNODUYdk1qkZ87iBF7Uj3u
vY7tqKkL/EJlH/jRYBxiATAVGzKNvB6YiXBU6DClRRlfuJhoRbwZYqz/pIpMKyxkuvd8YwOnvxvq
gA+eGBk/EJNB3qGTU6XZhJS0CgjDzuUIHHXKKTKmYlkcaIOqzXQaTSqwRARIJprqV6OzyYccAp4r
VMdauKUC/qvDBPaixAFXMtt4DVonOGhRoaxxHM0UxQMGiKnBiB3FX/Amh9cypIFN8WcfbM4na7U3
NJgPXJScuALUgAvXqkeU9OI0Lgculj7FNTKc4prlaVmmHseMDnkFVW2MAFdotASfi/8UzenaargP
nAypReh2mv+8jDqcxd7NC5owLmVyqsXM6WvF2kXm8ImGA3NYHbGGuBZ0pKhFy0ya/TFilLiZxDif
huUytk5zbGl1WgF0Bs7R9nRMlpZeaiQXQe9OKNREIZOhFzb6ZjWqoj5WSf6ZwSg74y4pjgVan1Vj
COJnHCKghS17NlkUFBZuv13WNPNlKpcyegivwH5cgLKa+e/s00CAey+AXyymxgdwA+vca6K5FfO+
FlR/zyVnjJqj1bVyU2jZSzAF7cEyBhqDUT1e1IEYC4elaNe2jrNT0L2qYLmHLe0wRjFBnnpdqk17
yOgnQjAwq7fQ9Cp+ahca6NDrohC7QpKXGFF8NH3SntxRDJzFstechcfD0DQ8KGhIoarJzLETAUun
n06YXZRdFTTWFgOIfe8dFog5Xc70VsxhU0SeEHq80zPhtUG/N+s+uhcB9UODu7hM7DUA5frU1Ga0
NRb6xb9nPsbDj3FZAZHvXmdLp8acOOCAjogA7SwlnoI8GKx9uy3qavTU5ZbRMHLss+WhkfXRblJi
uUZqEvh8IdGsp14tiwTsBapmzWo6Kr4SdlkToN1saQqSL41MI5x3okL0/Uz/Y+yZHEJZfJQmjcox
coxjkovkxP+R46+szAspFMSHZe2IGSh/ODjl9rgFM47+YHCcCeV8FczhOYHg5Yrs1A9fw9zZL1ZJ
/0KlUxli1Ht53nO2XmleYrf2ORjM4hip+nud6MeB8OIPUu2bbduZr5ho6xeTTrUuBJgvqtIVT228
iizPPJjPi4oXr0iOAlnLwx9w62E4uRlJparkTuWGpSGYjKfnV010GsX34gUiKDB+wfUlrhpl6VWk
qPpk4cOx1ZD5/M+3kccBZrJKsEI5x/jR2iRpnR+7rE9Xg0E+16QqOzUWxkW0DMY4KRh7IgaNq9bI
7cTh7EwXbdfIBK7twi3BghD4dt3tTbum5IFt4RV9nYLXC9OzgkaQ5cybjUm8gXR1fEw/Yg3wmrN9
b3vsdZvcLcTNoSu961rMArWoKuaVMXEpVid9fa77q5OU+cGhlieoJuyvz4vUjHOo5n/UbL6Zuc3M
m+LS1cZrFsyB3wOKXZPWFgCbrPxYtH6ZWIVfE7xzs8SwfW4Gwyyl9++z2pXmJ2yzF13h46C1afom
yYb2ZKg7HlpgcpvLLj0YpJ564xKXLtsJOlHdrZ9hkXqXQdYZuatnvE9+WWmMzN2G4g96HnJJvbgn
5ax80f1kZmGJcCeKOVkHOWYqWSeLk6oOL8+LMLTw0oYmwSZpDQGesWpZ1dBdkgHuZ2yMiDX0RLlx
51FLpMHdXdJDtA6tb2nPkoEhnulEarOnhK6yAUyc3g0TmjsUhoFwcWJs01PLlHRHRATNlEqmlNCp
qfmdxsgn0dirSQFfTeQ+BNtoIv/OZtFeRctnGg8s4AYQGBtB2VGHdXOc4zE7jctFdNkXi8LIlhOn
fmWXJD5UJMCM6DDeJqqGzuoYkY5Os62Gzt1ju7mJRiObQucEaCK9PjZ4T1fx8puMRYQnbfmjADTn
W0YXvca4zddSz6N93/eAbBBP7ZAMocxVbXzstJq2NgggpK9Gdh2EeenDzNpYkTttawIOrgTEXp4g
qLQfu23cq5Mfd4i2yti0SdRjJiCyBsZaXTxkJ4fwYFmVg66iL9d5m5U+IrHQ692ZGFPOTquqa/tt
ReeUvLP8kudWf8P2VO0WNAzSIf0cxNaNFk/zasz0MuIkg6feDl8p3iSSlDKAeC47KzQlRZs4e+mZ
PGqD+zeZjPrURtLGccHcivnufCgClGZ5rUWeNjnyajaqvVPxZx5rEQG7mEKDzruyVpIifykIzfOU
RAfYVTswpZen3tHQpk2ZRd7zIQYbVrQios/bIq1AgARUveBg2AlsTTynM55j2u2665WDZfqpZpf4
pw2ksEJBOx0YcFPtwLiw7IJ+kMAW+xybbULI4LVvIYoZIU6PqnUfhklZ0XLa87SZ3CNvUdSvDb0W
J8o1cbKMID6MUf4qZLlPAze+gusP34whYgNqEmWnZUgGyVKufTUiPDGKLObxjvA6VY8/UZECpkCg
eZlG5WciGmWTW1ZxHexo91xQFbCTqSYGGhC3KgxVX9hzelIicUbqvvRTl78yxnRisad4ioYwZO6M
5u1JV5LZYXBH8wIpyTyhBYMzYRPoZOpkWbou02JUqa2crqZIjZfU+QosheqlHta2rog9ya0XTcvp
WLX8DgyEDF04vdBSMYzj1PhVngjQkWqHyeKmdj1T0KWrxallRcdEuWhd++pWQcqCaX02YpoJ+MB1
zP+xZ1B+4FwbeP8OWnpBUhuNAtwvbrirnWzRbLr5sNeYW/qj7rCpsU7TTAbXaMw/Jrj9qycGqtPd
a2WooZ8HVnQUGaV62IgDGZt/ZNd7oZWgkwYh22ysLO0Z2Jbuix7EydklFPYJQK31HjCDOe8bF1UO
wvjSGzi6HJ/cNmHYX3KumRTixt4QldKeII4+IgyQl2S5iEa8jGZdHCU8ESMcdoadWS/cAAOIoSWB
Fh9ffpSNoOUoxe9GL8EtpEP0On132Dm2WcFPKmo3+5roNnbPHlPB4ZxaTXlIgx4ZzKeQOaj2CNo8
vAJJij/WBv1mX9Z6ttURHWzzBHTW04pcTEV07ljXsuKnDd2j1dBWrhstdl7+e5hLsyczuHX/kc9S
sg13FWNcnDxZsIvEuuja6l3T0d5aijKRtgJpqIjNZm2qrbPTXTbfJkWWTOhbeO5TGYIiSHC9xtW7
Gs5HJUpQhWWvi2L1gsE/vj4vKXkKK5FWho8nWXlHHLTK1avS2tE3wFZGsGHzRycpb9crqbXXypE2
m7mLBrIzkaLGUASw/XlBgTdTKK7clEof8L5UNNznqeuPwR85lP2xlm37yYSae9X5tBuMp1UW5K+u
U52EGnEOr4t5G6Su+S/63FL7+pYV3mhryzllUr9K1eD9cuM7pHjsGU3/lqY96SkKMDuJJMCJrObY
OTJk37GmM8eucBua4OEC0QVHROGYcWyohoZSf9Zh1x8C9FUvMYfjdZa50NNGc/bTOPhLpwrNuOtC
WmPRZDFGf6b1kYN2qCsuyni0BlWCZYGxrCgZsyGqYWUF7f5kKjA9ck38LGw5363YuIBZNV80lP0a
VNx/jzIMsoaWlVsVOsHnXNxpodpfhaXSTB2zYWuMjf3V0RuCPWm900/Dpmp+gMHrN+VkG68koCPC
YnzuQzEAA8vMs4uzL0OZ5KHGxOORLbkpoPy8KvigvOdXccKg8PnVQMsPf+6wMYkL3ZPAqt+eFzOu
UQzaqJiWb5GJl12WuWwtHIaUsvUpFvN7m8/qNWbH7pIGoCk7ONVyPQEc6FV0YstldgEM0Itu19QU
t0Hk6tZMmf/DsSuR6GDJd9AMnJAYERxrgmgQQ+Qe8mjWcNJwImgHg/mvMpxLZzxpM4JOU6ccGrsD
h9PEN5dqQg4ce9w6fRMQj75gkHzgM1YoBkBUxFrWntOJ6ntgPr/PwE5vLYmC3YCSghXC/iOx2Fx7
Sukq/E3rMb49L4xtzX20PCG7MNyr+ne0sXzGStjfLANPYkTH/oZqmdMl/H4/HeGrlBrpl2GS/0rR
wtJjb9IXiZnA41z7ayhF9dYr3Qa1HPDpLHChhwmxxdt4tVCe2VnfIWouvVl1/4xNXpwMO6w+PLOj
mEKw6txFy4tYjSAdyuUmKVN543gVfvc99VgNBwp9QrOzrSp/lwmTexQHGjLqGFEhuAp1bjfjqGBa
aAggo89oQoCZLT6nIfiCdkL+kfXgBnuUgxvIq9ZprNCfp7b8THG3YWD9U6Nm9msqBKupb4WK//dZ
B/dlc4GGzAFA6UgBb2Ql2Cg5cKnOT2zLyHZtVKf03oJNP6qJL0c3QU1vIzQeWKX7KvepOXxGQlsY
se4hWrpl2hyV++fG0cRIXAIq702mlMc+G6ZPUy3adUNIp4/blWwHpbk3szqx96PTm0lj460PrCMW
LJ3f/0eVgEKG0a3fLNSSkE1yX9dyBRb3hlDCYZWp6AGmqdTebMxJ5L432vb5sNcLGGq19gqGCx6i
wzTdikbnW1b9S2z05WNoqnrXKA4y7LpN3iJn+mk0mnVpUitf4T8zL/mEu6lAU7MvZyR7XleO2Sad
1DOzYJwhS19Ulk1zW0AynBv5nmKFzW3URXaETQSYLLb5kbBV9n3O25kr3Ul3xwmwIL3QPGutn2oy
fVOfynuLqtmdmxeWu2oPwHPJqqmal8ZmgVHmuNrlOr1xGlE4luPEeDcbDmTAkHEhTnSeh9l5JIpx
7maR/2qgZoWmvgUJpN6p27U7Ygpk/irKa9NlomDDGLjV5SKDlG76Uyu7XS8pGlWD6YNTp/OpNwlb
nJeXNbdHv3eADBlI6JDDdvq2MuQ3thCcgWV4YOlxjhFjXi+c7f5VpW9TY+L9YIiLgEXDIh82ie7T
Ysk3M27c61j9cRiBreGEDB8UAbCpbVuaO2fkDY7LkkBKQonPAI7isxOUTEr/e2x0yWtN02L//NZ/
339+VUYtMxUFrJKbB8MWmI2Fu0mdL/9d7AbQti2C34kStvvn9yPRjwwJtD+qTozafqIJ7Y+ol/1J
NPoh6EztDoO0f+9+1joKQRwEODXrdrrySjOtc9RsxapWv5AdjfW3dePPHjySF0ZmetDc0ICK3ewx
fe3VkdICIop1D4LgzOYwffYMQqkzNOBjpftaJkh5dOM34XH4ZNTOfNcTNvh4IFdWA/31PK8iyTcP
3WhviT1puN1QzTWk6JyeTQmpwv2Y8MTcpaG0tzTYaQ/41N2vatJ6QsDoJmiizHykFHwcBFzInl7d
8zKoI5wNBLa84O+0BQ5u2blne7kovVqp3tjof/lcmmD39VL1/v0LDuldM6gYwf//T4P7msEFzJQh
fVNdR3v+TcNDPzwfPS8SZPSe7bBipym1CjsUWq5ajL7Q6tIzDVyXPc5f5AO1caRtfmvSwHx5fut5
ycpI4+YHt/N//oHE23dNyJe6Ar3ttFF0VmYjhLiSfTiz7I692psbXt2ZQkv/OyST/MK9RPd/DsVB
Wnn+NXnExMmv0hTawa6rK8UqnWFbN++N0XP6njXzgWKGT5iiVu+xXdzn2tmWXTX9GIic3mDVZrAN
r+8Am2474eh9nYeSPTqYjO2zuk4KH5X0uoxD49hmEr1jmymrjPg/DacoSzq9qt+mE3EC04t2H07I
JODI/YVjtRjvyFteVUb9oarqQQmBZzVaScopUm2j4hHIUYbegJoYoc9YxlZJbV7TJFxL1fg7ig9a
/xxNdTvZZS0uQOpLpMlmYiCY75P/R9mZLTeuZFn2V8ryuZENOGazynwgCc4iRY2heIGFQgrMk8Mx
fn0tKNO68ka13ey+do0WitBAkYD78XP2XvtoCqTTmi6P7uI+ZqTloyPMlzUVjapLG0HGbxwrdCz5
Nu1gq3NRBZgoQcJNAQ8NI+gst1r6bjIJ3puJB+iOyTiilU3sQlJ1UtznPuWmh2aO4TaGjhqYImiW
6qSb7T2xyUiaWoIhK6J6lOIGqYZwIQYiCbY1czWRPbRiiGyuUUtmcBYWexpdOmTv6uaEDcPw5QtL
kJ+0KLLA17yf5dL9tDpE+Yz4150h4XZwMAyalpotjjkjD9HHSP/bps5c4w9mSgOkWPZlc8FxBdOY
9l7oXydTSwFiet5Bd7JDYoEsYQBaH0nk3XkwVdaebECUjGd6mP21wLxWpVazaupZYUx1BTrCIg5m
m6N1hxyN1HaAmBhenJQCip3sRxTStonoxyKFWKyf1vQWIn9blbpR3001UuXIUv1eYUfOB2yhNCBJ
sLeK26xYLhLmubVFK2yxwPtWeujD4tx25bmJ2mGtqNNXs2lCwUjYI+m/babuU4YkjlBTA9itovtO
M/2zTsBI7XUAVXpO+UmNU5tqho6lPhLojo03dpGdd9UhNfRdNRJ8YhG9viVRGqxPMjYs+Ji6bGj0
a1U033UdgETeN4BeRB0GoVXzGbQ2NYPAvqxexxEaVgeV9OiY1ndN79chyW3rdk6BBxvtoUDJsa8S
HJq9eR8zu332YgffxdTRa0O6brqIFm0V3qMVpvm9EEXnUFukV+xoHIK2ejb4h6YXV3owOTHFzOxB
8h/CKkkOfaNtJGeajUfOAEYv8GtzDgRkCr23WBZrZZlkoM+Wu0/qTRwTX1X1DyGEy6Grk8PcwQqw
PH5lhT3wWBIMxfDMWOWL7BuvjK2wTwGh3fSlm50HiIwyUrRLMR01UwfuJXJHwK2Mn8kJq0aJeiJ7
gG7A5KroP8DYfQfCMYFQNNW2bsbrWGOSwyCaLxxLA2XWZnLHN8+KISNmrreonI+enT0j2CNOi9sp
mHoK18H+5BAVCGF/OGgiNr4zU9KMW2vOjK3Zt8TZl4y1HA7BK9HVFlayYqubfXgMG0STOcA4Jn3g
FkEQMuqbKeLM4jnTGB2XZvSGQ5VWY/VJHou1dQfRXU10pK4FLXGu1SeOc/ulZqGsfHM3z+FrWmAW
lRODShsj5nFMxJvmYqOrHPs+SowC0xwGbDI3PxPX5ZWOte8+jdJtOXZ7N+5vNVRhyuJ8m0l8FkfD
9bOrzwmpnv2zwbH/uxmrXapSNzBYe0FFcb1ZzWfr9Z9hxhSSzJBu3RM1jtKv2YEW+BG75fto5wsI
ZAEjQV1fx6i57qrlVvB00whseLKIXnp5AAb8OrMt94RMBJ37VNM/uJopBP5IgFqAYr8VcWWdkyRE
OC1HACok1rABsFSJGrKNCe+rQaftTDgi9CXqtK3IjBiIGJ37devU70TDXBLTqe8hq9MzTgEc0dUA
FCmzj3YB+zjMEeniGs3GkC4SbPugdK07doNznUrrXBvI4JkR3Xvkaa8sf04OSpADi7x78StTcgAF
RWnQ33VkU62yFOm33hcPJOjgeQ/r732DDmNqMIGGc99sYiGCWZbWEfohouf0VIIeX9Q8l9Et7/1O
JUHtRKesMX5ptH6Ccqj32ZBrRzl54dHh1qOpM88bDPwDnR1J2VENCL871MiA139pwB9Bf/mnRnkJ
mnT9lSvptUngFqKd23oOHBSrNVxutaEEz8or1hpyUwlUfFaFIk2z4Yl0xQfMNViFybpsIszUBomg
/ktbA5TNi+4xazT/qMJrI3Fa4xOp16hKUSHZTDB8skbX4+Be8wYizRQNaOBYd7bmvdayd9Bjih6k
j1ZSMJCn3hMHs9XyAyZDXPyxPOt56V8IfEqIqCOswXroIhIgIKvfzYJ7zSBy/k4btV9jrq417rNd
rRMfMQ3Gr7osX+m8oIsKs1911z+Xcv4mZ3ExY7zsWHRqC/kzFeFCOjXh3hAnamWQjGXzNpKhS29z
+NZMjns0WrxpA3+PsRauLdmt+9ng3omr6Xgjj45BvNLLfeFyf7hqz4Q9cIfEOHFrPQL04ZSRtxyy
JgwFEOIQz+/SSRuOKZIwLy2dA/jps+MOFwf1/xGdAlzwMDkW/khCRYTTRGlNeeySpNsWJddShht1
nDhnhE1xyQZni5HhY470e9XXVyOqxJ3XZsdGRnsnKY1Xb5GHINPJkUsn330/4UkRJJryb4/DktTX
AVAM0cwJWrirSkvS7WiG+kVMz5MxIS6Nz7arI05cAgAFSYD0adCLwE/X9Ad8eHjXcUPvR9IDfTg+
6RInaKtiresEDGJ6VTtPUHk02kBi6RShL1OkHy/RhFbN+b0EB+VIgVwEyUhfFZ+0CPtLvyQbknCo
08Ba+4sdfwk/hM96mx3iL2ZyEXtMYOF4ntV7WRMiUZCe2Bb6rs6j7yGpiqU9omYCi0DrHS6EkV7K
JYKRgcIq03aa1tHg1aI8EPgvdkxabr0mXqDUpV71LtL6ezL2P+vRRlmDJWdLs3ZAzDzdDRJErJvX
v3Dk/UrN8oYbCicCM4G9N1IR9spnvO8n9dEYZX2kZmKEfNfgf1nVPoQfU5IvgBDR3nrMKp6ItH01
oAtj5S7lhu5yHgLeJh6S8O1kfkBci4M6K/dZApg07r1bmiOK9isfJBMwikB4AyIwGwWZbXVrVY+H
oqc76xrkw4QUgg/SYnZg6PAsx02WYitndHVLDHAIHe3TtW1HJyVb6zBo/c5p3bUjvfksiwx1lfSd
q13TvZ2vMSLZj37QbhjAg4E4mmfFyiUXAKVwnris20uDzH7Oofw6vbcdfqnIUIGwgDooVCQVSmHV
+/WhFphVrDE+p23FQxPtXOyxM36tO5/iaqWynnyL2tlKuwDQqOk/vKg2rnUR6lfw3crTor0PQ/Jo
lNkWNRWlzzS/xDOEUWll37H8aI+W0apDhNhlNYbOq2Jst8lC44EGgoMYzc73KE3s/dR64BSIxHG5
S/YMaqEb15BJQnMcrgWu1qJQ5pHj8v+KBwZDVrYgVFS5BWs5HBq8qGlEqs+k0wWDMZdgatdoiNgD
QnViYoqovmD1M5+cqj71LjSs0dyg7hEmct7RuI5lnO7LxD1wlt5Wuc9whVHmPspIUajmBycLOchb
9Byn7Z/nkxnO7+lZnikcSEq+4Qob8t3y7/+ST4bwygW/h0FbziTNeB3gnDiz3MAjUYfpF7oSlx0R
0WBUBi0vNepmFAJl5z2KyX6PiBkXicnQDOVJloyXP3924n9ke3mmrfMDDBM7pMMI9o/PDlQMZ59J
8ewi9o0sHaH1R3l46+wt5kJeStKKt3ahB0VmTQ+GqVA2JK+2Ed+x7WjbtoaqR/ftjHXAAM3CSlIK
OsuFtif+Q3+d8fHgRa7/TSiZZSwBeVU+RVW55PDSdfM93fGE6zqmrru00f74vGXrgP7JO9B7XwMT
OLTZBb83+jN/cs7otIoHFqcfWEnL/UyF9Q9NDLwc+GCaRXIQ7jkG1/ZAH05OW22SznHw/PYoxz5A
jZQ9WSJ7ivyp2EbohhladVtW8Q69Y6E/YHHUHzqMXVoLg27GrE2KBWQEnajaOMtfet3uz12ZDniJ
WwH7wY43tgIJilkJGKRFnEFVgRcIveSM4Ls4RdU8bhpcFBRKZtCFTXWvOqN95AVY4lZJgNBqQF9t
WjMLN+hQ5nqZnBK4h2v0czbWySFhyR5h0qg0YVWE1rZvwXLBkMP71NSex7trQ2VrsKFz1lKnvoRM
lCXGMuCFu1n5XQCCjbVBZP4xwhAIcRakLd9D4HMS2i6tzPZudqp4Z8UTMdi5pbbo6ZujXWsw+JeH
rw/BqL+k6Bi3//1XeVzGW3pnL7AamIupjDYam0QWfH3K19d/fakbO+QYkBtjhXN8dZaHpsQCLER3
nmWNBaPiaGqA6d54U8l4kzETa4D42Qytd4/gf9UszUQZDd4j3SHCPQxg54LTT9arCUg6D3kLd6Kz
UeZjYLt8tb5qw5wORo+UJKKREYxamVOCd0SRJIKuQoU39+vBMZxn9MjWDq9UGuDmqSCtNO7eb7Wf
bdoX+JAhfRB6WR2/PrSy5DoxjvFafTzORfHQKbvZ06ulj6pdZkUu1myKu95HCgpB7JtBLXiYYhNi
u1GnJBqA2R/bybkJWSPd8Eh6ADsRnr8eSgLLg9ptwZpasXYu9IqaWFckx1Bn3eRQm88JQEVfS+fH
uSwFgsJZbCJqKSOO3O+RLwZ8WyBQzIiMHjEyalLNsHYSkmtyOt5nCWr8NPFe+LN1L+q7zPO9qxKV
dd9OFzeztK3dKf/ojQgKBqkA15rOyJHaNo+k0UB5r+V0vh+5KklWjiUqZzuCH9BKtWUEEnar2U2s
s+Jcpi3DUqxe+fFLh8lmSwdmPo1aVF4IFGsYH8pPoKNkmbqFwpNBpHIzGMfR9PGSikl7oFvCWJRu
6JoWJbnICXEKZWOM62y5T9Ryd5SBHzn5niS/6rWvy2wVMd4yZVE/WGAF4WTMRCksIAEmSv7ZxgAR
DCznJGo1kPHJGAOsq3/zDMAXVk9KNdGCw30e4RaoysrdxM5yhklyaH2ti5BtLtq1647yKLDbrkhe
aIsWuqz0MFKn6CsYxybHyYs+WnYI1CnTeZ4tlLyw6oVoCMpwqoPyUnkQfk1pTvdrr01Je0nCFi9p
hZIsbHwmJsvfpaw35JdhPZGtx1GFEhoFqNc0vK+aeXI1/0LQXMazreMzGoqfoZ2NDLPvKBqsc2jZ
yFfz8o05vH1ywyGCdiQxBGZtEUgLS+TE2TOEInA2a4vjiV62QUIK124sSgQYmvGJmmL6Fi+4dL8q
LNiCAwMcGMGtPWI1Rg1eIKVC5+n58S9cu2LP3LI+FFAkNwPLzbqdNJieg17fp+Yc7bHMntzcb69m
Im2K1Tp77mJuEU0dK6vIz4gL023fevpFc2lzeNLPj6aLiteqhjsTFziWVJNQlyqFbDMdMy9N37oF
4DxlnUuMgUFXA70DdnS0HCLs3r98QAS+zqtUeyVuYIRRdfQmREHwY+3uBbXviYabv/eL0d0luvrV
x31xS/KxuZSG7q6UaXYXFIxWMCkzOdtDNu170b9VPZ2PfsAsPLrjpsCYOYVO+9qW3xILyW5kcsaQ
Q15Rn0DAzPuLsrtluqJVO+wa/dVz/GMYG3cJESrXMLS0w1R6kkCReKWHJrUD1KwLtRQTuZlThzGU
Gv432W+Lqlte0GVUaWJM0whToP/vfNSwhc7pADVKRdFwlMuDRQdt3fXCDqCZsIO6jbFn2FY8zdC5
9y4HDrKBKBXNEDRTLmAMgcY8JORjbDTaBe9avwexU57o1TS7wg7ndTShVqLHj9K6KO4sXoXXYggB
mobheGRQK/6R+Pu//5B73P79P/n4Z1VPMqFx+NuHf3+qCv7/z+Vr/s/n/PEr/n6X/JRVW/1Sf/pZ
u8/q8qP4bH//pD98Z376P5/d5of68YcPcN8larrRcJwePtsuV1/Pgvzm5TP/X//xPz6/vsvTnweA
czz/l3pv+f7//LrlF/jbXy7Jzx/yR9T9+NcQ8K+v+UcKuOaJv7omFG9XJy7ZQtDq/+U/hs9W/e0v
muf+1fGYBOiOTo1m+0vS9D9jwA37r0Qr+zpdAtMTniFI70YGqOK//cXQ/+rqiHrQA3qWoRMv/v8T
A/5bdWrzn+OBCzF9nycgHPe3qG031+m45w2cndrZWZwr2CqDMaSgweLSJdMpLN4XikpcYGPHpmoY
7DUeClkd22UYD2+MNAihtkktYGSHoH9adoyiK4Aht6t/eWn/L7ngvFT/UpF+PVeQOVSqjkVhauu/
hU5XjlnbxNfKLWb2A97uGwDdnVne0yC7Do29s+Z7BY/2z3+o8Vv6MT+W984QlnAs3fcJGP1jHYwp
05uGxF5A+l2gGRU9J3YQ8xwBtcPMfWxVF4j2O0TVTZ0dRXcH4fHROzgoJGimBUoHiwUHsvw3L4ah
/49Xg+fFBaU7nFQNx/vtefWytWlG87wcGNhTF3FA0y7Etgwtzu4evWjSHzTbgj1s3f35S/J1Ufz3
0WB5I1xdEEXvsPDaPP4WgW7XlUxLgmO2LWidulYHPWRw2ifXjuHmmgwVVDxdQaZUCJl3gkwdKvYW
2Kv2WDDyHOJPb2IYTa7VAmy+eVNzTYfhgU7ko6nPb9XnbHfPvdPepf64NiNc9bCHAbiJJ5OuDY3C
tTaGAVoL9g50DbpxcgRXcJpCyOsCG4SO7j8nkDwysBfIf4IwrDf97D572PUV3SivNwBmNFcLzY+J
4pEMgh3V9aat7Ge+/IHqIZybUysZA9mV/YEhjqpx4bV6w76BbzK7Fd9BH86Tw4Q06h54ci+WUgdH
hNiCQBPiwwFGgcy5hwDCkSlbeXAWoXcwtFHf//wNMZz/cTE4HBAQzXCVcmDDvPXHizQVujBAzADh
dh6m7MDMyKAJ2Z/sKDCSnSY3Lk6PimgkBpkE0q3a5xh05wtchcoPTHVEfh4p6Jur6Rl9L2cz1JpQ
DcQP6a+mVwZz9Na7cU0nWBpBhJQqxEO+ER2To6t/zFDaFLdixO65y1NsVJgN+rkF3dgEKZU+reyx
+BZal4TIcMRHBEA509VIAsAmGigMogOzBLU60QdXHTVCt1E9nZ/lJ8qB4Q/9ORR5B8aVsdw27sFy
D6F/9Klyy7NIg0mnZ7tjjsrATRU7J6KpvBnTfVzddwA90gMQbE2/yQSI6KGrrlgRZx3zcQCX02+p
8lj4iI3eNvrKcVfCe1qCc82dkEfG2LifTpLpmr+tmiP0rnRatx4WQFSBCR1C5GbRfrJOKdrd8MFw
IdDdqM0E1k1yLpMrF11SX8D4jv4DzdpifCG0PGIaxKsEbzdBa62ScIPJbYRQo9Gu7hmOu8nRGG6c
LbP+MskTibaID22qvQ9mnSjt/s3lY7Cn/XFlXS4fX8CW0C22KH3593/poIzwegGBehBl0Tb5r+7w
6DcQShjJA3hKGO06M2ol+kLZdEfG36YVaKPFfId45QEZ2JUTLXoQbcOYIpgBIjcUsZ1aTEoAXR5L
khnGRmxpn3nLitgybR1eHQMbjfPZwDETpr73u/sGO6KioYiDdzO15r6iZQ+6AqGyFphcr2P+qdeL
CDMN/PzTXXCCwBvJ5towCvfjYQdvgBwPNEJqk7dbkNW9IG/3yQ7vGYzpC3cgpjl7S9X7XO10+sHl
bSweNffez7cj3s78Dg5uHQW4YiGxw+ZQEfyQ/BozcKS4jBd4FGAqkGOiJLXCnDdoxUz/0jNPbPeV
vS/y29w86+rRml6t7CpDLEkCg5L9aiY/FRgVxFAwZlHLlsQtO5ARdXCJmIm1dmfLbyMTQry//+bt
Nf/YyWG1xutB5rwLUcl1KRx+2+OhuKYxYppi22jzj7EA7e3Wwg2SEq9bCFX5FNYNwTkJMu+60Mnd
kB1xbVzEOrQtGoVnZlQ3XXGe6fx3N+yblcyGX4BSuj2KvqPdhj9zkr5tgfSB4x6uGvcnEiWIw9ac
7lTcerTi9gRtkE+XTtGuK413DRBj0Wrxv+u22f7v+zU1lSnAVFAfmSbb9m/XcsrSbCWJT64Uagk2
iKIHOeYDMNZUvGktCNZR91EI5hcJQn3e14rFKuzI0GUqjkHy2I/w2+aKpb+2PzwMG2s8lu8aZwS9
Hc5+6L6PQw6ctpjBFTWcypsOE5+WHTj032vWAGgQZWBealCnHOhe5ryrk4ocjBBDW0bjXbwxIXB3
8AZUkJWXBq8cd5RWrPPUWrlYWhuAYHbTnp1LnlNqEYtFvErEqQVDkk7OxNwSLgsBf7FkaOvRJHfV
Z5IHeYVLv823Rg/YUa9Ys3W8XBg2i3M8TLwfhSSnsVsRv/CkF0QHiCwk2glBacygsYTqGqiSw31J
LPAKWU9yaJvnxAPcNvfaERUU8Ui2DDcG0UUXae2zNK7fcWUT9NbWHvBVwL2+kcWPkJ5vQtMFFKfC
Wktfy0+qMjAmJob9NCVE5USdVp5c8Y71074XSI4e7BRayyTjM02QtbAScR9Cq7m3hQcm1WHMQVY9
sPC+D9wCNGwHxn6jUuTKLfSgdWjRfks1m5fVHpYJp3NkEdqSSsWAQSs6jMfTCzqKMxkkdIBsySnb
QSSZN4hoa1O/RmYTrwvujpsr21eG0inknu6CILVmnI5xCgsMEBkk5juiJHdEB2bMEPRn8kKM93Bq
ISBH8FEhySLi3leGKQ9hjT4hTms68Mufxk6gkEiG+KylLXWJSj7LMe0A0IT6O+aFiUkJ/BQ52zDu
M9oGKQoRrqPos087eot1Irdx5EAIEwM57qHx4vFmbNOuZcOo4h+TN5l3U+GU27yLp0DZDmG2HmgY
z8/WhV88S98l4FgO2CRKWexK6X+ETU/DXlbVlsW/rZGLG6H+6GTGEdoUZ8sYgA1NUoq4ncyE5B43
mcSP+K+dlhnIlLP72ovZ2YLoke5NFT9bxNBuYoNCD9n7g90j73crKGeZK/2dOZgmU1QcMAyz1obB
llD41S2vQXuq3CfRLHp3fV0R6gRLLB1GtWE/9Hdagjx8KSV7rCVJTuFRkvLBNORmjVBuBPsAmp3X
NkRloBNOUfv9C8jSJvA0k6Bs2wl6TZ1izzgPOfsnyMmF4Mzknj7ZJrSvWuXiuUD5QtMJkllXxTkE
kk/XAyVUh2mzKQeTvA7MCwVAI5MRHNj9fWIkzUbkxq9J741dChSrY8QZLIK2oIUUCnJ9kMeksiWI
bnEPyTdhj0IpaAgT6xEpXGvpEfM9I4a8ji55rHGNHSYUNpW8XsD/LeXJj+fxyKS8XWWhVjxW9C04
KV4IPIaOK2NuSQvikJNMHzh2swPtk56uLOFbvX7KqtkIsBQQLTq5pMloL4XAEmpqPbYc2MV9yuZZ
hn21C8MezeeEDKIgqI2yB9T9ZCaHSBLRHhY4nSKGoEkxxPvYFOk2D/FWJli5gOGin5QyG3d4vQLZ
Zem+KnoogVHzitszPHqmdWK9JkuCFjk4TALvo5xt03xK4YnWYfMKV4zKGBdkhQgdHw5NjDdZtPq+
GqwTLFnk8IQEzR1oEmm+hDiHKKbHeMddOpGj2KW7QTG6yZzdXE5ErarKXas5H3cuj4AXsiZAsUwc
T4uW3JZUgCnqMrJWiXarjyjCiV8N8w1z3mRVq9pGODn0G9QdGnONY5zi8PYMZshLOo3FmWKTNjQF
ciicdQML3BH8lIHruTFrlIwt3chYRzY2NbCFF8XDym5PcwhRVBBRtNG9kVAmX8CXl5aH0KL9wIV4
0yP15PcMwg1X2azjVKOpIw+VC7vD1/A0qmwzlpToQMGokuMFVnJIk6/vgBakk8wkBn/hSmvPZfw8
LiZVbRi9wHWHV5ZtsIHLQJYUQXPD0W4raNXvtRRtvJLNLiviQzJlMSaE7pmSRK3R/uK9thJ6vaom
JcVkWGnPXRBVjb3urWraM/c4mfS+IuCeC5eRIckkEE7jd5orC88WS3LhNwcS21nWGLRsHEiTYzd8
A+tn7wmtDeqhDQ8k5gY69wKrf3loTRCEaQmSkSH3E2nGWx34Mtfmhz0tMRLufNOdMAw4Cy1xqvJt
mv1xqxrr4o4P+H9/znq5C21Kx9gZOFFoHCGH3OJlp2EmlYMUAR5IkEv0KWUCMSUCmbkpKuGt2uIu
K0R4yqm3dalHVNo6ahWEiiiV5IGEILHJe4jxeV3i/VmBBhcwds6JDMGZec3F7shy0hLgHtyvYAgz
VAHiuRh8degLS25N8CllpFCMaSo8kLTq3DHSDVvdvLOikGScFJO7OwL5GCKz2znsvxw8rTRyzkYB
pqyDVAgf1NMh7ITfZU+LIdSJRzQh2QCe1o1ce0wZIR/Rc4SrKtKOGefFa2737tWBIHma8uSUIn/0
NGAaY+4Z+G5mxMQpCX8Fkx96ykZ8Ut6Hz3T4HGXYXdWHQw1yxhLYnb/+RJ2dzrF239pAmGJiw1j1
A5N5713o1CmjqvDoo/8N8EyBV/e1RbwsT2WlP8V0/A95JUnaWh4yytVLhExqi3YeT0+OwZN1YrlU
VHGnloevP309NOn0NOo69/z80lhtT2x2Nf1yvlzfqYSZp2QuGJIQp+E3HhyBDLkaEha5og7a6wDz
D5BeknMp3/5hvUsWYlY5eWQGL1kvtdC3rgMELZ7KAjM4h9+sn/EXhA1wpabIDuhQyVrLqjsir/0t
Av6M+FB6+Ssc3+VdvDzkODJEFlXnuJAgZJoIAcLQwCJ16lOl95xI/QqmYpTKK7/oNUz9fg8m1l9r
kNnI8rPnvYstfd0X6S23Ohkkles/lsQI37l1DG+H/Ee9yn50vhOu6zYGEE5jao9/N9lIbs/EG/Kn
kmyN1eA3/Rs6g5thImweS3EPTheLtA9fJIoiqKbN8F0nme4WxYjFjHow7vDzqgurEVCDWltcCymq
pEY91Vy7/AblcDQ79524heyubvyQIR5LNQnTBxLCiMwqp5GemP0xElWz9ys5X8la8FaMsxAKtsT6
6rhLThn6dX+KMqolkhoWHd0ZsCMrraZXdPDxStpzCYRs0s6c6Mg6QqO6QWpCpSxn/BWWZHIqxtOo
sp0r8VNktn/2Gpfya9DeC72Y9wTQe3dF3bp3GbqAfZqa30mIg62iIMZVXCR1feJFsh6kltoPpTG2
QBbYItuuI2LJkk+dAuKVhkSY2k23Kaa6f+wa86mFc+7keRO4io5JR3D2NmUrSOIyYEzsX0oTuHIz
R/CbSFgiNMAh9a8F2WAlL6Y7jDtsWOgpe7pjMNwoBzn1jjprSwgXomr0F0M3nb0Vf8/w7h1mmTCO
umoebcbRMHaK631NDbazW5JMcveZybm/aUb9R5tQF+vT6zyW5Ix0K00f7n1lYoMOp8tQEaBrhqfB
SuB/e+Y2zouDFETYWCGk25GMvcEk+5HJEFFkmEx6VETc7KQ6xXeMt1v6iMspCZPMnE4upPgRf45T
fGZeUgVlEDUzhvH72KeFIlOw6G7luUvQ3zlOAYW51XlqmjcRA6puBpuEE4JUOKS+AiutaUchkJsX
V0n45vn9LazxoJc5ElEyGGhATcZlJN8F8TIa6FyrQY2RTxBa6hcuRLs1UPT13q5V3rsppzdXfIum
rFpHXkfFLZKbj2ASXbf7iV5ybTUiWmtZcRYAQ4cpZ8QTk9pr8immMZx1PBfzFJOU4fXI7Ptv9UDg
ISdMWI7DS21gFC1jdR/xWsl6SlijuncKVFTfa1tXb5R8Ry4UNNM6oEEGgKv0NS+zI2s1SX1C/MS8
+RKJ6VySNxqXJow78s8XOIrFtHNymhvvJj2vUT/bSYVAqRAcKpgxEf4C1n7Ecq8/dulw64bmcQbm
iKMu/Exaibh/YAs28XdlfX/++tHuFEHgKHauVocrguSxH5LbskpTskL0rHyjUj4b/cIMFvWv+TPG
jrjWU4B4CkTYQJU/o9FysDTBLJ06rmDkizfHJBy2yJ+jefyWThZkYxxHHprlOmZt9DzSpKinUo2I
DGgoRfGD+vdiGd7zUBaXNIV5G8IIs+09yuu18DLYHSOer2F+IuH+W+LlP9XcUWvMXmDa2meoQkhC
c0Tu3/xTIDVlxvIuB6gvdr3pJBrQopYvpp3hpQLlU9jxI0M+8o/74d3Sy3NXl/0RDznJDZyg0+Qj
dJNbaJj3uZfszQV7QFxTz6Hhp2WQN5sQqrF34vY1SVri+sgm3IAc/rTJh/FNuIBoRAMO3XtsUO9k
VT0MLmE5lv2eYnMFLUDnpOgPTsMTeQTofgOnFhDc7mGJLW+Vn+RrV1fTioQICkgh9uBA3/MJW3Nn
PPp+xfwONg0lS46Nf+vb3ql12IksyBTkoM7zQ67ZdLj4efU0XT3IF4mQgDcmg9OT87MqtJtdvaAD
pP/Zl1dt8l0umHTrSuQxNSF6QvnPtpNcNce6t6P4yVZcM0zDMXa74liCzLci85ISXl0W1nPXchsC
O4MMraODycck0CvxWLJ7x0Vsbcq0f5JxcsO/XK5NIo8oMi6GJGmgFvkLVprt4meLBd++50yB48Q5
1cramEb2pRAnQMNyXprc+Wl5gBcqoTroM9cE0SiC+uasCxT5hT78wBayUVO0cWKxGWZiCFaIO/sg
meixJsU3uurk/LTvRktp6XksGxPQBOQgpGw5DArYT3fUtsgmSBWjEB/5NSwftUnsIUQYjn4BaXgy
bRS91WOeJ09sa9V2RhVXWeJhMJDA+bq7JKS9RmP/Qjn/Sxm2Q5jVwO+vomBgwDyExfPIyGeVMDEn
XH6bakO8yafs3gWcCmS7xDWCIR1RzBqL6LlQBWZNmf5wde3TSAggiLSFMu53zjpiLKFhWA9TuMVD
SdRKTLmZxuSDCRJyE5BRa7+CEz5jRPWBw4wLpjOEBAv1gWsN8UfUicsw4yzRRkjHGLeZyFcBrBz6
NCGzmTyD5oHAiEAEEk68F7BIcpdX8/vXix6azSHFg+XZxEIhgb2D+WgwTCHokTXCdgkQSyLH36ZN
e+IMBb8pApszRdNFF7OONcW8ecZEypKWpzshPGLsXIYlNmJWO7GPpR5lrLIWs5tGXifiWgu3/Jxa
60fB0lSCka5zbQtdBpen+80Zpu84eT40Xe1MX/9eWsl3u79w1R8xIj9akI/Xw/g9KfXHtOxvWZlc
LXc6I9b8YaO8WhkZgHSGO0YPQzyDWx9KjwveoeQ28/ySWWRrmc3PDqG0ncYcP9IWqTLBIUCVWucu
srigadVyWC3xzsQfSnCwtieqNb9+gQnymba0yZZYqzZrz22NGsoL419eWX3jNiX2rfnR/xd557Ud
uXJt2V/pH8BtePOaCaSnt1UvGGSxCO89vv5OUOohEsxBDEmP/SBzdHQqEkAgELH3WnONXKPfpc+y
X65FPzzkpfobmMS7UufXWkeUjNEGENG7sd4YgrKz8uIvpIhQRs89Wr9xIagrkKElhSJeCSUPYtuz
+te2ry+1hBIFSm888m1lrfsMDFwBQgen+7U2NWC8RKb8R/hojJKlBK1ZbDOqBXLtO0UjDyBb5Qcv
r94IRXkIpeIQ4ARziSaLAu/k8rUxIKAgGyErhvr9k9AJp1y4R/Y92qrKiZjz104XU9MZRf1Fb/mc
RcHIuQn36WSviNLfVUyBJZUnQn6gvHa5j2sebTX6oWqjwV8JSssuezm/Ugvx2HeJE0yGXS8uQMe2
rlO6dBJ7x3TVxzLgwiMKsHKNHwfj2a6LCHxNNZYFUliRnCvXQyfeDgkHRDW4rzv3hBzVA6KsU2q0
SoWjV2KsrXCfVNU2AypWAG/B18XOqyzaI4l6U32v3wDjRTkemjvXfFUHJLM+KiKHpJG93ozvnZle
4UH9lQuw9fUgWI9DAbzCYF9DGZGNCfl2gwfNX6rGO1U2LiAY+SuzoNtgGtp1GAyvSI12pZzt/Soe
VrqFvigQwKrmbXUhTslCbnbbD/2bzsmWL4936+p0MwEX24X6GEe9fKVy5LEllX6GUT5FMZB1KRge
5IYWBQx+OJHuTm9jwYZhdu/xyV8LcfdSNbIORiFG3StDntBKlF/YdVsy4SffLqiu/i9u1FtIEvtp
PYH1QOZ1WFBLSVGkIG7bYA2zVmNxWRSHSh58p1GtIy66mPOV++h6lDZFeuOm0d3jvSzZnXVEvhrK
b48ZgJKRv4oE1aKv4B3yIG+vtaqued0B31LWadvBW+lF95g11ZMhqqEd48qy5T7dCh2CTF0oQQaz
AwEvUe6isrtqc/FaASxIajl2Au8JWDhNRdF/yjTzwuT8TY+ivSO/6Gl6YG5LsbAi/s0idcAjzb2X
/hCR6pTUKhIvvQ3cTuQ5GZQS82iDyYHWpelSn4TSk4YvVpe/D63ZbkORPrLbQilV2MED7EkcZuMv
1/uDzeICCKNGtACiTbne1uS+OECeAIUaOi0P/NVJZ0Pfv02NEkWyYFSHFg8IRAPAdDlEQ2MUjgb2
xaYhIXIEdY9gr9j3RvTeuj0E9RKTsJa0zSp5G1v1KbK2CdIj2xApXPeyR4Sqfx9m2atY7EiguQP3
uyr16A0c3UHzwKwzMfmO4AkJgiRaB8htI0BSGDbpUKnqX6EidcZMCndtVMOD0hPV0VFYN9gLCLoZ
3CR6+xbVbbu2cuuucNncWPnwABtuwjyZ7EfKbgrSMWS2mxbTHuCLTA/ZLokcrqDFVN576nYOJu8X
JPqn0J0SstK3RBmuZWMS52OaypsKNyMxpmVJrj2BYifVqO6buHkf9dRW+/AesMir3yK/4nZ6MNqp
g6FGjhvlodYgBxjweTqzZCsnXBuJIh0Ukzpf9WsgnFlB6bLxNb5ajRawg6cf3GnyHm8kJW1BeRWS
+oKY+5UoWi8k2OR2h8kCFAHq4/Yg6dJ7yGFsnyiTsYU4Q45lPck8XmhLuEgxYJKWNiW2/nKDUrkA
3LHp4mCPhBdKi+vdiCWmRi3jw9C1vbYm9PTWNM1TJIEOUvS3VnI5SEi/tb4NaVXl9x9RUXHim5P8
j8NzD+gwEfVXry9Pra+9aGXYbWuXwrsYKM9sJh5CC58TShVp7ZHh3foU0TOQsmNLPbKgeIomwxy3
1VBeR81wl4w5tSQsmGtSf/+YZgkZMHxvSqSQMpQ12wr0PZiWC4vmycpVrNaBvHSoBir5AlQtSot8
/PqWO+Fh33BJ76udRofiPxYq/m3vpqgcZI+p7Qqph0dcB1vWp7zyCOOUYSSAk0iGQTSOIzgIRwVH
GrQjDqKoxJJZGRSXmcSrwAD0reFoThWxo0Xa3nWR+wut9BS6298OVfnW9HyBNbV+6uMtipnfI/xv
Jj7JE5ROL0rT1Sn3YzBRqCd3mNFspST4SOKMDvfQpSk6JgqYDveAHkva8mOb63AQLaZSkhG1VRWo
Sb0bzZwi3wiwlTsJ0iZ/qFhp11qGE90zwXGWEp+Elh6gzHoZK+xUXMADofsMCYpIPQJaSYOiJgyT
eWNqijp1fU5Vyk9v/CiHqa7sc8+9GCO+KnpGlGOqThhq3hqHBVvIioT+P9JKjA085M4/AAR+Qbf5
C2lxzRKDrrEQLlliH1Kru+l9qjtkpHKueVCC/FqUXd22tIBDhTiYKwoUwG28J3SR6yaNdGfwxudC
RDI+CNJbU1PvGUwetAtY/diZ8GDzA9sspyhC6xhV+R2Bfx4eXuoGES55/NgHvanivSH71XYQ5bs8
9q01aQ/XgVBck6mEeyzqb0IlwfxGjA0aUdrCfID0ig+6V8aDU6muSN802IidEVyE2sQejcM/klhu
qFaYF6nHZ0CmtRXI4Bx98aYqEho7fsZTTtdu7YlUydnzYzlx5ChOT6nxKwn8YEM//DhEiClq66VS
3Mqmlblpreg1HWh2JZKHNQzHghXbBm0iwJXsE1Kfl1ACbAvQAit8V8I90+PXOg20Ve0qos3xKXFo
w20ziq1Fzn4i6591sVPYbBjPAO/FVFknIYhuMX3XpE7alx351IocvEVB+KA33rAZBMVgnno3ALxD
iAJwndoWwQSFWialLhjHVqOEBPhnSrPIHSjn0Za6xZuqWe+EOaQabZBhpGUB1babTEOeY5q7QZIu
2EPFwKsxtPdlykOCc0guHuG1qCJc6ToprgZjAtj45MFogQrRTLERgPDatNJtJwvPuQs9opH9G6xO
IIHlw+hJsGRCNJm9eIFkoNpEXqFcl3lZHvpMuM384SWUyabU4u4ojfjeZMTJhs/cz0Xq503oAapT
KBnh8pWnoqCIIAtRfhO4Hi0eYuzK4M6QaoqtvTKsQjizHBaTjmiFWEL740FhKzFWGIJFKBlqWvJ4
ps1i9RtAruCMSn+vWVClwE8qF3Jknoy2B50D/GZF7mPAksI+NIEcn6n9i9hmVwGhEldt49qoMAf0
11dxr4MMNdjQSuoLEMp3L+abEMIKK3EOvI5h/0z7Kkry8LrpaQAGakylViMm08/DXxKxvnsRCUxS
yy8DEgmzpaUJe0PauSnlyKC8hsISnVR4cWKYclBnT9WJ7atpBJempQNDEQnajk33BRLBuNaJJEZt
4x5Lr2Cz+qoMWboLxHZcC4O8HgIKE1ohE74nVOvyrxX2DzWIVwcT9EXmBvdQajA0o1ZIVbuSqueM
jNWwfBsN4z7NEuJk9foBK9Jd1mdgCl2s0fD574TBfDVD+VlRECX7CDmQTIwrJG0GZkOjxmI44KBG
6yej46MHdD/qVH7dvifHbHzAgBXmw60lUoIczcDp02o/ju1WFoJ7XwwF+pfvhlrf1jBNt6qAtFoY
3Fuavq0P6JSFaaK/ZrsiMW7EHt4nPCkqT1VLend9ZVBQV6SB6HQt3QSpUDl4i4FgmiXHcCmqD9KI
6LAb40OtiSooFszULEn5qpXr9pjnMrPl478GZTPyGmVXeajHbOhgzpB3Xf/KxYs2cd+81g+ucrOt
tmlYvsPNtHnM1lb2PFScAwI0o+7gb65ogWSnMCV/aSyrPWQg6Xqo2DSjAaR2nAXXMmIJq1D6Swvc
AlQYGHSuWRPlXCTvnGr7ywZkH5Ef7Q69imRHKcUC1+yr08A31Cx9suf5yHGQ9o5m6j6S1S3ZXeNF
cDAC71An9PTVSLiyvKw7hZaFqbBLd56PWsGqxFNX0pdstehRVUL59iFIxuQIbz11jCwu8LvXf6uu
SP4QQf9AhqR+xLtAnFTgqQfX8+kA60X4S++SYUX6SQAHywT3OETWfYVkZUjT8jmgDBETmWJrWDVv
TYm8NugjNoHfsMaRNduaumtF/1BbcFhBRowEQ2kpVs4w3BUq8LWMDUenseYF76GO3M+Mby3dFrTh
4CXi0R38KZZX3ElKDFAaVnGNqqKrIRflAaxrcLvgzLVS2jWJ9lSHcr/LLFYFM5dIQzIL6VrAFiF6
xQZrtvowVnWws/r7ri96R+ezvDfIDKfrU14Pgqes+k550yaHKAxQMrZpZjnI7rGQiF6+awu46AUV
lsc26RGZJPV9FuZk0XuCcY8g9C4rK9AABVSjgU0CMBHtgZYgO+tMfja1ULxkgb4wxzACG3ukno+c
zs04yafFaxoPbMBo+jiaakzyxuI3jdbbYeRxpKQE+LnxlDW6esTAD6oQ6DDJw+MlpAd9JQcUs9Q8
xY8KiCMklYggoO7I5KLWS3NxLUZHWWMDRcRoi3K1fTSDRN5HpUbbT4dtgNKnb3cDp7t7Cmch+ul0
ynQi0jURYa2KhLsYZiSfEk8jQcO8H6RW+K3iIObQZYZXAio7TWIXM3W2pdHKXxHQ0ZbvH8squmhH
pXM8UAJbb8zbp1qw2OJXjWnHNHjtsVKs2woIC2Su9ldTgBmVBBiTlWfYsgjaeGiD28zkFN4WPtJT
qUaR1Q3oQ/qO1GmcTW0V2jJoxJ3PF+w+dF0NqZ12G+dm6hSGVIDLbsqdTzfBVjykQipP/WgGxU0F
SY7wUbnhLBmIpzhEFqqExVohO/NK7QBwDJ3ybuit+kjUFPGZGHoLQnUHX09XRse7GAopCRZN89tg
j0oZVb8v2Fc+YI4lKVwvpCvg00BRheZOVKzyqqDcKLDdvspalf1Wllyi/piOe0O26XUiGwo1lZ3K
zLPdaLBCUOwIdhyECf3Tau/Uh49+r0GZa/SNMipvQy9Hv4NgvKpApxAaAaQY33u06oUquFWYw5WG
/GHka3Jr9M27K+jBoQXrXceBth+zrOaDEJe7ph0tXkw7EoPqWff7564AMmKFLEi+G1MNK3tmcJqK
kNk/5LSaA4gW5EPFtQ0Z72rLp2vl9b5yGtGqdVQ21iQUBfu8b+xWULQrvYjjzUQTFhKwAq4HJb5j
D7wKtPxPDnTo8N7VoCOCetzhTB53gYdWtDf/CCqqIxED4ao1ENCZTXkVqaJCiIgI47geyZpW+WIk
SPEumVHowbgoq1Xa60YMifQ8mmMmXCIdwNkr4A8va9G4TL09lA2k6kTQbNNkEoBjkdukdAsJlBdE
JEDpm6War3XStvc5XMI9/fEVMAIJ3oVIrq8vVY6LIM7QqEQnchM+iFqeOqRH8WnAcrOK89K9G7Iu
OY7Nr5L2oSV2tiJaMWisHppWXqWnuFbWYsnOUJAol8iau6mrukEDSMEy9Um76Vz0Ayi1tjwu0muk
4VdlNpRgGu9NEZsb2mtXH+kbyNKBmgGYlaF3gws/YXYOJ/5HfknJbCcHtWj7VOo4hSqUGfHjN75i
t10Q3qpJE94OboYgVuK09fG/JXHq7lI3/ivkenb4cPujd3gCmVlvdbO47yNLeBglI7rsAIuYt6M7
pvet4VV3nJewZeH/bEycee1fY6BFhYPEdjv1UtAxRKiDd9J0t9228vA3rQJti04jXwtGat0U3WgB
QBALRFCUyusoHaA9uXCwQcbcmAniGSt1m0OhFe5NbKG7MNQewHjDYggcgpI5ZW4d8YoL+ATeDxlT
suQ+1RVcfd91AaFOf+ldSrH+5JV6fT0EVn4h9/lTlUnbJjaVZz0U4E3VnY5nQ1GfLbAEvZdeVOEE
f1QTRG8hKYBtnzpKpuxKNwxs2oaeYyWl+VS19K1LwNBHcYIHZ0kqbsRUjm9i+WSRwQrnuoyB2EcX
RRtCZBMEEsAjn8ypoR+vRfOeQATSP4vYAM3m/1HMId93Uq6e8H7om+Hop/wPCRj3lMWK6k3+IpA1
uZIP3gDVin73qZFwlMdS+m556Gkk0i6JAsW21njs2NWELXPeHCppPKjTuwcxbNNYKLcsHpai3HRF
d5tqTDBJp3CT+Dhsq6npFoo3UILwKmMDoWxLKo43VVooZxdNgc9CoHonh+POD2R22OTUIN8bpPVg
WNtGLB6z8Ioy6o0U8kvGKgicJofcR6HF7CMqohG7VrHxdlpw9Mm8WoPRrEG3I6hRK9LDIvUiN1yU
XUiHuis3Ga8wgtz7MdGgruj9KdyHmMjdpO3vAt14KUROcrmUwY+7FYeJi6XRgsUsUAzFE5JdmNja
TSyGTxFJqpTasscOnH9Nd3mtRMBo4cAIMVr8Tg//1BpFb0EAdzQQF2KE0Y4g+1NhGA9tQoMmEXBE
K3+HELoXgYHVbwpX0pGoNkIMtRoNS+a+wOK/GELC50OFUGmrrd74oL25aoqOrbf2Hn2QGE1iCtwP
ehhF+t6M7oTKuh0FcxdigMJhDXWj9PhgiibZrUWAVBP4RVf2K4UKOeeIXdGzRlGTsHO/fQ8z4V5T
Y6RihksgRYFNpVDem1Z8LcjDXInMploqLwUK4nUFFsFlqxyGKu1wNqvrQi5tusJgAKlYUN9bVWr8
qNXyxcjeZa2LKJGxu384Dv7p1/unlWtmH5z95f+fbkIRq9T//exW/OIm3L0EdfDFSTj9///pJDSk
/9GRk0GQQtsucnDlb/3TSWhMdkFLl1U8hJaumioOgH86CWXxf0TTUukkiMSqGh/+w//nJDT5p8BN
mvyDdGg1w/x3nIQzDwljKiqbSUtkry/ruqbP3HlFIOptl8J+JV+ASMxrwImkQq2mWbzJbPEp3H66
Nf+cQv8nbZLrLEjrCuPjZFv4lwttGlDDsWJRHeVEpxgff/+TaSUjxSAa2AQ57WbcmAfZiTfZhQKb
zjbtRll3Nj4U1hp2EQ/VgilwZpv8GBuBqqpamkI7gv/8apiBpGXRvupkJ9wHO7bwQbRiqbChG/Vb
smBWlOoHrHHreFs4mM8hEa4DzDTeKlz/fBe+ejs+foghqVCwRVrRpqYxKT47d6zSROWRFrKTy49i
8KcRFzgg8vTYZnfZkDQDiKYpI3VQZgOMUdVnY822VNzWJzYqa99Wr4vnejdc5052Ejep0x2FnX6r
bpu1fisswV0mu8a38XVVkUTDMBBAze50oavQ/VvudP6MhpNnPBKtu9O2khP8Afm0cDulyTX5bTgD
Wie+b5Mz1/xyxSAOsUiwH3eMP+Omt9sraI52sMbqBqN1zY7DbhYMOjMr5z8eIq4rkQdpqEBXZtfY
qIAuY/AcDtKa6+GifqIJ4tCrrbfG/ufpcu7yPo1kTT7CT+9MLWRS1eMTcSpd4XP07HekNrrvPw+y
dD3WbCkYwepA1mIULCs22Q9b95pm07W8+0/WANpnGo5HCWsuAs2v10Mudg0pBXAT9SBbsuk27JUd
SbRr/Ahr0S5/p1vN5kDgLFzhufv4aVxjdh9hvDWF7iqy091El+oamOqRpGu74py8ktb0MjbIHBcW
nXOvumHxoiug6SRe+a/XqqM4aX2Z4DRlOJpE0zWiu3BZZ1/2z0NMP+HT9BC1wlS9niGsXePAxMc+
sfK2wopdyB3pAra1Jcbqwl13a96EA/K5hUs8t64an3/AdN8//YC+FBOxLvkBNI8d+SVsVgUuvLsa
APiDf5UfpW22Vxyk9SQRrIG5Xw3qbvmFnGbNfBH4/CtmyCY4ct2gTLdB3dIP30XbbqNu5MWrnf6Y
n4aZ+fK6mhITVSvZaQLvSSwkNqdxfWgHoA/kAi/M2Gl2/DTYZJv7dGdRyCIxna6ptM1tsKu23iHa
int1JWyTTSOuDPvnAc9cnKXgzoMipSFumAgGn8dL9SgB1paSV10S7vMueJT6DP5l/f15nHMr9sd3
SaEEIGvmfPEcyk5u2rBQHW2F02jTFavsgoiXy+RkbJV1ufauhDclX1qyz7yMn0edL6SlEmBOItrJ
iffDo7XhBbGFNVXMVe+Eu+rKs92lL9OZ7c6XEWeLqp/1siFAUHMQxDqjHTkcCZC7JX/JJbenzY7+
ml9YvzjiLD3Ks9fKxo7NIvYuc74FGEjJ7tWkVjFpJIcBqLQndQvfpfNP0WIBV/jKW9p8IceQROQO
cidHu4vZUkk71J9H74KMsfX0xg87yJhLC+o0Bb++Eros86mXdDat+kTS+DJFM01rJ8uJ4gjGm+Up
NoIdUL4L74H0/UXAWs1ewmK/ytZ4fveK0tB7YuL+8dyyW/UlO/jMlX5t3VByZ/tkvgqLs+XMoODm
LFni31ScCbPJQtqGyqgMKinvbO225VQTDuli0nT9+f07cxO/jDTt3z6tK+4YSxrhVqoTFDmqn3KK
ylgH2RLhYPpjZs9KEXUDcxI8FB1WyddhRqLjOhSWaLGcAVnNKvnt2wAL9vqGHB5hv7gPnJbDb+Ox
teDEheyCEOOv4+V51XojAcG8be6Nd9vbqgMrYQ3UjeCaVbWBJ70mn2PrXmZPP9/QcxMGtOVEDURV
bkrz73yv9L2fKwqQusNwkA/QnWzlCXXXW4FVywG1cNO9+hfqgnP6zHNURdHk7ePuMldnFzy4pLsl
PWI3oaXqTaFaIBLCtLY/X9z3pQSKyqdRZl8hXoTIykNGUfNrS00QUZQL8/HsCKhwOdJCXSQ75+uD
iyNBMT0E/07Xpnc0FLdaJl39fBFnXi5V/DTE7CLiEHjtKDOEqyNrwl+LRUPUL9Lu/udxZuiZ6Vyg
q5IMjgExJSQgcbZAMT0TOE8ld2urTJ+YzbjHZKtvxTXBuusEmjlY4KO6STYAov79VZ/B+YJPs39i
F82WkNYVh1pWGTwiQB3ky9o1Dv/J9XGkpEABz4c18uuzom6f+1kxgPSCgnhLdbA/lW/A44+lsVK2
0rq+hG4+3Ftb0Y42S2eHcxNe1hU2DQYCEn1ORYAhEBTa9D0VWsvWUCFii6X2XJcLs0U5O5BJqYVL
VOBrzGZk1WlGUGL1xA3ciNd86OoL4ndFSK2h95jrfmo4UZXhv4HNH++aoh2dhiZ/t6ujQFCwUlfj
tqgET3XGRPYkW+7EkeBMI6M95QZmNMEaQuUCGnWc0VvQdIJwhN6wA6JBD5YZK9dZAn7ZzsHgASpz
S+0iooHCeSlPumbVdF4k2ip85nA9+lWUUjD0YDl9+DQsWm2WQhTswpM/s5zz4RVFffr0sqTPnrym
SJgmxhRTBceM1IY1tyNJkjObvhF35riwJpx7Ap9Hm17oT9+oGkJFS86Z5vhoqmJYQJLb2V19XLio
6Y2YfTO4KLYwPGzqtPMKWBV4pUp7XaMgpWy0HewMY4Xv4Ebf5NtqcT+4NNp0iz9dlBdNOVkpoyEP
Wrf7kOJTvsv2gOq3xe7nKzu3pn6+sNnH1zIa3YvcXHOAZ2oogxR8H//dCNMv+HQxVSVLCgwJIhhR
PwRasLXScoFaJX0/1cEN+/R4ZnPOFCLQIFicnMLRDx91nEO6V53Qpo+2Ab7KDVTt1pGccrtYL5ju
0GxqsL6pKiwWlKKw3b5e35AjGUrVUP+Y76a3xoO0s5xuE94mv8zX4bi0eH9sEn4acDblfU9084AU
5o9Tkf8rOiJ0XiN4tYN8JVOYXDq5n5kiXy5wtshJSqqPqcl4YtA9l4qJHNeSF17jpTFm390RT3xO
nhNe3xENb3xlWe8/z8IzH/Zp7wPxmLIu/KFZNSlO1bKqjEx3/KZ/Q+sHwOJZ0tSD0NMu/nmoGV75
49v+eSxlVkHKmjISmjrXmY2dU2AJsj0nfqV8VNxD/nUQv19kCwuUPD2E2aRgRymzuEL8Awc0e0h6
npBN1hfTmFW8Mg/xn2Jr2ummuGRf/WA5f7z74N47xS+9o57UHX3Oo3EKH+qLYWcuvPDndrmGJKlU
stgPQtab/ZawEAJMk8I/lq9yr66xPLm2bvfrwUYBvZacfA190Pn5tn//EliGomPKp7zLI54jBOWI
RLZ2DAnvlVGXQUB1BE14JBR8YTf9fSZ9HWe2ODfUsOijT+MItbfPyC6miWuJqyhFuYmUe3z8+brO
LG7TgPxqlS6P9tHm+byAClQjEPwCHAC0i1DRX2eXeBOukosYEcRJvTKv9GfrMOyLu2luLR0eJlTl
bGZNw5ts7tk0qsr89KD2aWe0Ddd71FblqaEYi8jp0N/HNs/0EO5F/F+rfg9md+1v8h1Mr/14iK71
TU/1KXjTOOTHO/y0N91ih+T7pP/602arRtbqSq8U/LQuTGgTP6KmAoJBkwYEhVD+/fk5LA02W0EM
TEoNN459DYE3h6oPRgD/BWk4nuuS5+Cm1/RZlIV36fu6+OUK1dlSIuL704UiYXujlQ6WJCfN/v0d
FEPAhJ+Yj9pEEvv6/apZ3fUqyjTHbZt1l5+EArpz8/TzzTv7cn4aZHqpPm0CjLFqSK1iEBUtB9bh
bQyZwc3TpVrT94/x14uZLT1tl7c9CFGNUqi7VezogJEQNePK2tZbiEvWXnd+vrCzD+jThc2mYF9F
hQplnfjF9LEGqidT1P7vRpjNO4TjARguRtCz96Btt6TI7n4eYeHhfPR8Pj0csc7NQC25aVZxrw0E
R5SPQ3n3340xO3KSGRn3VsoYXWg9hXXxFNQonnz3P1mc//U4PjrZny4FEo1ELDXD+M1WRRTq7Xh7
Vgsv5dkV8dMg0yT8NIjhl4PX9wwyet5FPQQXZjkSjGQd48i/VYR60nLIC83a6Sl//b5/mdgfe45P
Y5LIqckY4fjqaOpDKwpYz6vLxnAPrUQxx6u2jacTP6ZWC+Oe/dp9utbZ6qCUSp54OuNyrNwkoYEt
eHBKwVrFyM7+uykyWyMIT2wEoic0RyENDk/PvkoJxDT9hTf27GxnpwTuV9HRXMzfJ3ruVWxwRf3Y
I7Sv4fij0tKKhas5U+Hhif1rnPlbRZpLk+QS47BonwyqjSck681N9Tve+La1zk66eyU55q6/CA9L
h5Izq9LU4SbyjC2D+u24WhB2EKodZ64hVrdBGf8JtcXmzJnv4ZcxZvugMO5qVcwYo7bF9Uh/thfI
flr3T/UuOJFp8oJD+AZfJuFCiwfkpeubvYEQwuISnzAMJmzga3ndbFFgi62DwgksyLtHbwhwI+CO
n2fo0rDT3//0EpZZmxGcx7BZ22PMwkJY1Auzc2mI2fsmpXKhjuT+OjkWK/qFN0opLVzFmRcAQYnM
ZoTGiEp57OtVdFDS1GTkqNDrFMYqfWUCPK6ChdrYuVEk2oMmLQSRveNsFIKmDGItR30KF9qLqbQh
TOho5t7Cgn9GKmTRMZ8a55O3Tp6rOmAfwb9jC+NoV/KhW6f7qa1LYONK56MvPOA4dKDSLR77P3o7
swX5y7izuSDgO6kgI+gfNZrsEsLDQbGnQkNJA7agc6feWU6/RmG+dVfxrjuRHbs2nfCEnn/t/8YI
fwLNslwd+FY7olcK9h3/ssUDNufHoASg6NgVODNGa6Vs0GfYRUfFVbRjZ1gUan2brbPBZmsAKcle
lbYgGInUgPJ1GoOl3vb0J3y5zarI+mVMGH24WVTLv07WoOrLrMhC0yGTobwLdTiJjj7iZ3x0/ZJy
amfEeQZOTSDkzffMOxFjAVWzRCK7kRCixrzMNNBACzuA7z1NXdNk2jgqHEs6KvOeJgX9sheLiR/g
yAfWn8tJIGas/Ut0sjZwhhWguoUxvwsopjGpMtFBRdanGbNbobalnMJOoqx1kg+IObv33obv9Txt
dGO7fVXI4rXBH5xA/QGA9Fh+u91i9+zb/Jp+hS7DZuV4L9G0+/pAfLehJZqOU09+pLoQHfR9T2/c
P5bbpTL+t9k1G2r2ig2AMbAzMFQjXfhUjr3MWvhIf9tVfYzAmVplNbR0c7YrpUORcbgV0TMaHGzb
pzB+MvotaBYbGBtsysaOgSj+/BH5vjGYDTp7aQaiOSHXMGj5x7gDepW8qO9UiZpL8msdgmNrB7BK
PK6LvUYXcrF8eP6u/uuaZw+wUpoBZALDF05+UjaTsgpZ5V5HA4Rq+lHe+UvV2elP/PIOzy549hzF
vAx5HxnRvGgeI8wUNAUAbBwida3xpV6W+n3bmjAgrSdJFlH1a1Sgvs7RoPLqSI9l1WmF0d10lQqg
NTODjaehr0LxD/SplurNz8/13H1VEOgi00K0ps1fDGgaUR2mGnOpFi6LEmgHJLp6YRFYGmR2K6Ws
CyOp01X8Cqjw703/9eeLOLuwfb6K2WcbOm7j1RIDTJKbdj9k6+BDKXZROpOaaCDkz25elyblt83C
9MA+3bvZ1r8aCjfRKMc6vS+i1nfTq9zwbzIPtfHC9U0Fk/lc/DzSbBEV0lLSk4KRVGJl2xY8Bv6a
yHv0uxYTKCnbFdSDbVS2C9uh71X76RI1tKdAwNirzBuiZtDHNM+5sflz8WJs0ivflvcJfHIHIqwd
3S0tnosDzu5pOFliopABpyaSFp0UezxGZF7B5ETF2OV2vO0XvtbfDsaza5zd3DiPlYGIMGYnm57k
aWh+xekhqH832nuJjHrhUZ59FyYVhyzxtn1rMQt6lro1Qm6kqPpW28DFeDIu8ZNO+tCp00Ntznj7
ecyzQ5LrYxKbSB9wLkjrJCvza4SUThaId5Vo+WtFy95/HmN6Lt9mKHVepEvqdHib3cTOg/nv0cpw
RNxFZldvOO2sJvKzYCyc7b/r+qfn9WmoWfEqrDtAw4k7Kd1I+ePt200Cdwuhz5FW3WbpLZfO7B04
cagaPgfyduijfl2XO7nwXbpJfHrkINoXkiwcw0LuTALA44kx6VkJIdiNlG741fGWRVwl0jEynrTR
Axb5830+85Hg8icVFXGY1reNjEpIa2m4cE7dFsNPHAJ0FYVfnaZftbIYrbrRW+jRnHsjGXHqFDJ7
6FPMdxs9+h/ZolzdblpbXad2DV4GObNAcdL/HV4sic/PrKpoHyRdQSYGl+dDEvzpuApiK9H0qXLf
1Wxm3LG0a705tkGrLr2KZ+YsI3FZooWhgLv59cFqQ2xYmTKNtO7t7lHwbbKBbX9jXQZ7949J3uzJ
feqO2sIjPHuBZJtMnhnEF/Omnmqltdk2nMeFdHA6uBO+RVM+K5yfZ8q59wQ1A/t8jrF42ee7fVPJ
86Ab4ESaFxhM8xVhDHjJsLEbN0IJEWw1yNTlFj715y4ODQuLAJdGusdsHYDPyNndpN8gee6xUtOL
qNVWGZbbny/u7DCmJuK3wWQCgeTro1NYsZGwNNzD4S7oD5V4qfZL68y59x4zElchUXOw5lujKJXJ
CvR4TliFtwQG7RDZnYhwspf13efeauYgYlYUwzohIV8vp4b9LNCxoojYwzEF1SfhTAZvBvZzHReb
n+/d907ndBjjTKaKMtU2dd77h5aSp5o1Mu8P6sHI7/P7xHH3wMq1Y/5CKMYkJAw2lKT2Pw987qFZ
nMAQMWKTovrx9SrVfogbS6G2aEA6rNS7j8iBh5/HOPMxxydDCZOpRwDV3AcFQIbACZFr660Ee0Ay
OrXiPYRKcURpsVV0AcZijMH151Hpx/Pbv37/0FHgRzLZSvNOz71fsQSLWKsY1zVLH4154aprsvaE
LXHEYO1x1XOzmywgbrIrivZUQ184GfCsoKsG6k1l9vq2zkBfFrxae30gwzIR8O+aSKAvyfsuoKVl
JvGVKuS12OrCy0L9X9LOqzlu9Uy3f+XU3MOFHE7N3ABooAObmRTFG5RIkcg549efBW3PmGzxqG3P
hV12aW99jfTF91lrGG9RS2v7pm7NixZD3U4INPOimo1g28cohErLbC+SfFFAMgbEUOpxeLHQYcBy
zBUfq0XwgtJEPeBVRhJWhzHVZoZyBfyx2XdV+KYIPWt2YyJuZCDJNVOtdbvKuocm1MCbx+I19llx
pbWWtZ3jnqG406EIj1m0rbKu9SvQ8UTR8RL9zPNs3scjO0A+jjb9RmlHzDPoIsfvdZs312NcVZaL
poX3L5ai+GikipG7Va/1lRfpVrlLppFcrFFnj32XVbchHqCHzILxQqmavK/7aCV3zQkAvilW2ewM
QgXMpjTEl/JQ1FdiqEmXppxEWwY03WnkzPquNKH5tpCVZt9y1MkeGEiUnVnu1aMk1eYNFBtLciQx
SadLoxSKx1yNAGqoVTrf63IU+bigpwdFrYAx1xKs9cYCCeAkc990rrE0/YURhuu2RhGovgg0/NkK
JnHCsJDk9yEFH0epFk23bqPONfOFYJApdS9Bjs09yRptp0xZ8FI0k3ngvky+pLBZnU4mIAasrPqj
YOZt4bT5qN9xiDfKftTO1g6lhPQALQDDkKjmkbgZ8mX+oc1T/ZINmL26vhLqA7qhyam40hLocteB
gYiTDM06hKfbIhCnGoBUEt636HF7GzxftCewrjxE0gLdgfyw28ECXIPWeQCWvw69BMZh5ZQwpvGS
9JZeuXpozmyAiSVOM2TuwEAbUvmyqIXQm7g6c+E59KBf2IPDOE6yX3TweZQbpQJsGuRUh8vlJLiU
MQpAkQZ5U6aRsYkSxMakTq2DUHZUhFTGcCv0A5q9ypDw2sO3tmRVuIiw+vhJXcUv9RI3F2ETVZ4Z
dMlWhZjjJGNfXeixpoDriix4HpK0b4wu3ihNJD7TJNpC4ztrg6uS9YgzL2IAVhZPWqMNqr/Uo7lL
1x8iK2W568UMG6MssJ0kJ+xeYefZylGi+Xk9NltmbIJj9ULtScpcuTCGjN2gReVd36G3FEaY9FId
mvsk6UI3xYtjs1E33klMhGSnm/WqATeJ9EQOimCXEqndN9FUuGba5bzl2GYCscIVk44UpXYNmIHG
nDQL506Bn2OZw5tIA/JmG0k0ohFLZv0XZlbAEYOWoOhbKmqSRrBlwiM3ypxTFGIs2cohzZblGJYR
SksKLr9TVk+JrxE9KTF10qnJxY+jicZPKAfDpapBvyoQAAjdphzbvQLQEEuLQ8pna4xR+QiiXsYM
084OlObWAVinujP9M+heS/ZgX/U3gykBLOymed4p1jK7Vl8W+6iZki388AAy+WFGAvosmunsdRAC
AMzlW2hbmKyiYDgswzzlfldH842M1fwgisAB0jCPHTCs5vWQWcneKEt9V1Vmexn2OczyCTN1kopl
Y8/R0h60pud7J+C7C+eAon4MBMpd3mTRO4yo8DCUMNjVpFxu84ai+xISjGdOi3XZIX5xBFkLb9NZ
AJtupEu5HQwh8vWqy73BWPon7Bh4e43FPOSNFdz2IKdhwWsTRoYYdEFbztcmZC5HCwvlsQ2q/kGZ
R2qeyH29zFWD1iuGbH4IxCK5iQxAbOiY+ydNkEuH3SQgiS2P0xqjwhtma35WFSrZ4wS5YVDG02ER
JmsjpVi+bQ30oQ+zXoQ2qeJfjObM8lSt7CG1WJF425IKXW6hIEBmnmC7YJ1MjV0Cb/S7Lg6zDCA2
GV8yyQQcOJXNzUzX8tRYRfgNG8Lidl00oG5YBuR6MHZhV9Rczd5KRHm6MMdCeyQ0JEH7FpTuSpd6
2ZvkOPlJtbB5lfMSg7dL0/GlN6TZH4Q8aZ1FlXGZhuwKQIG0xERyI5APDK1UHD9z9mTtEWPgugtj
hBiJFg0Y0HtDd+q2hdMkpuM2w4iz7ysdIoI1hlbv9CKi8AmorZ/l6ryRSt266lbM4LSIIzPlsr3O
xqaTrhJl7DjPnSMBzLdRwh2GjHBn9Zrsixm69S5mrKsqoIFRXzmwUurrAYjuw8gXCyBWVPDv1YPf
tgXq9a6Nt2FooEOdquCdsdHEfhb2UOPwPgRKFPhpz4ASFlP4QCcN2Nho2WlZ5METaiq2lmFIGFKG
HgrVUPhQI6jMlprZidQQykcAHBrc4+RWCeReyr/7nVlI5TVFbcFtkaiNnefLK2ggwdY0lD706jGj
5Tw+R0YGIzaNZK9oFut6spZmZ4aGsgEG3R3NSrg1RyFwEpjgxOdkqraj1Mo4iNagD+WxhjIAR41+
AYgcr6y5qCILjEnH3GBakbGrU0tiRhCbh1XWN6E+qBHIWWbJoxKQlkoUPsQUj2uBKse2MTTRjdnr
ZDrBUSR2peLbAZyT6S84rYfEqQxQzIjLhwdpxmRvE8ZNTadLEQg5kaBhLYKDcxzVKoNW2A814Bcq
xWwSu6pPT4c6UeoL5EOJ7mbmOF4LUTJcJBlRRFEURExqy/Ra5AyEJXxQZSMDZ7tXhRnq9liuYqhu
xuPgzkowzd6i9+Ud7Cr0LM04tu982s1DDnrjiR3X4TkI9LqwUfs03iL1dKdZargGkVrbqPNo2Io4
smfEjoG0XbqCuUgc2EMOB4sXXLoJOSsi+0I9pAZwpVTrg4Y4dgVBglvuQhOrAgikQrVDpUgsuxZL
U7icinraFlFdmrbcib03BnW7TSVFfY8Y6iInbaNyF5oYXdIi4ugn7abnlEHNMUAP+XMzDZukgewB
aQzYvTG8DEZS7TkzZREZyYzMScL5dRKLzRaAGsDEIIxfFHXWvbACvFusVqyY+wqBBCXdhRqV6RMT
yQTayGLkqR2PYYwobNSyOwHzDHzNIgMsnymU6uZC8qhxZoYyw4y/V4W1OFUOU98ABxYwkQxn7LdW
DTDenL1eq3onZ4G7NeQ6ZeMpFe66srA8zHoMMil+HYDzwnuh6VtJZooiwMIl03cPnSUL1ZGulkmz
5PSCrB+DdlwkT48NtXJUsQ48puoIKQwlaL5ZgUjJIBCcy3zk+cL8H7PLfonrK03pVTeCtXon08v5
jEWr8HbVzYWLDsQzzZCzqu20YZtD9YdYtlDMGE23qaox8+KsG5jKUY6K5CNj8iMbkPvgXx9iunEN
30+B6UEclH5D8RmkKFnKH3ITKQBwlxQ2aCNZ3MRRsfxIU9o7LUm75w4DD3ifqgx9HoK5ZV4tXbEn
2F2NxTBdz3qHkQVopO4zA04u6GqGPcKXMcSKMIdvuTVY73HdMUSDaW/P7BJ+sZe2Hlqtq2mdoj3R
PFkClkFSLNbCuj04kmBzpC35NXtlJ3THc2QB+fdNczgcFosxpqM0enoIW7AFWzYsIDayX130j2uU
J0AioNtMm3xKgiwbcVrVesY+dEQ7ezB26bc/Lwt/33j9JUFed1/4D/P5zwteoYp64NwZNQty/BzK
TIfCIlT8Pzfya7l+svRkP5lVJ6FmTs5P95OSkOJqQcw5zn6X33E5QNeG7iG8crDvmZQvQ3B0aw8Q
vOIst9oRnYWbbAzBRkT38uef8sUi+OMvOS0hR1aZlqHGL2GFBf/1h9U9lHD4/3eNnNzURho6nDY0
EucghS7SVkJLd+bBfbFFwpP7xz1V5M9PLli6lqGMRmRfetXfWWt9izfWZeuNT+G19T48Y206nEOL
fPm6fGj05ONIlNBsoIfpCMTRauj3YXYutPr7jufnyzrZZ9IWpaSn57LMh9lJ7oP3wqW3BtPsdJvu
ceS/HFZU385t6f6eLVh1zh+ubH1xPuzpFsaUjTOY183kBb4EA0e3W7/bLvvmsb0fjg0i77OJ4y9O
rNdGf2UGRWndaf3caB6B821EwhPSFYeCVEDjtaT0YHyDYG3XCaIVh8l+zWmuhS/2PLnl962oz+2f
nFOodVJU4cLjDABUNC6adbDM67F1c1gPe8Deud1G91DHAiTY/DsfyT+u/WR/FCEx9LOMa2+DOym/
X4sF4+lMZ/7l186RIHgYtEPsZ3++v0pcM4MTuT5d/G7J1wkozeZcJc2XL+yHNtY///Di1JPUpeVM
G1SRbMTxJgqRRcDub86VcX79in5o6eRtkQIOrKSaloZX+T3epjeExi+MzBU9oMbbwJH9c7nq9W/8
rd/+0OLJ+4H9oJf1dr1/yJGx6WETcIoSS8BLa7RnNii/7tA+NHbyQsy5PCx5/+vyFI/jXHTKz9GV
7vauwUeIuMDFu/rG9OTP7+EXp0d8BP9o93RIyAxVUFONdtczlpDKvW3uI7XYD5tlk2yim3NV4Wcb
PBkeFr3SxGS9q9lF/aPYyRtwKXAwwNpxYEVlyrkv7cuv/MMFnowUQiOJM8BZbCaT6ZTje8rsLX8t
y/uqDDZ4Js/czzMfxK8Cvw8fhAVhbEz09TladntY0SkGIFB7OlhcJDswjLtU7MXne7P1On57W611
KgVNbQ0Of/4ShVLG9pMQD1N9c8+Q66a+eoU5gTIA4LNnLvPLT8Pi0BGIGHaL04mTwv5yruHKARfP
J899zQesEN9FJNk5UoAz9/T3gx7e0Q+tnTxCgBG5KIu0VlzkBM9KX3XN1/WgB47/mcnLV0O8zmAE
5kMVDc6xP9/FVGlUcZSBiSetIh8FIUHKEbbnxtuveuaPrZwM82YQSGZZzCyorNxpwgu91+x2fvzz
bfvyUiCwaCYBK7KTJx/agJqH30ApqZFmO7UP/WCU7v6NJkD3reQEVf0t5BOlkjGbzCU3TZQ+5dhn
WTD++HMTX84SmJ38TxsnI0w1pGo0d7SB3jF3OQxGM9FTvpC7VKHuLCZGxYQJBHmErWBpk7bnKwa/
+qY//oSToUeYW3ZNYn6ClDzX5lOhH/VesrPw25lL/fKJcZ7JsbpkqL8daOaCVtXRojOpfQ5uJNf4
BmR/q7vqlTHbFO050f5cOc9Xx2Is9oBTrEAD5mInw06tBouc8IFzd02f6s/sJ+qD+HItAV1rT2Nf
OoiPWBLbxZk4ToltyS7Bch/C3XihhZ6YE6Vwhh8ThYZXPcrtvbmNDv8Oto37/+F3auta8kO3qggi
BHGD+uPOA58W49u2y1vCAYwd7ZN4N6LQ0LfJ4gu7s+UlX3WsH5s++Y6yShLTIeUWTZXiqCg+YrUD
7gusv5rssoGqrblKnKEhvW+MbVmeS7p//QX84xlpJ91frrXCyOvCkOK1j6Y/b/R8r75FdPCDI8Hu
xZbGPoi3j93g8t/qqT60fdIfznmEYXyi7SCPbrRY31RT8DMK9e2ZV//LHvFDOyc9YtQQfxIzg353
NyI0R1Phmu/sEB9Nd52Lr9vgsJLvzu1BnGv2ZIoMX6wRQg7DOBiFNEbAN62vkuTMYPl71Pbk5T3p
whhttG6oubgVxKU69U11P7iUllzGmzVSQA/2KKOocJpjCAXwz3f23BWe9F1KC9E7Y3cV/dq9PmHI
k1lQRf2ZVr6aZH38Rk6mylqXLnmwcB+pg1xsUUOqkSS7fjL2RMwO1VhfNGpxZnz76sqoMmNfZQ0k
sJT63CVUVTQZpD8NamQiJxZSp0IvgjXxz/fvq77/YysnH1+V5Q1Y8tjYFK8N/sRAfFxSnCLn0v3n
LubkO6uqCaz5RDNmjctmeNSw8AjF3ynKr9P/Dd/K679mgx8JuF89JoPdaxhBlG/9BopaUg525vWW
iRx0Utcvp+1tpWogWkNTz91GmrsFJWsSXktjJFfun2+lvF7E6RT1Y/MnH7mkNF3LYb0BLFL248t5
w+Gu3zr9rXHAtekW2wh3kDdDpsNMgRBnG20sN37586/4apBdkcjsPcoGXpGTEa/M0sRcmtIgD6g5
iS7ayGTsPzfx1cM0qa1i13bF351ubDQ6e9UDQrrNWrbrdbz+zmKY9WYQlXOzo99fT6YLFjVya3KC
4oyT96bjVF8R4spg/BYdJAz6friqndwBi7BvL1Jy8uFr7J3b4vtiSALxy8R/fZGQsp7WHHIcJ2aW
zhXqnEnus1144FhJd7pdDdbQWsCdxTv9SXZFPMfuv16fR+OSqpvUbsOOPp2jF3IL/TYYjI00XYYJ
4ALrtrLMM8/wi5L1z62cvKwcZC+j2Y68J3fGnf5AIZa3EhtRgWjH8XXF5ozb6lx13hfbAJ9bXV+t
D/Mc1lWloIpcW+NSPXthPBkhOZwaRPSApM8V6Om+l156dXaW8/s7S8OUPFPZSSjqN6Iw5Y1N3hQz
7+xzMDuB5OO9HHaFJ2zmn3G7DZtjtG3AjJxr+Ivd8bVhxkAO/aDYnX6PWVjMUmxwxdFO3Ot7LnDD
xj8JKLx27WW6WbYm8aNpY70bPlDlJ85R3fWdPjdQfvUlffgdpxshOWTn0pQmYyNLN4F8KDno7KKd
1d/8uW/4+gmDiyG/yFkAbJ/PT3jSUzkz8b2zc714kldddz/zvbARf/bu7A7Puqcf5sPZXZd1mPrc
9XKXP7S6/vmH98rAfWFVymIAjAaTy01NncDLiQJlm/M7u1++Sx8aO+mUFjmgYFKjsUKe7CFcba2Z
Q3HYmTt5rpmTLxTwmlwvmFp4c1bu9opVt0s/9ltv2FS3k1/fFX7k/7nRc22uf/7hPsbmkOZ1y6UF
s+pO809tCFylOtern2tlfVc/tGIR6kDCQyujA+xMcdXFCRsn30yHGnCrNT3U3nSM785d3JefwIfn
djJXbPphUPKZZnXkhnF8x6GuTfWCHadnHt256zuZLg7RtATKzLcWIZRL3zLYdpgC/3dP6mSc15o5
aayKt6MLnhW0UQmid/Xlz218ecNUclkM9EABT9PICEECAc08z0kv/V5p/F6gfLETKGMSd/96U3DA
aIjVAvt7J8+mNBrEUgHPBmerXY43g4H8raWS7l9OPsNMNTRzZR0xsf6toZySuGloYov+KeHo10v3
UMq91F+TfNXjmoDJHGX3TxzHfNFFQfrUVmAMIWPsEp9f+k7utMUyKmszO4NbXUtbbNzOevT8T8GR
z7V28gpS9ZJQIFpbDLSTixP22G2puPWnH/Cf3bNd1frbT7pfyvxXnuMaKSfe/PnaEiUoe2ukNYRQ
vsHO8GN5uRKgsSpTKuosNwMHTeqWgq5z299fjK9Mcle4KfXcbPD8NlVrh4XJvRRsurq8UofbXlR2
SlAfDXlwE6m4FqkzpTrmWhDuzdnYz1PwKHImbpvqbbOglB4VyQ0qCpfEEtiiIDyNQXUoK8nt8v0k
iT6uqeemtv4q7v+XfC/H+LUp2/K9+8/1X3stqxlJbNT9kqH84/9dVW/FXde8vXXHH9XpP/npX8Qn
8/f23R/dj0//Z1N0cYeL9K2Zb9/aPvurERZV6z/5z/7h/3n79bfcz9Xbf/3Ha9kX3fq3hZT5fTS0
rLCl/7/QxfmRv5Q/YwaMv/6y3c//+o/13/hL6SKJBkoXg/AN611AI+t0/y+jC4TAvykK6SfgqCRl
oLX9j9BFUv/G+p4/YxPYpP5d5+X8b6GL+Ld1B9/ADwPmUF/TIP+tmvn7avIvB8/Xq8tfK+5/vOWG
aUqAH3DGKwqRHQW42Oe3XDayBOnp0G3zeijdOMVHniMCM6bkogd0uetHg1LaYBBdM8raXdhT4qhX
k+ygxNo2tWaiFwtGm6h9DuG+ZKRrw9Crpvxao8jUnjoUiUEw8RctjEyZmQ1+3FOwWhbLE+Lq7gGX
pHaATbuZ1QnZfBoWm4J0JP/A0HGirLM6obxUMarYR6Le20VCHgx3XL6xou5b35QIzTTJ+/AA/36b
Pi66f+1NntwWelKWnER4uTunHVs/WH0e11G77UTtslF1bOvcSxe8RWQrSs9mpsCmKxs1DVAFhI+/
7lUpztpBojreT+P6aZijfShWV4YUCXa5hJmTd+W3mHRp22bNvoonhRIk2ZlmUbrsBgV4imYxR0aE
uZlS6SbqgvwYcsqMjLKNfbmuMa13suHmPEdbqaKCQvAx9pVhfpkpT/bCUXgaLCG7oK77YtKEHZiM
XajGmmvJU+p14dsixOBRlhK/efSgG0t60TGg//nWnfAHf71RFM1IvFQAUonenExbeSK1mIRGs13X
wAe5L6aNyG5F1hU2QGpMJKFK3aDZlbu5mLH69CQSMnyegvxDyWKRTbXhKBldwiHL8GAFY3hp6tuJ
Cnyb72g1J3PNRT5nriAUJRqvwtwIZZrZIXv0bjfh3PzzBa2Tjs+vwsrpXiHNLHVERTuZ2GVin8gT
fN6tsbasT/G21hvBFeUy9ptceszDAvehlm1zxMrnRvbPuz/rzdTgPBCj415pknSaX+/kvu9w/3Tb
drRiW6R6fZ93GXpffsqvF2denoZEAboTIUWk5le9DjsrdcWgrBGhz++o+YpdKk+eIAjDsahn0S36
Rdr++R6d1KD99TuhTUIVBzxpYqL63I0EyUSJNdbnLTdqrWEXll3UC25U63YWLMEh6kzTNkxUUayW
W0/K87tZFWPnzz+DznRdin1+Wms4j5FTZjdH0U4hMHqVqVQ4ZiPi1mwvFpdYpyaSzgq2qElMNryF
18EqwZv6aa/Df7KpaHlrBg0epaRdUuh6FwIRpvpJlY/6IunblNVCLeMj0pPmqaBmW83IpM7PUUn1
pVRXBsq20csNcVcKwxOFg1eEVS8GwaAq06QipjdAAsryPpuj0W4aNbqYigeR2mp8xdmwayvdw2yJ
kDpTGiebJBSBVvtNH5LQjReKUaMweahjq/GIMoz7oEnHfbT+r6oITATudbvR8Kfkm2ppYirQjOqy
z1MX7oHTYgfd1VU9uglldDvFLGtXyVPlm6zNXolmhthUZfizHGWbehHYFcJld1VmKAXjsGWxSQX0
YdTEwavmCO9iEdtzDizUspIbax7DR4y3cMMN+OQWNZVWb+KD7d5B89ypenS90M/vUlG9mfXwWumX
fCP3JkWuYvU9b9i5LOLpKSNB5GkvY9SgXrVahc4hS+2Sd9XJTQEzu0SAFPMd9fGRBj00leItJcaK
G/TlIa3U2luoXnZkCQn6FAh23ip4SKrdMouxjeGJ8E0laLbR4p1PIouYUUvRQqiZBBDkdzTdtV1a
4U3TkUzvxMSfjA5MVR/YKqs5m22sl6T0o3xiH3CUnWDW0NIHwk3M1anG3RxYN4Il3xnK3PmZWI52
PCiymw905WqK4on2hUxSrsLW0Sf0r+VQdLYVtN/mBBFnMjZvkGN+tIaFgSrrd5ZGRylXlYYiWBCd
jmCNXUjhJXGf2K119VtM2k6ercskRHxoWOB8JBnl38JUr8uFO5VwbyFDWZ8h/iDbepCl9mGptIsp
q7YBIShZ+5FbFrkkqYrcMJIPcjBcNhaR7+gq1+Yt/B6kp8ToHL1v4QZBmFH17DBHU3xMpuKHqUzE
+UX9WRgWeu8O6ep8IS3KtdTPx0hovi+W1aGNJOFPpd+DVo3guEIyudFFpcUYIC0MmNjc+7m6D8sY
6UFlde6UqrfEkRNnDAeQPhVG5LA2Iq9YOqckhXDkv8qDUUSemgjP4lhRWirLHe9nG10PSaT6gaIF
HKdBVbMsIFlBND6PQ1teIUiO+W45fNYLcRvGkozVe35Gqknx/8qQUSOzJBCqXdc9eGbp58A4alMx
vfBBGMcxooq+Lok2yLWAbFPCdJuqUrNNszBwVKWzQ7PVrsJmhKgUGW4h1KZvRhLZwqy7ELvGHmo8
6QtbeGjJ58dJ6ztnEspjkPO7rDzMbHkhN1nVxjd1KHkxKURBJgk2kJ9UjPpwqefWQZyy8FibnO0O
xlUQCji9LNJPYj/tyqJ7EVikeG1CymcOU5x8u7kPdzm6Oi1cy9XjAA3wRHJAe4wI+HrqUL0mUfmG
+XS6k+iqsmgU7EZcnrSp/KbGXe5nQjo65O+GZ2Gnt+U2bYN+V8y15sphk3qRKn1nFQHbMEweiSy8
a5HJ+k8Vky122K0+L9J+RJ3Mj2oILmRUfARUfKdi80QoQHYnuXbFPNd9sxyOgtk4SiTmm9iUoMZZ
cYVLfflOBmYjy8v4k+hRZhN4u9GLEtvmIBVOqvbfhmqUHGFJQ8ds5WOwYKY1tXRrJM1F0/DedE9Z
oXAW3gmqF8SRbNOfyzzBobYNIRQdZVATOynT54RpbNHL0Y2cXVqzNByUokBqT6H4ciPCXdjkdVBz
Ajfk9rxAL27SaCJ2EGw7IynZWU5nR2mHn2Ug8uWIop+VxvOUY3BQntp5FOjVxNLVNNNGTp5vq/Am
Vopbco8PhhRftvFbmOlumgkNheyKtgk5C5MHBUW5uGaAYObNWrBcjyW5Eltu4mpHJTr5KOJT3n2Z
sQMrLxEVpkvmFWi6ua2vTD1ZkZZwyLpYoeqiKZxRuOkKYbFlwezcIaHcQkhrZwo7k5HROGaztXhB
iadDQ0PLWNn4nPgc2tRa3EBW+Uqt/hITQUgtxcA4mK0f8qi5EUB/3YzdItVUtzHDb5NV03uG9VO4
EYdm2s+bwIhLXxga0aFue5suTboPstHpdOYqIhFiubO1PnvECnhnVMEdsucfdUOMbEy2waI/p4a1
sworu2Zs2LRDC5eIpI/bUcjkGAIpgSuIhnyY1fzTJBxrZ13+PZvjHyRIOTUdKjKImiHbaWT2nlRY
byIhDxTk5HjUPvXbMkx3UrXgkcwu8smst9d53Ss3lsnLNuy1UWLAE3u3StVHQWbkscLsSjHQE9eV
nNum0N1raB6iIMF+OQZPtUFOtlCOU9lBc+s2i1xt6qzQ/IwewBMKeSfV2n0n5KpLVAJs4FjshMG4
U8mkeVZaXqfza1cJxtOi5bMraQJ+5xZpMbva7RL/VJJEtg15qdwgiI6xPjWeaUS3ZT01l7LpatY4
oeYpGrcqkFH2xJU8jS/MabS53XCyNjnSYC+V9Rwh8PFVYHmurJt+J43NvvGANsgXYSY5eGmWh6El
Kagl34yKbBubac1OysL8WFoYJyxmdy4vQLcrJQAhrZ77WMRl+B0Wp1ihvnai/jiQ9izJ/ziD1B+n
JQkvxkHIeNo6j1ZtYk/Oe+0wjIt60c/Fc4yY5iLShwA0JhnndMz9fhbISCdy6ua9sqNff7Ui7bnH
F+/nIm9swRYJKWtmTeNUvWYY1lIjjmwx3Zey9M5RkOkkQhuguTF2sziVR6iiDyZREDLkdUYCLCCv
pKShK5KHdqoS326q8T4uJIWMpDWcSX1PJga4VNeflSTb9XIcOUGMe4yMcLuxsuLGyMzyWBVYipaM
FXI1vs+1dG3KdFUguqGKPEtTf5kLwqEPq9lv+iyxU4VXtpaIkkipti/MuX0kcPHcooJkwiVcxJiq
r0tzyPx+ZFoxqR71/ne6lf6wwnikI5vA+enRQyMPgh1Y4s+Kr2fU5H6zVLdCOIv2XBXPjZBtrHwS
bXaattV0MDLxVp3wJGsBxX6aFn63JmVvNZnbicF9ni1u1s+92zR8kpzep05emLoDQ7fYE9BdIoo7
CsQKdtnLjyFLAMeUCJSVfMfq/JQwUZk7Hkb1bg7Kt0bvI2fsjQuxWRoH3ZOd69J1LdZXkSk/J6P1
vTbL+zL+mVr9m6QG3ztLGRmylMpexLje15X4c1lKVg8K68aCNHVbqN7UPAW6mDpykJhOKhfiphmC
dyFvXsW++55GymT/GiPmqNtLyThyFDRvMk2bMPjMB4Jita1O4yVKdkBINTafxmSyWkdXVh69BcuV
II1XedG/5EJN/rYXTBKMiWhrUyHZ2qiy7s/HyC2Sx9o6REPx0JGiBMYBuazMXlnzz6Z202WLwEID
+3VKAWmt82K1bO8wV7MO5GFlSRB3QUhYLtVABdQkSihW3mmDDje9qMnKLumVWGecU5YNQW3K4qrm
tpPK2NbS/q6OU15p+edC/C7Txr2l9w/iHDxNZANtVhQVs0UMau0keRpTDHswLcFPw+laMxdPrAjq
5Kpp2PANDuSS6TeJ7MahdS1ZeW4TEcvsONOuo2A5DJNxMdfzSyAqm3gS7zJ1fBENKoyXMXYsa9oT
UWexoWt7iSWwXc6pYmfRgHhizpjiTEricJRmOFnPPLNPvnf55PW9dQFj4iglyrVuBXQPJcMo38A7
c9LJrvr6uFJ+BD3t3EVYM/TpRW8lJkVa41UoSPQDpvFdQ95mJ4SNN3KsGU4pr7llobPFuaSpQX7o
VXJrrWiFthx2ApPx4a6igLnnBld8PEwuo7a4b7Ou3CwsVm97dTxaLeqHScfyNBC0dWR4BHUnE6hu
lWhrjekW244xZqlnpiorhtngYKdTXUnNYoy/OcELqeg3lvWahaOyLX7OQXwYGqqJRTF5q1Lywumo
+2TwZFs1h8KuBwFtaWTuNLk71FADjjOnN00xpS7UFDtm2GuTLrX1WUrsEU9PiciATszcd/yZBxYj
dwaCD4u2sMfLCXOVM5yb5sYENeCpI1USjUIIj/e+qvPW46D0PTPqA4Ick48gS1z5/zF3HkuSI9l6
fpe7xxi0WJBmBBA6UovKrA0sSwEOwB1aOJ6eX9TwXuPMgkbuaNab7i6RGQm4n/NLZTybbbsde9YD
J59edN59q9rivuR8jXHGPYyB+rD1q9urbh/SWEngA26Bpvwltl3ll7+6jBCa3iNla2yFnVTNeKC5
uNsZ03QXWfVwRhx8aEClr7UTJVMr2pTffSYU6hzldkmqwX0e2W3cbxXZR25ZgJFtPxr+AnBTOqXN
l3zKBjbA5cLRuEMVy59d+V7ik/CxUx4JgsrCHWxW76PQXVxZGXmCoYeozyetbln0PrDLR6zk38bQ
CuNam226zM9m1W6P8uyDgkV9JJI8yNuzqlruG7+JZ2tHrXpwsjZEg+HoMS7PYdpyfG22E9vNqHH3
r/c4h43zrJniXV+OhGsQ9lB3Ykmlqi9OJ3+VcI0Y8Kmuc/JDXi1Xw+vePI/TP3ohKIximhI03x9S
mc8nzjz+RwF4Oqs7szeDszVw1DrLI6v2cxYE21543q62PevFMdocERB5lPMNexBDtz4rONtn+EZC
AwhTnFV9iGyMxF3oDaeoCYH+6rXaBU2ZRDnnSm/2/V5In6LVYGhZgHuabV1D4SYe2se1mdKhz7Oz
G4rL4BjnpV2MHWIuPxWhmZKyWDxWyw1U2IYwldWakjlBk71u7Z0q13MWyO1oFMFXvpjNviS5k0+1
Wg+9n5WJs01Al1zT18nlfpscTKIuw3FHDuUxnJyffc25WVkjsRJWf0dN7HAsJnm3ZFIeluImGc6q
ZzkTO9EvIcc4Lt1+OwcAC2y+tv3QmvNr3Xw0UZE9SYkjngiO5bzJlZa47B7g1kx9RxMJARK6rCEl
GfYcPDuWeTXDG8o21gehvTvb8WFYBDS4CpbjtLD8c6KQvADIQb77vAeowfa4MAq32vrmr5x/KxfQ
BDSYOCJ7tDMw7jGyyCpYCf8RYSINpNaSH5kn7Jwff7ZbMsDkqG1IcKAQzST1QY79vneMq7S6g17X
n4Hyk8pAyq5R0qavvjYpTamDkbuwmfah3ee8Pn/c3r/2YpAxTDCfLldKrPFhGW5LhKjDxF4r47tt
dk8g0iIu2p57YChXND94eXm3Xu38uDR6YBMsQGa3M3kqZWxZ9ost52wvJnlqp74HbSYdLe/at8IO
FB0KlDhlrXwJjNLmlsm+94DhC8WOZ1sE5ASIT97ILXZIP0+dxVZgZL04mMZ8LIT31stlSfEc5szR
+nUM/AubDKfpCFI2MHh3mQ/l1ppR4gZGTwTBssay5iPmsGeMBSgmA8Hdo5EYWeYq6j1ZcKMZ0WkR
GX48qqnBAA+dURjLy5ZTjORVd2JGqbfNjFesa1wnzqk2q/q8FmMTm852Z7UVYB/+msRdugdqdHZz
eLt70X4csiazEt+q76v+Ny3e3jEEU7ILvgRtAdaLx3IAvcmXIIizrf1yfromT0ddLqctUudV6IFv
1+H4NbqJKUISUdb7n4Wz9Wcrr77PdrvEQbOy2IDNUK9Z31zLRjKpbkSUibRwqMKdzcNwLZdyOhZ5
N8ZDMe+MlpYOt82uM8mZhxGDPoYncQ6ENPhZf3ZRVSWNGeBNIqyBMmmlQAVqmSWBeR9NNZyMzcBr
99vXNOIl6uTI5LsOJ86GMV7d4FUSF0Mp9ZeoZbWDOEA27tQRr9vcxJOt/thG6fECO0+STSgFLJvj
VkY/u3GdYq/wR7ghUyVrG+61i1Z4fZ6t/iN3zSkZF/1ebETbrM9SNzqeSftI806QGbQ0+9a036zR
tWJLuz8xk7yoenB3BLb88ZpLk+nHXK93i4N93bXyMrnllsCb2vHMlEdQaXTf+fplrP3xYBje2TFb
emlskDjuX1NP3c5s6yhdivzM23tfWF1wHRvzR9gvLAR1nho53x8WBw5NhoxUl05DFEUVFyyCWLnd
+0rbJ7fabpiqZlYdctAJYn0Wq9h1Uv6sZxntfYNogUKN7j5iloi3fq/kbYStk672h+PaBXfGNqa+
GF837AqxajKuv2NWhAzYLdeIagGFZ93vvWZuU5tiDlSnB909jYVnAkvwDLaG/dp52Qtx8Q/rVv0e
NT0Xs8H/tp4zc4piS3Q6rXp7Yoahrm4KXl23Ag6WwXFbikNoDz+Gxttj5/kIiLU5mvZeDuzHY1kD
DC/bFAMCk/Hsh6mj+yzutvDNLasmydcoSOzCvid0aIxVZEQPsy5/LAHg64D0+GivTcVfqj+rtdib
s9sDn8mnequfVpCguPDqy9reV76JT2QMyM0ojC7O+FsVx282ZRrYKsLHupV97AXFK2op5hBN5Iuc
jWPRW6RrNxuolDoaoTMwPBH8wUpGtg+bUhXxt0cjRoyhMDRJIeYnzw51wGmWc8KAyh1Dp6qPbdHe
29WamFZUxY5H4lJOaePBQsRDzNhpcIYm7XKuGaMiXhusKG78gDEwKIOnOljuGs/d7jc9LfHQsV3K
eiKfhYc1KXL1PC/ElAedLvfDgM9yqB3mk2FOt6X+ygu5Jd6YXUEByths3Gfpe282WxvJwRpcH823
o6KA1KczXjHmUT/kSNctk8gQMMLcEnJ7ny1BEKZHiAp5ZqTWLnBVwivtM4fjs7IwJfvOb21V9+E6
Xw0sIXJmSxmNJ2fDF6K2+WVUOalRBAASmlT91Pl5keJCt+FkMYiVxm4synvfG3+DLDSJZ+mJjXJo
nyf70t5W+c1l6trQpeymsGTjYaiN+JLiYByrK/BVjQeI6ig+GTmeq2lD+WW7v3wP5+I48Heib0zo
s3FTL5iv2nLeglz8jIJ5L6vwmrXr0Q1Pax81IHARyIXJjlM32ZD0WSjjjOAZJhpA/fq3b2dxVDe/
BZPZoS9u9Wex37vP4dCOYL2WGzfmaqcewTnj09z0VtIOjDWWX6XzFAIMOOrQSvK+K6NlPzSfGlvP
p3VDcbyE5ZaGM7UnztaehomoHL83QSSDJyvTz0YvCiJRmpJ8imk9djyRepkPvRi9dIFcTKeFVVwv
x9ylN3IKL80kCFLzjnZkmBdMMEG36rvJJFvCM98ar6Ph0RjbnZNZcZBXIG69RXnc9pK7gEqGYlQx
5jkNVVnubNiLDZ5wx1mKF5wk+rZM84rRzp54dKuSSBS/f3IIwIhtu9UnWz0D28ItVN18c8iwKAYc
Uz1Pfhb19CSMzpzM5fTa95Fz7sOCgD2gCcZc79ittdj7unzSG9lqfeU/oQT93Y/2Q0O4Dcef/1n2
684Zl/noOMt5VDXAftbHI9WcqQm1ZXX+c+aKb5kPOEUM2xbNJeZjzVo3Tiftt/YxXLvnMp/QJIOx
i8YY7gcqPcqmG1KRWU0a9nWzs00MjMz0Uz/0MQcZYlvdjnuDgFj4gahhVQbTDJQmjWyWl6KsmK2G
dPUARUCz4MhWESWy695qa0qj8pdXhVE6Lw55yNFMeJVRm7B2RLVlJt/DvAgjgeaEBdLZPs9UcTrC
L3yfo1KTEjIGwD/HuazXXd8qmdS9ffEr5pK+1++OGT3wkLex13M2+/5c0WwIQyprfDODquKRFyep
21LFc2DfcT34bRAdW4ux0uUUzIpNxoTX7SI/M09bGOxnKxsTvBqMVi5PsJQhwk3/hBTt0SzC30wh
eh/qKkqzkUBUKBUrNUJ7SqeK4Zc+5YREsJCrQ3Cwhjjot7rjSypfHVaZVLApOF297AJ5FFBaexKk
HibrXfVQLwI6PFHkRW1ZOZ2JAkrdzgVw4UEIfPUxrr9qUnvrxii+qWp6bCf5Z11789tIFGeyZvn7
1nTYZtSK989ZiIrqu3NdEfYS9U+l+sjoalKyiXb14J+ncDbPJuh34C4GupH8tbHK1Ju634zCbjwE
uy5wm0dBKuvOEPyJ4D6g/JMG5Fics+Rnk+pbNEOgi49gIWc+Mowj4ThtPHpVuV+CbjyaW1gDqNHd
1wKDGLT7JkVXpT37S6JE+NbftFfTnCzFS7jWBPZWTcD3TGa2tbwgdUhVNDwNoJbCX8CvQPENUoVi
a2uefIrGAhvOzxoDkEnpYXvf1r0oqtdiDWyGb3CzwFv2Bapj3gUeZst4dFu24t4k4Gq799Z+2IdT
ZVzzzgZm7sBfM48SxQa4U5aP5KJnGHgODrmT72BJl4FvPBG4b5LRPUpzgWcydHWyS/vLtPSdbuoP
3xm+zfPA9BosCYGfEAOtnwPg5XOS1bLh6+frrtapi02mxW+3ic7OuPGWqb/LHgk6HeNCFLu5Vm9L
1RSxkq/Yk7JDJ7oXeob33OJhHE3+vJNT9FoPROTxglw2oXa8c7wozTIlavQvZHYnrckNYllTtVvW
iUFUZN+VVNg8DDAbZYLfzrr5NIrPqCaHxY2qD9wgvLdBQWjVpO6iKPcO4vZltJ69MRLVCJGM4iNs
t5/NCK61ShYwIv99agFlNC1pKAwV6w8yAuFUlv4X1XpXWw3mfmMIibFF75mtjctsOxA/cCB+dMpv
m7VYGIttc91LAPi9YyCUNvDq0oO11ccxe2lD6w9gJ7Fs+sGywJtV695lznbYct+JLT9fUnegrMOd
nbtCfgijPudaW2m9jdlh3kAIZ+eHrTAsCRuYA7YnacPlKOqIxH2VE9BYRiduajJo7OjTH8IfRHqn
wzB+cwFIzNEAtfLmQ1NmOenA63uksT60JpspEjPCBcUlB4LUWQaR2H8j9Xqf1/NdM7rwmPZoJwK5
HVj6Nh/XAdiNuLcinjZbJRss88G3jTzxm2mHgNZ80P58zf2luatUxaSuHxqPS5751ghQwljKApwa
nzti5Eaym3jQXTAwr3l2iQ07Bk3l7v2w+hCEPMY9FQ3HaHwel6VCjCuWxC6Nly4wEgsTb+xZbbiD
L0mKFTOFlis1Who2bJrXB8uR4y4zP6KKYPTBqGZwrYzKp975rOwyPMmJtDLXGdgvS5QQRUtVU9bF
fsd45wCYFIVz3gYGuskmEEsZZQH9DPu/c2HILuB28y6LvuQScLK3UuxcQyJiAtxfMxmmwTBUgLQq
jDNr2LtVJwlXc4EoAnEGsx33rTU7B3dcaQQq8L+uufmbQMQwmeQyxr3Q6Mmy7nPN7tE9f7ZLeBnM
4TkIQY/tDuHJskQxsW0JYyCRMlR7JU2GupbtC7ysW3aO2Ia4jPjXzbL2wTp9bSa/kCYTAmiKMsWx
bO5yV1VJ18RFAT5q+XNNf6Tk4F+fMEBG542EuRip2ydPgZN4wdLGXa1TZ1b9YZvCbyGfP9+yPdQE
p0nK2hfnSvo1JYFPqiq++cXPeqyMUyGgQQ35WobNR5H557zdy5xSUPd2tNoVocvUkCWzuK2xm/km
IdaTcQuXq1ncR6syD5Vu9uziwyUKV+a6/GuGAcG1q+008DXBjs5hzbynVfBdrDs4kDs3Kt7LZzK/
1+difSP+ckp8si8P1Lwq4hjtPm140RIf7UHULCqxgvV9tCHZw1kyJFS0gZSNS9gqfeoDscZFy5RH
cAIRlE7xtalfQ81ZsYw89SJkMo4QMso2rgaDXyawTuWGayWBdK5dr147vBoYq/h2e7HtR9fOjh4T
wuBbn1RCok6huOjADmEdDYnsaTHmd1U004039NLM7e43AUFrssLhKMxOdc82EeLtHtTgnoRBCYfu
Dzq63X6d+S1fLUB3P9qTL1vuSltt/OLROFiZ9YhW8HdW1hAKEkJPRMV+XqxfXhRAhshcopowShhE
gCViTC/KWR+NsHmqRpIuGvI3PRaN/SBUWowoaJqaF9/Jf1RezptSBO8bI68zr9PRhJdhdhxriC5n
Ti1h/mjM6WDJ0j+GqjkjgmKhR6DRmmO5z+ZyT2L8ehoCEIdAhXvlcu/09jAS46i/N9TSk886XSWQ
HnFXDJAAjNP4y5wISm7Xjc+VOmg9Qp2xOvJ5bu01LxuOYeldWFHqXWM9Dj4ReyI0mrQxzbP3V+HU
FBZ5dlSZZyHXsNd9l4U+h4rJSHjrcRqbDVVJc52cEsJgBaC9hdhBOE1JlcOeFBEQIOEBhj/Ol6r6
rkuOjH7q6OQpA/PA1pD2gflkuOW1NgCI7GWmYLyC2UU0yu7Tk3Qw/XbmQO2HSe2IQbX3OVGJPI4T
jJcYHg2X55zpQU8+8KWq72pFf+Qg2uNaLQdzBfVxULpcHHRo61qedOWMxwjdID/t+SXyZ4MdXZrX
Zrt3nc1MpkU9+gjOdgEN5BGE0n5woj81HPAsrN+8hvFGnRLajcq4tDlI+hgdZhd1JVKAzzzkCu1k
vavr/F2xZfiFqRNzs/ns2Q68qfwZEmEIJcyNogI3rj0pk4XnN6sqzU1WSVjf7rAIzbw5/Kx57g/u
NqGl8vPiuHkvqBTqNFIK+K0DuyBLAyXH96AT1oEbKWLPIv6QPR7/R5ty7ToggfOuIyozHSzv09QR
qQfFZO7czSsRPkTZk4PuY+nzVGVEmSwDX4e9Rm+CTAa+7jJtoxn+0Wh3Wa7APHnpePbeolGrtFKd
kWxZz4TsB5BaEetbGBKNyG7xaQ3E4lby15Ytw3Hon0Kl7glbpstwqJnvB+dEVO1rL4Mmqb2eOauQ
3qmqwCVX64/SDwMxToh/QVuDm0UtKzS64H5048WS/VXN/D0RU/9AJEu6GBHCj7F5ACsb4mCKojT4
bjgQndq1dWzOyyvj+x2EghN/MsS6qO2sQ7R6KjHK7pmM3rTqpkNUsNaEAJ48cH5cGRy8SlTs0blD
ICphLINRPmSTAqngA0s07Z2woOigpj7j82FO3ILZOlT4+cUb9/1xHGznrjTh9BqOBfz+XAVqOBoj
bUBrOJ/b1q13zmC3yTgE3/XS6phoSS4c9+dcVkMCtboSjnmC6v7K9IovZcs/nbqTqQfDKFR1ZBYD
Dd/Ue1sjD2Ar2BXaQenqY3oD5EATLX/mIztqJdSSquVrDKyai4oBwwSW2kkknPlwKsNsZiToYU7R
tsSDnX8dTc/9dEhJO1VB+QAMDZ09jxOAcL+Hqsljzy1/NkKNB57m1ESKuLtpTeJFb2pfCWOJW7I9
kWlFDJQlrIOH/I5LGymEJJt5Q2XUtxUZOgMMaKHqL1bNk1cW2bGvxcWYyV4tfUROjkbdAFsA2vNW
+PnwtC6VCRODMsw1Jsoqm+wlqsQOpntLIVjzBPFb7C71C5NceBdVOycsnf2mrTPT+2dWNmW6eNwp
HCPTmUUx3yEJMuc/tUvohzLNJz8CEkaq+wnlmQZzXr44MjqZVf8s+h7CJ+i+DZtf70D0Tm7fcvfP
RA0sUzzOwn1lzE0RoBysoHXQCq/lTofiToWLs+fzubNyA/DoNtS4IWEaWUQKQxH2VbJ08reYCSgk
Vx4aAGl20P2JmizemuIgBiPg4yDwu3SqjyAzkC6gmYf14jz/DdT60i/ZF5qQO6mc4YASGl2e3t7F
mulDa4nPwrTOPoH3AKio2QLD3hWBl+3tjFVFuMVb0HZfq9PqVG79j6UR76Yr6oOMijVtHONhsw+d
Wj5tf7u4rfw26e5Kby9oQAFQ43i/4A3Rq7eHPrBgc022zdov2PwHLlpSWN7D4zBMLu9Ff28qBFi2
fK+1le8bFlEeK+ts2TbxMoO176txPAQSSLHhKHDpdcrnwTqG6NPSVYyHRaPpaTzvp3bzKxDmepRq
AwnzBImk3LmDzn504YrTtI8+6JQw4y6S9XumTtmwlvuJQNN41eW3aGYYYNGbd3UWJgs4N7EuEYRp
iaTP4P9Nzlc0CIRlTffdEj9Wl/O2qEDhtu7s1NLZFQW/cRZBTIqBce+XIE3z8DZi7CCTV6p9UPsH
XBu8q2ElUmmHb2Me8LxW27MLdcdZCuFRIP0arPexPzpqOMgiZ/Agph3Y7dsiyJebNHweDoc9r3Hp
F6dgHW9HBGuQsgk/xuORtzAfwmMDdShv33XjoSRfej91U3Ms7PHg++1u6mxi1rMBZM6KicwKLpNV
7L22sk/el60DE1USZ+myii9NdNKxI7BZ5rZAl4OsJvNYI1sBQF9HalfNN8F0cQBW8zC8rEHMf0Q+
ZKdlj/JjFWDzRnmenZZ0nPWFsOXiKgnA7+pCXEqrD5PMoMUTiqw1F5zsslNEz2a/xSb0zkT9GXl9
ud9a0F5zKes0g4Ihp0SFHE3aTqKsfthaLn0/grLLiZR1gjkpbZPJdPChthRaBFUgRjLuAFHmi1WH
gOIhrLuAG0XWtXE/MfYhMQbcUGc7r3/aC0HK5bDdMLDslFFvsAs282uVReLPtD/kef5pOqNFI0JH
2ZAv8mPtrewYm2YFJrU1d1k03KPhWTxGChSbCNh9kAEGup147s3iODMxoKUls6OZ/C/tTO/o+i7O
8uqQz38NvQVtpIvYnRoGPDH7UE0S5UZPtrVrnYfIpRSTvGKOCuCmxqUxx9Tym4maPoXqkzS9OWfO
aPRXjtFf+WnyXfa12qGpQiYGMJhtYt5htK/2CC85nNz8pRHA0RmXnKjn6KHvUCp3Zrt364EZbAGl
QeOVXSDL/2wZ4qCbfSPq1ocVC9FD7bZjQgrDtoOuX9Iiq3K4hLG89PmxsYlNMj37abyjqcG6D8Sf
evOa+yUYU2+2X43G8S7lOt2OQGKRlbAxMDentoi8eKxtedc77WuHQT5Wi90dxrxhua5G73Xq7V1U
nfkx02PFxZSHaJ9sp4f4YP2ciubu76/9+5VmEJoXu0DHNLvwaII3A8FSnE/kQcOKLKg1vYqcZPKE
phUtRYFiYFzu7AFFeLeuy2mO8mfMktU1XKeDHALjZIwbVCAeJXedgN0nbV6i4lyraXw2SQP/a8cK
kDYk3VaU5zYPOZCK4dRb+hctDdHZWNic3EDteoUwylBusP/r11oLLpPIzr/5N+xbTKu7i8ge38kK
VAtNMkO5DoarzAm2pgBg5SZGeK7umvyV3+UeCgSPzDjl9tJLdfdRYVK5n6mkgAWpZTyOorxJwvi2
c+BWCigQhpdPZi2e5STWA1gnRCXYI9I9RpmBFrMr2jaVmFAEjV7DtEHymZaApGlVTI/WaL1RA/oW
lLI+GOvFWVf/TmdFu1uXst8NVr8ltjuo/TrLLoW/p+Jp/rB4cR5RV3r7YSl/rmF4nTqneKmr7bvB
/nXBGXEyZflSNTg7ZFl5T0JuMu3G+rHtR0Fty9ieq4z2CVOY9xioonPjtu4hN/NT5Az1qVNZBPnp
0hnTuvfZupGhPdmMd1VssJOQX4tn4q/vTbkoNPjld6oO02gcKnratvzDRF1kOWVajpxBrW1dG8W3
7feeOslw2RuNlns1WV2au1F5sBHXXZRtos5tooMy21haiDQaaMMJdT/6IWXsCw2VVo8kvFDWduDD
ix617L9WgP8lAvTrTX4eDDyjO2ynfvN4U4cx5T5y7q1xPHqCjG/DEze9Iln45gqebkUBA1BtcvN7
ayIRl8TCycq9UWYDImLgYBbK/OJBEsbN6PzeulmiRVyak3fz/GkPSm203VO3TohRDALedLS2n72H
jlfUcJwdx+cwT4SmY4tNeH1Z/bydiny5G28fKK0mOM+81tkrMX//6+miQKY5GWV+HjZumNLN8uep
rw5I7MSpc0psDngz06Cb2lNpPnJeIorxOH0ba8BCYHk///7Baw940vjNemisdt2NWNjiTEX6IBSX
5LjUPyufUVKXXJGyRQAmt4XAfs0bIdxMpo6zHmuMl3GhiwZKNY469vHJ2PxrQ8XMrTYjtUCNTigu
g7j1ZxLQW+vceE15597skVvZopHTFUeJJ8NTvmY7sI7nuWRu7sQX1sXq2bOblKqI4ZBnY70bun59
VEF45SpH8+v2z9HfcpibhTGDWgaIzI99z3kc0rix3ryZ2TDyfD80QPo7vTZdYtllczS69mpyDyee
080XGbkdIFyEuzD3jhb65FLCl5FXz38Wq75m/kLIv4DBrKtn33Al8VareRML6Z3qZ+veBR9tcnu6
9yfoe1G590C9O9pygiee43N+Q/H0jMRqLT2+pq78RTeglcrb07VFgxsXc+anRiunU1BHX2O9PMrS
FPe5lQOS1UjCW9fZ/30Yu5XI9Lmwd78MHrrLNDUHjWs68tbo2VsAdALx3pQ+D4hBs7XRdNyx9fQY
DJ59damWzhXSGGNBgrjki3eul+4iSj4/RGlD4kY8IRlZcMe+LEzWovVBOKgsxlC6e2KjXh09/Ggq
ctKW7LOClf6nIe5/WaL/xe/78z+91v+0//7Xv/7310byz7+7rP/Fnf1/59o+/G7uv+Tv4d//qP8f
Ddv/8X/wa/+POv/d/5td+7/c2tY/EFvjyqbZkx5D++Zu/adb2wj/4fshmX2hSVirZzk3T7Zq+rH4
b//hBP8gV8lHyUsEqU+qE67E/7Rrh/+4tUmTDEn00U0l5/6/2LVt718zEKAP7Fv8vufYYBAWxtBb
asH/FjOC2T7rZSXOdT23/fvkCAQhz5tEIAqQi18iI1yp34wm/5C5xrJ49Nd+7qg1qLh8ZBEv9sRJ
l1a6rO3+t7ZDb+T1CzpDZOajRUCbXi9G3dW5fwiC3CRXXE5aLPZ33oduVp+wxFFRxSvsB4osRD5z
kZ8Gr6jW67wZW3dENN35ROR5Q+i8A8iKrUgix5Muewb8PfANcFwRjB/j0nSZSsJae2jU3MbuTHwK
tEd19OE6Yyd+2DUObBl3FJxMn0CF3M+xLBwn50B2BrXb3M5WF18aDcN4VfbTxGqE669wWCoMZ+65
6nB1onFwLVbIyS2MytwxPBirOBW9swGtQGMHw8X3wrY/Ef9Td7fgTH9tIy/dPCR/QFzwosq7y8GS
6j4JhRXg515Wx9IPGORa2h5FOaw4IWhQZQGMe7BCE+VOeKvyKFsC0nie3ousCIrD7BeVkHFJBWd4
0kFos2PWHlOitw9yXTFhO1EeGPsWO8H2hMW1se9XsHiHucadiVrjZ2d5r5qfgXvEw7L0LyEIqf/Q
41XdIEuaoVoFqnfDRQ1eja6L7bwq7UlIvEql6b8zZg3ryW10L1m4ysVw9kbf5XlK0kUzHxwQNbsh
UrFDfgSkBe3QMyEvqzxPnrZGXL30AHVM6XXPbFYZGVLgAImA9aiH1QufNb/BuhGHTHEPjtJV8FYX
eGYe5jmvrPdJBSUaLZwC7ZYEPXVmB1dojWR0o9wOdEaQJiJv9txymICBTEtaO9M3ceqMRtnDUgdG
pUeRNJ62K2+foyKxwKhZqIufKG8qEKpxHso7c+rH8XFresO+d8fMIlPXzpzReNaCPw3q3TPsPw5e
xMHkmaPIyGPves/4ETJS5Ku5VIwTOMe6C20y0vRSlGAobPDuN0DhKN0Wf+cU6Nqv0ayj+RJmjj2/
MZWFbqpkboWsEwpci+FsqLO2xEdmhPM+bLtt+YNr0HPnQ5hNIzg3VVAdVTQCOCe6s/FepMZYLOJp
Hmi6SJUeaFgyOqtwvhUm4qiXGiuWBzjvQz7G8+YrzU+ysuziw3K3emKM6vNSRzG668hO2yLoP+au
rJCzMUKafh0bQ+PK6xT6dfcwLMJaMgDvsRcnFnXbv1flVG4N6xfPOxO0XFTwa+pGq6UdbFn/J2ln
tty2knTrJ0IE5uEWI0nNkgfJNwhZtjFxBEGQ4NOfr+Tu32QRR+W9O6Jj94UjlKxCVVYOK9daemip
oeWQUxbYde6npbNdgUVq8nbp3G10TbOrhzmlN/0KJaRu0MKj39YDTf3GdMixtv7RKqCA8632mrJ3
O5+t68oNbvQSAu7bXQ8SKnU286D4hfoO7Gac3tr3pqZb1zrS0XyM233FiJoJabXPTCgskjlFSkqp
sFeWt7vlcUmvUPO5P3nq2/1h/4XxQr8Ew4S+F32DJVJivufnqDw5NjLDkz2BAYAsy2ihd463HleL
yMe2DyXZXM1fSJcHUgRgnVQBNnQf54W3qRO6S0XNkGWNR0aXrauMHnWCdPBN5vaClJLYekXiRceU
QID5Kg3wMQNYnV7WlQM13LGwtted43ruD+r7hyJlDufg3HY+cOw7ZwMwcRUetyiY3tgNEjc3Ne2V
ksFJBn3N1KbPsH5cW/SxnlY8GfYcXCIQ+xmD25Ux23HJ8ge92Af1l1ovtkvm5JZ+fQuAxlt703Vl
WRQkaS2Z9ue87i2GeQ1vCYqb+fENnYp8WzlGiCQ0t+bkpR0h1jDgNDmdz7cYHdB9E+piSrQ2bEXS
+1X42pKIGr5YwauK3hr8WG4dUllL60l7E1DuVzC5CkaxE0KAC4MSaVDXM6d/JOMgJLyqupfKVZEO
KJckcR+Q2a2sBlH3cJsI/Z15TPPcfiGTnJoT7R4UrZLKUbGJgmzmNAhYusVhD4KG3pufrafrFIDX
j+VXMDrX3W2ZaPcqwj9JyMGTN1HmbQWbTKa2ZBO1iZ8Z8fpO1O0yOibTPitiWnoqWjOZUOLCosQi
YlT9YkmugBz3FJxMSKExdSEaddN15ihouv4/q4PpxYPHyoM08Hw7D6XFRGALf5KdtdPdIeq/E2iA
415PwNRNlg9rcIPMeqnYC8fXCHsjUoKIfdiGdBcA3lJxKmihMh4eIzkQM++YeRkUnFeq/ZRITMR2
GrqOQrFvQWnlyjwiNeN/ezqoYonFxJp0k31qp+ZEyVk4cjINSzcZptYdSt4yb07ZOiAsDOYExJIA
oNMVCPPYDnfx/ppRsifjXuFPzmnp3k/mmUHpesPy3s2DIwbbuLw3X2l8rCDepMkWkyhTexdSCjcL
hU8x5ChcbKdluhwVaDdR3JJOTB6s+xKzNIsiwQ5tQAAT9qEd6qkg+rQVLDAXLsx0HPIHQItkFhxQ
iaNpWQTzNROpc5jj7reLF2Yhwo938V1X4MxJCgumDRstUCD/gnBs41HdWhxoVR6gt9x9Wz7xyB+z
/TZZ3ws6UePRf/KfoXqaEmG3SDi4t8yffPwbLvcUjjwb1Ru+KXxLF9LqnTVsBKym+c+ezuPFT1Cu
8WZK2epm9VVhTdwtacXkYhxV3fJ4hmTpDeTnELrcLXgWptsvZjJP7Xtk3xIb8ZZ+Bnl52mbMeIOk
UvpS4Zwly75p4VIEUZ/hwd915rxX7QJOzxUH1QBUuBsgszJ3V9oRATH9btltUoYBroYKJGpuRR8v
+uKuwGXlW45BD8uDPk62nHsOzeIGSdIlDeTSv4EkIvSY5/jYyuV7KJmRrmSpdwi0MXvDe3hMxfVA
azFyHpm1T7ZPahUV1aqk57ee76jCV5grAZTXAIbhvXWs4n/bO196cnX/0CxasXeoeA77h9V2Ys5v
FBs3ciZPv49M+0flml48BX6cdAfOIy5QbU68ZBcDloqOP4cJDZoXa7qfKP2ZxJpkQTVoOVw91+Li
OTxF52dSr/zByhmXCJnWvEe4/r6DwH/zqcuWkSp4uVwkpnwAqIIkTKeScW6q7A9z5pAwxbRNBEAo
XDmJAU/I4Pzozc0/P4tYg6XYoTxD8caXDgeJ/NHZFWRhgmu7n87v2jse2cjLlo8IF322Hz/+hBJz
I66LjQQ4B9E2nF2G40uuGpabfFflcBiJ9w8u5ieIWgSDwc+OqdewiSBhiOACvdOvqA42T1ZGg4Qn
SiMATwxVXHN5M85/jMRcBnyRjAT9QM4TP4WJj+jwXX9pv1pZOVncafsIDLD2omKvvAynpD2QHNx8
oCbS15jtYiOF4SojWCxtZF9+H+StGPdMGe39eOslkub3rSeE8gVJWmD7F9EUwNF8TjJYh0JyI4UL
CoGI0L2vMqCo+PM+W0Bq8FVh1Lxw5vDCnRiVfF1nddWq9THqPRmp4GiG5CPbx1ZUJ0WsUn65jAMw
xgsZ6JDQ6xfBFUOb0Ea4gJTmxu0e/hofzfCP1zNyYrDgM3kMmazPAyVdzqXN0G4DRkwvbxqmOHOA
y6Y5+djIe1x7/gKKdfyxIp1L1CzX1hJZWtpCAC6ui+GzzswLFTTDup/vAHPldz1QI+BJ0aK83niv
B20Tbfw7B11xvVc49pG4wwUnbfkiuhKippLvA/WOaLTBJ9Rngjy9mgl9jyHdTqGZurIU8eqI96P0
AW2dR9zo2fIGL+eG6w6k4nR09WSzu16RVRgt9CObR89UHc6Rr3lmTNrnOUNy1CUxVl53sZUK7dJF
5n8yMmjh0mXkxVqsuvzjJpmnDyiD24bMlD5fLuiMrcjoHaBl+/nUGm5yiAr++QFy4GTk3tGFF3nb
+THNy2C5A8YB1UWSP7R9OLx6EyNc3bjT5SR/8jJttnrpb5o7VxGIj4Q2vI4nhqXrvq2r7RLckTAs
AhtG/GKft3Iebqa8zbHqtCjtSc/XwditO+19oXCJxTZDHZ+MCZOFIqHS4Lehk5Sp9HVGLwSpALcC
uLMNNez57sIgY/mbOf5FvJnH622GKl3IpmZ6CA2dIpWyxBIkZyCYLfE4vm05NDXOrc3r8gDolxFk
+4FhhqR4FNsKYvjaflnfWxMq+yKtegNBFet3Im81ElAIMcilxIqY9k64QNPj824STB1wJ0RNsbJo
NRIeoVphob+C5PDlq76qHUFbz0/RJuupnRSzfLK9FmJ2RawSb5I0LN6fMccne9YBxxMNvqdqJw0e
x690a7/GFiDA6svBQuKxhPgw0pLlxPjltGitQJh6o0xLxjzTqV3x0p3YbVumpAuImt4rBPsb5j+/
MoSFjjQcHU7G+/mZkjakX8C3FQSrYy/32ZKlA9dac/uoCW6D5bObgT0CrpKtE7jK7CIGLh0BMwxo
j4dwtf+Lp+jMtHhyT1ZdzXcL+vmYbmPaRd1zO0XrKVpFgLU2VBIAlszo/JrZIlU95soPLb219bGy
mu0S0wAWFq+HT70fgkCNIMcDpfPJy4xkDWxHGX+P+hRcM9UZqrw+0cT5kinuehAV8qHzz+JVWCTQ
5H3ev2wRLRXCEjDOfOytR6IWIWf4X3uySIcdIARXCHu2TR2Njt+BcdaPTYyFnMTa1LaoOxm6JdPP
ImQ16KW9EH65/JRnpajI3L7ZofWLBkiklpwcC2EcJDQtOrs8crZcT1tuW9eolqbwkftEC+2k+QYy
iCIl8DjE+O6ZX0uGr/6jSs569NScGDakPLTrjIW7nWOYld7XL8s0j9/2b3nK5FvMsOnNbmJ9+nhz
x77fqUXJQdfM5tUwqvGkA/UvgFubsDV/bGLUA5zakJwPGOZNNzCyBVw93CAmMCQN8lJlDNXmjXkv
VFYY0lrcbRWPj2ppkuM5mPpK84XZevFNN3/q9t0/XhfCAYDJgAtASey938UT9zJ0/uCQD0LscO0m
8GvB5hctnzSknuw7ppSfhS8vH5RV2Mso7NysWPeJ2RVVNMhuMTs8HNPNozGxV6kHR8WvzTWsRMk6
Mrq7eabK7C/r2YR8p6uVPFpw3PglXSxIkSgy68dZ9eDGsB/CK3RVpb7qzl/W0USSR2/L9IgfQGWc
L7KDG+m4NmHFhgt5qn/Op+bd8pYobKq0JE7feYhyZkm+c0u3GmDNwFKfIjgepPmURJ53gSyaEFr1
MFweSoSVqPWinyqYD+QAYKEbdulUPg3e4WpV3w/2548P5djf9yiJsGWiGSfLh677HdqQGn+/rR+H
7mZfvXz890VWIe/Wyd+XZT8dA+FNSs2weSxmrbi2fZnN613aMNT7saWxY35qSfJM7m7reZC4VAx7
fz52t7vq0c0VHmLE3/r2qQ3JMznO3jhW2/dTlmcdxGFoeEb+E7RE4RDrsTnZfVWV+8eXZcGPphuU
xN/fnpPbezQX9WYhjpsNV3W3/xKsS7gMf368d2OX1eGyWkDicE6+HHcvnR1T2AuOAdDT2/ZJCLcc
Imhq7xd3qhM9sqAzU9Iezjcw+GxrFsRkTWjoj2UHW0ypCuVGzvWZFcmZmyv3GAyEz6GeMcZ8jLp7
xnLibvLmw4hURQQCGUM//+MuSp62Ncw1M64YFblSNzUmecx8A5XuVtmmVO2i+PeTY2FA/TR3A0xt
qY10A+Ufn5HLR8WCRm7v2S5KNYPe60rQUsJKot2VMCaieAN2fh3adF/b2/1dlTpTbarshYozIHmN
M7tSSr+vmU/JTewiX/G8jOd30Idk5aMV9Z8Lkr2PV2mOvB20Jy1KMA4aHxcdtcPGaeaHAtbNPYDU
UPfinNGN1y2hP428IkOc1JuHjMs8HB6sNtSvu8d1pkx7xIGUl3z6I6StttZubgAswRFTJ9VC+HaS
BZJNEM/RKl3fqFqlY+eHVimaQoQjJJeSt7SNBqCSB3BIAzkOQ1MPAGyxDFQ3YuxDioDYB9sxUgE/
OhvUAHLM9Ck6CpopNKlT8ihIyzNmJzPnk+JbqgxK29jn1IMrYXD9Rj6zi5z3RjqCaGH7Rcsj/9MW
/TUzFrmNSQYbtVGlPFBjvud00dLpdc26W0G5BalU8WmoP3uqJ2EkaQM+erKrcuGJ9OqwEwfWe9Kp
jH4pOap0R5/htTomNUtT1WUuyzKkhjrCRTqNShS+pBXlBpQyus0kpp05qTUJEgEYaDNlqDrmb8hE
bYdqKCAI+bGz0fTyLB073bP2ZkftnZGHEAbCHTAd3o6/Nj/gyES24ycYt4/PzeiWnlqWthSOYtiE
TSwLGfXmkcms79BZRDA2pA4gfKVq5uiO2jYQYLqwSLBK/nvT1Pa6dyAem9ffWkaLPXglHw5r8ipC
F+6jD5zgny+R+AERFNGTci+UZnuwnhs6YDAYUj2EuW33DSL5SOgRaryPf9HcG9vUM4vSexhAGl/r
zrtFNCup5O3dSEMwjRETJuHD/ZUy6Rhxay5wE84oeTgJiJQG1FCSwcw0iINqpPbnKkHi6KmJgOOj
Sexf1bOcNr7i/Rhf5h+jcoxbdzA6eSXL/I3/sOLqmxa95Xf47Wj/9d+8FKzRJV7n6JARSJdx2VnB
etljznqCOS4W9VH3xXrQMjOsZ/NI9Ty+JzTSy3RmT7oa/hAwP7HDnkjknCumLqNmWk/+Ai90WVml
lQVtH0pRQkRI7hdATrucI74jNnKIiqtNlhNeO5mb1jOlqxl5b11kHw2bMqdhe3JitalzhLTmBwZU
73oEBA0TqF4em5+OoifrRVWq/G5jq0MZEYJ8ql9CSuw8ZKvXDCMfD1j0b/wZ9H2zJrOy7dS9+ld1
Y58r/seW9AzOfQsdsp6dROIBOg50NwDpx0KJV4ChgiOjUKH+iXJ5onAyI7HUmWHpcLol7/0GcgMO
y4FmgciPRIPZVAviimMnH8vTJUrH0ukW5XIllth88Z7tL8H3Ms0/9ZPiQGO9x8UcXz14q57sx/Kb
6jkcS5fOVim5GbMLlvMF88Vh8AQjVGRMyti9Fli9+puqh3YZTATkffS1TNuzDUt+eiGo22wYAaX8
b75oTEbmzYvik12ey4DKiccwCzptFm7l/Fxqq221P/o5zF3bpAU/qiXOLfyFDK1FfxHnXgZo59bE
v58kLgcDmbr1CmviFTIjUZyFKzEVt7ycKQukl7f83Jr49xNrpZY7h26Ntd+uGQA7DxAaytFm2mVF
OmSKvRz7Wqd7Kb14AP5Nep3Y281u+pgicPZTnMfllzxkwDhW+hTV+iSf0gVOv9Z1pKx6sFXCnPCY
iI4AcVikQaxEOIyeFXqeKIRQ76Zwc76fxdLOmYyAT0h8veX9jm7gGzoRt/+q8YheoI1KZkCXFXFL
yZNs6qDX2r4Qn+4QH2FtSQ4TD9SI2YcM20fKRufIVorKB6VD5r3AAEj2dr6FwmsFxk8srTqG2neh
Fi+Ey1fku38T7aosSh4MxcrWX/oggexs8diVV1BGlKH/40Dxfkfksp6WifIxH7OJaqGt8/RBuiuj
m1eVqeubgeadeMwDFCToUdhPv3c1Gb7PI01RMzNVFqUrsR92ZlPaWOyfmeeMN9/KtELII9xsSQaP
V3ncQnYZkinF8P1997xklTDhDU95pLibqh8i3ZXSm1cWwFpYcmd55kbHyTLuJ8O9+47TLZBJUhkc
cXXW6V5LjzDFhk1paRhcXg8JUeEsSILPu9hO9QnDWT/+x+VJ5zfoIdPY5O9fdvsqLksVwfrJyWUa
7i9a0yOejkRCTB56LlOOcsH9YPnFfG96HKSB0bD9EUYMFQJSfJDzFz5AC9djshF6GjE3ee5s2rw7
6As4AcLq1470QQu3Nyh7Rd5DFbnUW2mWKO/HqElSWQfUGgUh2b9tyw14RA12W689ZN1Ki2Arh/J3
Gys+1ujR+GNHThmGlT3MtRUQ1S5uXs3EmDRRC0MG6tz6xLgPfmsxM7U7rus7UrdmJ6nBmDbIBduT
gYhWt9g0q8YSR9/6tEEP/tZO6rS6mV9t3vYwKccrQBQq8MJ7CH32/RxGOYH/i/+j3yUj1e31TnNd
KIzC/BskTSGQ9erRmYhu/pxGpXPrZIekvOoTPe4zaLZjVTZ48TEx7JrAL4GwAva8gK5QN9edrVGE
BpN060eneZr3ip7exS14NxEAKgUpj0awdEQDR2jLNBxR9CIQMayTXa9UH5ZvgTBhs38C4xdcQmKG
HDWONaRARf60KSdr88V3Z4rjeFF3ETb4VJR4AKNdoO0tuzmYDmQa1Hm760VSJO1Eu9UIJKopdAHJ
MqtvtMlBhQW4bPSem/Wk9jXt4zlHB7Nd7IXVhDnmu5JmineTP0G2OGVYI9Lh31UFacITSucSkBE5
Jl6FmWn5o/mo/JW94f2y7oBtZVbqRuvFw6MfN9doFN1CNNLcrSkLqo7j5S10AscFhOu7QAsvE/fi
gI70YNu//huLQs8mAgwt26TlhLJWVl6rpplEPCYv1XXpG5qczuACgZx33ao9Vs6vegr09rOXONl+
us5Khace29BTK9JDpwVzrUM88pfXzjqkvAT5WgWfmWmGqoN6kV6+b+Gf9UiP3CrvtogyOb/srJo0
DwHrEWGDekWXPQEMieIAcSeuA8DK+dtTLqydq9feL30GNUhsfOW/acXwcliupsCB0kOyiJEIJsie
DrMBWYtEcSXHvtzpD5DyJB2ayx586K9tYqRCKPB6eW2lu0xLIDTVEsJS0niASMPXALVKpgpVl2TE
eZ5tgIimTjKn1u6Xi2br/erNL3EFDI80Lf2ZmXebw5PIDNX1kbFDhPwcKEOPGBxnd27waJQBPCvu
r4ONSuuC2dXZ9qWt9lmfr1Sv74jXZgTgjynpvNrLqlrk5e+9fX8IM1QzJ8gzEZn5ST1VAcvG7fFA
EC0x6io7HIRu3Tn5/S9t/m25e/X2D4qzMrp1XuCBLWHOgAGm861bDVU7GCsXx8KY3USUWndZP0Gf
JTs+bKYCFnnI1LHSpT9zySKASoOEDHyGHaQvhuTi4JjbI0e0/KQ9i8me43eN1gBaEtHm6XhTxapS
68VChUXxRjn8j+8n3Ur4GBaIYR1/gc4UgAK6edB0bQXTlbVQxEzvSLQz1ynZki5gpw0IkrbDLz2j
x0LJLvNS6/sNdOCPUD+RZ6+yINrG/o7kRYvQNY12qZ46UX/jRPtre9I8aZ8Un/kigXF1OnYGkZzD
lBoDM+efGSqbY1G07k/75pAWkx2/wbpldDrRskUMpEblgcSfkzYAc4xnC3QIX1d8jBMPsKiCnQND
6U9I7q93GbobofteRoekd/Lxyi7uh2sa9CFF28fj8stRN9PL8C5vj9A73W25/Xvj88d//7KEDcUt
JTRw9mLY/KL10QXdwdwG3U/xDM7vqmx1jf5sXKTKetNFXM/h9OBpoV3Gf135JiKZti41x/8Bm9tk
+Cza/3SOmVMWQz0qF22ObJvvg29k45yxrpy7dRt7vf/h37hEMdAgT5YppHGTfVanwePqxp721LkW
UOTFy1vkNmfGfZGqruTYj+CpZFCTmj3gEemUHKsjxGXl5ke9Km6C8jgzVCH2ZbFVcOicWJDKJLVV
Bkh+Y2EqKLAz0ZYjUpvtnsqZsp528eqia0RW6xkMgBg2vbLzM19Wm943hgZbTmrc2TM7Mn/CShBW
EdTyYYEQWqan1EXJVpTlgsvrfW5b7PTJfdOGA3J+h+YHVdhrM9o8QgLL+XGhYg7XM5BlkeJSCPd8
fr/P7Unue3Ba5jOwZ6NyE+m3jNYn+8+GKFNEdJNKyIajRg10vnThorvjUTIwxLS0K7nV5XpjWxuz
/LFJ4BMNNdRGsFvN9JfFs0Acra8EvFyfqC6LIU7JxWoZKmD43bJJgWXn6eZ2UTfFDxF8+1/cGUhn
dFGvd9S5wXu/h/vWZpJ/VTdjRs/UiWVpxS0UtSjG08/mki5hZ7AYnviL3vmI6wmsEzPS0d1UO9NY
zosfgpTBTsTcO+Oi2fvIuxI2fnl0LB2SeJOCaeD7l24ugF0bEcK3wK6LqIeaiLGiAL6Uj0/omBWX
iMm0LSx5vrSipmESnTztbbMZGNmEAA5JLdhalzs4vP+5JcFAghul/EtqeH71VqW/2gSe9+bn90eY
uI3ypl4+fmxiJFqy9FMb0vVuvdwxC8cDlsLsDr1wGlWoIGgRPIHijTCSclY5WdEplnbpn8/NSrd8
vtEghcbsvM8q577ZflUsa/TvU/4zPZJbKISkvz9AFLmrOu+tnnbTvR2u77xb+Exv96mZzpOegY24
Ui3pcibJpaPOk6A7vsuwvhxPw2S+7pAielte99c2z554ZfsvJhitf3N7z22Ja3filbsG+ZN50b+9
J4KpDzUNHKiZyj1d+gjidnBYhCjwcgD0PbeyQsgEAVIHKy0jsmKwiXa+2gmKH3vuBDFDlEViSZ/9
on2zcnpIuwvzrX1Gaa2/XlOGg1IWuaQ2LCd/0cO5dPaWGPXgE4kXnATlfFlV1ey2/tJ4E6Ca4/Xq
WxkDld29iSEyOB8TFOlxvUXq3waKiHJsP0kCxFhlYMCmIhn2N0dtvQ96TqVImvvJjq/2F/s5cvgJ
Jv/PjFzGnWttcdB2+zcfZferauJd1anhheLR9gX3bOp/zW9VZdUxR3JmVDorDDYT6fb7t23iZ/Mq
bpIVQCnR19wyH1U9O274Fyu9KLyADcZBGpBFUCj0ZdCJnztHpHMOHFDRs53fecmAy2pvVBfhcnhH
MiRFewF8Wu5R30PfRhtOW1B3KGBJDb0bZlpQnpqUmftdlX8ojUrHxdL3OhSoB7YUyvYfDYEXkzvP
MHlm6Fjf7r+qguYxD3a6ne/lpxOvsnOO+tEYDsQEQSgeA4AL1ZSwgDhEubjRu/Dn08lpY74nT6mc
PQ/P5ov9xXxwM2Exv8+vxYHps2PW0XdomW9Wmb58wMnn6Dfg1nAC4AbPr3/dH9zjTm9fkfrMV69+
9Xi0FDO4lxdQWOA4UjJyLyeonQ0s6N2xfV1oXyrYKR2/jP/x+8bsBZNkVPghhwlkhgqj225IP+av
iL3OPx3jw1M18+MezggkLd1UfDBVEnK5JmExMMhZQXniOc93bQF/c7DSmtejm1WrT7m2UkQEl3g1
FwMm8QybZlPdlD5LuTPgiquaVx1O+qiabG8Ypn1yQ2RxgcM2d8pS5mXofW5PutKbHrYRmKtfNwka
lZH5II78+o5BQ9p4zgxtzuRIRVGNsVQuVNrJo2cc3IXVvIrIGyUwMcoJFrC9hqkp3t2XM9379PFp
uTzwnEKdpNwBTHPZDipspl3A6rweDPceXqZiaJO93ib/2IgPctQhTxVjwTLdVLejVJPDVWm106pE
YqV9aQZF8evyjfF0UdQjvAcgTiVD3jk4EPbtyngBxQW+CWV70HhM4NlxjVtuQ8imwQbt/nlhFrNc
NOaeRRh0cdmCRY3a42b7gipq6qV12k1oWdz0iWiL5hEiv4rGxaUflgyKu3jih/XlWhv65fbFu0OT
gqTJIWUyItExV3PdXPhhj76yxZ0mJCEoka9dY5UezJ5zsafU07Rkl+6v/yLmErnKWYwnmZFu23bp
gCrZzl/EDEr5skj6SZtsrtG9ivWJOjwe28GzVUknZbtArM3BnJ0NX0SkJbiCkDv5qx0cO5a2S+uM
E0I8CSXz+efyC4qila09/+ZW3Eb+gX3sQutBwHuJJJ+MPXp6Kn954ZA5jCI55MbBB3hZd10Unc/Y
65uDWOd3mJA5mOUdoC6UaVMRBekT1RMwtqtnJqWso1mtrIPR1W/Fq/Ms4AEeyrGhuAcm31B5Cy6C
u/cFWjRD8SeAiqVviK7NsuyW1VtJtIxWX7ZlgDgP7X9BCHhuKJAavstlu1us5tV7DuyZ8baKRPoW
QMmDGEW5Yk5KGU9etLYlk1K0bKE1gVZX9WaFeiRCVx4BOCvf2RWRmQ7z0KR9OCiLa2NbCtKXdq8Y
9b1Aky33u+2mLPLv4rKLok8/21+bMGZoKk89djhPDUnXvS2PCAxrwXc98zP9C6rQjO4VUz/cX+Oi
KVP+89CV3gM9UdI5CPMsLsT5HYSOaHuggvLdzIxniqRAio+Zk3kz0RP85z0IyZi0uoPnznVzKYxR
i+Wo5OliKoZ21Osa2cezZUl3gKGBFYNK1veVTU7aPg7r6cevtiH+gOSXibighSeoE0gOqcYU7Idg
dazM73sqnkOCkCf8sBaQbDFpKdzXFmK3ckJAqSzRX0QlbKLPowPsj1oJc1jnXyy3VkVpaPp3Bx65
/BE9UttWvKNjmwfAxhMU+TxuchNgqIN17myPbB70LNY2PDQKFOFlhkZYxRw0/QUAG5dEKMgqHo+L
YP89eNrR5Fw8GpDAmi/VFJ2gaJiqu9GmOMbS58IgfKy8NEzpyD5R92B/P8733w/PVkrCGx++GleC
zje/Fx+sgucHhn26AhDFIgo5GyZ1REn71vu0SVRw80sI5fvi/++3yG6zOw4mwlJ7cXSudxGq7rPv
LuenelzGVYIi5tUu3oAG4BbOwxm6LWovKu7ZB7shJA1O46TcKjq0QPff3W91hIrdJhKToH5M/zOc
P5bpm/MAMmmm/gyXITxLp9ZMXYyY6bLUF9T7tqm2m+8iea0m83gVDS+HqHx879/FqoHXy3PMTCQ4
qIBHg28vM4cgfLkOrGPz3fCoZ/tfneJJ4QQugzO6DwGgErp2gcUI3/k+bmD4yhEZe+3SY6onwlu7
0yKzQxTmEiSZVI+D+Cznn82wwBvQKCf5doAAnZsrnR6VhtJ/9W8QNoWPzr+ub0WgJBiTFCs7Ly3S
U3UoxQIgoz8PjwCx2bkpZ1se8+O2exYYBOoLXM/DRETTy6RKVUwd5w7t3ZZNOg6PIyksI0PSaexy
R3P25uHZQX5bN6/qok/W8/t/viAoqCyw59AuOdDjnC/o0Obmrp0jJ/3kMq1jXIkG+BGOa+LoKyX4
fGT3zoyJg3mSh9QMB7U2xqov7dSlvEYM9ryZzpPmbh4pC4jnh/D39p2uTPpUnV8bjb3Qn+vp6tEC
x7C374MbZ7ZM9lfap11kOirUlmp1Mt6mG/b10OjP1p07Y7B5BuXJk9jIcqbOsiSPcbk6KT4Bxx84
DavznsQwy+ZGY/pPuxEYib8yp1qbFKHs0B7p26X+3NBTtFibH5t3gvIRSIaSOkG5Nsl9VCtT03I2
UhjbZdUM9tLrIbUghG3u/mIrFWuTmeW3qHDtUKjmVApe+fpOcCEuroMM8piZ8gooTqV8qVeHdWce
MFa8thAv/jbmZMCXyFvVM9oS9vQ/x0QMURKg87LIrv6wMVfBfGE8L1DVjcRuLrVIkMHWC4Gri+ff
gnhSQkKn8Cqjq/xjVoa8dsOm62tff7Yz7Tn/smEA1/6Bttm0g0kp1KadCmN7Hsb8d5n0hWFZIVy3
pONZO6vj8oA9S0tN+6lGxOfaOCwRLkEsflPmqgfnPNv6jznCTdMwAkIk+cEBteQsiz2JQdgsYh/q
rQ3K2SzSi1Yt+9pFC8qLSzVf3flD99uuyIKI2GjHUHo795/dcVMhAWNTGBB1nDq1dmlPVC2aqo2f
Kr7heZRwaUxy1uCHgU7o9vNugPfxSC5Zo/+ecXD80IzbG/G8KvPJsXNzukDJZ6/8uj5UB/u5mIc+
M/i0jxv6dv5dHmozAfD7Vwf11KDks313VaI0bz8Pmd889THayqRf+n3Xfz4k4k1XBbkjm+rSXPKo
BXNsmL86/4L+auss3a56aftdPxWEQbq7208UX27keIqRUVIhizYWucS5kabZ0uo/NC/ek31TvIpA
RRwWpioDpEqfmdeGBqtIVQ/uSLhCIxIZMfII2NblBoxd9v2yWzjPR29yYJCz0F77zTfFykbu+ZkN
4cpPAghtfmjsbue8XwDxpjvWdOin/vVi2obHbyJhPuxD6PT9XWqtQ4XxkcN5Zly6fca+bDeV6zyv
Y5HUvhNU5lPBfOMAT4yGia6kaxh5mRh9d02qcpQhLmqpB3tebQ+H8mXIkyExKKd2E9rKJdRwfzNm
efkBPV0QMImqNAMYMt4gHwx/pzebF9f/igq27b1WhepduFwQJqBJeR9Fp7Qi3e+6ARd97FrKqM0t
XMDw18d9CCF4cvz2F5f70l2eW5Mu92JAP6LctdSIfcYAtxmTQJRt938BbLg8l54h6Mt4gQjUL0Ck
FRLQdtCxdd31yrj2msf1YghtC8RLpzoUI1+Jqjqwbji6oLKUCyz7vhzqcr5/8VdZfrhHdNMrFd1G
qSwrPD+jBycmJM9/HIp+XTR7vlIxWaDclopWoLZImLYFTWoeFRdrbEUotDCTKpi+Oebnl7rpvD4/
uJhrvjarR5e+Uq3Kci6vLphNQYJgi/9eEH/V7sFo6x6kPRwIBRORRVL8FIopxMvMFjgqc+dl0d8b
CGjMeYcVUyySPMW89wcfDNfLPLhrmtsCPfT1vgrvunUbbkD+IqcNuCFRuKeRu0UGZ3FzBTr+4mCs
sWi3+e6lQ/829NINwO1iWt/mYQ8qXvlwjny0M2vSGSm7etXMtd2L24SFRwxEuyCm2fOCgtcKGXsY
bNtoT7Xo40W+PyJ/Uv33naVIAriZhrjNiZFyYleb64Pd9S+oJuLx4ZW5BwRI5AWa6NpMFrNFRgw2
taL8KvCjwKXorVz5iFeBcVX8Aui0aCxLP6FtIBkgY+AnBG+/6/o96gbTFeD0/uXj5Y5tMhBSm1xO
yFS8J0onz51jzFcbdKhenEVa1G+rBueiQpmpTEjf0UCQfWl0+5ehnuY1ENHFtAiUamHij8hf7XQd
4kecrGPY7ss1AmjvDqXniyF9TCFYc8L6VtzAIFb6lJEc0mOs/s/WSb5/1a9cpNSFSSvdtpyPJgO5
KXrwzTJqszxZBPHHH0tpUortTN3r/MOGr/UfygddYNV3SAhPBpi49pNumf6PFqW0Z+dviiDf7t+b
oNVkcZgKPCx1dn9qRBYWjaUi8xn9kMz3AHahKAXl/fmHbEE77/YYtOrHIqfZGviKTRw7jgyyMhgl
9CyA/J8bKBuvREnn8KINV5AcRYfNY8skmGLbxK+Uj+OpEelsFD0qkHoxvBgBJNTtJ5Qmv66i/koQ
qgwWPAF6Khq7+aOpqwfOxnbw1LZ0SJbevltDH/OyJX6Md18cBhoE1F+/y59oyaChoeYAGt1TlG54
YUEbMDx1vqe+BZlFtxxe8s9+JnwkxeXDrCyhHLIiPex/QhUdxBuVqxabeLHJf6zKoEHHqhCGXQwv
vj3E2ma2XsN2BLrouFCFD9KAyO83AZ4aBDxAyl7ir5a6szwcNZNbYDwL6n4tWUH0DS1JNbMe9ykD
DdH8W5+0lB7WUUBNePerfFipWjdj6z39FdLVWC4qyqim+dI913RAJ96khnfBuhXjRKJ3s7k+0tVW
Qc9Gfc6pVenbNvWRss9erP3wLj13+C7CGv991r1KVXSKUn/qYqtdEficOHLNN6stCtKYoyRwvY0s
xHSiYyb66P23dVR/VrZGRyI382SBclJSwTK1aFy2FeYXPWmSfj0rblpCUXtSHkIHqI4ixBi7LacG
RZh1ssT10j66O5ZYGQ/aPi3zr7WlcNvvSb58NU5NSOFhCx5pBV7xRTe0bO12TxXY8WP9tdlcrzZt
PBzXcbE6MFicIWAbrtBEDn4V+1tnAQXTbkjN+TfGncP5sEE3Psq3EA/4s3WXHddXdnA/N+y4Kq71
AmaMQ7qtv6C54jU3lvlQ9i/6sUk1z0n2nqnYNQmz8t+TAckm4nK8DzJAXut6Z1V3JjWHlmhwe4T1
RPTo5yFcotWnOR3fQXn6xeG+3Mc/NiU/3sz7fn1kH2vG0OCWAGFHZ1nZFZSGpP+zNEi3KW2IFEU+
gobbt8fdYJI8NLf2q/lrlxWJfd9HerpLi4cW4JGWwcFNb6txlATjSuvSedwvvAP65OZLsY/t2Tpl
nGeXosm8QCk3Ine+WU1hLrixwvr6SEmnWIbLveLbjj1ZDKj83/ql46oZxXZNN/Fl35ih071WpSKo
GP2MJ39f2D+5ccNit3WMneD9Gr4N1qNtpsG2SNbrKtFJpA0r8oefighg9JKfmBT/fmKyL82Nu2JT
uzfBLSjqt9VNlYipXvI0gQ+tYvPxY5uqXZQPKz1ew2SVhh3BgovY91bxmd7B6fJ1eCegBbeCzIWM
4a2X8/mqwFUKWKEo+GnWXfndDY3IYeKM8jT0OGuSwyBWEq+Mre3UsvQFG9ut82JlcfkD6P69yTuI
ciqKLdtPNVVUJdxJHPrzpbJCCF7gvnRAcskhjUNPo90FPqH2PqGyg6Ryk+UTPV0mw0SZzV8eFl8M
uoK/xjEL5drzw3L4f+xdx3LkSJb8lbW+Ry00EGY7Y7YQqcgki1pcYGSRhAggoEPg69fB6p0pJjmV
PXvevrSxksnIDIR4z58/9wllADbXj7B2rFaeh5pvGfuXImohIRfVK3dnoVB0rA3685RiUMj8vyuV
Q6XhYNPVwoY54dg8dj4szPuN6139fjl+ETl8HODgmZlq7uG13jz2TThVUNc1w4XqgFMNqjXh0ml9
7GI96E1czlEKhVBEaPDKRK+cd7ADzGacuNPPD6BUrQBJ78qXnw0dOM/W3elibFSfi7/QTv/5+X0c
9yDknlhvM1fOD3N+qYciTO3XPr/+/Wx+zigwxLvDKegUaBg8eFradjKtmPHQ+DIpuzYaq+lUznaC
gtx3LygvhxxmT78f8osb9+OYBw+QT25rN7nx4IIUc66T6sGGELt3XZ9C1WZfnRGAjxvvyCH2xaqh
pgGhoQAMCBcb8GAugVJTp88M5BLeOl0vIzrXxSm6d5HGZ6tjB8sXTw46D6iXLM6xzie0h/a810KY
D2Lc8Q76xP6KBUee3DJLH08SCqkB8Nmh7QDyiHGwuRvBSIYm6QervjJTbLXJOvKcllX9aQAggWBx
oOXfdg5WPS/HfHY63J7Q4+/EReqty2xfZV787y8HsGD+Oc7Bk8EKrGA1YD3YJnSGKJyhcSjm8Q8N
q/K34OfzgYlD8vtRP1/dmL1fBj1Iehp/JLmPS61hd2bxPS/SKLUgoULOnA7/q3cWOPXvI/7nB5Wv
4e//hZ9/NK3uiywfD378+7740TdD8zb+1/K2f/zaxzf9/bx95Vdj//o67p/aw9/88Eb8/T/Hj5/G
pw8/JHwsRn0xvfb68hVmA+P7INAjW37zr774H6/vf+Vat69/++NHM3EIaly+ZkXD//jzpe3L3/5Y
qAD/+euf//O1s6cab4vyp5fD3359Gsa//WHZ3yj+w2kOptBCH8ThI1+XV0z7mwMtCCDCaO6EaQwG
4E0/5u/vgSA+kHAHMAu0xhd669BMy0v+N2xvtCWgGwj9LDYwgz/+90N9/7mufz6Of6HJ5lsf1j/6
mvGx4CaCPwr+Ae7Qg5SxQTaFxeDtGtJoRZOgFFr7kDunTrrvhmJCczCUXeQtyOfETuzCa2sezhNX
xkkJgcdh5Xi6NM9ykOJnCQsNLyvW89hJG5XhNPNpvcZfMtBhb8AVd7Y3pTmZ8tbmXWuxJCAjsWio
esKNMwghmKkMh6Cg7Foa2hBuSOaKCOO8Tb3cRpDEiF0t/+iaBHnfZDo39Wy03n6YrMZ87HsP5qCR
qf0RaIrPLf+c2KLhJCwq15nOjMavYaPQDVLL29pCQ9VbPQN8eeVF1ttNXHPmoHDomYa6roRUw0XW
+VZuhsio3HVrK/kCDMe057iH5i/A7crOszLitsJuat2ysK7l1On5DGcJc8s4H6UhHovBpmUBt1nF
QdRvfBNmSyxwxuuyd7sRBqNGMdurfuqq/sFN/aCG4AHAUeOyKCVrH0inJyJDJfwavTyT4yiHhUVB
uLyTdW6YWZRmbS6HEJyEvDFDVzhVM8d08k0CqpihGd0T30vl2uF55T1mldnK+7LQfrZGJaZ1d2bl
+oyHlBgIZDppSaTVFpX8tPcb2m39AKVjsMGUbqvHJvUqcpU1fuef21LXcHsF1TDzYQqDBnD2Zg0d
89Kkh21yOozbvqsLblQhE+AjinNTi3n24GZBeKXEozGRibPnruhK3JZhn4Fcm1/pGUJwdlhnGRR6
JVZcU2KnhtJgtLLWyG1TW621qc2SJLkps/kRfX+DtE5cVVXjj7wA/diO2oyU1pykqp+beluRggbq
jdW2U2mkYHPfWtl6mrFt87e2VqoHQ2skbV1Gys4r0e+GmXUTPPe8TtUdtGDUCPFV3htdFvZd77BI
9qScphCCI7xOtGemhnlmy8GVWFppDu/qyM1d3SNokqb01m1n80ImTVaNEHLl1tKfNQXCTn246+Fp
nNnzRPNL4Kto++ekrYK9UaP3fC36QKXP8MXh03ePlXQK3UJ5zTlhzjyfwZ5+5vcWQxXCDqvJn9o8
gjhRn/WRybHnQe4uGilZNJVCdC+ZYfAMrs79OOVjVDJ8RJhhQNsZk1J6MyySo54zHsBtQDiMRrUX
dPDE9d1O8W3PXNWIuFRzbWYrrEZuO3Ew2OZilOk3ZBz3gadJCmkpqxB3gQVlpv0w8x5BXT5OU/2z
jPf/V80fuMb/9U3z3zxrqqdf7xr8+p9XjfMN1hhA55fyF6r4C7H3z6vG/IZiJ9rQkXeiKo0T/x93
DXG+2YCdUdlH+oR+T6gn/OOyIWbwDb1woKiASfXnRfRv3DYwa/1w2wB6XFQFUBpE5z8o1egvxeu/
JPYkG3HKVOIZyUjerJtpGmAZK6CNPbzplE4kzh1ZdMNrNWHfNfdFVQPkL6qsIG9ja/BahfZcQ8Ei
1oXbFHXcK4DOFQBzywZzIDN1xbfDbA/jyu0gdQHdEVmVN/nArD5zY8vL+7LbKH+grk5oN4Ev8po1
5uxABdj2OisNi34gFU7gskA5mgUCtW4I9Gf0yvFqmVrRiFGrLCxxrDl2xIpCk0c5Zx7wHlk6/nRi
KcPvnjyjrsu46PTYb/SMrbCD/x2HVHtmpOn8AJ1C4kHhQ5KyMiOijNl+cDJB24uK20O5K6yuxXeE
Fw+YOq0z9Ohrw7GT4yAdpForSDuq1cRaJ4WKau0YcxcOroW4NyRB3qDcWpvSPfNmwlqBXyBC8Yg2
mlebzPEVoCnV2/RkUL5Gf97ktNfeSCp7Y+N2yta9VSuahsoSHYR1S2pX9XlTGJqIHRRrZUejvIQc
gYEj2jKrJ17rtJvC3iMEGppFh8rNfrTsJph+FFIM495yLD24ITABY7LDLJudZm03nFmQXbbmMYh8
1mvnIu1Mq7xEICDm+9T3x2zjOBkhYTmMjG60Q8q3jIFysyd1T6w+5I47DKdNVloB6oVFYaKabrMA
5imddk10cWVVke/KoUB5sa/xcO7L2pit06w24ADnDw1G5iUb4SKpHRFMG6IrF/LXesjVarbmQJ3X
uGuHSHljPq6U2446dG012QkmeahDh0z6HuJs9NFvW/9eFb1o4pYGAgIgQ9PArgqFJCscoEIJxXC7
aBFbuIr1cSPJNG6yYcBlgn1MYH1iQl4/6ihlaWRB5E6HeQYbmERJP3WuObdz4IqsckAcaIrAP5E9
vlVI/BJospWTSW01gjTItxhmC9nw2i/eTD5OBE/FzAGeNbwjsTHRWcSDAgq1Ki3G21DLdEHos5aj
aaRpnGvoullTNIJKBVGk2UmbyJ17Bo8U3xZ32nJzAOGzmovTaSpsNyIdNAvWavKQUpO0dl5l3Qdd
6PQEMeLQlOytpzKnKLG686M9KtbEVi+0uUYn9tyumtZymroN7Sz1S+w5KVvIAFtytNMVh4AZGuWI
IYJVkML8C0wNj+rIrOFqFLHAzz2JNuDCEOekZ6mOfJFzyCVgmWTXTdYh6kE/qOFtRdrWZIfnNvvr
kc3VeG3lc9bBZMt2CVlnvCHkTLJ8QlQrbErmcJp8pudkQvzdeGuaZzlVmMjCrk+GqgxSb+tKg7vW
WdmbRZbksLB6bvCcujqscxx/G1r1FUiYOihYUpa6M7YldqWO+dg0BlRetY0CmC2rrgsLny5eHJS3
wI+nOVUZNp6s4FCeU+neM4cZIKvDs1OE3VQqOqFbMa2LnSBG5axLlY9VaNmlK7ad23K+wgboqRV2
fC7yjawKyw6p03UGzK66QokuNKEjo1dV5/YSmtyVX3i7TBssQPKrU93Enlv5JkoCTVrBYMwtZv9Z
DmyxBBKj2xbdytPMDobQro3KRSNvV/QsVkIEZOOnQpYMpsgtI289KYTtY5I1ZipSxiDsaA7aobzx
OM70pwkxPzi4g2ZsxVjbBKc2mJcOD7u8TOu3YvZcVYeyyZrphzF1uQMMI5ANvS1Uns2J7CCkB8eg
vuraUDLpFm9d2RgaBUTWw3u299oymoAh07Wv7YDsuMkZ/Q51kZ4+OD025gsHIJA+jH1LvScDp1oX
YmvJNi58Bk+PULqt3z4uoZa1sTj60G9d1gv+JiE2maJSWVV9c4Xzj8HFyDAadKSrcq5ouxJscKGq
pLnR1TuzNr3xrDTLdL6qcXOLC1J6g3SSBb9xnnPa2N5ZIzov5/0J5VzQPK7yVqIoOwxWa6Znfp4S
vjfS0gcOlxFP1VHVO9OEr90aqa2TTgz830M30W0GmXNECUhNUU8BjeaAQ+OVg8yIY527RHLvLTed
wd/QrJnpvyVcvYwDdwVEK2jYsWAvcghXjY5W0i2zM1bmkYVT2R2PMFIPCEmfRzhAQGiVe8ovsjMU
fbMg7s66OfReh5vgwVvIJvA4EOvy0XvuhzCtVksB+i80py9BzT8hpp+fAW67yLLhI4Hg5wDDgkla
UNZuc5a9AZKLses1dP/vxLOxFUCoyx2/yE+CH3ZSQPxcHqW9fETQMLq/9A1BRxAQOdiPhyHXzCvY
XOZ8jxwUvSFxibrfeOLFU8xe0CyLosNRIPkjpPBpxENIoZp0R3xS7531CLnnZk+TNsmuvRUEkm/Y
3S+x75+Axn9w5AZNwccBmMlH/G4ZDJRBSJJCyw8Q4aemz8ZqJhLU035ILB3q3c/26vKKwFJsmN7J
981KnxxT7/5qVB8Ll1rAyZdOuo9xbEFbYbRWs+egTBT6uoHN3jSeNfkR1sJHgPXnl0MXA6SOFqYs
uBMfhylTKpy+bfY2fRpwztpDD5+KY4zVAz7p+yhAWF0TWYCFmsbhChlHuzRY2e6R8W/Le9TZoGwZ
oMxW3POj9LzD1egAYV22ADb+V/4mdsU7f0r9bQssslMimoDn/H5FHD6a9xEo9HlNfBMw8w6wfhcp
vdaBt82N/jtj5n6qi3juy51M6+3vR/rquwTozVvQafQ2O8s++CWZQfcKCWbmb63GQohE/TlssuDI
CXmgO4pyFiZs0ZcDBrjIF306PDjMl8E93JpO+jA5VRtOQiAnINBMKwxkAvzc9+vTuioudKfOKnXM
w/ZwCb6Pjx4a/2v7i9kSMJ9AzFN6VfXdHgZ2VYO7N0auiyvv9/P5aSH+HGvRafrS90JJR4mKett3
r50YuBvc61HyarbehgVHuV4HzdWYWvjXQYIfYovQ90fCcnDL1ZxXoPsGKy4RvvRRIKu8KBOH1R49
IZldsRPsSvjAhxl6n50yBp2u52bkZ6ynF5xPs61i1+Sii9xUEBuOiWUwrga3tvWpoN0wvRkW8jfL
rdRGQ3BC+qFhEUNvRNfZm84ZVAYxybp3yzPmlB6ZcJTMrt2FpDDldOlkreGedDgcrecjE/1p5YKv
CqlcnCi46SGsfLBHKF869Udr1d/D3icyQ/E8hu568StDDx/4nm78PuD/QzV/LLy5f43VRE3doBTy
K1izvOEnWuM439DNgUYjKInDGAUtJP+L1jj2NwhFQ6cBF5oJlT0LUcuflQFimt/QtY13ITR7x2R+
AWusb4vrJP4VnYR4FY/13wBrDshkLlrDob2Eu3WJWcBb/yS2ZwEqlnbgwaQp2JEQ+RqWPmQFF+/a
CV3BxYodYzsfngB/jrn4XyEYhrPkwYVHHFq6pMOYiwUIQGd4ZZsX6LQHbyiN6iO3q/NODfolMvs5
nA2JbEjrIK0+1KQoUEylbMZwfb9zrTyaKU8onU5d2GEFuo0pqzdp1e6YzcOADBfCAwBViwujvqTt
1pKI2YSzM2cKFwbn1GvOVHBRKEC6o4o8F9SvCdJYlMJSCsoM9DEf7zvSbaZqx/t8C1hkxWy0zU43
Q6d3de7EYiDPrlVCIBX6DSJLGueETi8jfXQlj6apipR1ntIy7kbzXljZRihrq5m1n/LpKZ+nCzeV
+y71V/3MAJyM4rQUxdqQZjL45Kav7Keyt64AhiQ5igIqDXOwv3L7rczbuHHriLhl0gUy1vK619Ml
ZHLiOe3WuRpC4ZmoWp7XUx+5TZ8YqRH6xncko6Hy/Mhw2feAyWj2cRHaaLs0oanWetFAvbO8yHRU
mTTOfLbyQV53iuHC7+muCgJAIXSvmofGCLKwKnSUt11YV/w8N6113gYoe/RAq2HOQ9Md0KxwrM+9
DOC7ElDLEUmFDsgw84ZTm12M7RvE99pokD2s3F2F7zyd2HaejH6pQjWIC0byuPODZ4CTQFPapNFP
lXPZUUQ648KXDrOOxyXLV/A1PhFDHXPVrQDxxWWJhWj6G97akZdd1yqNJtEmowacMgeh2+z6LI9a
ykNhimch3SYsgZGHPfUSWpm3KiU4zRcDt7S8sNhYR1mtIuJUt3XBwhowfOjW9RuV/TqYKhiwOfA1
d4LvqeO/TCMtTosSLaUdzOqL4VqCyhpNbhNn/YYrSPwXas2y/M1wkMM3+9b5nnr+KVZQZGbyQqbj
hmsYimqamCVcj9RzZgERqsnGKeEm7ttbf1YR7btzgBMhUNe98qc7LPpoFHWCm2uoX2riR2MBolKr
LiBzaJA0dDma6sDYoBVqNb6bJXXmbYl9DzYFPuWpcJZyxLNtYVHxdK9LNDAMeag02I/aPGtInAY0
EUtOQlEeKh9ohhZWr6AhC+a4HNOntsgfa4dvR1ffCfmkLSFDGK9sUSh7EwHckSd74xok7MzX2Xg2
6mCD/bH1mnRdYlFKxwSARR7rCn0Mdb8eDRUt8Os4063X6tjOgSdQL4Z03bWTY51RklQ8xfedQtbZ
V9DfCF2qNyoftpkBLVNjOnGBp0kmNpRk61aMMU/TuLZposna1F7s15BsY3nckimaoQDWzqjC+ePG
0MBb0zmefbGrlRFlTgksRwI+hKDLDEogeangjWplL6VRJIhEkj6oYqdjlyl+s6mws9rqvK/n28bg
FwIECEPeKV5cpgijc5DwSznfljUDbRyOj06vI1eIZOJ1SJw0ngeWOHq6si2xqYmHw+aH492ovtlo
sBS9uQ/bSYVjA+a3CTNWDzJmHfiahh0BHQk7eKUbeR0CLkh4gEiscDci0+vOSFFaG2PJNTw9GnuT
l/zBDGYcfvBhc4CeWWW5qu1g5fSVTNRIcG2k6T4VxWMPAmHbsMuBD6uAVHu7ZKuCmPeFts4HDBDW
Gk15rQrcsDOcM5DptjXOZExQmeROfmIZOizdso50ll+jwpoIPaIJjlpJno4R0KHEcVHNKmE/khWP
MzdiaRYRdGOA5MJiGsh/VMuzuYOMwEDvK6HuCAmexJxHfmnFUz9veiUv8mb4IZi6bAexs/r5Js3y
JzK5q1x5t2j72Y+qjGcmMHCv8tDr7MULB47kbRNC5oup4rHLjDAV6HIy+32LbqgxwMATUN78qWNo
9vcvef4j5yMWAktctc2tO3sCLmg2K5k7CVnqbp61kopuuqzaDFYRa5be2SRdj8qM5IwHPbcJbnGM
z+wqDjJYckC4EJeNejQB5BeTwg+WQD9/E6WKPtjNfDbUDjA2sLlmcaGtApvKxJ3DyydpAITJKuWG
qL8nUN4K5+y1YhDXcY+AMgciVEtk4aI6YiNBM5Yr+BD2aT0py7zHHWFepRdzXO/SNw5ZBxpxnKJv
6WqKDRis549gy6bR+PBLBPYVYnCQ0Xwa/QASalxdlCydvdDPQwhQt9ulS6y6m35A2W6nEuev6BMe
BNzvY/oAKECHRP8fej0+porQEmbQ35deWJ2SH1DdWqsTQLLRohsVoGsTx2F05FsepMHLiIvYDuJ4
4Hf0ExMsbYO2ZJPr4hhzTvU0wn5uhzs+KbgVO/MIcPSlYijvGLsif6H6lsxZ3ItHLK+ozY0jmfIy
pR/jLNDu4BS+9GcbS/fjx68/YpdJbzTcMEVwZDKGPfJk4tjVaF+dUhazmR7LJb+YcYhEL17CqFti
rR2kOKLCFdRNMxio6IVYpIarlUIL0Y/uNFhB3OzyGOp1bLzl9V/BAJ+ZRS4xHor6UG06M/wjSMB7
n+2nSfzlGx1MYl/zcvIGjJBvF+dQDjKv+8PZj7G9Utts58TTajrd1usK0KITwyBsA/hmyyN15t2x
q2PUMqzcrx4qKo1g+KJ36ZNfzlJcnDOh3dCrfjRzndDyHqKO4cReq3ZMuhYofSDDmroRmx49kNOD
bAj17J+NVId8dG4b00YN6IdHCsRNTtQoByyZN27RqHXvO6wSmnnJzBE5lrfgD6x5Zsc6a6ImTzek
46eBGE48584hIrbT71YKa3FUzoIJxboyiMweLTctCo7w0RR+luA0ejHyIE7B7B5Zdl7TYi1G9Kgg
PKVpDewmDxurCDm/bo0nm1zlbJ+pB+1AL/q5mQK0cjx47Y0NqfrZe2zocKdQPWX2GNklyLkdOr3R
tgFtk9OyvfO1ikR+p6Ubj1W+Q9X0yip42KA2mGIDdjPEHvj31jJXxLmvex4aNgDZ0g+V/0aL81Ff
GcSMNLIHUZgIqavYaDLU24LEMZEB7Bx8CqSNYWZnZ6lmeybypFuk3gmPYLl7HaR6hcpSMrq3qtg6
BDYIjh9q6yxHbOpbY2wYAIKnbpW65n6gKsHtMDFw6900Kqsq6V1IuI9q2jhesUUECsZRgUuqukVx
dLPEeHYxnJiyO60GOyS2RNfDmzfcgGeXaB9lTZp2G92qyO/5o4e3ZnOF6iwCVLM6HU112dRjHs7W
zu7mk5EhtahfzBqrxZcI8qdsPtWITEq9L/IbRDXnvOd7YdfgnfUw8NSrwbsUDdIALwtnu9zZaLRx
kIj5CDdNn6ypwBkHjUPMuFWUMaubnQdsrKKhxYa1QqBmThPCJR6hLISKJnqk3Rej3TQAJf2CRK2u
LiVAoFSVySjlGh33sdE9CFFHnTQh2OnHVcnCBoRi59Zt8LkoVF7gy0N7Ix41MuUSvYKqSECnXrWm
u3YNdj00AjcOqr/OY4PiLStBiSvvh06+eua8KUQdp3ONzE9EwUyhMj/EFWKpIKMhCEChGOimF24C
RlaUm0bsOuO6Hxx0G42nRf/qIThD/hQOrLsNQKIrg2Gl5WWZiw1KR2B8Yi94tyO9DdqHEVsord6k
3UQZiAMpNNjt6v3ds++EdZrFro+cE5whH+pAM0jgXtIaNyNvEsWxcrrdDHX/AIGllXWroMquavgs
qumVZvuO8NDmeLXpIkfLBfta4RTeSht1LfvKrm/BPQpn57Fo3cQ09dqXU8L6Jhqx3NXsgslx0ph4
ZCNMo0S56py7wj935YRczF87s/sqSXYhMUEZitPtgHRv7GLHTZOOdxEFtaFy0dxOxCZLddKCZO0z
RP7elehlnOcDqtLQqg7SnY2cq8/aTQo62ugHm15fwQw37lOcJd6NIO56RteQ4UcZ9W44+qW8oD3J
POiZoq82s+W6EBAr6HiYu/N6GM8yDnpJKW+9cQRV7hGGRowGq9EcW6i62DuvvE35iGKysW7drTuC
Cc7JesH/UE0N6yHbpDRb1y0/5X2HZk8atz3kFPVjj4KgbOs9Zfwl7+mTNi98lF/JZCS5JYE6yzVB
QXzoVdgFJwxrkXR9EoDzOIKhwetyk1XPIFJExlzgeU2nCiVoc5zOXAnCo7HmRgDSJlwky2I1IUky
gnpVWBo5aNomdg7q23xZFvCcHB/Nyn9IccAWOFgbAKXt/KQn82ric8ywcIDcXktq3Sns4GDy1ijo
RFWFBkQpVkbNt8JGREut+mVqkYDOg3VXuT8IcIo0e6iRrfaSnBV8kwckQpUz5sZdOgDkNsxV1r1M
tNu0/HIc2Eo13rVV8lNa6jU46dGYQb0K1HBHooZojt+dGU+Z1FvDg73A9LyQJ11ZRgW5m4h/1nXi
pTIMZGUDauFOCK7ttjWm+Ej0deRuXEC/D9GA0LYnJtyNoHvzLeiRFOaYMDk3TPSbwg67RjdFntCH
Y+oHX0R9iHr+cSe7B3FmP5lGFlDE8CDshf50pdUUl66DJa6PBJgHbb3vQfyHoQ6qH6kAuRNMWjgq
J9kllmQfQyQaSkbjqX2N7BdSbfUNmEgrtZNow6mi8bY8Md2/EOoem+uDSM8WXmsb+XsccjeD6UCr
bZ6//B8eKJzCwI6D+A4MNA8mNgVoQKTbuSDvpxfdE5IW2IUtzfwCQN27BQM5asHwBRoKuggUGfFE
PWp96mws8nzCZ2mXKYZKwmPFYK8iIjgkwCcDBZHuSC31ixD2w3AHT5RYivcZw3ec0x5BDQ1po44k
Agun/TATQMMIFNggnxs4xmHNhTvT3GQOvpKdzaGseoQLbtKj+pIbfOd7t0oM67psLyl9cHsjKRg4
V7NKBHjkvVYrsxArf9oW+m0w+hXzryUQlKC4pnTFKtSJHH6bu/Qun/VG2+jRddH8Wbc7MCkiu0fc
NaLyWCPBbAOk/y24M40BGFCHZjdtlxsZH/vYPjn2jQ9mFQRFszOWlSPH03zOt+hXTcxsSkSRRQi6
cTk3C5BHVlykF4J5CU/BIjSDTSDBiarypAUHvwaQBL7YWd2064oVcdMeefYH3V/v2/nDgznYRegj
8Yvew8estsNZfQJvduRM5RUgsq27c9/VocFVAEfh2JH1RZ1h4YSipwGq9iCgHiaHtK9AvCIcBHCo
/xiJk7CLpX6/SBvrWO2d4yoPXy70X0ZcTtFfcjWPu5ODxe4Cwgb2xY3IyKojC/2LQwlfCl6ikJFb
5MkPprNFO0AAVh8kVIzXAFgUafyonp+PnErLXzlICRffGZh9AoH7XLnXnaXGjGA3+SgQe9AZrMCg
UiLdeMOuB3ANLmuocgTKGmVIu7pR6DZ3Afb//mN8NZ2WAeYAhEFgwfmpaFNqkOElpnNkp1qgXxFd
Db8fwfpqOiEWA0ISUs3PbiOsWbTClifWlXcDy7FxLrT70A9m3OR642TdziVFRIv5nM79rXL1KR7M
m2RB7JljUprkJuD2PdT4oj4FCccCcXTEEdAj86HVfKWyYkNLb/X7T/3lyrZAELDwiMCueBca+GWd
jb4DIujIcNjZag9AItFpHTHjcbKHuCaPFnESlzcRr/vIMppzr3BDkyCfdOWR+fsKcYMh7D8/yQHm
NYrB61HfxiMqim0t5KquU8Q/yFIm56Ksm5WRguJHJ4ESWH3jKJxCHBp2YBQ6XbVry8JBavaEvpkI
DP9YujdHZuqrhez71EKZER5H1mG8NNXaIuAZuqHTRvNqcUgYXpcjABzdxZXnOA/loD3z53mHBk0f
J44N4bF3csAvz6YYZ8BntufgblXx+L1IlvbaHyoyIyPG7briR4UKvlwOINhDfRFtYNDfPoghKjO1
26lDqFyhIeK6WBTvbubLDtrKcbkpL8p9l/gvv59YfJlPR8TS3IXuTNCk7M+t2OC/pfVc+Xao0zYM
RkjjT6R8hagucsQyMUW3RVP1Svmw60VLkzLk1iX991YiswM4nBsE5E1n5bXcioDg48ptN6Y2UMxz
4tHmW9vvVj4TFyqfQ4EyWY6aBUU6WBA0u/Ty1JyvLPJao1xoqW4j/FuKUoBojY1mDjItZN9QJBss
D8qsoD63KDN3AVT5ECLnV7331os7xq9m0W8cpNYT5s5Lm51dzCgBWDt88piMeaSqAVIaQ9wYFfYV
CJIeShlSbHKwefXA9oF8FryMXOdmNqoI/oOR4F4yGGB7V/3TAuMQhOhO+srTci+qisWWRI5cVhET
1ZrkJERhdS3Bfg4sFPFyH9+gCT1+A1NBo7hpCiv6H/bOazeS5UrXr3Jwrk8K6c1tmrKsomd38yZB
cnen9z6ffr7svUciiyXW7NHtAQQIQkNcFZFhVqz1myFu4DHMa6WbnMF/EvGw1V151GjJDaCSj1n3
GklXY3hlDVRjY1uPjrpIBhS/tl26go/tJmMMn8D08nK60caGp2/vZNn9jLhkxNgpq9iadhdRKM/1
q1pnZFQqZEPcFGW7MoP7BZWbziDQy841+DW6Et6E5lsdFNdqFh7mOH4uRsOufMsu6Rp1w+ROppY7
KDBeD2a9H6z8NS95J8i0PaKOnpiKEleJPVc4z6sULfpRf276wlEa3VPD1MmmvKD95h9NlQMsnKxj
3DSrHsRLleOUWsA0FfJkK7XBUVRHp0rzjR/u1Y7WvvlQq+HtbBpU3Abb59KS68ZTC6onM5uvFd15
KTOMhQeM3auy0VWjbNd3dEClrTa9Tcvfq7OlnPyNw9RJ/c5Oc3CGRbFCecBWBMvpqrs5uBP8hnLA
5KgJ3IiBPnCO7UpCW7dELkBOnND6Ix712ywEGy1P38OKCkJvejHeEaU5r0vBegqi2vWDjqqQjsf7
aJfzBPR+9tIsI6kcfkRjeoizdC02rT2wPiBSuTX1zNKvr5qJRA8hAnEet5kurAd1P4qvwEFdTJ9c
WOdHUMnB8NpWs9vqb30ge6YEJTj+EbSFEyV7QQ8dxWq2mjyuIHYhGsOc+fkhGk10ZEK7w/+nu5vy
11ABIYBCXFttg+K15zfM6uxkJWIBY09R865N7qwJxGvOSh5fLSE6ZOptGQBI9zsH1pAbseDAQ+1T
rdjMfnloq/vEF34ZXeEF2reZEmkt4jXR3iqUX4Swo+W7VFMfxfJl1u7k6Agq0g7KR1nsbWuqKGPt
NN7/Ku3qqk1ssZTdQL0bqRKk1n1vUOczivUYiZsuPgxFuRrqYzzfiMNt2kRrdaCKO4y7VrpDtMkv
XwLzvupKx0AySvIpFVl2qz4WRk9LtnZa/9Bnh+WDTBSRxzo/6m3jpb7uZXXq1OaT6qf0ax/5i64Z
fk+go8ZDsJlbsnIa2UNxU7VwGxeUOx83pDk8aP0qGGsa7XRquzet62+rftwqZXA9Zd/Kovll5okn
jQusQfQkDIGDvthK2mbu34IFxA8ZQTUGu5/u+6T2xvFmzB5G5VpWfjUDdds2smEyOKYSrAcIFpLc
OjwTHD+rV7ABr/NmBOkf2HpgbOP8RpNeo47vxmpSi4X8ZHpKB/B8voe74QbTVqPYonYieZFwn09P
QydfSfkxoK9c1m9W0F6h920XumWL2FeK9IEFKVmJIcFkX7ejMFq1anyNj6itj/XPLNbu9AHMQ2k5
teSvUv2h7cmQ4LEo2bwatGQbqZMj3NWEletiB0wfLua4nbWGR5zuanl3HQRPjeR7RTR5Qq47ciwH
dtWQnhbDKkY/qczgBc4a5BfOMUwq3KYM3rR8CuywidyRmqcqhjYA21U6m98sX1stwyk0OtYajkmN
vKIZQjG7wQtOSh+EYbrui4D6ZXwnNmimyf42nRXbp2TYU0Mbil2sZDikjtea7zuq8KaQAhmVtVaN
eq1IvP0aAezJd7ML9pEGuaKgoi+U31VItZJmHLsyurXQDBS0b9ZEo96AMaJTOA0pi5kVDt7CNhLW
WiXdTJ1uQwm4H6AWWWbuVtq1MW2EqHtq1cKDQWaP7ZN/DV2K7u1VG8t7SB6ROG+zWK9sqnw3TWfc
tka7zpPyYfTrldB2r+YAz9Iohk2SqACCi12jVatKuCq750BDJCdG6QvCWzWaB/AqTtb2KzO5bUrp
oLf1jenfmoruROKTFrAoxtTJI4l3cO4J5VvYxEzq0crVjdRLnrJcforlSPCSW+1Gah4raNPjZK58
40cvpFchTcLOjNy0/DXGT8YUwZdiacgPY6bwnKXfolZ20X0XSeh8LKEm/BazPVa4XtxcjSnwTrgy
oxRt5vRGTA6xNjodJ/gUPJXatOo5GYXiLQoeE5oAo9y5SnYfh4FdNA9TfZ+MCAA1+qZRQqdmwOJ4
H2b0u6xoIwg3gT/bUnljlNOeMi+yXS0a5aU3RO02ES230THG1WWodS85YJOyjzxwXnZuECSlbxW/
JcN92vxRsqokMV7nneS1DKrWpnVOX6PMcKawpCtrlDz4IKtiognXPvtdRfLRu0MAdSZ76EEy+By8
vPRrrkO9giJTgO1JM2g/wO/TfejH1AJDKsiT3U5b2D3VcD3J9AE0ybG6xzQ9hj1+A6awqsKjFsr7
SRtt02wAh7IjrCTyurJfRVq+soCzdAWYtf41ik32QrydATpllrF0NjzQRgdaKFcJ1JYJ6rivrCK4
ZrDblEzzhnx2zP5nRFoYUQnHfuqtS/q1zDGXDNZetl5HpscXIZvBeDMj0w654UbjqJuj2wkPSjyt
9PZ25rawahvW8BqIBjmA70Dsccr+uUFIMQgPbXrscuqyWKj3xXiXlIOt99VOGvbg/ahwoFSS+DdN
TvtQqh4h2OxqTIW1PnKMbpM0nZslqadrqmPBuszoP6m+ChDn2Apr0/C9EhCSpLxVOqIq0XXHVBXR
9Vj8UjFVM7eB8jJnOxh4hxoCaUr/rRHXRb9Lir1obVr5HgaYGtLmQNWeejkZQsVxjZHrBH1M5PxP
r60RRbfCsCEpOK1yq4zc4/OLZCUkRQUEpm1g4COqdE4KJrKy4is9XKcCckeUcnBzL0UXOvkPPf6h
jPshx6GwgSU2QxmqV1XxlunX9G1EOOwCtZ6aBCYapn3diquSVmkxknql3S7CPLQWA/KzYaWqW6O6
NWVeSLX4pADFTnK8rJNjoqwn9bupP/vygTzz50xaXU4Peb8rrezYZ81VTmPVLPY1nHotaa/nqDsm
mnwd0BVrJvBYceE2xjpDEYV+WYEOZVCNQF0QsDNxVxo06lSF3Sow87vXWTGvh3YrBXfpcNfKGnjH
q4T5E2e6K5K47tqtKVxlVudUORC0fu03h5psOQT4Jc6boGzZBuFVHdIK3cppRUNqP1o7o7rz452w
pDfBMdD3XVw/tPIRap3ZofvfazAa93p1LUjfyrRefe+M8lizNYAzeg2NRUTM94UvrcjiN2Z9sNKo
JgsyvS6MbmOmPFGG+xCpFtuPtiKH9VAcK31b+wfBzA96lHoBPvLpRpeAtqXHuFf3WQDm0Ry8aezd
wvyeW9NRqLKNibR8oAfe14+2Mw9F3mywJJD5QEb8U91XLIZZyJDFsdtV5zVPi/Wi4Kh2/mQgCVrz
Gr4EXpA+9w0WnIhGeUWXKXCfUkBmbA5K2MaKPa7K7XRc/LxaTDR/zOjURvgLJ+6wuWRIcPZpCjJl
kcNWdAIvRZ93T/DR6mtthFdpBy88R8ub/ob3I02SlueFF5X/A3Hoz2UkoMU6drLYe1NrEE9qsVaZ
h6rZSRAkx+tKPlgKBL9L6uwnFHeAN1R7IOwsXtBAik/LmVEZzAOMdZwed/5uMV0cd78ttVfd5sIy
+Yyq+RjppIw5jSmoyYxIxa96Sz/iOdgnfDi6BM8Bmk+jhyrHT1p40+avovb/x/P/38Ux7N/j+d0C
vZLo7SX/P3c/y+4Vj9D30P7l//sntF/QzX8oMoAnKGKLmrC8FOT+VGKgkvAPEdd1aGPUnhCsXDx/
/gL3S9Y/FoEGBBywMNQXQuQ/wf0Suj8GNEk0fwDG/xZp+DvY/o/7HeNmmYok4j/QApFIxw3y49YD
Qy5MYizDkg9bcR3Ore4MTQZ8YkDHBNFhuS1fClrGP7Ju6VfUkz8eLSPOqQPQ16XXqpEkUGpJVsD4
ZoELBREbR5fz4EId/eMa//OHQj3QtEXXjAYFk/X+jGgRH9M7kwzOCq8anxO7eGsjUoDc/AFvggu9
u1BTX5h7/yqpfwponHRuBSMKdasiYEqtoviVjes+IvOa9lp7wa7y5Pz7KxR+vhoi9Ut/74REiL5M
pEcloXg95mikNuv6tbU7V17FRwCaf1eP9fdHR9tvIavxn0/kip73UyNWZemNqyVYskboZ5OsLoke
L2vn0wxyxkp0ryh9WyfD0vWUB1oalZ6h1xtryu4MJV7rmnyBvbF8+Y9hOMH1hTIG+5Ob66Samihz
AaNqrjxNQtMyQ4Fg7JwE+4Y8nt08nJxShl4Y6867DX/zZ4AvCKfLV/sY9+QOmQTFEGBmETegK1uu
mkNwO8X73n5bbAatwcGva7Qvm1B+ntalwbO4hCEhJn66onM9UZtIUSov7oV2z5aZeV+19bdaUfKf
F8b4edehELyARiWFuvGnxgW6X0MkRzLZFMY2C+rdRkriSnWUDXycdXycveYm3cS74LK53Md26TK9
Kt8UVDd5COLRp9Kh1pjJBR+cauDa+L4gc9udtY7RJ76Mkf3Yt/odCg80TIQpjXNU/+5Vv8s/qsCc
9XToWg9gvUuD/xn+3wXt3DMT+SHEyWIpEr+I0rbHoLUyEq9NxG8G2ajdh/1THvpPkl8iQqmaF6r+
Z04WvBUseemYaQt562QLyqTrox+l1B5X4Y1yVV6Pe6gvbzNSs1RgyKsvNXFPePZ/zqUCnR/ClER2
dYqPaIxYMFO5oz6FoQOvSVw+3eiAeD6OB81K36JXMGKwDajPxpGwuFKRZ7C/XrUnTcLfv4FOK0xc
yHMKhNWTEyEWlJiKf9F5g0O141B46i5DOtWzUBOxzW3zw/KMZ9qwV8nNktEufZ7Q6zb5wfe+/iVn
tuqHH3Ly1WGaFW0m8kOspHOD4RqvNvLZ6sJJdCnK0vl5t3zDKsuRqSFKVWOzMta6jfqXK6fzX5qO
HyQdLxx5bEhEwyWT5cSmPLmEy5wNFIKm9gywqJ7iytO6+Bmtk23yQBvJXtTZ7pPVsDcu7J7PWcpy
ELCkOO64SZb86v0I62mqi2loO28S17O1qtofPKu75kLGfm4eQeUv2RWpEP36kyi8wkATg0MUBN21
Bn010JGpitb7elGcvLH+XJ4w+dmQlsXhevrGMpVRC1GWYVW0jv8c3GGwtasefdB+sHyceQenA401
e9hYD19HPj/AfwY+1WOYBxENkWDsvK6FodaDpIk2hfZ3/VWXk5sGOnsfycrl7XMyjx3yMWk1hT3b
D9m5K+XV31q/zX5qEJH2pSzjzOFNNF5yvJCB+Z1e/wGk9HocE6iBAM0NWi802i4cKGe/2PsYJ/tY
VbWyHDVi0MJ7UnftVrnihepaoGHGJ4N6F972l02UztwZhm5ijwPtn7fAKeO/gziutlbRexYljTK4
qShUVANQOmiLUORtQbyQSZ1A+f5cmYYGPoBXwRkNDRltpEJYVuYiUm/Zh8aZ0ezZxisOzBhaTukh
GRQ5mOjtqWZu2mPmlusZE4+Xrxfq75X4MadbuMb/+iHL1Lw70iwEqUQhW37IdrHZjlfROvttvXrR
5/Vz9kikZdkgd0eR5dQlCiObOmhKtfPyqwg1o57yA5rs+KrXe/2KCjnryjU3YO/lV+Gm2/xFiP+3
R+q5Lfk+/MnKKup+TJRGA/ucQT6WaOX4CBzM4oUr4lwi8GGYJ3sSNB/1l0xfrkSc1QJ7pIDrou+x
Hdw5csRN+PNiKencxnw/tOXf333DABwMNURChletu9gi0pNXbcvDamIXbmbV/h8o7FyKuUz3u5ho
UAlh6S/TCWHCBebvNYvja+guIDJjssfny9njpU94Un1RAynpyS07T/cnGAIzfFL6rOPt11vi3MhQ
YtIh82topBonmZyVz23XiEZHt2Hw/PClUfxLp9ylECebrhvKuK4jk0qjl28X40z5Z6+tpTugMdvu
2qKjTvbkfT2sswvz/bhOUgpZCEdDaFkl7PTlJryNni1PW49PNHTslN7w5j8LaJ6863Wlb/rWWCaS
FEa6QkPF386MsdqKD4sVXnBJy0Be9vDpYfZuiKdHjJL0Voo20TLE+I/yD2zGjsuBpl9V381rBVrW
Lt5Ar4Wl1XyLcZu6NMfn7pH38U/OmCjS0Gz0lxGPwPlJ+kPhgNbBtVkejFlag0e7sJLO7Yj3AU8O
GzFo0KPT+aZSuxuM3lGDl0pN3K8/5KUgy2p+t9VRJC+jfCJINm9N8DVtjxtI/e3rICfI6z9vxPdD
WX7FuyhtNylzpTN3/nNeH/oHRP08aT22Vw2Lpbi/tDrPbkHc8HDNoDb4yUgww0g2aalMeyjT2aEl
0O+5BNI8O2/vQpzMm9/JSh1WFlmuflf5d2V0CP+uE8fvDBDhpX8O42TW0l7qBKXxl2en8Aarr35Q
kfAIEJRCANO1fvXACdaXlvm5p6fxPurJQWymWixUAlHlde+G+H5sZa++RpEL/LIb/aypWAhUZqp7
tBP+qO+Si3Yn53KJ9z/g5IxG1LNQppKvZ/izp1bKeuitgwnBCMr8qjD/6EMLlQ7rwka4tGZOju3U
5HGkz0SNLJFOb2fr6vbrXXApwskZLeZTlYU05r0wfhHhnanwBv+jCL/Nld5tsyY1DUHxGYMv+m6g
tY4lPH0d4eyy51UHzBO5a4qsHzdyQdOLJqXAmQQtKY+vE+OPUr/5z2KcHLRil1ZmYhDDFw89vCIT
Ubgk+/51kJOm4F9HEgrNi6wz/h6npPlCDjSpVYKeaxr9FidfhZRxPNUeXLRwPchEN8WFO3NZt58u
sHcRT1ZYqNVaqY886MwQmZi+sSP5Oum3OZLN8Lm+Ht6lWCdrbTTRUENqpfdK+aqbDoUaIBJCrUhU
bM24xMk4+7CDi/zfc6mfJAN+EGdC5TOyLtmlN+hw8KqDlzyhR+NM12BBeOvQEqngJF7yhTm/IP8V
+mRB6pGExqvGZ0RVOay+Bd1WEMILF/G57Io3ODb2S9FEpBH1cdULIixWo9N6D8mN9bBeyOGL2qWP
D3rips6lt7i0/L2TlfIh3skOmKNGmf2QeNNOoiRerAHC7shtbOGiuuQJDf73PvgQ6yTLsMJmUqKW
WAP4yA25nLu4RgobTIuoFqOhxMsNrbZ1zs9IHOWWl46HdE58XIy2Yg+46qVH1pky1YdftJyj706x
ROul2ZD4RWD31Vu5puS4WFgLXmtgAFcjK8XMN/fCTfj49aY5E3hxFEG0EQsRmQfCx8BIeWC3UUcQ
HJr4iIb1KlMrlxP7BSmiS4Nc/tbJJ/4Q62SQBVOelbgGMO3mGvmrhMuVe92T77Fki75Dh07EC8v4
zFb5EHL593fzqhVRYgSgrj0fJ3rJujU0tKIBs349iec2y4cwJ/lDIftJJSPxTdaSb8sbxeXBepC3
vJG38+O0v1QqP3P4aBg04bfFm07F5O5ks3TojM+YW4zLTN5CRgntyMucfmd5yJ5d1U/LLo1WwUX/
ueXvfviC0GcgJNE8UWh2UMn9OJ1GW1VyltYDPaq+gGkx5OVrM0fDXsqMyjP7QDuOE64OttXE4XWp
ysCetchXbHlRRJcs9Iq+nvlPy5cfRAOcmqi+vHBP6/XTMJqTnA5YlQ6W7YexPVPGG9uV3j99Hejz
Jz6JdDLlozl3spB1g5c24l4p0StKR0CVUBaakf9d/mik1K2U+mfU9nd6AdNl1JFIuGQI/emSY5Pq
AHokwDYGcMuTS65vTWxsip4S+owo1BDqa7KSQ6DOe72rDgVg0gvj/pTBUYxldtHTNBEp5Zt//ORZ
pk7CNIbLUltEUBKvOfTfWGsIPRar+hBdVxdKiSe0Gk7nk4gnm4nDRwzl+XdE0ZndxgbNB+gQFc+R
Q3C6r9c8RC89AdCq/by2kUllhGgpIl19OtBOQZhzapGaEizFXLRuOrDDpl+Lr7jnzBm0FXqyaWnK
rqV0i81DIxvPOUzUe8QrxmszbYrVnNObA/g9mq3Ti8j930J+SA5dU6V7PUBDg8fF2Iw7SRf0YGUa
4GdRXtdzB8xA90NuakTAsEOLOrcbDONHmOXZpjUE47shqNNjHg4W1eI6Zq1jvUxnzBfap1Gxyp2V
SL0X++Fw3VQRMGtVs7Z0CdEmshKk82nrKPKmasJo2+Cb4VjVWD34mZLata+YIO8CHfD01Ck/gHQM
IaBC/JrsUKo7kEBTav6RT1O19vEiBjuXojVgp1akeRMl5tBW/HThdmHisJ+zabiyjBAhjV4brHA1
ZKmYQaAJQ99GSRf7iSjv1IMUtNYRsbRuhz9NBMpIDKIXtcjk3agnpnwYfbP+hZuI7E2tXO4GpYpW
GaQobDqEUOZbqGrigb5FCMKUmkA4CPiWH8OhVGobO1XEvIYo6Nw+mK0XoUV5HIudEZm8MQng2TSd
9EqFHIWsUVXnZNvRZztkoQXJjt8PY6HPjHWsjPjd9XK8yhnankk0YB2NfdCQTc6YE5jqECMoSXaQ
6o7VCvndOEzymxDnvoteNyjefFKQMSnVV721ED5LVUc02odWF1BQKm9iATEUT1E12DxKV74mRtaK
ni6ECHwMVSDf5VYeosygmQh9LYOB3wJa0LQ2JRifPQosyi3KrjLEl3bWjyLigI2dzFL/hJFDoyOs
pue08ob2YCAV+RhbiQ4NZ4KpMWuRqHtDEgOxTvkBvpsDGtAwfMrgEk/SUG9mPHeyTTgY069wauI1
dJy5tBPcyTQAnQHP8zZVu0NUY4Rg94kZwgoBfOpWw2QeBCyjHgW/TbLVUgIJ7sY4RRRDkyYl2wlx
ot8NQaLtm1pAqtFXleFKSPLwDkso2YWKb67SbIgeY/yT7vE6no+RmdEH9jOxt2u5yJaZ5aqtzKJb
YXEwtHaI3JSbqpHg+X2fbMxG93/ofocUhTUVG19aKGvJKJSljeQGhLEQH6vSbeK2fgmrRCTHbIP5
Dn2PBmEevKEqV5slMbFlyTf2uYxUYOsXyT716+heNWdpUzQS2Uo6iEWBz0GA2+Q4to6sleJzOJUG
fhYQYIS+yrZAj9AEwWoCNGuui16Z1/DD5grltTgQ8P5s6tbTp3Jw9XlAaXDStXw7tVG1ETFTWzd5
ma3mYApbxxgG0Z6mkmS1H/RneRHODIPcOgS+gsiPHGOlFCBitS0KyfgpZgIgWWgPYk5zAOgpYmm8
YAvfeEKHU79qBKvYt6yf2M6bPJrXcqfQktHKYgPveHpSBx/nCVFrVuWUh4cKU4d7LIOy5xZUxxVo
bvZYnUXCJp2wqOjjmpauIlvfI9/Ud6lURDdjEY1OE0KLBp+UBZ5eaianUWo+4LIB0KuTJLvLRukY
C2KB7mFcdrdMRo97htD6sCO0CZ8ppRfgFGqFDieG6xcqe1WVEFXIIx/aLCRxFNskuinHuNtgAQHC
P1DDR/QaMaHpSh7scWVNd/6YQ0azeroy45hbxylsytALglz4jleZXmLSJYSITCVhXa1xl8ke+1wz
MMASa6SeBBwqrnokB+JV2OkaupNSs5p1cRG7RCDxRTPz+G6W5rdWlTIIDtZ9GNORVcwJ57ty+Olz
6SD/aN3Rv0XGIy+Uban20F4Es7iVhSTc15OQ7BQpAQnPCeMUQftYD/23tEf7Q8/i4mhJPgqkRkuK
NzNDnBdvUiE+VHr/XTXH8pmD7mGZH7uSraep6g8IWzXrsNIESGzSMhCVS6AqELupx5Y9Xu97PS+9
MCza66kwE1uXYTLVYfYT/dRbYWGs6DmEzKQIkn0tZZU3ZH6+VnoJmWedLFrFM8cWCuhi/gxeuhU4
SAszBr6EI59LN0ADpo98atq3h0aMxIdMNMPt4si2HiyoC6mY71Gmwax1BkovVBPbGgwhfL8UocOk
1l1MYqBhhyr46HY2uFAs6bqfm5TvoaF5WC4ZqBR2zY3l60hIhu18E/ZD/azGUrqy+lb/1VSt5YaZ
RA904MTmi/1MIPh8QzFZO0hx93Ouek61IUcSSqV7hvWfYEM5RbV3RmkKybkCJliPAFcUW46aj9OV
JMBHU8LoR5pJviv5UeLAVEkaVldZgxcLd0ZaZS5kwOdMT0kgrGyXjEslu5FuwHIobmta1UstiONs
y3MToTmaCy4K8/epZpXrQMnNYyMW1k5Qwx1i3mLLwTGL66wywtROBVG9SyfB3MZ91t+IJc/Srukl
t9HSNyMwZXuo5XbjA8FwUsAdXtPLzCRkBKPvv1elYV6bgYiH02zpt8HQSZsmRdkmERsS11gdbsm9
UkesUkgp+SAhNdHKuVP4geJgyeO7XMHA7SdKKrCS2tu0svwrvUygTgZJcRMH0CGLLK9uFbU3EDWm
xtOmY7lByOZnk3XJXSEibtSYlqOE36pOWGmWZ9X3ihp+z/AefNE6UdwnGqJi4hjCUcN+gZqz8EPI
w2QtxOV8aP2h2jRdIz3IU0bVUuoK9TaKa3hXXWNc+cpCj1d1/1cZTzrlpkKOK2eMxiq0sznGEkWL
SN27CH6u1KGgpszj4vg8lTTIEZV0LbHEwCPrSGigvXhYTKHnqxvWrmsHH17zjFTTpJe1LfrAzJxg
0v37dm5zRyGj3Db6nDuzMDVuX7bpvT8tNgVzW7ooKFYrS6wFp0nMYqNUvb5W5qDd9L7RbwZRj1Bp
9suVohQFfAKO7myepq2K9dJeTGR9JY1G5lGSodU7txjgdAd/+T1TcZzh1j43BrJpvtFIu9wILduI
NMUVUNe7UoyWxH2UG1YWGFFJ5l91Y2rRMZlQ0erAw5pq3R0DmKAOuDkEWzuYNfJiPTY3LpAPwAol
eqm9oGpUoiuVEmXebuo01FzIFxFvHKvemqFm3PhiL3sw81nOliwgyBabrgqEEnIgMGHRQDaKWmC8
kpUSLdfG1NFfrbXtkCURNB7FyhzISQaLvBALD8m32Ys6Sy/dwQxiZSVIbUL2y7W56kbTuhoVs0Tf
P5vIWeRUVx4j2Qh2sgFVHdFUmF1tG5OWV4G/yJBN+h0/L+ntORlFD5e3ciNQQns0SH1/dVLOVcV1
Ue2TPmJba1H12vEFXrgK0LsIqIatxaQeDvXUSI9BM1lYxOWDvEYIW7+vg77OUX2r9SdRDBvdEZUR
Jl3RjetIjad9USQYmaUMVW6lxp1NqX1tyLvcKjUbV6xEpkkdpEOox9lDGfrzaCeGnCHcVfn3RgIL
LlK6xEBXuh4mCIOa8GjMsrSpc1/AtU0P+JyJ0Ys3VpaFmwoxXzdSLONeq5PqwSwk6RZfUV4FlZqG
1/hUdr69iG3cY9qD+mu24Cg3/w+mISNoMWgdouHWDPPNQlbJKpN2/wgh/utn5ZlXpQbWZzGTAbz8
CciEoIilcGePHm9ZJ5Ble+ovQLJO9Cp+PyPphcmL5QlpqXyKyRLbqqxCfxo8+XZIdrXiDKkNg4jS
zLjhOLZelFskfThdvWYr7znH5x9/e4wffsBJuasE+54H4zx4onCfyPcpLOGvA5ypBXwIcPI0H/Ei
9fOUAE0Yl6tKlJ2kil/aKAENprR0wfXqApruc1OTcvD7ST15m5fxwAYzmdRmcP3ahg0KWwTdQDID
6t2XERLnyi4fAp5UnIqKE70VCDiuEHTj2nkNry3oPQC2EOV7zp2L4JMzNa4PEU9aFmatNGFhELF1
jTfZmzccH6vwDqdGl03u/v1PiG/Agnel9MB/f6yulOmI7w/WYJ5G6uQIERqHWuqHLnm/J8nlquQ6
urBqzm6M9zFPBhiSZk1RScyZBNzL7hBKWUMaRqQfrEtD2oWGBEhbySlWwlb5ccn3SD63bN/HPylh
aUWplOYyZnGtrpcKj/woq7byijaZltml17m05J32UKxe/uw4LOLG8Tp8Fh5+qzl//QXOnEQ0Xqlm
8tHp5J2WNJNeq+Yk4NfkRvCHqpOdtpcaU5+K0EsP5V2Ikwk31FFUQkscvGAS7Fy5EQzf6aeHr8fx
GYH3O4qpmhDG6Ev9nvZ3pe7Simu1apaBXLXg7DGO26Qwlz3zRvwBORpNpZVy1Nac/dALlJvpm7bl
xRgeugtH+5kta/CaIIVGxgnM7e/19+6HpFWQ4XeIpMG0q7eYo9K7j7b5cVHkxojVRUv3wsiX+ftY
lf4Q8LQFDGTbL4SRgOE2fhh2nUfREN0xNB1hwqgrcJ3O9Lx4Ur0hzdH9GFaSl60E6mUHZTEmuXTx
fD5A+Dl8AB2vNJVq7cn6ns1KG+Uphd0NTGi5b7KDwU+RV7kXrIpL1dJz0YDna/RuFg7QKYg1Dmop
T5XFnwPbERs57t+NSMe/99+0R1SqL33dM/HQWcMhBiaVsay0jydWmmpJmDSW5BnX6QNWdCDk6r24
XYgr+XN4gd/0eedwMC6EUgDjlCxPW+/aHCtWq6SK1+aBgz1KM7eegYTu1wvoTMXZ0OkhLJaF1LmQ
XPs4pgjXR5VMT2Hr+Ot5a7xmP6XAlrcKu0XyiutcteOf8t2FqJ8LzsZCviQ7UQww8ackp0oLAF/4
JNTLOpEdxSWj22hrfcWDefN1rDPziMA2M4m3ObvyFH0fhqOKHWenwiYI7xvkbdEZf5rS7MLS/3yy
0yIg84LVjOIkBm0f5xHz87Dyy4gRNZXd1g/RcKAUh3zcrZ5fGNHnY5tQSMVxwOC4+Yl4o6ZxTJ6a
qZ7aZldzgruClu++nrTPUGIs7UyVBWiaiF/BYfo4nHAaQsGKW9QE27sILl0E1bdxVOmbPz8ks+IO
0h1Mx//FHKKxtRRkDONz3x2faN6lgULQ7qWEA68ieZEUpl2S1U3mj6+HeG4W0fen+YupALn4yQez
EhlEYy6rXgl+2MAUddaF7dchPi89ascYv/G1YJ1+okZ0XTj2NDNUzywnJMoDJxBDzPQu+EGcGYgh
kkLJiyMZFgGnaIUYZ/ImJ4olFW4B8m2B3H89kM+tRo48BNA41ZeO2Ol29ZO+Mf+LvfNYkhw5s+6r
jHFNp8GhseAmtMgMkbpyA6tKAS0cgEM9/X+iOaLZP216Zj/ckNbNysiKCLh/4t57QiOwCRL9yAc2
9eXMnsW8MwhN/O9f6V/9ZVjweQ4mSwLt/uhZYS/T5iU04LWMjI1lRj+9vMgW//1r/IuPBXel9Dlc
JUfCH+UduisKOaPvhHHNwFX9zOW4rP1/T/j9P5P3XzhMf/eGr352P//ti2j6bjr9LL7+/pfj1EQT
u+af5e/d3b/9oX/Yu30DPht3DapsA78Eh+Z/uLvd4G94Um/XHaZqn6UWD+W/m7tvUDey/8B4mi5X
BrfHf5q7reBvmLE9SK2mBKZgwCH7X5i7//nbAWTE41liye+6iAxYsN+KgN+VcFEicyP3I7UrzcG7
K4o6WM82yKrYS/WffNklRQM/7b/qt9ur3c47XD/Ob7G+zu15+N2rTUS81bVrx7u2aUqm3MnM5CfM
xRbFqbmz6hYYj5vb4jR2M1EuBKbtJ2uIgRJF0WE24uRp7gLo6W43nnUI5phNaBeuu1RJxo/mYC16
V3dEGmXNdxGlLJ2qaICiFCoMKO2tByPJSLSvs50CwBrbmBF8MapmW4zWiyLcx1gMbmK/pZCQfjJA
TBmBK7+76npMwGGrQBwG2RBY11W5Dw2iF+G5LFhvwEOH7CN7c1ePs7/RRPKM9iwI5RCG/JaG9i4y
SaJtO8TlxjCLap8anb0vhEG4m1/W18ojMcqNjXQ9t557nRnS4Vf32tem72iZpjxcB6YicoXZtEG0
U5NRk8Ve9dZWSmxN8kXORRYzSs2E2b55pRVsQ0jKBDmWxqbinHzsSoZ0pfbVyg+qYi8itrQLKmpj
3FnlTPJOIsX0mAQsucbUqY7l0Ey3uPdKPpBOixPUx0cP3kz3889Oq/JQjqbzEjSEcvHX9T+70eqf
jG501imJBGdYtPLJn4R9n5t1hpWsssEK156365o0XRde0O9DHZXgLmz5BdayPBiyu8X933YXbpsN
N4p4nHxGsBxIIPKaTaTd28zQNJpFH45klJlZlB673Im3QTbJY9EWNanhLtaELA37hR5bFqV5aMq3
oDEhYjshTMK0aOGqpUZ7tPygZ2/pjTeKUS63ivfhO6lIoySXaSgAdSbdaWiCrl6y8Wzf/NYS20Kk
3sqBRvtaOqT2L5k0Oh+x26IGygZFo5VZhK8MloY4PuE7XzSplN8sh9yDxpqx87NKftc2QWdmGnms
dIOiAjRX6GPEah+iFtGbe9AfYu9OJTtkbTt3vqjqcVV0jb/uLc84oYRt1lWvvU1Xeim0j5AdpTbq
toY20vobhkMKwRXpDO9m34fHuC1DoiyDWr4hFXX6nc55VPw+1Zu2Y0O2tl16C5jpCQH/hV+o175R
zYqxmrnKIK3csMWZvRuCsfQWOmlZrs0jYYKGSCIQ6IX9pCK+eoQ2pvcE9wRvE5/uKlIkh4EsZSge
JgMcQhgfI8l3qPyHycxWOgvqxzkrG6AVfj+9Jqoe6n3GwNJYxa3hLN2KgEG7mOSm77seGllpvNl2
61wEPTEuIdsc3t05B0kBB/7qeX1+rLVR7tKqJP0scsxiHTsoDaoywerqTURour2orqHS/cGwDfMu
doFrOW5qX0owG6fW1ckWgTZBWC2Tb/6ZcWe6mXcHicB5yzsoD6Qom7tKdfa910/e3i0K5hXxnGzn
WcbbIUmtS4x26IuNi7UsSUW6B1o+r5FIVNdYCvXSink4itbg6ztbmbkdh3A4FamX3pdS9ATelWhe
jFQq2H/gxibH6cvFpOfiOawivv5tSIUddCHCFWPUtbuIKp9cMlgaayx75rfRExrqt0F6yHN3PLIb
tw94j6atVWevaTfUF8kx9Vz64jeMjVbLVJJhKSaV8pYORJXloNHICE2zfRyGcm2OwnomRjxk3ZEx
hJ6m6DTVZn1XpWQpCCObjuBvw51vFCStNm3k0JlaRbeuYf+++1rpezeLId7cSq2VyHqm7mzPLkET
Tsg/jPQFDdAMvCWBmVjp6pm6zzz0eSXvuqpvOKPoqz6nriKVmi9AWLfW2o1v3+dBeC9eVWN05M8d
EDkExCSa/jF0QkIUuVI2tohKRADG3J00Ujp2jq2b7n04vrf0rq5ZZWHiXUyVOu9DJckkDcMpJ1Iw
nzci7dXOmUuCoiebiFjdSPGWJGGwNlDSoIUJyuncmibesXggt6/OcvleO9IAcpLU9UZA9dkUxGQy
3Yucfe/FwzXKhvYQJBm6SxGgs5WyJDCrKre1HQZfWOEAH6QF0buGzO0dflUXIIflbkTU1B+JrpqN
rh2LvG6PcMO2H/0jKZ/+xkNP8StgAH3vFP7W1WzoU3e8Md48+yFyCjavuiqeUjHLM1Qo84EvWXBv
1yFL81YorhPTq0rAS20FmqXz830XSsLXTPJeDo7dlufanNK3Wg/pV4qZ93m2S/Vu22UXLOw+ssjk
VZanl4gdyF8Qk/NKf+jco9UX8D8HaeElTtx1m1bOMajS+NKXM5mrTDlUi8bEdD+qIgweOD8Ta1W6
OlzzRJYne5jJ1CISctrrVDfXiIZTs7TNg43f6nxduirme6qqb9WDP81U3qGmyk1zRY5xtuHw0jxy
FrFnbtTBQjCiepPHdngwg4zoza4tXnw93ST4CImAjHgqOsZj0p6nMZHbrAqcUxzCZVHR/KPJi+oW
lzpG146p7SGuRf+zVKrdopI092rs9K4YLOSgXnvLmMwijGmuP639RqOeFGFAsFjqRkugJ7cL0jFY
Co7qNbHJXZCFwTNkiu4udcP6kEqIMXMS6DffEnonxip+jlQpjqMZGy8wfJJzUajgqKQplqyXw1eD
m2bJjqCclmkQgyPtOmaPRSvInxwY1yfCQnFrEqbJJ+X7T1Ha+z86e8ieTJMVFNBJpi0xoe3zsu1z
+2jnxvickHeYwf7x8rWvYzbSSWg3BKbImoNCF3W6DYakubpOJ9aenQ7ews9t/OjuCNzGsYptNAUE
1bqx5x1Sv3LdhZVN7cklVxDBWdGMNFW9Gx3C0STuF/5M3wfJ68AoihmMqmN7Y9SJc06kH61idkgb
1HDjJRe3FTSqoo0QebkoezN7cYPo0vVOfGk7T30WMCMSthZe/cIWnrNoGGQEydGarkEaERQSFma8
At7Fc8WjvMJFpTaRnZtbtH/+S+nBG2TJXalvdoeajGqTkGkrgzSug6B89RtlbpOozO8L7RSnOMuL
eyNVEam/k0X6oZd7LI/DLl9UsxV/4ZW2/LuqjNE/zJ5WbKECJ1sp8D93qKSjR7OdnASJUBadzCZr
1AKQslxLezAOnt3mH2VGIiRgxjCtVzkodHb2YTMPxK9L+9VD+Octa6vDemwn9nKIUuiPndJlf0OG
il8DoZDnm27uZ5in8T1FZk/If0aOHYG8mnD3yV27vM3QhWy2PKQWZofUMZpjicztiT1hvHfJ/nyb
TKs7xcU8P8gyUI/1bzdXNfSktCZt8BiCfLuYjR+z++8IHGwRMC77ppq3cWk0O4uaa0BhaZUIkSbC
lQNpwkEvZbo2Czf5YPRiVetB91B1K0/cIYsUq8RA2aOHrFrrwS4e6lqJiwUtd+mnI9oKlTfPaijM
56zJrC+zMwjAbUcV/SAJ0PsVFRlICtMmOpDlffPC5DR+rIbYeVGqnMCGGtL5Nm0dIO4dOCYGjzeZ
uIL01KQBBXE2J3vRhPEGKYx/bmzCUrkWLGM3ukbIC7lTzgRlml672mF3LkNzX7KU3lAnBPuGvdyj
cNpmlc8FYbyOW19dMljOdheLD+2yGt/EjgkPuJtrbxF5hBKUhYoe86pkzVtO0iemF7ui7LMcPJfZ
lvdMCiAQWEjKCIeqn2KWAOyORU50gjLjJzXm+UWChMpWvV2z9mySfCurzj4YKuw3faWaw5iLcI+0
kDDqxKnXLnX1BaW1iYbRJGZWSZIwHQigm8QlojNx4+KqGpE/4imQj04Y52s2x9aqH8xyD4WsF4tM
U54uR+UXl2k0xx+ETopfeOWnq++Owydb9umgo6JfKRlTPsR9+FKNQRMt2JP4j1Oqy0fLapRadiN8
eUXa9KryivwQlI7YYZPydxVc3pVVi7lczbOD1AodUbIl85lQUi2ccYP8IFyZYWzuhPkbX0g7/Tuh
1ApgGrfoyp8b405pP7Yho1Ue7UAzl9up7sd1FI+BQRLroJ11aZUtomfkz/mjo7rWJ8XXQGTuJHb8
TvKPHjdNmzv7zOw68oBjHByrUHrFuzJmQMCFBF+HagVphpU4CGcoaxL3mANnWAMr+zmYlUZp2cSn
FjnqshWgmJ1O2meC0IfdmKQ/xn6w18bUvesgveqpfMpQ92xp/moSzf3yJGJV91tK+vpESL3YClGI
UxFjTwsYL9+3yey/NBKF5Bi16SErQoe0ABvnl5jgsAivXoZNFd8pwLkLZePPS0e0gQylhnvT6Zr7
SMkgZGqnIiIz7RpZV/TDAui+c+qZz8ftWWR1ZX+e8gpkNFgMmWfxu55SEgMRE5BP3ATAFjst77PM
LY49OV4HUfQFD0vmhgcqkNBeBT5MG4a5NamifHkF+SygxRaJn4age+qxjVYdGrVH1RJ/TspKe8/d
RVq6jxrjMQ5rI12iqiRSNKxAuFGT4bzdtOYAVUlY5vzi0jF326SSEL+ctN9ayOR3mfTb79B1qWAD
Dq9xEQ5ufGcodBN+1mbF7bdq43WTlei6Sl0h6KVDlp+Oyppxmc4FaPGp05pvsD31n51ld3dUOjzd
aT5jgBj6ugGWwiUU8zvoRZF42f3YeZm/FIP2LzkqXWtfNB5LOsoDfnxrR0IfcKigjpG90ROmqipa
lmAc/L1L1jEMPZmkcAoGPve1XbvzXpMD/8M2PTLKPPQo/UQuM6SQRY6Yf1jQGosLJMP2R556zrnh
MfsM+5Tf3JnHErZJ1hAyFnfWQ+xbfbWp0SmrBcYPkpKDAtHJUmPHPlmhFxtINwc7X6HIQTUhrcQ9
54T6vFWyDT0IKtZEi+Cm9R2MP+vdgO9woWdjv5sZ9YtZQ/8myzYgaZi7zlGT82ARovlZz1hDm5rZ
Y+9X4cp3i3oRJ04M24yr9eyHsX/KkhjdtwGi/VII0z6EwSAWzKwApPMfjAE2erRlMNhgUHA9Bo9e
Tn7E0hgDuBINEtD7Ag+QsWeoniIQpmR66+J4ovk23UerzORTVoruja+1PtX8Khu4wvl7hKVnT6NO
ynTbF8FWJ1F/DKyBVCifBnThxpm6Mj5Txz6P08M8lN1zAhPq00za9A5leLlpp6E4xqrteOPRFU58
bPC37B7Rt2+0K1m56WdP3vHBtOsBmqD9gY4aPWvdE1LrqGoVz3100D3GVsBPNalwlEeEqQfAGROv
nN5V0xM+4ij7Ql9k32dekZzsvEMVhwir+tWMQYcacyiJ5J+nQ8TNtEym0UIx2DUlQiK04x8kWxfr
YpiKTVXWcpsMU3LIS8s+1pFbbojCbh/tokB9DhTxrvXK7oskabCClnB/hlUD18mk0WwMMEik50XO
fTVopJyu0RIIntK+7bzZppE0VUjmo2WJM6dLcM6pX9/YEdf7USKWWoyzFKtpTLtTTfmPTjhwnVPa
xdmj42r9NprEh6Ml09AHxjAaTBK0rawiLNvN+JfusEs0iUTEeqUrz5+RiELlPNW2oUj/llPFvJCo
FiaLRTNtUqwJL4rA970yp/5lTr0MGEZbHpRu7GqBRj/JFsTIjA/Yl4tzmhZ9Bmeh8A+3PeuBRwfW
TY6k3BibBgKpjjWR2ZGzFK2X7AOvzLd27jpHgz5x3bkYJ2xPycdJFvF+mK3pyQ2mbJ/KVr2P3Kln
qTKGmZTblFat6eyc1M5f8Y1M9/5IlPp8+4oaEsWuFFb8PCgBpiRjqLJSPprkhePPYDjDJCTWzw4x
uuqJ5M3eE9Uj1d18nIOk/9F0U/5FRlVNqvvoUSgmE80fWfBe+jW2XRotITaWWynj6TUu9bdPH/ky
13AXiL8Z12kzdKs04eDI7dnYERrXL6y8EOdwmCCeo/SHPqMlc7VoyMIrQ2Nj0Roa5Glayrs2j2+q
N8PDnkCFNwXYzJmEWfUyiUgtuM0qOlq4uI0enMlNL7aJO8CS2tkpPDdrHzTURaP2f1bCG691EvYv
SLKLa517054mxgZ/BNs0minpnJRWcJ03hXxGYZdOS0gM8pBFNVOe8hQzOiWiNL2zYi4bkB/YdaE9
vRpeOzdbYZjZOZ6D/r6L3fIXYr0B1kjaZisoP1h34lKc0xbZbTAPDtVgU5yghYBRrpqIRtKN19Lr
qruCyQACLCTvMfOSY4MM+mARMbCQQU16TWh6GzfRxTUMxbgdoiLdpLI0X9258k6SIuZIMZnvPLcD
BdwS8jHZROXrifBS6eOgH8muFm4aHcrWNt+CzI7OFYhcp+0Vbf2YbKVdhNuJkctj03bBL4ai4aOA
S7tJReCdK6WCjyhxnO8sz4HuMFk8M26r1s5cI+ts3IhhqgO+YnLcfFdHzAcXbVQHO10pgoBbOFfv
FSeHXuXMvO0lbim85CIVxyBospNdEWYustz7meatPW9CWY13lrxJoqO5+cydvD5PFuDdtmj4Z0ZN
Vpqw3X0ghfnkchq+0JaWDNWTnJs87+M70y8hX7ZuReh4ONT+fTJX9q4yrQG7Q999l7a0N/zE5sCF
nxerfjaQF9epsesmBLBTAyDcqprp2vZ4w4XXu/cBLqOl08+JvZHxYD6gCmjPmcNCj8snJ1s81N6v
pKqrfTSloccBPRTjcjKlGy06v1cWanlbHmtb0s/UldzPwtWrNjPVpvKGGvG5QiSutXeouc433dhE
+ymY9Z3dh6mLwhajLwo9YF5D0290JaYtEEKmnP5UHJVPo99iIwsc3DTr1FHlzpxR+t8ScotpFYGk
aCBGmv4J3ES2sYi4X+S5d1O5T36CR8YOi5MMZbiN0xQPaD1VJrdW6f5ySBxaFrKge2iQqRJTXtO6
Y1CBHuSQmOMmvUGwvpVtO8S225wi5slofftMS0+sXN26GBlikRnPbdzSYg5jFkIvCpk49GGEMj+K
qvhxJNKcFKVi/BSznomXd4rwlE8znJOuEq9dbMLPCYS5t3Nlv7U9xmM1OuU6T7X/geMhx6SQjKa9
7KnprqJicNUb0oTh18QeWXeG4j0UnjEf3HnqfiWeVT7mXZhvtDUa3J/mpFZdXceHvMMsM8xOtpRF
OK6z2LRuWOHY6XDLOCMk8dxttgHmBGsxJ8pa9qPlTschTnVGXBpYqRX3arE0yiD6KFNTA+BObDDf
Q+tcfeFZawx7GqtIEpzYF/fHsI2GLTJyBrIyo3Dlh9TTya6b8sMYwC01gRW86ERhqRccGmi844Sw
ltHrfoR57SKy1oaGq9KqhzGkzWyGsF4BhZlghM/Da8Xxh/8j8pxFXc2JuzDbUF6lX9pXtlToEbwp
JscugGCX1bDSJaH0ATGsQCB6FSy9LCh+VNlk7bi8invbqeDd4ToyoSCXNtdtmzobK1HUCzrDd8ie
/dD0nsk/c9M7pxbuj76u01WfdcnX4FYMfCZD4lYavemx6hiD7OxC+zxt/IxvxtDpOphGIpIGyCmc
KaFp7YygmDFoDVLck7QRfDgooH/VTTLt595ztzoerA++1c1b1rXlNtNl+DhpP/BP6PLN+zhth32a
uhwNZQ9kYJiy+Bo6o38YZeSuXEZZFzPOZ2BOXGzLdhgC8Ae12veOsBE4dCVlz+jfhiO+b6F8R8R+
DkDWHREoeKshz+UTBy37iSLMRjT+6OnGlYgmiOeULbhQ5yDIz2nI0bYomyp7ZoHbPvFOJhpERd1Z
+G9mkNvj2Ijuvsya1thkYReRtVsVSwp2Ed4Xc+vrfawhPjhl45p3jjm+jH4UHj2vJS6oy5tpYUNR
fcNblGG1EupaKM2q0EnorkuO5E8jDYs7sxqdqzklab9gh1usmk56WzI+hnPSq/SegwqSl6vTh76H
qx7poHjytOf8YA0aQmLThf3YhLa9c/PZXVdiyI5TEte/oqTTy9EPZ34fA07RDM897qrb8jdsl21q
8kZFjrGe+y5jvl3WPwt+8WKBRkE/4FskaNdw2rXOm/KSJZX5JKtopoxIjc0oQucsO5HsQytCHVhG
/g1QD1keXPp+7DoK/2jyCQtjQhk+TxVhsGJWxjkPDXc7WBNJtNIKoXM41r2ug+oxb9qAYBF8OBJS
q0MWa0c/uMyBw0OJscGyai8xyJCy2I85frRzyjw4kqyZH+qxcDYea8Zfea/bI9UNjUHvpkftTsai
dlVzAfSYnAYwcbvJNu1ti4R3PfrJdEhnxp8Cb+qWuDX9Og7luGF/1K3pnfJ0FTgl07vBc+LN7M/d
k9v75aPvZajz6GlhpuPrX5aBwG7iW92WBgyTRGQM6SXGaPiDgcF0zNm/0P3mKR4kgDw0DVPg3bPD
0M0yVF11wntpXVqITVenDCNnxfDptrFOWz4EFa8STFFvdVdbx6SxYaFYo7qmTGIS6C8+lhujgcMq
hfsd1NCDEmZGJ6bw9gnDXn4o+xvcXE6U025lZN9+12WHoQiCI/Py8DUsKVEB2SRFtcynUX3YRVC8
Ki7UmX5dNDwMPZdKqieoEx1tIT6zPP5BB6YOU5aQO9PG9rUshva5ykF2mArwNxdQ+l10Um5DrB1E
mnIyRDwCmMFG803XqXtQNN3sutMpfkzUSDAvV0vkbupcTGIpzTS41s0MmqHShnOoLJUlS/rr9kmb
Ca7UMe92Qdh7u7CKg5MwSgxoTmFt6yQZ2ZEwBpd1/sU0nTpV5CwhOJGtlacJjA1dr1o5hbNnpN5g
ViBSbx2RfvBRWsxQItqCn7XXB81KDDVqSFPIMz6V8EtVsX0C50BqVaBtTFiV535qV5mH0IazzQET
+EAqCjM8J8oevoWv/GXSSebq2rC02NWxiJFMBYxhl0Y+2J8OJ+wuqRy9YVURPCkMeVuZRixT42JM
lm2HlVnwAL7HrOs58bIatIkkU4WqhSwcPxkuUczXk2OQWsLTIe4wz1efDDO9jRMb/sYcG/6uxiQf
BtYEh7oZm/NfVR5zfRJrv2UrZj0YOS01RDiVPtkQ0N7iGUYYmNI+o4yv0nrZTDG2ZWn1/uKv5tgB
NcriaOcWdvSIl9M6+FNVHOehV6+OkWZ4s2pRfg0Q3ZZRYo9bmsDoueoT4+jX0I7qljsq1PNXo/vq
RH2IGlRQe3hsaUX3WOEGt3dM5PMewJNTr1JMqu9EdhvOyvGsahMaY3QWUQ4FhTDgE54C535MXSTC
iYwfXV3037aVjU99hk6Cu5W3PBnr/EqE0L3JyO4HL+BsuELE2ula8TD7FdWn1wSwOfwAAnzfxiej
0DdgXpUsw2ooyGyhox1l4z15XSGzBYtWsW/12DyOZazvRJWXe80QbzGBKdowNME/HAzWj792ZVZE
rfTw63RZdcCIn55THzoRAz5znVlWdM0iPd5JQ+mvrhuLZRKP1TYNmELR1Y2wmbroq2ojTMGJMTgX
pzH04zhEExiCbB7oJfrsHwra/9N5/cVFYvXnMI/fi7xuf+I/EB7yb0gFTcNzob1L4sOQJQ5fbff3
vwhXAuNAv+r5PnnONwXwf6q8pPM312Zggi7KM/gzCBFZsXbx3//Cv7n9MGLZDcsjHtn3/jcirz+a
efjjvDoqNNPC8CoRP/+z7sqduGHsaVCr5IXOeyN3yRa26byUa/Bgq+BPFLu/eVn+S+aFmI2XC7yb
0usG6UZi9s8vpwd0ZCKlOB+uw0GEB3bDyQ7v+I7JkLwmkGbUEp7eLRH5f2Dr+YPa+v979T+IzBKp
Q1mwi17Rsq0of5bqvjwir1xH5z8z9fyrNzYwbnI2yAcYIP4ot0ZDGs5FHrDQ30/4W0hv2rkXEJZ3
1rreun+iI/9nrd5vb2tAWeGjkrf4nv0xM9t3Gzau6MhheRIbRWHqDc+Vf/3d1/ryj0/p9/ntf5Ck
3t69f3qRP7x7LN3atJx4kUp9JMhE8WL/iSD1Hyr7P3w/UPiz8QJ247NV+4MXKrUNYU4+n1Af5Qfs
8ntFo93X2U6zBm5S+oqYfcXEDp/DMGIl1qlnOb8qr2Yxu8+Gh1AiuMAdILzPLE7XfZVCgfoyjUvJ
nC7HDewjYazFgLFbH1rZfVh29EPb6i1w3LVRHrQ8mjTEqqaYleH3SD3H9PbSmsUdZ/0zrt9lNJIA
EdSrhP+dJ2yEzXGVxtV9Pf6Ky5+p9dl1+tB50wVI5ILa8oLGaZPkxZ7120JGoOpmpjX+BsPejsZ0
MdQ/XXnv1NeMniYVT45TrPL23dkn80+fCsz8NbsMgm25cpozngzyIF+E+z4z3UTyddBms08kiEW/
erO0tw1GfkqEMMt7c3p7L+OTY395zXnSd1n1cOvQ84jlArv4qGeiXyDMinLUEdtsjpeakWaVfmr1
ZSNQy3yJ5jwAJ8oYqnh36Kyj5tHrUNTw1wYx6Am1U+WvMQ3WfdaufIf/P0kDNxOsJtvmNt2h22LK
vVQUouYljluW1N6qb59idJeFYa6YNKxIFllNE5JNX77msXzRhv1xA9tKDIwetWYgsjUV063cdI+t
Umsj9M80E6x8KgbKuEdpdev60W6DZRsh8nyikyZdsC22k0OoSJJtvWC8zZaBKVaLqHCXDC3XgUUZ
xyaQa3KBPqXNo5UoqY2FvHoCXWJALgV77ByeJPImFugLCr+DjwQkETYlE1TQytpETrO001eW10t7
mLZ6IvYcBGCRHBt90NOlTAAM9wM7oQXbprR1FrOgtIU+X2bBoqmidSXTXZhb2yT4lQ1PSYPTJV8m
ubGfeEnvBstluBL17bqe3WU2d6u5YpbaRkuGW8TRXMryTIbAQNHpVSCmf0xmC2kyWMYUyvEQr/oU
GWr6LJIfyXwJLdarNW20s2oweUOmXg4qXNWF2qT8Pjq1t8L/kTmffmxuZE70vuncmxE0jjlZd5M4
CxKxU/9Xg5MbhfCiNz4J/tq0sfkwReay1v3G69XKY5LRaVIc1LW39mbyWE0Cg/dFgXh1J+fAvL3w
3WePpWPtFvuMdqu8vWuiZfv/VlYknrJ28f1HL513ebYv+SBKm2QJdewsb2Xkv7q6faLfXPq8sSaU
xbb5yM2HnMyGxHmqgu+sBVFpIQlx3/P8AQEIC6+HgPMe/qYilKfNYBbl1bWxLqA8GSu+1xNYTBmw
2ARu65UUlu4CW//GrtRaGwMh+sQYyWHFymlpVo+Wty2Kj9YHU2x3i2gsbp95NV/NiqHca15sTetp
1OgaxWvj8l9DssRNwuC8Xhnmt0cLpAnrQDu4hTW9s0R0JUsS4u99hvGINJUnUzImsW4a13hcTOJz
oqwVTb2o6Brs4qttz2gbFpZxcNv3qf2aMuZsQIL1mG6mG/qch7Quw4VPYECOzKcyx8VMXzaxKpsJ
SnXM/Zyfm8Zjo50TtqwOOibvpZZ3BlvcJje/IkselB09JLa/suhmE4eHSDecs9G6TQg26c0FgyDG
gW9qum96shTGFzGO5AycjPal7198WqNOR3j+Ue4Sbh7Y8D6HaOOWP2X/k4iTubyEyCZE8oAkYxFG
334K1pi8ozh4dQ14XSWIz/iYjA+xhamve50mYhGRpNrz/2PvzJbjNrJu/SodfQ9HIjFfnBug5iqS
VRwl3iBISsI8z3j684F2/y3R/s3T57odYVkULdaUSOTee61vSXyUzTpW/SvRpyuteuycaCtxWBfi
PJekQhLzWro1z9EZVDc39i36saYvPZWoTyzTzFMx72P2Cq58jfhwdEpV8MNkL4MUAXPCPEjexR4A
yqDsaTi5ufI0z5fZaryWq7cZSvK41RWlzbGQ86pIgDhAkVbhZGSDgGny1PSxN3Qxd43bZmYM+lw0
sxvV5MZXIJvmwHBjHcUy9Aet2mp2cAgQw8TGFVJrN/AfbVQvITNOCTxvGPzrqJrWCcq5oE23YSl3
i9gQII2XKTNTBwqufN+wBpA/oWWod6YETj7SuR7sVabeaT13zBSQynjF/Nab7XuFZ5Iggh9zguTz
7/q4C5PLOD11zmPEQ4/Dmwymo180ruMH6zhnY0NkVNuYkCDJ5NOd4O5nVvshY75NM6xUkJNYKxtq
cuUcxtz37MLZofhbJTrh1mWx0llgA4GlLD834ZrtuakRHE8f7VbzX506oilXr6Rk7B28US26yPPX
YnxKhlM7xFv03RenfXKqb/1E7ChML7NS+XSRQ4j0yeSRvHxim5WooZv7LCaKpU5d2kjh1qjlSm3S
y0Txs/Qzi0zhEwN7O4Edch5T/zqcyGEPLG8qGAthifLgXB9EiCoq50TamupOZmhJZXSQQbaZNIJk
CnyPy/tnwB1MNRhN9AhTEe6ow1wAQVtzyEBnAT7u23uDGWtcZds0hjXVpfcJukQtfzJr662a1CfZ
O6tCyQ9GHG6FRduwu0FNw+B5sLasKFAY6FhK/7qMJvbBAtoSF3L9tRpPZp6c6LIc2Ll5Nf4+QO9A
l7k+9vpdbHEx6a/C6bazUWz7/LV2BJOjB2KA12pSrSNV3YuIY7DzqJDL2tWO7cphdJGxPMTEg2f2
sBVj9eBExVVkBz+imDsuwKl1kA83lW7sREtMazIyH2rpeTYYB4bsW4AiKNbSfV8zuw41L+64d/u5
cjUGRO6a5dcR/wa3HnBi2sjRrSv1U2uEO6Aiy+23vui9ft8rnE4kYeeT1ynhBfH8165n1h9X/U5n
TCNE+ZUjy6EmM9oJMV5gfQ04XknWaWqhbQzChMgIhc42Rz7e5+OQOPezBgyrFfpBz4Lref6id3zA
pq1c/FlnXZbNgzbYN7o67ZfEYz6hU2+Q3T5ZSbhifnwXzdZ3+Ec3fjVdFHrr2TBwLi3cWdW/2511
2862axtHObSHRVra+bTXB+e5Neq7PG0vxkzHLRiZluq7VsQ3Ei1X2b/5Lfp8mv2IxG9bGT/RKIKX
OZef+PD+fILHVahpGmIQMu/+lAIxpY0TOVpcL1gWb2orN8s/Meu++6x/PcD/+hCLT/snH0/PwsIc
kNQrfZuejZul8AnP+hoODnk305d5nbxZV2IjV2JHuPP27yuUvygvbdvAUmUI/qHhvdRJPz16TpUd
h1Zdr+J96mnuRFqJ6dH9PISr9DgfxjWan1Vw8ym6dylbP77qnx/3AxKDrtDMsIfHpa7Yo0xZqzuU
di56x019wRnjffI6/1zv/fo6P5RJSxaNZtk8Xg8Ro99XW0iz5/7QrcxNsjGvTcJ2P3tM7a8WDw5O
JuaWSoX5saBNwtZJmScsr3FYJ8dwmz8Ur/2Xct9t7X16w9Z71IRbXMPq33CeBCHjQkgDIdFe26th
w7HlvNBB9Fsup88Q4x/J0dSmvCH/fnLv9rKfPvg6KcEnmzw5Ts7lng79MXztvohNSzRb/Mkq+8s3
whJY70yYqH/2bNeQtfDE1Sv01cnwtam/fvLpLs66P60mRwXPw5pSnY+OXHucbCXXeQAFLrXulXdE
obvRHqzPzf9D6M1yRf7No6kfIOZ6E85Kr03L5ypoxoDnrJ6LbXSFTJKJlwcMhDAVoEuvFofTT7Ox
lpX6d4/+of/UxXmviuXNDKgXViOdfZD0I4cYb94aW+tZ9SjbD/02+jRf9C86NKwZ2m8mIdl8kh/t
r+i4NWWOxXIR2Yd5H5N43G2SMwUJy/Szy0f+9Yf670dbvv/TCp3HjMNhxaOBhg+94ocabEnzW3N3
egp/MEp2yRk6hNfKhYbDfQygI/j0Ofzlwv3pBX9ovgXzhHw/5SnYAfac7sEes9UnS/fPHTYbIL4G
sYHkYRsB1q+v0hEtecGD5Nog5iw7IET2kNe6JNJtP7sM1b9auI7AM2qoNJKQs/36WPYkYG4LY3ks
eGZAsLWNcTKegrWzBvW5t79wOuXD3Frnz4DI7z/646qlFyYszOBUYB9fZoRUAq2hjhFu3fyw0apC
3Bh31OAvtB7OxqbbFlt/066zsw6JOzya6YZq5RI/f4Ys/suNbwl7hvmqsel/bJhlUaE4WbMcmp/b
VbuHTvYUP+bXgJ92/x8tTdsh4FDHW2zr2CI+3HUqFLLp5KPjAuu4oh6qDgHEcZqNWyqOdvtHuNp/
Bwr/XIzefzNQ+J4VbzWMrrf/iQf/R/HjH234/R8eHr/i50HD8pN+HzRo6m8LR4Smq2EvbWeHy+H3
OYMqf0OVhKLS0kzoHyAY/mfMYPxG25/TgonbHLyFrnGN/TFnUFTtN/znYuFfAJlfspH/k0EDyIxf
dnpuziRHkrK9LFKh81N5Fj9vgIy/e0UZHbx6eqiUWz2xKj/7QeBDlZzmuFKUgwXm9S1sx6p409UK
lgdaJ+dlAtHX7XprMNDJ4O1tLGxbJs6ohibNgDfBQ0wT6bgN0qYsTzag3/zGIEWKH4spb3iuUX7F
L2MbMRVmINooP0KwiPVE+2oQPeIwcm53zRiH1JvMmWeE6YZEzsjx2C6KvqGbitLo7DdaYe+TorcV
tNUTUMgK7ruqj55RBaVWbLPBNkr2O0m+CkPIoImiNa6AoTqPFr6bpy6UA1xEtEc6O+IoaL99T5Kk
r/lKx5hruiV4iYyWp5qbceoKoeR1gwyi0tSQJl1gVjlARzqrKP/HTlBrqfnMNNHlWehR6sZN0AqY
nal0gpduNLJqcJXKjOLFOp8NkjusYyX6d+RuuX3OUW7RQ3HUUEE2ltPgWMRHFiTgHFXrOAzXPUGw
4zeDGaxio3kL8uA2jISTn4YStaEOuxYvyoaqVWcmjWmkQB5HjOZbX5maSbMQBZH9bPWiLd9GBXZ+
s0YDqGPKD1uLIMxibGcUd1HvnJIAWv5TP8RhShdN8tq+hZifpjckrZbx1jSFD2Q8MgulOQKIVduL
32EKoj8A+5NU3hh60LzGvK6qX625BVztTtlUW4+zETrNKcj1pP0S1Q0ugqQqsi16RRsUa4FSLxzo
6zCSOPWSUv1UIlqztoM9I4Nxg0iyzYkuiabdbAeFhv8NOdvOGErV+TL4cLolHRgtA82hRLFA9Dvj
4kb5ZtlNsEOjIFhZXVyXiEzUxFoz6LOtndoRJbRlQuv4l2lQ0/YYIHiTR9Wc66ICwe1o2dpOnDY/
t9o8TgzH6oGWz4xKEKqoUzbhQ1IStHCjRHqkIoSrKpChQYhXhe4yI5PkeeRg0xyYQFX9D2r+2PqS
cVU2x1IbUpUDTqMLR7qdWs/VKWwinQ89QBGa3xcCpTLOVGvuLpWTdfFumM2a6MXU8t/VZoJ3WDCf
V3qjr+njJo7x3LZAD/C02oPDjTBHKbsGLGEvQr8htXBlG1ZwV+DLSXIPWm/i6x5GdoQiCJHXZp6N
q0rPenx+uo9qYhpS4whA7JskxRMxZJ408X5cZqirXEaGvkdAhi2DwKehaz1bzjlaPdEqaMrVemyL
Sy+jMX4Qmj+QuFpib8Hd0gXmWYW2FPRcz7L1D9i7ovFgIpfOOw+5pK2tU72uaMP4+FlOkdE6+TqC
P00WO5W/4mP1n5L8bop8NPq0JjKGWHQjKsCYQ1protjKYAysbdgLH1Z3kQkjuhGN9IddmRtdv5ap
0oye3lpp8qOD1y7WeNDjAGtbb9fWazP0fSHXMRdnFzEVEgXIYFXBJbi357ihNWKrDEASN+SK7Tg4
dtIq3zJZZsXawlJKr9vSsf4f29kvk9vRSQUWTx1NWnY/h3k7I7hVp6rRV0okJnvNwgsBTdHJ4NiC
YF8bPKVg86ZL6+csHNyvxlxfO+CWG4SnAzqixvXbqTdf6woN0o+kLKrkGSmGEofeqCLjpm6gyRI9
oPa2olPRgK93mKMZAVY4k3Af8VQ1s6kTk9oWulrwgZs8rivRAmHiRpUqzddQU4u556XgPmi8qQ8L
BPkZpkzqj1ytzSakzZWp1gKdzrKBHk+HWJqInmWrIKUtiOu09+x8djCwlkGZoY1rS1abg2sOaHmA
KQ/n8GOcLAGjbhQBHwjpyOGQs2kHF7qR7tRhHhoMHkHWjrk7SqeuH+M5sfuvmBYdnNpy6noaP6Dp
Of3V1sQsShVlZaLNUzvoId7IghAMGuJycg5mCWFgx49qwyed3xvIzMvG+Z7NTmasGh94/hk4B6o/
bx5K/xKZ2A0ctx3EaH3NklZUO6tEPHLBwNhZlw5dpL7ubH+Sa4OA9h2J1NjcGjmVyWoskN892Mj5
7Uur9txSVuzwSHBDCOZQHaKxbVTP9Hso1qsO0qXC/kBMw23j4MTVGYnwpBAem46v7DokQxMZvq2i
dKscxxwMebSIEBhCDID0HybyLGIADOAhMPOiDmvRNfo2k04kpHHYKs3B7kZTPUYVTsKM8UrbRyP3
zW4ovE4EVvIDKw8IexdRy5i8jRCutQ24lrg85FUZia2RNvVwqOwobxsuZmvot3AqStMbrYCdcgNX
MeISmtpAD3aTnO3xhl5Mjs1bbaLa8VJuJMjrqCG4P9WToRbrPIwVHDBOFKnBXs85UNXbEcl4/TIp
7SBPgSmS8MrsEKfdYNbqlTMsbp/2oKllBUXFhPFimo+jFE25tdNMdBpzXcWXTBXSBJN+11uE0WlJ
OdjdG5+bGp/TojMYNlsyyAG0wzKuXqK6lEQpoCtXYK9b3EW75yhyuEeumU3l4m1y+iH81soI2TEX
XucnhWfQMuArB+nTMhhSNPj3rGGnCq9qQ1J68+zsWO6LMQzMq0XWlt3lrFOmU71Sza3HWHOFn6IU
0wPnnvJbHQKq38J0Lii+zQrdPDi6wBuVcLbc0oBkktHBbIroWgxKnFKPo9im1ZvVUSWea6FwrbsW
bPoL8Jah3gL5oC8v0gD8iauLvNYeDAkfgh8JaC0/6TXkLpeyLUMhjfc2iV9ZXVg9mR908/A8FXUJ
1N14N7T2aHpxEMF/8zJAVfoLpouZvmGHHc3TzUgbvoz4ZxA0domSECC/qP+LfTVRaD9zKY3h3pBm
oz4VeAw519HT4SbqDX0aTbd92QxZ442D2u/DWpT5UxEYAwEvYuwRFbtB2Kn2PvNrlRHLiHsZuA5D
9v0oU5QtzOURS6/i0YqZgvLj/f7OYB4kFbeyRa8fjTIPMAAhlbeO9YDFHnVwvJzScGuF57IccjbF
OIwq5zJmtZFfW4q0lWujnsr5zI27hjxAkdkNZ9/OpDi2+aiVnGuGmo0QZX2U3wXOMj1HJJR1O/ag
juu70rK6ujL6LB3fGqLv4rv3UuS/Rdk/l/7C/16UuS/168u3ovm5+Fr+xh8qL8P5TZeLAQEdFZFY
71SuP1RefAtog61a9hK5+IvIS/tt4c3SQUTzsvT6KJn+pfLSfhO6DvcLbh6/cWgn/QcoL/XX2gt9
EFwlkz4FIrPlJ36svVBdkQLCodPDSmO4wW2/TzewbJiV+Xf6puxXWEA/mTVo0MY+tPaWB7WoRBe6
meDfXwu+1uRwHs+kT8iI8YxqFqDygEUpRY8Af0iYrzG0t6x1Kk6KTfic7IANYAUb0gOKaFTTtaum
TFNaC9HDrWzeGnFp7WSbV0QGdbanlld6dDAqfytkz62eKtFsEJ/kV6N2HvrkBdkkA0RiGVLa5Ja9
bhz/NgvI+8sPQf6tGOZXR8dQVJYISBrm0iNT7v4MJxMMR8Ex3N+azdgzuCr301ytKyM6BorhzRwo
CnjtM+kakSyxaCr7Xm/cDjBQQSJy1Vuejbc8Ze8Cfj6xO0rO/EjUq9bT8LTnfrVPBzQaBdqLbgkl
cbYa6uVZtoeUB1K4zAedIUl4HUc+nhXxEFjXgXOT41meFMwUKRNUMmKnl8BkZ4z1VYk1p8PNMNYx
pqbBS9InwiFwTJ0TKzpGYb8pNXQyuFJumnxjV19qQiOyDI1MLdZ6ZOyDKtnBAbnvy/CBnesU2c2q
hqrG9rQhYgpEE7s5Nig7MdY+UuPYpzVtzyjYS7Ra5sEpcFkmxkr3m21d7qCAPhhT/hzr5WXM9Xs0
0UdDWoqLlOVbOGY/ZlA3pjq9tL3Ozq/gNc+q8MIqSrZTU+9lZf6oE9Vxe3teU1+hp2U2HCLAiC3y
5DLJ0sARE2as4cIz+3Q/FAx4jW+jnDd2h8apSTdNwS4ddSwPbphoCYb50k7z11K9H+d+rwKcjswn
JC0uBSNGqIMxvrbztxyVUBn2t85gvgQIogfuqYm1c5yL8ElbCzYc8J7VLkSG9ozFl/iRZVx6MbTg
ZW5+gOtEjlHxeNVtkVluj+gBYht+GBSAuuUpGnnoTbuRzbxXtRvTlDi0yzVq9DWjxU3oj3sZnMhb
2lc1Rz//SIHoFuRVtPVrUAdXSWvcz8h8FEEA15iMF9XIThw91DXHunNpiI3oyesR9VXYDpfGRtRh
Jr7rFBUSGOdZMfVVoflrOxc3XduuNfnMfX+rFeYeQN9NNA439HA30jLXcQJBsx73qmPjAtG8FBs7
c65bvEe34YDRvcORZ5CLkpiYWJK1HWQvwMsfUoqEOrzzNfOll+bWjzCptt020axXfc7OtCVOmlHs
m0K+hYXYlxKNiW/jlC5OhaFf61G+Surmx9TOj3JqvuicnGlenQc/2KRJcjTD+rYW+LpuM3W6Qp1/
jAU3/rksvFZjPiEtdU1k1ypKNn7vu1as3krVfvSp6pFMBa7o821KrISRAciqEiKVaoAnxDy3lrFK
OzIl5rRzS/slrLPN2KfbsquvBSC5mb0BnzPaDeeUVuneicxV64R4QBDb6XrxfQmQgMLwSq/6esYc
o8sz7tQ15fqlTsR5orxAdb5AEJpPdJNL6+yXdjQ7LdNcY2myCd6MD601UEVS6TSB1fYQ7cia2SZ7
kNdXn3Xc/2K4y1iVZB9b524GPeBDx72tna5DwBUw3G33anDSyZ0MvQX//Bbt8fesEFu67PCHfD58
PoH88/hC0OR3NMjTNCNpV/56P6mDru1puAQrVcOcUL/2qOP+e7hpp/23//NPuaDg//fTzX34EqUv
+befTzfvf+X34w0mid9MphygRblXLQ3hf/WWHes3BsK0j+3FSaG/f+cPUKkUv9EEZnzJpNQiVJb+
8b9ON/w0sD/wwCw+UBjRtv6fnG70X083hLaDQtUc5M90qamg+Gm/dJZF2ZXU+kq7CxX0innEHj33
iNygmBXXgd5ftw5mSpXYbqNNoWtA/nL7rI6xovvm45woVxAQDkVCchuMs/UspLOJjD7cD4oC+cRA
XCm6/qGlXjx1rS5OZKaPZPDE3lxaBaVjh+NTcarn5G4gg+VetktMnV3r4jDL0d7VQ0FTLByvYgo0
kqDigxbK5mZOp5PODfsuqVtjEyXUr5E6fAKwfh/L/3tvWN4cWjaWZmMisKRuWh+GNkbCvYwyi6PJ
EEenDl7NVV7CchPKVRX2nRvMan/Q+3g6R0q+beVcbLtAbW6TNkCHrw/dxqnbbFtXiKV0hE13WADj
jTG0uITeXyf+Yn1lk89zVTd1um16nXIsH0qCfcZ4RZN0uMtpSaym99/Ryf1k8/sg+mBxMfsTTKWW
I7TQ3im6Pw8WrAV32XfFuDVmfrHMnsSjONyVUOy2s4ieVNoRX2daioWC78405h68Qliua8RlK2XW
givDznD+9/bCZTQxwjnBj5+upvPvb/fP0vk/fQrszUQzcAYGmyToJn/YuxLHmZgXhGi5nIQmj8Vw
oRm75qYI0v6Ed03bV217Y/ZRdlXxYjxu6OHtlLUvtQYxhcq+A2OjIlBc/lcHD6RtVs5Dnwxkudk9
N88UxVUiQMGm8HiwsU/ndhTVvnCc8Wyi/x2V2V7bk9NtaPTrnzgD3uUVPy8yXp4OQdxmGyDlgo/j
1yuQDodt0PunrxUXAkEYzIItjqcCWFCU3jWd2XJuCxB/qUp9m1PIXot8NjDcCTTcamjgWI7nvRRo
Rtqx/zbFanasJwcFiczKa9myYq3WSW6VtNmMhZnAcpXa3uppISa6E1xNfWweFSxQCdqBwjlGMsnP
AVg67+8/xw8zZ9YaBguiXyn1GI2pWHN+faEBkjdJUl6/tZXyUL5js7XwLq7j6K4rgF4G0zBsBt/A
JNDt6KxChvWjb91s3XSyyp5mUfrr2i4D+ro+Jxe/Vw5hhITz75+m/JVT/v40DWlwxeNaoNxbpoQ/
XxKqQwteL6tuqwWEgZTqZHh1MBIWD6dz874HmKGEWhgS4Mk2GbfPYRugIOeSjxUU5cFovwbwtFDA
LltZPuWY/sq1pdIdCaspvSY3q7nQ0XKrbJgJkXJGqrwg2rzvA82oyvUnr+jjHo+iYAFDo+2Cwe9g
gPr1FcnKiXwaqD2zdprzhJdO22oMe6+bzeyNXtzkcUqfg+YGNCDVUdW3W525whVYqTvaItOxdbQa
eLDIwDQGIDicwNxO6nwoaxuSwlgbdyDwqs+K4F9r4OWD4A4IKU0I0kBwc31YL4MR1rBhRLdlrguq
S2to9iv9yTcsZ4Whuzsodlc/hOZwkCKdL4U0H+sxJ1zTyF995nKr2FH8U9jNkVtMU/lcCCJUmEnp
BiVToQ8h0xF9Q3x7cwkts9wYGdJoKheOznX2loIJ4W64U5VOfVCruQB9pH6y1j7kkC8vkRu4ybUg
sTkuJqFfP5kpyuZyRhW+1d7XSuVVqBgfHBRpaGtv+VvNmrFJfq4mSMh9k01eC04knuhPc5eutlVu
D1d5qj6M2md3huU8+su2xFPD2YYckAwWjt0ftqW8gDs04HJGYB/ryJTxEQRD2xygF6EPJYH0mJvl
XiPpchdM0ExMrfwy1lRX45j6XmpHOE3cyRnLr3+/mt/9WB+eGCcpU/Ju8V/H4mj08/UZmJjxujZu
YfzKYosvvrk0I7M7hWlvMl4xvylOKJXRHRdSnXZFQcgx4jpZWNYFl744Qt2dab4784ulAvZj4rua
cj9HijzVAMzs+lTKeoYWVeTrrsc1Q4AgiafaeI4dIH3E3nYrMldHN7dS65uu30xLL0jOIwF0qdj8
/cul1/Ur3p1FQo8LWr2m0yWzwNd/WCQhFhNu3UW/rVuSAYfVZE2HqKiJehKxc4BB7fbGeBeWS3O2
My1gmdMj1HIcN+TnwtkCJ5udTadG+isoiPVQ7b1SOs26Ffm6gNTngurNKO6mR7QQX0K95V6DyXk9
VJSWtUFHJBP5VjSMkatI9vhlLculm3+XDa3Y12XwXU9tk8kSnV1F0ppOmKutUE9Ym94SJkBGAvqY
dVwVXXYLHx0HiOgG12DmTKBw9RRG50mrGH6Gyk3A1YIHPl5radkuPVxm6OVzbHUQa5ybrp8HF4fB
yVILhpi1oKECwRJXl2qcII4jUpUTyv0JfXycVTEB8yG5qGGUrqTVrSzSdzZOBFKu56GNrPnmtDCY
qLgCFpOX6t9MDV26Mz4p8JhPfabsImvQb4z5rJKzp/pJg/U+wUTRKqVrxqa2tUP1PCqH4JZJ3s1Q
Y0KuGqYzDDr3kcyOIHrTFXMmT+sdJGvAgNYm2efpAbowbmezL7Bslstii7Z1TQkeWtyvtVoeCb92
m4JcsSbAqBKHWJfGANXEnEvetEh4PWc1pocPUdO/DrPprwFU0PKBuh7S+4m1qN/mMZOisH6hDb+K
orRw88giIxPceBaLKw5zm6lQHoThvLZqvOmK75VPUHYg0TSM+Eyl2j3FZiiYNzPA0UtyOxBMqFww
RCLzS78suaQpdrGVP9iWP9Npglkla0zguSF+jFrzKMoa8X1AtGvSmFwlQ+XBHCPX1YjFvuDCCaf8
Me7g+pY6cIThXoTWjrvvmWF/5Vq4Czk5dy8ktx/MRFvPxgmVasMc1lcjDb9IUa4l5AfXjnxyum2P
fFMA1dOy6AEjKEFH0LPomD71R0bHMxXJJjU7x1UgVLlcrw1AODeKY3BzDjwBVbkHCTFguGDg5iva
V0ZXqhc1DKmWDmQQXqbJwN2ETMfV9OJ5Qg1ITxYbTxOMO2wsyJex6nvQL66kPj41HPzH5k3X0S1q
Rv1UsRn5Xf0cQTusK8yKbZQ/VGrwXPTWYz3Ne0qxNTKlbFMW0GbLdg+3/zVIOoMxSvcUpKKHU2Lv
zMmMVjRzdQgXzpoEhQW4Aw9DJIrqJllrL/SMDbft2fUdIHcNJ2eGIMcsipnX+jg2eAaHcTyq0Www
sBT3aUBSKRQidMadbqHJh9dYOF5mt/1uAmePTyAAXMxluRvhdETldVxY+bZBzed15vzFThNAHdlj
jDOVXF+QuxYk4cj5kivRk6EDEbKp4FyzpDJqzDdOpONm7oIrp0CpoSzwtYGgaUtNdxUzrEc9GkHb
zXSJCXNej6lqvUAEjgTS5AzYVtfM1gGWo0ZA63yIR1OBChnIm7bVo71ai2ZHtqc4V8x1vSYXxn3T
4jvpGTV3QVvvYDIYlI7mPRkSbCjGqNzpUYQxSmbWtyXBF+ZG9FqNFxLLQXgMY3hItNL8YojbXJfT
UxFJ9WjrxQw3UTO/MJalkRMnxclXe/2xQ6U9cQvbqG1EInFgEq2dzso6iEr160whrHQxcNkptE5a
WxCvG1jiq1jcuk0tq+t4VtJj49s7MtC0G9uioe079WUq7f5IZMQTEP30JOr5C14B9TbodHFrhRUa
rqHptiMYnCiQ1+ilmhvFENNmTsMHygRoPMu7N9E3dphy3ugVPA0nHwF9JNHjvNyo0wCRAjf54aul
xGujt9K3waLvXDbRKZkSwYYwJQdjwKHQtYGkQ5quKz47lxDsaW3C7NknvvpaGtmBbADjfjBwgSwl
htkZ2qYPZrxBFupHvy4PvdLVp2nQ65MCmiUeqHulfgvZjHytptfWRIcAx6FXVRCJnIBmBNVBwgQs
5zWxrsmmm1VzPei2cg8kUwuFxLNt7zuzGPeTQvi11gjnqR2iW+7z7XdFtXZD2fhHtG6Fa5EUch1Q
2bozi/Vqxhe9tdWx2EmgOwfps/RBGbGsdd88wxMvdijnAo8lx00uTLJ7vL2PdqmGr0akTq49WePZ
1nFlAntj1K9MuceEtrhyfHmYIH3ROCX3gomq9UTZfEotdtMos8oLPKXiAAgfXECuiy3Z7cOmc/Ds
yCx/mRoJJIfj58HhuHOfK8rt+5/bzdzjKO7kqgqDzh2E39zoadkAGUvjbRHB5A3RneA1NdKTpYDe
DLX2LGWFyc0GFxf6dXselj+rOA8cRKQ9QUDEfFEWDi6rwL4mgdC+fv8dKDa8Qz/9QT0r2Zr9geDS
ObKBlZRyA9sovoHY+8cvSCAYb0i8Ye/fUGWiQChMx3VlzxPhA9V0kmiFABY6IP0i4E7vf9Zy+f/+
3X9/iQpv5aRDeaU4m6ChR2/hcD6Dp6Vb34Jj4ejc7mMMcr7bDzVngW6VxAkG4eUUncUqpUOZh+uC
08F1YlR3VpWTDSebU0EsAoNpIgVo7QyBVwFeQ8AzFjdDiEjBHmV0cQBbU6JlIdB6wtxrtb6UCvek
9zPt6MS/922sKguvmhZ7ll+VX0G7XSUzcXeSgI89ypp4PVi+2PLGa6ZnpOqqqjrs3tb8bHV17hJA
Yd1Dx3PVflqY9CW51QTXPOjLEaLPz6r+UBdNc9ENY76Ow3jFCTFmAogS0hbx1e9fxQQl7AhQeWiz
js1CMTXWOWL6vYK/LOots3a1wggOYY+fJ5yqI1dNmm4sO3VcfPhI2uH+Ht9/ef82DEu+rKvmEMBf
ppR1wz4jGmHm/cAXFr0Vfg3all7COe6Mp2FQ8uMQxxZnmvo7kgr7hvAFzt2mQYB372bGlIaroeSt
Q1upPUhmk0kwBXfJpDeeOv++ExVQos8+kJUNKWTBFadkkjcytV3J3pQPQjE3OWqJtYlbzbM0rXSV
oNLe5rFflVRIt6Tw1N6Uc8SFGoGR1w1lwjpLmtvOkPEtni50BmNLDePUkkpuJM5gzJqLOloPg4mE
BiFbfQTcigi8e5jfy4dGQVNkal14Bx2RXUPJTTzWZbB+324Yqn3n/EuvrFPNbRFXd0Xp1Cd7NrZF
upSUlYTPbHCLiFMNgBO21t5NJqVdTTPVygBLey+a9kGv2/lctOI7st0ffaclN1Mf1SsDauU1ksCS
PCUnvOkSI1v3JX7lwinSO1WXz0EcF5j5WiRMvXbXDmH4RUGhuNJr9Xamo7waS2A/Rmatfn/sStVA
PBYFWgph5pyWh+4pT26KEUiuluo9h3I7vh38GHhXSuXw/mUfZA+//3WgQXBNlvesQd64HgNHW9Wd
2XO+jCfSTUpMjk30jW5Xv33/CskhMVQMMPeFIoZV3mac09v/y9Z5LLeNtVv0iVCFHKZEIilSOU9Q
ki0jAwfAQXz6u6D+h3fiktxuWyQBnC/svXblwfJclEjClwdwMMpHUGyPqjbaF9nJGxCd6NdyV6tP
lYnrecnfG/uvpSZbTNySfaRszO8zd1p8Q4aDMpJ6YQEfLPP82pvAXiGCT88o/idstjmeXZG4twxv
/jdB65BEi9aw/+5UfseuKPpGgQ2ZyGL19mHJ7YVFX3qy9/OhMGyotb+fmlrP+WUGuOHrtrTvtFVl
H4mWZfD0t83WgS9bRR1bsjFvpXRBgDWMVfYDdfJqPORcqM+kipDhaqVFLLpZvJrVcj/UKmCAqSku
KYaLgfCsA1/skiqG6+qxROqVmM78MsGrvfbclAfsBQNhBKTC5KUqHxEbR+6UeRfwgL4Dk/n6+4tl
Fvf/jRMcbYpKfkoKdW4+4FR3eV+nsTnC01g766tA88DrYm08MWXztRFGLp5pu7yWgCzPI1PH09B5
fxXZn7PxvZ+N/IOgnOpoZcXsOx04UkjUd9tSJKGVuumpSQAZrkV1rUxomFQ1l9/Pv9TVf/p8FY7U
X8lpWG8NlSAHMmGC3/EyVZyBUFgeyqrsPghhWY9aJhASyBqneN/MZ8tcLLhamUHwoZ5EKQ/5wMud
/oG6A7DFMFtsFPn29/L8/T1tU2DkekAwu4q1cIJbCa1BOVB3LNPbvG28J4v3LlhTQp4+rx3YEz4Y
46Xlnv7v276V1cOQVg/zPDv+kMzV8//3FaOLF6tuHOTNnMHG6GpHD2j1zcLbjnjjIdXaq5XC1EvL
BXF852VP4s7Yi69yttIbs68cqDMSmldNs5eSe3atu/WlMBTjfvGSDiIhKmVVBwoGv9J8WZRGoNec
zJe5HSB9Eobz31e///X637O56kovhh6WUFoZ9fm/+TE+vyXUm62NsrYpY8C5AhaMaVGC7BuIdSKR
A3JlHlZzQn5LWddqOMc5iRZY4g0+yzTTLg1Iw7mYSJ+QunOtxeBc4RhuJ5DwV+SHE/lJqArivBn/
YFiHKpjSCl91BAij2t5qHfslMjWweaIlv/39PX3sXazhzWFYu+MC3+ijZvnE7SRTNkNtHbFNUYPf
weum0YKQQpUfylxsB63umnvLLWkZJroQQdvsD6ahXZjDDo+W237SEs9nGIfsMGC/yNJKb6skWlx7
vUUE/79f8qRlPLDPyaknzKtqrT+/c/Jm64t4IT3Io+KGOkb2WD2URYxz/1xu8/rZCLUJ/rvC6Rkf
GgnkmUmNG1AKuGc68QJiyltb5cpt2Sk/ar07EkpXvSLP749TC7N1zdieLKpTR2lhagcQwRUXx8BG
ZbHGgOyb9DA7sG4UVly3jk7KwdzaMiRDyEH8wKwhKsjvC4CWb89eZTx05YM3DH/LerVvrP3oKidz
IqoLpHjaq9/zQntYrEI9d46bXRtkRgxQauMoWF0fqiGjOJmd9lKZWRP+t48oYa9HcttgjicWEsVs
sg4dA9fbjWUJ6a9L1M2tgF6tOO/m9DPVTf7cuBlC0k6Pa2JEohJ0b1TJgWNS4yiM/htaktF3QMBC
3T/DdDxIRZLapGZ8oLrZhZa29/Lp0t5OFRC7wmvuKk0SZsfY/fBbK6SwACO0rvc9DFTOwZnd9jzN
UdPp62fVwCgh8qKUrfVS9EsebkYT4LeXlyqbhqv4UZU2/WZ84M/1JC+z6TAvtGD734+AG+dEZt8c
glvgDt5t2+VN6O7PF0Wi+wVdvgSC6xErTYOQWQP87k/7j1ou09N/KzyicJqGXKLELYt7mHY9jyGW
T7Xe6jEt6hrOjHYPg1BCPh7i2/vsR0kt64los5gyVDubvUpbb4BFLcciOWXuwHH3+26pyKsvhE4c
Sktfn36rTnUD+RlsIEvqsrXPWk9Fi/a2eGSHPPm9Tu5WMWkFFG4uiKRpPn/fwHlrzQthU1AHNGIC
GXcO4X/H75ZXQ1h6y6NwQEWQijSFEK6ZQutFdcq7yU5uyqwNSqCsJdf/cCrwiV7Ze7w2MAzZgy7f
qqEMj8iMzAsBYaQjpJNv9FMfy72TtTSlPdeb+2/av9sYQx7KbNADjxHEGf08CPakB4AwkFipVn/h
jinHLdOW8/L7Mf2u/P67dJIWiXkqepPoQv6qXjdoRhF3H1PTWD83bAgBEP8WX9GifkhbiUi8RP8y
ZeOd5eVnnF/lm5awTigwJwAkekQ03MfqCE4Af4/xtsriJltdag/Fe66TDR4IMSTLOAM2N2blNcEu
ZddJ9TDZKkwkp7cRKLXljdkQNwBMv38r/5Vrk3Eg0ga36HW7LCnOWTqYYdoiIVv2yetvb8EIaj1O
5FbNbsVTtFF2sqb+1to0i7Nmd4/e0BfHqk6fG54okcKi7Lw6bJzTnpc1NPZ5Xrft9PtV4zrbad5/
7/crpSUcCEI75BaV+VdXrv3jUhcVbKpuiid17PZpK4fXfv7Qy9UsSeY1r15yY//H2cuFq0AjZA85
o7R0G84zWP6LB4yGe7ZR51cvTYgKtYlTsPWvPFG3R1Ie+1NFbDakpgkuVgOS6fd12rXMfaMqrZj0
upffHSt4nPvfI+j3F7KJfFvW4roN5M21pXFJN3uJ84EJ7dyMtODMym87qSlnu1EQ+u29v2PhSCoq
uhjaFRclQdRD07vkg2ucKlAZSTNYd1jPeyY6zSfvonGnTCWQdrjdNDWF/aGYbnVQCPrCUKcQm7RH
BO0PeYJS+8ixGGchQ/iv5xunrDqOS/Xj5jrPr+qsMDQoiDQD4ewTNMikh0bidSkPRA9kj00tjEAB
qPy/r1Jsd6VAAygcfTnXBMiFgsPo06PzRHo+fRel/mHlOZxS1/injJsaiSIbLqqgjWIWdVtXhXxg
CK/4RYonZkXyPc/WOc+T+qBBlg20tX4TZiYppF3sHOM+3Xc8mLamdm6r3g6JYIE3FDlF3QfMO4GA
WDR3Zq8XF3N+TsFhbcb4ykPuyymU0ucYYnQDnMXq8kc34SpPwMCYRNowzNWkbx0zs2fAOeOgq7aV
lm+xj6Odp0ePIxrNEY1olqYfLJ1XfHSZP9XGFwa9JcyArpT7QANrVXMw0uoPKXhnjTBLFxAw8s1x
O1Q5Knk8cHiAXBjtSjbd9OhO2p15AmrHG0C7U2LiJsPz005ZDGm6BvTiID9NqrtFwYXhMBLl9E4B
i88Fz3CRokG0+gJ+PaCyjdzQTiQ/gLyasFNnLCjE98ECIuWmd1HtZ/lNo66kamQZW4HlaTbEXV8p
xVmDlodUjl7L1QNLhqsC/RbBphV07KZcd6SoxQrVEaPFMG5/OMEwrhWGt6u3BrYcqiOX7ReWy3K3
BGqB/KthezqNVh5JEPFgjA99wkaBIrD3cxd3WTLGoBiZSZVOGa1qTKpbHdqql3IugkBq9jS/wkn8
Ou3J7yHXjas7Oy1/q1Ul8pPtyJLrTej0b6tOFFPCFX/olS62iiMTltecyfqmEiM2joxx0Q6P+Ez8
Rndf6BNywgGGOnArO17aGgbXBObAnYYXlIIH1VuU2zl32D8krm9WtRE2W3fOS7BAZscCLv+m6f1M
cJbEk/FVK5xIamFfTNfbZca2ZBPi+rRdU4jBBs3LWrxNuc7bib80UppTj7fmtWOxcMBH9N4zpInl
mnxbmLtMK2fI3WwphChtOW5mesF+8WdZBzZ9uYy9Ev8bB792JDYX8S6j/ibrbw2hyljAz9bBJvFC
tLOAXQ0+y0kjNRWvwyCiNJW3A/Tq03Yi0vm1zi2NzREyR7UwCYzSqJtSajgP5xNd9981a47rAmOO
9SzM9/rNsLebVV8/GMS1WnbfeNkSaDhO43QtUVaO31o+rYHiDF+Fmb0Y++A8d6wkcoHVtjUINAcB
epSrKD21/KNYkhW9M/JOjbe+HlAM18p0nYrsm53W05r97PcKOSzkwilEiRnlO4/MJMhb0GBYhGPB
uHbT5L+0clgNDd0pm9avORc/kuQRwigkezkX1uIoF9vXU0UJElItW3cG0eTmbPAW0uUwVAV2vcZE
BwbjlJvPE1onrF5jaPXiQ7XdEw69iudb91b0cMS0sn8EcX1yp7R4WoETOpb30SUSrpqqPtQ781eb
/hF84QgnZebJbn/BPbNXoAXAvuoDmvLZdAsjSspQFIl7TbXmySY3kWII1nDVbEFC46K1yZOljKwp
Ug6qdS6Bcvyu97P6petBbrut9qkUbpwCHD8MFVEhRZYcyZc6eWbz5aYQsQyDTV+bmnLvJxyCFkl3
c0UX61X9SP9OIg1JlQxyaM8XJjkRb8+ucbbS0DTNgANKxpqs8R+t0A9LSYdONguDZBuwElN3Z6lO
mmV+nCS59Mse/ZqsSNzIY4HsQsgS+yF3UyB+EVjhk71S+U7yVeRkuCmDYNJh1X8mfXCCoVXfJana
BywvYVsBEWDs/JopkJ2zpjyai3PRmeIEoOY+9NIuz1nTfA3qKTOqxR+LEndg83fU+5K1gVipWhwW
ZTrAOYLDQ08uoKFgRpukSxwnlXn4aERGygaMaZFJg5ofqfRe1PNUGRrWzfo0NhCxBjZGYPJIIZXo
YVgkAaCTSnFHoFrYpHgs27ycIoQ0bOeYS+LEmp8S1kpBhdwGykew1cPjYnGKClOPS7W0fNTaRWuQ
1mcyuF2f1w5PAAFCJET/mfIi4erEPVB30F36HLo+c6RAQH3EW9VA05r7y1As5qHOrDyeEGlirR25
DObVvit2x6v5TzWZd42jxTuDc1QZYV6tTfdcD8apHSoe7y6vmnbz1tUf2PoNx9Jp/1pu8dmoefOB
Uwy8PBZaTO3ruUkB7A3FREDrTL9RZNYLWp+RuWcT1HwcoQfxatKZHROTFia28sJBsga9Bl4O91wa
9MNRtEJ5ILGnwMWsqiza8gVHgvtBogdOgnQhaYDNsNOBieyKzzmTXWASIwxLUmixzMzPivhb2B6U
PNwVi21z2jGItdHttBt6fWueijj12Emyupz7Ps50UGnJxM9BZXcrlK7GSElFAXr54KVEIWtF/cdm
EDl0DuMU0tp8h2H1MuavfV2R0aNvWECcj55ExUNvJDFZqcStS4UVtqaw+gA75hg/Fsh3d0FELnZ/
oQEvtVNcRrGjuE9Re/qmd5vDFLhkla6EjAEQNHhW3DmJPHLBEG+hBD0udFKhOjcE2x2rsjviB/Vu
KqW+2qIySJiV6NRnvLByuGfOduKnH/2MxKBomNqwULI22sTyM2pDOE3uxSjn5kTTuMe7J5qfmOQa
8SkXo4fhFlLplE6bzys3zgN2BcJybrbUvXr86CpRtMfdKqtght95sLReKx652RIXKdstyqzl6MAo
JTR3PYtOftY8IBOLftNw8AFKD9tsSog2AU4icDssOHP6YLplHfaOfUNuQxZJ0V+IUinDBdHVgffd
b5HXH7ZxSch7nv+SGzVnChOdvMcXZ4+X2SKyw1M/2YgC9evJSzHweA6F6A6GV62nWmXPlKpFtHXF
Pb7claQ6ATSvJw/ZmxhrqN9tZUyM6pnObRVbVqxBwDXJlJsG73XYeCPyvvhuBuYTGgLDUmkCW2n1
CGP0Hkk++5tH1sYulNnW9MZLbJbGCmygOgV14jlrOM7a31nXMxJ+1ItXVBTPQ/6jJtp9qagKVgr2
1VlB4WfKhBZHQ63SqW+LRzlgrlyqihkOGOhRL1Ly9axu3QWhxdahwcmVjXXKcDtkpR3sdj4ECysH
rJr7eDe148wJCHOUU6W3tQ+zyU6c6smxy7fIKin9Ba1wuC7iGbX0pd08zXepBg9qSmkDo4b1yIGQ
v/UwSSX1we/xQNb/pqL8cnUDggsKtj37OqhXGiWyVUwc1mUSOVMdAd8n9adWX8WsNn7u5Zd0VA3f
m3DjLBOurlUtm9gWy+h73ssmtOURlEBTvq7LdtUimUrq/sR6kJkR2zbdtLnqnKA4wZFrfLkuzwe1
JIBjZbDnjCqxjkz96+VSa6rml67+0nsiZbtaUGISC4gwmZdbpVxFLfpk66yM9buu1M9pjitIQtm3
sj/oh96o6RFMhfjvL+aufSMKt3rQGhLe/MZJoC42fSyqNWBIDcLQlMjC6vxjtSf7AP3VO7fK8kBO
9kHFYhR6yZAFTKFalyNHxfYWwhgsgoR0r2Ba2qApl69V0yIYexVyyA1yiNmxRxz5tsGhLhEH+zIb
m2Ck0yjm2SPjyj5SlFK+qsNjVSU3Slp/EI+lSvmhMIcLSLuTtAeL6xO+x4CFZtTYy5qW5208aK2M
KicHNejhYevH2q8dSYEBUqSRCwPmeUC2tCOPS64DgqDykH1ed9SHb3fTCaAa2urm2rUruk9NZGEN
eoRJLuDQNDPOOqnPVlekse0kNC0i4/npFCfDGJ4ZqEBcKgb3pNjWB9buzC/ZBhF2sC54n95Vg5h3
OS13YoWNsdSLxbtX0V7YJhcIqfJZzjGSG/DMRPasc8juxw0TU+ux4VI6djMXJGPRdyK/SPZKZvtY
WO1jn5kzMyRCDEGBnCfrcdGtyd/GrD5yhkap3gStut4VDSHQ1txeF3u6LFqi3lktdR3Nib9qOhOc
TW/IknCAa7cNG2ByO0j9kiuxSwSuNRKcL2n0V6NmTj/1b9qacKGhYhLZjYeO+gAxwWBlrqBdXl7n
hhgMwcZokwo+rywN+0G+SdMOrMH9znXvg3wSMkQK75QghPezyutZ585Hq8+F7+U6ab5Aa4lb+R43
7wa+c8LkdKXbVKpzWr8zXTOuBgQG1U5ZQZmeQSmgxQZP06sl8fp6d+QRi7PUzX9W91xStR57EOuc
gDb6vj1DarTXqNOt4TR3Gwj6+py7KhhKkuRSXVeY38+E2i/OgahbNdKU9DI241+SLoCIf5VtTqhq
zfbLEtorBqjIXGoYpBIrXtJJVopFjZp54ThsBk5cVwkrQIFBc7LWcg6Sgj1Wx61HhbEpBwTuCK+8
DZVX9rWkCWpk4G+HTozfis5Wc0PcRwoXArDdXChV65+ioQu1pmU9jEvjBPtvIWU+euqPMHDxpXoq
A81eSNsrqiPn23LBiffNPuVgJ61+ycw/xMZxA+x/n76mI5+ZZlDMGr6dbSQPN4WvwrWn9at3JZFx
X7sjigQEJexepo8k7bObWZKKLJeMDZHKJYCAg+le4U9DZ38sFX9wgI+SdR9rvnqhdellpUcJCEW/
s1If9+S/iQ2K73WY/TK16M/TXL6DdugOPWWnD6/mrizNv7lYtAjYTFR2WXYspQGC3qt/loL6xRUr
T9Zk9qGsvqBnwOU52N+K5Xzms/ZqJTuxQRVYe6lgG7VQArdZGEjPsZapq08at8ZRlB6zffSc6Tzn
zcWrA3Wk6M0rqlEdv5qT5nVszCs7hFnndm0e12LtQ69RMFbaPPW74TLIjj+dL380a2eUpFkaeKib
qfs+EJKSHcw0w5e8+WqlUPsvrOd5AraU62KWkWqoSpTrsKgHcvVy7X2cph7OaT7EHSmshxFTarkp
YJKJoIU2xpNv/6VPLJT1agFPjfNlyyrSqHOcPvYMekUT4jhhcEbuollID9khCMbalj39IBhXD+RR
k4rWOFxMIL170R8tOc9HA03LXlHB+LEv1GQ8rBhtOGNjsP4gRow1YUeaiu9uyxvTeOY6+mkggZNw
GUrSuVkjfbDniKEeMGzqWK3uowZ+kT9p8mBqmXtAVsL+gQG7bjyNq2ArdwSQ84qCUHFslZnyrdw3
+jWySQoced6AjESEKvXkJV57wwia/eHdFGArSOhRuS3Ulbh7vJxDrYVWVctg2OWSvcLx2+IzR0RN
KuNMKjARzUFbkH/scN/NWXJRa/HVaNhhM/Y9By1BYGsg8FIVxrGnOdPuWtf0iPXJw4YWE2AuddWs
xqSXlkelch5VXWxojrfYEKSCzxkHqKl23NLZX3IdAdZn3cvYPG7MiSOmcDl8AkFafPWajy3RwbBz
0Vq+WGTxTPXqPaJroOGZi9NqouUsgTMw4YDO1beqpLShpnBxez3YBpmIYQ/SPdQMLMxN3f4rugWm
TbU4SDw/hdlFVcIbBIzE4PoksmCsqcEwaZE1jMgbzSmeJjJV5bFjK/64Vcmrp7JRTTLUgKMTWCXx
0gx9C18zxjbMG8c57B1gYGrVVdvUF3ahU6z3EtVWasY4yfWgkCyaic/J2SNSAO7hO01LUWEj7bK3
cGHF5ddjGs/tsgadMtqx7blfLKTLVT8S87nz0r17r9qjBra1wJlRXtB3stspRGBvI5VxfwSiRETJ
NAarpTz1YhBhjZ8U+vtbn0KZmRa9DNq2+KyT7AXVnXsijuwokuQPSYoT2vLDkrm8sh1fg7gsn7js
qmq8qXSC1TDSvTSeC3mFSKrFdQ91hVdctloAgv9oGvplrclOmzijCC+1fEYr3kF4zqci4amW6ZOy
+3/1jLnrmOsP6cQw2MSMqxAlEyk90qlkGk9coQNWcaci6o9sh5lwx7RzYsFzMbQy/ZsA5I9xHlBK
q0S+lc1ygZY1xjo+uqmH2kouFapGDhjRPRBN/4g7/jB0w3CEzE5PskrWY5n1KOYWE1RCgT8bJoNB
+GzIevC6l+5ihJZbcXYyLfa65CgWUBwqEs+tEnHbj+8rE7MxnYuwsy9DZ+kh4mdI+5ymxxXfCAmm
WpypHaEKzjA8/TggYp5YrLx4ok8uae1ugaOABXcIfnfz2xFh102nWS9Dj25yoPwOavfikazLqDzv
zrv72Kq9HB5Pd1P0Vnka2RvtxhwRJqZuh9oMcoBWKECsAPV9dpg6kVQfGxzExK9uh5acYpabbljm
Ogjzksm5MRj/thFevpsiiBEU+kVJkHkp0vs1J5FOMfnOActDp0PGnmkPoWo5Zbw4D3NKCjwT4PKc
c+DydFAioHcjCWAfJTpzxWuedA/tT5KCHRhG96Ft9AA6EtWON3aRLOY3ldC+cJTNX7Ja0RklG4mT
cLypDum7sBaNjnJs+FnibFaoWRH5nEyX/cVUPib5oCCP6DnvpbQvs7CPi8sBX0inZr+oIUUq+9OW
KAjLGdVtDlIkgYitrRjSw7i5ZRsRqSv3veEidnX0qrxUdb2HWBh7GAnkrwHnB639F4mctH814uGp
PQHXOppdElInNsFMiJqPJIV5JaCmuPOYhY9KKphJz0E2j959KyShjXrPo9w6mrAIQ7tyG8YMK1jp
zHoiLzgsktJ4oGy4YYE8RlNvveH8h3y8uS9kw6Dgtjc6CUa8yzhO53TU3qe6fqlsDsd+4EyyXRI1
2iUN1YEfp7UYD5n59JN1BCdsMIgwdVg3FaaCALT2SsoKakzYZ3Ok9ljONqJKT4JL/mBK62srkgH0
jCA2WVkprrV7ZFSMS8t1OwLK+lEN/dHz+ITKmY0QhpEcpF4lDiTTZneVM/+xkeEj5TRuumlEC8tH
0zu5EW84xQ6yUuaQSKp43cr7xLQepYPnvVKXNuRVIUDrspkikiZ5aBT0E4JtbNbTsrIVSlLwQrCG
X6q+Q7mSesyLsy3o1VpiRNXp/+1d6+TZSCnX+1HI5GbZkrvSI4XEIah28Br9Jmvth22cfbQJc0yf
kEfe6vmdXjWYE9Y6NNC5ot14o4IiodlBNiB4uJYaQvjcE9uzTGoo/M74Ok+GF5sDUgF880GbzlYo
Eu2ozmjpPUXep8WfsqIls6djIbJTVk7FCyL0q7CY43dFG+JK1SF/ESs+jBs6NZvHDuQiI+hUx33a
JCDuAixBMTVnRtX6PdWJy4ZyejQZ5mLv3Oa3nNzPjfDHA9mN4maqr+1ipJfCrGNBRs4pTzIk/Op3
iXQrKCjfORmNVy6lDJ9z+joX7LZzYwkaYqxPc69OIcSP6/yTVuz40jLzjo6gSC29OWPtMKqH7qEU
2y03qnrXudyce/jxTeU9DGr3hBGabqnnOTKUty5bXeZA6XrTKN7T2g/6LdKYk8PUNJfqP0qI6ypY
mZGEYwY6ne3BBJOH06OX5wkyF4oz9+SBm6w9R/NHt4SGnlmMcrTMfnbd5CVtMGZvcnkvmTBHXPRs
6KUaKGp7XNv5IZFa5wtO4rFXQOhjJW5TUgrm4Qa34QMovfnglOp2ajKEsUPhfLSUmMakkF2RnU0K
gqhuST5OiUjQzGFDeJJx52QiQLJJvFjb/KMs8ILB8p57FPO0R96rqzdkmhRjYCjde0KKSJhJIyoN
dBGwX07j4IBWQwLL5HchzaS6VErDhqmh1Jalq0QKkvg+xYZlto+ryGykDMKhcFMCmvT8BpuPbwYE
sboMsakS19qiRNMxqNoe8BExOgtjP0TCCOX8rJ2+XZucVzh/sTRE98bl/DlMH2wEQGCN90Zv1ihn
LP1G6F9Oqa0RJiZ2T451YZjYk3qg/3Fsozuwrfk7oXNAi0KD0KTqEwjBI0IYGigHkqDKCTktXuSN
1vvOQ5F93Z2Wsv0rSvOpYYJ3o1huJJ3qwRza4X4YryZyroCd9QPIquLwZ1779VItduAeRL30pGaT
L5UbwAOXPLvvF9uJ5JS2Z8c8z5NHQA6qNdu0+Kvyx4XFKXscltRLMcm9MmKPICze3eHLHlrjXpnp
y7ZS538FAT6DVXZqKnyhhXZWfa9dGRd5zZundGa0ZDksGzr6ITHKKO2nOzyWXHYUzxv77XQd3hAT
3Ns1+EDLQmbS0T6ezRS5VbO5SMEnzIA5QS/4R9/a9XYUbXJfm9ro28L5SvQKgTWh54n9gGmHB9CC
d4iOe/VJGS98p9meWaWm59wjckrJgxllC5rR79y2yNBuRi5jtgyRZ6mYE9zquSu/dnPUrqI3RLxv
nQh1+YPT/VTJvSKqwcf1mIPsfLBoEbjkZmGAHXEuJJMYJ2AMh2SPsgGqmkWY1m4LspgPmtvovrm6
PhezFVdS3qNbClzRRvyUWmS4M4GSjGVXbflJkXsEBjzXmwNvEPOiwjaRcJbHAtIcgnQPfx52bLzj
Nw6ZEqEtBHMV80PYRPR5oiXNcqwJ+uGNMUxFC1bdicd8aiNTENBlwMl9WjqwqBXYloHZMHrL7zZn
LeJJsZJeinfPk9mjadSAcHIM4nnKWbhywPmTkUOhUQMzZ/09KU9qqRbPg/KlID0+lA1+m9nJIndx
jEDfKnqhdgbOOY42wjL+gXoFvOhW4225rSw2WOf6jaruJLiRY2jpzjwVcSIEhCYvYCHqpz5/2lwW
LnrN+mKTbBkJuW3SWvHF7Oi+piqPjLKyyFDHF6OkusctdTWHSrmz/zI0zaJm4nAv5yMLE3Y9zUkx
Wd9l7Ca6weNOMLz2XSkejU3nIrrt3WuRj4zKToYrnjyGFLGpcxUiKLQMglSMHOkKxcEPVAM/2WUU
DhyhrMo5TGvtnA32+zaZbJnrKXRWc6JTp0rGDpaW7tVS2NSphZsGVrF7opuZiZjzpahre04T9Wbs
nSevXEniEfIrqbQzyrMNhE0vSZR51t3CQitk8CI8oFuUSc/9ml+3or7tNzws8PL4eJHJNLJRzqTQ
4ku0rX+tQXay1lUvtZtZMUyMTx2BRqBoGz73eoPDQ5KL1305Oss58oWR1aruxCiHXXc2N+/UdsSz
CwLOCqFc9sW3bqA/YYp3JxwWFI69na2B0bexstQzi1cWY7RA2zRfmLHfjor9yoSmiligU7drL878
I1CU2lV9drM+PYx09TGwyds0PVqrxKenqUHFegfA867YrRQEYuZ6yMqKF4RQbKMnosHgJRhRtuqk
2DK1PWHapSPxtj60HPnKWjGPSkGvT3SCnUIfAHyUdVKCQFWeDNLv7PQozeWFnipYqwQUmW7yxLK0
f7J0LmzRbo1+fbH0So21lqUJFkGu+ArzjZmMYcJd6Hvosk1MF2a2tYde0v9bhFgfBwbHU5cy7TCF
RiuoPkGt+LKn9bZqncuKI/pgs7AT8N7G3Ho2CuLWxvSLHFr8DRVPQ0VIYFjVHhEfy4LKRZ2YESMQ
eoY7jYyzY26itl2MD9HEi1EQwxWa2s1otiLu9PFimMZbXmlXj0Doab2ITtxv47Se+p4I3q0Iky0D
zr0W8I/GNKz06jYbxwq8LgVR5VysEgPVwnByBCvKG41oVNOzzwF9cwdaBUk9PT6boGu+TffjYjYx
jA90ur3O7hhwp70sZOG5jAqnDWFvvjAv9tpHwBYsT5sHlPoPstA+i9cCNijbj+3ByZ2X0l7WeBHd
EX5DfVY3EC4euurAUYuz0JV4El5c4uvCIosbV0/dr03qxEpmGiQpiDHEzTxBRX5YveLfBBsCSOd0
zTM19PDV2whaM8W91wtnCwqXdW1iZ5irS8bliloFTf+6+5Y7UDgHZg7cAZ35XJqVccgHE6ZCub6N
2nKR+HrAuKXoznWkFv/H0XlsR4psUfSLWAsTBDDNJL2TS7kJS1JJeBN4+Pre9OANXndVl0oigxvn
nrMPL/A+Rm8rYwS9OT0AC/A5A/l4jsmhtFPKU71242hcLEXe7Jso+cMgIvyl0mONWbVfK/1VkUiO
rPqkFUQ8McMxPCXhq1QhinLTYUrsf5rp0XJx/7PO7tgDp7pEPilAgNGgZKBPhymM7a6MnK3M/WVs
JQN7j8x+XtWvljnePNO4Fa1pAiKnxqNSRGW9xczT42pCdrr/yJG/hj7TvBdOS8GIAnvKQW9G/2KX
5FBENBh9jmeh4iaqN95HJNxwNxs44MqGx797HESAJ6UD5TMdTVTHFsNX4M67pmrfkwx5Nu7Sdzuv
//TwwXEH7gMtyFGz2hpA6TKBd8lL5WPT9Pd0NN7sGHPtUGdc3+KTwiyhxcG764S/sDntLR89kL3B
qXMwJNbevQzibB+hugDgXxb1gYfehmvWvNFc8lPEZIeRMXOlvZUjr0M9QP7G6Eg+P8b1bkABCumC
E3xrLDeJNgqgdBw7p56XMn5dY7lrpw4+l/ptmn+i2PUTsQwMbtWyKcXxwWvY1RH0nba2jl8zt1hu
YsFZ1c6/mui9L/TxNNgy3tZR8lO4+i/C1WfiZQe2xdGmGHA3VOMl2Mal+CtDnOes31mnBk+8eytc
vZVCZsQCVBc7UdqXnLxpa5tHDuRVKmEwcz9nQUzwC9479hqTezJdnVOyKdi2ieXyPKekbFukfVGH
u2b4oN8dj+Yc7lwM9+twarc1+2F/+RFYyryHZn/vkuYLJOsPPqQtZYe3EATeYkbeSw/NoLL+gjZc
mkqsA42tz8tTmij50E9/ABqwibXeZWYWnnpzpUbugapv30ZQkwoQooa8xFuPQzIb+azYKcK8yjYk
fB9liM4GFChdSU+9OgndVHaJjYbYcYHV5y7qzlw5qM+OTEZkWVLvBSMWNplp7ZFaYYkUvygXcyXb
CqiC8Ckb00RNkKgHM+XiRZ8TEEYbXg1pD64fBw0iOGY8I7rHRsQxLvKnPh7kZszj6WBGv4gpr7OU
/5qCX2sipxHSXYO757z0wCVM585JfjHWfhYmUs44kiLr0n8zb7a1Hnm3MnaijVTkUuNeEpyiiRJK
2o3/+M0d5M7UAiCT0OpMy+BvEMZ+nG20JcDZI5oo2llt0fyqJDrOHeQ9FT7GDneAwQs/g0DexaPw
9OBJr78dcqa7OQbYA670kGQjRO84z895RJhfLS2JQprmcsVZMfshg9CeO7NE3laabP1B5GfFkFK9
9Rg2/SbBmhDAFGCHi5mwEfLQTJyVvXappxSG/UyRbGFe4RBQrRbbb13LQt3Tllcivo2O+BUPXXlK
2ULsswdpEzwPqoElV/HBag14umGzLGD4skZE9NjiMM4lqnhQMs12IKSncp9Zk7FicVNF6aEfgk1R
hfydihFQiNetYHOH/oA/eqSMQCkuxKYqNY5fe+uYTxgJ7JMRdVdn0C/8CxiWfVNjQQk11sD6LYCa
XCX5xCBNN+WcRqcW6l+B0c4083cIOkhjzbfh1gLIeI9YgDtAdd2ptLleDXx8dqOLXYft4D7WEz9v
eT/nU2avGLyFn3nytwr0ZxDeXyWHNfsx43kgJrWyZLmwMssvVYl3r9hXNZizmNptP7HHT0gnQH9a
vCFTgOcGQNRlyhftLw0Yc+e8PtmzA0+CPVKsvzvOsG+8aZuFmGK4ee6NsEoeRdJ/JXDYV1YQ/QZz
8lwmFkxJ3TrUud6ih/fYuLBir3QKUIegfNDsH8fIftzWuvSW5us5cxJdCNraMGd46w3Y8Cfu25eB
Cq89D2Tk51qQ7oIw35UBtwDD4U2h6KPYVuzkHGqboSFXe7Ji8Qbv+90YoDs0ljxYfbdo0ccJUaaw
1BlWobh6+HtT0t4b2tm3FTuzOSxOBgkqjungCMoRTdMrK0rIzfxWW3zxedPQdlE3XzyA5CmyLbC2
H9umL2SMuby2ZnooK7R2Ve2HFBnWk/0/VfI2SrmAsaEj+Ncfncm4II6zf51ilqB1SXzIm1etIA0c
ztlLZiZb7EX3vOfekfb90nHIqyFvae0l9MxSxwkPlhm/TfohXrbrdaTbqyVzs6rikPWNlul0D3B7
dRscrRr2SOBy4cowxovg+MeNNn7FUXg2UEhSy6XwAZOP4kq4igDlr6WZOTSXlicVHXMxhDsolzhx
rWr5SRe6L3V5mpqu4Ic0OWz1CPXaHQUl1qivyUZdQaZTe9vZ1TEdLvlUvulS049YbK9Ad8C/2dWz
bJLyMFB2WaBFETaaXiOHxSkG1GHTxXQnBXqQY1oIIZeNKb4xfNV4VE9eaHv7GEJoVMaBT2A38MuO
6mIdF7MVajSzTvbj1LKWCcrqmClF2esiqvPfXbW22MNzAvRdYeCLU+1kpxlOK/XaqS9Z2LeOZN+2
ayrBj6k5CjAN+MPis5hbUFKWaW0mJ7+hMAHxVjpeNeQOv8IXvu8ACHAJYz0wN5tooPVlhmzCzvQH
h8DOdWtK3VuF2zAnyVTIfisaqr5SMprkLyLaIuaEk1e7E4njRAujYW2Qjtw43ndG58wWE+XJUmQy
bTCnBDmMXR5m6zwPrtwek23g5COHLO2i5hJQKYNdp6wTu2mKvL3xw0zoaIUk1nbKn3guCd6ptbRo
jcnj9isz+l+9KKIthx7Xy2l6Sep0g0Pjy0XU4ifEa16oRyMQx7nWL3XL/OmV6Y6Ue8ucbvFFEc3R
Z0StxUs7Viw0eglpwiBpbJGd4CimjgN0XuLTt0BqNaVXW5MfKQICopSO1T05CeIxGPy8WwXECAeF
etTsMdpZ6bMz9tx+kFI3+CMeTNrb/Vaqz3punwbghezvRpyH87TpJ52/r3WRLhd8q0sqDCToA0Z7
sUa35GiEF1Tr+55SrHtXz9km7uf5wpv0DQ5/v+3lEBOlyU72QFhj4oM9R9GuTJemZJMphdcLFich
dvNQdqD1+Y9HaXrLSgx2Qcbxg0lwrEiruLaYjpNhhfSO3yctT7F6eefYwSU5uttaK4zz5EYfWo2j
Vej8dYjElYgzTN18tNw8f+VYfXaamoZKfpSjvUqTuaLfpR7ZvjEu8tvomtjOXoKwGW/GAEeoM1pX
qwk3rRNjW3Cs1k/mHN8gA1CQu/jwAx4RRNZaOVTMex9wzbi/eq3F7MKfkE3dq+6yV4NymfoiZNfT
wIaG2+ZE7DQR77ZNHSxJDD49MAePYxwGazuCszNPCu5zSKasdM/jAsfsbXaXQySf3KIF8ZjB2M6D
8sUeugrjebhFjeZb4Vm0JxvDwZM/5IuIs0Nn8p3Ye0UUX/KiELDdmvSIEtF+7F0Eh6x5NGOCHq43
fxuLRVmp2uN5atL1HIMzY+sPkUVE5zI0HtQrR3nG1BUbnG6PqL3lbXQMpjt0JIMXVIC2wIks9V08
8cFL4rsBGEoNJ3fCtW22NRFURslCyGPQfTeaN5wnw61YB/8x+rC4twrYUZU8uBXfmKkiKNSZ6Wsd
mefM1ZB8l4ScXh+n6AVoXXjFP83nhhzvSKXCCnM7nidVGEAp+L9tM5Py6vmAhqo3L33pAoKLCRWR
fOHmmKz0OjUPIJy2YUGWFKzDlSPWO1SuE6OkZORkmJlWMkXI7eOywz+Tcm1xnZcmj5xV7RZsJtOL
KWf2AFq4KTwzgWjQAO/gCGuC7q+p3HETJPJOf1W7yrDN8odPPHs2NBxgShq08/k5gF3oCYNJMrvG
GN58poAcIwcXYLvUf1wsTu2offU6rkp3qJVP1JHh1viCHaVWsjQvsiAUXRVLmIL9eJRpTMBBdWCv
0KQ2M3my7JCyV5nNOfdqPhjVhA40ImdghON9NJ9DJZN1ZZcOusmpL2hTUeWMkz5U31oOJccdxh94
pP/QpDFFWWLttgGV5gAyjxP8D2/WHypi8LFevhuG4kift0o4/1INwyrWrRJK4YAajgPALPOG4epI
ETtnZaCow8LA3cf/sjEwGOmCb9fy+AektkXX9isE6AtnU35jAey3lQDclBZXfA3cJ1hHhnTRr2e+
aU3NfKNhJt4GQbeuZlOSE6UPm9YvBAkjfJYThS3Wksep3UYjToqkEzgBVh0woSs6ehiRdGrTU5/F
L13ZIK55j4sr2uq8mRUG+nhjDVLunaa9BAFQdhpYWPuq9klqUK1B3Zgw5B8AD60TFf26bvJWeVt7
pHaZt6MDBir9V+vlMx0tGVJB9psMzbjSAv0q7YS8vn3k8dx5pfnQlc1Xi8QBzT1lEzWO6aYt22vf
9y/jJHbkCc7MDg9FOLyneEO7TkcLlDe3Nw+TuUysyrmEPU52FT8vYZwy47KsZSTkyl5i8Kzo6une
pUVgJ9fyj3FcsPmO+2NqysdJt5lietFx32gq20ZQ43N9xs9Cas6otXNktuN6cI1no/9WAx+xONqx
jX1PG+0xxSFookKL8t5H+QFTJHOkcyim0jqyivaHOCz9uLadVZYXx9bABMRFWstnblhQ+SITmmiW
0xeMEMvleARGkmuEAr2bcPWjrXv/jFHHrz+/acvqY6rFfLBb54ocvgs6RAJDMQM4GWIElqddq3X8
cR5ELF3l2Z7oHmNBl6t9b82/htqOHVsJVnLc3Vh/mWNxyJ1Q7aawyrhBE1I0EuY229DXy2VhaObG
L4ys3rvOxrG8YhGqDH9MxbdnNY/O1IBhZT/IB0tVTyH8KwHvpES54xFnUgKhHWmYulC0BJ1o1C2M
UbdnIpt8enbcultcRAeHMrNDEKDbzGPT+zrdVet8Jo8zm0eXRgW5AJddAcsl6aHQ2xerM0e4p89W
2nnnUnjPqmPe8tz02cjl2ewZf1ODH31vFMBJa/NjhK4PabjdUp3VINaHlJ4g6PFmnR6pKj1pjgff
0IWRIvJ0l9Nm6HuCepgEp3NVzlcnq45Ood0DoS6t22N7Ic6D7LgqulLb8ergPFdILLXkR0Wp8WNK
F4Xdy3BDY89y7/3twv4c6vVw6vQRApSHqvbjIVX5gEjDTV9vbSHPMoQ8W1UYbPWRnZAxRe+FbZIw
mE1yTZPaVsH824EeZvnVFj7/w9jRZC85m3RedXm3Ne2Y2SAyto4VK544c/KDCl3EI664yNmjNxDx
FCOrnn7f2uoXSeGrRs6/OE68YXH4g5XoL1XQNPPS29nNb1F2r42cqPFo6idYPQSDq2oXQCoq1AXa
1ANnE1cdm7t4N+w7VZ/ilqG5Cvs14bCXosHhM30znQ6nbAatM7GlId3AHoQtKdTPAMO+cY56MgGZ
bf9S3IXLJE8mHH+StRpmGwl2ivlWf4lGJwIDF87bmnqinavhNmdZikDb/DBO6v6wLKCdGqBEmn0g
bAJL5B9EQ4QiywQT2gu6r2vOQWCmq/4ziDgnSWlXFzejjiFzSBXqpR5tc1g7puTLa433LmJIJRK8
8lyv5018NHuijyGHvCQUc8AwcoW5BvQxzA6tYhbwhiK6arE6a7PSti6djViYB9/EfEAOxl1XlXiT
Aagh/nBLv5P+63eSNmLsC2u8BL+szr/jnjSjcON4ZdgYqAe8QdTTnbPOLLdDJo5tIbfYkTcQjHR2
SStLq/VtmLPzyMz+kBuc83Q2zuchbGhmsHGFVaxymUzXegy/VW+BrdgT2WASMGUZXjrmA+42bxSR
DD49eIDCiYmDAIxZP84JVUfmLonQqUvu9etQE5Pf+FYfMk5q4aeNKWfI2fMR4fBTvsS+wShOXIQ1
4ZxRV1jxhBTBO/EkNEA+LLuhNXdZHZHAytMJsYKXXhyQ+eyNfY7IvYUuRpQQR7wGx0ENzVNVTwdX
atBY0mYXTbBwyPd4xoClbZQXLfLePO5rUJALzN+teCnZys8pVkypkdmK64H8At6cxeboNNBvkhnJ
J5qqNy7YW9nGd/qkjsDj8l1KYCbolHkw2d2Sf+K3JzHHXJfbEbt0TGS4AzqvJiCWBZyyfAr6eSTY
Zjv0R5vP0VhUe5EY98ylRCCQ4KDGQl5irSphwUlr63mZn0rclG1v8bHmAxB34A2NBgd0nRwaA4Gz
11mbo1ViHOU7hC2LHB0dMmLu67VIk4Wa1X8F9rR32/YtUcTXEYeZ1oLgXHYe2TNBdC4xd0GdM2k4
qDVeimtgBP+Dhyl/SQoLNcpoGZTNvddkza4n9A6V+d3Khv7S2D/5wLhMLjvBgOtk5uPIShPXrPNc
KEvt+WZsslhss5LPAmbNcVsbIRwwfv7cxJ50A09RPhe7KRi/kmxyuH18GCEPrU33FsaLyxRRh1PN
zYMjzLsI2RIQDfrXmQF6AaGwskYxaD2gY4ULOaiv2IYm2aaYXN/FTLFlX3FvxPTphAgbldk+NdTg
cPBG9soNdUx6ebYL9GhaRz2qRjGIcEVDyFvC17PqBAAL8BFPPUomBlW+CZFzDaSCd8uGleZP56zM
c4HrYhPNg2A3tix0ixmDM6NeEz10Q3nLPe1im2qx+qMi0qcps5CSIaZAhDHjLEdK7CpL/LbczvGM
ArOPHJfTBny670VINoEabjLoKEJrc9bl9h4zCdni2UhWo5G43ARwJlagh30Hh2VTzfs0/irHJuBM
5Bhz+cU6rgpsSeEzFC2WuIIFqO44v0kaOnuGtVWWcOZI18Po5rlHrk0rI1T7AccRLbIRsPSR5Rv2
psUolK3MZE72BGIdBOn6KRnZB0Q5d904xZxC7e5OiPEqic7jYSLElAfjVoXZM+flvEtonORehsyh
R5RyZv1RDph065xbQZAWiR8ZgL2V3jMFYEZig2Pxx8MFZDPB8oDO0Zsqwor1fTdvdDNJl7Q1+HP6
mgJCHXntCYr0LIErMyvJYZr8bd0NgKJ3lQb3MXEd/MoR1jGr2A/GhH2utnK/N5pjWmq3bpTcmeia
3MPqps3WrvwKlP2q2scL9NaUmM4MA95LhWxTOFx7qABhzV8QfKslSJGYzhNInJWsEX+c6siWZkeZ
rNxh8mV3Z3uXJrT2sSafW0+ZyPG8e+0eN21gsfV1o/TJk+YTkjeBngR8gBWXHDz4IjGblknwQB8t
AV+hmseg4sitSrNfRWGmzqM7PVOHR/Hc2JvM1R2itabvpg5urIZzhkDWQZNY1erc2LqyCXwj5Fdz
+asWMkixqrl7X+bc9Rt93nWeYAtkeY9VokGQoTTTthKW/gpJLrhNely+cJGmGzhYq3SEp4YnSExB
eUQVRLGDwe7LKfc7rfiU+mCD/pyAGNVHmzowLg9VtlVjDJl77q56b3+w1Hoi4J2sS09FZLv4npjZ
Z+KW7aEmABOn4b9+IvzMC3ObGRxdeeQe+inN1kmDTbsEsbcOknMTzn9pgTpro/yvlHZgh88uswi+
dQUsqktAuOjyyaLpYF31/SUK8BFHsBu3Ma9zB49r2Zjc13KJVyXFlKVegpqrmVNFvAd0VhrShgqQ
vARme2DjejMANmMsLVkBE/ZiF5LcisGB7RxNkC6mgGsZq5vWNgLmtuQbh2h4xptE8+XWzRrJQo64
PsSlXZfEBMXlp0Ggd1OJZF4k6z2jprdqZF1A59Jew3DSVyNb2wMaqF8tqXIdm8FqcEBC68Mv0NBo
4+J1GWLrOsr4YiUkIAGOrgRXE8bSxCXSQOnbKbY2VWhz6x0Tb13b0yVvQAxzUv6Dp/4q5OzC3yXj
RxnvuaiAJEe2wGngiHcNy8jGidI/18EiBNyNFjJ1RB1ooJIaMCGs8BDKqmZvxwNkIVOGEmFVVKhm
+nQZ4uDBghxXp+S7WfhTd0H7UmnbgJ9d6+ilQAb1ZW/R09jA8eskaOGcFU3WV19tJnydeBMJ8U2V
5s+hSb4kG7D/OvGv2TbbCSg9qvaxKRKcGzXFHmmRfuSCBURrXTklhw124pe5HX7M2NhKFxuzsIAV
zHZwrcre2jc5z03ktu+1Dj6tohZjIRKkHNYYZWgHX1FThYLYkj2sbA0mGY4NbaL/UZK5HgcwvwY6
g1s3gC+7m9Ejh9YFxD47bb8tBQNJVM8t+Y/VnBvYi7nGAWXANKU9eDhw13UNEznJiqMAUpFzojOy
l9iUed9a4R/nPW73uiseAJ76nZW/EJ5Z56Y2Hp2+hL0XLfiq1FiBwSY0x5fUKxCkvdsikUTgFD0b
gi9ZzSLEQV4lzlPlEn0oukcxIGl4KVKKMWQmCfuUy3bCDsiAzkc9lai1fe4abxVW8C5VUAzJ4YGj
8iI+HHmds/MjyelN8prl+AaUBH976yRBdS9LgjdEKrCq4PsmKBUZZq60J5aCg22V1CgSyAZ3QRmI
FfZgeDtCqJoNxRMl3PBq+CD8JglrckMj+w9+3KsdzT+D4hKKZ9X0U1zBqwxzA8a3U+E5f3izeB3R
U7lxxWtD8MWPCvu7TAOs07a+DWrCJg0HmdnrF/rMntNRfdtORVStWbFAvNf2FUQyvvGKjw/h6Vuf
wh5tjdjbdtVRlORRWUitaXFlgZ2rqzPhntD74NbTGrcKsuRkJOD9MvchnitcL270mPCXRQeddsVi
huKeCZWS/rWO7dhi6NiryE38vgxfwqmcsIi+IaGXwXDsyhn1wOX1WFrzOq4I60ESuOfT0O4Gj6aA
ukcdE6jGvh1QsU0uaC0SdKuesKPjLMjUKCbrDCJiLfBMXEVL2KfT1zZ76hsZpRQhjeGA9GhXqH9j
WzUM5Kw25GWkYJaAbPzZji3rzf6gcdXsGvHh9n8tqiHLPy/fcFg78VStxRL1iizYP31l3FJD+4bL
vYo8Yn7g3T8HkpPzAr1oZ4jbtr0Pu+HEC030g/Ibc4J7GFUkLydchG1J+wiXPiyV8XyauV62c7N2
UI9GrT+aVv1LruDFxrvQTelP5ZjLb+Z0itwgBXXhXdLOnBCErXWvgs/GIqDLReSvC6kL0lzrQdnk
NEoD05HTLIwUBVW1Agsx589OLlua4yCShu+Bza9wvQJ3tlu+BDERvLymo1KXN5utggU2Q1YQcRwz
eQUfwV3w1oBxo25Q+BE+DXRAWC9WCREo3Dv8mxVBORsDAOpCJ36RBnu2LgQ2/k2peugYrFlVGLc8
rQhyDekxgzyZW/lp0EnUNrXCTKSuRc6gBwaJgswWqD++GxV7OuLIdG7K6FtDW8uJyOIEPqXmSyVy
AHUYjfqK4AObSQrVg498CswVdu5zWEW3gC80wNCh1SNmb8prEt7/EbFSHx/lmh6M3s/pJcFJnTzS
Qcy7AnNsCuQlExwqXZZySI/GDV7DG6hzFk1h+13wFmhnShgj/dIM9e/MBT6RNETahvL4ochfb0r+
eQmJKOLy8JM8ZGQ7+C6t5jp5+hbr5bEH6+rl/fucjDEUYt5zxtaUbk6igKByOznWymomHI4FJY/m
+FDr1aWsCr71dY3emz/hDQAOoxhVo2CX8hxuxmR4IM7zoCJOyLo2NAoYbBL09CYQIXV0zMzoWWxz
eC4RvO2dHbQcmy39cQMrQLnTxBJC6+N3pqFbkaFa8lp7CTr3nlSjvqn0KdiQp6CsyT32sX4Q86sx
dQeqeSMuKswkuokCO68mA10lymAISRyKIPYfGGEe7XhE0XW4lEwDVYT2fVQ1UH3nZBrmLSYAEE8L
et+qX/KpvVRa8Y16/Gi2p9zL7oGqj0HmsYdH6oHkhpf4beiIGGjWvlXjtlWsLlpzO9c0P/BlYNC8
1Ln8kw5jNTv4TRwPX3PVX7wOu0srNpk1vxTwL8SEeUw3IDzY9qYwU3Sg6Ieq57cAyLxuaPxhNhc1
PN9m8TRytk3pI8GPA+rlkJd+VS47mt59aaL4onUtV4wAVwxbLW3aJs187DL7znf8nqD5jlq1YEcL
eMp58ioxdUBp4fxwqo9RE0RNghxa1Szg5bbjW4vqASGU+2syY6okD6lcKlM1IouDd5BN4+Pc9fMQ
/FvBx1QfcW/PxFRsoKus2JcvTl+qSTvvoqhuDmckfxEicbpk3hLXfZej8xl4IVNrPPwWWfFtdO7o
J2F809XHCPuA8pB13rj7tMmttW1iie7td6eXBEyhyAlacoxCnEC/+Gwb3ry+9mszZvGxH+S8nYLh
HuTlQ5yM+56gjWxtqjzr6p2UI+5X6x281KXUwx8SnMu5a+9YQzLRsh3AlkTNecvZMn5WM59Hvbno
bH54zvgVQ8ROxQm/lusUKzsbBhjRyBknwMRhZWifngICO5hQHrqyJC+nat5tchNn9UbHTcWZeGhc
MBcYgKJIe6LLFXOXKY5JPjOgpMabpg0f/3/DexbV+LGwuKbQN0TCnsBcjosaB4+JDEVWkKX+vaZI
qyAQ5+j7uPubobGESfksVAZzb5UMpDbHCNaucJDdBo6Ajgw1J7GvDfO5jlq0GbLEVpQckp6t3/KT
HvL4Mx2je88Fa1W1BJC6a9T+mFCTiN8MfpuUr4bo97pLBkFgEdFZkvrdYAIwU9XRzIunrkw2YLD2
YT+srdHi3a2eBdd4buSuuc11/TvAVIUL15Lbemy3NlvMi7LGM44lPMLKHhCg88eyhMVNmhQTg9A2
QEhYpZPhqXBpKTU9BF1O3DULl+rT7eQBgak87a4lLEwdIVhV4XNNHtN+mg5zXd0E4EmmuG4rBc6J
/xWOoc0/dBFsosi62gFWMnS9C7ue787jAzCU7w3bprzrHChAXgK33gBukE3U2/Leal5Dm2pjbISv
7rIIqi04mBTvYRh8cGK5I5A4rnpr2kRBR9bgf7qcwBI6HlQoH5NoSikBXFu29xs2fGBKVcdr1xU/
Wg3jAI3gnnJ1WTfsWlNgjVZ3iUyXSo0a97dlJVfZbOuarMzoBM8VOBk0ZC5QUfCPajVM4CduxfSs
mOtajXvWTxeVQ7mLo8chqzNfK8a34qWR8rCgoJoOokXV6CeObJjKZQ77jzIJ1jLpl5YVj4WUau8k
T05ZPA46xQrzzk7ERYzu9+CCsxsFAX/xqVM+t6EagIfTwi/IA1uMxQtd9J1v1MBaUioB9Ej5VWvc
FX2sx6CCPEFXztHW2HxGBRhffMP4d4yXShnDSUqW+pAUJ9/KGdr4eGNMoBz3aOVWh8raf/RddXBx
+kKEpV6GTY93MOETzOYM2gQs8sroGaxyXfyZLd8eiJ3GGUPoqvCmUz3hjoGSJFeJbe3hFZ1Na/jC
fsW8GdW/1fTijQlqPmIW5or2T6YhmOyyZwX93KLqrCM9ak7YRHRl/rO18YBHm53g2CgsbNWvwiC5
uGGvA0EpnK7Q6/k6MMgbLErypd8PTd79X2qOLtjz1T6ejRezGcNtTyrTrG8cyzjrI6bF+jtim+43
vM42Ler3mmTeZzMTuSLN6YnQ2/cuwykZ1qAf+3XWBWdpwUjoXI4L7uXQI6JdlsFepugq4TjEl5UF
f5HgkcByuJpGNM1wYD8WpEjUsj6mdW0DYQIeM5na89TW195W2o6X+WMyxZvIsW+aqvuNoWmfc5+d
oPm+2wzapCuVw3XducCRXUq3oOhVO+EOl8GySSPlzSkYurPn4phs6oYMBFHSFV3D13nQt3QVMFNk
5vcUhbw4MD5h3chWMZPFuii68eAU1qVU9P2wWd3zE0h1rorCSI4ta3VcM3juDPCLbhub/hzvHdnv
ODGzlXJqgozAmWI9+HOqvF2ZLNN2hsbdqZ6Mva07gFsajcC2QMISypFXfT55HZb3aIp9y4IYwVPF
n4GniQlJJ8qJb4z596NIjN/KMrNTbg30zEQJpd9km0pJ9Jpd2XHStXnH1Ef5il4RucbWI5wa83Mi
UP9AImHLZuFgzOeRdwaFSx2J23WtxfkFGySGIjZewBCQNHjPUNiybtxWXhjTj8qlRcGTLU+4PXxF
uvnStuSirDpbTPELm/JmkUU/OiYDv24PrGTcYSaz1z7owzgiyziNDwH/r5nGbRlyN7RKcWDRdesd
85kH3wAmbJCQzvNnuCDfpaHvIEMgLOXOuOl4ka6axI33REPZD7RXaDwMozqMO1JcN1e76XoAH3Qy
zt0cfltNdm2qIcE2RlEni+31lLLaAF36I3BMCG3fNRQckXFBWk4e2o7Ha66jZh3b3inWufRXw1Ln
JcWfpY93GbOf53qCZbo+aAR0VzIr9V3lRqd+yg7EItaNqTXXMei3NSowg2jeIFLhQcsw6xRMp2Wj
UGuLQKAKEEwWY/kGZbTfNVROsc9itRhqGAzqyvWtor6RFnhpXI2ZZGCdmoioocf7gTgluwEdn79m
URQvK6C9PNL4wVZ0eOFAEvZ7p9tXZ771JOzo8VCJ30VPprOAo1C/mV36jWBBSCeNAbcAvrXdqVuQ
5TMvtPFAWKTEKahp6/mUakgFQTqskxb4QZvZEzte7QdTOcV18jMCYbMRi0VQChzqOWuD2G6zgwv1
j/YJVqITLMi1llVPHWQvOCA0sSVNwa/nHU7EjEGnl85bYoH9KMZGbPsguqGdPNuKSvBppyv3HmOS
W/dgKikfVdiaiS0wG+DwGZTj614G/wbgfaAsLA54IGqvAV9OIKEaB+JcMou2QABp0VggrZr2H2Nn
ths5kmbpV0nk9bCapJlxaXQVML67y7W5tpBuCIUW7rtxffr5qKzpRtXFYIBCISJDUni4k0az85/z
HZZGYMV+biVb0yIDnJU3WTvgvnXdNxR1myxoyr5H6gLxmRGRKj2wRBB1BnUWbRcdEnxrqwgbbTQR
iaMDKyWqXl8cG0Ad/ZZWQtCqKtxzVVmkd3w0A59JxpDm97ZHqq1U/XuJa3bJIlG+Pj952r7v5hpG
RrDTrdfu6Qz8nvrwdph6FuzuF2P0e2vQoNuUphReFHvPptAXujEEfO5dP0xOPf6ngTBtQHt5Ofgv
OGlhMvaRXFdrZnYuwjBUGtgVmHLK/pMsAcIY03vHpyMPk5TkOjDWbOpSfpzv75jT0gVG3Hhy4HaS
WZAeXE+Xob5/kTWW/IiVFqO4Ysg6G9+2V78Llw11HDSYL8XBstunnmfUppf6to8CRDTE/6EdCPQ2
Fsm08IvEOE6j+F0LeC08G+H9hPqRbf4nE629qpPT2A53NW1dUMrSDyZ0vBvyy83y21y7NZOg+R1v
YbgzOKUDNkvieONDFL1XAZO7Jjxk3viprHDYSzN6sWLe3ch4Niuq1bnB13MPf6yBeLYStdHvHL/g
oEjid7U4OGsVf7Smvi8MQRkz0XftIPXguHLxiroES0qfOLxjv/VGcNW0XF0hM08seOJXR1QvzOBr
ihTXTM3ccBUjF+GsHR/wBUHU3fuctBn/tTMfDQ+8ljF7Nfk8dTDmM285fXPmezaWCHVtvM7peGHJ
oRItYFQzCfKaIxqOzV+eYYtxwoCdiVd/OY7xzqMTsqn90cxq2GlLclfY0R676a8CASG3sGQVRgcr
gzWuVvBJVfck9Qw/hDFnEL5aQfvYS45sLisDwWis3XH21dYZyHreqCYFDMaJ/6mBBBN48RtMaa5o
38VphzXhtYmdDj5DvNX5IvqMQKBCJz9W8q6uuLma0dsXgFIRiDTaaMJyQCaQccyjGddXytfupvPZ
NtR5uHNEHq5dL3iXFZcMnVHfDoN7Ppb8xL5Y+HBb7YETHYEXjjM827kk7iAnNGj1Ev8smKmu4CRh
pOM6F/Mx9HCw9vng7zJQX9NyCqrR4VxVvTnuQOWdG7BCBMG+n4kdY3hkz8vDBfozusY8Y7GPopsi
cfMNGgtsRYsWw1Gmvyhk4pOZGAdX3XirTebwyuP5SGX2kxUwbpp4jqzIv35bkmoXFRMSJx+wjvaN
Oz044biPOswF0+wxmbqPOITu6HnDQCGTd9tkYDRX8eu8MPVQ/rhIYRDkcXpWboeyzq1S4GTMvf7I
oOqhGSjSk315l7g17s/yxheYaBl+kZg2PwPWsMECdTM7KeZdj7IumojPaVtx3caHDmjPKf8gQvIq
OmKwibuMCJgJgmCcgx1LoBPfUA5ybGxEXMR4xNSy/7Vw3Rn0r1gSHl1w1GweEOhCthBpwJijr5zF
NeHv8NXdcvDb17lzl2UADQKusmEOQKVLwno93r6fA69HjTnDXiQnA5XQ7n7nY3SsKw2ls/IPjTOM
W/iJC0gRIYcJCh91X6ypyvroMhtqFgoB6DD7Ne2FxPHxFqfWvPNaUlS1fi3j5sNfnkCRmAXg2Pmq
zt4yZlR0dPFsdFGGtzihbgnajqLb4NwF8lHTLmPLz1BYeDO87CYIr6icoaRqnpnI2+0+gZ1v8VMY
i6ijhcq5A6j+JeJjk+HPsFOkcNNWcEn0cLL0ZeLiRHPjxSYrl3ua47qbozTNnEyi9g67+pUzw+Du
bIvEA3vLmAgFCrf9u+TgxU3TafSbPDy3BWXJWatIeOQ5sDwD+7Cbj/eVgC2SSQnARbPdCkn+1myK
YP8CbV0GstgnI9aSNcCWhJAYHxr+W5Hw2RnugM0rPo9+5OyG8cMUBN6NZJE/BRtD3zGYqyvWoklm
T5UYXpt5xCHtTWsvGrBRjdSwZ3hN8ACydSQYCPsupiVjVFiWWn0u0jjcTnbxQmR842CtWXcveN5f
Cggg8P/GaNOFzdXkMKyB/AX+sO7AcTN05lpn1l67ZAWgZZKSyTAvgPbYzy5cm345OXEsNANI2J6P
5t4l0H9TVx7KZtriX83W02jnG1Yr/uoGY25JjEjL6tAg2rA15aKCWTY08TYfqouCgmOl4V0Ule9J
nbJva6oPCFmz9NVWmckzEer5TNhsk9mcQKhQhqNCXcOUYGnplBZr00BtlyUVn1X4q6Fv83bEX247
xqVt+k9y4vOOWZ/eaHlDWXe+GabwHU3kWfmfcw9rdQgwx4Wm7Kk8IXswBsadazKcs9hICaGfTLO5
DCrivLdkyeygf10WDZlDCZwi9yFLklsnzD+MyPycAS+uRMpAi3GSdpmpB53docW9WD1CWQYmOIiH
J5sg/masp0Od1Z8ZKLNtIcqL22RvnRcrRNMUZiFdW5tUFb/aUTgAy9rfClEXB13I85GdlkI98IoX
y43ajeeQYeqxek/TEwViI1uo9BiN7xbrcFz09+T+fmENPAWLJt/Y5XuQc0s00nnu1cjjyfAoyORE
kij3FLYv9uIIn8rRBUeJzrSM2Rh96jVwkuScYuk25+Kl8KE3siX5ndv1KSkY6toBQyuPz8g0PXvN
rUj3LJcpTb25mdyktLagfCK29OSWVAnKnlP2MMcFVnGQLlLEF+Ejw7VW9j5G083Y5smKzjnOrrO7
BLfSbaBJqYoUG1PtsCaWYbuTifNJUVGxj4jETbk+TB6U16klKYLOT/bjMRbQF/vyQ+ZwwUqLREaN
D8ztzA0VEJAuiv5BwRphDuldgkH/alHuweC4GAPXqopdDh1ciRj+43WtzXyLTT0Ytb9CMv2uKPFM
i76ijoQ7m421XvVMtOGUC96t+KNgV4hVvuSnN82hdYGnMkw0k+Ldbpt7p6ffIzY+2wyqDgrJ1nIY
xZVVT4SwhCLkErdsh+FDQdH7+c0QKXyiDVC4sVDopvQChLK6k7hXgDHjA42rcyk48qcTT7Ng7l8o
Y9w6vUXGta5x+fLSUkDre/bjDOuzfVXg7TeE9xtL1yZpkZiEy3EEwWmEF0BEiUkhxw5mUGL+TWfl
Gp8WVA6/eW7AJNtt+zVrpvvLC5UVSbQwrd4UW4TNLFlnjSLY+qW4blqm97j0Dc9E0ibFbLlwHlO0
vQzfPoQ43OnLCzaldyjB8RN/sPjutLpLGdFn9ikK9PO0/M2hVedbWxnuxu03UAhWvT0/lER6oNcx
F+WiOOWgtSYi4ts6ti4RZwgCyUcl4JuRmPXJ/4i9ULT4hNWXw8lx5Qy8hsQlgaWqq2wiW+gOG2vk
qcwuHFeJn63NSj4P2OORCIdbr2Fu0tzoMXwj4wkhToqPnn6UuQDfFOQKV8vYvQCC2cIU44GLiGcE
rdjb1EwGzUJVZDRthpwrjbrCOyqJrwZ2cIWyRTJ1ABNZGCHjDIbHPLsGJF3sru3aXCIOgVfcUkCD
1kufQ5bSLtkvxTsxSdAd1v6VO3O0ZV9k8PBR51qsbVNWDPBxcgdhyaAyQaVlkCh2Rmh/+2I6oDdB
EOgiuWNmSS4bfo7PIFEBvUVOsCD5kkdoZfyMLhSf634/FNbjLHr8TXp8UKWz6YJM7P3Gz3n6wm0b
AeuFBUlRp4KcotKTWYzZWrGhlazomxgxc+/Pt46h6A3nyA6SHNAo8YHVSKMPiBQ+ZT9mMyxl8YIa
Md2AChpXzfzWlEO1IzrZoNkuCvLySeXZiz9g7g/0MqEkq0PWbpRrQlLfsHc5GSdi24zMdsryVXjl
MTApEeZ5sgk1ry6kcALNDN9ACFkF7ipyPGgjnJCcPrFy7n3rRMMdPA4KiGDDJ2I9m83GhGi30jEJ
V5tlACrNq5BBv+7RnVXHe2+5+qX0MhOIN1uXxkYIsOfflcpvp2SuN2YnIEQz7jTqiUV6/Mar9Dsq
amTvMaIOAoFK17xSn/Ixio6oQlpLgnLjGB7rWl7ShH5atEzKuEhy4dJQpL4juquaYn4HR6N21kA5
ihy+KnOoDiEuotKc4c7I+ojIVHCtExItMBXhKWp+t8yxVtbsFzvW9N7AVydCfY1nCCIRkzZmzvFE
/2g26Ct+cY1KhQsN8jXPnpuq2jYp6f9IdhKYBQ9tQKTYfPKQDdtV7SGIyZKEQVDnBuO1xWyUWXza
qPcxht2VvwwkqCd6FMW37grFtJp2oogqP7yAkMHHLTHLeec2PlNX8FRQkpx1N85kKriT1tRcDdtY
cFTxeYrxhHL3dfA0oIyKDkRI/CQ6r2UQKx9szF6ij7ZdgaEHVfYlq4sHziW4YXkX6JYaJ3dhXex+
cmsJVSdTBeOAWAM+2c46xxH+aDWylleK/bCD6s5eazfOIVem797llrWllRe5jdj92rCRcE3rac7N
XeLk1SEXAppVr1a6onOdOe20CvUVVbt4/eKXLuZkMQdfhd2yf9BrQd7vjPjy4iwof4tczmrW5QcK
6e+yXxykNrhrKgJzsgA7DNxdhgc8XvJu/cjAnuM4Cad2NWVMuJhPeAP3Z8hxAKs9LdxgCsj9MB+0
lqjVnBpIVUl8myUwlW0SymuX0wPHtaGAwd5al3qwP3PJHejlEx04c1zfCSdzD+ZMIMypSJBbrdJX
ni/qOyJyFyMhOeuUzKuKJGBCS4FDV0M8zycWnYkVx5kYKhPtfkJKHzZ92nv7LvQB0wXxO/VXz03v
dY/hzLhCe/atHZT9o+7SlNsLBy8OxiMnwf6Fyd5Vpw2N0uXEDwkWXTubet7LAe7b7DFJaABG1ra9
J508vlFhW22zFomEEt7XYKlOG9xOHhXQAC5aaLDEHK9SJ2lv1dQiNvZLwGIGpHAyneTNmrvks0nM
G5/uqJdimj/9kYnSVilOYy7+hqfQ6RfRS198bwSXmMUwUau+arbC0GpTBIBcqe0SJ2IJ1WVmnOC6
THotL/odpD2bLbANF/5h70uHrW+bwZG5FCOphBJbRqfJucT9e46m6bXsZ5oPau0dpyLxnZMhrryl
LPHn/ywZ/mp/StmI42J1dXR4HdvQyoaJDXk0h8xMfKmA1LkGSqbZzYzZflmD15KEAXoQ5Mg6ONIR
bCx6OYOK2WYSl9tI5fne64evHjXhYMwivLYMsCKNJEac1eCIl/+U2oaxB3H5UFNGfNWMeXpVKARq
LKIZd+J94DWHwJrJcXRyLy1qo1RZnoKaiqrJgbtlSFiNtkmFoVsb8p4FUN3bru2vwzi2d9SwpgDi
82Yrnam/yQq/v0mAbwJyC9jbD0uRYCSWHcfPR8MOo9pzKbm7Dvf+UVpU3tatEwq0R9jAQVYGVxXc
FkJ4nPV/KpSLEAJewfftaGusboIJlPNM3mSdunr5kgxntsMcnWhovKEfKf5dOIzKJZzUv9702ZbT
1Y9HRrhueuNTBKKmaDpU2jj8NIE2Ba3bqd2Ts3YTjpl+dD0oB/T78ispZ+BpqS5I1U3gpy2oSPRo
PKdRpDe1MMMra3CWB1IGeNe1qQNwY3LVNKMerGxBLCyFxWLp8eSjEeeID2CvYPKg2SuXJ3T6iwdT
chwdY7434UIeYmngFELcDC2PA2qDIXeChsh8JykeJ+WHj/mlXh5orU1dFlGp7mVWhNZcaumd7sUK
x1pwhtxZFJdjAGEt/KlLC+0ovWpbzJFLwWYIz2yTN4k8moBU4WhgFNdsvE5C5xhVjDas72Q6PWtZ
BCf917WbL9mU5aJOSfQdKl8+hE46XsuYBjpnuXKxrSTnSSXGTTY2z1ijp7skb+Nr10uZTogp/j0w
YVnFFb4dTIDloY/b5qqAYkfSgJ879SBjc2IlA9tUQNECrAbSHxuPJNr9de9DRwFpb+FDQhlOWNZM
xqZhf/3XS4TqFGx/aiMtO6xWCWaBXVhiBALp/5ln9vQywY4wq5H8rY8fpiUvcv1zITaqwRwkrfzA
3dzj8hyTI3MoxCRnBusiO6KRZfFpJJpV3ozk4//8qghTTCvLu8YNQVNZuIBP7FIfhrb+dCPhbHPq
mdYW/0qfCMGZZ21BG2lTr2cCkIeoCb2Tsj4YYozXk6jyqxw8lihVexvZ9sPPZwTkZkldozzQWlGe
Z9NUj6mDgS2qrNfeLfUmMzlGxlgApb7iiigJZ7rBMXlK+kZuaZDg85IJheeYCFe2WajHUVPzJyHN
YloPkKI0uKkot9cOqehbyhYQRSCveqI+NdBOb/OO3Yfn1/eEVC5s1J270nH1U80RNMqrzWw1zJsV
Ezo4qs1ZeWZ2phwKfNG0w5oM+HOc6geHNtPaqH7Hvj/9qk3HZNQy0Hbhdtu4DRH6szG9UqJGgJFt
cu/69Y3d+/7WMoPyHv2TbAC1tJuwXd4NfyYXaYbgvDntrjFHDdfkSA0yD/QUk1GOLs3g3Tc9XV1V
O1wgAzpHjuyYs9KhesnH7yCatxJWyUj24iEMfPXgSI8Di0regF+Z68TgCBzq+saziN9LCfNJ6jOk
V+O2YM1cSqeY6Sc20BtpFeegCjDUQtS4gRVq3oUEp9n4z2IFNqsPdlQP3SB3cCKxarcC0P4xFCI6
jg1hpcohq9iHdDc55Lk5j8LBM91weiNRwtY2avalBwuub9ytPTX5x5BBtQV5ZV0Lq6BRZqxfiPoB
gExgDIYKe36CJPsA4oMKACNPPpkd7KcxOjW6cp5q3LVrDW3rbki7+8Wduk37oYLyRFzfLUsaNXP4
NT+3xWCn8TmYZvM8GObIuIaaQGD9XDS99C/xxiB7BJLdS2/QqqiXbFR8VlFGb6MHcbCZaCTMhOT0
MbhXpWQPTf4+P2nElpOYMNNEjyYyGUhkp1nP9VAfXeU2+6KCeKsKWbJQ4i4DKb1nVqgOc+p5WxVS
zESA7LqzONwkkcUyT3gw8RJI0T1ExdweKYJFEBgA/UVFfzvibAShilUmTgrEeenTy8qijnnRuBEE
e5RI13Czr1MKuQ8ZNSAYi0ogGua5Z73Yaz2Y8DznW2GWA7chvs2YYekWDzM30wAJYBhnECq+u64b
inhbGom3o01+yyFtlhjNnZuClPew4IIghtSgu0OErx2s4qUBLwFvZdgMQDTOeLj8Q8pzlI45Skvw
qtN+GZP34IkaQxMdzh6UUoDhWbrJGWHJrKEMx87RRCCuIuFENNlW7sGmgbQcGza1ucdRqA+eOi/f
ekGwPJ2C30aTzwtKC7Gsa7dzrS6N8MO97fhq5Vf23i1a96Az87Ww5TP7iJyta+WtZw+DoG9D6hXc
GiRTAMj26SHnYiyS0LqORxpdJtz6DNM8DJ3mFWtbybkMe1FhxO85TyjV4ovyLLb1fZvvHS7KbdJp
a19mJf6Y+JU5WLxiUSejROAS8vRDlxtv8bL+Ta2461nEEVbr2yl1rqOJgb4ZmfNG9OazQK1a405f
vF9uCmnxjPN4fOblMBXErVPSfDHB7qRdSd65xQRtwTlxqmECI/mhI8SPJRyDUoRhkFSP3JE52ISR
TI8ZS25B8sbNje/SgFtoqRoIyJDpbQkGYNQ4QUWc0VvSh6exj18rNuqYoyEaEGZ4GqsS7vxMYWA6
f49W7lJXyV/L02kHzyLYYNq9Nm2iZAvig/qw6BibA5nCeVe6A8d2xk5rU46M8Gp3UWTWMkiaK5/e
59Em2OiZ9aUW4poNb8ld03w2yPVuplDVcCJVjkGUmi9TKvJots7d42x52FvrX7IMbrU1fAYDIdK2
dd58Dm6pp674RPU+kOnBGgX2b3d6BoRFZWg63BpFXx9jTXllv0wrdW6h1+IIbhCCtaJtI+lJH4At
jzjtt0+WLr0t3OaS+le2XY5VnT3Pi/a9MqlTZTwCNwYvrGBA0YoUlbPKNxzoqZZYfqiux+dRGByS
M0vyFjQltXOUkNO52UhxmIuKxEyZ7EWmPzWIrHUYXnJn1OcxltWGMc5ZlgUNEAMDI8O56lNo3f18
m+dY/BtrOlWMXfd+2j5Ptn36eSHpDGeGeobVPRsX8zoorHwjFSWPtIGyTKzijHA/kiw94G1/76a8
y4bXQKLEE5DX/T1h/GxDPPtETdGzBQxiJXpw56RIKVGczIdETK8tF/FGL7kVN8HI6CGIYTFMX+uO
vdFSo6JSids/up9Kc3h1EgwvxUeiUAH7FOKWOxNUdsxjavTPNIg9OxPPy/jaA4ANCLyCyzXR08ZK
vDx9fzEJQBdePNtzDOjbLK50nXy0LpSxydrJgbiGNPznjo6yQ8WihnmeUUiNYSPqovtk7n7LBlGL
Nr9sQ0r4tVAuIbHcunMm88kxsKFykELxKbM3zI7OlnpA1XTHgt3Bqi4RhEob7SoA4eYphQHaQ1SH
5wi0LUG8TZbp8MEImo+WJEk4qXca5yGmtD/vn6csnNlxvfMFybOWf2ta1QhSLvgv5i4/N1nZ1PfM
UOB4zDnNErwePzKPRYGvWeXTCS02uIRoR9qJvyrJGcLvw8cKVg7V5ZxBZGli9qPo9c8//uMf//Uf
H+N/hl/lXUk2pizaf/wXv/8oq6kBsKf/7bf/eCxz/vfzPf/9Nf/6Hf+4jj8a2p++9f/zq/Zf5c17
/tX++xctr+a/fzJ/+z9f3eZdv//Lb7aFplbpvvtqpstX22X651Xw71i+8v/3D//4+vkpWA++/v7n
R9kVevlpYVwWf/7zj46ff//Tkj/v019v0/Lj//lny+v/+5//u2t1E7//+zd8vbeab3X/ZuFQI7nO
ZIsSeYcfNXwtf+L/TeHHNH1HcQT0fcf0//yjAHMe/f1P6f/NtFwT2dN2LNeCB//nH23Z/fyR8zfM
FpQyCku4tuma4s//++/+l8/vfz7PP4ouvyvjQrd//1Owjfvzj+qvD3r5l7mmLWgbcy0Bv0D5UriC
P/94vwCx5Out/4VLWkfePGKnRbVZcRzOd0sSb8a/zGCRXiOScltPvdAgzu4K+2s4YURQ4xUltf3a
ASPCM67eu7WCU+JjKgnbN5FHHLmrpefaK04e0oLLKXZdsXvlvEABrZgZmobBbWg6F91BrSyV/dwp
3AKw6vQyQKX609wi+tLNU2CCQGLshjheM/a+72V+z8gt3IQ2eN007s5TOLwHhKbX9kAiZOzTN89A
l2+HOllfeaal7nJCXCjMrB6dX67GnEl2StxrP6ZPRoDUXVNyZJfdCz4p5Pbe//ZsctSJE+qjLm8L
SVrDKSygesjA7KmPKsZtxv0LQKBK2HLhBWJep0lXmyQMff8UcZbDqPIEbNby4ssgoZn6t1FOVICe
Aqo/o6jGGoj5UdfX5IAvGZk75jE3o8qfc+TZvRVyhCbpvBL6l3RQdIwlmeDQ+ZmqpThwUWqRRXZx
Q8mjMh+g4LBTnABxspHY5EHw23J6CN7NQA+vC8VNeDXc5I6OmMhkmIWlXLOtIEAQAWsa6EXh0cz+
ZFEZpD2fqz4qkZzZoWTIThaEx0PMIDjxodTmVWaSVhvCs86DvZwWa/sS30E5BDHkTfe9mVugE2e0
TIPHgP4sMrJHShvfYmaMj403X7VM5DBM+rRtCdq23DiduK05zXHE+IjjhLlamlORF6EG+Jw0G/yk
eEvwRGYGhjEB/Slhp9ozlDn6sfkk8gLEbexRNIn3jdMoi6bAuedpDDhQO2bEzNbAao7ZAGh0o2iV
nrEHyYkZI7uTUktqg3sEeDfxWIuLvIeF7I83VpQ8joF/wYdycSMwJlmJNIN1TKEnHrr5ENoEmXtX
rSvDIYs7ufhRQvfeswt/J+bgVAoRHlpWs5VL6/fK1D4UxazZJHnBAE54ZEGd9CsgY3Mky02PbBTL
rcE+Z18siqb2CcOSbNsRmaDtT3P6F7K5MwXEJ04yDC9SSNej57/lGTayno3nkz8nL5HbMi4PYmvr
Q6kr3C1OWboyOBpsxrGJ6IqSeBtpOxldNF0IA+JUx6jJSEZk6MmiMn625xAZbJMOGWBd+j4Y6nBe
JH998WWOoRdX9Vo1abnjxlkXFXbEXmBxrJOGF9SH+PPR6FGumcZNFk0f3rDBkc+zGH/D6KGhJRBS
C7d9nLBrdra+7zrPQ0VNNtrK2g0c+w/bLsAXQjYRTpIe5trcJnm1diz0HcMZWfsGqryGYEAkzxpS
TvG8LU1cO60egiu/IhZk2IjuJiDayiDt1EKW3NupIOmucckz1ZiC6jJiD30hOPWU8PFtHJw4+8aM
7x00A+5ADr2goaghZaTJZ3VDRO0w0k+ENUg1ewPNlCOZB4WOZsV07jjZpKnA0Sn3jgrtzeSC6609
tyMFJojnBOkv2AbvEfH1bSLyT6gLxabQkUtGhoaAzjfsjfBPuA/arb0cbxJs1BFU8N3Ym7dTU1/6
2sOKAASF7uXguk5eGlHt0yZJjvjgP9EDrvpaz1iMuFxz5sTsUqq1G8JpNzqSGCwNsAqEBmXo3Fi5
NHedHjaeHmHZ+ml8cOLkWZYi4KnAbcRksl7BWH0PSP+cMIfbcK27eqhulgZCNwmMK7D2RPqS4Wi3
1i34W5+h3WY0cLRbjCxWvkYD47HwkqU2rhLc3IEfNOx3xvcu8MAlYNFceWVIW8V8sno7XrdmdMHD
LFapBWQxWOrqMR4lBEdNxjLMsTdz18RIoUVN3IFzKHtEWobDzj6NQXNletSnmSzS4BU5H1TJnaqH
nCMgNrIshv2Q6ejkRJGipjYxWIGsa+JLmHGk+2KVrgG+ilFko2ukoyo/zspYo0x3jRUcsprzYqOt
6zzBROllfXxtwf90am9jsP2FHeHsG8R35h5ybwath0WL6JrK2ufYeVEY9WTGyUyYdXHsdbqPOZbs
9BSeYSbGGzuRANYLIpZCXcq+/jbrZZisSd7RKnPGwgelwbeYSBq/S+XTWpyxlCa0blcK9qdquZD8
7i6Bmc6VlZ1MoU62iW+maCaOOTw2bYWDhNMjh7kD5sqb0A3UA6VcXpp0J51Qrsq5gYMVtmytE9gE
FaAmLJS8AAgGQcVO2s0aWiE5ZTAcBzNmuszPOJ/qNxHCQZonAKT+gjcpRX7L7eDtx0B8a5nBLzCs
V0TkYSMkh6e2uo+beWvVUN19AaMKGXTPxoeRDSN7HVJims88ufFTYgzpf8Uxw7y0Z9ssYjzXJoxq
mBKcXxjQHCskpQ0LB1sRjWLFAaOAJxZVrwNmf+zNB6ukhH4RNNvO8zduhw+M/h1gOKh9Q1Y+mRbx
fZqHYDfG8YUte3KajL7eKWC9GGn2Og+xGsQVMVaXy9rbxrnV3pPPImaH5laGd2HNRE2VGyvHfFkF
BvzXFA05ImPbmhtmDyXSG4ncqK+XNgS5msIUU79UZ1SWJ3ZZqZG8TIEPDIBPIGIfURHd20aWy85M
vQtFfaEXdO9uyzkTkMXooYCOuN2xSx+b2DtmQm+DuH7vAQ3So1TeuW101qX1MjUJ9ZI9g+Ui9Y4V
eSzCeVDJOUiKSiNUaotcEWvAENAqtQRv0wmeYSNJ3I0SkaDH2YTT6pa+kY5YPVV+Pc3GrIObqcxo
K8gABA3OXVr3HqdZj4oPADE1WgYfEDktnOuYwDvmZBYaXJh5pJLs+Gj0Lha+xmCr5CSHwPWezRfP
yeJDPwwecQQEHVopA9jRZ7X05cZDCK3Z6nZJDlB7CKZX9jDMNkL4AFUSMzGYod5N2ACDAu4J3r11
3C7tkMW33fcPYQgK2BbTk9kulkl8Eau0J9lH2JnTLR+OOfyah5yAewqdyseceD0NE6PZPFRbmhmn
88wFNtl6PpHWNbbDkkTHXoeOKDvznI+JcxDMsq4L7HdNli2YKwbtTURTYUg/NEQWdz1RRb82DNnv
M3yX4ZjbBynLiFkhmIme5YFDhHFdt7R2DjMdMjbBcQRxlpBQ+BeAfWsmWiSyi/AZVNiTNp/NPESg
cY++LpJdMpAqRWheFUJXR6gzABIthMDCUSerDRnVltVj2bKDrxpUtMwygp3nMy3vWIM3WY9M6Zp7
g14jPxw+jTE8y2Tsd5FDITjFn8fIAdBczbR8IQGOWKO8+QZgisWJub018O0VebvL6X8IptsWiT00
IFaPNQS2ZWDdZse2IxheeeemrAjWLrbaxHnPtRkAJAwe7GigppLhL/ntw8RcEfKAejEXomoFT0FZ
MCNVZZUbMYPFhQ2og+wwq+ylLChMSvyADFUjKSkxl7jOuHORqW/lXHtctCl1JIA7qff2ZpZa0dYS
DARlnsS4yDb5BL0p+RoPnoynnSmukOCJZRvuVYT/HjoaD38rbO0TU4k9sx8SSfQLW5z6U0kOLE0I
PNsJy+PgC4NjDEMIz20+kD1M2hrn4bbgqBA7br+m3nJFYUx9yFrqBJPoajLFsiE2BGwpwVrilCc5
0GeeVKeuGUKY6t3BsCtcdC6MDFPzpkWjB9YxT7bcKQkUo+hXaR6d3CtIGpB3lUXznajFkafH9Oh6
BTUco/2trBz9vi+hDzUpaDqWvrQzWZdxN5ILX+cFeSaRymLbu9MvE1v1KvCCtQsg1Wijbh8n82NY
tB7DNx8r0ERaankXgB+dsOG7VynqdlgUu6EWH9pQj7kNXzZYGGaUAr7IRP9Oa56GzM1FPVKlmgff
yz67qfU3TiR8J3gUsOvZGeFZW21cH6IB3jtDorcoL7nMugoO9kAQzMCeTtXDs42+TlWxAzc7xKlX
9ZzYrAfQ2YQ8ZFuvJ1/Qrv7N0R/qQnhMOB8wQ4r3ohI3bn5VT+O09/Izjuf0MEb6zNtZXnkFNsKG
GI0W8t3ghAzczztSfoEqP8hbOw8vwmU/2zNes9rhHerstxdQ6BqPhPqbkkrhGHsQ/EsevGVF0JUv
rAX7wdjkmTUSRF5hSmJTiFFBRPNb1hsHbOTZduqsExAHgotJfexTL9iTWV/VTfBk4BrY6iGBgHnd
p12CNc/E+gFuw8dytwZbfmnZ+mA2qm4JoXqHwY4YygOlpiqeyNmryB1ejahm+DF8yuTuvsZh4u+l
WJLs3OCCM3BB9A2zxabHiQFHRJqpCUyCqTIvDCaGK/V/2DuT7biVLMt+EWKZocfU3eG9sxcpaoLF
RkLfGvqvr42KXJEKpkhlxbgGb6IneQfA7Nq95+zDsTbE4wlRCalXXsyHMUSsIJAdOYPek2AawR+d
tO9kOSLz6FhKG5OtiPZ3jpy1D9vbxmBQELjmOS3tq9BzuuvMADwjBZlJLBhr94HV0CObzmHDmRk3
uGmj+WkoK9+x3M3Q48cek2KjFgN6YdPB1ZvGXs0Tp+KkF+mpsS3T17vxfYqacmf3+pVsrRRKSwtJ
JOxvFBX+dd0/SLixsUy0BzzWwjdjODamMb51DgGRprxR9Eutq7kjN8jQAi5rCAJMd2JW0GC4Y06F
vad8I2qLEJKaNaVjOQv6vSbm2Gfuet9kPDxu7r6VDo4CK/umzS3rDZYQyhgMDzqVA83rCLX0SDPU
c4jAGNF9u4F7IL0M4M48XnfkBpQYDXeuabwQ3YI0l/TvCE63ycQ+EPm2ybioOTwdzZmuu0WsKCe6
usrKjgx2kNIWnYnxKUhOOrEoMxgjzuyIFtG17DVLHZk9VsfQLIgS68CKSod4k8bQux11270dIMQN
FMZLrGF+I9NnaQAz6SowhUn8oA30q8PWuAeGi1oyp+lvjLnfZimJpYXaa6MCM1XJSzSenTHXrsJL
4gBQL4u+8EUF+HokGH5oUKrGxxn0Dw96e1tjXr20k72tXA6OYUzcF72CCwjFRfcIdGC26oN4D6Mg
RkN9Qlan+7Gr7W1YyBtDOplvWgSzYgtAPBW71oo21LJYU8MT3zNSfiNOXABo0VBdRNWcjNa+xvol
1yJ1ntIJzVXiIEucmFNuQ0/g5nMS6Q8MdQoqrm1E8sVMpJppgxJL9EdvopKaaNk0HbU4Ey5OB4l3
5ixyUFyBra2Fe5f/ZgvTeTAjyoxLVG66Yf6oFpgoOWfHroPeX5toIRsk2TP73Yph07oXFCUAhTcZ
GpW1GJrv81hi6RzjZM/MMhNhcIAbrsGu17wAI6f6pbT2Ygos532IIyks2x2qgyvkShcrrg9ZjxBm
WFZ9c8Y2yuB03SfB95CE6AXWSIDaMB0MRxSHZNIIDvVeuqy7zGpS6AVHKBB85EX6QrtzpcvmKT+Q
UY5JV3N/piXA3jisfJOD3roUNF1y09tllSToG9NtZXn9CQsodq4yObrwfMm+ixkuK33P8f5bN19x
XtwrF/meOUPJFL1za8fjUbFcbbJEy6Fi1NcDBfB6ElTCjhyJAw7HTRNpzbYmTpm2Gl8tYDPXIkIG
rELetehWYBsB4Uj1cYPTBqhjKu+L28Tgdiqd5IdHunikCSJqXWvvmcjumIM/M7eetniWcAA1g88h
ESn0iFKpabLTEBHr5EEAmT37xbIOg9H9cLEPIpr7hvlRUKnFx6SUBwdQI2ghrILQjzvFEzuwxafS
rtbSKDkdGu85BynOJvHcfqdfFDOHnXyRjEc+3jYRJT460+VUPL5CG/HYPWzfai36o9xLHLSWMAd9
U/SsvJGdw8V0iIG0hpVppdfcrx4pwrvS7sjV1Dp9p7Tk+6SiXxM231WnZe95gCBQ1N3Rcq1fWMSP
Gu23MZGEa2LNy2ach0pT6BM8GBVj5TocPQMMgx0wk4w4xjw+uRW5BmGP3Duq4WmYxbAg66JdnjbO
KmODFR1S9ilN75xwBM4ELdZI6Rd6VdVfC6rjecRMpGVkZyGR2Jgj9QlzoLWDx+2uc8LrwuUkV9VM
WXqZLgpe9FSNG1CPmxvGN9C+XfFC2E644ZahMRFgR5go//QHR8McM5QsAEsw+eJqxDeon9oUG782
udgarOhgEWRq9d5tBlTnaHrDW3pDJGzxHffZ2o7uEHW6m6oRwYLFuu8gB1Pfk748BY/mwMqgu+ZB
K9JpDSBIoTlBfAh1e/YLlUZsZ0+hBMfjoaoeXLfcWpZ9gNHYLBtdfuox39PlA63RAxILLO9HN/N3
5u5N1OpRh/t51NZFR2+vlsvjaUfvjlPc99r8anbI3OyU3ySPjl30SAg1w2UYgrUGgAxV+ESFfxHe
rzGLbT/U9O8VeImSDF5uebAiYcu9hwXK0HvSokbNJ/+3OTu0WrWEZc5xsmLlJila4qqY920n14E2
QI9oDjzFuIU095mP0+y4+BtdlqStUKgboec7Jg7Q1H5Hw6BFCnSlBpJb62Ki6TwL3tkwnNqQz2dI
9yxN4nxEzd2cltXbXLIgxbhf1/HAximndyQU1dqrjTsZ2iiWqu5XvaQVDLoOv9KxEIdPR4E+dyd7
gRt4BqIVupAG6mSxJWkP0WxcQic9tVUmKfG89ykk3tntsaoNPaViMO7jlEXAicRwmzWNfuQpz1d5
aX7HF5NfeZNzbmMTz7q0Ox+ZYippDSqrr8kvhIbVErY4gbEgD/l5bOofmHg07bEmaEgbhp1CaLNX
GFrm+KbX2piVKrhKguRbmNNGJaFgY/Ah6IF/Dzs4g4776tTTczhi1oJ1RuTcY98iVo8FsinSC855
G9+qzqj9HqETI4biUmgjzDsD1YvLakyRx9M66K9N9TOIQOKGLbMCbMFL52TTWdE3Ug4ChB0pEfbN
cxfhFJp1bJy5ojltEDsJYQVydS5vq1a81/Trc1NHrV3ENwyjW4Kfpl7cRQ0O7KAkk8zKNn2XolGy
w80o5R5FWnioiCiBSM/mgPWf+4WJTwuVCd2T9mBmRMDlVmZwdbAO2g8ZnzLrpoVNWkMbj9QPkGOc
HxwPL7XHyYbMysHwZrzUAQJkithkQGucxmgoUzCQU/PUi4IgSo/yVurxrVbYt1aaHoJiub6W7rH4
jVc0KOa1Oy/Tbca3yPIuuIPu9Bz/QMByQlJFfiC4FsWGdevej6Xslu7ai6tJzinTDyuZTjmLjpVG
O8tk5Sq8kN//HrAdlGvjJpPDvtI5/VOJGp25S2ndlKnl4t+vr9RCzQp/LuvPXP/KSuk3A3Ax9Msw
o+HrWbLBiwHD1SCOK9VfkUs+DKJZMKftduQ/S5EbrgjOW/VXQ8nykOY7berL+7ZAOdwnYb8Jw6ss
ggCb03kJaXiI/FfmLvQEZZ/jliAiTprZOXb5quhpEU2Ia2d2n4Pec/1wEJinlKH2aMfXOt2U+4Io
rpnOGpGZvmbzy2sG7C88Dx4ghGvb7Ig3T+xua2LAg85DfyqkuKlp/K4A/tIZOCkiJU49tTrEJ5dG
JnpJxn+Dh9GAROpvcyAc4j/Mu8YKl4jH9qamSX7MYpzeXa4wVznzlYe1j8a686yLsbs0pdw1VnQp
CuAZiH/Cda+S56H17RrPNU5wGCSlccpdLpOYHhqnN54Ci0aI3XdEWPBjqE7s7QGoSS3gJjfWtVOF
/lzq5rkzu5tRdbbv6RDsVI2DIPeSXfhMxx/3EcrdiJHdqkvHVyJAfpVSF6tOjbAThie3wQ5XGT/d
ot96bsHnr0EWz110FSbEcVZQtpk1yfM8ts8OGc3pkBt+Fo4/Zjc4zw5ie02rrjHj7OlpSDqeTO0a
EyqI1MFAI4pct+V4rRSNGrAcu0oWvZ8nVrC0TB/GwotuKhQ+xLTY7Z6mthCI/U0aunc1YrguKTcw
xHhC01PIoY0BrO35HTC1jYoaokMAXjEbNV0a4FkWumu4ZH4zuZgFq2W8auwHgUhEa76ZGQZ0Rh6y
y39q5IsjrUdQtjYtRhw7IdCd5AY1VZV91w5GXYd+2jnWZnY7+rc97lLih+57pl2v92B5nZOWUsuV
xnAsgD60BfbYqoKsMGAUYJ8cN6AcoLWwvW3YjG76BNkehy/jOenODqGg8ITz2yofgJKM/NuQwa+B
NXXhXF6cyb7LOg2mQxuycbeV4XcAKFe4+NC/ab/QE77giND3dj+vI6y9C3alPpt5T1q7aX4LRIvh
fEjcPWlMBlaXxQJo628LSADyFsR0DYL3WjijupbCYbwX44vNCWj3ZEfFphQmEdT/fVO1G2SjJDig
g2RCOw91fzCs9MWjfpd5s5MSwtFIUx4W1ktPBCM9GLRrcZk86bTWV4MBq8oNYJg2ubPSQ/E2lbgD
EwIJVGOUO8rtM6Z5JFiZlW+tpCTltIoPZmyAfsOr1nh8E/YqbaNhF+LGYw1MxR73v7k3GdRDotoC
So2vAtc9xG7wIC33yQrrs2wqWsB6cs38jEzPML9rLXGVN6wmzTgcWfPJVuylhV3efSls3Eu2WVxK
M7rOuaZ+LImvtIfwe92ai3KUOFNPO6A2usoR0W0tTZ05XsaHGHG83QmIwpI7uOmgAAcYUes0e+HZ
gRjesaXgar9FX/BulhCYpVVcR3wsgu4ggunNsehmnnD77EUETNiI90ARhENOl8pgRAAbnIBN5HFI
kViYhpBugYzv0WmoteVF3GYEc/F8EzfEpPRgZSa4GoEwyhvRZd4xrnjyUDhtopGWmzOHpNjQfdzU
Eu50pOkcdgqatVG+pOYxTeKETJnELo1ojjwen0m02LLo76U0zroa1W0eRT+92ya69hZRcMz5QqTJ
D54F3FxOfK9B4YZJZnu70brVLI3zC/eoQTjZSpCkhq5BPPWuC7lqpBkaMj0wI0indYZeN2+VfUsZ
IjHMbV0r/T5FJc1Mj/JsMmZiCArn2vb078wSPb+V4oys8A5JcOeTuUJ7iTiAY0FeHC3G6dwbYcah
taoZMAbGDcbHvTtqz8RN0KdnakVEOE5WDhK3gg72TTxQ7MEXm9Zw0DnbRr/iYf7RBihJBtf4YaPj
PKOjp7gLi5e+my1/HhumRkTTYjUy1QGk7Wbk5w3n+g2OOKmMXn8GrW+tmFDiwqmM7x53hjKzx6jh
IBp7sEhR2ys/jM2M9XejmWR4pYvJdrA5HWiCeXQBjj2JwmejPGBzfuAYc7TdaxUDrG0rUmARxG9z
DTOUoBRLTOSdhklacdmXtPSiEZyhXRQAbtGel1Fw1tm78IT4TkxnABPXJiur6ORSxWC8CPy04ewc
TCQ2zfNI1QWt3BnbDai919SpbYBLz2nqENFeG8muS6v7JtAYbxf/N33cW6UVZ8+Inhn5PUGwjvTp
wUgkdJ0afb8NQKF8a8LuoYioZKl0yg3XApBfIaz17Il7ZVNlq17zl3gnFoyMZMpEJ9Mnp58nLIsw
a5yMm2pkBp4RHTg3tB3rJUh0ymxm8FHpo0+hyUEyY/sOQW41gHGjP0JhVYH/9tO8KTd1S9vdDgR9
I7dpmVSS75JW5ISOTNWtHSNMVhWcBEhK4vup7oCPJGrHYVDfsxVaJLWJhlQi0wxPk3Xbtfmwb5qU
LadQWLba2YTvU8w7cBwz9rpObLMQEbUkwwE9sNyNUlP056u9NhRv46ihJdUm7DpmRd0LXMCPIMmK
CUV5Krx0W7rIbIxsUUaYdB6jhMN1UVRvXh5bm8hE0wv2fg1VRtFPBruNZGGl5KRAcC524Wjhw1IB
Ozn3p0u5gVeaGC8LlKiE+ANxtEKPsI1HsvYca0L5l/5sbQkHYjaX+d5rMHNPjuV8WzLiWSGYlZcx
nW69NqUgP6FHPFECIyCI7bvYM372AWFyKpRHvT0Wc1Ktk0xrN/OiQ2hz5IF05/Nrt3DeEfSM2yJ4
ijWNX63Tjm4FcK2YWnNbd4e2Ue6x1WkZG/3cM6DzKhQ0mBSJV76e9ADiRt75KIw5z8OcYzD20ica
/f88Zfbs0G/oxnhdLQPysHJWM00mlRMjpurp1QMcE8lsumhLUZINI/Jh7W0uSp0UISqvCN3YxICf
U6V2xSWoTwJADHeaB44PIMx8JJ+1oLJlTS6k6as6eIGvmJTtcIG0GYD4YTib5tNrGIxPvdP2eARx
rpCd45dJT86NLrANjiN8o8zodl4L/oBJXrdW5W1jgvUUaXmcLTPejdmiGekR6lSJo69xot/EY77l
PtpCp1c+0yES+Az1FLEbbNwgYcoJCPE2v5TrSTOreyIbblQajvQ56C+P3AWpwzicKSaKaI02vP0d
wzWQx6pBA0DGQmJxqMHdT9ChTrrG2L14TG42TQY3golXfvDIoRlVBknei1vwY1WBYZCe9h1Jaeq+
rNFTk0k1I+4FIeFX6MnC6npyc2vXLeE9KWlkc1DRDTYotNNEx4wZvOMq0tnph29pVNEpQvFRMxbp
sWKuEYiQBp1OXJyUI0QUfddtq4H8xI4PetISNGlaC44AJ/z2BK/Un/pHkvMAl2Po8ElOJsxBxtYB
fcTR2RUz0MAknLlJcWPQw3fvwN3fGTI+JdA4oFLL2EeerOgEOqxTWxAh+yZpvItX0qAEEkv4QXU7
tBUDKkmnh5MCHZYyufECELOScd86dpgKYmZDcWSGPpaaFPdulwECCwkkmfwQ3cSGbjF8Vji4IrlL
kpQK15QX3da2DvPydT8noe/FXGaEfrvY0W8JTG7oYAA1i6PpJFmAZFmf0m6+hMRJrKcuc45WZFVM
O7K7WrfsjVvPL7FeTLuoiHyREkQ3DhbWshezKAYCkcX90C2Bf2V1QFeJX9tO6nVr0I0BoHqZdQ2n
b1j0kJZobGrU1UE7+KoVxxQXU1hSPqCoWMaUSe+7MkB0wvkKET53xfIImZKOGsnTSDKj+NXLncdg
UBX5atiLLa08kUl0X1Xhr6lz0nWZ97oPBoQM2Q4VCRfWJWD9ByqtN3hoL2bNjywKg60ybZjqGOWL
QPQ1mpHhYyVDGUg4E4iLzVjqCnJARtpOEe8abqKU/Z5Ovnlxxl+lSROVklfSltOYpIJJ2zYJNrLR
hk8/4yekT3OE7lGCmiPxxna5+AkxyVN+N/U9WOcMOFPyOppKskfFD8CDjy716pp1A1ua3R9rK3qM
UxWc0oScCZOy1076DQkSWz2xzSudsQqG7FiC2e6p2lRv+Ygcflj5uGGCS9JQSR7lYNBYDmzkcna6
9liNV8TzFisAduy8dvVNrzm/F7l13zXd3glxRSLOZBxrDJ6fSmQuXdccwxwYU1Vc9YGNxpMjBHFI
DgALAxdzyjVwZYR5d3FzVbZxTMRtE3M1GUHTI6pCZxfZ6oQZCdkbH3ITQEkkWJW5XIUkH0UEU126
9nBBYnKmcKrsEnK4Th27X0+uEvdKZ3AfQNshyIV1RPBnM1pYQQmJ612Ql9y+9IO88ix6/FFhgAvr
yRqzae2ZQ1GCtwu/FSWJEfbRIuV21w9EAcQdlv3JrnzNJZeLoCBu2rH3G5d/FccWRz9Dv+rwE1Xg
Z1eyNZ7tOjtaaICRfr1NQmi+yMedwIl4RGa+ceytGe5qu72ndVs86ZI+MipL5YYwidPuHrHjVneD
HHGT/cQdoMBrYmOOxxsn7N5rB6R2JgQ+MedUse5eOJxpcBPEQMZNXQjqg+GSVOAltIhTos6gTppk
euR5/jTE2JDdmUm5a1qoL5lCt+mZEF3YaVq/YWpyrenM16QZn5XLsIX8Vj/Kin0QJq/J3K9pjZq7
osTEFSWS3MmUPFQdr1/leId4oPE5euz3ReShHOWcsW7oCG2UWY9YujksELVHqcosyW5GoI0N8mTQ
FfTIy+xWR2I2RxN+r6naY8Ef99KdWD7EeCTWoicKw0K3sQy1nBccsNRgM3oFhrycpXPxalMoaQV5
uRq+CoKJX2iQDriN7iCi+pYC3NTOuF3omO0xDxu+1rGNm0GIzs9OvJ3wiCeNLDgV7o1T6ZepHrm3
pVmfZy3xJ+sSZPNNTaTobralgZSWczVyBiDIYXRUkdGttXki4Wpo/J4ajQ1XT0kZWKQSsfNSpdBR
ECQfB/reOyOoLQ6V+rBRFXNaQBlnfYITOdQq9TuxHsPxGYrffVZqAP8kcm8Nj7rUhn7bsqcnnMZ2
jjRzH3HtSlV5cFnGrE6p1jZykXmm7B6X7awkEOehWqaRluetBpk0G8q/W4v9e0PqGaf/PsYZGmlL
eLS2N3oEfVb22qZLSYpnZj16Ae4Pyri1boKbqCx4Y+YS38X4eNNQ53iF2GtNf5sTSLH8DwBL4z7t
u5/Yfpe4LhcgjD48ejPqkJnMoLZIjd2csWFUUH9QL6KbxCXkujnOJOMnUtp5VwBEjWznJZGUCPSr
iwPTR0R0ZkYq8qIKciPviv74OiNfHPqfgbae0SNuQb2ZdwY40u9QkLD4p0jjuVMJHJfkBkwSZ5IJ
bwdD/tIpy+hsGZe45Hu4DDIKfJuCwec8qWobopZedYF4jMcRz0rN+SskF9KYKk6qBK9ue52nhaCK
S+aqbDtIk+gEFK5zCExImfqJ7nqJIlQ36C1Y25SymfpSXYG0YtJC3ig7/jEdCWd27fsQT14x21dT
y3AgSIDq2k53iBCX7tF+8OVyvdqWpgCtprk7CmcHFWX2HssdZLf00I7m1rSI86rnccSotB9cr1ul
XudApxYaplG5H4te7IykfbCDioWiTvC5Jxw5yadY9QWzCepyFoiaHC6hTpPs9L1TW8fEIhkT0FOx
ihpP3+Bi5o7Qs23Tt/dwmEicRv+/NSwgDHiKwAU1yU71/RMarH3IAW5WoKftqaFvKzfMNqX2lhZ2
fQAn+pjFRXMb8O2sXpGOA/1dTwWjPNd70QNBMLLWswnIXB1VQDp4wXyyR2qxbfWrMiVeiNv3lpAX
nXO8bW+syduWQ6HvK1JZVswWwGLSi+Qsjrfdtmts5OiJUhzz7YCxE/EI0xncwvxVN9wGs7lpkVrX
TGTeyIsx+/xH22b6zgoLJvnabccV3CD7JPAsDcB4wA2x3X2ccbJ1VLb23L70Qy832Tbh3uv5gWAu
ghidQx701VWX98QEBlq0C42YtdwJt55dgkfMszs2scyv7N6fwupgzwRpOcGqHZPvjS4HRDsEpiT1
xGSe1u5qTIQNa759bGMOJSgjiHW2AQYzNSk7RGSVpd9KE7aJ2T/qDL2fOjRTjtddjIkR6lJI03q3
n7pFHjA3h9HrzlgugdgYur5nXoFlT4nBDwSzl8Fgh7PrZ84Z7yKrqgM0aZUI/VtQMISOIdoiQZk3
XtcxiY5QGbCJUBHAz0YVPttrBW5uP4TIB0eBrJgD5HmomEQxu9OORpE6NEC9+wLb6bqqD5zrJB9p
eEfwjCCs8+Xk0jSlJVSocqtjocMUPJwGw7ohE8LPyEddT/qDgX5mJdUor5yWynAx7FBVNQWixxbx
0iLxwYd806A8XusZz5JNxyMnNDhskV2GyfCjTRvWUgMFFzpfeJQd+XeaeZNUxB1i16ULQGAZMBp1
L4ruqbHeQDzQvghHbVtmL6kbLn2Lelel6oyDvTnGAq4mnMeLHMNXKdJzUEapz0kBGmXF7aN1hDbg
XWZCVNNiymDopfRq5pRts2wEHgwdVXhKItAqt/XnrkctC5eOWt8ggSLB/T0zSsNpgHoPwW07T3AS
3AAd6aZM7Hpj0PHfVq1+auZvnYGhhLCshlb01dC6+Ranx5UUEsF64f5Mhi7auTrHaDie8AuBjG1a
rTnZA6MvBvBL9MK7BhqRA18FH4qGId1cEJVWBlh6yki8jEdC0gyj2jMashr1SLWk71kDSW9xEdez
PRvNksMnK41dLuOsDrE8RJLZyflB7xa/kTEyKhv0al3G/RtNLFIUSdjLJKlJddm8MP8mRdN7yebM
vh0KOFH9DFEqprXbdenrrEEFYt7ybI23EBj0A81vbDFstmwpJ+6w6prm6aNt2N91nYARt34myyi9
T20PWCPP2E6lDEXlUwjcg6Ynx6TA3epVZK7j2CNjI0E/7k1MPQI1jBcODhHH1pjgICcQ7trLyTQb
47LfEDcFyDk/1HQZNmWY7FNE4uOguKtT7I0WfcpNO3vRnvNZsfU4DNFVJ6vWrtorko+NjRQTWjSX
xN88MOIdGQwEOwFfW9PvpAHbK4hMDrn2mb34oAc6yDPSd1wj404tLQ5vhm8XTga+TJPFtMx0hH3m
sOi40QGPjgIiuwQhV9arnZk2wLeYxkrEkKz28F9JS7SHQisu8ZLykJomZ8Xa4jA64ir3WPNEPb8H
jUEYg6mY0XpiJ9vs2sxSci1i0Vzm4RhGE0HMM14fImLySO3MYHk+3EZCbiMCdGYknmt6eDLI3F34
8CS3TiXSpFc9ggIFqoVugKVIK0lwr5sV7WRYBldhUDKeSNFJdc65HI3yZCQMcftgYM5U7/qcw33k
ERaggzY7DMO0Za7J0zT2mW9VyS9XQ4/YdxZ02LkOTia36hA7123jPNW6QwYjlPBtFy4nO8WNkyTJ
YxDijbLH+J49hT9Bvd92GglWowGRtIjoZkLUaStrrauuPhnXkgYTEDh7M+RVvm+WnpJZ3ru1O6NI
yN8tblLLxQVcSFIbx+tpktlNqOELgLKBXTrZ6HF84xAgyHnG+6G07MqDNLpiKWBa0j1Ku7kZyag8
hg6OAdI838wYU0kSOPeBVu8B18LsHoSx9mYv84FiYtMI2dVNF3nuJKx3we49DHQKpprtxRQ5v5hG
2HMhw/zivJtWtW1ae1xnjGB2lOPlbAYXtrG59LojoJPrLJvqxWuBkFeIs1cziuUQV7NolFvaks2x
8sAMSI7qyEQRG3spbfUOQl5tjdDcMrxENX3VqETF3k6j3GeWthmBHh8L7V1oyFZJKgeYk/bF3SDZ
qomb3XfpErbr9Ted4WV70u1JDUl+5AxdH8QMRda5zY2IuK3UhssxHJKAS6x7gPtHVHJ4YZj2I3Xc
t8mgsXX11IpjOZ3Dnnlg4Y0EB/SCYX43kcLZaWzAdX2SxMExWGW/Um1JlVhEew9eb5Tme1oi7Tlj
OrvXp+AtTOw1eimGqsb4HtZgP4t5QJproBYnUgd1e4OqXjhhsU1LdVU6s8VQrO8vREuFmyxjaiN7
rFxuLS66HC8U4N/CJr6pKlS3gi7Vuq1J5bOciPYx6JY6zi8wwVAF2ISw9rqz08v7PBHTZrK1k41U
DBMXNdSIrGFsvOjMGY0KNQT51lagmuH77Nmk6vX/NzX/r0zNtvOVq/nykr1M6oOtefkn/+Vrlt4/
dEcapiNMy/Vc8799zd4/bFPYjnAc9iTcy+6/fM0O3mVpSSF0F2aNZPD1L1+z+AdGeV0uPmhdYoh2
MCr/PxibMUj/5mrWdGk6pmvoxgc3M+r1OPcw2+yQDd3OKJ1NmT96nnX47af4Lx/1775pvvYfX34x
U/9mllaV29LujtrdSJJzSTBHY4ij9B6EwAAV5Mev34Wf8I/vIv/9XQBMRWYY9y0wA2tnExkaZd7N
1y/NNfjjS4t/f+m0bdhQh67dKZ08NImu9mfW3YBoOs3OFUq91ddv88ll0LG2//47OeYU0q2o253N
bxQsSzViwalo/K9f3v7zt9CXb/fbZfAihmgR9NtdgMDPTTJ0sBdUnLiZcOkDPPinkf8P1/mzz79c
/9/fgPLCNHOksx4ETdyjK92weZNu8/XLf/b5lz//7eUnQhAdt624S3uskmqZtkiTQxy1JfH0Tqrt
v34f/ZM7SV++329v1M+OqVdeo3bDOjokOtDRTfFePKd+7NNn3mQrRCLn4I15BclFgiDNLdy+FQeu
jf2XS/XZL7l8st8+QV4Fph43bMkgup4STT07eCOIL959/Q0/+yU/PO+RFxeRrGqFMAtCDmqo69ru
sICN8nuXdn95aD57kw9PfTR02VSWraLBBiYK7mpAIlSoPxJj+R9+jQ9PPFZJMib6DtxmBNyIfCXQ
gfuhEPBdwr9diOUR/2/gw7+WRv3Do6/lroFUiJ8KPiDEqmYKw701E5mJisYJsAtL/RcAH/NaKpor
qiYYoZcCOrIk5kdNOE6od0PyZ9zRhb+HC3CYUf95yMkoNfIQeC8z+Rf8ct6915YEMI12gtGubNce
nonMSjEES68/zAaRUSFwjG2D2GMXh1p8jJfO8bpHzHzoVF/jU4B86Fpje0gJ3cBITKLdDN/tNkbX
fY0PLjoS2zS+x5nlkjLnKhgTSaU7D+gmyrMRqOSiRo2Urppu/COhijQ+c7N4/I/uOvlheRN9OjUk
7agdUlbIMj/H9qdh3ma29Zfl85MbTn5Y38rMKjii89CQHqdZOOqCK1wUTETif9Y+n65vn6wL8sP6
pnIESEbA/VZ57p0dFxea2n+5zz777Muf//bA18qCZTeOCmswkgwXSeLwLSnpQKrT1z/+Z599WWl+
ewPUhE7qYOjfdRI4s1QpgtApv/r6xZcr+IeHZAG//P7ic9UFKi8KtTMMNMxx9DMq5kvZxD+BK7+A
j/gWSM6EXvXt67dbPvOf3u7D8qWI7ybdgI1gZuiDr2LtcayoxObrV//sUnxct+bCLbqIJ96VqFGc
GVeouXIArSuGvV+/xWcX48PCNSomnl2PykPUQX3CZRQv2N3sL5daLi/zp9/nw5qla0XVZXXI5Zhn
2y+xsG6pOoNN59BkGEg4W/eI+Y4QkuOT7BtjZ8aK3qcHZO7r7/fJBVoYPb/fDykRSWMSAOKIcusC
q2XPPBXVqPef1Rniw4MedwOCiJzrn5NQjSDqqYmCN9Bvl68//SdXR3x4zBNFzq6TTWoX2gh84At2
kFe/funlJf5wZcSHx9wlYm5urYGHIQHN4CCvJkrUo5mAQx40/Ndv8tnnX67Kb496rsZGWilryYiA
J0V+mPzlh/nkyRDLG/72wkFOCGC2vLBdLH6Q55yxQ4i6DVnr15/8s5/nw4NdjQZ0FBreO41xK/S9
Q9mHIEa0H11WnM3I+csD8tkP9OEJt4Wcrajm9qyhtIGjbB6iEvba19/hs3v/w7MtQ43d2mFmnSr7
QgbH/di0nHoA+n39+p9dhA8PN2RKWBdA+Xc1olNH705BA9unz6froUnvv36PP38Hjpf/fqGzEhV2
5LFZBOVrTe9uHp85OfzlB/rzF5Dex6fXqKqhFGwW/C8/CfVdHBU3E3USg/7z15//zxdYeh+e4Kov
ikB1PGYUNDajgEJOf/n1P/tlPjzAk5vodGfYHPQYoIA8ca0JHkj+8tN89rmXd/3tATMxIBquzU/T
TBlHtLZABmi/f/2b6Mvd/T/XHvqN//7iYdo1nin56O2QQu8R1gT/sAQ8guW+WWujHt2SD5m9BplK
92mTC/pnWLBp+Hpg9+ee6FApXv4PZ+fVJKfONtpfRBWIfNs5TM7jG8qzZwyIDCL++m/hOhd++7in
q3y3y9vubgQS0hPWGsETHZWkclh1IDOnkDaWOPOybRgY3XGyQgga5NgOyHqbC4vmuQfmZFUY4yhR
js1y3+TGmi3YmiDwz24ECi+U+qelzfDnQftj5Kk5qwVkW7XNx1fN+RkZE5wLugeUd+HBOXcRJ8sC
XZRiQv2ptlQLUSR044T1KhlhxJGN/f4Gn3s0TxaGfOg9S5pcQtDH3ltOO/9BObn/MFR5+Ov7rzjz
fHon68LQCt1AUg7SkwJ/cHZW5f80/T5bff/xZ8ZoDoH9eRNy30vJRidqCx+4M0boyw0Vf0gIZbL5
/hvOXcDJwtA4fW0ArlRbVzSPGShLqXcXPvrcj5///I8nqJZjkVCHSPCGAH2V3TgQYSY6bOLR+rcb
7J2uDi3F+CIMeYQoZRwjSlHpwgMFfGH0//7yNbx5zP64AC8vcsxxsdpW9YcBFmxU73SlL9LgrXef
vh/+M4+odzKTm9TKmq4siaMN+sppG5pyirvJqh6///j5OfnLCuedTOJJizuzUZnaJkk/vgZZYuww
ivsvFN//rnuAITtXhISwTS68aM7d9JNZLUUXdx42pK0ZRh8OddcLh1wgTGJ9VVXoRb+/rnN35mRm
G21kjr7rwLUjoRbr7cJ2fjqlv6J4dtkMFy7lzNRwT+Z24NOKOwqffYWYdYYq/+HXdOF8fwVnxsk9
mdllHqfg1BinuHjprJeuCXZD+2MK6wtT49znn8zroTBNGiv5fC2aFGzgfCvqZi6q3Fe0GX5/DWfu
gnsywSvOTRaORu6CehO8nkfpLlr9rpl+UWl34TrO3YSTKe6kYaBKne8gCF9iSG0/IqhC3//+M5PP
PZnf5tTTljj/flncRg4dAOO49PW37z/83OCczOwo7x2oBaxNDd0aJZnc3njx4JXFtkPB+PO/fcnJ
/E5lZzi9TwDbdsHigd6g3uSjHkAWYKD72U800X7/ReeG6mRaR2ZCY2sqmi0dtCsvAi8Q0AVLQcb3
H3/uLp/MZ1dRSNPopFskzWg0z+8LEVx4SM/8cudkFhMOxcGsiLYoOtoB14ONrNdlZq2+/+VnQguG
czKRKc3qsJzonI0TJd+6Lq1WwPgBYGmVeLTAQtv1NKJ6GKR/Z5BUPmSS22Pqwf/LP56Nwc0X8pc1
fk6t/fmW0srOpzaZW4Pb2vpJn05CP2q2BV1FY1Da/9s8dE7m+hihQKNSe4aAFN5BtBBh26AXF0bx
3E2a//yPNy3U2DbVUKpthz4/ZtL5leTaY+W2D9/fpDOPlzP/+R8f74shcNQ4Ed0PxU3PoX1VlaNz
4befmejOyUSPs56KO4fgiCeNzWi+8d7AFcvhTeBSoMv8+0s4s5474n8vwYBy54+lV23BbeFG5Ci9
TjPkparX1GcVdtqFq5lTqH99nE5m+tSjgZH4srYRcJwC3LDQxh1lP0dUDxuJqsSP09dZE5+R7emA
xoLPfPOr5+8v0zx3q05WgsRCqocPt9rqKqmmXQGW1qTDAQuaX1D+A6mroHcGh699bVpUWixyAdm8
ssvu6Fm695bStPie6Jr3C8Z0tkTSLO7aiE71rMKLTAG6OvAoc5SE+7ca8JcsWqv7gTer2iMH136N
stZQWkvhr7WpHl4s34Mz6nQ6VMLQeQmF3SP58acXquJoWR6zoLpwh+cF4y/z2D5ZqHLcIHSsDRUl
5ZQyx0X9PMKlCIqBco/kbppLrqLi3w539smiVdoZFj8Z1ts4Vs7snP1lCPs+dY1fqgl/fH8rz8wL
+2RdCoAbjpWC7THYkK2qktXIorYVWYHYpRotYz0eigtj9zvh8LfBO1mefJ4by4txtmrhhxRILDz7
4JrU1+P9iTjbA9JBC9ovs6YH1j8XvCIFperHCuVKS+1Ng46Q/ssLk+jMcmafLGfg2YK8BBy3DT1M
SqGpklU+l633FF5e+IqzVzxPoD/WNOzFUdSmBni5TGnU+aTGbvRFCZzcMe+aocfzN/cywsS0VpI+
aKqu9GnXlam7rvUh2ZiUc22TFFNKY3niVQj+y+8dd/v93T+3jtgny2Jk1aWZyYq83CQdSgs79zMY
+vrFwXaK2TuSuwKpHIyWmBon/ma9p6RMbh3ETivBVKcpX5rywmidWT1/w+v/GKzJqj28P3W/ncur
gqJaQ6YiWEUFvPh54XrnhfhvT+DJuhnrZpeUU51udRt9/LK04oEi2ioM/pPsMW81v9FwHVFx+qkx
MpwnDQM+pTma+U7X5yrfrqkvHFzOzbyTNTTSa63JO88g2VDcjiASc5nv+zK6cjLjCVPchUl35mus
kwUrqPsAgc8kiPy5JrFL9LtSgxnYe7CiuVJdX/gG1o3vB/jct50sWRT+J81I0TUYQ3O4bk0tuumG
vrwCyA/1Fsd1vtB6d7iQv5tn0V/upjX/ij8eGHjIBXUbntgObO12upu9e3HpXVh9f2cB//bpJ6tV
nSoaMCHubLvCdyEpqGbXhtoMrKrQQVuaHu5agg+PVeXQgmqK/AB2q2Bz1GvrNEAWKEqI1ITSg0tx
1jMvH+tkxVKTGvIRKtA25wf44ZUutF/g+uhY6JeGTN9Iyn1/G8990cmyZTZ6HvZ+apKJkzdO8WhO
ydK2YBfCYVkQWV0Bgr6wZT33xJysQLYx5qYP+3nbJ+CYXXudFVhmObd4vroZin+bbNa8HvzxpDRZ
UGM+cMQ2iCRxdWvQlmgK6dhW8t2M2o/eUMGFKXDuoTxZYkwxYeGjpQYlBs03sU+XDWWQm+9vzLkP
P1k0VExoO0KZsTUrGT+k4SSPPjn4fxsl82StiDyjUVpGasON/WEzUap0F+Hj3jtV4N93Q+U+m0OT
v35/KWduvHmyVBBwqrIuHlPy1QLhTxqUYEzc0YyfDRv8v5XbNFS3rW2svv++M+VRcMX/9xlIR8PQ
fLS+WytU76EoH1oUZY75RIxn74AJq6v81oSH6JbNJi+sddlZyyluN8INfzEZ5j73WTWwmCpzHes6
085lN4r4mjY/rU+3dpVcWHrM+Xb+ZekxT5ae1KMiHrNmt7U8xmEh65ImoR4X+bJVQbjrTBqDKSVY
TT6kNXfagiDm8JpXlBFBrnkrLFRSsUmDSVbGUB7QIa5UgKJehy6DkzaU9Nv1cUOTpFevXNunZJ6Q
wTrQnGyrAiGvKr+sXpQ2BI99NNm3iH0xg4iEW3ThbhjnLvFkLeubMZuioOFNrJvaJkjEyBbXl7DE
hoy64qXd+N613Vr9o+4BEF1HHHn+s2tE3/+28Pw+2/yxJJi2E6aOUaRb4Db6SvYNEkXdp2BZS4PP
KW/BhlOdblx4DZ/Z25yWqgZWT42VO0C7ovMx1sSGbeGzFrl7S+W33z/gZ4f0ZJGTVhwPJm0RxJhw
qXfNs5HiaJS1B9ShWekiEMs2RnChJ+NdprWf33/tmXeFebLeVbTfOjWmmW2GIHflF3hjaSxFQw+m
b4sEUr9p6WF/0GFUXRjLM4vg71nzx51L8a7lSQCeOgmh5CNgeWvi/lKwbn7+/jL1TotZNa0xS+Vo
alvGgAvLyoU3kla6fhPmcfXw/ZCdeRhOK1rTvqBLhU7EOR9VXyvOzdexXYCnd2ltuabJPakvDNW5
bzpZ87B4Y6j1NdpJDOz0XVndO3jga8unsyuNLqzk54bsZLXKNTt2HBi/WwFxbEZH4LvBOEvvNHH/
fxuxk9WikDrZwYizWssxCFRdM24seuvfbSIrD3YIief774E2eiZS9/v18cfT5Wo9xGQqmbeUR1Zf
oXJw7RkhMdoiNsZNFFQW0pWxAGA7pruQzfvBN+R4iCmTBz9CW43tNzHNvL3qX/2RZwihnGYYGJty
UIrpJgA6OqWbEumHEJEGTwGKcOofMwOcRtJum+KacvodWhTISZTaAMHwoRYkKl27VPSKtLznzQBL
p7mGHf1C78bSSjE/GSH+ihKQZx4eZGgjNScQY/h3btyvTTr2gFZ9OSYnq7JE9MJJGobFoqZJ0xhp
wCuHJTDzQ2nEWzfKr3kxwPF8QwWwDB3sOtLw4fiKfRjQJCLt9wjUNJ3XpHWaZ/AJczv9Z9bqV3lC
0QgqjIU+g/GpYNQseuVRY1ij/iWdZ60I17ClobcbKx9bXzqXDM4RxTSDdPuQTiMel8aARUI3i6qK
o5imJw+NQzaJW0rwN4F1SIMP+HN3vt2/W035HxSKjpeTntcrmpT69JcVfMYIRCRa50XGCbZFpuAb
NVXd/cpq6mXIUVaAt6vD+ip0269co3MPKM6k+TAUdg7dWQK+EdKo0X9qctoZUWllyX0Sv2ldgKT0
NlXyKQHo2wApCGjqBLAd1hTLzOh04z2m9q6ELo4RHOQaTdh4VldxPlM/7T1VEjCGUaNO9EWlXz0+
mzG5z/TwnjQTLddYSoFrz53+9Syqrmnfcu88Sxz6NNnP52KtHT5MQ98WerMPzAHCfX1FDdmiDg+i
eaOHZu2kyVb8NurGi97/aPNPMHerKp8ecBItyxjgFPHP5suAwjkXRIn4UPa3gU8pUZvVq1G2G6Uf
B/UCy+toB2IhANaL5M6MvrL+R4a3xUtvo1hlS5q6cPBsgREB7rf6a+WQ0rD3pjEA8rLaRQ+FE4YI
a017X6f5qgq+iDchlrOv0LN3W2X2e4dH1tF5UEJnB5knXhbBk9U+5Lq8D1h6OZvzFYB/opl53e4y
d7hzhLqf4uG29ourCl0BR3Wai1sCRpqSG1svVl1T7TX/o+B/goO6svrozvd+KRdnei+2kdBWnmPw
UOO28S0a9wDhgrnwEdTP2s7MapcVB+YQ4ZCggX3mQjv+CGsoeKf0mIBBwz+gv7Hzvmo2Xp03wRrX
2yeDippGwlKs0fK4doiV8nMqvQ0bsPUEM64vHyq8YX6l74ratohrEPEpbXmkl5JtJZqZINrSmkzb
qnUXtT69ePkyjJ6UC0vatPOr3CItVRRfxJEW2vgDdv2tXt4XyR0mTrbQ422Jrq3tpwXpuOOA+2Cg
mCtIAfshPBt5WBWkReg6afNOFz4tV1iLzXaXwqulGQyc50Bt2Wtt1rfDNIGXuzJi3hrUg4130E0V
RrYh6Za1esv99Geg4eHU+jX12QdXyIOkW1vrvE0O823ut6uFCx2pWWZmeLAd+8Mo2cUBOQnqG9f+
SOHNAKRfpN1HNMKH1MxNnECaQNrpG9mTG/X3oqWHgf7BCjxXPzc7d9badm0YVLTZZR5qNcIYAJso
68Pc8Dyrq3UcsS0No/HnIN4jgTfFAWJW8o8rmngD7igqdjKUQ3APOz9cIvSG/GYu3Qqhjf/edd1S
9+RrF17XE4XlA9frLbqRFsQOOJrjO7tI2DsdYUWiVzu7ePMgIg2ht7Wz91Sg6DPqr3bKds4YH8Dh
EeLMaIzzsM/jCq/abQqFSRXHcACG3T3V1XWODUcrr7U++NHppIAj3jM2aGLXXyLcxagLXjwzlyhj
bikdwsGAWKePYFCGSxTLq0jUG5NzUzzbWEZ9PZU3vseRxXofshQC9AxK+Cpx8NERv9GKzyG9a0oY
Om7+gnDQCoEE0dc/W+R72ooDYBWAQXZjXB4d1QLzNzcd5gfamFGiY6uIvryaYfB+FjJ/KVNxPbj1
ogyhI1XckspVhzLKgfy26yRtmZJ4r2p9xdKwrVgqcjO9Dar6p5EnG4Fy224VoldnuNZSlgnh0cgN
zJewipnA7kiFANnJDB2cXVhC9fCDH6N8yhpnCQpkGQGLA1YHGp2Tl6tg7lrAzsDqdKDCUsAiSKU5
xq6nBjCg+aqjVQGTjNa2uOvge9OAsPbSI+0GGKXpNjCuspabU0EYr0yxTaufov2ZpXITQZOtIJEX
Hk9uJjelHrPAXYcZX53EdNdzPNOfRGmD3KExjBYl3fPr19iHgs3CBg3Z8Ex89fhdCLXVUgVHwNuA
tdKiCG5KKxM3JTivVdTpDKHe2bRd5lH2pfed/ggFKFsFKBseEr0IAZpxBZRMSgRG09AcCdW2V2jX
bHNll1gqsiiU1200Gnh1E3qxDD+uweN5yB/7RkSH2HAywEBuCCbPGuPwOGGuADrddD5V1YaxHlrP
XfnoO3bkYt1hSRbW+iVj6e9TJTJmJhEuGwp13HvLysFF7+v2S6hmkFc0Nbcl/apQSFO3eIqG/Gcb
g4Wq9Cu0ffsactCxNkeIFM2UV3djgZOEHJa+7dgjrUMq49cWKtQF5RYfWTk8j/QT8/osOng19b5K
zY+OyPPRMbkPhWBlKvDshBOVzo38pfvOjVUjrjGK3eQ2x6IxqH+PwdloRfEsQ0xqdrauyTFTOuhc
kVTp11Mev4VByiG5SXp1rVvTRsEiv4F6eivGqgRbbek3cpKPw1wSQ5fJlUjaTSJaeSzcrl7alUCi
PQlFJxcF3dLU36kvXBcpQBQ9VfcQEjK6qh1skUH2bIOgx1cGET3xnGuIYFD8wJasoF8+91H0Gtc+
yl8j17CTtoD8IVuSyGV2xcnDVHavhjD2caoeW8+6sn1nb9Jcv6HI9S1GRDhMhcvbEwyWkiT8cDc4
tCxV5FlQBkLRaYFeEbmQpXzoRbNKlNoBhr1z8YFVib+LTW1VtvBGqxx4f1QfDMo3lsCMjv40vuYG
mZE48t4UZvp9FOmPrlft6cTKZhD4uvLYtxiQ8hL4iJE6eo19zFGLemmdH6tZXWZU449YDcOKJr5D
pCxcZzI4YIkBxQMIlBjLczABeU5t+5M2nwDugPJZp0ra2POuoBit0wcACXktN+5UWP8V8QjeFkve
LsphqRJkC2FWSHNurA6VJ2lERzhAqDmYBiw00oyitd22MUhALRL5Q9ugKsB5bXE+QVHBa6swy43u
AEJZmFEzPvlmmL+mk1+XRyMAIbhtxyEL+NeW/HLNAsJw6hf5JvU14173RhMsTtmOK7Os64p999Rb
i5bt1YcbmAnl7AXEOIykacW07RxzZaaat5FJpl95Zcqx2JfSvXZ6UyHAntiYNp54UIpal07AETL4
ADBWWWJuXPhD5a6vp/6nIebIbydHNQJe78GseJW2cZJkeqawwUmXUOn9eimnyd82dYOG19MbPYbO
qCcHcFIOrd+xOiYicMh+xUbissyGdX2k/y2FMZBoNfFeRq37z8JOBHhDs6hXGE0v2aRgxdbKVNOV
XSElWQ72LNXNomrNgNAXD8oWsyV1kHHH33Uk+hXs5chYomvZonvzorZ96LWGcXR73EMHK3czdjQ+
VcQLAbSvYrlM8YX6FnvU0nfQriHH5PWeVEGxtzK/LA6tKRK17waaHpbmGFUBS3VUFps4HKZ868om
V+so0L/cVC8eS5YfGy6GkvGmFJzhKO5AxAL/CHQD8lcKCCF4BUO0yqXt3nKEpQ0UNggPV5aZ1VXW
w5uEuJHVi2IMJ05sJNwNAD2Ua2MUqLSXMC8F/HdO2J2yjJ8KYSY1lBrVxI2hZw+2bU6IBDI/TQDU
WQx5GlnqzgkMtbN4nrc+Z7SjHboxexbf0g+da02USRqtf4xI0e5Mu5bPXhl4t0XZAfjLxuGh5EYM
i9KyhnvKNlsgZVlQ3BaF49/abWRslaPr69Jvm52nDLY/9mjeWI1bXdOiCdthGLrHeGb299ak3/c4
7iaIqpW9yYq43o7hWB9IYMZHuC5UzepVqm3wazpfvTTkA2x29walePYxaFm2LkilcU3CgRc8byfN
zqqjrV9G3taB1hBy0lDNxiUlss2C0GbVj8ebwLbq4xSZauMA49nUuutTn2ZbBoxiFUFgCAlOVlBK
fTcpr3ppLZw0X9eJ3GMJAaST55C4J3SShyKq8sc26YKrMO+h7WVOemzisH8KoyYAFcE21dYTlNda
r+e/2N8guM+ajzFtsQL06m7wiohtPVVfNpi14wjqr85hJjfqPuQIsnCiQUDNAytijC5JnTL+ZYwA
3u0p+iHt/ufkAl0IdDIjGBMehMD6qDfVO1Vf4bKNpnDTO+pZT6ICKnfa3FQ8wRvV+QG3SHX49SyQ
f/w9Vuj6VWqaXBp5/qLR3r5rgtYm2eSwP9GNfdE45rat234noimGXSkS2MfTdWDOju6gRT/o6eF1
4cbRUqIroIk1/gJHWOGUjV5FjXYXCkmBHAjocujH/abCgXebxEZ85SnwN3WAzqTzhb9q+mJcZdo4
rLqw1VYGeIiVKsfH3rfrTx/q3LPmEQ4eRsu7YRLC1tEg5ya5hMeYu+0jApl47+ccDYtJecspdL1N
0ZjO2tVl8BBQfoUnAi227BkVM81TtqLOa9HWOmGxPICIW1bvQSi0ZWiLaWOWTbxBmWNvc46CCXVO
y2L0rJXHTru1OHgiJwWdHduoyQJaBV2wS09dFIGaQ3KKX1vL2cQH0cLP7O4QdxmotoAmKQUs5moQ
aXwQZdM/xIVG4UrohcRGMoxtTWjPDuHpayzhQ9LT86pSMyU1LqG4ktXcZyIDYlyk/co2G43Fnt5V
xwZ+oSmnAhSkg/DXunTfe/VTBnpvKWX0ILN4Wqkki9clZCwS/HH7w4o69ZYOukuLUnUr5/WjLXq0
a44D7jzCI5il5duk4ZQUcGEw1FThdTBBg0oTdH+VzSBzDDNvzL6U13qNrkbl6IdDjki3+kzYUMlg
Xplhi8Cjrz1QHYK6INtyVnpUhkDZDVRMcoDO3Dv9ayrgoFd5NwB98XmrU+AOOBy6pQ1V8zoPsU5k
+lNrtveDgYGVjN1d3OKy6WJzzb7+nu5jh5qYCO6+kWdrqi3i50iHEpVS37xwpAl6EL2NRdPRujHc
blW06b2qeYtmwsy2dudq28ZvnhKWxKWZEVPhQqjZgiq/HsvsUKsWcRp6oLU2dD97JGKgpgOmLmng
RRLVH4iOptsJ/L0PcW/bZ6J4QReEbruZDJL5urHru/Ardtp8aRZRfTsqQ3/oZJEDNp9ZNQacfEpj
1hldeqCs3ZCawAhsTWG/QIZqryNrKHY5UOJlNlTWzjWA+Dp6/1JnIfGlARtD5wDllt10hHp4M8T+
rH1z2h2sWl6+gebfpGENM7+Y9pZTakdA5+mqFPSEBsVX6HEfvKzLrmwlaxI8VbWju0+AJze8bZ5L
71hr84vbM4ZVMcVo+EJ1yz5sz7S5GiRriamx3tXC+4wbrb7jx98VrrrOjSZLdl1VsOmSTuqtXdTp
twR9RLIuE9zdS/iU9x0dN0tOXuW9aU/9J4cJwQNSNNCVjbDtfoZUFY/QmOJmj86uXUMHC6Y1wHFJ
6ZCb3euFOy7NfNS+GpBFy9hMrYcpxhg3DSH6iTYq15xD+7kAtt/7deHDiwNUldPpg5ydhvWgMqK7
gZLDY8i8eKx0WJUcEXOKyLuW8qBcmcanU0KmY0vQgNiNk7uo+EqwSu2QUMwKiHjaDiO4+ywzrOU4
irdBAPkxIvypSyjM1THLUy9iG6/7LwPvhieNTdyz1eSIHYwenlYI1TWu0v5+FEMKmBYQ2JokQPNL
JRDAmxzS9mockL8setlnx75uOF35ObpIEm1SvlthB2ShQdG9ZG3gbRKZOs7ASPtRW0lG5A5xfYHf
9iEqs+wZF4n7oBq32CA6c/Z1o7G45po4RpFjQxSD37/o41En4Ugc+IXdF/4OdNcBLf3GMP7oom6E
zusPcIJtTO3vhtEFNEkNHAHyRJJAjBvOczj1rPraGrue2h4gU6wedrEzpgCa+mDp1wBdnHsj5Nat
/Xz0t/Ak1M7AprUAvWUa82ms3YppDA+li5ANVRpPocNSciw1w32erILMKBoj4oZ6oKo3rITWpzPZ
SDGijE4udjeEvzRcwuug8vUrjbj+M+pOqLBxEfyUonHyDSCmrNjqWUxMDxsaby2r9LIXI46rEgMY
JN4V0zhKlnS1oTsD+iUmLCQ1vahT6Q8V3HW2MNe4JLRjF009tnH4ecBvgVIvKC+lIqPsNLlNMsh/
696b3Ox6tEtnpzS4v0LG7qJgYTKXQmewl1ruBjdd5aYHo+riT0dy7Fh4YSGPGejU/+KuA/Qpk+I9
gSPLHLZpWkf1EnTXeh93B147BsfiAuUDhMtZmkB7x6oTNCsQLBgd0FQkcPNF42oFs7yJTfeWXt7w
ZZxyuVdjrP5TqACew8myP4fOhMimF9FNEIbFJoyq/o7BrR5TKXjtpb7JKQNR7KobUBkroDJzW88U
bDHbmqvIS+loTh3nRg1AYRwNy0Jto5lTnZNfCc0wXzOVB2+OYwOpd7MoBypuYvI2Jw9hV4aa6MrR
Cj9aB6Ae/xNG5W4Rgid3+YRe3oZZsI6T4MpGaPnR+7p+NHWYjVMAU962Z9JsHLO2V/7gI5JsUowd
bfpu+57HLwj7qd2EPZEN4sVaWN8pCfhrKYFQj2z1ErntK8lGtANUGLtZDF00jzcQc8TV4Ff9GlI0
9K2s+xUTteAFAvpm0fVzY1xmE2VjXX4AmAsv3Z72WgV4V9lZtfSHoSb0J1+LYOQRCl57enwK6v93
XcG/gOvarnMXyQNHchC8olvAJcfwS6xYlmFHLTElA57u8gWdd+VU7V3eJketdCC0FyDNpgQo3xhj
bul6XjUFh5NVVvDCVoHXHeUElM9Lque8RfrZYmdNfaJ4nXvvVtUDuVyDuq3UWrcWcLBx8AmWsg2L
4uoHatjkfu45LsRwxVFirQqwe0Ffflrd+C4s47EY+VGiYl9dWCvbg+zYW1c6gN46hb6BOuegS87F
SfzlGrNfsiYyROSYAoFu4mTVz84RN8/aY5fJOwLhO+HK9Gr0kxLfdsKWVmQOYXBm4RgA9BzzzrpO
tR9Vd+wK7QX9yYqAzdKSSTh3acZbPyh/uDJYh411FbeEHQfD8Y9Kzw5mBQ2MaviWfkynG7esUB6e
Ce+Z6OEGdwmn0Yy3snmrpY22HHI27SRwHCb1tB3HiFJJmV03aApR3/n2ltBq92bbzlRtvs8Knktw
ntQolUVYaEU5ttvBqrWdywuedMfvTTrxq++/4lyHghD/W52CsCEIMe2qbd01hWDYCNK3Pb6keDiW
WUSCYST6SMHZjmpdLBCv4OLsC8UYZxLq4iSFj4vQQHBZZ1s9HnSAiMqapZTTP47eSc2S17ZE/Xor
3cpGw0qlYTuqIIquOh9vwfejdybNfYpoobBHw7Bgqb0ZuN0aRK4GYLfJNpFrDrelmYb/ViB1imox
w6zoBo2KqFzoeAWJfjzoZlo8WObYr60OvatViPrx+4uac/R/qUQ4xbaA1+m9yh7bfcHKSUvvTEXA
Eh+4eD7pFF+MAAEupNfPPODGSQY/zIRe+EI2exTKNTmAsGvv3XbSX3Cjp8/fX86Zh8w4SeFTVW7D
Viy7fZpG5VNnQ40dO6feff/pv2/130Zr/to/0vbV6GfSKrx2X/kt+6JZxNG12vvo6f7GGC1CY1XK
ZjFJeCcNlsEJOIjWBR6KlUXJOWY+K73vnBgEowkI2k91TDmxgQM4cORulBRcfv9Dzw31yVoip7wu
Ozsy8YgqQVSF/cWjRaE/L7cmuHA7fz+PfxuMk8WkxdbujXVU7MGOOWAuTWvOuucHkdXyKkvy5M3n
VDaxSS7RtKdWcJt2NOxpYT6tK3ZXT/Sacs4MpT01x4FyMmQkdp+CrY+rnXRy/R+bv3+vhn/cNVkW
1EA7POMOxVEHev2uVVwzg0eSD9+P97ml4WT1iTAFUmTd8Vz0AheCFO51aFrqR2nNFboiubSGnrmv
p+wYTmlF0w5puyf4oDgW5NNrgC4uBTM8ygsviTPXcgqQYYtWhJFktDo/3LlsnKn6MMkFdc3GA+a6
/n7EzhR0nXJkepHAJG0b1h1DEyMpZNIgqqyTe2i5EFcLc843+OMyi0iTXHhizxTdnAJm6JY3qzBv
2700Bu3JrS2CfpEpazBgGRlmaeD+MDqLBGuCDMPTWoza/3a1J8vSDEQehjBq9xT+FJxZLVkfPVdJ
NMLgvKM1pZbWE3FXgu2J5AR3YZCNeSr+ZYqeQml8dn9mSMZ031NOOvomUpBs1BwSlCEinBr92c6p
4/oYdEgQQO/kxJfweyArnpU/lbrUMniualA/WZDSpOyRTfDuxI1iHp1Guvh6XQOorhO7iEzHPFsl
KRbuXLDhXZgITSnLwB5wCS50rtBeP1mtVKMoqMrjbk9ATrx6QSPUCqMTp1lDgxgf0fx79GvL+vRC
qjaxZWbDi9O1RrqWSKpWgey7nW5QokvOq2FnceHJOPP+1U92RRb9on5HE9k+5RXwCk47WaGiJy5Q
dDoejrgm2+HXF6b2uQlwskzpRRyVcWpMe5lo1rH0hblEDNQc7DicAXvutFcBHvK8AssQGaG8sDr+
Ln7+/x9D/RSZI9uGA1rn8PFkONZl06jrrPGzRxFH5jJ0EXEvC6yw66zs3J0Zt5R3lJP3wyYCctWU
FOQF0qBWKdTzgz5G2DiJrK51ztXvYZ9jrqqH9JApCsImgmHuOi6a9AUn7/AyBr54KQebqKpy7eI2
14rpbpjcYk1GJtjSepFcjyqkXGqqceSFI8pPZZLAdUgfH8y+ta9lGvib71eBM29M6nz/d/tQaKSK
rK6b9lUX5P8FYaX2mY7KA73gZOsLix34DxvQ/Lo0Mn3bx634sswkJms3qUehXJAAyrS9rY+dfUkR
vb0YcgeKn1/q+ntrKHVhq/73V4B+iggKMkF0kPfvXi+Me8kRiVqUTWmig2hw3V8YjL8/jCTP/3cw
cumasaTbcu8VWtqBa4djhSM0Hg6lbGcVud5r95pumy9JNgc1bO7/M8kA/ZkXrffRE4ra/R9nZ9Yb
OZJd4b9izDvHZHALAp55yH1RKrWlthdCJanI4M7gzl/vL3vGhrvQ4zYMdANdaGUllUlG3Lj3nPPJ
OsX+IJGGJUsN0oXRi9lMYNzN9qU3ItrvqIKnpz+54usz+Ue38S+r+DC0jTlDLtmnNGDgQ8i5/RRO
kZtLbRTykofJtApkKS+j11QdCsZG3hVuGRzykDL7Tz633yTPf3QVv9SgAU+O6zids5cBuOBlJ1hH
WTBTSe8+n6MvDikqRY4UtvlqGsjct4NqXOc5IgGsl6ZezbpXwXKMu+q7VEo+zzkNhUVXj4kk5h3p
Px1SkZ1QAYm3wZDyFmJB9ui3bAnEN2fbWNmFt7SrMf+Q86yaVWl08bkYAQ+gH83vux71AH0z/0+y
i3+Llv2j3/iXzYPpe5zNECf2QAKZoBaTDyTCMPIHf+pgv6N/BcPoCOOFtg6IFdOxH9yqTvdzJK17
piklFKBW3xgJSJtsqKFl5XY+hovUThRaX7N8A6WR3odz4nuAw4g+h9wYLw3O9iTWD0gA9oNPG/Z/
v43+1cP1y0YUGtf1iGEPl2ePn749FT8UeNFHf3KZRpbYN/9k2b3eln/0sf2ytYxu0daDpPFv27Nx
x7jXequDJnzFY1Mbf3I3Ymy53nd/9Da/bCpybEXd+R6R8FGdJivfdrqXiFCWNSjq8OLKPAWuoZk9
kjDePdSx9HJYdkp/lkk5P+q6MXaBz0DrGogMSCEPG3ub1sUI8Q5mGc89o8CbbACPu+rSydcbi/HU
KbMD09lIHskCMakxgonSHCPIdmyNBQ207meYlJMHz9SuEPUh475zm8L8rnxt7XsY7dUS1Q7j3bhx
UBtXcz++lxDrHkVZpM8kfnuSqA5YMAu3mYe9U3Tjmt0BizBZ4A9XAtE9fV+6jgbU9QRx1U8l2xIO
Llw/EDeRAYO5s1ivm7BuV11j1++jaPOU0Y5pwA1MSMR3XdN8gq4zOcTkd8TLWrK/VJUOT4af2E+N
dOebqVP6XKVmTz9DOkjY1AyJZYnCrT9WPtSgXOj4xEV0d1GFKIxoHVPs6/T6oyVmodfaq+xrRzAf
f04uXZ3FmNZQODNvgk6dEQnLmC0MT5Zq7O956tlizLjtThBN2vMIfeql8R2gMDWqA0YqwZVaRF32
aeSJdQTUkLwGOqpe/Kko7+3WtreBVzUE6+vRvXGdCcCmbqx30Qtm447tbMM8krdOWtuaxp3d3IS2
jwYXy+FPIrgRv2Xy4ERl9J2yNyO1pSC4i6e2vbSuPT2bk/PMnC3aG6mrEWb5afpZCVLVlB1MDwKI
0Y2fl7TB68gf9pZs4vXIOey9xClQQmuqwqdh8lygFIV2HgPo9ndBrQAo0IrUfMC4Aw+6GdD4RYGd
XZnEE+XemDanbJrKPbuNfQ5dm2l4OlHIxK6VuETogkdYsSMDFGmNKtvMYeQcQjH569AhJGonB5OB
phe2GAni5KUNbNh+rcBVunA40V21BkHzTFXafsRTEyaHXFU2pA7ZoVP3jdYFRRPbfrGZYH/ESM7J
XRnaQMa7JHLcG9vWJH0Aowwv3oBsYxNaCkyFnaH4thP2Hc+dwIIZU9t0K+GMSMXCYrJjhNWCTnqZ
5frQWpZ3xbvK9kRHRhLLKHJzQXE8yRX3k3yWjZy5aIoxdwGyvNpFqgEmFiVjeFRNqN781HP3cz2E
SODHTC91yuxnoccguIlUGz72iPauBuToWCPRPca1m+4F0MB2NTgwUJdGrmW362JwDQsy2bJb32OL
S8Ku+gBZjaiRPdTYKODb12/Enr4E08xn0jYqYmi9q79s1Ku4LcUXOgyT5ObRTm2QQLl9wSHQfOQY
26KVZUTVPSaG5NO17PDIbQdq3bsWvmnr+Kd+IptMz1WGOorRokgn+UmyifNRKYUkMcrneasZQ+1c
5FLGsk8bec45jz+1lpqfHYWSzmdDfB0D7EIs782zmIs2ZrRPbsOiGOm7oz9KiniRaZQHzFWFu+pR
h++MWVli3SHaCRDUFvGP3OzqzWS59abNI2tYZallUu5pMb+IIe6+u2AGMOj2aZ1dWbDDTyOR8Z5x
58wgQZWvnOGbZgl/Oz/ks9P/KP16enF5RF6UGRrnPK66kxE7wQtx9OO3RHwIv6wDmMrQDW6UlD5K
8mmmCu2q6LuLREv6NtLG92YsJWbTFsiyP4bBpfCzZqeVmd8FXZsdjayUL3Ov8vNQeu6jyvqkXvlV
FzzKPnDFIihF+144yIevQ0NaR4WJslEhTZdj4l/v9MjQ/FSY8Xm7gTqWJhTNPeN8MoyFAFMCz2oa
j0FOcwCx8tzAXKpMVOfTnG7LVFYXN28mTOcRy2iqs0syKuiuYmrVcyhnNKVVGIKDM6b5aA52XC+F
CGYX3NZVqpXFGlWjaXSNsfCrrIG558AuWgx1btqQbsxGL1rL6RNOx3n50oRRH+2yzp5INs9q76KD
Uezm2C+/pRu0a5fPCnlHO6AL8YFE3nlpnr4IypnPIPQR0siCtaDK4uGtKYPgM56tCfeFFY6XmJz2
UzM15deMVvtBqK44BRmKNcSEnaaDKBN9G1a5uhGDx9QWJeDgryw5wDTTbtCjKx45SYd2xeXzOXUF
mMGRb7XlqywXzIY9ELf9vFGgyA+E1hQ//A5po2UWJs0JYF1XCiY78ipEjLYtBFe5yC2NuyDs9FoW
RvuYe7qE5p01KE+8YJwh7ZT2HZikecMe4ZwLFHdIBRoSPlJKTUCI/VSRg+nm91jXzQ9isZ0dR4py
Nc+pxFeg51spa3I6oty6KzjHLRvDhJOcTwXqrVjdeFZiwt9BMeEVabaReEWPo2OIc1L06S3oGmsX
txW9DfblfIm0xXjNaty41jBJRVnn91tLEN+yxA3slIs8GQC24bpnVCuB9jAxyld09ou18hpuRkdI
4GSOXoWe6x2yQLCreHl1CcBATpsGjwinDx9jfEdHBVBt7HCLexpQ0qI2e+9SMbSFGualrIieRrtr
WeyUC+SN87tQ16m6G48YP2bkFzVyT9TFV7jkuVI0acC+l0zCKyb9lVXZr4WEIAswD9sR1cqERsZ3
nWWJ3APhlWnEDzm17JkvS33YbYSDxMva5tbuTeDKUhTBnqJWvuZuwBpeQmi8lSUg4yvQ0UR2Fmqg
4W0Qrc3Zmu8BrOMatStFgSTcWi970wkvkZyKp4HAAey9rlT41pLioiurWFuToXncquahrwd1lxhy
OExehrDciprp3DE7edZTHuDAaYzjmJvTuq9C/6MJWP6BdUprW/MEbkx6QEj/+fxEJhViQvJVdejw
C0xWtBlr4rnZAWqoopUJ0pbKzQ/89noqHjbdVCugDVnw0qWD86hL2TwGoggXvjDFa1G56cZsRLX1
RniiMsUiIDv3fZgEkq4YQcuKeDYHSRhGpwfPmeLbaHLqJRh4axd5ZgpTORCUKBCbAIYlKMoXvH9w
nl3LuNOeqCMYx407LpQz5pStHt8MmptWnLl38hx2nN3NNyUwp4vykrZ7mnokdmsnNGcf/U+evJV+
ZL+HtfCejMqNIZKbbXRFAyqnRI1lcjxzkYzDBnVHy2dq2o17mNJ44fpgzAlLG1r9UfqOUT36o6+2
MWTDzxxJNvqQMlTlkt2U5B3oTeM1PMliGe+n3njsIrPFehChobgY1TzKXe+Ygb2YJrr1iCG6deO2
V+xa6DyWcaxXedx36AmDwTylMig2oKPQg6NjJp5/nhsqo3HCER7kU/zSUy5vQtEbeF0MBs7YTiEQ
QuZqJPTb1hf2zgRDby+UZ7s/OwDKC4ur2qmcXigqX3efjO0IgzuwPhKFtSwuivyhnNRw0azAW79p
xMm2a1+CiHXS18xWxRm5dv0c6mp+gXkDETiy0oPra7XPSgiJdgJTCw+iReuPveXgjHX/Udd2dh8l
/nONEeuFJRJaJRpJOtFsSqVbFu/dWM63RQ1IjW07fKrbyDyYrSqPQ+OlO3PGS+YrOeMSamSwC7te
7B0togv2iuBisdGxXkw2H6jONvHYMeiYXPRPkSuifcQHtJ66GiWER2SsQkSYT/eRoxI0Rnk5P7iS
pRbnWQwTL2AZ/546VoRkjMrvoUuwDo1T55Zru7NQqHnucOzMLAVGJpCm+7nGM1iGFqtFLHVLT6IK
OWxo5a7LNqjuJ91KeZU21gdtwvYyTBPJZMiGuOI0pNRhNoQ4TE7c3db1XO4wbOIr40QB81lLAgTm
Phuf+kAmZyTg4TFnNBSR82nJh3IceAjcvlqRWD5f5thNXw3gxU9ZZQVbBO1tsXThPT20ijiu0Ozs
m9LQ9aEzrB4tt9cuh6pxDtJABcZqHeKrY2vYB4Nu7xFAQgHK5uQrajR7XDyAU1RodHr0NQAuSFoY
xwlFIcL3/GQ5rrFFQAZyuQ/ZL1kd2psqb0F8x1NQ3bpjlm1U6MwEP3eamN2WmJW4ldVZI2Y1AWg2
3hEGFTizoKyMU2NY8YPX2s7RHtCoZ+iNj24WizOynGwVsIaWWvZ7SW7yo3JVgQo9RjV+Zf4Nd9EM
eTYpOnwhDiedfe7H1Xc8OBYe1yn5MvIqfWHHriIiTAPSpC3H3omBI8ggInmQSTQ+t50/7IZAxMck
H5KHETcnADeRJmQL4DVJQbS3to8cy/AR/GP7RaVavA3KkDvw2i61Mv6Gxdx4Y4WsqKhM9GW9YSFW
F8G7PRreKfIBHrf92OyKcLz2s4a6NBdeY07IB0L1NGq73nSutp+1Z2Rbjv8TSPN23qF7qT8m4uqp
ZeOKOEJuUBTxba7BHTOOOLO59jeI/4MfdWTYuwCblXHAMzBqdD5J/BX7cY/bKHWig5+BVE1gDu3l
2KnPwFfGjyBKpjUC3XLp0I/rD9RXBdgORC2noUoFBhcd7Hy7EkxiOXpIEZeXmsKOnQULHi65itwN
AxeN3czJiv1L7RzulndWeutrNCr7K0k4Y8996kB4tiIfgFIZbhxi5J6wKRRn6KWMhkKNhnxJRKG1
LFpw7nQV0j3vqk9C++aBm0FiBpQa6iczHynQcnBPtQBUfR89Kd4/Gcka7zNyNuLIsmC81JaR3tWo
ZFYq9eoTkn/SThEPb0jFsg4dJ8ujH3k8i40TvPtibOEWe7kKFl4d4y/tEjoti6axwDaXbPQRB2gL
756yh1s9iDhigleVN306oyTIo5xnSIOg7osxBkDqBg8Q1dtN5eXRXdgU8zGjbjzpTg43tcnxbnAC
9aquVNQyBbc52wIoJQyIrY5ja5kZbrgOYsZn2CQmVNjVvBU0ILc2Wjg0acPErQnnuN1r6LIFE5Yo
xZ1qigbbhx9kKD0N2JVm6hn7vo7wAXsDZ9ArQjFKkmqVWGp8yGGEEqCJYSsK0Q3axSB3XqrG0+QP
WONBCqltUffBsWviGEmi5/PCUcdHwso58XphuJ3K0L0zOjXhObaxEHHIy24LRvb3URtah9qwUV6k
o7rK3cXZdRP95aLmBjTYS3EOJq8latHW3nPa5e2bY1nix6CTZjOooDiyemOfdqyhahdxj+J7Ay5l
VkvNkvqZT43JbMutk2M6je621gpmpsOuOdqNeMu8a/pzRMgBZuzM4ItzGVl991PT31qdKvZoDnmC
ssANvAUEMflgptSsTTEGxY5s33mlkrx/4PSBqcVNo3GdEsGw4Uw5YDmf/QMDT2Md5lNwcPx8eKtm
I7qn2mk3cxIYq3bInNPc6viVTqQTLzW03bWCHskeG9PTdkNyEJtCfeu0FdPSsV3n1gnyrGM0rJ0j
YU7li2P3xc5uES5HVi7w5yE3WpSJK5C0ztWdNXjFtFZai9vCGtg0fWHc9LFfbz3P7PYtVddwhWq3
Z3KU5jNJDxZ47WG8KCJmguUk8+AGsW23YPF11qlfgtM1K8MnQadMz6UxR90aQDjppy2AQUScI04g
pLklQQKj2fbMHNHgLwd/LrD/2eULa6B5Huig7RvYv3cuFcRbYul2qfFH38ugt9bOlSfaamUMK6uW
iDVb07sEZYIyLMq99FjW6cDsVKEHaUu3oMuobawXlblO59m9Z4dxH5rkN29LFk0vtKmtbjVznFvi
tkwSnNaRtelSNHiDndu71BiLY6bN/F4BfsV/huktwZR2zMbCWrosklflJ4vInFkPeGKyB5S16isq
cudY12r+TLGo40AfZ/cR8V6ID7yf1iFo3EVcT/Mn1eRV3BgMa4STztqh3bpSphGufK+USH4awoO5
hw99jAwc9blYDjgF1kWNB9jUjUiJPrfn25QAiGeDdTBeTl2ZbJU99htD6+5M0NF4Rx70vNbJWA6g
PCvqrpR+sBf3cm2YyHy5lE5tU39AA5Pm2a02vIhFXqYPIxipZBF5TvLcyhGRX9yiMUTq366M0Juo
yaR6Unk+3KKdaehN9XhhC4fzM5M/WkFFNK/jMc3lDlQz4/U8ztKnIDK6T0HeyU04R1W8Mgfu2BMa
w5CqMx+uzFqbVuEAYftch1Tdy5x9g+fXB6xuIT0cxobwA6RQ+dFPgk4eDVv4zqoqHQtdv8Ni1muZ
3dkdKvTWtbxLnEa4WxkfdwuNN4jMo3bY2GFh7HKzHcCIGxjyOvp5NwltT2M5lMH4PKQmut6sREFi
ad+9pccbPlISWQ+ZIJeD+HZqIOao1jpSUQTCK23wd1aeSt9pNMbcrzpBIzx4SbA1Bfv0CuNCZtH6
AUlboRDZ0vzrjSOcrsBfF5nn/xivEl9cb9FedNq+94ZqCs6tYZgrMKyqebJ7zwg2saVM7HWwMdsb
VKMzPT7LFl702JPu8aHUPG45QXPoFqNDtEw3mrKluddkL5bhOSPcXFVGF8KRvWrVp4ZLNzcN+xOm
cDqEjnFFkPBohrTOl7ESFNABebMjc4Bj1WfXU7rrkiwicIQYGvQvCQueuzYjM+xvPDOc8l2k2Tw5
wgTCD6O9E2KFMYghQHZluga9oQEhwTpNa5mQeWBFp9rFSfVg2aq8hDV9jZWv4wAR8oT3ahmXCT3G
oIvrrzxpOnNVxHrSfEC0FQ71iAx1YU/G1K3xi9j8uB5iZHKxNxnLNIaijf9iHtRCMGC+0PdTw7L2
qci3njkW0KDrFBdMNAy58V7mFTE5gmACtuL+C5e/478VCaJ7Qkkrg5CBXLnJ1vZ0TGqq1Vfzvu8H
61FRiZkb0tDTYcEOkM30NDT7sY47Z6VmLc5z1HjxgparKuiE9eJhdFPvQ7hUBiiTJ3V2PIsvfp4C
QHdFQdCGgvDbcNM2yIafsaCkK5sm58ofuukgwpCzDerajYTwZi9xzdAzH53GpQ+QJISwOJkod7lj
hGufWox0Ay/jgIg1/0rgTtNNo+foAdV9Ui80N9oB71+0HRHsP+pqyjad5c7Riolie1v7cePtaKZE
mO5xCa9zp6/fGn9qv2m0NhvRhA58P1qLfcTEhyl4qmgSiRSTqUimhRfh2q0Md17pLsrwZ3u0zG4z
NY4/a+cqCO+iweQhLdTtXFIFKXNmrtmIKN6yusH8hFqw7ZPZeY+HhFgXVNXvRZwi9LPREpySsOre
0ZKkZ5vH8yGWSUPjT9bfc4rXo+zUvMGVozbIiow3FsEqXgI3HNb47NNDrOXAcYyxzLuTkDw6D231
LeaIuYGlUP1j4SBwj1LJS8SNUxvTt02Hx13aeqwumErjTV+PZDvgvn7QDg1cOMryQPem/2Q3GOiP
2pp1hS8pPfSGV3/0QRofU6/FKzTkXikWTmwNr8yunZidkODzq5wM34ieaON1RLt9V5wBZ+EuXAfH
vl7EJNfTZ7KqI22F4IDPp8s3Ra7Nx7boWKxCWQF5D1UT0ayIMTnMYbXGiOTTG/bmh4Zp682E7vDT
Df2Ii8wZNA+90cpFrURzKNrRJv1EV7RiQoZnhdEdY06gPwVl15oW73UrnGiJt5GUsM9lVn4avRYf
XlLGh8ooiw9wweknaY7Nru5HFDph6BmrLrtGqvzv49p/MUX9FevS9GEzcpbBRDNm/m5uG+uWrma+
96+38P/vLX6RhUSzH3uVbKwdA4d2I32z3uAnwY/Vtf2fDJ3/1W9xlR/9DwkkojKSmUpNJEzajVuy
o/o1gbPBRkf5PymN//679PnmN+LtJ3p0jf22/eWPf38qc/75j+tr/vtnfv+Kv2+/y9uP/Lv59Yd+
9xr+3n++7+qj/fjdH67j4na677719PDdcPn/xeC9/uT/9X/+2/f/BWtt8yn+N+L3+tf/82XX6//b
XxZQ7D/076nW11f8A2ot5F89U5q0MHzXEuKqcxy+m/ZvfxHiSq62XOYAJJ+wmKIPKFBtxn/7i+P8
VVi+5/iuK5zAFNfUwIYi5/q/rL8KR5heIBzHlo5P+P5//d53/xjG/+OriL7Lf/75fzKnf383+PxN
FHlM8t3AtAV4618UAvlQdQWjcndZePY7GuaHVNktDe32T5TsNr/R79QBvJXNbyRt26QDDujyV/ZC
PblT1Q3DsJwaH9Mgx6LhK1JGt4LFVS3K6lMxoO6msIGJXJBYRbcnJUQ1Sdxs1Qb1HcSBU6wYUiax
5ROPZb3QM9jGo873tdq3QbuY9IgHpLouQGecafOqTEJ6bGabLWlte03NKTkPzkOE493FvmYOFpF+
uBcLDzt8EhaHkASFutfxMvWJawi1/TKW93NI5gq95E+C8NfzyN6MIzW1zfupda9utNusoRz3bFlx
xd2X6tpFjQBmU2Xk2VyrVczUn3Y/kqWLP3FZlOPSrQxiEDCNNiKzSc+MvCUBCZcM6+Gi6KS5zDzr
iU7PtGem88pxdosBkxlU6B7T2s2XbTYyOPN2ZZe+Vab7Mw3dcxNQlZHlsandkEkBw0X36uv1xmhe
jpaxL9Ct4302b+gWPnA2/8BmcBiMY0P6PXaca7/OU2fTSi/KP1bC/xqq234efoggsJc2+mYCnFe1
U8arKSNU5bdXjHo6ZYP1nF8vSpM/s8Lh/R6Xm5Ke+CJX1wwO4pqEqc8zFZQX2R8cvZylV+xzA589
rob3iniLhYfHXXRblSXEyZT5d+DQ/A0N867t6SGNihaFN74OeRltIzW/6ZhzIba7T93nz41EdEUu
8qrXyl+6Xm0uvcDenryr1dNPnXFdD9HKGFJjZaRklzTXWiqRzXKsrGRVWTe4ZSfqrZLmoRG+UEIv
7Ny1lzyPnAPycsmb0Fhz02E1TRcjaF91Th5C1iuPk2UwbLDRQBE4VJrBDlBgSqJ5+Gm1xn5ucm+d
YhrvEqjxOqSkYi1ddEb7Q2taY3lJJVmSF+drzXvqtUBeuijtwiFkC2dkQf5WOYTOQmc+S/Z8qWmD
LFqjYt4x33rKo1wIowO9WryQHQZmJBx6RajqIbFmXFpWEK3wrQsv9ZeJTr8a8qsXd05eUFrxR4H3
fuG6CE5qRb+yVRTWxQ3fItTlDHlu5Z6nqcHnVxQ4UI0RvcWo9kx7OaLTlW68R0MXr4jELw1fDieU
vWGKYwayLR9JS4qJVG/StlzJzvzpa3kLXe+n6zePo6rdBbGGRFxXUU23f+HUZLAFMee3KI6Rf9QL
wYCYyInykfnJV4l0Gss/lU7Dfwi4ptwS20rQiQ2v04/SwAU3YJgGFExnIL2vu/rcTOgiiaT7EszA
ip4pYZ2pU845A/d1hjbPRi1qKSKnDHfVYNgM2irDm9BwJ1Mzx1KuOHYfhuHBbfuNzdi4CEhV6/ur
g00PH3pqaI5Sve4N5Gfrwa8udmL+tCTJVJxpdyaiRrTcBFXRc/oWKXImLPMQAIy1OalHIqFOEQlw
w1WOYRB6vGAovQxyazVYzQ/ZW5eSlLopGfS284t71rz7sq/2toOxJPjMBdO9Oe0V/dVwV3n2mdSQ
rTVzWhzeg45UFDqb98OQ3ZFT1eng3g6c08QYtGZeyiWMEBBUOBIa2ZAWVSbLuXK3UUTW4KhoENX5
ovEM5v9F8OnF2maOyhHXjepHa/BbPMoZPhdESxnCXvTbxbLKB0bnlh7XTIWbRVdwDhnGiuC2oN/6
BOrRf5ArD2H7aqrDk2md8tIzSBAiF0owotvN4akLs7WMAoZU767dHaBw3yX9lkiM+26sXxwGA5XT
X4p4Wgm6ZAPQyuo6rOxhfIKpa61148u9nsc15e5qsD3K0u4uxeyr/IrJrbOZBCd2M3zDik3qEiJH
09uY5vijbot+leTuzhqTo5kEu0AGLzXkOPp8cuBWkQzvCTRYiFwa69Y1me1FgUlPmIizmcydwGu3
gc/FOHV9JmzfYemNj5BGjoNkw0t6n2w+khvjGU8j9l50iD8KIkJW8UQOn7GzOwQhcRKcJl2cm9Li
AExwUY5XlVR4TqtuprZeqG4QDCBZnJ8oIrbEeq2ESVurbDl+kY/zOWJHa1PLWMaY4Zf2V2OgXRpq
40sixVxMuXdueUzq5BZ1zG4ivc9sbHfJQn1bmqqmUay/RC8PcRq85+0HwqcjEjkhB3LSxnNX5HxT
xYzRpPhoyai3jahfTmN1Jfl9dZi/TYMwpbJ687R4ro3xoR70q+gZwFUVvAG6hf5bj/Jp99tGUm0b
+ouVeBG3YUthX/nFtOjUC+LfGr3d8DXMYtXPyLB9cdG2XFtc+lWdPiQnlRoPc4uUu7J+EFxzn8UX
BhEgNbuzDlzSBuV9HKBowr/Y0nY28+wudupTg8qa5LlokQjzUDjZV8zJZq6LU+qFD8gORJ3d0lR/
yAqyQyb3Odbg3btVSWRpU7lkxquj91MNFSGDSYtFPnizuvaxF7eJX2+I6ew514E+m91jj0hnWbjr
wouORBdsZ9IBtFttnU7dECXwwdSek7jJ126ucQ5um7beTXHCdFByBA+eClGf5jTSnMGG50728H7F
B1Pom0S27zJmIRln67mYX8tCvNMt/LZH68ZkGMfus8xa/YA0jrVVTa+5doiYqNKNjOn0JemFo/UT
7SdEfA9219wZsfE0OAii/NvSjp4icjxl0hGzkTbpIs3u/cJc5STRhowCHIPDvllY92yXW5LnN5Hj
34iw+nQLZtTE//6w6uDmK3Dy+9g2vIVj2ruErC5jfm85Vnvo/2ZKQPbNZM158z2U01ccxjc0aL69
1M5ZzhKOk869oAjqp0iuIhDsi3xytmVMKKD0L6SbIpxsMO1EyZ40g11W9Lsoixk1PJXMr9zUdFbm
SM8hqjwiKKLXIHI+GIffo3iGVkZk1GwY0LiKS5RHb6HJMkjr/JhZ1WZE+Qdi4aii5uTL+NzE7go1
FPDs+zx675HQaL4+MhofAz9C8SYrsm52rlm9VpPPTHJ8G9LuRumQyAbPfnXajlxAyhFb3JaKEcUI
Ey+COuWxxqQwD0jT6o46Te+lfYnq4dIMcu1ZNviT1l2ltXrnNicLvTBfrJzQID8X0cIikcJq6dF2
ywwAhSP8N2tmLiiGXWJZR8fE2+LMz6UueaW219HgrEpfrnA8MR6cTqVrXa3xB5c0UrOPDg7ivtwe
tkmlboKK+AY6C8ZTJOQpCvUqmSN2FamoTuSD8KO1kX84XbhHQXh2bcYd0t7QZjpcH8+COW2RM5sd
J3ov/dkXA9uBuQvqcq0z75JXKPsj0g2K8c03o+1QGZ9hbOFAKp07Z6i2HbKm678pFYUMruXIdJrq
cgXQY2vC5WkM957ItFM1p6ealVaPr1OFeTs5klJzKNLg1Rppwgr7brhmrNFRH+HrpVN6Ryzk2iFg
2A/Ek4VV3cYdTIDIKmnKmyIx9pHpr0truDeOs5hXs/U5T90mIKSQEBIlpltc2euQxEZCNjP7LcvZ
y/zyXvYEaMXknDGOl++O2ayzYLrVtliXc/ncVfz6YX8YbBvdXrNWjbc1bffMBHIXZskN7dwlXo5b
MSAyEPm6EuSvmAe6dURrcthwbwmTWNsmaXMR6T5lugzceN0RDqtZAEMR7DvzxIx3+58cnddyrEgW
Rb+ICEgggdfClJVKqiv/Qsjivefre9EPMzHTRtItQeYxe6+dqMxB2/AC03CHoZS1Dmt8uVynufTq
dVN+sgJlYpNwII6VelesOOgX/QgU5GK31t32w7U8v4NJti+j7IHZu9IVp+2vLzU4uMSbC6w1ifZg
VyZkxfFl+y3YVAxKFu8dJkg1BKFcBc5nsnI1fkQRP5HoENjjiG4sdOEG7NvU8OK8CiZ9OYSGdR/G
uF7n5HFW8gBevCvYEcn61oJLVGS2b14YJ51Go7+TjfWSK8oDj2TQUJlEUuEmqPeT2Z4c0aKDgbg6
Qmeakx+Op4PjIVD2tbyDZJRetq/S5d0HK8g/HilRG/u8GQ4dy1XoFoc4IY/UBtYXVi654fqOhdGX
haiwMfKA9d5dTrnXNp9ZEIkpWNajuoY3m1khgRs+ZZ6PFvE6xdN5UgmIlo7X8qELni4Wp+QoNYHR
J/cCCl6/8CDBJhqlW1Jvbt9ztUB7bL9jZ4pAS0qOSBqwDjZ7N/O4JM5jx1A31lu/FPwGp3WPQmq3
8NigJw5KduMNVajR+ZVRPSIgRz4qSRlx3LxMLm2rcSGFWLl+rLk6mnp8RrVCsbur+AzZBbv2Q8+/
H+pVgNXbA2oG9AH5FFE9ITf8sHXBlX0fLvlLbKG0HNRDHC8X5gQgK/Jg6uojO0369PnSU2/RGzKI
1LwsTl5UgKeKUh+BvFwHgcDQgWVmGEFJ2KgmW9+Y7N2gz9v+xJ3X0cvRIMW9uW9V4ZtKvOdmuKhA
YroG7Cr7p96h2uzuKoebTUGktjSewosfJ4UPmtAtFIp4XTmayQsh3DAM33pHBFr/Xlq8Fzuua0+E
iKvm5DyY5cFA/AND48FkR+1oPPYA0ft4umzPszXgKOMnhGPnd1V00Ktkn25k19b0oIYR3hUsqNL0
1NkJ5qNiXO6c2d7U98HYgcpVgmisDlk43WURvoTaAgMi7yQHZs/uBEEAYVATeQzWdYh2bHC9JsmO
neI8lmXJrZiwgIOeiJrCb5Li0U7y46hVx7JaTguk7bIz0TfoRwZGQRhZe6bwR9m2Hq2E1w0CA5jk
OTKRDc3+qsa+4NnazjMMlt6UVGjItABCZxC2XykEqUXrThkihO2DYFoTANM7CLXwCgfnnQOFZ1Lz
17rS7pb1Q47FqYzjQ2yzB+NLxdZyQAnFxqPjnLT2eqbua+QmsYwOUq9vuf6Sx+p+OwsbIzm3Wn8C
iIi6KHQTI7ljkvKo1+ubLZGiDtBls/457Fm+TIX1PFu53+EPEJ1y6xXCbcgGQqnoV116QaI0oMbQ
x2MMiH6aETUu6NDlthptjY+aMO+wli8lg5ydulS/rbOErploF3OQP8ZEqEndPFUGasO8EISaLFtF
G+Ie7FLnCFbk4/+/Z2mLcBcQ6G7FmiCbN3uGcKtVH9h6CBeHADCYAhUdwo5XU6uqnT3pL5HyV4sM
VbdtMB7SYBMJvYzduYCXjbfnVk7rS64SkMiCjAPCuTGg+VvlXtHKS8ISGDGSbUJ5tSCa00q5qOfw
JPCTtnuTfEEI2pFbaf1ea5LOt2hPUhORdBQrZx21hFs4TO2afhA+WgZE4uN4bRXb3+QaiKXb8iCn
cY+i72PN1DYYNmxtq/7TuuoPvgjffAXJVy0boiwXv1pPe74kOskKhsCBwavpNphshBrdopiTqdP+
6qX4XZnTuTVJX95czVwrln5slP6zVTCdaS+o2dcdoifBRRoWno1M2m0nXItgh/H8jkjMLXtfSTFy
ltQr5J9LkTd+pHGQhdWSX82iP2+/U0ugiav1/Ddm9+Cak3XTZP5bpQD0xMrMCPnLnz4qQRvzJ1lZ
M6HYi4/tyLqnGa4oeFbmA7LfwYgctvMi4Zs7z8OoXKkBUzhR60sURYBymuTNalbQhgo/Kk7xFwMi
22zRv036h7OMV9XipzGy38GZr43uAPAb8I0i5/Wwy0PK7z97hw+S7C4ScYrwKTIgg1ec8aDMXFXv
eRq15B43lKqrcNMzEcHK/izD7labvWBWEH33cm0Ddv+3Mr0CTA130aDCpuLT7pQenFz27ThcAjJN
Tkx0y8MMN8hdYCXuWuTN+3kgYN1i558qXDmpDdlLfNQzvZ7FH44pIbsXdbeqwwu7XOYUOCIwU9GR
mUOd+EjsArkgJTSnN4TUMNggAexEvUTuY7gwyGgRevtNSk5RZOieynnuWk35OCrPC1KuI0uxl1Yx
y5PS3FW8QftKhyW+jogEsxAdQaTJNyXCrlAViLZXaI9pjEoswQYR8ieoC9PehVZ9VoZmP/ftl42Y
gZV36Tkt3Ioo0v10r0FXDqasIASAHzvaIjmoMJ4q+WBEsjnjbPCTXNfOrZQuw1CsYSEMTH1J/ha0
bHpvPSKZQJDvGEfDcngXADmGEVoE1WZtOVXpT0NY1G6MTNycI3/kmfFbE6U+o+GvxVQ+wBDbGv8o
qUIDSCU+UrVUbkm8CqZ0lPY9HxlWotFLrID0goR9aLswOrFULwyThl0hg9RWi1ypxoOnBF0Djs3k
/+cq8XhI/qoNnS+o3ZdDGdMErlKDF1AIh7F88yZFbZ00vJYEBmKfWLw1L3nhNqtUrafcqagxPWh3
vsLWd4eD4Pj/r7YLJ9Z4qnWUMX1N09S/ZHj81mK81lUI/7XmY+jT6D1BP3pkhwh5Vs3Cc9e0gVwX
NH8zo8oonU6iTb/V7GgR7OPOEWfpdioVMC0DXqZfHb2rj0vtLTM1676Ayr+dzLMYfTC/YOc7bHt9
x2LYPo15u14hnVsnMcy3ykzxAmjNfl24SyOb1Id5FGguVU24CqmuO/kYx8aHaTJ0be3srPMeo46l
VcqbimPS+Bh6TgQMfx9pWx9wuN0rEz8j+dGRqw8LAqHyjgiRSx3rlA1N2/khBsF63qmGNnpdlf4z
Hdr2uncGF2rpNS9keWi+e41MuqHRzlAxPZHwxVKTo29i3VBuV4nTwpRcDGQe3EMf9cRvV9U4iETE
w2Vo2+NRxTO6XUaOa8nB0lsg60Fs7AubWWbeA2oc8++o5YTSsnE/jvN5tNUT8nbsZ0Pr9UDaB7X+
JdqJT2IYKjdb/bzkLV6MFr69Xbl9pZK4ZJSHqm8hZ2xTQRn+Y8zBRYbBycWXC9mRDIesMO+tjrw9
s9cfK6I4Pdvub9W2NlkYx0xL466ZY3hsNiWy+u1J7apTOjj3Gx4i0Mv5N7aRvSAPPgwO1MFMj7pg
yZmH9enI5Q/NzNFnBuZ8a2knG6//V2v4mBoNMF/Tp3vM7/9Yl3Pi8frAA76f8+wOJtsVKdcNiQJ3
hsprJyX/VejzI7+PLFgTS1LtRi/09tQdJb/7cEm13TJH9b0oj4uzxPuhFxquyPEVhVAH15Ap3eSa
VqwHagE5dMqsXycU1GpLFsiWOBslm7+2tddK6hik0M1nYA7OzpmBqJGA4YeWwWSWOD9sSCjFId0E
KlupLkmNd4gNT90Sv026HQZdtFC8IpjDSIPUSEXjEo/JqbBwvQym0jHN6D4R+c5e2j5pBl/emoCt
rkQS2M363aOq2YWy/O3qFnMBCvHF4EFBHMNEYrFe14L9D24zQgEsSpaK8ZdlFNUuU+zXKpJQJM3j
MHFIb4+JMS9XU0iDto0HWej8+vsedjaqp/tByZ7kYmELUXHIOlBDe5a7Pvpe8srFFdGOeijS4rYq
Xyb6Tl9DLuHhNJ9P+FQ3KmRR+fmAI4LQgAhJ8uIZa54epuEJHHd7sWPkf7jC9u2qvSk6oRBxCE1B
XcFINONAGjNBF4jY5X3Udl+hmJW9xsr0MOAK6Gvg+XxE6iVJrFcj0v9N5Hd6mVMk+7XY2OU69Odk
iS0v2bSkadzZQTYeF4YjPnYvRqnoNLx6wZqJKHx+REPvwGBdei/ZxqK1Ju4HJHeP2ljUnmIzBsC2
5osYsvzo5ADmInPXtMWAFpdlibJkP3k8aExHsjuIsW+w3vSHkryQdc6YOBGQVCYOSRN0S5W0DFTz
36aVDBcyJnnsjIUaHsclGtbMm+3eY1NZBFgjE3qEgZ6n6z22rqQP4zkFhJg+GkmMF7EzPBytK6Xy
MHvGMD05ipygYjaf2E3vjIQlATwrlj5N0bl0Zi9zxeUZk+x10NT+Fi+0ycqoMUsmwNPlIqsR/ccB
zw6q82h6TMuqcePVRk5hmd+2Tt+BfZ+eQR5aYAnUXZbGhTRjFiaUMCvACAMf40FD2rdKQx7UKXoQ
pnGVjfE2Z2jFEa/FrtbqT1NZEeBBsdSu6sj8KoTGah1qZN/n0WBxJntk1wDZ0vVCoMdHJHQ494MW
TOumacrAFNe0YlP+3I/MxpYaLgYKUFryhZy5/jNdNe2iQ3cQhrIGYTLer3PKtih0bGTutJw5Abtr
W6JER63GBNKC/04Gr3GYOy4MYSpn5SVm3ONGz9WsJ94tWkvk0tQcu5kb1BX0CqAZtziransT/EjM
79RBy9R8KHnysNQAhOGMRz7kIJCL/TMuKu0Yj892NUPWVNRXvWtHl+6RUyhb3xywg4E+4HfupoTe
de79iWmqYuafmmAzFIcmnHvrMzRX8vKcmhlB3L/p7ST8mNHcGIKuWKEQ4+HCctQ2PBBdWATghrFi
OQyespaOcRpY0rQpTVyUVSilcKfyibHLpihdmaMikMJrr2B+waPvLoKziBE4nnRVI5uISkG1WH3O
YvCS3qtDcqesUuheW6LnCYUaB6oyv4VrbXmTgiDSwKOusEuvKr1jf928I/nRzwXfjbUAT69SR2Fg
05iBo3Tu0u4y9tV6YXC6ywgg5B6Gg6UNP5nUM7eoU8BSPII8TO0BtdqnyScrjSw7VM5GXTSLzzHt
bUTS8x1XT3yoi+OgO1SsciTEe1b0o16M/qxG5PakneF2iTjWqLnOis140qrY/y2wzyCf9gdpzW9E
IDEZjnh31rRnTxCxjKqpBmrGqESq+FvuyS50flct54rN8F70zVc05mtgA6riDVKOuoDYO0iqJTme
RU2N1qn9ORfdI5uX6jgXf1rav7OdzrZfBqE6pfhXDxjX2CHSpPfV1+LctRMbm9nRdL9p0gctHYdL
dMRJTHJKuFxgn0pKK9TOyBL8vlajIFTMV3wompcS0NUOwCoNHHDRkGYXSeziCDYnK+9aejvfSued
tuh+Rd3joVpbfWDmR8eIb21jpAzqqBLion+c6/SrXBG1KUujMcnW91WUofZb9ekU2vQds2x3rc68
He2ohkZZOGynSxvTFzltZr6+Jss/DNnSa6pidcvGMtwJ4Rz70Bvuj9kHICIDJTuIhKmGga/OX5ZZ
9whqYUcJGBfw7MkyMyIXjJxoE0ScdCy9K+LQlXltnQc5+hY3n89RTxUEplqpGwI0zdLD/2+AJE9v
kaVfHWtJ3KHrW1/HaIQj8imOGTpPGRSN0FEuSV3hgTF4F+y59REd1OQPqbj6RH4iPQ70F6JIIDHf
abaqfkpuIe6eF65R6aMgm9XGZiDRQKlOX0F3O0dk4NZLo06vAhuSr6cbawAdbhBN48RZviC3F8X7
OBTKYVk51O2s8RzORDfrOC7HqmF0E+UbBPkOYfZ5iCg+ZruFMRyrPiZD4quFeaRnxgfLnq5Txs6r
c8CyFvp6NLDWivN+vYQSrHVhb7h2O2o8HKtPTSljD6A5q/K4v4bomg9NVMX0vITtJe187tKB5Cis
nK3FDpGFwkWLgxSczMWYO0btkPS9FjyU16WkbRWqN1nlPcbC0oe56hmpipNNEoPS02KoLf8LS82z
omfR3mJY0MzT7LFi4fOz4y3oha+WNVxZRpvdxbNiBE6Y+a1dyNO8dg6TfjYazJO6IAcCustNLvhe
NVEfRSqECXDPJpucvdAYzy4dcs7a4Uaf7QUadcNaySDSpYIs20ripfo+OsmQu4L3fJtzhaTgiWHr
niEwlwjjW7EfCzJuYwZ0Xjg/sFZb/I0RgVf+gDgbkyExEOFYtMCECIlpe0q+Oavf0cA+5Gb0xDQS
QVGHKb0IRexbwKLjCaVQu4JUpoS7m8zy0SGSbZeRPHARoj4Ac1tZS5J/OGP82apjAiYJguhjYpli
Zwimymaf2kuFMWz9QVTnglg8/QqZJZclGn5bET8I6LnLS4f+i4qdposgZi+bKw/dr8mYYjG9mfFq
Ykx3plM9O51+gbEw3hNo4WJw1v+ZNdZwOLrR1vdWIXsLnIqWu9R3OOXm2+goT0JaIZMj1qlGMJvD
zolwAmAfPABYvkjZPVE064H5YbWSIwiHNlEhbqlmr3mOtigX9cUgJ4lOFfFRuUqvrodfsOZQdtL5
E0PB52hoTRCZdHaFYu2cDAmQzqHosP/yiI5I/HK5teNY48cyv2Nde0hXrD0fq5m/WRYWfHMQiGS0
st96mfe5wYtm1ThhLKvPXBSv1ADRTUdCRahe0++k5J1DteUhlmWFP467mWJ9n88Yirnw/gn07shO
kJqNRueGWlGe8qRWmHvw75C1fiXHxSH5HASxSdVe4AB1Oxptd1kZLxgUQVZ7xl4Du8t0rtFAmZWN
TtDhmiXkLP02ho58q0VckyJ7GtYWZ6eizmikCTmTTNbAPoxMkm0SjIx6xbyLdwbctq5kNj7ymMRD
m7CLtLmOqUK1HZnHJrd+qhQ4f1uy1YnHrN2vevLdiMkda6oai0+T45MJE2BYX+jJwifhtPvaYWiC
pZehbRwejZ7QAo5TFlBh+NXlzhvOMwZ71viIs7Y5ESdFIkCdbyauzuv75cj05H5Yu1tk80w247Gz
htIHUfCqDrnfavpISWcOnpTTGcjITlcLKkWMEIZihR55B8xLGf0WMvbtvrYCAgg9B2HHURJg2pIC
WQmDHzfWntcp3jN3CD0FIT/9cfXbOfF4xLMlT9qyMDNHrjo2/kg+yG6J9Eei6XaWyTiaElA/hBgx
qGoonggiOiDnS33Zln+TcE6V3Xx3c/o29qwMNmULpxfogSqwt1CudInaAxrAQ0yIVdASN5e0bC+H
6Qjo9wh/0trDa7xTVN82WdMbSKWomaeCfUAe7sdGIdpOKWx/MezjsqpsJxyAK+18meTCUc9qg94/
zxjg4FzGNXCrIRdkFRA13baDfAZrgNJCMCQmXoBm9WMu0tEz6uglH+MzcWjmZSqyXyshxzVfQtPb
jBQ6Jlc3s9M6cGz5TzS/KC/LE4cnvpLmUKfTratJO1nwe/pMRd3YgPNcWEiGaAqJAsM0pSEy83MW
XXWGZQr+zDMJHQ+6liPKa7mQMwcPHJ4EPusClHevPvf211ziaow00n6AHITS+htSDCmyNNlHr/FR
7c2EPJVhOejaSsjQeNUlW6VWosOyqfjIATMYvUT29k8/xgjzd1qbw1do4pQRqkX431oxUfYMm+uI
TduIOvm9UOJ3lTIQnK9xkYYmt89aBmRmBKn4ZD64+K0FmqPPW+28pM5bPQmAeLTrfNf2fSz58EME
ckIChpewzon4e8/oT/cSg5UXOpAcbcxYJTceyZiIrhJ86CxMH/Bs2PDcV2VHIGWqZ0eGIH7T166J
N5DkO0ZAGt9qTbC645ADjtcz5GFysc0wZmo/7vHEzg5rherEtJAuMC3H9JX76mCbrjGUD4Ck/UaK
HyfikeoGk31P/cj8N9lpglREvaHxUN7DnKRBrOBbcsX8JNEA0q5eNUZxemS/pFFyNbvwV3Ihiup9
VlAGqVH9T5EYvZqVZaiGYanSFddpKUKpPJgAwPRXrfXGiQQpWVR7Ey6mzhcJ84lxB9YtdeE2oPda
rXvLMakQqTh1lX5WhX0QgrMi3CPbVnbKWWia45cG77+yOCvH3JAE2qiwpV2YMKSnRW3uVSecA/RT
I3YTduux8/93W0bru2jlDOlik1dQR0b9twnXBBWEvlspC4iJvzPgM+5UWHdwUbgGBVciRLuBXgsx
X8Tysth87bIEDWA1jmsBUFp4Un1VwYuD1f+tlEugNMuN+C0ubKWGALASgtTxa0m6WUcliLyDFcO+
TGfUplWiuCGl4U5v+1d6ohpCxlOUkrrRRZmGtoSun7DLA7ZLP4JKYOsmY7d0PC/LwA0OKQtwUHvL
exXpRMOfNkv1LQVoJ5IwRfta2QdDSRAlaI63KvXo2kr4xdZd9yf63ABaSpDZlBZa8l0opkEyo3Vj
RnGh72DUqaEBm8pXjqsDWrA/Ck24IUISCgYxaur9eeTXrsbsgEsftFrp2SEodJuc0QgRFc4+erw6
JLUn388zSWSDraGcSUgiIreUEbi+csCjOuTROvcNHZOeNNLPQ04yayHGHvskTQJTxxS8/1QS2qBy
KKBd2i0O0yaGHAd1zJ8pNP9ljvURQySieG7eeokwVI7NiRWaR0yt6SYlVzimr4cRXyK98jGz2VTk
RPG5cO8Zu3VjRqxgCIszPEJjfVZ75Ttl6bLLTNBGYiAYOwuRb5v8KRtawX4pH5kO9Z5ar9wOaJ6j
n1Yyf6l7Q8HfnLx3JlOfZeXVpVncz/UU0/DbD12uWb5VNQsZecqLid6yMLORpWlnsiFYrpXUX+oB
a2r5uBSMRYsQXFEL38ilm/aHXv8jJuVtSEkkVyeORps5YY/h39E1ILYT6j511QWdqHUYJ5sjsx4u
om65GcMMaXFa/kAHJ3XIsp+MLjoL8F4d8U9RVtSIJhxU6BnDE8msl+mDsosRluux8Tga5Ftb2fIp
x+wZgZErRtJ1WuJebWvwwC28iQyl3RyhdydNNVaojcJVO4aDJEdR9wtp3WX5/GNqZKO+ysL5ILfw
uSVSGV3dz5Kz82RI9IqOKUaRjn4u5RFy++LVGhk30jeBOukJomqcr4kUhKXQbc8ZHbkr+4kd1B8o
CNQBdfi+TCwdYnTZQ3oTbcU+SMO+O9kNyY3rI5GFjssW+d5GAFJoHR49vdqHinYRKqCZQtoXWkJy
PBvtNZuqt3pU3yaVtGyt/zJr89GG/lhLaoxl+4s1ne3a9i8RcQM++/Vz2KA6E/XGU6sb114ZDPMa
c9tuRBdVb38IaT46DfhHZKngcbErbj8DGILzUuancQ6RdWHvNhKW2irj+ogSwGZy1zfoNlptpChl
pY74I4KdNHDp0RNiontl2/QUq8sZYCgtAJgD2lQqyji+EY9Bldo1CFjkgz2uoARYC1qKuBuM8hgS
9gL+bVmiHzngTBjijDxaCBQLu68iIe8RCAwLmuhlUgH0d8Zyj7vtFWZa6nYmM57FgTwiRrBjmo6p
/kFuApuMBNNdUwh6+0b8k8RXdyOWYEl6utST11Zp3nBFyx0m8+yrEANhRhFa9pD4h6gc32GOLa6j
s+hQVrviIircok1eysk8N9MIHTyxcEp0l2WhaIiJsAEhujPX5ZCb6jHkjxkn1obdpCmhEdbq/r2V
y3dd1Z941S2i57k012O3DA9lpx9FM32WA/Vj162koCU0nOewRzPK/hUlyxh+9BHbwoYMVkJSWqZI
wk6QoCvfmZ1Q26eoqKSsvzSIewx42uhW5eItiqj4MpVuHgbocbSWp16Vd7aZC68lJg3ikAYaL7/E
TkQIanUr1uw80ZU46pOBypDd191ktXTV4V5q9bdidDcDMcfMgDwmR9qMX6uRZZ+c5z2Nj7Y0VyBJ
l9YWz7KcrnGffjEgajQLSY71r9F6PPDjvmG0HmXdbU23EEcycnfTwHRMi6lAxz8ZjsfImlEWkLy4
9cz/FuTYCunwKEooIkv5xtr0Hg0m7Jnp0jnKfTKFu6nD6WpHJgImpKKykZ/jMKCsjdizOtxK2pZf
Hd4J8453Rt/9/zdTvAlst2gd8KDrL4hYoUeUnPTphAmgi3I/6aPDmie/q2J8tET0jMnfUGr3o6bj
FcR5TKji+q6QoDMY25KXC5P19H1j9sjG02PSUjV2E3vMbv6s9azw//8jTyA1V7r9oUuORb9lpefK
c5GIQzX+KcZyp0Y92YOk9al3S0gxtw4J8v8K6wLxiv8K7Jar9Qkbzec3HTE1Twx32xDkVa1Ra/Aw
ariiXR3jLtZ1PLlfUCAD0cQFLSSix7l3DnodG9SHDKoiuhlKBr6s/oGgFtky54YteGK3lgwMJcbI
omceEqKrNcQfqyzmAGp6qriNdnXJQ4RU5CNkeLhj/PNpm4Rix3b/oxI0GSYw5eeXLSl0F24J1sto
HMvBvDkWN0RVAADDcsTSba5uY74HyFfEMLDTyLfagYlZvP7qvYFO2lhPXVK8LrH86QyicZOVHTWW
3I2dx+OYc1PWrZ8WLG7tjQBTLQT8KvMXmxF716GqnBgV0I3QdxiR85Qn8ojBnTVVfXUc7WkR9VcC
oQmwJXVXH/2FRnotbOO9Zw+0w7HVAZ5yM4w7HELmXTxED3r0b/ORhm0C8LRsuSgHrMANpBSsqG9L
2tQMOEc/1xSCloeM7aBoboVoLn0E3oCRIo9skyKWNGxXsWgYKHbrHSbiv9AsdwLi8a4x70SS4O+A
UQrzob0OM0TerjMbksDTPwOQmZW8TE32UyPKLYz0H4TEb9ZywaTWTG3kTBfb/9TcJmVdBM6GHRQr
0nPUW8RWYGASB0V7I9v5SDzuvi7ao93Lo+GMJ22NkWwSEiUzhtgwlfZKW706RXsXzQ7jStnvUIvR
E1oNkiJB5Zr219QGuNfhqdthnAb6oVqIEbM9WSQStxv7+tJm8568hrH1TK/0qPNlc4Mk2MqKn0qE
+WEPh4i8R2mcrHh9GmP9pY9WMtSeJzTRyO/vbLu4FS01pV2IXzg9L/hZ8E8pmKiq2XqclGtsr3dm
E13wi5BfxleJ4BwW69k254/BUjGEdQyMUYkS3dj7DWyynQEPZLfSxaGY3dh+HUq93GTQYFCXlUl+
RkMLRROMpf3jsLE9zk7Ns8OKPOl6t5bExvcLy4sBmIil20Booy4LJsO4dzSOHdMYA63qnxJDr3nd
1mdHmJ+xbfpyS3xin8fzLad6R0d7b4yWhR0spLQEKLtueUXkvDHjUD2TIZBbWt3P0GUsXuPhEHfz
i91uZw5yzR1JZuRdE+Kb9dubistFKtkF8JRPHMKl6ONAdxgHai308DC1eAbL9Mc2yqekSb2e7XDb
OI5L08FH2cXUjetL172ToHwuq+GJKdRrDRvPrarqwyjA2rCP9mHSPuApeyujq67CxoNcJrrvzpo/
wSBeKKIuHQkpwkadDSXgoo/hfQYDaddKKMmzYWFYzynXud8dS7r4zJddZq9XBtMni8HDrhrzf5TD
xBDCl93RncPtAV+j9m/5EI5c/QxVauVhquJ3yww1T2+Up2HgE5nDoiU9GYP1AEgICgdzgOlUMB/q
2wkXfjmhsXhsIu6ufl74gNcKm2U3Pxu9cckRoASW6F4AHOAUZ5/Ep1wx2KEd1ZZOML1OyFUZf7Yf
D+Dk8zLMv9AKOQDr4T7ZCrdhoPRAV9Tq8cBQtauDtvlAhVSdDcEl1PbYW1SV95fBPOr2VTnaxbGy
WB4jHggDqeVu1GBviDaXEqj4+0JFO2aA8TqpDOeOKSvPUerlOcqtxg9nm3mKnIEVon23sblvI1s7
UIEj7c3sGU45DoqhQNchsYbE2f0IwcNVdDdWbd7vdkAPMl+FMsNWTFxMrbcIR5/HLP3WjdUXETYW
7w3TApDMqIYqEuLo0hwDMC4v6055z/AtewxhQ9eI20+lzR5axv2pHB5R05phOgcIJBxfPaE3Ak7X
jXT3MRQSFaiwqzck4C3OtLia0pGratjwyVBi+ZQPAAwKf5rCr3nEsMb0SPFiQby11qurb7FDtBs2
BQygHV4bfvaa6lGtp3PKh+uQT8OUJbw4GQbTNYOHXNnqpQ5BAcAlKQP8jts8jKuC/HYUTNdMoGbr
MELtBnWS3jqR0qAZ1qMOA2Gny/kinAsiQCLcy/A8CupDuKxAMVuqtYExCeYBhDBW/meWA3NcssCN
zHyDMoNCROFebSwdsogh9kVZXCR/C3jIppvv/2KiCbf/rBqn/+qwaogqtdzbC90hbUS5aUZacckt
J0O3Z9+4V+7oSehQIWYjoUb5MMuPXKM4hDA3eGMRB1pvBLKHglNGW2EjsFvo3QlUxz4VLPoFVL8+
QU0sOOMJJzq26XLP9uc0deqbQZcWm+MFxaw6ZD9LzbZ5qGNIoQVAN5XOm17Jy9ilg6+Zd/CEGCbP
euxLLoNsqr9JBjjGIvqyQ+MnKsSJlupbMjLP6/SpGOE6JjECmch8q+czIRExYs/1MmTWJY3HQIT5
4/Zt0Wl/VT2tW9FfMZmhjurgShT8fiY2HyYY8g6G0DoU7DfLzIN5/R2VTKrq/KsC4TeiYjZaSjWR
q29wJc9b1dyKP2WNn8ElfgNVu0Upe1/0otvP2CriN6kzhVXZY80A+9Cnz5bBnpUJ0yGBumaZIxG0
KvoroWc45JL+qjBdx5cw7IwwXF0jYhqiPqdMYKN6eYrT7htSPNg7AeTGZgKj4Rps4NAhDerZGIrL
OusPDYq7Tqu+eIXdOM9B/REX2o/XiGxcwtz/iWKrslr08sO83s1MlCoDAPv4GBa0YTGPw4QfhOt1
9HTRYr2ym3uCh//+o+48llvXsmz7L9VHBrxpVIcEQCtSEuU7CLkD7z2+/g3czHxXh0clVr1qvUZG
ZsSNm1sgzF57rTnH7PN+34I/6ZHcA92lxWaA6payDgHV+ILB4o1JpNO00gPVkStM6smiIVCRqVEU
bK2phHuqfZr/u5KrA2/3us7pG04eSm3CjnNv4vmbRpyVSv3UF8R3o3hZTJJw8pm2Ivk2VnkNVcPH
CrgU1ZDHyCTkwhtvwUkMqPHhatISlvzDfA1VdaWJnHfz6qkGXAnjuD02RvdA5gQ1QcjgqAjfqTwx
2yYqXrkqoVRJ+wVlR0sTVrvlhPJWpvqtnLP5UdqJnH992xe6ReMHRzE1txH1R852vzAkbW2YwJJy
kS9pZSlE/aI2nX9nqx10qO+4sfs63XuBfKuM0h7+5R2KnXuARpxFqkNbVsdkGDhIwImZr6jTOzft
A+hN03srTytPu4cwuGf881ZH+gnV/yZPhauuu1HbcdOZwnM9vpdidWwE9ak2mbZrpXqdB+baJD26
ptG/qEcTGZOFBrv1nlUrmUuJOSxAj/n74ludTya9j+4lqq3V2PpXiY4eD3X+YqRXM0qIXmpY46XO
mchv2UzMXL8KxcJtFX2leK+GgasgH/caM0FzfqYDIXscqnRtNYEzGfq1JOEGj2pyC61tZ7VXPccJ
jzJKF+sj85ZNAfu6M5n7GMOBubqEDy6u6WQGUnXXM1NqaN5D4Lj2dUCsZcgOOx/VQyWoHVWn2J7w
VQbUTWkp7KUBXUre0TNHpHBM+U9dygY1vrjPTCasMedM2wvl66KRtvAvH7u6XOmChk8yFK/DHhES
ky3O7emVZlIAWOjh2baB73RZ8cQXbTPEt1PdM+eOnnvUO8CgKeEg60Ua/jI4UrWDWOhO9px80I5F
h2TbMAcowwLsKhFMk5HpD1GZvxYU7LB1dL55UAFFxVrLTJQXBeNO10ThiAP8F66rNzFj7lxWFYkk
b9DGhiVc1ncRlVGCAR3036vu5SsZYhOJuBDOQrl8TGlbtppCd9NAyx7Rn3WFFms8c3b6XRp7zMMg
SRJtSxrSUk2XURH6JbLquyzVyl0xblVIsU6BbSGTqavDJBAWpoh7XVE+gRa9AnavHJrfUKvRfLWx
j8cktlUB4E47mOAwi5qyIESro2Av6HFFZEp2AxRy/pwUSFomWiQSO0NeCcuI4G4FSZLSEn2r69Uq
PppC6m9DsNfc5QahI5NPQ3nz4oBGvSKsxQY+fTQfAgKF6W8Yqy6Hrvvckv4ZVvgvLspv1I/3/P+d
x3IVvlc5kv/mHMjyG8Pl/yNqiwRq5Qdqyyu1V5iBafmLALP5+M//mP+Ff0JbNPEfFtJiGYyJCcsE
0sq/qS38E0WSFQBppmxIqqmCZsn+SW2R9X+oJmUMqe6iLuHnI9ilpmqC2iJr/9AMRVZFGRKMJsEk
+h9RW2Ye0N9JK4hltL/4LxwDdMpPhl5nMB/a9bRbcqbcTbaDW9As26DZ+tZ+zj8vtp4V2xWzbmzl
wAAmPEoiWnTtccCa3yitK9EoAXW3J0mD6UC20tEcRkhL+azZkNQ2QNo30JiXsW69wUZeKQHMeU1b
ZPVbj4BFHZFyYx+oiZAAmbUkD4AJIgWHUgOEl8jOIHvdL9y8z54kQ3aQetOxzzaRiHxhNg7J3qaV
cGhmI0LydhPEo9ME/hVT7a2SkGTRDE7E+5eqzYUAofm2ffPDmaokM+kzxPP4RMEH0VCoVWlr0X0n
vwtaAe3c3zSKf5yYhXRdCWBXtkPNOJi6dlSxqkq4SSbxPWbnLnx9x2BombWTHSNLaZgmR0ySxsQA
8e7bkdXbFr790OJLqd0FJLSUVPSGtat8Y5PQIQqiK3oqQodu31SutTZ7F6PE+fIYf8P0+T2G598P
x/+9Ruksjkfs4yTtFK6xwMBOzk9M9/nnFc5QPv96/P5e4ezxm9pei5WeFRLpWtSvdfPe6/wLa0iX
FuFl+gqsKmWpauWKHnkCaWuhOsPaWA5Lc4Eqz5GWsNEda3Mpnw6O0jcPiGpppghaVLe08+xLGTqj
XmJS4QRobMMSAqERElNMlg6mS6agGFeNeM+XHrRsFa5CIG70AJwx8Pct/jXUmSd/lB8UdkQvj+10
0NeC9hy0vGCGtZz0aWt1wxL3KF7EcKWYs4akgQ6ZOIn+anVTuShG9dcUC++Z0WxqOd2LfuZmw1NE
0xlhNzp206W6X/v9A73oVYQHy7P8bVByhqlVgBOjk8C30Dv9jgCDnU4DNMROMtLUqQlGQrBpq3K4
HoLCqdPuasBvAxaz15/UXLZxYFARs9dzcEJZvY/G8hAJxsqAk1f10kH1LAJOUtxM41tTY1Jh1zUz
fJc52PJ2dGlTkovRYGWgkIkszCUvOcq9zFBuFFF6w31rd6PxOiY4o31M85Grw6xWkeLhs0FfiP+h
Edb4IVdQNLZ0N2ip3Q5M1DizLwwVD/5Ykd7HDVFeRsbYoc4ck3CjUWc/DmixGlFLUac4dH2O+cjZ
S0j2UWVuyL13G+bGiZVtsqk5UXnBr6Ho1Z2g6F2MNoQM+Ex9n9GiGAgaWz9wM3NGoMBIa00OCtG4
iqbZti9TZNEZoFRhALTTdGk3tOYd0uW8MteWp6wmQdzE4nClDtdYNLcd3t8uxb2h0BxapAqCrSiH
6UqxPwWPCNlJvX0Tg09QxctYmy/5uWjCz4AZrRnmdx7oU/oBlHTM16AycDtyI3ohndEpJ8pvpue5
tyuK9FRLj/y7tfTR0p0Whud2eGNC+Mphdse3ZxdpwYtWYm5SS7AM3WB7qrQREqa8WvNccLBexHLk
xL1CDRakbm4waxioRX3myZYYIcbvT3E2Peeq+UvRG0LYMeTWvXr4+ePy3efr6xs4pwV+AdURjqxZ
cRiUNjNt+MTUY4r78wrffVk0njcdyIamSOb8z7+soGhxMnZTUmIlsCBsvno1oWVUiT+v8t11fF1l
/tJ8WQV+bBzRkivtnFVk4SXyK/vnFf76kp+XAV+XOGP6mXVIy1VmCVwWS05l23DVu7or74zNzyvJ
c8DeHyup4qzTlXVTPmcgeklGCNaYsm8uRlRwS3/XnZBRr6vn4uhvldve9T/yO1LSdsVV99m99Oti
ZVy63O++zdrff4R1trEpiqxVtGjnyzVXjds6fCCX5LEtgZlcjS6oEltg6uX8fO3fbkRflz3b7XIs
UWPac+1BNh4SKTsKHZoDXDoWmurXiEFw6g10gpSVQSiEfqMa0SoxNtIo7S78Jd8+Uiq5drpKhalr
Z/e7Ix9Xldhy+AEkF4eEgxlsmezUhbSsFt0VyvgL9136dkUqJcNUVNh91lnwYiRG1STUc6HZc3as
e74/AayxpgeDVG5zVcZcYixamT4kxBjs8pD+N2OaLcPBvL9w9d++tl/+lvlv/fJC0Swa21jn9rdb
feXWh3J5xzSX6083ot1csQ9eeIMvXv3Zh0KYsAZlIytaa3NVXOO5sbuFvtf5vbUlGCf7Uv0xIx//
fM90BFWmjPdJnrmPX6/RrEZNrCQCs2pnsGUncntHsqW1umE+iZ5HXCgOL9aluzy/OH+83YYEA0zC
daCfRxATyzARI4VQPdowflSdaa3v0w1jGefSOyzPVdtPS51VdUXbwf8fWYq+/xIV8Lu34h12RYdI
FBv1oIsDZwm18VlYpXawTZlX/vM0/Buc9Cvy8vu7+uVqz55pRgGRNGLntbsn3aHndmhXwiF7RJCx
aPfNoVpd/IJcuuizu8ooaygniYtGrWsPNmKaY7dGqLaS7fwYXF14T759hr5c39lT6xvkmSI0m5+h
5G7gE5lfNY/X1rJ1ZTcn/GfhH39duq/StxvEl0XPdrvRkAJC3LhEeUUvjgsc1vqGNtNSWNFovsqb
xYWrvLTg2bcwn1pm5RoLaovOzg+KPa2Lx3BprawtKKJV+va/XG8+WX75+vhSnaE2Zr1ok23mexjZ
gV3tACxt1H2xyi9967+/i6asA33Cyq+cXd+g1hMUVe7ivLfT5G72kl0v01XOeHKR7stNQ4cpJNti
9fOFfrcuNFqYLBzzLMM4WxfMZZhZRALamo+Nq/Vn1y7iykeZI8H/dCVDlFhIg7ykG2Bwf/9FIy/t
SksuOafmtU3y0aIZuk0nXqnKpWP//Df//tGZV1JNi18SRb529sYLWjWFWLhKcG8mfdZlO96hpqor
1TGEwPn5qv7cMX9f6+xdz5tesHKroVoQmkVV/wrKCyjdP2/Q7wuc/WzBFGh1MrAAhzHOno7fPisq
z0f49POF/NkqYR1VkyEXyzLRkmcPArqMpkVUUdqZIYOnecC9ziiLOjM/TbDaM2RbPy/4TZE5r2jq
isEGaEEv+/2BaGIRJXgzzA/EQjxEe/8WN/Yic4fH+ipUF9ERBfOVsPKf2Owd/1pbxu6lp//7v0FD
x2IZKkI946zYU/Ai+vQ30BZ6EjRbrcZubx0BmuOoMxGoJ6iOjMcBMW+IyCjoPzvvEdTLMmWK2snW
WgoBY8jQ76QBVDyV2dSt1O5DitJtrlQXfrFvn7Uvf6z8+w+WhkYvVh1/LL5U5tc0zy5ms3/76nxZ
4uzVydKukJKh46yUHghXWYg50VxEbPTYUGFgrrRevSsmlCrQAPBXrYgSRMESJTY2Bz+L94NQukbS
XejjffsO0ALVFLDKlq6c/VVR2UwRh2jOVsK4jcd7aYq2hvJs9Tc/P5Lzu/THh+PLOmcvcwpxrSMs
jnfNPOHlWejDqShvf15jbjL/uYilKCIkf+q+856kLkcEl6rcRZzzNGvgkrq4IB71OzTTTnzdrNq1
kS3S5//GierPTRRnhEQfVKQnjUDh7I3rUz7BvsK3pF8CyVsmdnCs1nOTDavv7vJx4rvn9etyZ3so
GdyQeEqWI2Z4V6bDmmzkCz/m/Mif3TEQULrFQ2FIMlf1+ysRYfTD9EUkPY8k5/uFshYcaJ02Isgd
sQAXXkD5z8p5Bpv/vdzZAxKixs5IPq8pe5IlabxH6YkZsmQnNkaxZQWReBm84op1JqdZCvalsot9
+ZvrNZkBiJKIsIwP1u/XK6U0MqOW5ONRD6Rln4ACiztkWzpS+k/Cz2xLPOBI2MlWS7uM+MlW1vbk
BzqyZWxii94RdLhCFPJDDsUU3ZWHvTfDKSRZhMvlabLsi+DFGJFhBwjB6lYY0bOVTyndyT5C5RDh
Bga1MKTwHUJ6ooQimx+c0xAEy3Qagxcpy/HYlU4adr6DptxziGhwc5VYTtpc1oKsY7TBmevBaNXN
+jUxo40Z7gKwRGTMPtCkxQJ/m6bXtJxJhDVJj3rzyPyR209B77YjjhDYrB9xwqzVoDnHCdmRq/BZ
EkY0PMqNHtwGBanrXbZq6NDWk3gnKvVDJNx3xU2sRVux/RiwF8I+uEVivImE6sXPoWj4r4pZrwDA
uH4c3OAFXWgWYImW0EUJ+yQpUjp2phaRynVBznwSI6yNJafo1FULIKipMSmNmHczfBi5tTL1gwxv
qkXEoslkumh4ZszaFpVfFl6PZriyvMSGn7NAZ7ea8BRm0Ajr0E66Z/jd1342uUUGnmHMXX5RNyqR
2TO6lCrcy2TI0aUIHEHGAkYzYgC+mOY9DeN7nJmrid0bRCochwUYnIe2UxzUdGj1nKE8wcFYVLjI
De+jka7THnGlf8S4YPvSDfk01qIgqL4qpS1xh3MiyzoUP0g+AdfEzFp5L1Gp1QrRwrpkjzm3ZWR2
j2XYol4sARKpEQKWxjpkhSMXwoFQOqf342WBTGaIIOEngwNriwTrGGFEv6jzGLQDSuUh2TfYZg0D
/gTQvwHyVXA/ReKxsl4yrdz7VvAu5dM6bdRjnMTuKMjrZGp3g6g7UbJru8wNatwkVUWEACd44l3y
UNyMwo3BwzOEp47Bl6jXO+ijTIMK26wRnJrijlDmfZWvEyVyo+S24FyzEEfvQ7SilZBP96YYrGVT
gUKIMM0XV3knnwAsA+iXwZXVq6y6k4OjlIibXgvtFMG/DIAE8O0uI+UYjMmuD2S7xxDRTdw6pVZn
H3exMZp8F1UBgAj0+9oLOVwrjK0LsbU2sqU5EuLwblo1UwZmambzastSTFcI8JaVidQKrobIRC+u
k31cvKYCkKxROZWVupNkSH7ApyUrT3ZeoaZu73kpINWVyMMe9ugUlZ03PiViiutbe8txa3k+2qCq
vlP9+356xPUBl8QlQXYRQpau4NwNwUsj3ys6CoHJTfjM4KB6nJR5/4KhUomJOyKN8RT1fgZDZgwA
iQWyxynb17OsIFNfiJLE1hJhzX+McgIec/RwOgDwGCUMlia79rznMsRyKIPmbtyue1Yifz0AjcEz
sfACeFdzhT3rosomP/lVsYqJWlrU3SkAnKN7R1/y97n4Lg71MQYvXwr5VV/wNITdUqvTN7R6H4gv
3KzYIePhHbmqM2HTt+XOb2s3RiGOELVA2oNqvLk2Ff3KatuDP0kIq0W0Xu21qn16gUXKROCCTKc9
FoEcy+/HlIAy76aTf+nZ1djv2vGWKIJro4+chjxDE8xXqYxup7Jj+P6q8HaC/tmX0BIMBRkqkgPC
LBeC4J8s03cUJgI9WOOJg3uE5KRlfKSF6pOKVUoxhY1ktOISJPGmQl+QpbsczV2HCtwoXoxWQ9J4
bBOdxO10O+FCa3MTA0TxkTTIkuNDMPMdBhqXIX686IVIIUfMPD7b485sKtsY95MeLdFynQh4dQu6
r8jeykOMVMiMYkSL/hoXnd1EV1bwyNjD9pX5GdnIxQk3HRBjQSCyWAATZ5IbtiJZALHWywQZSo9v
RelkoXsSFfZngMR+dqPwEHjGr6bOV2M0bGEvuUX0CSsVLFe6basXE1MW4q6FlFW42xv/UAXTlnh4
NIL+KQ6UO2yvkmu0L1KI7F37rMBS1gpughoXLY6lOFlO5HYmOI/j8C0VyNE0X3uQF76Z7iadw0ZM
MPSATDZ8ybk/2tgSwFCDwSptUSPrQE4Ohh/uDEwiUtGtY6vmVTAWpLI/y0ZtW3OB2Jww79mNf08+
X15XyyzqJSgFiVtL6hIOIuif91430hWCUswVIqbRXMLN3OgjwCqzRx6uo/2uGzImGuNBCGGdqlP0
6fVmgUuf42sCezZOtkrMfKqUiE5O6/QxEl58RMK+GF0YyHxXoMoWR0FLNxSUB/rZidOSYGETh0CV
uC32zZ63cJO5ycmjEQF0VnNHO3H8Y72r3J+LuW+rK0syiaYxRPSM52V+Ufs4DTHvUp4iR9xUx3RV
EKi9UHb5ClfvanoghwNz8dJ7lzEIXaqu5knTeS35dfmz4o6gdT3uVIvNx+329Yqv7areyOuL7ddv
Thl8win9TZWBtGienTnF0ainjuhELlNy5yqcwG5n7ob6d6TDrTDeO3WUORcbod/VytbcX9IVFY/u
eQOGCEpzNoiyLm575VTpv+pYt5X0mj922VVPlfCr0U9leDuWp5/v7DcHAfnryvP57kszTVeDzqrb
nKySmtrrWTcvnNu+mdkYLICkUlYkGj7nHR9FKKc4qZOKHqi3qtJ9zKhEvK7tyUHdq7rimi8Yuhfn
58uSvumZ/Lbs2RMDjbLzVS+elx1R5m7bXzDM1sMuXJlAO/8aHOQ2tGKI5ZfHY98c5n5b/Ow1VSii
NTFncfhztr5Fg2PHL836r+nQbX661Cr59qn98hOf3UNepCYbGpaLiDEg1XtNzAjJItGF4YQsff+Y
/n0vz444Qc2YPfNZKPHeDdRyUiovO7wbyLbxIj4M2TErnZB4tuazrB6FMrHZprQWk7HuEOLs1a8B
+yblcloZi4hJFYL08cEXr+DE2iATN570qMENbh+67lelceJBLClDF6jWcfOAhdlrhF0AnccstpJx
7FUsTM1NUtxA1B+jjNalD3WCQo/gTuoZPJNd1S6aTlzWow+ZHahHCpCFxOqJCJReRzmIpxDnsl3H
jxklJmCFZB9yNomy6k0R64dqnvF5pYoZR3/DvbXSs5PYgLOSzNj2InVPwsRCmbIN1elDrK4zPC7k
H8GzpWxYCcZblF2Z+q7C0hNh1ZC19F7xCR/qjz1Up5BA9BaMnWWuqREPQ+gOKTqH2Omo0ApbCuD5
N3AK1DnIGc7f4D3HMT7wEiAWoti3on4LFe+lqJehVD6bA0Dq8jFsN+mAO3elTxanwnCwQ+VBNx4i
czdKxGusq+kjAx2Yji9mPkGIhTLGSWVdJ0tJLYFxEbMZhpvQIvNDioGC59PMd0/6Zl30nOzwnIpE
x+zN7s7QKhydpkOsp2nA7Ahip9WQNXspTvvRNjsM3uZyIGx9IWbRlQQfFfqAU3e7SfFulXytJelb
lSb2QMVflvceUuKgoqJvHwyN2TYGFGUlIgDB9tBsgR0tFHk39B5H7HIvmK+kxtqcZamPW8S9e7Ha
IIVaVuFkK14B8hnxR7OuEa+GfU91gKJ3zJFswCvwWmfkyNL6T34+HGRruCaN3pYjRDdyAvJX38jc
yaLaR7MGea1Y8OgmCYvNVBR7UyBbwWjevGI7em9STTvq56+X/F0vAQWqKM4DfpryZ/vQQPaKVJbs
B+bA0XJBMOMtqUfxOnYCF6caGcck/Dr0Olxk66DFBYdHb3lxBnrpz5i/B182BwF/phH5lGjRhgH/
DbkTy95V3fYErGP58yVL327xhq6qyBoU/Q9dA/kjWT14bL3ZfqQBlt8EvrINbGspI0tyidyFCpQ+
k0S5Edb1rvb95aVd+Nstw7A4Wcrk8Onnmz8poZUilSDOdHO868QTFnYOVBLc/01R5LuxbS5c87ff
bWb5yF8kSRHls23C1yS8o13Brm9xTAjzfh2W1n3e9seff9tv1lEkxbAUjcLN0sV5u/pyG/HcWcNQ
QbC1yrsJEHYLJgwz7M+LfLc5MEIyZXWuoFTjvINpZlLLUZ/8bfNKZJ7MLPkoOMoKjtV/QxDwzb3i
Z5OA6pgoA/lfv19SZ5RVRuAH8RFRcCT5+hD4/RJPmiO16G7Azmvypdr7m039tyXPXgZjrAtRhvRL
RQHQw47AGm7Je17otrHC3L0qJ2y0rxd+1EuLnt26CuSJLoQsKpeVDVF9nQjelQ+EW0g/Ja9bCyG+
KZC3IyMHL3KKgk5f9/C//CPOaikP91hPAPq/quLKdA0XXYI9upPmofWJ7dDW7AtrzjXLWcWPHkzW
mdBYCtbos1ID2F5L2jBrVrjMBOOlxktlmrvAvB8tnYCCX1X7WAfFXibbQIVgkmDlQGYIQ8SHXBle
+nO++RLy5/DqmLPO29DOnjdN7Js0SPlz0ge+Ts6wA964wci4EC5/CecH6c9Lt1S+QSoK9fN4zngY
WuLP2HOJYjyka38LkmPlXwMT5Ie++I2fb94PqxlnUi6OIyaFssgBwKn21V9KJkJTEPMsBgeQMRJp
Gxnqz3f3jzXJzUXNzy8qKSbnrHkv+PJByiPy8saYXqCcQIjw3jpJvnTD/vhA/LUEd0rFeMIeevb8
oNIUK8VkXhTQB7DeS0SZLR0QNZNWEiQTFXaLCIwgxLWrKR+gEPFpw9ka+60hh0cCOp0aaiw448ef
L/2PbW7+uzA0MP428SGoZ998o0h0TRcoKjMD5kypbMhUpvmj0C2QgI3FS98P9uOgX9gC/txez9Y9
OyOkkldOmPJonkg3orfHDKaLOPhj1U4hPtDMXM5i4lR6pRV8n7ZMDuv3QBdeDZJz+iQ7FAMaWUFY
T9bFQdEfk5uzP+3sVhWFB4E0Q30A+/KQKk9pZe3DCFdO0i3BY8zx1cQBEH2mXjjQSH+81Wcrzw/R
l+cwtQQFvzA/ijLQ/RpINauvtYkT6XCdD8SfyCSVpOV1m5xIaFn+/CBcXPzsJRixsghEECBjseJF
n0DYy4SraaKfpzYOOaL7VHqQjWc/SRzsZBdW/7PC/P3StbPXviwyxcvnH92Isl3aol4JDiowxwpF
ZagM9gSSVyObRVMHhgoqM3a0rCIWPkg9sf/ZkYZNACYUGexd4GVJJbkgrvgvnlhKQR5Ejpzn88MY
yk0dJLzBhWbetkHiJprkVoWJu1peGK2O6y6BVtYTpAPnuThJHUY9doFQ822gDhz5Mjgx4GKL5jpH
H/3z7fv2+2IZog78jQs9LxZFEge1UEOKiovRHci+KMy7ZDoJ3nArNyQrXvg1/ov79fd6Z9VH2hpT
zh3DlC/0jlxb+BarZQKLumpmuLxOiJLlqPE2AsDWoYDwya8LE3MR+Kfee7SMj3KGj05PQV0v0h6A
THlBCCBJf322f9tKeKZ0XOJoFylm/zi1+CKRinI5J2to97gkn1MdXWzS3lqV9iCSl0P/lbNYojOn
KAq2akU4CnxsTVyGuYFkutEfTGaR4kAKWHgtqgTcBcJVooTbQRtOk/Su6fkNAElbm4y1BlclQJ7o
e7u0b5Y80MuRYRGe03lIdNtHn20PjSYV8EvVdpYCWPfWmX4XWRaJOzXPu4Y35BeDxPsA1xYw0GWU
CzdyAOCnVE89bOoxPPBRdGW1uRWDX2YFBV5XNo0KqaveJBHdDOullZIPndZ+md6adfoy5w3lJXSC
HFutIi4x8W9GLd0FassFPEiY3lX07aakPplefBeCVUOStVA1iVEB3WcFVSu0XqIjr8dJ/dCi2mbU
BVetXA56tB8GcaMb47XuhzY3yO484Uom8S6AJp/GmPnbXa4SbYVojBu1qJhdWvQghrfUDOlcPlbh
G6jjZceBEdPDQsUny2jMYnCbg9JKu32KGJSj82S8ZPID7ZRF2ScrsxhdCQaYgF5g8DeZYm1ij6Ng
1zg5/YRQutPVO6JvHC0GT1iaTLNzB8aPYxEjRCAEqLTEiZP3MiZRBQSsnOskruFM50jXtJ9eWziD
qvL/ZV2pfet4CUQcImnGYToZASf7nggdsA7jRFtBrle0+bfYStWFERE/qZRrk4F6zMhWMRqyifu7
QprvjJY9izo+ZboG5UCmr36N6RWmLIIiXTiOlvakoW4y632QNJtOIQECaw00ww1kLqIdhn0HBFgQ
JEfo6HAnN4X6MIwYZ9bFcAAvSOkg3Hk4kxUTTJ+gLACXE2J1yhuMUTE6LRLTi76xs/4gJXs/mpYC
liIxuDbLllyCco07EfhnWa4CAEhN/EsWDp4ROuDxGHwpUu8q0m1kDFeJ9FnSU8vK6ToqmArl8HCF
aC2rO6gJV5LxrBUbbageypq4XAVCr3Q9lbMqXDimBTxvqK9CUa9rGLJJ4d2lPOBiaWzV6Yawobuh
kQ8SQHwMgb0h3vaVsDLq6MbMUnhBVChTfF1MJ4KluWRmSryp071QhWtd+FWHN6JGo6vGcl3L9NIs
DkS+2yWPsfwxGC++BvtC3aetimnG2+FmgPAjXE9av4vJqkg+quI662R74C3CwUZOQ0hoTnQX1f1x
IMzRGLdSadgp+qYxx3UMEh2OX5je+43nzI+2MTUOCN0ZffQ4VRv6ja1LHvhO6/HOI0FcNkG3sjpx
11rNrZddJ3BBWoWZqTUdRG/ny8KvUZEfJG0jRq3d6jD2B/hRk79SxHvszqBG4Xwq72MprHLvQfJb
ukPTrm4g0WhXknISMov2prcpNOO2jZOdWUrHIYebhse5Nh+qSDrE9bUP9Tb6lcaPkF73tW+ty7Fe
K+LBAFgGeCaMwv3Q3lfTDZ34NXCn7aSXKzHA1FR8oM2A1VltZeF56Aq7UgCSxMcgvIVIDgD+0fJv
xqS/CclWKaGKKSpXAwHwqSmOlXkTVTeScuzw5efeoQ0+oz5zOuUeKxtJZ4s4vRMLSFHG1aQ8ECvn
RgEGdaN9pcHJbwpBA6eTNX2kMR7V7pZBL3gSXGXAnhYVaRdKP7iVKX4UClQg4hE6Xd4WJMkFTLPl
FJkJb19AHoHlzTU2KCZj2o2ywP/HNYUvmSHTKSQYVq2qfT4+C+12VBtX10I3DwFSR41bB3P+A58l
TKtjspO0ex96ShLs1VRxC4xu2SC/Z1rnaBGWOiKwrDGCMgOvOm3dvHuYc+1Tv37yBFg0sfSm1Y8l
QNSJaGJTG1fmxJtUgVGFEBMmK0q8CiyiXjP/JKgqKmu6qSgJjPJQGqMd1oQW97s06MmUgXqBIIXk
uHUQNVeV+Ch71CAjs9nw1Auvujq9VwZfK5whgLrn713FF0Qo92J5ExkvuvomdoOb1WTCxVDOvF0U
TVBIt2QhDwxWc9Gh/7eI4aiC3C5paE91ADbpVwxpUlyRdkpYfOmSXbOYMcE5TPuJ4bQFei0saIBm
8qLQdYgRCKCUfZ5cadOut+rlAFqsHM1biAgUeda6t9pdY546jT2q2zakEKnSOo5uPBP2l8nWJN3G
/Sc2foPcUxLCDHWjj+lDm9ZbjYBMKYzWUf4Q8nXvQU3GBjkF1nA1NIdpUlwDht0o8MoYptsN9Nsl
cad2oCFB6IUxdW4CmLoWdLeRjiS3rQeGx3zH6HK7MZFa5JDR+/TuJGtYltZThJfarB8Souobv1q3
irH11Gule01AWnFXARmDuh3BCvDVSRDSAItwW4E4wA+AWwshedObt4pdHXpMbFIJQVsyqaTkYC2Z
W0X3rtSyW4ul7+bDWi5TInyuu/i9qxUAcXdF96nDKOcBjuDtJavAe0y8O1D6vB9voPZs2f/Q0kch
f/Q9us04QYOY9leWnTSQURWa+1p8kPVH01cWSosCoq7tEvlXM0s02RKM2xqdkqQWM/LzeYADGCbT
yAevztnA62vVsBY6Y3NrgFAoxwD8yFEPvVMFWTLv3pF1HgXTOxJ80ThTI0H6N/Rkxfb7oogZyHEi
FSUi7CBLro0gJVWHr4zvn9Kxu881nwqedCytvR5qUUQz6621PuFAijaoCjZ9/VrmEkRJ75FfkZm6
PyJurckcEjzGF4LsyiiSwFSgYFzDZoNdfgC4RiiTjOxo7w3glFXgL1pVrifaZFW8qMvkqVQ++O2j
BsM7jKtl394DQ1m3k/SiGa/qxLPQby094XNBnjwZkjWcd74NmYR9Ipc3cZYuI3U2x6N1KCOm93oK
6kb+9M330EKXzz3oGcobwjHPbz0DM0thutZ4S2rrcezrY/t/SDuz3ci1K9v+ykW902Cz2QG36iHI
6KWQFJJSqXwh1GSy73t+/R3U8TWUkVGK8ikDNmA7T+4guZu111pzTPOXFzB/jXxj09mC2BSjzaVW
XXX1vWkpuypZDoPqGtmqhTySp1D4IZUoNT/+qi5qWOTeOugSV60xiNJSxJHhEWL8Ior1rTmuazh8
3lB/T8zumBYbKVaPsgnRKdDZk1rS+kGogqyC3oNNsKc+CRVGp9i0OimlJvilJNeB16ysQX82u5Q4
kkpRnHl0FG1aw95pFR5246EoX0aJ2ALDW/7HKSAUU676/jawu03Q3SohyPow/jHEnAnZdRPEqyCW
V4lEhwoMV32vgPCWVO95AsUdmuM+jxFSpPoWyvOdT4+R3we7CYXtGHZ3ktSvhvxWpzlqMOAaAa2S
02c4hiuPezrV9KUSpCTJtxUIZq1hK/HVhRGDfFOgiUA7aOW7QE4XMbZwnGJm/YMWsmUbPyg1dYUx
PhDFxm+q1d/m6rjtU6C04NB1Qafj0Owpyi+Smli+fJDyAN9lnEyU8rFjfZig/OwpXLZQDaUI39qE
XE7wXHrH1N978Lc0eXDYkNZZiZny0zRI+zanfRoH0glvGhTPRkR9rWm3ZbnF6SugP/BGkAwE4FPh
IGjhg6FILuVtt5cNh3XNtXAmPzmSdJ+1tKXLV6TYnbx7ommeZhHhhMUs602pEiIHkOJ3FV+2jk0b
7tfCx5Onk2a8Z3wd6UwYs9Y4wAK4hdDRIOKrar4sUvlRrvq9qewK5DstrorX4zhuYGrh39m6SrKd
6Aw1Y6Yf9x3JtczhaPu/lGaA/NgjeC9iBpZvx/hRpeTaZI+yGu1DIYFcx/3ZwlkiuNbgg5q4dMZc
/43kLqfGVXqrjs00bPZpftv43+X2McznICeik3NYjJ2ExPk2Hr+V+MNZdA4Cm6FbEN6lv8vl6w6j
qBQilxZd2WW9bEa4UfKPXNp37V0Z3I38qj65oXHS7a0fNiXhwoKABxu8BxuYZu+R7pPlfdQmfLLn
JFRNf41lRUR10pUJDrWvjjr2fUJIN3Ga/ezthzoUe6/az86WodevZEh6VdZvFBg3EyFiGLzK+cN8
pQK6v/AQRGWK08Xythgfowi4Fqp1ES+nQaG4udFr2nF7Wq9mitzYVN8kbW0bBxGbK9X6ZXTfmOVN
+07j9NLUo3Vp3jUJN/Ax3pQaJPEoewws6prd9B6KDTxH5BPNbYivD0gbcyejXw+syGn1g53ui7nh
igJtVWG1CtBACQ0Ke/4+5k14JhR2HNt2dYWhCH5YBt3LhQGougRxm2+V1riaMKdQ28NQ3KUJ3PE0
lb15jS1qrsx5divTdxpYw9PUK04aJMuMQvgAuxE8605Ln+KQEHrAHoyIz0+e/OxYE8knWKS2oFHb
5jGToCiO4c9wrsnijduB1ivcoqa5Ee5jSROolOMgQYk1tdEM4S3Fj1vqfXTwQlbNUBnAogrhc31V
sRToC9MBySrWYSWzPhr9qZoB8qWS77SQxtNx5PQvpRDetUfEwgsG0PQtGap9z6E7BMmF9M1H9ug0
V2HONTGDgpj5R5K9NoU81R6pP5ijK0+G4KnR/EdLEYjBaJ7OwdrsocJF74k+PpTDNwW/x69TSGcz
XJ9+w2nqvTHlZJLiGQ8S4EsyCjczhmsFL/TcGBdFW9yiy2I50LLCGRqBeSGccn26wgXwWPhPxLS6
m5LwiWEwdX1yKT16LjH7+fedFD2EiTGmJvH7wC84/ezWhwWLT1uAhA2BGfxqxXWNG8hAAerrN3M2
2/V55NNsV2K3SkuZyxWjhoE5DNDkpQWeElLpaYYBs046q2MNCxmab6X4Wq+3vfaMRfRYiEWjdLtS
gZCapGvSt3RP0xxex5fyXX9UVcl2mbrOGWmpNun8k/xt76MJFD4aKf1ed9sl3bh0kW77NVcQmql2
8kp14/uLAtZzKWuTNJOwdNqpxGnNGFMiYaqNPEtKvTXpNfTtCygmDr7xG/TvX3+HP5u35mf8NNpJ
1SCMrVFwRcfVikYmyMCBUzq5I3CKWyhE3At1IS98l1P9wrjaaVHqZNyTkgBIeqTBMuPOtVa/WkQu
TWNIWBXH2shX40Z5/nrAcwWpz895UggILQNlvclb7SRaWTLNoef40mq/NMbJfFFHWSidyjNBNb/l
GuJM+/xtfo/qYletuVOsv36ms1sc1TXqSYJ+Bl09GTCqSJhlFgMiSVk270QoDteaZ5pyrtp7DPQe
vh5v/ianOyp8fkObdYoQiU6+2YTvoQoUFSVYfjsHWAlAfMGVkCh96Qd/44N9Huzkg0UtfU0+HkIU
B9rVABxPqYzHr5/nz4YGJqEtZINlhjDLOk3xt74Xe21KAWJuBuWcpDy46jbDbvjG04WrSz2uZwtC
n8c72fTaUenLofjneKhYXPOo30nrue1UuqBpnj/96bey8YuldqGgmjptyuRXaFoVVuyv62aLgflS
X9MYfXkKzj/5q3HmNfGpwJaXw5SkEeMQElTo34kEfooFAfBLtc7Wl2rZZ1aYpiq6ytlNCC7skxnY
iQo7w4BW0yzF51u6Hy42uVwa4WTaVVHeqGpNAyRp7E2nU0MGtf71tLs0xMmqxYKzxG6Ch9CQ7gj5
PqZC/TdGUFVFGLLgsNBOStCSHAg1MyJ6StofknkoKTp/PcC5mayp6oeEkl7mPxqO1FKJMs/gGeQd
6f52HV/DMadewHkRuvWFufwnRcIyNdo8hE5vkwEP8OSjaGMbptb8URpXWRlOuMRprnv1rprl6AIK
tbhZrez3rx/xo05/MrMZVLcsm8Uim+JkscJQzqVpojWu0997LXINRCpzpBspAyn8eFaECdpyVHTt
EM1B9zYevQ6p9VhjODYbY0TqprbylU+1Ep36QlDL0Or3GrJnwV1k7FZGKNGWigZs8hycGQ5yvg0a
C3Mewh95zm+NbumV+wr3oMiDQZukTtCIZR3cj81RnyYqg3PuVXeDTnclybz9+g2c2x411QbzrsCI
ot35JDpMfVwpRIiUf8Y+jC81h7SxJXJ2wmd1o28vjHYmFv1ttJP3DWbXgA/OaMP3cUmKdhc9Qd9C
anBxOv3ReTRPJxpG5h5AGCynx2ZS9m1rjsR1xvXgYvb51P8o1/Eao4dVfUU3/rrMFrTKXjjQzoVa
n4fVTgryIu0HkeRoj5vv/lFewgBL7yB9wWARb9ULtNmdtI2fvn6rZ44BxM6KQh8KXXuGfbJyhsYs
2rCgqifW/kbb4E1Pd6e6+bf703mjGpbl8woFmHQqHtG8Vq2UjJpkZL6F/vuQPmXav92dN49BXEhH
ET2k1ik4p6qMRjQWY2RXOOwUtwkRI4qjN20HpfBHsLt4Wp+bkJ8HPJmQYxgK25/pHNF2DgzQEG3L
LU3n7kVRyrkTQQNeJ6iqc1afikMkz2ibylRKd9yBc18SF+Bhupibf9GfOua2WF/qDjl3M9WQveqW
sG1L+QPTkQZN1zcFoSP3mJ2ywizYtY/h0t6X62avL7Ud9e+N2MT3/o10odPhzLXqt6Hnt/EpZGhN
YuSENgJXDpsr05iWWqFRoo2XX0/9S8OcHIJWU3pervBSq+EpMtZSP648hApfD3JuK9FoFzRAaWCw
8fGaPz3LlHqmPnU0+GpIIaf72lCXHjVnhU70rwf6kz83T3+Ujxpty6D0TtvKaqThiZHTMD7uvLW2
GTZY2rreItldWstn9ymWMV23pqEy6OmLI6eSBSbNxN2qc0mKsRV77zCb3eyA/Z9bXEeXxTzzWjo9
bD+PeXIN1fxpKv15TKxPdjbA//WwZ+Glrr3GQw533wuvc973/hyPL0ZmSBYYQPw+B+XC9htFplsg
LN5sbPUmD3Makmx6WOFhhE99/Tfa82jN/teIp7t/b9KvA5Sf0HWoXqek2mRt+UgyY6Ng7QOx5ykT
7TbEbzzGCy23jhldBvC60WYQWTRNsKilct3X96X80IUXMh3nsjG0OIE2AAgDluxDHPhpGidJbCVe
wDRObEzeQ3Vl0y6IJ0pGPljsxoDUR5EA4AYDU5srEnYLI/BXphSv8bHzkZfkFCtDfALxTnYkGIyR
rmyMXLqA2zpzAdW4qQGcQGVG3+qcVPj0M32VnizVp086mWjYKG+02XmJrqcRfUyHqefXS+7c2v48
2sk+JQsJT+ia0fIwWJfFcdBxW/Q1R9MuHNJn49vPI52sOC9IbLpvGMkyq21ACCR6yjY4cUxldA0B
3oWfSw5fecSI/QFqMxUXBWeHdzkq1l8/87lN8/MvOVmHSh5hi6LNzwxq2c7eRjq0wktL4ewgKjsm
nf30mJ12JhZjOHq9jyJxPu78Dd5kgEPMZeckL5pTOf3GOFw8784dsfSt/WvMk1g2UVu9bhPG7HdA
NZeZG+8ou7j1qnU1p7jL1uXmb7zJTwOeRA+dlob2AK3ezaSbKJo9j568S9LOSy/yZD3IEHZ7YFus
Bw5Q49oqryPrwmF99qb3+cWdrIJJwmwQ45/KVdDB+VT5Ywn8b/SM5MQNS9kZBXYV6rch15em3K3+
dy/xZGGoQVpaMm20rq786uSWYnK4VHAE+t+NcjLpNVuq7VQwSpoJF4k4/w62wrwQ/5/dTiDywHqD
XA/o6PfNy9KzqqzgULiz721GR2SPnjET4bK0Lz3Qn2hLggVdnqFycJtmjOfvY3kaHkNhyvXcvq9W
Yjcndctrb0vtZ0UeyIk2zbrfXEpHnpuNnwc9uWskheBUnYhQmqRbTBSrDBTj0XhpWz6X9eTh5ssA
TzkrSH5/OBRVuejsOUXjpNLS2tEvOGvlMIGul/U2XUnR+lJMdPbRyD9wkRK02p6iQhtlqJV+Aipc
jxWuoD99WXHj4MJ9+08JPs/DyYaflskt5w80KOCMKhm8OTD+US+ttYquOUUOKAayaikXgpYWkcXo
6rFr7KkUL79eBefm5+fRT+anHJMKKGi2dL/X03WU34Xm1rKOX49BbMXHOQ28DG44eFepCgf5SeCl
6Ck9pgWQmbh9sQGrWFm8mjyDNmH/PWgUJ/YVR6uxqdHpt1RDh7aAtSyR+CijDW2pqwnP7CQM5rwH
fZtkRWS1duQ+uPWbYN1b+M1Y+nVrKDsv3ZVxuytn57QWK4Gy2ipZdhWHabQIgKhl9n2AGHEByxCj
XjzgZITP1M7RIkW3Gf7j8R1SvdkCHG4IHTX6NiwRaqrT9EMf6NUM3k0LUlMpRQlOR1eZed8GyFVL
Bx0GmuWjSgq5bKqdD3prAm/R0ZUYJN71jD63xn1nf7PFt74+oBBcQLW/alu6nj1ErBXytqFfqJ21
tCppo070qGo0bfnlVi5ThAweNfzXHgeYqkT7qmdO1RgPfZ+s1KxcRYq1N6Z3O39RJtg1qT1dj22/
qUgvYZ+6VcL+IVMid0hxtzZwwbPpPJxJezL+r19/649L/xef+rT4CQPGx6SWNEvj9kvDARwCydNy
ymX5bdhqG3SuG8QJd+Xact9oeLoL16Yz7crtfMmQXOPYHNKV76bKhXl+Nq0FiYG4A0U9GqWTfapt
sHozVe713nVwW+6wjXGMhf4rWkDZu0gt+29G02dZGYVopEG/71ascmGnk6AnGfectVh62xRsvoNX
sxtgcE/jrHvhvZ/L+SCLMmDM4fKI6eXvIyKVTqxivvgqET2P+XszoWNuGqfy6Aaob0tlcDJoWmO+
oxBd0NmhUJkfpEcJ94CBFoDcejSCn/gyYZ88Oqqg/cR6BLm0pI2aHvTCsfLvebWvmLhlOfxQi40l
1pm5mZSDXYJpMR09+on9mEIbtC8J78Lznb2ffnq+U8+N0reyLBvZqIKtDKmEyPgufszXhjuX2tp3
uhq2F1OG5+6LfD6NDY2Lh3xa+ipk2DwgGOdKUeeaq3DZPKmAtIZ18ur7G9r1GbpxgqVGz274Ta4u
ZMA/zrQ/1tKn8U/mrBXi31f7fNM5FRtuyrV5aPuFIBc7g7JpjsV2ey6ezhJC66DcWvVixgwyo1cY
8MkXtvHzJ9Wnn3MyxczJyxLyxnP1dl7a5ZqeSO8hV/bqVsmJA5c9oBpaVJ3o2irWan2I8tXFO/y5
2+Cnb3J6aRV+RfNkyztBCaIltIG11DmG/GGM47dCyi5sZx919y8+wccd+tPlM7HMFEvuOZ/0zyKE
RX/Q9dxIrTiGCzn19a8im7ppnzDMWsSrGnbBfQSy4XipDnZuic80SUsl52SZp9U9Ja5bS+p4/xKQ
1kE6Dqq+C/txGWCqLkscP7qr9tavrzeWswsPU0cDdiV53j/SlOHUmniuwCfVu+CKnvGNL3bRWG+1
JFpVNUKU+l7W813WxkuNdjnJzNw0oVHWoNkZsdnXv+ZcuELtWzVokjAgKJzcfSjPiaKqyWynBcIX
yUdrQveYipFSaq6+HupsOE1AxpaqKxZo45NwusJOzEqh47nFd+V7uMl113PzRxs8Q3k1N2aIPQ5K
3vES8fLiuKerHheWksr/POX65fgiuLaWjnUbO3MxV54z0S/h6tLcOpsa/vy0J4vbVqq47yJjrrxL
jg5RsYlSRyC2yMtjEt+pIYyuMHB7/acWHzSEMH6396xDGt9oWr4U9nM04nU4XIpPz0WOljrjU4VN
MfCUjIW/XV/LmcWcx8DPkLDGLTZ/5ztjBCConM59DidzSjdDPfDmk0W/b67iDb7SxN0x0cGwjLfm
jmLU5nJN++x9hoX8r1HnB/+0sSBcxt8JMQrpELGLN9PeAPZFByibebP+O+pzrhmfxzuJSDyplu3e
ZDzz5oOP7+bX4Xqu2atX+GBuv36n8192umtyRbNMk14E/nWSdxkls1NSk8kUxk9JTRrtwZgupSjO
FWo+j3FycwlVL7M1n2USbb01GzEdHOoK9Yt7iR9yNhmCCx2Abk2GViZOnibrMe0Oyo/Qw9gVq/ga
k+PdfM7hR3bhvDk33YkXZ2MKKgvyH+mCKLS6SWeLV9TouoiDtQ+o5+tvc+YAFQqxzJxMJVo8fZqu
TlUkjwB1xdx4y/0Ee0gTnYCh9E5t3H092Ll3JxQCYI3Wodnl72RxBZhSjvmc/8iS6VbCzzEYPNRj
zRHh+aJtDiPtsTEqx478koez69fDnwngyGtSBuWVKrTDnGzh4WR5hRwiPmEbWUKRRGMSLSE1Oqlq
ukYTOLb/NwTEvw15snubRW6Nmo95aDBvVgmy15CHlkBAGfJCnjnmhfHXpPm33Cf/Z9aSN8XP7L6p
fv5srl+KUxPKebzP7pb/HN99aV7+6+PP+j/z+b8sP9wc79qf1Xj8ybWi+a//+5c1yL/zf/7TE5LG
zZ//+R9veZs189/mh3n22S7SZFH/9/6Sy+T/3L8k3ct7Xp3+Q395TEqW+Q/DpthDL7Dg/KB/7f+b
TEq2/A/o1dS54JBQEtVM9jByirOVpCL+IcR8T4SuQ7sRdJh/uUwq2j9oRKJaYiMN50pg/zsmk4qq
/r7eob5Tn4cFAg9EhZzBGvn9FDDFNIzaZOirqPMeGoGNdKBS9HmyJAOQLwaTo15hgW6qByBh284T
h7TzI8cLTcWRJ7SZEe0hWZos7TIVKKy1pR0n9rrG6jwJQKG2UonpZIRDfELpJjMMqHhVMKK9jVsn
qVK0Q1MENytsdwAzUQ+HqrRE/hPiybgwomHG4L7rigkB2TYPg+TheK7ZD4iSnjPjfRK4ztdVzTWg
Mx/mR9By5S1T6HgPmeg+iZw83llKOYut+A8lNrd+oNWLKdN+YV1fdatWCbin8v+ppf849OY29AoN
WSNKyziOV63e205joitp+8hNImOZ1lPnlMlgI+fjb4oKxe3y3O0S+8EaumgRaem0aip+Y9/uVCN+
mX/W0FAvoqt6O03I+THFcAwVGWgwbrXMelDz+DVSKH2YOLnDZi7e2yn4IXvoCKe2tvCZB80W1+NC
YxdBXz44IoxfgzZz/CnlPgi+cyFVI0Ye6Q98aUkpmMErGl2eWotu1LJDnOuvEKfTZKtPb142XBVD
57Q2JDW3EdUD3Lcno09DwMMdhO80+gEb6NfH/1LaIR35z2UXo03U5O8lcwXW3dGfIKuWOPqC09lW
Ut07ZZscxi4D+hEc9BbjdymqhNNE5VZUeH8T+7Hde/EKVfv31E6p89vHXM8Og6l1i6BVVnqF9q+O
TVLThg4jzXsfPVRIdQbaW/ZuzfyNCTwtqlQ8WFP7nS7NrZqkzSKK+keCR8upoufSqgaasvEA1+z+
1bQZsqUq3ltBtVBTzy0SRCGjPRz9pJedFdZq1cHi3S2knoZFGoBLS1orWr/VJHVAjZ5ssy6e9p6Z
+45ehPjmlSiSx7hKD2PKC/MkcVtNezWsPCRhSuWEkn/s0QP3+qQil6l39ijTa1UXr8k872MDJEsf
CmuV562B0OZoRJG576LRTW2Bl7jeoI1vEb8EdRRgr26yxnx7q+j+KoyKX3KEfjPJ/Wqpm+K50+vR
9W3lOVEU8lcZ/o5RUsGX45pymwP8lMdsW5EfXxTRFC0TOOa6PNw2Y1CBCjDIW4BEgQxuOEHt94tS
9gGgW3d6XepLBKnEoP0T5gy4yoLEGOT4LireIykcbtAV2NlGlYN32gEzNxfTtqmj5wGZCjpED/Vc
zeuI060ivOMw2m8pRuxdgWm2FtqYRaI1CNJi67GA1KlalkEC3TWJ8i3EBF8J+mvTe5az/s5UreCe
wGC8rtF88HP84orvjiJ30KU1sDbB7B9Q6NjhDmfNdI+F5zYMc7HzvDC4roAQ8NUBFmRJDPVveMjY
iYZC/k6aMt9YFqhQr0vf+7Anl1/n1r7tazfwkaX3jQ7mIABjI0yflswOAYnoHU3PprXZdPUmL8E1
Y0+0svsppjSVPzfdmLqtXz8MRtLv0pLZACS/mj+IHqrmfSbDQclMfU++G/Vtd290eeHKXf9Ux94P
U1sXbXQTaglyTIhxiyZHbgud4zmLr+1o+DHqybM9+r5b0hkfDo3bTOOql9Le7emG5b6LjLD3HtQh
R0/nuTZZ62ACrPKolTWiWNG9hn4OeEViE7MAfq9sekzlDtwuwPOFZxEPkVhD7Bjijm0jD9Os6ohl
XOpo4CAWUqDp/HM2ElkVUJY0kSj2QP3gHnyXmZ3pNrM8VE3f5a7BPE8pHxoLic+sKQ7qTtsJL3uM
uoKeZ6u5s8JbX8aHvDNtE3+CtNu2sF+MECl0shIjVD5dO9RqSOZPFb+keqphgkorKA7hKk6mbVHj
YqakjG5RHlSaiY5wjAQC1bsyQq924zJ8xs3pR93oGRdKmh+bok3cJlfGhZ2Ed4UeADgMMtsp7K7d
FAnao3YE4R2OEhHTSA57DFomJyfUSvqZp8Nafon5OZIaSwtkG0wiKP9FYIdsC3QflCgq3DZhjgLc
S4dvtBH7u35M8Bae/5zadg7WDreBHoJ9ViEXWIV/WyHT0iJt14MoWEyG9cvs6sYViZXt9NQghWF1
xRoUZizLN6MY7yE3vhl4NtDsj5gT8aeVGTsryLwlsisXkOZ0EJMF69/O68NkQcVQ7PhGr2xs24Vo
V3XaX/kF9O+o8PdBAcfG6GG9pyZPlO+S/r1Qj00vNVsdOeeVFURbv4/H+7xGJj1Ilgu0JFi3LTpq
nB+O09h7TtSVOYwTIz/GvrxC9m+5rZdyGhJZy/2joYD6CBJpNRSa5mBpnSA5g+meIKzp9DT5ZmMK
S/nE5EDDvb68F2EOYF42sfUw1RrZZ/zDtvVsU8nVr8ov8i2EEkdPwSrVdMnyY+yl2tnBprSGaB1b
y25I8Jmwyucqqvd25XSefK8X0kpqlGzXC2ikEptc21rrTuegNIzw6qEywgOmBLdjSttDiCcWLPfn
xrTK5aTm2N8oyq4Nwm1dQHEJ6/UoGe8Fzu7OR5BQC1caJlyviz5c5p6CuH1CDR8+dEuBB6yLpMo/
ZFWyaOQecTwykH4YnVoRy85TduTLb+Q6d0fJFcHtmFlIrauDnjZELnrYLb1Bu08E8t4atkDDQnYH
yimj3l7pnlK7XRX8iIN+crpy1WHNuLGLCpSEja45CK4gX64TVXUKs1v4kC/F21D3yjpZYJB9QEV6
VI2y4Dg2lHUYNdtcTZ08V3y3QplcS6swRJvg1RM96f7eN7qnWAQ0/yr296nSgHIfq7rkEB6gyqjj
dQZsC11vTXcY5mKPekwQB8cepVftmr2/bDqcstURJ8+dJVezV7KO14SWN9vC6yu6d+BEmBJVyE7N
e8esBYJQP+0WVvqsNij7kwY9dlCgHZcrL9uMbRmvBx0PxTFcJU1u/spklJFB49h9Xd72hkdqjLCR
BIAfuVU3QieSDPlKj8xN6z1aUj/sMVbBswDLgCjogeyX46LRVmprvUcRn8lv2VV0dJDjg58J21F0
fR928i859CyHnWmhZ5G387JAv0kHpI3RtGWhHdvC+xUh2ZXS/HkakKRHOvbGPXKVDupCmKjvE01K
EsGZ61WEHHr10wq9/dBWNIUkQ77Eto0kVwoanDC2axWUwjGSXFuMR7UT1KgUaYHOkSAifbUt2FRw
jPp1CbIYR+Q9vKOnPvFLIg5odF5hHas8cYaK58fxQIje9SXth0iSt0p+qJBze2r/rliE65aHebLU
G1BclHtz1G/BxzxEKCs71aCAFvINgqT22W3TTS8efcjQjpam1HFSeHdRpeJQIbWLNqyYEJW2HDt7
VTTTdeyrP+34W5fv88F0C1KrM/xmp8TCWtqCv9AzexgQRQDcOPeBomI3I9XJITXKb+RxF8DhlIXt
W0/tDU3Fz6Y0c2sT634aoleQR1e9Z27s5FD4441pK+EWB2SjOkhWd4Nb96HjOryNrPixsjC9nyg/
Ssiha7+Fa+vx433vF8DpYyU3m7wgtMpr3KrrMkh3aSJfQwPrDoNCXdTnqN4pTanTiN9dKUHXEnuX
V2rSxru4NF6UJEiv+Zhui+AZK+jqwQP5s4ZjYy50o/huw26pPEwIzHniDCN/hbTuqvpbUdNCM2hY
hHhGLq/j4Ln2yeDj94aE11bjndRVeyNo7zpTXUlKa7kD39gJayKsgmI5PXQPHtwSIpDRdmruHXZN
VMUaA8/TXfdol7tk3LQog9OR+xwLDbuHXnvK07U53xXUPowcSxvfhG8Qn7PFkI0McTEYiNl9+VXx
Az5bymJIDNKvQ08vDqbaHI3+0vP00ElNCcCfpD2UnmSt6fVzPX+A4NbgGcSiecw1NVuLvMFaHCxS
VeaLNNLoPp+DPyY8eaDG5BzszVXVwxTqCkhFoQHtIQhQksSvuadSLze6m6BuwZOJcODBgo0QlU1w
RXdCZbO78uCRgue3gPO8kBvrIbYxgVFKHSfz0t4Tpf60DjXhkOTTbTOWL0Pw7ePPpgN/7uNNdCV+
DEq2CqXwdfKq5z7v90UQUmrjWmfga4qBzjGpuR5+/DNdIvEd+LOpodcLf8RIySiNReHHw0GWBie0
FXlX9vpbkR2TzJzuKsXb6bGm7UKqdlaHUE9Kxr3S4LdE2wKG7kr8iu9H62Rj1y6DrlZWTS/Gfdv0
TjBfCbzSb+ABDYdOHrWlJ4vYTSzpNhlEukyKoFpL7XWVxpANEIPw8aZHkVnWHcyDq9TmI8hwB9NG
ehFS2t1MEtUavdEei05G9FE4Mp7Z1+RJlmWX81c1meK2RLayL71xXygXzUjVcb5vtpa5neZLla3+
+td7N0brG2L72GmUYDM2srw1BXOmayGU06QPjsAO7otqdIsSFmYN5xvXpJh76LoNWsBXVJLkYNpG
bX4cIGyMVnXdEzpkjX2lJ9W11nN1j9BfoVP2DEeMar6rTHVbtayTUfHMVVJCxNG7kMO018ZD3iNx
CWwDgQWtFBvfc01laFgl/ndjlL2daVzpE7CxLh87x4im3TCxYRYyRvIhL8cf7zydG7K3zLh9kd/b
JlUExVAdqEdHryE1WA7fY0LKIrftB9/Pr3O1fu+jd6Whi7KYUyc0nN/ovfkDiyUgAlFRu6N5FTQ0
05COcji3AXnJTJ3a4Cd4vZw6pSG54eSvIqlxwxznrI5Xnfos9fk9WzIkprjsKgfmFkZu3hBf+YA2
Q9T1uQXTSLIeNI9V4QfSQ8Ltg7TLYcrIPIgejEHl85vAT/AfkXVQI4w/G5D4L55SQa4K2lvdS2Ws
XCKNs8p70Nv55J53iEjhv6ngsiGP0jXDJj8nLaLQOEhkDLzh+mM5yCr7SFsnr2YN5BzxNC4x0TbM
5gkzFPyokccgBNJSGbELzzW/a4s/mwbGm9QJGAylvY4HsicWhF4nsYK3ACZB65n4kSnqEyyt2u2F
OIyT0jkBrTFptk3G6CkhcJkn5zwvZZUnbfzmNoo3mZ+t5g1RiqaDH0erMg8x+vK4ZKjcAnWf3JHe
kVma/yrPb66llDUmy/GrTIDz18/xJoNryLwrkd4BMrZM5yCJHZaEReZIozWA1OsE6AVtMYARAx1D
dqiYN4QKMFtG1FFlkdO1bNltmryOpsSZU08bq+TODTMOoohFH6rPXliM31MlNz/ejaSx1aniexkB
1ZET9tyPzyHm35yFD6LVXkqLnzV/iLI2HhRQdkbs40IGxiZXEm3RmdA5TPP7R8oswubQ+Xi/45wx
m3pB4krEq7RpDyAQjxESsiRNdyKm2Bc92WX8ok3VXQKByVUNddok1MHc3J5MSAyDvOiFlLCFEa3I
cWfACQGRMknjlTkwiY2hmla1LT2kI3Nt3iA/Nu7BLwnJujfDJBlUDQCKutX8+T+OgAEQBYe8jqEX
vxRqMyeYVd8Sjm6EWptbMtozFqiPd6LmYpTLkbfIBVa9scj8Dds53EWFvOS8TIbAW+l5peNdRMpM
kGfXtiVbLbDDrkaWYT/IXvdSFP+PufNYktzI0vW73D3aoMXi3kWIjNSJyEpRVRtYSWit8fTzebGn
OwMBCwx7NtdIlpFMshyuj5/zi/o1LriHPiSA3b9KTB+tpzUSxB8qTyKhKsg7ZPtNSoakcMXPP5TV
zMqqC9/TjStJZ9WM6NG16Z2FGFHs7cFNbs2s+RGy4PTBegwidtefpKEQ0BNfJmUFeUf/szgExNzq
TvLTbm7z8XbISreMjJuSRRi2rMpC2ot0plMg0tWz8w1ff4w09Vldo3WeVv3/2SNDiNejGImT76yg
oEt4IzZwQ65ETjjF8sSWyYwZ4ffGUg750H42Y5KJvWqt1PD+sCH+XcT7q2EVXCIsQIF9mZdu1CwL
Rx5BDGVVYk3mcyQYjyIN3ETSXmrQT+FYFqdIMTloDXLlg2ZDWTD8btgWD37ni0b4MMp3Zli/BS3V
TTX9pYvgpmU3B354jQ7PruXDKTh8FzHDWHLJ5OYKh0w7BQ381RGL4i6a27C99TmBQIuoUQZjaFz1
KhtPfLk4//p4ONbS3rSj70VXPbHmb9BjxDM85ggriTuQDiWxR+ihczqEfFZNWtcaqqsofxRHfMwJ
3GrkfsUhNyo/JoM7M8+1jTXyP2j/HQjhjMCRxO9Xa/anMZtIyYJfZS4pCn3/s/r/ViHoJU/5c17b
+Vja+X//s1rR4Vf++C39Vc9/q/8Py0QUVj4cE6IM9c/ykujA//0/t9+KbydlpT///V8lIsXQ/iHq
kqL80/+qG6o/qvoPSkJUDE3WvMYP/1UY0o1/UPyBFCtDRtf++p8AG4makar/A+C1LYRndJywTSpX
/10W++exVc/++eMxNqfmgAgWRUTACCYVIsqns5IzrwoiiqHQX6ba2oVjeK0pP/wU1gJsFBPnNcO4
N1Bo1r/waxi9NM0rf9M1xDp3QnqJ4Fq1amC2FHDiFVzM6W6imMp6F6ZEQJDgDFlzlHkM9LYLO4fd
2nyNUkSMyuxKFy6Rcrr7MEsLh/kMRfDPlijb8Z4BhK3PIClolWIw6NNSwKxsNdm6ju3mOtQBEF9u
SJ3VxEVLdIqaO1U9A4vXWZW6Gh1fqotRe5kaFRm/SrY6Hvq2hJENQcu2UZWJHL7TZ/foCFcPTqxr
rp/b1kEbe3UvD4G6L9q4udMa0P0pL9NNqkvy7wzFePPK7yl7lz5moYMzxXtK7iMJ8RCSV9sTEZek
cwOfOlnuJw31EvIx6vXl/i10D7gUC1enjwaXyOmliOBORflP1l6qIr0m0UyaHlOkDLIWNraovlxu
bXYH/1kh+NrL0PaR9+baEvP64Q4uNTkteo6/F0evhn0xGeFdhg4xUsGdc2s0sJuKtsaCNhcKoJrq
AwA2u+ohRjOwAFenmvdjn8m3OXftu92h9Oe3Hk6tFkFc4bTjlToFLaGr3dzIldPc5UqvH9QyQyc7
xzTHSZQBr9Je2uG4QPY7LIz+ucy4cuLBM2/qJEezVmm1FTaduIb/fVuKThs2ZuZ/xAro9pw2z7Ip
jaFTpZdB1fCxLe9GVAixp6whlw8PTa2tzOlsG4JgRqDAQqYAFpgK32M2p71VSDxae+XYDfpDpfJA
zEzfNeEPynm2guKYbUTRFnBDDjc4k7apz7dHYRGpBZI6udiOftJNLDHV6qsV5Ct419NiuPWnGRsd
T4IOkz/s2X7v+xL/J6Xyj1i6p1c8zGWQtXq/v7w855CUP804wCgp7aMHwF+ny3MY+pLCqeUfZT0g
giqR0LFTSBdBTpaozqorWcthh3Xej7iFfTSFMWpdkoHG3cqHzBBMf30IMYlu2/hoIz14+iHOpFAk
G9TgGBmDT0bXk5xik0vBhgzuPh2iLRCeAsaJVTw6mdffO2HVrqGouCg/Ltuzb5gNhu8Y6HBmuucO
eRK+JqBL78zE/Kl0Xg+mErF5KYDqkDcD0Np2qhtXm/z0vo+osFUjJavLQ7KwqLlU/jUic7Stn+h6
U6JBfATm+cAdJwffE0ndJ96w0tAcoP9XvzUcCFR2Ccys2YkPPGpo9VCLni2nKjZNrTyY2W1AWfzA
qSNtSBfWQJoLfNdAQRgb31JQAaPetPIdYng/nBr//Iw/2wrJDRT2T5fA6I2DEqWR46Z1cDCr/l7L
rLtSwv66M4q3YNBJzTfeo+OXK7tgaa+xndE3I9LgEJkdH6EZtZ46dLZbxT7ZbS1/6JS1/Tw7Ev/q
HBerBqwSysX8SCygzvZBOcpHbahIOiZbGxU3IyKb6wVURVClzFZik+Ve/btFsdo/3DzTSDUb0y3H
rYr63RnS585EUfTyGl06DIHN/atX4ucf2lA75gsJwcytIbl149MQPSTIYV1uZHEjGFCyAV5De7Nn
y9NWx1aqUe09epZ/2xrWbUAWAnCG/D3El/lyWwsdEkculj0q+wBo4GmHGop4Zd/U8nEQ0pMmT6Ip
e/Ooaa+0c7bWeWYh3kRYYIllN9fdCkuoJk04tm6l9zK6NqN5hw1Ii56p/drrrXRlduqR5eLvOqRD
V2LJ81Of1uEp2jjdmmgOzIPJXpMUsoWB4yYgkDZNn97ZkbGVYgXeSnMzSc5RcYpvTp69dKNz1NJy
bd2c7QZSE8QovNQtmzjsrPtB2jV6UWZHyW7dMpy+ZFK6CxPqdH5oyPtIHl+mlmj/8uSeH3Q0y/Vi
Inmm2LxZZiuJtGyCd0hFswkoeWj0G7+p3RjF+NDEuNJrEUs1HhUzfHDM6JDk+bckWSPvnK0w8Q3E
nYK8yRqbq1jg39EmYVTmxzYrJnhtU7Ox1PjaJzq83NuFhkBxE0LAL2eN/WFzfNib2BkXvZ230tEu
E8h3IdKGmdqBY6/wiPrbTbGKaIu3Hq+HeVM9D4VGqwrPnUz9YEgm5vPesbZIsv4n7TBsRNOyesZ4
yAtQiJnW+Mc8EYl5OVSvm3QS8v6OvjJ6Z6cnGHv2Ja9bQI+YVM6XSm3lOtn01EXP4TPOo4/UJ1ai
5NlLxNYQ1hQvLcyuTYQA5hQWM0mDrogK1XX66ro0kxs5LO6yHkPP1H8I8GG9PHjKWYgl2iPz42A2
xw00pw+YwGesWOpS1wjxKUXFoprCrRA3tSuFeiaOIK1iHrXS2an9GnXhfDGeti3O+A+LsWzSTBkR
Q3D7dgx2WhuUVyZvBNw2qFCs9HOhLZU3B6eKo5uCqnbaVjfZpSIZmew2kVfflZo6XNW+7vzwFL98
7wuQnhTXA2MHRgUjEIp9O8qO/qPEYxTvlcm8jWQruicRIb+0fqO/XP68pa8jlYJUlMlZZM7ZkCUl
uajp4dYWPHEPOMAPGx7a9lUPlmzlvFtYYKRnYBygV6lo/HU6EE7k1wYgLc+tQrnE6kWKrxWL0u5G
M6vmborKWgEBUuvfL/fwfOuwZ3RBkwISR0g1C6NTy8OsyJoqNwhjj3qxGW9DuTHeL7dyFhWQywTN
zJomIyLc7047V2Ic0beKLLulha1RadTXPuzl2BsRZweTdLmxhZHE7pPkMgxWTFXmzySpN+QxyC3N
hWz8Q8/0n/XIXjWhbe+CvlT2Sla0K+HbWYQgcrX/blITu/nDjnGw6kCXNsyPJO/l3SSjmhyVv2o1
OeR9+F413bUd1fvOClYUZpbaNQwVADbpCiExc9ouQPBSZVFqbmWWuPoYQOaSATZ8X25DM6Ny0Ulf
yjhA4M+aVtbrYtOATv+oq5Keni2ccqprO5CAdqZF/hPQ+WciaVysg0OOWVte2Z+1rvhi+OO4MrsL
WxLVH05GzkR0/ubU1qxPPTsI9fxo9s193uPoHRr3WTS8XV5EC+GHeM8DpOdgMmAQzpasB1o4t51c
dqeuvPNH7RDJP0hdbAeveSrrT2OLqffwjEXewfSLjY7J9OUPWNgyHP2QP3jsG6oyP3pkufJTLpz4
CGgX6b1afajl6NnPcaFJ11JAC2MqRCNti/e8jErmbBkZPZBhu4/UY8wZvZXS4b4Ezgywsfh5uVPn
oaSQiCYhyiWqEU6KD/mwT8jAVHoc+SrGC8Fe17FGBfHyVRtl4AIJMv9ZJX812unz5VbndGRxedOs
uEZNBe7E2TaJSzszzKE+yrdRl755geLtiLFkZKGGLwWQz7SfkAWtQIHZDaXqwPqe4isJCBD0uGOg
jRlQjY+n3/ok4RQAgmVHWm0fxzLOPmG0aeEL50n3XJbGYxAOj9aIANblPiwtBwjyXBFk/Mk4zZZj
zz6XbZKtx0Cx7xNtessSvA6CYtfK0vfLTZ3vbBFzIxuCNI3GxTyLpnzDymIP6NzzMLmDF++N8Es2
XpfBe+s81fmDX1srp9j5gY3VDhcsLqRsNOK401VBSNy1QaZqxzxGaSJGaz/WAgHQrnWQsvW477J8
pbR2vuJZCSQiyZoTeaBgctokwlFWF7WS6YId+zGkkjAS6PEmdG4uj+WcE8vSQycRrWueb9DWzohc
tp1YxdSr9VEaNelZqqvbtjffBq3fIxOyHwt5X+dB9akBR4yt232JLwgIA3lvm8ne8hBWVKvuvnWi
lfTZwhxztLGQBCNbgUV02v8KRF5nS6nk4pEGJjaPHWnfgKPfNnma38R60l1VaWK8s5um606Op8PK
uJzHt1wdJAj+aLhxT80mIMmcXtENXiFtxI2cZ1xayY/MHNuNR8oomTJ5nzbWIdYsgdX9u/lachMm
QZaNMjOKw/Ng3khz3KNrx3az0huuJllFmNOpqpWg4HzLnrYiQq8Ph91QA7xvE60/OnX+FIApHuL8
Wu5M9FLWRDSWmhJUMSJpnHyd+ZatugHAkzKGR00OcffxvkQB0BXTvDdR9V2ZOZXPPsn8MXgUSSyV
5B8TOL+AEyv2605p42MtPNaofv2WZWHUIvm3o1UfpKKAvFFi9llixDQU1/4QvkbNWuVroce6Ilau
jTCKfXY9dvpoJUPr+cch6o6y1j1qqfFTUjrM/6K1Hp/HyJQORKGNfjvgGWbnk2Lmtl3yFnFHK8NU
JcUICK8/G3LU56pLQIZSNesek/bbVF4FxkgADQCtWEv/L2xZ8u0wXzXCdPKf86/Qihjb82F0m6pW
v3k8EB70qec8DkPk+3PF3MmF3tz2gCm3YzCuJdvOr25EQ0XBmRIqt8M870oeRPUnyGbuBDMDs9IG
AZXxxrHNX06n4gvT/ZDApV1ea0ttYhNL0ZpRp0g963IR9ZZFdbZ1A+FLhsbuc16rW4SSd6WuP1ll
8jx50Vpme7FRE5aALIqOdPd022atTBGbq8M15cDfq1NqbNXJmW4mMBY7U6nMg1prmDiZfrC/3N2F
S4l3BKVpxWGiKfGctqxKuedUdpUcQ9kbd3jOebtWk+CI90q90tTC9hFBLYrhthjdeRUhbu2kLXjK
uhBavrVGiRliUL/Xutzvp75ZU4ZY6Bjkc5MEGr+I5+1pxzTMThASbhxXbifzYJeespHkDHvKvMxv
Lo/hQtwu0jOAqTASQHtznjaEGlMHWaZp7qAg6qEa9QFOCdjM/BYr65e+9H/gs/O9Kgc3MfgCtf9U
R+BmLn+FmKnZGWmTLbBBW6gOUgmzNcS1E2P0Ykyuk9iNDbpRtg/WiAxJVufGo0YKDg3EaFVHb7FZ
rlWdOSUL5syaTWO9rf0gBJHZjY8pTp1OIm11JG5a38d+K0h2pgQiStc3bR7eW350HxX6ruyrg9F1
jzEQ503otLvIi94vj8fCCQoSQnwVUZ6qzm97yIlS3EsYwZZaAaY8lPNdYYA1utzKeaqc4NEkS2uB
+6IMOz8idSWM02hoJlf3Shzv4jb4jEi7/SBNEmiP0sdBOdGbF0cGFKjbHd61VW18Cs10zUlp4Qzh
6YbuB+cfqtXz8ArrOpR85bE9OkV20yblb8UpoV5ldr4p6vC+ttuDb4zPl7u/MMg0ZQAT48l6njCP
vBB1rdjXXE1NtLvACLQHpbLVlWB9aZC5BrmHKIewpecXQWkTl8uW1LhxFoFCrW8k87Ui4xG13xr5
qmqk2wLJS26xbWfLKzO8cGxxAVMNsbj4SYyKg+ZDSIWZdZ6UUyK78CeAvFfPBSA4zwRT3Ta/Lo/m
YlM8GmVy/1Rb5+eI5eDnCi5dd9PJeNIijHCjJufewdE7yv+D9eKIOoOA63O7zhPYU0em3Jeq6Jn+
NS5oRB+Oai5/noyag8PsrU8aoKJDolNpXRnSuZqveKGwShEqhs9PVDyv5ErMczuAo3bHquwey3YM
v6u58C0lSj5EOVTszs/Ch6lVDLdW0doIxnI6NGmY7KWQiGcYzeEp8rxqd3kCFg4z5ECxvAE8Copq
HnVlaLF4et1rLrL2cLdgjo2mWWxUHRWhnjeLOvkrz4LFFk3CK/Ytodb8mrIgxKHYP06uGaq3TaI/
4Db67ufKexV7z8FoRCtDv7TEEIPigiB1x501W809Be6p6nLVDfEep44AHhUMOdRNpEZe/4PBdMRx
RMiskyw83Tiiihr3Y9m6Tjgi/Ba2LQG60/3ArXe6wjryTdZizb3cpvj800uQrDvYLXK+Op3TZrcR
kguOnZt9dGy94dWRqyf0qV05da4uNyN+m1kzBKbEhzYytVS1xKx+OBPwFLbazKwrfKeDbRjeJDYu
edqISgrZi09R9tYpK+vk/HRH8PRDi+LnH1qMorYPUpUWiwyzSDiJTSyEMMNNP7m1BqO6XDnZF0by
pMHZSPYFSlJDkpjPEDmfg9bRPyk+jJjWa4qVrp3fIcJBjiQTBXyi/XnZCRxT3khKXBz1ytD3lQVo
vDcQ/708Zeb5TiPPQ2VQZEUUnlazhGNWGHHY2355bPU4vhtq80swTOkuGNvmrgrM8FqBlfQwZlKy
i0YzgX3n+ON10qvjax8GpEHB3sG77+O7Bp3nm85MBGliCLY1QR3SGpCBejb4NzPv28+lIqPr14Td
c6ogytHrKU6qQQF4z0Zm0vEVeetFcKniRkaX3U9wLg8jfpEKkONZGFz3CAHdTK1mX5kZ3qNNm1bU
4cufWl20uwBG7xvU8OxXEIDN60rZe8LrMjzE2Dy+wtsdtrKc2vs8NSyUFiz7wR5h2quhjni4qnCg
ZaX+6BuVcZMHivrZ7uPwOtEwRUKEpymOpTQ1Wz1Cuy6o/BLuqTZi8lpoeO4Y2R4SXrtD6G6toHF+
NJFl5O1OnpYnArSE0yU+pXnYJnFdHMOOR1DVgiIttchN+uJbMhYrz7w57pIrCJAehXaQy2Sf5Xm4
VHZ90WdWnB+DEb9oExV7eDleuMt8+5eTtOYBy2ETa9Chuo5IIh4gYMlPalM2Bzsw9TuzNop9m5O8
m2D3uuboWzeD1ajfSi9SxRRCbIPy+JSFlg3xR9fvBrtGa0Qx262mBcU2a1sLmlPTXo2VFL8Euo05
VK3yVOkz9WD08EEvb4A/CsyzQwukKZUFajfwPs4y7lZXmZ6uZUcK9KqxzUcfxVnLFJok5FIcAxth
rgb7yisgxcdEkTh8I/xCTWc4IO/SPwyxBUerUbNXbXCQNpWGqn/N4yxMoKK24b1qq5Jb5vF7LzfR
3kvzgt/aM15aM4u/p6Dn0NtR8msUBLpNWefjr7GiaKSEqK8SeDgbMkAFQg4YiEtJj+/o5f4vLC9T
RWYNiDjXH4j10+WFOETSm1poPOs5OLW+uQ6mr0XQX3Hqvl9u6fx24B63eQuQfNUpcs5aCp18xCu+
ko9wQRApkZp9rjbf2GlvudMeEOW8HyP7Jk31VctIcYadTjHFFCDw1KmELde8gGROk9wOkHTIWaT1
J8msvftSnfobnHe1p9op9f2UFOlLm3ZQuCKAZV2cG5Alm/5weQjOB5sPQQWTEUeRA1Wp08FOW7+M
Hcev2cuCvqU9V9mV1EYHwxl/XG7p/PYgYAMNKF7ePEPmdRYQmdGkFBRCzKj0Dspk9Vdt3tUrF/5C
KwYJMJEL02Rs42a3YWjUQZiaw3RsFPmLz/POt5uVC2qhCYG3YvpgM5hnVXEES9XUHhVAhnAdwP3E
V741fr08WH/CydMFwv2HTpcIN/HImSdS2yqMxxEX6OdguIvTeGM0ir8xx+tcTh5QUEnkN5zE0Ugo
wJZH11xgtxMc88sfcdZRshQAjkzLUGQkn+fwi6Qw/agMpuKYlK3BS27KniujmvaXWzmLX2iF286m
YGsRDM4DXQMNGX1I25Qnhrf3YSw3QfRkt8XK03SpMyZ+iywN4IDOfEDHQeQFcC4/elEuX+EmGbld
HDtrYa0639iiN5Rmhe49qYx59cCPAjOwtS5zVbRkEIK6qutgE2H9DSq0a4L7Go/5TrlBruRBs96M
0X5IgVkm1Os0s0Hf+K1Vaqor74qf75Q0gFJxJVPIAzUMpctVp/eyvebfJeo1ryuBG7ANCYf2I/+B
pD1RuNnEKsz7obhCMeWbbr3l5qvs53sngqBGHUmkn7MAlaXpPVavzVi7rZJn/iEdr61kZccvzSyW
RDxhyHaIctrp2dI2KVFcJztuBwVuHw4lFkxW7B2Csi1WFtHS7JLbIZ+GsB3SdrOmOq+Ru8jJKxe/
S/9GbsvgOlHjtRyaelaYYnaBG/6hJogC6OylVNZEE15ch895VBP5TIO0UyMNsKea+oiovHmKftVU
8UFEpYHd5DfagG05CkkqMuWm/RRKg/+5HqTwXjILoVI36XeTL1ubsUG7xfPTZmVczo538cEUTUW8
Drx3nvSKMqlRtdC23KBTm02Tyc+Qj6+DEsiyJETPL2/l84KmaE443XKl2SZFzdMZN5wkG4krPDfJ
RP0+V1rpWlIC+7nrg996o+M6mTvDQ2VWya0Bw+VJC5L+E9AUfefJPTQhYptbU2vSfpMGCJjkdZx+
vvyNSyuF0aAexiGuw4o6/cTI9Ip4qgf5mATZI5aKL7Wl3FxuYmnQGW5xoVJu4CVz2oRT+05WxZHt
Uro8hA6mAFruJiEPiIh9cLmthe7ACQYcR7wI/nCeCPFG/BiSXEOYLa36a2jNzbbNdXPl5bewk01Z
0GUB2wqo22x7TV0e5VKe2a4VG/FWL2GGdT5kc0uZhpWmFjukYfmCi7EowM6aStQSQnhCU0op3VQA
C7pK+/vnEtPPlUNKQIALZ6s0LxHYSvVBd60ayHYlG7+8Kb3OwmFlHSyNmkCVgNLBoQFW0+k6AKuX
THjjZsc6rNU7aQy7O5RF2odMKKZdXgZLTUEG5jkG+pRTcLaq/cxqsqTMPXe0zXRvd+XnprQRnrPs
aqVT5+BTWEz4nSgkPrGRPwuaI1nPw5H6hOtbFQhQaUiCjUQHj7UecZNNtv91yAcUFTUrfi346XUj
FWtlV9Gfk/BIfIQm2EU8gXiBzvrbJVmLbn9kunbX38cZ0gkIbTxUlHelqrvTu/T4H4yvrSIULwMh
Pqu+tU0xmZZX2a5uhDnvqfItUJSnNrd/Xm5nqV/gdwRTlwc27nynS6acnEHK86I4UgwDGxjbxg/f
Q+Eiq7f0KzH0NcbMwlnFSwtqr9DAJ8842wujoabInjqO61Tk/jI5DHdFFVnvmTQN+6401gKks/QY
E4ewK0uUXQHec7YnlMCUMt+KsqOqflHb4gmefJk1T0Nebcy6bTbUsfeXh3SxhxTcOIl1g704O1BS
aSJoTT0TECui75jFADofwuo41CSxEH1bK0MsbUXuF56UCpv/LJ7tJMvsJiVOjxpBgKKgDDp10U2g
VZ8u92txqcBxAqKDDddZPSvQAi8OYrU/6krz7EQd+ncmqn9jdy8X/sNkJOrK7b7UoCCWEU6QlSAF
dLo2qRQXdSXB6mr14j5svcfWdjDWa/UMUYwW/SurWQEiLU0dtSDhjs5hA5zotMWgtYFzO4HtevpI
4Uh5rxPkEx1JvkmSdmWZLJ5rQjBZ5Inp4zyElMhtOgjU2m6bu0Rid535vbCsXdLepspb2r80o0xE
Pq4YCC52EYi1SKMRJs9zqlYuJRCGlc6d8umGtM0hU/Qdoh2HWs6vLy+YhYVJ1o77Dmlm4I7z0fRl
T/IgXDZuUkfIxEzhJjVaV9KsZOUyWugT9U3K2yIvTZZwvuMiiIeJl+tum3SGj5yWGVKVKbObwQuG
LbygfG3uFk4VimNgR0EQ0L85OCJBcK/37F53wZSFD6XlG0cnatKrQsXHs0f48V6f5BDKWeHfF9OY
bWF+Gpu6r/K7IS6uKhRbJ71DXsyLk8NEtuSrjGLqLoVQtMaBW9hFlgqtWoZGDmhmDq4QTlZdAGjI
bdE9cgL1UCTFjQWpexMM2kFF3Xhl2y5NO0kEwkNg9udkTL0HxBcpkgY0aPjlVzkaYqF8Zatr8F1x
cs+uZIuIn53DmWeCTT7drI1loqPoVMx60R8KpI+2hlACSNPmaiT/uA2KBJEHbMFXNV2Wti5QCjLF
OkEJvZwtOGsYBl0XyRJke4tXv2s0Ca0TrXzmpkFkFkITFHy5zupDU/k8QlTKkm9FVXkrsevSUMO+
JXkpE4WdIRnSJKyNGilEF5+bb0asfMvj8JtWhL8ub+Sl/UWQh0oFBVDwbbORjo2+j5W6zo9p0yCb
Vx6kVNt1ChJblgJz4j9oTETKYgFR/hR9/lDPKlmZfRuZqpu2JfJIbdsf6gLt1yBBcXVIyBBfbm8h
/sdWEjqVIA+Q8Z/dMoOJQLxemZrb1hlJ/qj2DqbctH8/G3TSijhQPvQKUxivaWshs50jY1M9p8bb
5W4s7YaP3ZjFOVbnAXG04haKVo0KTx9hoBft8YLZKgXIuML5RvngmkTDynQtPcHJPIFPg3FO8nye
TguNzEOyTJvctimBriStnO7jgcskl/vqh4l+wyELPOemjh08z7Ru3Mc5VmcJBByEtOxxH3XmsHfS
rEJ5lHe56QXV37/W+S7gghx/f8RlTgdfjy2/8qOscrXC/1QXGNP4wxOg8k+W1q3k45amAZEVqlQ8
9wXu67SpwR+5sjM5dWvb+xWq1ZWht6QlcKZpUEBu299DgxbSWKor+dulU94grUmBm5WMfNRpu2Nb
SV2XmLI7VMOVVw5gfWoczlDM30yT89zFfb6ybxZbJJ4G/MLLloj+tEXP18Z4QO7fJV5CQh6uXP5d
lxMNDoDl7WK7rpC/HqKV8GVpfCE+WwKbQk/nWLYcE62xKJ34qIc1TG4daQUL/FRFOXTKxy+jEMHT
7fuhTFcaXjpqBYKALD9JgrNjoohrhFZGjlrb04qvSjNE70UwULaV7HJlSy0dt4QyVDtNgm1rTrZJ
i2QYfKUFVxRZv3tyR/dlNNlba1KU6zorlJWeLR2AZNyBEJgCqDd/2nJd62pj96rr5UQkBpWimz71
+5VgcLFTYGfgSqF8Qu79dLn0Xjdp5PYVdwRib+f+a5T6mAJA5d7GjRKuDOFin0gIimqG4KjMFmev
hCMeFWPq6r33rQmNT3HZf7t84CIkxSfPAxCeliR/4deoEPxOu4SGpeKh75i4aL1G6PIXzsbAYHFr
aK18kAb9q5Xazq4qqIynBm45JLy8XTqN33PVHLaeZqd3aqe4UR4gEG3I/h0J3H5b5BH6sBGq+ZrE
+7SM8y/kONqd3Grqrh4Qhx0tiq+dnsfbZJReoYD/8AfcXuu4iK9g5xeb0Ed1QC9zfDI79ZX4F1+n
Apl8BBOnXWg7CcqlUFnhJTIDTfoaSeRqrcgu9npa+vdqhCKJE2TFtjHLYBMXprnz6egWTzN9a/Xe
uMVOpUKuvc+w2QhMdD2idDc5Epb3UmJgoILicZJo5bYO/c+92WdbJ+h+NlJ7Bx/SA45eD/ASCxu0
utpsOzP9ZmNksQEZmW36jr8LTPs2SsJil5aSvB0m5OrTzHmOzN4Nh+xzX0bPRdiYQl7c2urddGs4
3a+RYPrGKpDhlbTxJ7YEX5ORGwkI8c8kU74EyDCSt8Kns0PBMNSrzzaC6LvcqJiyxogR7ZffxwBc
JrWjB3LOd7aJrEBR91SrRxTIo7x8sgtb2gzTgPyzjRx2aVbloTPkTwWyU5tx8oKrinfyZhogYUuO
Ouxiz0cCWc5ecFzB0KW38m2kIHPteJl6C4wGURRFszaFyRSwLh6ryvoW9QEwpeg1TRzjAdbDuBkj
w9yOXvQCjeQ1zzDaTXrSyGFWPahwvq5iKLk3WjVku6r1JvJxAzJ8Q/aVyPvVb83pZZJxa+nH8JNu
jPdS3TxGwxQ+G0jc3vjD+OAU0oukqnd9nj5QUkKMD2uCLV7C5muRhl+UNK2P3uCnB0WO031a+cmz
EjjxddrbbhdF0X6wFTBcRniLgjQC7dat10tHUfTaY60Y0G86YVEIu/ECLcPVobG2fV4ph8t7cmnb
f9yRsygrjWBvBa3aHZvO3pJx/e6HaFNebuMcokjxUCiXiOQ0j495lUkFK+BYhW+4gknT+NatNljP
NVgvMw/fKftDIyzsXY+RJ8nyaJfF6lPD2lXGYC+B8135nIV7ySZBSNafKEyoU5weQrXRJWSYUsMN
zYZTIY7Vg2MkgCfixPv7h6rQzwRBTuqOJNAsMvc0otgyKpNj1FA+rGMNu6EsXmlksT8iFymSnoLO
e9ofLqmh6LCkcye1vkIagqPKeZky9WVlFsXvMzu8YZj/ux2xlD4E5Jbn2XGLSrBrx9gNIQsVS9Mx
9qLfSMX80goV8w0EmlqbYqoVI1m+5ou5cHlQrQHTZAs/rbMEb5CGng82SHf9AQDDxiri/MYrimaP
Bwt1jqrCF8FQ1nAgS6ML8ZRl4pAVBfFz2mvPCHwld6LKNdDcTzalr6Q+7leWccBSIF7BFS3sRqgp
MpgawehHXPC0sWnMyctjNXLstOC3X7P0w1G5ujyPS21QXWPlQzSj6jhbLnpvGEEn+Rk5Jjy9UUpu
pd3lFs4h5oD3aQHMCtkyG8vm026YrTJKY+UrRytHQyuKjmDLJ05TSuJK8ybXJeDkYYOEERiUlc2w
kGb6UzqEFYreD2iC06Y7qrmqZ0uSqwTZkYd3uRl70KsaMv9V+kvV+rca4uDKibI0pASDDrbbvNu0
eewkxSXKybE/HcGax5vcUX4qYbi/PKiLbVB0ow6A5h5UwdOOITtcTujDBccq6HBhJZ2CVpk/vPzv
WlFPWynlAad3L8pczSt2wBfQrV4Zq4X9JHRehFIpBZTzqJYsudpbvn8kGLG2RZj0e7Lx1OKlyVhZ
6YtNCblQUXEjNz0bMjPULB7UseSaURYeybratxas2Js+0+WVphZmh23LmlPFK5ZH5em4jRkIX2eo
M3foGsClE68tbVi5qheW9kkbs+C5L4s4mpzQcxEVfavb7JM6xbu8H99LFbODDOeB3Fmjdi/1i4Qd
KDie5tZ5akm2JxnKv+mWRaXunGKydopVSSujt5QdRJhH+0OfEC7ys3MPTGhVlC2TVGDs4Q3BIdKH
K61q3VCybjyMdMpKerJBwG+A8f++vOQpSTI5s4vNoUpp8ezhlEcs6nTy/FItTQesgZsrcvNgNr72
FmWFuuUywPrPi3Hd3lb2PTYrj6j5tLieKVCc7ekzAqu/VBjfrsV9cJUZvGTMpms52Qx7M6nTfZb/
BrWDR/FUdP3G9p/y/r84O68duXGtbd/QL0A5nEoVO1a17XY4EZxGOUfq6r9H/oENt0poYeZkjNne
GBYpcnFxrTe8Tih+uGae3+cSSWOQnobcPCWdcj+GNgQnHdBJij7NDjwnwnVRsyujoHZ1rdRwbSrF
MTEqFSMMEeFQ5qCoL6TQM9QnoXTZJ7UDezSGyXc1Gp4Q3nfuAR2VfVx7pophgKKUCB5ZWXCEbtw8
dr0awc1XcRyT1Y++MsgPbSanR+dk4HeHq3Kqy8eqd36pz/gvFGUGCkmeSN6/5L5WuWELIQ04c+NR
L+4OJdxOt0KZ/Shs7MuuFkYpkke2jhNX30CQSA6UHuqDLXDV8BO52ttlZ+5jBy8qG0Q20cwV0f1g
49bHYx73SPEYIpgkj8luavCueIxncUxHSXeoeUm00jrzM27kaGabGsKnwArvImcc8SyxDE9MjXNU
meBRRUtmX+bIowNTKD5H6uDs5ahKPFClqSdUrAINuUDdfyT1LEQTHiTTRjKkdUqMBWXfbdNaeNTV
vwnK0w9GAu9f5nGwm0pfRZpSjj7CPVfuJE3vj5Xw8T6qHOWpksVwLmy536ltLvYo8EIsrrFgYwbZ
RxDl7a6Sc/MR9ztosJC99qjepAe7iv2dYQ3TgXLGsAOb5FAnHwVcnYKFLtr2WemC9DCQHbiwqJqH
SR3kQzPk8S7h4fGhFRR2LD1QXLtNJbfUkBEOeLCwqRLD06YwuhuyWL/YGBQdANeoBxMHIDdHvuwp
NXGltSWsjYOmAqZSNDr2f1Pmf5+1ZXdj7GBIYYv6Lky0cq+KMfCUKgPejovgvsrr/EynGhpA6GC4
WABla0srPhA1w3PQZbbXZ7hDyGpR79RRrg7oGVYoSicVkLl2ELtRl/z9IEzxFWWVzHNohu3U3Mb0
rwYlb0AUgakxdh5q98E+GJMcLz6b8qcWR64qtZoXJlwkGZmHF5tpBIPEt3ZyYfluPMrtrjOy8IBE
U3Xu6Hujd6o92CWAYrkuwg9waEf08FQdqyYpOA6+0d01kfLDdzL9k2Lk5oNFFc2FMAXHAHOLXa1g
KkSZw3ejrtc8iZrFMYK7sjMTuXmJhqjaFWo+eDnY+bMt4tJLeRy6pRqYOxuyidf1+IEVqTTu1VHP
f3VUd3dZHsZ7RYoi1yraFA/mPPWQtuv3pTZRF7GL8pNcoBwYQ2veKx22NdjJ6septOEbd03y2IHR
OqHpGj7FhFk8lCpEfSI2Qx/okYsIoIO2Tx/sQyj5u2rsMfcZQK0PwgpxZ2zbU2vJeI52Q7FHb3o8
ZlGonwIFlQW7spOjjTCQ6w8Y7cWxquNHlgYvJmasJyT7f4cNIsimcDQ3raOUTI+PUdToGjk9JjNT
23nmlOCtJgtrr7caxFUgiXuY+zjPYDOKR3Gq7jW7kPdFIYtdnDjprs5t66S1LVRPNPs9NYMQYDRJ
7oZJqD3/P17u6MUmWn5Bmtxs8QLbyIfW7lwwp6BRDWykb0r1RhNjK4Dg8aUt0jOld1f2H4T8e7a6
c2xss+JkI81T1pKWv0dc3PJF1mrKkEziWmvtB4kdA6bl4mf2xdB9L7ExJQvCe8PB+SuNL5bREeHH
czFrr/n2XiOEvX87/kmSlpejCoCH7iRZGxSPt5cj0nhRqUeGdYkqQGuuLlPSUalMXnAcHOnTObg2
URNBQ6HA7ODeGq2aVwWei4GRTedArruDmSIp7DQVylrcyx8i/MAQHpgkVxFt5llAwc9aKomEZ1XQ
Xt///avLScpMiZ/bkJbL25+v2v7UOU5vXNop+x1K+bMkFU9Gam/sk7UnzwygnTWtZKq1SxSnarbQ
yvI6Iz1XMLKJDPyppjIDYYkfbUU5q8do0sL2uBv6cT8CHXjUxqE9hLWP19J/mDM8W1S75mfksn8t
tYWN5WjoX0LcWNy2q7UThnD0NuTc3sjczPlBsNwe6OvBTKSmMkPE364vrplDofKavDq82vGTwq83
RdD3qdCpXe3GtK2MRzVKpF91ZLRfnEKqvk1h336cJDNucWsWBSSdGCmkdCTo2b797IzTsEvzNt/r
MP3dMrN7VNgQ783jbgI+TR3CdSpU5d2pUskbMDM8SagsjIqd0Muu2vwgRJRErlwo8GEbTH0OYdRj
79n4vr4r+0A6x1n5JUV/mM5aiLXelFZY81UFHsZjDEhvhw9fObmwVLGWISCGXGl6dGgowF77MNau
fjlaqHRM4bDLlM44VV2ouHkeSPemPpQvGjJyl4ga1HOUhRDdQDwcYlEMO83Hq40wYl4lJej/4VJk
LBFIG4/gtYQWCPSsfKaoMIUWH6UNJV9XixKHMDMiGZBU6TTlm99+pR7jaH8ELgFqUs1fRAaMDpuc
mupwRWXtHt1gnMISZO8lSzoaOrY+RM6NVuHqvOCPG/S5eYssD5mRZdnEFcAhU4JfFXJqMyj//bOz
0i0juQCLATNlbn7eTEpJZWdUzQs1eyw9i/qXXMsPWdTqbLp87xv2abTwRdSlLYTM6nLCrwD+RlkG
bNrbk9R25EmjbRTXfKq+UldJ3cmOn2zyClfVpZ+TOZ7en+ragMDSZsV7+COAFN4OmADmUrCEENcp
bT4Ourkr1QzntBZtPKnwZEnd6JqtLS0fbmb88KS8wVxn1jDgLdLZF01Of/l19mIG010MqyQTcuWC
LHycgV/cMNEGkuAPwnoZpCDi0ey3aITeILAxHkaUagKwrFVJjftSVV6mUG1fk6IJf4pWV57MouMW
NWNj35DUYLta1dpDPurDY2fhuCy3VnhX+Yj112Sv3ijx8i5bW7obzLI8paRUbtbW4a4fjPgxQttn
J+VqdpxqH4Q9aahHu9B8KEvR75osIhfPja2y3urXRGtwhrNbsFsWj9hCH3DWRMnkovaBD20ri5+U
wkdesavTh0Srv/sDGe77O2jtcuU/+b8x5/P6V0V4difpBMj3i1kWrzByz1Ehf5Qmf0O7d/Vyncli
cLlUBlseDVC4fU8nP7gayRDc+1yrZ2mweZuWlf8YqmW3rzqeQ4K/xdFwzI+q1Lf3KX5VGxNeLVT8
/UsW2dkIXTUyZaBhqsBezyiaf2JFPNSV/FkZ1ZfMKX/WvjjOEmi5zxX0/nLP//GbbYxKEnkopab/
3139a7mHwUQdJxCYRYjJAWlsag/KYDq/S9sIv3WicTZAIKsHdoZ1zuU6pDQWEWmW6jdLKafg1JqG
O9ri3EYBJigDbnjBzyCV/qkC/1iP8X/I2VAwBjGgQhC8gXnKMj0ZTSbp7iPaYn0WfekDZ9pnSlpu
pS8rKzrjP6BlEBngT7zdwAFeur3ARhPBHUc/hwI3WHym+68lcnJ3ZhVpGyu6dkj/Hm9xYIa2xoZP
yMaFDP8nFIP7Vs8tmruK5omx+V0P9UboWzuh4KopxoO5k4m+bydoSt0YB5mlXQroimgf66/o+JSu
QKTi/b25PtCsN0nXglxwMVBo9qCJGsm+JGL6UcbB8zDKr4mCFfn74/wh/ywPAe3E/w20OIFDZqiF
k6b2JQ7VFJt1UVVXB1c6nBVV5UcK0fxHKTnD71KTm3uk75v7KFStR4QwZReuZHosybifSEbH3dgD
QtSzVL9DJVpstHLWXo40P+ZuJxVHWp9vVz7p0k5tZjIjWnsPwi4+U+f6UZXttxJ6Zl2br3VbbyCa
1tIjQJ2zqRgY4ptGYGXUfsGzPLqCb38G/HBfkYJtrP9aDOKCARNGj0e5eVuMkMnrstCia9UFn2qz
vQPKdA5T53Ngm1/e/9SrQyHeg0ohk7npeFRVPUiYUsVXfZCcZ99MEi/L6diWQvX3qeH7G2Fn7XBy
eyJICElxxhG9/WJZBjoDrXBq+MH3MXV2MBDcUP7ua9M+2CJDrs6NqKopAH7nWPd2LBvXFZE6OQ48
LQkD/FCerrU7Cvsus9LP76/j2k5EFQTNpfmVdtMSS3r0h9pUBFdfBsCB7ahr9M1dYk0fma035eJg
dtZGbrm2Fdn60DAhz1PCWTy7O4JBKQb6IYXe3Okhpoczy+L9eW2MYc1M0L+vw8opBnNExmUqZ58z
DL49X94I2GvfiQ1B5UBTAS0tw1rZdp3sI8p57f3Od7H2zu9HJEQytW3OSYzu6PtTWouisLkRlYAx
NUeOt1PCc0403O3BVaY4eKjLSMy5pnHC1X4L5L46FCQKMLagEUmt3g7VTg0WHKOVXFUJE1i7mXWp
y29OEr++P6W1U0U7G/8NOnDqTRNu8AFDAbhKXoq22I+GdVV8yneyFh/qWgX4UU0bj8S17c734sZj
XpDjFxOTRAvUJB7Da5rXn9QJSkjQ558HuX7xE+GpkX0XZt2W9dzqLEHqIcVFHxj717erWSApPc30
zotVoP4fGSVKL1ajPqEH2R6HTMYEXI22tBLXNqdDtOIVDor4VtKzUvMWKWjjgszHY5jrr6Eunysr
3yu98un9r3g7FOVnxfwDl8FucrmoNjqpcWjU1FmD8M6SpUucig99ptCJ8q2NdP92Z74da/7Af53r
cQDTnOlhcM20GFFUtGxeVNPE+Tk1tjiKf+Ls22yCsUBxUqinxku74+1YuTIEFGwM+t1WC/Tucx92
sMIhiifBjgvaFaV9yMrhAgO/pK5jvTaq8tJ0NjIAc5n8NLt61Gia6sbDNCb0rzovDVSaUQ+gG+if
g3hAWlZpfhOZgDC7Ms6u0Z1iXNXcgY1VQvKx3ACHN6l8wj95bpLxXzXtj2n8qVa0fUF1//0veRs1
mbFOmkBKQlF3iRZSJSPOjQaDJzPVjzy3zo6kfH1/iJVXEmPQUoX5oOlcA/MX/usLlqpoRURUvthp
xRkHzGNruyrWin0scu21Q7r9IvVT971wkvEHFNX61FV19fn9n3F7JhFThnfKxgU3BAjg7a/gDkrz
jFleFIQHEHZC00mRunA/+W2ws4eJDp5MM+b9QdcOCm8zXtrUxFDoXkTwsWrQV6rk/kIn9atsi2Pf
+1el1o8ANv61r5U5J0coRjJH5AeXl1OR6QCfDOiFoHgy51cvH7K821vtYaLx1+VfZqmJ92enz3fq
8rxAZKT4RmkZ9Z/Fmhr9rDRIx+dCgdt8iiQ6b2mjyPRghSIA3EZKguFajfCgVAq3qOTJc2j8mdoz
pne0nEan7zrXxODPK8oAG3k498ZeNZL8ScuHEW9ZmU6xjWb80FjDPkEo6nfToS/W+EXzbfarepBs
RR0hMTvDB1uWomOpJuB0DehLUdCqr/0AyDLWuHXcWnwALhb9I8dRf4VIl32rpFqmC9sHF18p9O/v
L85a3LKo/xOJZxm75efQx1R1AD31VwBAd7Aiz3VY/Erq7J//MIyJ5JRBzAJZvwhZidAT1isB6z6W
v8cy/hHJ/b7OxcZGXpkNfi+wZKHIzu5Zi2FEqiVKGMAVS5L4zp+KQ+mHJyTaNhLFlWEoVMOJgFI9
c6oXF6eU0DT0a3u6zGVs+G8VXjkjfis1vqn/fkZc0Aq3NEAPNsliRmg0wLwNuuhahLRcmlF33FKE
L6aVbXDM1uIfI1FSJedhvKWqQKoGCtdwnlzzQtCfrtX7vqHzbU4G/EbTa4bgqGrpTzrI2BIqxeFf
bxDgTrOuBXhbxHQXIYhrK1aqyTJwAxk/SWV4UkvlZwXU4v1h/riELmIB4yCwxPuWF9NS0AAupBOA
PcivQ4pWiTpUlMhHO380YMd7UqMFT2MUofhmAgtNGlk9TDTUD53UQmrKxgHNFRHv+lRWPSngzjT9
KDkbeohHcVJPGznFyq3Hb+XNStcbef1l56COJaPthim/Ei4T107K58iONp7fK/cNjWLcXefk81Z1
IbedbpIky7qGpezqQ33QnOIMywxAoEWXc8smaXVKMxoW7w3TlvXFZ54SuU2LPmuvmhO7czpiVxup
wto+hi1KFwmSPIDKpXKJDv6/MUaf5p7TvyRJd4yIobmjHDXnq6C+wGoDhsLDS8s29vB87Jd7C9D0
TJqHzS4v61Y9yOneCbTkGqGr1oNycMFAxZYbNy5bBe/Gjb08n/2b8ch2Zo0W9E6XZybsi1w4Uape
y6xTTqMKRCdW6xCUVw8ArbcE7SxbcnbC7qdjKuvxgxyk3FRRpG5EqbVdxLP5f79k/ux/5U61qbeR
r+MbpBTiCzJVGXQKJ3BrO32ukoBbMt34yisR2ABSPVeNMATG9/PtgKGfmtVEsxKepTLtoRza9wCE
kiekQuSNkLGSHL0Zav77v+ZGacLIM6OOrqFh1DurzJ5ygalgbR2arQfL6jJS7KDfg8zRjYK7XHbx
EMhZ+mIp1a9ZWRbHt9dACk6wOX7ThNrqDGyMZyyKEVqMThiuJOqV0iQCsuOd0AnygzPLZYw7Oa43
mmnrS0kzi/iu3kpLxEYVy7XflddgSD3HOkIkodHre/DQNvbHWpzBlhFFAvCfPBrmmf/10YbIEk0i
tOYKrkre+RHILDbpxpW5Op0ZLE7VAxehJUyjCmI4rR32SJJVo6jWhc+tNPruiCFJ6mvn90/72oyo
hpM7I+2IRvVix1PY1LPOlgguSdWd+14pz8LRm42DvNK1IoH6a5jFbo8bWP29iQNZMwa7KrurkJmb
WsBOafPQtIPb2SDsusGrnG+ms9VNvq2CMDjryPR4hNzU4y3obXJUJ+k1USv7PDT2tFdHO73LZKn4
YelR6cW6af2IwRptrO7apyRx1FGO5h4ktXu7X4xKH/rQiXG6GsZHOQhejby/F6VyH044jL//JVfH
gk9o0VHmllrmwpDVuigyAAQMTdG92GoRHbg1hs+8m6RdOOZb463eiAYuwsgt0si+KbkEemcGdaSW
9KxP/RB4/BFUT3Z0QRkwcV4mqAWtvYXBWovQc0UQKQHuQl7tb1c0wiU9TCOwRVEqTzs71cFkhrO2
8ZZ69OpyYmKL9s9MDlmWH6tG00RkB9k1bPL7rNSgaVRo9xr37SZjd21/gjr4I58LT2NZbE9A+nRh
MBQX0e3s+FiXO253qh+tvgu2NB9Wx+IFQzORhsVNE6yxcl5SfqZekfA7pZWG3kP3mpmB11rZXTmF
j2qw1Q5bW0nzryHnv/8raIqm6ypNGdNrqfJERovX8ST6/nFcf4KyuHEXrO0PKgC8CZH2g2+9iGfR
CGjSjKrZPWrETb29Q/fhpdGbf3+wKWkQowkoFo+oxfspkEK1cbrS4FXT3bVt9mR3gOKV9FAAwn3/
XK9EaKSkZxe7udUEM+Pt8mWaVPaFFlYz07fyBJ0ZF+XujULxypWNNuyMcqGjDgt0sWxOYOUttzYi
5r5V30lJ4Bx5t+meY8e+q7WJc7Kw8Nl4766QDbhCDbh6QCrR3Vy+QuvKcqQsspurrTXGKwg2cS9N
qb0zGh+6TaKSFyEN8Vz1mnFACVTea1HkQ0Woak/uTPXZmGR/n5XlsNEpXlsNlJUgKuIRScNm8ZyQ
rUFLnTDEKtuqEMEQL76mvHSmkbmJHF8Q0z38+08MQJGYDaWJPukiqNVqhgtJ6RRXZxh+6+Gwb+rm
y/tDrE3pryGcRU7WaqOaOGNXXOO0zT20IHKvr9oAoHNe7oRS5S8jychGJrM6KHcv1DX21k23zUmH
Th3DtL2acgdM2b/XpQoR4JNvlZDO/Y2jr62c/Rm4wNHnroUCutjEPBRkB+va9qq3yefAf5Kd5Cnv
J9Q8q19Onj2gaYvc4KEdITMUIp7/ce4aBKyTzNnBaffG+ocvpaepzA1Xi3OvTrLvQCOf27H4EPf5
uQ1RA/AfNKO/i3ymYSC8nrGG1FXlxn4SgfacqxZqvZi6Wwjeb0SClX4/t/tsxDfL2zg3ncQy62sD
P8PiSotYvtfiWPZ032x3dKrEEdjBePLr4TNuI8q+kYwJisSIX1IqZLdrmslVOmF5SSnQJNPxstWc
Vr1PrfA/XNG8w3lmUCkDcbmUxGklGhRmnGnXLKylnRl20Q6KR72LA5KE93f1n1t48ValsMRZpa4K
0mvZiwnUuRUOBeGqx+j/GfnT2FVe3oq9DeeBeEzBSRRuDHZNkxJ47undZLWPkRbv3/8h8wld/g4q
KmCyKM3dkpvtSA5DKNT5lQKRV+XhWbWhmShlNniqHSXkt6HnmMFJbPo/rpwxkJmo+5IMwfFcFtnt
cAyQwYjrq91/Muv60Q9/G2LyRuSWRfX7/Vmuj0Upgi4lYMlln7SjN943OKpffak1dpzuGgCv1R39
DOGW2ijknd5Hm/WIlTo7tvHAkrC4xBRrWY8opCkwrLpsr0PUK4dKR+lHnqiAyN3DrFoNzTV/ss2g
cdPukzRuxM2VD0vrlFFV5C3p5CyuAqsW6lDD9L62g3k3FbJX5PlXKAl3lRXuIl3+GnUKcGwt2NhQ
K0tN6jnjlqkmUjxdxLJ+tKs64wq8xmHQfm4zMR7qypcQ/8mDGCMRvXDHQN9SjF5J1ZC/xsWBF4vC
uZp/1V+pWl9kgOXHyb/Q4a9PWiiN7h/bCL8eeenS4Nq4+FbH4zE9QwoocC2hH6EgTe0EDOXYPLWi
3xvSY+M8y229sZrzai2OJzVZnn+o7VEkWKY3NULDKFbM8AiFT2g2k/GlrYX8dczKYCtIr5TP0B7j
eND+pny2vIUKAMpWUWTJCy/RyvAcNcz3KBk5j2hJS5AKrWhftGWbuH0/TR/DpMh2cl43T6M8OVuw
kLV3N4kjH9ICP0gzfrGNVK23YieWIbhX2CE6U0KRXTSDW1e2tlf0fHIDOdFcrcJCxvSb4FFp09wT
VbBVoV37ApBmZk3aWWdsmcVWzdT6fQuZGundZ7vKzvRzzkHhvP7rCDUTT9A8mTspNy6bGAtoFqEg
v5Ra4PZNfK2LZ818tAYbHuVWwmGoK9sK8U2kwWge8/ReBIesQy0EGlh6tWrIGmhB555aJ2CzRni6
P0mMYi9J8JwZNCM6DwTIV5QZSnhdsunanTR5vRyaX8ym0BBT7+0UB/HGP9SqFVVunCbyWdaqdlf0
U7tLC6vDtwayJiyxKj2YmML8DvtBux/LOvNG8sd7C+B6g2BXUvxsmiFCESZ1smMfyFXtdlXGjTAY
kScJ33AxBu0+mD4EPj1NkB8YRvioAp84zwREeJfkJh7iQu6P1E1GMkV0b4J2yFzFwWCxMgLzjA2i
v8MN0zpSW2rv2si0j+9/y7Utw2ZBmwSkFjK8i4dPlVShoqF9e5W1ukR9COeWXpdGSKzGVp1mfSgu
cJr0M/F5Eff8caxSRy6nS5brP2Ifm1QLr4W4dH69P6WV17fDFUYlCBY5PPLFOLqNmmaVqiGpUWE8
T07uOlPxRFMDZmyQlk9yoyeHqa/yjQfNWpz9e9z5d/0V121L6sNJM4KrmsL4mSPhITFUfDns5meT
y8XGl1udpsX5oymOB6CziDpIWxp5PYTSRfjl56nwz63RPhXlgbxduBTEvuN3un9/ZVe/IHUaSBw6
pIblyoaqSnUhp1UQl2q1b/wI2rMqWS54+eG/RHgQ+LOMPUWGm5QLkiZUpqFSrmWbI8oue2GIhEc2
mZc0E4dAz89Bqjw7WXNWDf+IK/vWZNfajQDfAf/PWHQdE4nF98TFKHLK2rm0o0YP1WjFc6FnMhJN
pfhp9Ch89JIhnkI1N90pzpx/1MFA2Yf3zL6WKzTTRK5fI0mKXkEMSEe1kbOzHMDD8iotbTc2n74S
JecMHYldioQ3Gtr+GGEsUmvWZZLG7BT4ZXNvtklzen8DzEfn7RVPg3lGf/0xoAFu8nZJci3VlMrv
62srBESyuDgMhX/vUL6Yxuxhsx94mxe+HW6e9F8nyuoyqTF7ub6mTiPdx0N7joR+9GNAxuYovoe2
9aAUxVdTAGN9f6Irddd5aMymQLDO+i6LagF8eDuc4kC9FkbmmehmD8kvLVU8uYWF9yuGfWoGs83O
v/6MSBaz48DoohhLqejtjEcFoQEldYAMdLBX/WjQPKfcVO2+jVSMAvYMlRKMK8Fivh3FCNrGLKG0
XVM535eN9agM0lFOzDspNDd2zOpQ9DhNqhNghpa5EcmtXXV+j9BGZ8vIoxmeHIQF/dX4S6lEG4Pd
xidSQqBCs+0F3NjlDRNgRzEoRR8TgdVnX7buW9RcZQWO4Pu74/awMQ4wVi5Oakk3Sp6RWqtxHMXY
BsclrnuTeS+j+/D+GGt7nyRLJviRyN1YKsB0yvJSq9n7Sf59aLPfeSY3F10eYYRlnVcoweDpWnjE
5+f9gVfS2blPRen/D+0RsNfb3ZFwueK1UVgXW5E+5s3gjYnvTaEfu/JQfamavtjjd3gaI/OgV+0X
VfM3DsFKlEEAay40ULGkuLE4e5Ol+kRb1b7kY+V17U9TQQdhPKBWl+J69f5sV5b577GWJTs6VAn2
Q5l5KXLjvvEnfCvqHkkFzRvy8W5UnOfCrl5Ke8uEdOVcMC5VYGizbNlli8XpM7DzyjBcIyW2UWfp
n6ZxOCNT/U1YW2XJle3KjQ1ihr2EnNoSVZHkSRBFBSDvbqxAqEV1/hy32Ha/v5JrIRO+Pn7aPIMQ
u7spIejwN4SO2iDvzNnklD/S8VDUL0ibe9nMhpESL1e3JMxWviBVg7kkSb+K9s4iZEqZLslqDVEa
dRZjivW5qaM2v6lD4tF35l+i1NkouaprKzqDeIky4K0oFL49ImlgK00+2x7YuKmc/SimaD1NqYeQ
qP7ka02zA5c47GQ9yz7JspDPPS7UO3rRKESGafiQ4KfBj0x6xDOL8GR0hXnuua73sNiDvaqO5k4S
sbYfkZpPNCX1hkFkbtrbW2qMKxFzbnkQNWf86A1MKUrFkCoiy65mJD91suWN4pk30Of3t8bKZocN
yzqhBK9gT7GIKJImZb4+9hxo7qUHkLzlrh61hJtUQteyHZPD++OtCF6rBhPiHUwl99bi14z6tlTV
RrkIXZauOkpZtDZU7Qm91exgxGr6Ysc21g2pmX+UsRHNZCO/r5XoR6Cbw6kJqW1GU5i9ZlOhPjim
uoUUXlkQAy0yEGLQ2PnnYv/ESJKoeZ52l9qMv5mVc5a7+ledlQfHaV421mLlE9Ngndkds/kCplBv
9+pQRJVES16+dMPwlGnNi9EMvwtbHOLGiNzGVH8MQ7tPm/TiyNLXoQqeG0s5OaV4pt3+YygQStn4
RSojLrJIfhElZdJqwsUysVYq7HerYcwu6DuerCD96pTR6+hPD6YzvGgj1ZNZkBsYc4fCSN6M52QK
Nmg2fyq2N78BU7i5L0YxednCHLsYukQqK1BNhX/lOdH8QyQ293rVdAe8maZ9X1Ery8M6+dgZWO86
Sq4fqkDYT4PhRDt1mm0r1FL6YiEo/olpDneRlbReFo5m7CYpZX+RO9LnyRr7gzpk2nNdGPmdKNTR
a3vFHHHuFONnOcqNgw+7jjoNWsixKNtdH/nVl0RvcUkfAjSNRqW6lrwED5ZIxbEcm2QXpoVzKLuJ
KlNfSN3VHhRcUPoJ9aNmUqJjPYgEiE6f09eTxXmQQue+nLTi05hq0U5S41cxJc6DCP3BU2Jpy+1s
dc/h4I3mONU5cylwRgNxqkFtF5fQN++RIMfVQhkKJIySzHt/M62PBKCfqAFeaFk6htWAQUvQaxdH
Gr5Pcf+r6/yjkWypPK5dbhQuKG/O8iYQmBYps1ZadqA2CKv2WMSNsKELo7jjVOVuIys/JMV/VZz0
nDnRQzwVG9fNSj70Zuz5PP31DDKU0hgknWhGDeOONPCuiONPQSrvzabcV2bw+v6S3igC0VUCdkV5
miSMWs3Sq8Uws0rBRUh/yoP8sZ2bKtjACie4E8kHI0B5IAj2JKO7tA3uGpoVbjei824q4U5X0hP2
1huZhb68bvlBlkymBMsUbVsukLcLMJhRLqFnUz9m2fCQJ+VdMfX/NEazz4v4BGJyr+f6R31okbwK
+gB6i6p4EZB/NNFABSWoqWm+X+xmhBzmH190fJK+x6X92knJBxp5vwDtPyqOf8wqGfXQTAP7ycOr
Bca8syQEY0Zbq3Z+D++3lqMDXuTfE8OCrmkg3jx6FEUCt0FWqyh9r46QMRNQOJGqDj/FsdV7Tal8
j1NrSyd2fVFMaqKgCcjYFzuyxXV5NLN2fNS7H372MkVb2KOVASAE0i/ndM1OS4sBejXUigy++uMU
9fU+qDRrX/X6FnHzBp8wo+ORjwC3RYllNit4+3HzqXD6wA59RJ60M+RodNYlV3QRcQ9Cx5QcSeGA
dO9M+ztm1q6SneL2ObG33nTqsp42/w7SIFSbVLY9iJO3v6NvYWigo+M8p5qJXOBT0l0tvKxyMkrG
rEsU4sVJTey9NQ4PXROearN0YVxhsYo3K/9vfmfn/4QaA8Y0Sg7On/996vNP/EVZdKdI2bjab6xH
//xkEvqZ5UgJd5lxR4jIB50kO8+CYvR45meKfvJ05O4YsomHJzuzvJSqBT+zq6sDfwypfZz/6PAK
/tlXWNVLnqZvUNG1eWv8fbv++WF8VAIlaTm/b7GWwBxEV9T+c0NpKE/koxYHs18tA8Z8uZHnVC4U
T9An6lsZISPnWztjYILXCdZrIzIvraGz5Id48A9R9REyW+40XojUZYDwGv+asAcwWa5z5E5+lZK0
74utJtMy7P6ZhI5YA9EH3NgyTdHLsW3bXPGfFTO4jyZH8WooKmckk4MdiBrNVfyNrGT5lFmOOJ/I
vwO9ZmpVZQ7+swl4wxXBdFDDeoc+oOvnzXOaWsdkGr8nQX5+P+Kvjgt0eWbYkyUujyDl6qEMm95/
Htvw3pSmh6QygIu26Mvk1UejFyd04Z5zM94ilC3z4HnCM0AOcXSqrCRJbyes9GkYFGWO1KoBpMCO
6HWbgcnroLTTo26EYv/+RFdPzIyGQiCdFsQNzisVtoUE2CA9Z7CC8WCFxcTMf/tG+VrqDoKM6dT+
BAjg37V+3p3QgqdZw3uIIrQJnSbQDo1emB/0Nh1+NFYHDyro+kMUKuZTmiHZZKAeuVHUWguQZKkY
ZYAAZZmW/dtcTxX4i6H0rPvVN7WbfvRj9TAK/zxvip7zDPv4V1qou54jHk7WvsNVKGv6XRyGGwf7
5kqYPVKhmgCclgFRLQtso2k3jTzI/rM+xF/hJzxIobbxdlv7RJTVqKvxZsGUbvmej4dRDDBq/Ock
NId98X+cndduHMe2hp+ogc7httNk5iEp3jREUeqccz/9+YreF960YGEfwDZNaaZD1aqV1/+nquIP
qz37Cs3Tu55JGh8CU6bDyPR5ppQrIZyfFNwqxflhw6WzH53YcEnYGG5qMaHYqRPh86hme3WJCCsA
dA3UeNP/IFm/keRP48Gj013KcOR/S3I/TFW9aXaEJEvu3CmuTt8QRiHRiz+kpn+jlui6IvGofgrx
V8j2Ma1B5Ok39sDQduA9hQAZ/urVYu/YUiiNf+RA/I0u536cFjoWcLO/5jqWoovKZWU/5Kbzl9Ly
zTj6TubupRrqcIvgp3OyYKumR6O2j22q/kH8f6ObyExQ4hcCx+DRl4VdtFpJanmUbnGC7qtIurSK
7aZQdME7Vr8po3mdjdLPzD+xgf3uvp+oYXQ0AAP2NURvqL82Jdx0t2lnOXe6XRqBEenZTrV67dwQ
jvgtCF/MiKdzga8HFte/qyrxXl9MKJ4Xuop8HXMyXzvN5byrKDY6uEWMIOX6/LZIC+F6kf3hvP1O
nNhY8Q+dvP/oVc7KUVXifIzvJmM4qIP9AvP2pZOGJ2k0fw7znyZyfns7UruAztFJ9Y/IULOHTs5w
0sm3Oo9NNeFvm3d2aR8myfmpqc0f2hU/U0tflxEDw3QsrTZk08U2/82kju2mKp26Mn9rUg2oayOs
qyEuD+nMyK81d/I+URSBeVqAvL0sxb6Ho0+QVsWnZKrMI7X4kbBj0kN6L4vvcUvaPQPu8LbVm2rf
VGb1nA/gDvbzph5A0xVw07MOOc5cBMykz35kb2A4SqkSyIVteEa8mDTSL7ZfaFXjLpD0nNbepDyY
05U+bK16jGsIQmhBLk/1aBVeMsf4pBm5CUffxh9wazGQtuh6FMjw1biyUti3W1rWhwppfYuJ3M6N
MVqeDIrskVCoCIsM4yCJtMFo944b68O663ozck28mmCbIw2moxE+lGFTd3Ojt08g864vtZWtp1Ei
sVEqEkC5PQPXWtWCYJQbtWc4eXMoFx246hqFmy6N5FeFOgaNPoF6UZRVyNJloQMK8ce/H43fyBDA
EOg/CnQCIeJLFTJXqbgUjdrf0avparAED+CgV+q+0kd/woj/+91+Y/OALBGZZYvGGopy/y1BrZTo
c25p0m1fW8olBZX4UIxLcfj3u/zmuHMABdsJRTJGur/chXJMaTUN7bqTbRpBl6fKWUv12k9M+X9t
HcXpoqOeygpt9SCefU1ldFTwkyruk7vejI9dNzAlkJi7cbL+MJ76Gw36X/f5krZwxjiRjRHhrRFY
fHkwnHDw1e0F9F4R1GlE3P++iL8J4ZjqRiREIAep2BfBYMx6tPMO7KZEb++2sSrBzen30Ae8lp3+
4OTteYr/1Ibx240TDcO0Qwhsmy/2SS5Kc1atbrorjLYNBhzpY6aU81HOij9V3//RiPu5c8ys06jJ
nf7hGllaMSo2xe7bcYJsqx12Scu83zTKQU+WBqDhIC23x3kwDro834q5IMLWx+WPZKO/Xee/PYdw
hv6mVNukjcAxR4kDLBudh65IPRi1tB3QCqOgIas9OL2VS2lZ0o9/3+HfuFlgpYoqAt4h/35Z7bFQ
8s5JZvu2MaJ2V0+OHMxTOnhtIqHxGIb+w8jGX8WxLwbEBhkQYEAmXRRCwf9+V7q9ylQdZPu2wwE5
WEoJ9/NCY6ghV/K5Lo3hmmT56tu5M92YZpuBpa/YkBiMVjAnkeIZa7V5WTeMfhUrlsepME/QICoX
1V5hb6N3IpDpu91p0TJ5UGBOvxLR9q4IRrit0LLrpORj6QIqn11pXypdk0nlwGkBzpeMztmBWr6b
ugQ+QBrUdL2jpz5NPSXVQ7VYc98q5Hg/FFrjwZIM73KyDe4qq9SO6ZRzi2xj1rmbgLIc+pXEwGaf
o1XKd6o9p4cqn8pzE6eV1+rjdqj7CEjn3ADLYCA04K6jdkwHvbinezc+p73EVP48SlgYwI9Cs5y1
oC2dOUjkfAtmMlnP8eBEe6grEm9klPw4rUsaSHNUnaDvGU/lkJd3TWJ2x2jUS7fr4+xEbi29a9K6
8CuJRsp67iWoeuf+okd6F+hmgt+7pU+tQyeeLEtaWJRWvmeKXAmScatCHX4vd9NoF9TGdPNrK27P
8UAjZhHLNPUUgIJnhVz4dbRFEO2tNA4u2RQqsVqFqT0XPgDTmg8x6nhR7Fjaj4qW0AioTLuNrQz1
aO137ci8/SxJ9iEfQKSX29z203GA46A2HHfMGukcg6YSrqXZhvlsW25Zw5aXllnkxWAFHrRo23Yl
vGg7UxMUdJqcTd7aFJqXao3pZnG+/CGI+J1upn2HwQE6x/7p9eFtq8BDZdbt3LV7fZ3vrCk33Hlg
WKUFCh6o4xfQ3b6lJvm4fz/Bv9OXgJYjINwcwLYvhk7te0sw2ti3Sz8ekyh5WbT5sZ6L/n8sDAhd
ScmL/gk6y1HNXzRF3qRJb6y5fZs4LoSMDPslf0I0+wfM7+c9aHhGa+Cj/2MwotuGGbE2rVvyWuNA
bGLGWXMyyMm5GW1gwNzNqZcqEU5Wp3PYOXM3Q13J94Wey3untMZnMxqdd9DD19dWdyahMraRptBu
eYElJkGtWPWRQW/rpqKsFDAEBylkayZkSCvJupm0ST7UTdMcqriGI35i+vXft+t3Ctf82ysKU/A3
VW9GdczT2PNdS6IxiBks9KaxgzBFamafEeo/ZMD+0XwillRMneLW0WgGL9l/368zBn2IGTyE+zcN
NL177vJtN/ZxyF1vy0YNGara2enwCBnnIQcr4d9f93fSKfCaaYcVMHWOODd/e11rjmOyJ5H1P0jN
b7xXxitkhfcUoFVfYTSmGJoLPWvN21SV7xb4oF11mp9su3yRYk+fFPn/ceDo/We2gnozUzNfDJhO
EcdeaNS5q6dEoQ9jkvYR5AUu6iv7w5kTQSML9NVcEq2TkYa/iRmxL3ejRYFJGUgV7yaqygfSw1CL
SMuo/JDGmdLRYsnpzdg2BYUVE6ahvhk+nCZqjtBLSRe5HhtvY3byXFj0RmPShqd8NdVTm/YQGW6S
eqO36Y8pzl7qSJkuDmfc7fTVuWhyNVUebJ7uNJiDq+RLu8szkgTLUC4+kwCNq/SjksIh1C2vUW9J
p1FXuoCarOrHTD0abh3rP+1W5yulU3rU29KglWrlVW6GjOoPrS/XLEnzM+y72r7W1243ydK8LxJn
DZJFlY8TH3Q1azUDpoJboroM49baFIxgXL2xtHS4yvlanOGHm3aRqgDRT2/XYQRScsfYaelXbRoF
lSU1XmMmcZhU7Vq59IrGOAdkt7EU6k3cZNrD0n9W5UASDukIT2nhM76vQ9ceLAz9mYm1clcYXXYL
zlvq1XUR+RsJ+CCn7hukbZm5SQx4fpxiJOWWWaJ8ygYvzmT5uGrDfCttm09OPwB1QTuvpJl8LQGP
pFnh19CctDsMTn6q5tEI7DnKHsrVKX3sVgebzERbS6ym93Gs6Uerb5Vb+lGNYzcbRGrr2ATTFjU7
k8DfHZa08I3ONt2EVuZLKs/lOYtaxY0rrfOjOE/DLe7XB3oLswMdLCsP3C77vlRNwvXYDuJ5dXxH
ay23audtH5lb6Rk2pEXVUtVPZjatu9GojEBb47wgYw+ymb/pUfm9zyQvR4WCs+d1gw/bajPupS6f
lIPSFPpjlg1LKBXjq6Im6jcokBavmlbHdZJW8/qtt8MsK6fFw3lKDmVD6OjW6fo6SmYEFUkqt7uo
gl87ko3iva2NNQHZL8I/Zyocb2Bbb8eiWcNI7WbY2/Q5TJSVgHrTZ1g0k9F+I9ulX41Ka7YgxfRP
j3KfkdfMFZ2N5HAFmrHItF6PkfZQNIzZDcbcnExG/zx6KmUvcuKebdDbsMoSVjsrzX0zIZd9oeuZ
C9i18tKVG13jMkiCcStZlHCrLHstnVwHGC/WE1evUvmQzVu6WzJV8qLe6XfR1Ky1r/dr/VSVNGS5
StuXfskEqNs70eKSISiOdcfJBX6v9y0Qa05d1u4qE4peViGa0zMoxW42LW4DVPrS1iQP6A0bDK9k
IB/usVCHaItCUWXvkrUB4/6eohtdZBTXj5WEN53aMLKRN1EO2FwTnFfaRPL8ncCS35f1Q1+ANxQl
In0N2wonsJ39KcoCaf0uyncwIwkd0e4t9nMCDqqQJ88ewixvXU0X47p7WvEG5aNMXmPpRzGS9KtC
gtWKjl8rvavNa5m/KxmMXLiP8qa7k1SHo3ItzauxNHtl+qa3lqc0ctBQMTSdFY37DjHRseizi1NS
ArN/LPAXx4DzcV+eiTqhmteek15V/Z4S3gaHNLlHd0veo5FS9Grilz4Pzvc5z1wHnV1SiiAJ6Q8a
OHelQmdy5o7Kd22CJIkJL92BXL7wagP2Lipk0Ykm+trtmMEq1sGD4sqLmjyoMgkPFkT7OAbxFYzU
s5NaIa+fZiv+UkGCaDnhIbqrzT4vpRvVq89QpgsjcLC1Bf+Ghp0FeUTdIdKkc5VGJ9U8zmrvKXzd
jCEtyscQQKEKeuryJlKzHUKwN2Za42H4e1SUQb6Ls/TSxFXtysY6BtFgq26EpnQdepTdaJyRvvi2
3DiOqqS7zOTIOD7decqbm1ZTLj3zMEXkfMgWjDcihdcufeMy8H4DGwk4kEWzT9XxglXa17ywInVX
6JODZFZeiqU4p2oPwtPsPORKHeTgSjcOnf4z2rq1jXBSjEeatCsGt5IbadLOBjvrRKkna+NZDFmb
TQ6een9yVuuHFJWhQvRLFpIhjCoQS6hZ0pM1l76qxT+0Rt/J2crQguQSJkIOPcS33RCf7a26kVs0
oZLeVTwC5/Ytys3H3FQAGcyCVekZx1TDtQ0dntbQ3nNgOKIpvzKT6hp2F4x0qFvOARhPBEpO6rMo
nBsMuNMazJ+wp5C4ET6xRK1MFRqoRvOFCcCyfeBrchMHmQab3pyESB/pmVH5oMCqlYlrtDUq1PQE
7ij85OvtaiwBrBQ+E5t7QNld1A0dgxwCOTtQnzeW+YauBLfbiiDJh7CuyazGq68Yhy41vYFu5rko
d0M6QTWihJX5QR26R7i0JN5Vq8VewmGRDSCprF48XRXlwlHsyGOUA8Rms3Y0aP3f+jIs6QTgqYSw
Um0XMprl77RfuUL0QbV2rcnejQ3tUaNsvArFo83mLauxUF8W96Zz+6pIOx0C9IVeA4uZEgcQTYuC
edLMAbX6UYp90YYARf2bZMye1fceaqbSFp/r5IyhoSk09ZszrT7HOKuGPbN+zBrdy/PPXO68pO8C
3k+fdH/NLvZ2j15jkViMwR73tAkJAvjNs9nVLkdXF0rllZENgSwRItZQfMQX4AjFXAU9uK9CZ5RQ
BvXZSSa2FvCtRkdw2mnfjFYGJxoaET42weHVbokX97ErJYiMcdaGj8aO9oiCbAw7s8omUM2iZxSr
jUIZROunMrl5W4uae5U536xmFtLUM39LCXjfF5iWRA27dHZEf20t6X5VDoced4NfqQB9SKNy7Nkp
vfnJnmE0Q9XGyZAG1c80BpK4ylY00Guv4ZrVhMC2ElFBb0KhJ2Vpdc7cuuG68Dveo3clQ6W1ariX
5T7IpmgH3v+JaBIYBTWIHWMnRE9Ig7S+i5dOMWzraDxsm3W2onrHcYHHqXB5xWiR99sQ753E9tgd
iR9YjHHoA+R9pOe1hJe4n98hlTwa4IRSsqO29Epc51VQzZNz+DwxlVr5RrQxHzjSc5SKppCqkz5B
eecYwMH8PWIAElvmRtKhNOJUHBvRgCF+mNZjRBc7T5PRw8DKDlJ87Wpzp02bS/uIbkRuxyNAZs/I
Xxg1iZApura9BWZOh2wBTRqNjONpXnv7pekzt4goNK4f9XBYdM3FyhDfIk87kJPdLTpbUuVBB7Nn
e2ZrBSOVokR04jfxtihv2lb4JQMJ2LKfOk5kkhn3XKJLn531XpdPZv6Wzyfo5+A0OEkZTo+gn2ky
X+QaG4eKxVh/2h4as4SMYXv48BITINqis8TRal9WlT3EkWK96/mp4My05nK/FuOtsDYbci5Whedg
jXgmlpT/X3ljvvC5JFX1mmy+0H0AsQprygmkRB5qxqFYQJoYRLPNYkmc+dstfp3T3ezEkBLeW+0H
NU1X316I/BslE9slVa+T8p2HdGCZLGPdt9VjWi+fdpG7V2jZQnmWk3TfOarP5zYp2q+b7DYwfQv9
WedMe+Q/hX8CQabF0bGXHobul7h4sbVb8WCQ37gZ7ynksYxTX6ysJFfBRPGEp63hNQW/KVeeUUQH
SClDk0Y6zZgPkkp3Rx5aHGoOgiNl4ZQKbsl9WT0LlcgfFrrtdtPPJgGZhXYAmAOCSYv2Qh6rZ/4r
UoBO/hNOHERQOUjQ3Iu/F3qiXmWXajR6PTZWb8XFGBbzddtOlPsvambe4wMkFq78Xspi18qNB54l
zuULwdwN75unWyjJxtMY1/s1aWhbH/DF9pZRgTLK9Vd4h8pKu9T4aHyzzpibyqk05V6L48Hab+RE
sEeavY/kR4a2vCV9Ev6fVnTfjDo5ghKSSGGlhQ5YHxr+uqXEQbElfPxMzXla+1tpXqHZ3ItX0WgQ
FuoCHYBsMLEf0kR9HupmV4/adzqP6Aq6inOX33C4+B+hIvrWfhC+ksKuJgZMltpyQiTEOa5b3yll
VF0uxHBiz4Q5TFXViwpwzFbt3gExx6lp9+Tvtzy/w4Qm+vCXIjAdP8k/ovynKQk1z/ujUUHhHsx3
utyDSLICKmuhMHSoGdYYIRa+Lpda5J96q93a1WmLjKd6o7Fy3Qs/gRf99GyNkPcEvls8y1jmT8iQ
giuBGzCpmq87q3Ahrbr1hmEMayM7AK8i2jHFsWgzr9J3yvYs1lScVi5FAcrNu/xGHEeUWIKHKVzA
Ygk2KxSOOOW2T4UoPMtKNs+plrhZRFQGgiE3ZwiH/34eee29geCJa0aoJ9lkG1Tf4ltki0Ig565S
/PjpU+FdA/PCt5bxeSkUIcko7c3UwWclBy2EnpMElobGhvCbXBMs8tOMiotYS3ZD/NZohRAtQ9p+
CbfvP+vEj4HwRUCdizcU4YWNQWb5YnwD/hZ2WeECdVRBXKk33hu9hux5DHqwoIfWCplffRTfZOM0
ncbqNXsyIRc26fuaIItkj3AQseNkh3lQDobYhWQYJ1eZhrvZzknPLSdl6l8c6wouiMJZ5u7C12lr
wKO38Ya/mKjJsOVv5hKFROq7xRlBfPpAePmv2EUKGKjgvn4rrHYHfeVRKG0HZ33CG0U1u70tIANC
2g92Qicje/wQIszpFGeaVY1VORggwRVbQhJduKpbof/kuW3HPoJ2+Kyl5yIebzIzfygI2DhbsPKK
cIjVX7t35JezwudZN0aRApRCjv1sm5Czc5AN4eNNOPjtkO4Fdj0SiMLUSjr4svTdMjrkqAR672Eu
tiPXqCXnBz+sVH1XmQ9NBmPHWnRG9YT2eeFvUrkMQEh+5H8nev2HePKUKtn/x6IwnfJdgNyL91nL
azO0Dy2tgUL/8Ec8KSsg7AcacogVH0HHbAgJVKbt5PS+OPf1HR8ixd52b3wMW2CSCsqdD6UR6hfP
yzgJm6Zbzywur4eFlkoNeOswS6VzpjxUkbJ35B9rsbnwzuLx2LxkqMoncB58JJqjzvGM6ndTfsXA
olA49kKScAFPAhxHLMAw7oRhAGZfB0KHD2ToH/4ikhtfHGXkswr54xXwsUm58gu6UrhN/NmEVudN
olV/pfTn1omOT3CInfli9kYgEHGd5CfXysejMJkRYY7x2QpaQnSfCw91QukNKvwChjheXBK34a/I
WpjyaH3nbHIBIVZ03KGi8FrTaaRr6jlC7Vn5G6/HHNeGauiLxJ1n8fF6/kbHk/Ch+IbdvdnbSGHk
pzB4JPg/40ZuJZQM7yL8dcvcRDjKbfg2t0S10gkh9kRjI5LpWvaPwgHi7QDlU+kAnFaqTnhf+Di8
IyT3XkEqYY0edcUWuyvuJVYNXw81IN+YuOikvWZCcuHEOebgCe0h5JQ9Iln/fQSWioA7VWihaFHT
HBbjxPeF3hjFMqFFRecWf0rfuDtABy4CoBRPfNAWZgKTUIiLsN/QWyXEx5ZoPhIGWIwn/tWf3A44
RHW3wwdBIoQCXbF0FYFzNivBNGeu8HmF9LGo4h14ek7xqj6xPCI+q6GhEM/GIgnXz2iOwuC1diz2
T4gnWgmvrWJpzOwzYKJvROingXyOMFAcmrmVyECd0bSsp1qgGuuLnJQ0+94rf4mE2PwRH4K7xw4o
cJjxwYC+PH8ahuuMgoLTbsdzsdANbe8tYbkQZAwMzwWZo2vW2yFVWoIW3SvlWDwA0iB2nK/wGHIt
H/n+2GceBwngzPOQZMQOijeuJHy3AHP/18ZluBdctM/jO1aencl0fKtPayPcWb5NbnXHsdDAIuLA
LPpu1BNPvC5oNvnWCUlni/mECJILQ4NX8n0x6lMxPVjTdEgX9Uc+3WRZ82nBRwNvrlWUM/tTbcOV
wc+HMXuwsZP0w/tzSyh3v0awx8/j0Z4Y6KeSSOopNrI3fBsOgHB6JmJZsSq8d7bmTOO2+ERq5S4j
aG+SdSHOCcVbyy3h/BIasxGYqXnD6yEr2vZCDEBjhPmCz4bDbthPM806LJhwErnhYpCcSx432OvR
OH8ZXhn1z2qwSHVUeiAIXlJTwtWmqIuC4ksKZPHIc5Kpwn+gpcQVCkx4pKyEZOLEEP7wdS4sjcTS
ReNyZc6kPv1YFvNGyBteE/owMiLmwa0dNg1cA+HCC4UkiUO7hOKEi/MSgWgiYl0jf2NyTCwTeXlX
KQwYEexfOtFUpNA/RfAhnASWuJhuhHY3+ZS4RoLYcAjMpfqYJjPMa+1gqdZDlmpkle4RNa4Ibe7m
mU32LAQWxatOjm9h41W1wzNfPrNzHH/xNNyjHDd/GJzbTn+Uo/cFenNxUqdOo1m8vcTE9iKzwRL9
R8RIFjLpQQYTxS5SG7Z1FTFqZ+MVDGcU36T1goS7IZ9Ghu9BInnGAojAqUqZF9Nl9O2n4Gm3OvEo
yg7KK6Gx2ckpyQ8iIym+bI2JK84GA0ri9osUvQsnraa7D+0ithBrgsx3ZG+y4VH8mHN1cvvcvGrd
bYtXRY9/Y8bCj5pU4P72DszOsIy6Qu9FNfNz9vd1bncGtUYuJCSCbRavu2jlA1EIiaBHhI1tWNTl
Kixhs1Z+mscBT1IAcl6TgpAhiBmZ+LbwGQbaGNwRpVCQvnPFmxBn1d33RLWhk9fof5s+ox0IVoRz
WGzdDivb68UHs91eLfSgFXtZBAIOYY5i4e2Rg1zTUmhvkxSVERUBcC1PaQz32Tik74Zk/GDnIW73
RdSG1FmVgVouXaF38bqbhcRLN9Fpbe4jRyX3+tHX0imKzKc1J1g3r1KknNkFK9rCFjyUalHQt925
XlRvwivru/WpMq+0OrpqWT8rSBEnYKovRHZy3QdUYAO7ln5KenSAXYD8znC0quS78MqrUjS0ASk0
yhcQgHwleRdbC67QHWHuvnLye9F9AzzvgNrCGgp9FVWvDSqkjn+JBZA4MSKWRDfzcugkJ/vMuqVT
ekALiJXMpDicNXS4VAP7huFzboUOJiIR56KSMfKyfTDl0Rfn+q+QInVsERytBm4PE8NuCQO6YkQB
lQfhH9mS7vXYPjqTgmRL7vvofUhfKHxBor6QAu1mN1qsB3n53Bk6bM7CP1yX1l3IthGbeE623JWq
NLqCw20chcIhLSfpwUQnYpz8iLOKfGt6vyqNG7evNB76Ub4ddJridVyyCRUikRGwubRTkj/d4gtZ
L6HMRxwSi2EzaAoVtbpMODnDOocDamLDMS9E+cowAmHBUQDDFtHUovsRWCsi0GMrt2Z2bc5PT8au
HXKvJkC2mjzzItJ2cmHdkg+IifOr9ZAXHHVx1qpB3ZXkXF2ModW9JYqzm8mnopsTmjlY05hkWI1C
tJaE/owiAH+asHtgQIEsBMMFn0kFocqwYDV2H0/J61XZa9QhmNRpp0zq++fzGVswrrEfW5ZwsTc8
AWvNj+LkOGR5JicVDqMt9xcRCxa531b9jVCNQlcIZdpHmShdTMBxetogEWv34EHM7mwpwCXHn28L
+tjF6G2WgVC4lCR/MeJgaEqX0865FAqhrTkR6Q8hrkJxz/PdCglyG/8icYpSzjT1WE+MSefLTmqh
k+GneBVkR+GkoADFiSZrbKj5vqByx5qq5CgH5aprjbgPA9U/hUIj0LeHO3YLhwNY4uOmM/mfPCYi
0fKZppDt4SBXNN8MNsBYyewNRnLqe0JMGlI8uxkwNABydQ9D1R6arL9Yk+YZdOGgdsVVwOZ0qeid
EB3WJbJ6Xx+f5rq/t5Ardq6ijmera7AlmIO8U65mXZyi1vDJ6IWJpCvuOo93iqQLXWjGBmR3bG/J
oHf+cykycdbiKsWF/sGBKuG62Jw7zFCJxAyRfmvhdSccVqeuKWo0J+HCmiLTkDERmuMOoZ7HAQDh
ou0OUWK5amMwiqGS7OzABVNmV2i0Kh5FykgeyZQgQNov8anCNI55epw4YSIDrqTRt8gwzwPp9Nms
DbHKKBNKW+R2h31UOuGS2780jJOGfSES0qjwr1Z1V2kqNnQLZzo18mFK3IaJAbdvRS/UYousgzCK
Vvy9pBHAUis4w+rPNK2wCbZiveZY0Vox7kS5qMBhm3CEDXvZCYjNPn2mUiUOtJ4nIgwTc48VA0tN
dptb605Y09yCynIezsI9qkblojCOIrebeAOhdOxSPy3ENWLXI9X055zRTSY3y7g9JpP1i6cLVe1d
LcCPjWIItM6VZoexkxyHovMVdIpaoCE4AWqTnA30i7BYIGdQeX1FrVbys1lsuzYZblCGF+oIBVoT
xuRbdZnuFvperfmtRkvX4wXy8Z3D4/Wk2/T0LFTrIidu22tHYfY5AyQyaKwg7jC8CNRr7JSoyfGG
THkf2ftILx+bRHuoE/tWs2FPz+zzNlmgQTSeUUuecHJGXafRzPEUK0UNpBS5Cw/EUUZrV8ZEZgbk
plvZ6e66abiPx5weUs5pWfmDbf+aqjdOg+04roS8pS2+pmi0tLCRcYHhpjYiPBMwj3HgiY/R2rFJ
HWBi8/P3Rl6fGhLzFZWDRpp3GLts7d/q5FWcaBONY2/yTqTA9GF4iiAdoYgyBl1XBjmJS9CMtQG7
H3e+FI2+PM8g3vY74ftUgNMx6HdV0vZqyXMCkV15yPAGq5qucK2kIl58IxUAUYwVUtK8a5P1vWpN
+gSexffFPjBA7lakCLWqjN11TbxUjXfC5Sqy9iaz9L0qjztzw5PItfGmt/Cw8qLv3EKhVEkGOEqa
/axR+LNxaoRlYkBfMxrADZjRhz8lTtL7sYURQ3gbEdMptr5RIy2uw6qYsO2Nd5vZvjQY7qTF2bKV
5CVjHlV0Ab6PiuXnsXygMYvBF+1mxs0yjYlUVRzoavprzsxdgiIbCUzT/MNu80BuyhMT/TctW1/0
lANAIhRmaaaXL0kduv/yW5DvziOiq1DZqBQAB50+Pgza5LecNN8mD6kR+4J3fNmyiur0kugYBUoB
jbEdU5YXgLdDtBUHcd8kT4LYpMGwUw9F04XKIN0ky7avRoPUcQ0HKtQ5Ym7WXrdHG+4nXH5530/D
tTG7j3x18KcrTCFFgUwnjEvGgwRr5Vg64GnW31uts/w+6SqPsvbT1g80h+RXK6PsupZHGGzFngWb
03Fz9E9Rbg8grR6EkxNtJiaIsb5Oi6FPa9qPODNUV3dsUo6z4i4zUw8OKM8mSClCeQFf6htYdsAD
ecjEs3XpI8/078IIFoYiefHmnDN7fVG78c7Qaka2Y8+hvCh8ncFQKW0WPvvxKbq2POx6iy/N+kx/
Dt4RGOg3lZpdy6i/k3s7YHcND84MLk7pjpHU+FQuwxttTR5TTjdb0+bopaJyDQUHuikRdyqoohzd
bi1DyvVDZtXXcpxunT7xcut7NWcdjM/0qUgcTqzETK+fu+Tbx1L0hwbn1kLtKVjLTYUjtDcw2TLs
5mhx2/kUInE2TGpbNa5QY5YrrmP8sWjjk2ZGRxpPd3ELElIztwxyJDvDFo1Cw3tfvkzj5loLoQ5a
GPADepliz84z1IxdHZQuoTdDyd6HZN4Jmaab+cVQ00AnkOrLaJfa8rfETB+TJb0pKXHIhfFNTfLX
xh7OpVAB+KS5YtJTYMpPQvCkQQ/FB9FKNGRHfjWlF3S08Ayz6tkCc1PYCYsUd6mQWUfFjbjDuU4k
ojRzOCbPWTGR7MdhqSa4uwyxLgRSI36TSbXOsYeT3G0QVMrQ5+i7jYkFOlI2quYc+7EdwdghNscy
OCucEfZGMXq9ovSrGSJLNL1JrM7b/syk5ZlWJMR78hx2RLhE0pIQQuOXA7UDeta2mwUtbMxMDKCt
hxRo8Y28hBlLoH/UdK/RvVy/lToMxqlUGL6eV5q3aTEzYVJ/6Qlal6T+LsI4pWl+xZPzmluVH3ME
RaBX2HQgrPFppsNJ3VRfx/WT4jZYZWk3E0A4FU8EnZkIdIDh8aLIOPZl9djJy1NWdJcsqXc5/lKF
Lqdzha6k+moWxinj2RcgJUfdCMGetX0JSeFpD+KibIWM42z1yzdTKi8AzgVCs/4fZee1FDnSde0r
UoS8Oa1SeYrCQ/eJom3Kp7y7+v9J/oN3GgiIbyJmmG6gUkqzc5u11na6cQN56H5YYoM7zYQ1Xu40
7oCgzykPWCflNNHC7aqkbK6b5SnqsqMtPKrYWiFXNRVeooDuDpAZpxdCt9cDF8ZpPHJa78ArmOuu
tGoyT+6PoMyfksK+4t484hdtJBXd2rIPkKF2rdMflak2ZLQVKVUEpe8VZcaaJO4G2CQZ9R5E+mIF
aCfocgUY9jSZUQNSHEuaGX25H6o+39V2x8Yye+NKGEYZakDWqXjiF/STgPkRtWzDspeHeYq0tWdP
9ZkjUh2NXPN+oSxonQyPsGwJJrCBbm19n2mRPa0zx81eeohdYauZRUiJwoDhCLjWo80MpbIeqow3
TmvLQDo2yzIC5niwVywyBWg3H0+11fkhm7VhNsxurQ1eQG1VudRJSaN6QpIemve5AFWIdIT9GIhS
p0YX/Un14Mcytv03vWnyc+5M/QlC63gbAY3Z22XRHCeAjFedic/YdWSiXBeAv5amU2j0OjXbxirX
IhsicBdWt6s7O74aF88H1p2MfCM3NynN0zZDUoiNPoqG8iCh+BogtrzOkrbIw2nmNPZdM64tL8HP
RzvngMjJc6XnYALHKa92plMtQJmHMslXRkPqQFrTcpXHHOg0E/3FEql3rKcxPcbAfA9N1jZhOUU5
Z872T3YX4TnPc+Hsg25wf7jsKshyUYakXGw/N1PdUHNzkujRL+fhTgeBeYvseIYfVWp3iYw9VsRy
Q7NwpisjmtKDn5d9mCdz/MguqDZzNKerxCi0/Yx3Rl7fRR0/qmCoNsTLo9lF9AKr6yt/GiBelLGH
UIemT3e9L51o22qgiIAp+dWdq089WTgrfnTAv0qCoiSmXiGKaxhTozy49kJewurSG9aiCoesa1et
EZlbvfE97tK5PCLtXV8nOYGxkSTgQfzKWBHdBSHCemJDPxKHnCC4iKjwoLF4fY8grgn0Y3KsdTZK
82APaXpHS5AhjIhrX1I21BocFAU1rc5uZmmYV23iBRstnsf1MtMFGuj4+FQ5HiJWRi5K8GHBRK4E
YqO5Eq3dcF4ycyZdF4w3WS0wqGYOwaAw07ADDh32fb6EDTr7t+TT2pvIA9xjQv7YVnRQvBK97z/O
QwzNoyroLh0sVYEQphkZf8YqyWmALasbg9TYKY/tcqOlxkvS5vWtVUXOplrGp8zqwCN6sbYxIHZs
hLFA3IvJQfUDcMOmG2q2TkV5x8skvWW7Auq2sOdvqZHSDSLDMbCcmIpqIMnv1G6zTb2kCfXJXlZc
/M6DNZvxdV5i03IOyE2dmsaxcOIpRAQ+vzc4vfQrKx1cMbsKS8ebANNF+tHqBcWZlIxy0idAZGfZ
QBLR56slqKsNlezuHLh9ihaOEbyAUZ62cDR/lt0ynVyEmdZVX2WhzQqup2HSd4hMd8dWr6eTruQs
Fl0OuzYGlUkZ3kyQaZJjcU7mANqSD2XGqgZxntAWQreIQ4X9ARaJlnC4oDdwbGPKaxUgbqABfv7i
R4J0dYNIlVgc6s6xTYDm6XM4io4GtF7l7BrU2bfc7drdZMGFS/SoWA1GHStfP+DntHqT0otrPRQD
EVid/6hsqz8kjtZtYm9Y0L3XPeLhdlBiIXBS5VKjSwfh2e/nP72pjaEUlnmO7Ly/6zPBfrFAZw5T
a/yKuM7/UL0Q2ypoqqOetf6KxktZaAzJox4Hj1nNKXaLcl+mlbvx4rw/V3NVbWlbRgHGrjl3tj+v
hygewL7SMbnFsOL9ChSb25JyjlOa53ickjBq4Rhlbu+sB8EcLCYeWifY4chvE300hX9lOH2+qZfK
P1l51FHh7WwunUEh0u2UJMsYjOGiJcFeoFKxd2328jCTUnU6aa+jlD4eHTucUq7lcm6xFE4uu9CP
yGqLtuekdy75hwHxkSUhLAKCr2/kEigIU1SGRl3Lvy6ctLDIW2RKNMDdeln4IGRjsIJFAQ+YK5Dy
Gl1STK3Iwlm2/om8cLZaSichHFvqU2dOFLN80M+obwSbAvXdMPMnjHFqiLAvJnEQrUb53w+SbZ4D
ghej0YXCquI7KGrLBs3x8lSSzVsLx6wO+TyB/y58SZXZ6R0YK+X8ECGAhCvCaRVTuh1T/0kKt3tB
MCR9xBgBK9NjYDpObK7HmkMjCzamHgztPm9NAp0pxTspqVpwLU8rzQfeFpNGW6FX3m0ysGWkBuki
cekRTlhHLoH+AE7+2DvNHC6V1+1jjw68HkLZl6IrMRzVsuwrl3AfPNaPNDWHW8492Oq8CR6iPNfx
0IV+byVNs+XenXbzXCF3sXAHJf4yPyeY2m8LPhgwUFuElQI0j8EAyqWOmxuRaPptnNoU97m20Gm2
KhyMRv4Z6qak29lwvywI1Kietquoc8CtwDlc6Z1MNoYENSazBNp679NJoZm09ZwXuVilk9UoxjQI
edvMNg1l/LXmWibOVdAfSikSsYqzEYBOFcMSgLEeFklHTnwGjB45tQH5bmgf0olcVVZb7m1VIO5V
NMJbD1Ue3AmjJJbJWbsSP/I4xG4OXKg/Wlr+V4vo9Rtoprz2vLQKZe3ZBymGPpwiPO5+tJptb7b9
bgQRdQXVDMzIVPZ3XerqG7PgxulyU9JfdJzuY8ckb+3SzqXUzJyAGTdDmEH86Kd1dqz1Aez16HTf
4l6mod6i3WPFpU51vXIPWo8CZlkY9k2H1tO2y/r2aC0LBdUl1vZJPMwgi2B7rXM7mS8AyEnk97Nc
S29ANaw3KNbVSUKN1MpvywDuhqgcAjyI+oRf+rJKZO2cUUMezs4yZPefE3/eCbzZinj0H+LKG6KT
JWrUs8vAhUvvogPjNCflFldBfnZz/0H63g87Lo7CMjCj3fCF2IPxIW0GmV8lsuG59tt2PkaeRr0P
d+fSBl6Mm6aluyyhnmjr/m+zsZNjMHrFk9THBp1AmknR5p69rsMKqbLOPGu1az1+PiGvupBvmTwQ
eFAAw+e26CfxLxUK6kvfy6zwLqY5BVwFabyFQkGLqakbwZG3OdnNyMx3y+SRj0QD9U7z5/xapEW8
sYK52bYcZRKPJLyrxIpC5UOS8pooDZe+u5t7L91pRaFtzKQij9Ml1coqgvypaf3gQGrlB/Lr4EcX
mqV8wYj6iNPmI/JlOEiROvSc+ffNPNIsvoaizg0HC0SKGeS8jqF6/frzbkxb/fnzqfyIbIneDJre
BKvmOykRadTWnM16f4MSnf+9sqQ8KP0o6vd1dikmOkswrf5qGsrxW7GU8Rdcz48IZ/8Z/nXn/4fT
Vg/5PAxpH1xg1olVPs4nKE2AhCim2smDlX0lyPuBYIIPTh6SEzE7RLc3FDBj8nm5TMY3fddnV6MV
E7iIxvtiEQ21Sm/3JwxBhAEhtRnv5Pmhk4nEEn10iXVQweSOlG5bld2VKBvTk2wkC0rrDYU9pD7/
+YJ+/Ib/G1p9/z8zWtpuNovc6m8Kioyr1vO/G7Xxle7ER7sUWQHEqsiYQdJ9s0tFL00alTAIzvqD
JqEeZ9ldZmm/YKt9Ibj9AesRJh6ZN9dFQ5P+Af++z9KaMjC40S4xPmDtVd9Rb9styfIVufNtkyls
LOOgQYuaGtb2LXt/ku4S+Zbq4gIgAN1eClg2eTWU3RCFB5VrPnDNp6tpqa8bgF6fL9oH8xnwjnCP
8VsC4+18+k6U0k/YETdtuZMzXvOc36b19CCpHvzfRzLogaQb6N1DDH5DIoU+RjSMZu1NjsYd0LtT
AyAkSeFEkGj8fKiPrDS6py78ZgQKUCh5MxZd2KZqbE1xY7lV3K08ueA4LuTQzSpwYcqjNlvCCdto
OQSrBpLXBrFdQT3P0zYWUdo6M40WZKvfvlT62K+7bOyp2BTWvi+88kTchPBcktabQC7kFhtqDeWk
ZRA04Sm3ZDnBMozQ2nSn/WIWP9qU/3mz4E0zRTxbXtxstf8DFfejLWGx8VUPU6Udq27l/5zjJRtL
r9a7GOIN9ZXcvmqUtJk2XCyz/mKhPjDCHOP/DfXGZBQicvtOC7QLsJNV7k1hFNGxKlDwOSALn28K
46Ops3SPHhIoVqDH/ua9pJ3EXuOg8ALDJinqzZKSsO62C7rbejICq1E4Mgp3BqiyAhzRDNDPiYDE
xfKLQ2eb76007/2/R3nz3jbJq9pvF//iR05+685Jrjia2roYUpA9MMnh1yxi5zfkAAWCdmAHAMIG
GrX4JtDLc0qqb4WGjbZpBjc628B5QbMICLmBNGDWmjjXpU3ZPTJHoOGUSgZHBGvPSWmwVFVEfdAZ
T0rgau+UsbPV7Ma8bezJ/xnVJXQUMxBbsCNzGKQjDnOCUnhQN3VYpeS161l6m2aRcitbm77ZmYRB
kkPm+3y9PrhOEFPhsuQaMxwazvy7DecibXl6y7s0VVOvlOC1W3tfmPgPfJAA+SJ49ZRPYNi/GaNN
nQ61Tde51CUST8T3Vb1bqhJAyF4nsz8PxWkRfvj5i33kVP8z6hunOm3JLJFMci70Z6sP3UAFBeIl
mskjAKJaj5qw8vQ0jGHKH8qoJkAwCgqOnz/FR0eP3laObRukuqHc/zu9VT+byNXE6c0gy1OjDY8U
tzdOYb50QxqTGdd/fj7eR54JTZJMvGYEUJF3f3P8Cq2XUesb6Y1mC1DnBUKWkC8qf9cZzXRuGzOj
qk19pMv8ddyMQIXpBBa6A6okXzzJRxdugGYy152yBG81beNML6q8dZxLBKQelHFV3aUj2YA+rCkO
UWKklqijBJB/MfBHBgiaPjLSjK2Tb/p3yum5NZlcgeJGlIGgAtlFG1RfOvSQjS/b773f2cgo+LAN
WVsDTaA3y0tldMzKfiJwA2yiofEi9Iacv3OeLOua0BOt5uTsLU39xTu+vzzUuJ7SQKBjJiJ9/76j
HaWi0PspvfHlfBnH8oAK1LZ161NjB3efr+N7A2HoOBRKxA7NI8Z8M5QhEbvOSDVDjepWzujLlTuU
X3hnzvuJNJXyhquEmFE+fLtZ9DIwmsZwo4slUTmugQ+sk7jLj77XQyYSUbceRgylW8Y9xTx/Mfey
JgCdInCy6PmDai5897osRnsnxtpfm/JbOz644LDIZNmnDmG4rddTP3dna9nUWdaQUWsCCniyTM6D
36Ll4KcUHEy7BK0AdaWZe3s9t3q1G83E3mt6CmQHUe5iRCjWH9v0CvXxc+P40a/YL3/JCHRUAsn1
inA6IPNXo8hcDGtbe9J8AdOyB1Sjaw53nw7ALLGGdMP1FKwrC/hw4SHnmOs2kHAvaL7Foi5zGEyR
C5aykmFWQaL9fFmV9fs3gmHCX62+6dOI4K1hmgVF/ySPlovhtNusWgj5xb5A98RdmnOe9pfUbL7Q
ZHu/adWQ6PIjZIcA3FtVnNquCw1RAP0yU5spo+qba1C4nJPtkCa/P3+7r4ZS3/+Pc2UHxRinTalf
0PBur5JFAJVKSrJiS4rFXxL7C6mu94eElhL01MDU8V7vOqABNSAzG7vLxXZoIaGbZKro+/Hr85d6
t2SqIRzXpBWYBiIub9VI81oP3Jaa1iUpjeqYlFI+NzNQFiRrsnMXDM1ujBsXldks+MIdfn+XqqEN
FJM8lJJJFb2xczLSs863mupSJDkx4YgolR/2YPgU6ts5jvoSxhTKJim/cB3eTaxHz1giDIAZdG20
nTfWRzZBn8q2rC6N1VK8rIQME53C3+cz+8EoxIYeHr+jBHjeOigGUBX61CbyErmFeNAjOT4PAaK6
X1jt95cz0rRokuOJO6pr0Nvkz5jHHPEmzS+mQL9yjraL7q0g/3FN0fHTltqFztoP1Yj6i9PtPYq3
n7/nu940StUYQXFadiv1yneduy3amXadVpeXtkoNfSUDF1GDiTsUYC6yxLHsxAtlwAAxgsU50k7Q
83dDFuRYW6cAYqsjmELJGQ5A1RyMfnYO0WTEX/hM71eDh+QfBHzISCIH9O/hbYWTDACjEoSe6UkM
0DGOw8/n4Z2LQOYNjQwPNCGR67vt7Pe6HvVGl1xk5JNTzruLa5rBynDI1X8+0jv/T41EXoPVJiB6
p5JfZ2kaF4aXXbRm8jdtBfkUwdViH9sCOL1TUywZmy9u7HfGT+UV0WjkwHiIWb0TwPdk7GbRYN7E
RmrtIg26YF9DVvJBTHGl3H/+hh+sFm4BWlJgLHQaCr1xRQYr9iOJSN6tCRIuLpZd1DhfDPHe8CGB
T3BCCzFsK2f03w0hqVWMvbRzhYS1oU6K5I9hoGwytfRe3yO8+FU/ho9W7b8Dvgkd6EA3NJABMHXO
VYKgy4jGQwvTmXB1COLt5xP40XL9d7C3tpUeYpPh58WNF7lI+VaHyAZK43CFJFX8f1bAY2/8ZzD3
TWKjBSvUeF1U3TSK2ySbuUb/oJ/PTdfFXxhVw3zrYryORaoNL9V09LdJfH+i85HX0dspc2kz5xvo
YEzjlWXlz9kwwRuhiBSkFGvdtaFZN7JtQSVpX0zuxw/hcGmSy6Tb5NsLREMENuLm129Im3Z3bVRN
hzwrNPDYD+MQ0tulXIOUv4ZU8DcFyHHMFrO+BAHR4eer/NExoTekZTEVqE2+9dgxtIVrdqK5HdD+
7xP7tq3qp8+HQOfsdf3+ceuYc6KRwHHI/mF53tjO0V1yALaWvKW5QYimP0Bcfy2BuASeoI1FfMgQ
GylkcON53QkETWgaMnSq8Xez2BdHzj+TprgqDeA3wW/Jlx45LDdt0PAS13HR/qWMu6uSCEB6+kSm
59Ca5cWk5weU1pI6ZHNlFOhRg7ZaBcEESq36g/LtXdYFqzbOt1kz0jgAdHAur5KiRx2r3Lw+EB2p
lWpo5PfPS9KvZ7QvVogb3gnww6J110C6Nszefk7NYkXoSqsrfqUE4iua6resqxvLme69GEHsxYTt
CdkDJnh21gf6VrhNIwGE1/ezKHaTPd+3erAdYv+FNMujvYxhBVo9jduwaO1DOXcb3wQNQzY6q6J9
W+lrrZZ33No/cwhcThznaw2qiBzG74PZPOdGfECde13l1SUGgd4WxmbMNVgA+nUCmXsp6yqkZdbF
y4pvdpLcpD78ssL2VuBAQOiUNMEiWKW3+ynQp/sqKh6AMJ8aE3AuP05A5N2BszkOi72zAZy6Y/Ns
KRFGmxZbzKSz1hCapMH81qmC61wDNArebOO4HRKlxfINRPxVN8p7z9LUd5wrvjOpHOz13Iz3Ik6v
nHLYC9fiPhofR6O6SrwWjooNnSrp9mIZvqeA81YL7RJ2bWqsTSiqvjXTiGrYdLJ9ylJwkAkrLJz4
GhLPdkyazdJXbIfgOYOSHrbLcNtyzOMgvjUj50WPjaPpyk2DhELry7MGbGzUxc6R0/PSyVOSQzuM
Kjt0ANXrHQJYLXC0bP7dVhrKshDlh/7QpP0ZDceTXbQ3Uym2BTTRpmw2KWjirALdFM23oCI3atE0
N78SkXca4v7ExrY7c+PJKWZZ5vvCzaN1P3onv4bcjEKNRLBcoFK9mnyoyF4Hgtk4e6BMPK/a0DC0
WfklXOeC7hOjn1zGuf8129Xv1hHfXdCXdWS+THXx10DPIR6938hCX2aF+5iC8pB2gAubLjkMpn2u
4JQ4gMroU/MQOBMVOndjWNNj33Sq5rvOl1FBjtgK9VUuxa7hbpBo23it/1IznbLjQh/GhpxStJkS
GB5ADvGRs6O/kPmYNfMySACzIzPcuDdB7tIHhx5KxMvf4MV69IO3qy22mSDZ5/62fZRCiitZuw+F
vVwPSXo7O2QoK2uXuvkQjl4KjL2uUZnRNGHcyxTmhAEyzZLBdxSThHRX3QA+OQ/m9N6DZXTOSLqZ
c3yjzfqw15MAvvxYHGU/IaIE1tCUZ/WSTUEQU0Hz5HtjelaEYQvqS7z8HLWJZuZuhdIOOAdhAkep
r2uUH7ycB/Yi+Hu0RqiDEPpDmEK2w5fbKN1YumytrGg81K3CT3sbp3+JBawW1zpZzm3rjTwkskRN
aFZ/ZoBgHby/Bi0HlInOoJLaDPIb/HUkdszCv+Z/lS21OObmsIAFpXw51ZvJtMn9tif1sMIbQg+M
mOM+kcJFM244dOxWtSM6Wvg4wbfWsEPXS3/xhhIxY7V/UEWxTHPHo+hYPa2mFjWbII7wclAB0apf
SBNfdX4SZk628br0QS8TcAzwEHT0O6WRnGs32xSuR21OhAWCRnlrb+PoBbjsSxOXezKsc53uMznf
gmZf9WLa4sdQmlynkpgRMJnZ/C4d47zMv5c8OfqgCUer3uejItK+6mOoWTWdWy0/lLBOENtCABEa
LkUsa0HCjps8TZubAfaA1P7Gjmqs6a95xwxdiKStN67Rry3OCzVFRUx1Ww+RjHLlolc0zY5aZHVK
B23Y6SWKWShPeJZ47MruXLjRCfj/uuvjjWH8TKMY4hf69E28nRijgdOIoClKbcaLyigyi+oL6c/T
nGPzTJR3xcy/WCAXPr3mDXeyTHcJl5CDApBSLeJx9bZGmPOZPB7yriMqlr8M/iZCW8dFVq000a02
s/sUSr8LyZTf6Z6RhtqQUgE8wqem4GO8CH1db212T+SF1sK7oy0sen+3alUHejfx3pqGlNLsbpgZ
g62E7xrSj/3W0aJrZcPrAesVIH0JnZdATKBHI5z5dpi9FB0tY1d1BnhxoHyaqzYwjRbWVvuncNGr
0a1VDqbf5SJr87uOD3OIkqP8V87h07j2XQS41Z4BInEnynuy9Cv1Ojokz9mDal+WzZm7PfTq5kkY
USiWn1pSYR0y+9fYlhMs4Cls2/EmjeuDnWYw1O45BhDyt2ZG4L/8TGP437N1qibvJCkUQy1fCg9O
ZL4WkNLMrvrFoQwLB71PdZ139KixRvPKretndBRDdTq9vlnpmX9sOJtZXhz8ll8ES714XHXOVa4N
t7mmHYkXVRIylJMDJ4MeBRPg8nTcvp5NZTi0Jx7o1cLzyupa6vGA+rkLlVnR1YVg7husArqJZlas
1EzalKJ4GdlCNeiHhxp8lFUBDu371ZzeCg4r665OcmvZ6IN4oCHjk9qtKXucc3yq4KvWOAo5NCcw
bg9a3Z2K3tgZqIUY5C4t9R5KY8Y5pFD4syF/NZbw8MIxwIbyVN6SqifTPRqUAyQI4l/jjGBIiayJ
uVen2wDhCXuW4hAUA+QKaDxDy481mOUd06NsXif6HTWqrcHCAvL9xZNsh/kSjAox9oPmBLAAwYQD
aTJ4HjUlVmb96lp6OmI9i+B3YSjAf37I3d+e66uOImt3qveBNDcDP03CYm0YAq269GjyNJFAn4ET
5+XVL4PZIGMVqh3pRuPGSJofjG2IJ5dDpX6qnN0ra/zTpgiNa33KfLkn2ofc8vAdZMUqkIApf8y2
sRP9ra128IL6lZsCv86qlU4yVlRgKwfvAsILd21B0aTkLj3rbBAQ5bumGENe/169nBoUxd4LR2WE
NptQC+fgLd18MNNmC7UJ9YEyPsyFdbCS7P+7uOpVm9ZDpuuxBoFvxjUgzlujhmPfiMu0iJ8mb8Pz
5Mad2qCWeyZa26Tdc4LLoUavvPymsIONsnHWUB1THe5o157U5HDQ17Wp7QuWUk2Ha6TnxobGOPkr
GiehbWK/7m11aFup1NpMJbb5wPRotTgsiFfM5tCt6iC5xDT0A1/0kAZ0QZdwsHStQjvNWCWp/KMv
zxgWpryA0pmsi7lY2f4PdTwSbgA1b2woA44KWXwkyhxKnUvoObg3ooLrzjJqPWDHO5ry7jNzbxXj
o3ofByIuGP+/6icrf/4LMenUSwuOK1S7vr6qwZLXimeY5btpLk4p97qDHoTog3MdXOrEuMR9i1mI
4c5GNw6NnkO02G5MkPflMhhh3kbnOegpTkvnGq3+v9VAqbYexEtFOk7d41o3PveLy86Q9r06R7Sq
RbEUESGLZa+YVJzVrQ4TYJ3Sf3BmT4CMvy6EcdI9b2eQn9Bcb9O3cm81fUoHZllwOc+b1BfXqOld
aB+wHhPYcgOiD21p3dVR/yMJIBTWbYYGNFKcQUBviyB9GvPhRgbWZijqoxrdL0D5w2UFin7t0MBX
EqdYQYxDQsvbYoLrgWMPrSyyFVxT/I5c7Rrk9F0dx6/LqS+4FUbDdTzu1ZSpu8ft+5/x5HwTckb7
jl+ku9hDGcyXTp/OjkfItOgJNqjf9049chsNt3qjOL9a+1DL/JYteFc23qHTl8d2rIfN4E43dJjd
K0PnYxUc19pGFp150vwkquncDNHz6EU7ESy/YRvvpDF6iJARGC3Fshr1+VsMcYFrYt8Gol8N1Yx8
TXnRRXew+3hXtkqOB8x65G27Mr/3x+onyMEjyNttUcXXUVTvjNa6RSM6dK34pcVeAe3bjjWtLplE
ZAG9Q2YGv0YZXQTB5pzEQLLdA1irXWtHSAJCJguM7FRnnH4dORW1pXCD8lVdk1QdBzCk059cFLfS
MnakfCWP3tAQJL8f0lr5qbgD3fBkVKT9aCR/XYzZSZlLtAS+ydS+d0V915TZ9evszMkJIi+CcJRw
nOFkLpa2piHDNbwL9PrkSybRVNGtXeehidZCc+kL9yqwABPxoovlbuWyXOuNc0QLYRXoNRy3eF36
wd9a1CeH6xqhvdCOu7vU5pZvDLSZrUYA/hbf1FbKZ30Ts1UmIY9ukZ6m8hbkG2iXObSTartgbVvk
6Gp0aALuSl/6G3UG7Ow7udq1cnEHFqRy53ux3GJaqb+asREO6bnof9UIbnC6e7IhGAkX4I47uxBs
nY0yOBb+rIWC9WLz+znKmLFK9IvuOc/RhBuMK0kQnZfrRoPY3Nm4ptsxgzaLrSlnYLM8jjKU+FLw
rtdueeJDlR1WV293VqZE3SUA+JD4yTfZ7P9ILWPrsbL64J6jAoH0frwOem+XjkhW4UHpsbdJfLEC
wB22SC4q10v9zEwEmCBW0HEz40WoyxE5mIANFel4uaBikEIF08+u7hcDwdl4F2iId1F4w8as1BKq
WXK8J2WUtS69Vl8zNMaA8akHVB8OflJNS5TcuIRPUfzLmIjxVdGRHJquVDboY177DzjudPx4UbZW
eZXqls7vdPGk9oMm03ten/BAOTS1mM6oI6k3YhVscg3KJVpMbVPn5k4dOf4ayfKVhyR1A3qSG54J
nQiOjCpU9rgRJnXK5uzYw5pmR2EzHRyCBqN7KlxEtYZkZXLrMNvosMPBgTzMsS2SRx6K4uJJ3afF
RLEoY1OgA4b7sJjfGPTV5WKyBQzo/kcWvxhsPxxbzRroFfO7Gh/SgrRrEBC9+wcN8b+KFecStINv
6uYFR/EaJ/GuapIje3y97iyRHDWkLuy/ao9W0fe2VZx98hx5wx21t7LvOv1Ux/nHq2vfqdkpvWxN
E8XSNk4oK+94OLqt0IXuDpIYQlr62sH0q5iwEC6JYG2rnA8dL49gS3l4UE6UOuxqIibkDXiixYgg
KT91tHuvp5ItfKeOieJjjiPYIOZvyQwUK3poqAF0frR5PcJxOlzkPSMwp+2fprpTJzMV+o5t38zu
MafyW9vTLUekRyyT8gUk1SGk1ZmSc5jTeW/75SaI9G0evyTdsEu4hE1tl0K91GKay6h1YNqU26yO
mt2/KBOZ+/a2SzXEyLRto9fnEcqpofYtSqr8JAupzinpckUCfX34gXmhIAisCt0uXobheEX2TrNk
a9/hfM/jEWfAxqFSNokyvlZd8078tyUWtNgFGt3gfTe9SPyxnFbmWv/IJmLuXBxUdeYjQ/WYHheU
RaMQ/4pNX8lpZ9bTWtkdFdtlVOqpe9eo6s3IfSi/A8VXDpTaHCrmauHGWAI5Tj7LYpsOzc96iHfq
0Ji8oYogW/7M7L2Giqm3V3OkjL36czDVoXr1dLkXNhoKlrUfEkYkKsDBVh+izqQytmwZNVxVKlnx
SrmAdR0hVUNIQz+ipHtWXgq+Jo0PsFYI48b6fnScEzZSfYQz6muL5EIGialDeMKMt80Sn3P8YhUL
E+fRN+3RdWA2s+5MhDpVan83vB8h/BbptkPUT0drTG+i8on454w3vq7JBDjq0hoStDacLY+ZVNpe
DfW6l1CFU7rNRXy2iFPpU7NWxkbrbhu64k5Vun314907By0K2HirCmNeaD97n2TrtYU4WMuNpJzS
RVlNZl/CqvcB3qinHt34qL7XEhYhqfxDGRsePcqCdRYYuxTlWdLCavktwqo5yG+HwEfICxY/jhln
uNGvca2J1TiSDA79ccv+UWeCLylrpOwKsgcnE/9DWUj1U2qV1Vd1RGtaH1BiNEfSXaDAeHt1j+Vo
ASmnRkfn1AqkeibXrbZsPpxRNjtv13vuXSOiNXZIWTVJfFai8TG6z2xqFebAd1ljLQdpXPOplj5t
JdcXf+OYmCK2zIBsxRhjLZTNc5/YdxUNp6L+ESutJo43YDSi7pU6YjYJP9dTKpE/xHjHGUjTx9jL
1aFxucOwnTYeFdEwx4BM2XoS2E1uFWUHNXSP9Bdda697G5ggaQSeWp1BV28P4CFVesTsEbDl82PL
2VcQ1UjQrd1KQ1CDFKa5ZxjMTyMx7jwTpr/9kxF6MItq4auRjgH6Vm13dWUpA9JXFvSNHxWrXVf4
2uTluRN5bqt/Ub/GlGpBc0nI6MREROpSYReatYAEz0XGJyVdzAR6L8rOEEbzCybZgszw1n2Qn17H
ypJQ9154FquYdy4THuOe1s7J8gY0/ryNyWVWTHf8KgMzhBqJg2ej5yfqbDfjOKrnVfsWO01OA9ms
fKsSNXVC5EK0wl9BYDxbRMWYr0o3NyrozzU0BDAC3bOemvcV9l1d9lPp3OZc4lnm7oPcO0X+sE/a
v73bEXX8P5rOajludYnCT6QqMdzaHjTbiZOdG1VQzDTS059vTXJu4hhG+rF79WqK32cjfcpR5v1C
kfYLAZkEv17azyk1hCwMp94aT9oTSs3ddgF9wsD+9TgcM7pCsYiScBAyq93TaeWrRM7iLofMjW4d
EEsIFCrfCNDcxap1aNJ3yaLoeX3ZZViHq0+WLfqBcv0OAkYXWbixVbuJdHwIKzjMaXpqjLm9aSp6
Bvjr2SQFxMX/kjOZxm1fxnSi9kla3bSmd71ZWji2ZYry/3Tf9HvyzSlLjor3mc5ItZntWbyc4XM2
HaoFmzt2gu3pzGzHXBjS4LJUG9wIG5MM33qYKG/4zQ3T4vsjHOSAuFuf27p8sP2rIGTRt4RkxyF9
EOSrYrrCKE2LDtaBkR4KaI+0aE52Or6U2BZ1Xd3SR458qfGqCdl+VqqztptVuNY+LuFXG0I7yl6o
k3RLDur9sHD0K6ZT/mzQYI5jnuvLG6sujAzjfItSFOaTpJBqo5D6vY4mlRqOymNtKQqmSQWgJEk2
w9uoQ6+SENBDuvzWeL8gx+z4q9QHPbBOun0QdOcC1EqdhTuCscXO6VRp86v1na6LN3PsU8zavyvB
GBeKOzkhrQnAX3YfnRPCqfVigCHXU4d0pDQ+BdjMzN/7Q30X07JkYH2BjG0b7Mm1RRH+CXVpivWs
lc/c4hXZApfn2+eatYvoIyA92vvf/0pyQFz5pilIqwq2S2cNIL4Sy5UdFcKpJ5JQs/qAiOmIMLAY
I8LDGF+4+JL5VV7CTc1wdNT1C796sEqFSyX6+KH3gjteVU280SgJYAvvNIcGo0JX80LDHZ60Lssj
vMLFnV5NcxJeQ70nnB+J9Z66LllAgSh2igy+W85bIGaGg+Jv7SdnaB4ck2Y/VXsyx48B3Nog54rE
x7mIUgALRXkkpNpCH0RLfYxZAnJ7sOkoA6qlN37ERv2ZiLqXi5fuJdYN9YIxPqKOiMf2zYDL5qg4
xUCdueWg54BG+Ykdftc+xXBOUflTFhJCv4VCEuxb22xf+xRdBFJY+DTQuQfBMQLkdyG2g0Q8cxFz
DyntWP4b0ohokp0mOZLBSQOmuhh3DcSnSEtCXHllQlJnlQ6PYpy19IyS/cvTrzUgSeC0xvIBWTNf
oM5d7l4kaNHbNeeO22mnG90ZjT2BdFcBh9HF6QH48y9W/gE1uPnGjmI6tEj6wQeW/ke1/DFH6ziG
3GKOOOdaeEQmVhnH71cYntAFgXxobMCiqg4uFfVlIwnktMO7EL2pLkzorquIQYlTvm43YbwzOB04
Uj3E/R2FFnTPiB+kr46x7gf7u6AD6y0CWqAgHNO3gCtZWNGe8my3rv/h+Y8bbjudGGF2cF1KO5OO
xkMNs+6IHFsnqnmbT9Ceulyb+wreqlS8wPrBJrIIwoJcR6ErYVoQrM26NuELv8b6GJpM4I/Vce1H
itVSBEGdsSENt9d+wob+oelvKW4V2ljmFL2emZUGJcRlkqoqXtQoAM300WB/VGiip/t1yDLxQl3/
Hog8ODFgJLxiGXGuufXBpUOkZeC4uWgOqD4ZXkzkau0DT8aMHGjO2VYGO3dU9yfMVDw4bXDWFRNH
vE7eoQD/oC5VvrFzj3nMMGKsK8x5vY/bp+MyJH/6Kby3cvdBRoR0F/YMceUHzhMF2O6GK1xK5NcA
i8pS5vzKkPTb7DVJxxsYjpsp+3ApKVVTbFCDjNZNWEAolGdyuWcS4CUyOHIAkJwuMtp+NAT1H27N
xX2kAd9xYsWl9CZ3kXlgxdSXaH0k07fZoUk6R0j8r09P1vmTTwUIRFxE5SM2mR0bJv+B9PS7hsZD
HNcrGDDDHeturK856qSYiQ5o0k+D470seL7DwbzVsCwsmE7oGoSYILQ9Sk7Xxh9Zg5qlM5aHoQie
BCcEX0uiHTa6XM2XYOdAWesoyxz0xj2YDV8BozJoHkZa/N7o2nOAM0KInHNE+7I7k4NkBXSdKN+K
tHhs2v8qp6GsMGUy4+jQdibRskDmlrp06Bz+SoEAWqtmVsk9rCzS9Xujf0pLSxwISywlWyfebnKs
EwCybL+UZOqvEa3SaMMF/SNxxKXzMLdcp7wnRf1cUBMMq353tQrAFWbV3enicOn042DrTtptSgzs
YCJajASD5gdyJep+QELTAGHXkwwJ0xw+mFX9XLp4bYEJF4IJLj5F3Fmv1vgpqWLU0CNUyi/NgaI+
n1d8nGLBkDSy5flCzoyimlHPnAhUOLfP6r2jjM9iwfDEAZosuHkC+/bCzpF7sPe3+mNmwrWRHCZo
K+AsyJXhpu4fnW6NHGvOxCZ1fPXy+m369A8Y4AtRZVYBfmK//x1dB7qRo0WssrgTxqDfCwahg+Px
hXHxH2pR3onk5qkcznp9LymRyf+4Jpn1MebPJLrwaekvfoqKY0D8Z6Jy3jpQMJNqlD6Iqmuo44Fr
EcjCCfLg6lpAhe5RvDh7Absri2RRIA9kP+4FduFR7AwLNWiOQuHmVOwKD0CcP+uE8ij+bs3pSnQ1
qzv8BtITUuNcDH2rx0ohcbP5SSCsjxUlg52PCKkzcBSTeC0e1QzvvJFiv9QHWzjYEPvyDk03o5Uf
pvLNGBuMCUI2x0d6zx8CF12JJUN0Bbj23+Tbor73qBcUcCWNhMnBgAJSKjxdS6/EjRIOZlzQH75B
YMYndp0BIOrQa/wr0oRncp3YWalMRDgJo5RtIjqYTdChYX0sIJ+gbTEhq1l4zC5tIpLemN/c2t+b
rIFAj5YcZXblZJjPxL3nQgJc9Hh+R5fdHQak4BmtH7CPhXaQxD3gEKUg+J1G/e3WPDN07G4fV8z0
3UPygS7AwiyQjAx5pBlD6GP3UDoJHMHJTohJ6RD0QfepYI2igPrh7RdRMtP3yY2eHep9zPVXvOjT
9cRw+iU1+V4uiqsNhXkF9ALZnwUcXK4ZB9Kd/6uICxCPsSVPDIJFaevhkDRfRvRY8Vb5+OSan9Sh
uFmQUlqggMlzLiGD9IXuhdouwWgBTyd5SBL3NrRm6stfXYIcC51KO7gckbLX99qfiiRT9d4jD8ic
6DgBZyXzL5O9kyFQNiHFH7bbqp92AnAJv2OtRzt+gB6RX1PaLBRZkRtH5iE7EkkmUR+t5SNjF6aA
ZzHLXV1CGlD8CxneRRRLit47jiTCTDoKI5zQeAknqWY+wYhilZXL6jM7ZRgHnUedX3a5Dl8AFsn2
jb71t4InIjTT6VVWsr086sJIMojuQJ50kUk9UffGM+Wx4tBJj5NkwTfmdjmwaIsfIPuMq/kAkuBP
pFB055q5u62XP74HM75QhIlybFIO6IoE3sXHJyZKg2K8fP4V6dpD0NFtTiiam8gX1oQrwO3i5Fk8
UAvEd9oXzjC/5ef/DpxOuxynfMupDLhwrjUI/vH37tW4l1EqhFQGlC/j4LCPjNX12zsq+P19kIbD
g+XI470e1TeYn4Ac4FqD0xFwY4rIUfja2Q6XFGcLWs0PPhaiyKbircNYyAkY4OReMMd0aUy8+S0U
BaeYu8J7pjQlLfrDd/yHv1ecUURAPzN6HVICBs2j6daHCL9lXlPWFTfqPwzv9M6NX4BXxg9SlHc6
xaLcdGgZppRI8UTIIPdptbbbhUiSlpPCuupCslhCAlo6FkVEF8JcuExaBsgME8K1lFG1oZV4HtAS
CacKmxb6z6Z6Cz8UuIJu1ClHTWgXr8IG3m22P3ESeaZkKrNMiW+b13N+yU5FgK/ZMKij9xsFxlO8
FpueY9SRof1PhuHCeZr9Lw6uOexiKBKO4u9iBj1QY5IFYogMVJiL5OFD3yAuuT9bRV/VmpqmXAU2
TKZhDHWQJ+tZ9vuY34NzDjBR3IcO75luILOffXghtAl3LbOpX4f7Bf1N32MOjxbQlxSf7fBOulP3
8qpXhPv1VHKpbozIwWXoD/+x6jIuShBdan10GKwbAkOEAJdO3KbP2jMjkoTvtMlpSDVEDEzZ5hJB
0cieotsIx0LD0gMMqaZdkRoECDQXWiQRWBSuKczAtOd1CX6qcoNwwoLbmupho/NCCj4299qnIP5k
to9Kg0e9oR5vZB6iaxDiLtKDqQI8+Rc5ZFo/TEoS8XZRx8LzGKs2sRmSbjUhIFg/vI+lSCL2Mg13
djS+uLZxIl6JnyIg9CxOn8JkjOpd6pqncQZkMApcMKC8Wm6XcQNKT8fKzui08aoTEFYPfGEDqIMs
OlLyMZ4wMlhkiDh5u4Hb4GWuL8tP2IKWnT/kU+xIZNNfjsXWoyjtLuWvj0R4sLh6YpNEdYJDaCaG
oVb9U+sCdlde3NAxvJQvuiRXEFpnR0EggrluBDcBdjc6ZJy5nkA2WIQAmfb39DJFTuNVHLEI3KfY
ed7oFq+AFRmhTN73uXssqlTWeKGHN1y/Tbul8YuOHSCw7U5lehiobyrDR7JSvxf13I/+PRNmOyWB
yMVvLQq+m3Tlop6bQCryCTkizkXyPKawP3XFnt0uPsn1DE5gZpIFAEqRkQHqRT6duAHEmE/I3wmH
AAuO8K/hCjRMtAykm1gujknzD4UzzWCFceDGd3+dRdwjTCWGhWioiRvkLWbtEp1wFV980bOo5r9X
/NDFHx94hI4mX5b6gcPNdi/WZ1kh03cmCBQV1ajD+k/F/524rEfhExeoQw3Zo5hn5oXc4UNaYc4Q
fY8P+ru/x8FzUCmlvb/a/+TdStNwSjRg4DxEnFZYGoJoCW5VS/xGZv6UTSdyQTaazMELnC5zEgWG
7rnQU4UNx0jDOUyNQAWasYF6Am3iOEiTv4qkJFSlzjaKASNBmA0DYpkVG5M/plQs4YHMSjCgTt07
Ji4Uyr2RVQDJwFYyyn9rJ1+KuKPWN+/r/KsslmgjhJkbLzEr9CjIwacZAh/jX14nzoYpsuG3klWA
QL7gApv8+k4aJOVNQr+KfPxYy/R6cRgTOohuKVdmkiuL8OZZku9r8CmnWCM/4PQjJ/ig9gVl23pk
E0SvSU6Epf8R4kFu5AxfqU79aBIVEiGldOdriq/mVqm7KmYMFmTlIlBZ9HohWBjel9gkB2S0S8Mj
kbSHKbIkmQUbOQv8CTRxYQkK/rMRpLlpNCSxps3UvdNGcSIkvf6OXndS72fE4g+cAbgqu5BTPZP+
aYBz3Lk9EidzZer+flx6jB4YY/MLgabl9B+ZK//R7aGY5hkJFPvxrd9/x//ceycdG20YN4CLAO9+
dKn7jU/iGuQDd8XHdfGpREZHT34zv3mU8eXpjJ2HAcFyBSpxqZbNJos83weRdT/ZDpL34AzdsyKu
zGx7ubozgvG5HmnERYxe4sxfpMJGupdy8v4KSA1TmkUXCkMOv6OCjNaiOaL5JW5ERrEILqSyvGAc
SDFIKwoZfHyVqtT+yOH5Y/g9PjNO1CXEZscNwcPy0dsTE4NU/C3ruQiUOvNFwJU7LWt9ujgfQOyo
zM+8hYVBQPGviS0NH5uM1Lsdv/hIEsSAro0OCXQoFWfBc6Dq4mlan1luxq8LzeUR5teAQcLQxkgs
AVsuCn/EPvMbxLE8Wh2VscFyvGy2zWdqHWrj5QCImB//TczLSfDdCS/A2PlJdhKzF6UmrMt4JOYl
9hBrYEShNU4D/3PotuEAH1mCKE8fplj1NI+KleDtdP8+BKH72NgJ9Y+Mk6SeCAbeePWtefd/dRZZ
O1Kh1CkkThV2D0UnYr+neRCs6zZT/BfFJEo8rUBxKIWIsNLtsMXNS5kMh22LbjzqtApb6PqLPxac
ssFIwJqd7hNbAUerXRYj670Sc4LVxYIjpfPppFPQ0CGHE+nSP1d1MjQEfoljDYOIWmA3aTrj7H4W
N+CBhbceygjvEOernqnpmx8Rf4VFVzrIlf8bkM60nL1/kRi6gdEziyn1L/teV57VEnL8d31pNvPW
4WfgvOnO8rchwioGkmCNd054J6eeFDZhx9rYqS7vozB/DMrqmDTJzQZhMQYjVTBX+HvqmnP4svTM
TCmBd5/Uxn05/dyoVchreYdOmSwYCAbumgxfmW3/YG1I0MeU4csDDJfN/Ly1xcNUe797d/3a2USs
XMrz4DsHWQisoI5kFKzfSCo9FL21F13kEXHgEy8pZ4oL3Z8Gv2QcSFBxPCiailwYnhRPpE+Hq/E7
zs173XlM13Cj+wc4D99AY6ZX0DFQnAzyIT6KHr0i6L0MHU2TCbGZkiaC1fRZcygurLmxPTZ+Ablo
R9JdabJDReFn7kqAX7f1fkvieDCD0mkW9LOanMQ2/bfDT9ie2h4cJCI2CuMH3+HLGJDuhj8K2bGl
ZKI+NTbJNP2P3KSlk0lkNIFtDF6ggGsYEHKBZc9e8gEJZy0oMg4Nt6K3RLGLgrs+DA8y11qaOyF7
hqHsWCeuiz5yJTOtk5AOf8yDUWVYMBLqnTP90iXQB1FdKVBdcEdKhz9t8l81cXFcZIaLAH2PALOK
uWI4OCL4/NVA4utfua7ziFrmjym4QKyZjM/vxradWHEHW8ex6RTusn5Aa70cQQbvlYMmpG+I245b
uObrAku4/LV0mYeG1C2f5AEHZ3MmJZ2Ydu/cTmDmJPvJz0Rn2t1yViSHOEwkhFQzEUgAZOQD54SB
UfDiTnERMhDk6JcpzgkWacp+W6D5q5wx3btpiG7pgrfD83Lx3Y9xJRjN+ekQpaEDaRT2HnW1xO+o
b3xfiPFrNJvWAmUgS0iyZujuFrxuovd0RMQudEF5HGCydEt83KgWIexthL33c1p7kXpA6otFcfyf
JteNpxvR1aJKLAxdivWyfxL1rI/r5Q8KFGLgV3nOVvNTnkD+AFk5V94PwS+dcqGmxEIWBCsoN+TF
oHMMUbo8XUydToVsCah8nl6YV79AXbw1DcVojZ9MQK4Pns0fZiNV8dvfvEVARq/GPy2rUD5J1twe
gwfuyMX+QuEG/GFfhdhEtItBWccXbafZ3crSLN9CazkYHthpJuGMTLf2LIzOU8zgZPYrY3Vo6Q0i
590toUrOOCukKeWIi3eVfKT81k77rMXTifyLH9marjr/c2Dp/Mvi4JOipyiFInv0uojkSsmTKx9q
3C93uu9bRIOSqzXKbBn0eOXJRKb11FG/2MYtqoVHFZcfCrLg5Cfh/O7iVBP3pqXkLAfZCwALNc2n
dZt7f9rH0ZNQwUisj9yWQExpzdqA6ub2cZMX9xCN9YF7wPmeRwJj4DTMzb+TtEXo8gkeJ7N1suNv
itEaHOhgcHitKIk+oN0AwGCzjtjJxpreSffG8xuOJX4N3tZHimA85CgArYSmzK3HWc6S8ycNBNiF
KgI4n1nGFqKFMyOFJNpPH2BdZIxqRlKNnfkkIctiKraw/x4UtVQ+g7imNyCdeXpUGrez4z6w3fK8
5ZdvVXYI018XIzqIMZ8oyFsm77ye51Rk+wnjSU0CKXlYALHKF9/ybtoLFYT9H01Zv3ggRTqU0FDg
AYWGeLE5v3oEZ/LfkPSYv4+Qz5YSOlTnK+kmDqj1PxpW3Rb1ppbtMQlCJ9dm4qwHhX0IQqmonW08
sWQ8E6oW8TLABUQkwSBoESN6h+75VdCYdASmYTiQV8cKY5CEDtw0+a2gAokQ1jPVy1/Xy/jukCZA
RS5uvow229++BtX40PfRU+zS0q5I8B0SrxhO5Que/5ctoH1GuRpweiTBzaP/rRi4uU6bv9tZ/CWA
3pJlcnGXRynOxolO7rp9JdhpL5GX09j1spCH2ZCt50UL3S6zU1PmPLffl/Hy7hbrc9ety00Lx6Xo
gO5ivmKv2wBJ733EpA0rqvCxZC7tW6mHT4d1179reH4VTYd2CH+UQfGlK8qvLfFuxkyRV+vyX2zF
n2yDnq1ViTp0zOHZqbejOZtPM01Tbi5026IxXvGNqAASDHpqA/eUa94tDdKxCNMd0UYnMKuIKvnM
2IJhrF65TFb/62LOD+46lmRZefdDlx0wCi4rYm1cpz0ddCmq2zm7lgi1ef6IM0mu/AeHmU/Huf0s
dXgtYHh5G32LSNQQQYLRBoHErSWF7HCp6H5FzRoZOUZRmxgP6bGU8UYfYXY9NMlDNZPgtJjuy0y9
1quyxgQWmyj+J48x2KB+ti8IDxPhvlXEeNHZrrH/dEZ7lnkYLmTNVfDImRG+4QZbvOU1bNf/Ihfo
YRK2dqEddN1/pfLLj96e3/Gbat9GHNoYOAt5Z36VfYfYDxfvv6KxoTFJmYC9mSdCF1YyIZE+rFvv
NcFBegkpI9duR69qTdZAoXJlty6ii0T6KUnJoeRuz2t/1jzlFcwW6z/dkGExwI5/ZMBXcExJ8X0g
p60aFImNfkfysl1nkII39GcaHOOnvxeHS0D+JyeLgF1kh2IVJqQBN87napvvuX8KEyNAirOwvXak
NwuxC0uIm5Lk6i7esVF6J3fNXGbRHGmx7eXfnPvsrcIv2gBLKGxQ3oN7Nit4sO38j18Pp8Bqvysw
eaOYHSxhscvJpu1AXmFFHFTg/0wUWUglJMXXxlNpfEIyFWzynKafjcwnro1Wzkg5uYHGPDgTAi/T
XILSLx0K7RrtviJqUHEaU0tEFoOr2vWRodJ34USPkxsbJo5vFdQmzkwkvaIumDi9RU03hKdtd6mR
pyQiUpfEnOl5T89d+CRpS3CP9qzAb6KUNQXKyBxFNTNS+dx1AZUeotO84BFZLiv1gcqnkQYxfekx
LPe96C4vJtyqKDzBOtmwG35RiTuDlBAEExqShgbHkZiAjj7d4mUQtroIAREteOXMhf4y4E7OnDyy
Ena440fo0Gibz0yQcsCyOalSdz+WRHWgk30Q8TJ0X8x4uRPDFGzVL9uikcJW1j9CP54VfkNcxzlB
K/9zpTRutJM7EC0EGLa4TNov3CdB0H+UCynhEx6CPVW1bvL5rSW4B1W77xPCPrYvuCJmgtBSa3zz
t+VO/tp49O9in8rpSQx4X2s/4z5wGOgrCi4gJrkjkEi0VbbFojHd7Dae2ztFVukQrsqNJUefJWJE
49z+FIWlhdNXbSr1e5+lhxc345jCyI3Nd2Iyj0Of3mPocWKPPY0PQEdYdopTCEdKzwR1NuqaTUPy
2Q/C80SuI4sRh93OHZpPLKRZFC/hOP0x6H+YsXGXbt4T8iUOfoq55VP0xqpvlKsnOLMusSHi44Y4
veMrdeBP+I+1BrzDI1JDZNZQncVi6x2hFX+xmvoh7OPf1LK6Cyr65xBafRJg0aGk8gnpBvFx4Yil
/lHBBjxJ8bt80Xd6i7md+KLvtNJFNb1tzkU+Yc6mlkNKGATCJ7T7fDF7y7yrLe9wfU1l79blU+Jx
khgolmYZ9SSdtNPZzd3byWpPTNAk7MAjeoZHKh+U0kmnIabHGbmqhLbdD7m7b7wzpQLEW7dj/ZLF
04m2Rm+iM+NwvdcnDJNc9cWfSc38hfR3R/+goxpvj0kwXPMt9Sm4oINyEfKK6Lls1RRlDxWtSQRV
86HgIy3NTGmqs5MM2qQ09o8OTAgiluKId3+hkybnwV/r9+ZIrmoFkcNSuKZC19PHYiEdFOuCwBpy
lf0E2amVZommDFSSTj85Cf9W3KeNNayD1tRBwbVP4AhBD0VnaE99+h31FcQXYde0l8u8lFLm2/iO
ZN9L0LMFxJTeKVdegSp5O7wNHV2gAm95WQjVkfFInA4DFxe/4Kmpmu1R51tXj1Fbc/DqDe0jqWeP
8l7qBJWXducWw95YsgMKxsaY8qdd6/lfjBCSv51PCX1u901f3MczbQhwsGSs5TCcRmS6R3SM9BFO
JN3CgIYYgCA5n6TPwq8MR4rHxNsu6Ii+rSgvbtTzF8+/HAhi3DkX3jZEu8SbnmWsxC30PXRzeDGI
aqMLip/utQkMnxM0et7JJxeYpxP8qTOJOck2y5JkWIhSRb2I6OO7eSp0pvkY0plVUTgiwBe3IJ3F
4CYUmQ0OmrvqGpbl0spvgKeiSuW7UPqCCXoVEuZTPfwBuiNXwy74Jgj2dxuxZhzDEJ9IONeGkIOH
I+yN0ctBa1fZbuQ97DfDNZv8mcHwTVzQX4He31fu2qIYHob8KWL/g23vFsQczyTWTwvug2RXDH58
Y+aPcrBwxAp/oFgTThXuGQuin2oPAfqsxuA317zXpesCmcQMRVMv/KutkeXbLsIZntH+l0Uz/fgn
aosRZf36poxJa4hOWVtd6H00ENVXky9IYDGUqGcJry+sUrPQXYuj3aMpVDyyzsMTtsI/meJ5yX8X
8wvzYjUoA3WD5cAuKB0CGr1rf858NG4dFtZ6HbqYIHD6qUY/azoR9RP8IeKJD7OHuplyY7NnmGF/
kQtkcIwBB+2X+9V3lysjT6rWV6K9VqYwbF1BM/Yqp7y5fSRQtk0yOjl/JRCfg7dQ5Oqm2oZzZ6kh
KcxcS3oKXoqheL8AmHQJthZLySYGMC+DV2KViyD9mIpgOEf1dI/a8GE4mJVSNmVOKnBW4eBZRThG
REGmOSJttm0Tossj2nItzlubtC8oYNOavzqlRbJCi2k415/o9UNo0UJ33YQAqiz71VKcghivBYvQ
yHakUDJYj/6SpDAYp6Bp0YlL0mLrGCVoEK3XuB7nd6VBMcme8CWUxmgddy/r3UUgGJ1hHMvRSG9p
I3DSPaVlx31S0VR4+EMM1mtaBif2/cNHuulK0MzjfmSTRdVaS/Qgj4FbQbr0c3NK3OE8BRF+uMY5
J3RLCjPrZ1Ixty2muIrzMoxUhctGD6IuiXDF5KF1rhfvMYReX9O1+UQXNOLfsuWHLnPvXQgdS/L5
UUNWqR0PE5OkOjKqOZj16lDgOMGqrGKatJV2l92N7vZIkRzSkMLoQj6887lr6KVAnTKoFoLdR3N6
paXUzl1prr4k6e+c8rffoSO9oxsTCkz7rzvcSMRGxP65x1PkDdY3Hy0hw9m2M+NAG4bx1rpA3Wzd
5dG3gmeRWktJ29o8Q4MmfrTcRr061mwEioJNLlv8Tiv6P9MU7DMq5SGIKV69Hi4X49cUNcFNgKjW
JwLUJI2L9jgt8IlVJoWLau/Ds4e31aTnzUgS060V0RuJxsxLFRLgbJafHCM8YYoR6ANFlacFfV4b
PKZmQibVEv3J7fbhypNzq8JLsS9qm6j0maj37riQvkopWhrfGGGE5ZSezY2+dhndWrs6p7x0+pq0
E60S0/k9ShE9tWfvMeYPtPEg1ttOCujy9ZFauYRxWMXnGqG9etXeJeIun13uIkD5kdzS09jnzi21
yEikx+cKbY9MJkNexMTQwboEkFRIPypq33TFHMGPE/iOF5jqFABXArc7qvSAB0ySmGC2r2yagP2K
soaEFpjz5wnSOgoeuhGHdOEqWYASZLj67C/IL8VP6RM97W6yed0Hs/0k7x4uwylO9hshKJISJmn3
Ch9X3FkAMBepT1F4aj/vRYxN9Gfyo1MYhneqITK53Zc+pxwQYTEGeJ1X5oPV34w+8nwm2Q3ZU5D1
S2aQpCnFXO9l7tjO5QWnQh83D5siNrorma7o483fT2RxwIRZNM4ZNou2zfMV+NWed5Bj07wED3k1
3W1Qcor7H5boilrFj8ufTqch9oLkQLaA4GvQcf0wYaeCgbBiWIgr1ecbWnoR9/oCMHHb/3riNYvL
Cj1EqD3GJJTnrdsmR0inC9H5cloxhzgGSlAwkHh31pa2Q8w53ugLOdu0Tm+91yG/b/iVomWj+sMd
rB0hci2hhANAgCEgc2uPcBdq1loYmDzdjS50hoN2lhMs+5Fh1ogZBR3mxNFmbfKNHvdyZnBCWvQY
a4bIl10tUkpW0EaCpfMXjFEQaQ/Puk9geuFueduVzSYSZ8p3Tec85ip3khMF9Df2SJHCOBljhfmk
r6CTGFOnZKstrCXF8eoMYT5g8/5RCI90qk4tqanZT7ihlB5RQMwIDsJnrqJRAn/+lRLQYbkm83oM
gvk38OleRqOUPZVPb30UgB9fDlJKKAyR1jWYbSsqCrcwd1kXMlK5Ldi3RlK9FEZzTteeNnVIkWL6
GdNs1Sd7hbFIVPKHBC3xDSvcWpSESA3sepIxkPN4fbtmeZ+J/x3+CF3KBJaJq1smfo8RlPly5QCw
2+TPXbftcfMJeFjXXZu6z/yoiOpjWk5UW/I7WF2Qy7Qa91GSKBv3C32FzoVn30W9800NE/bhNN2v
lf3RuxPN2Whn6lNuwEw+5WbyA7H8IR5iHKY7GorTeMymo2JmOMneI4v/zkG+zWb3JbPXbx53ZiBy
kSYx3H7zD/qMoHn/enYGkbeLZb+PCGoaiX2Ox/E8JdljU5HDrXEbQ/k5K5ZXKyBR16rrp2Tqp7dx
CO6JAPvg7lCPaKj+C0qaBQcONZazX8J5czZSz7Ai0yi2D0uZ7Y0YQp9WEYk3/EkvDcXb5oURIzCG
IDPp69SdPIeub5SffVEA2FCRJu3bnKaWMhB246HSYUVs8sVBro+XMP5Kh4vqJusuRwESw6ZMS2vZ
+4tDl9k0qMeRWBXzGXkefi50IbG21mbgDIR+cZghTN7oJPeRG9Q2o4y3eUM3u2A3yoUQbm+Ym9Tz
IYw3LKzfwUDRrybxiGplvKuRuze0z3kI6qC6qwuOwRgW8AYG6sehFklITNJmP0nurvl814bemWY0
t07fvVO54suVEqTfo7P5JGVUBKav66fAz4abwDDorrvZCHzVecsRYc7D0jWH1Mv3FC5xb1JvvVAU
xr2c46UyzwuCF0KV8FY84K6dn2ZS1m4dWvA1bcJIG6K9zZjbTdvjsU7IvAibXQg30Th4tscpoahS
dPAH42wX9kMYNY/NUH61MY+7wCfx2cto3uedoLlu6Vfx0hchJHJ1IeJ1eEwn96SvdTNCT2LphvFD
2FzunbGObu2lJlEJFni+EOxqx+dLROx+5pwKrnFfU9vCx9IFsc5UWWlBuX6JrxGtscF6TKV/T0Hg
Y7B2+Min+fM6rtA14dGDcCJv+zEMky/+bFI4p++qnZN3hzhIf+Fjfeqt+DTU48MabEfLsXF6Rbtt
7M/pOLFOCf3RticD2hmA8hzwiiG1Z+JFDKLReoRuQK18Z72vfOoUedZ7Etr3AcXf0rDrdkNK0Rp3
ps1iSJVYSWVtZBoRV27ShxC5s8IiGD8aPFduT1jn5F5O6bDtL3D0BtfKwllBh/bHmHpzIyZERXo0
/jLSVKChm4mWnbShCEizH9zkdZvjz235QBznUMEbBJiLTv8Go/zYuRN+gPmUlQ2+KMq/0CduOnu2
94a5bSV0xXXpquZ0j7S9/WmZnNV56e7pdUueYDp9G9KOZnUk9AKr3JYYjT5tKRAZn6z8eZZB0sXH
Prncbsn4lYjD5mZmN6yVeM257G8gmc4RDdWMpXzy/PwPih2vKimxcsxYpXmoSHMzm/Uhtrbyph7r
3/2SUBKWlQqqXNRA/Hly7e7OdslqddLhNu5oy1fP0++iml90NNtL8Rq1fvJNUdByVF3wsd4WWfdu
tRlCh6jL0f5J/axzHucHyviRyukDVDG/dIjKS2YdK5/8rSExXRS89XuqzM8dyt+Zyk8bDs6xCT8N
CM4spqLGSIaq+vC1LbyMXRX3NGT9lNACTUSibDDLIRqHcFNBM3pK3JZotHjNdmvl3NXTiM/cAqZZ
Ey26abEqxFMaznDXJtZXEf90sqGpbOrPt7ZT/lpMp9zr3dVsJbe142tmdFG3mVqcEVy/EFbQBKV9
O0zJ/KXtyZp1xoryEtVwnAPvwfIb4hMDt9/7De0cCnjiDhYrAnxBKVOfbXOmQ1q0w27yvXuJ12Lz
X+Rrum4u/hkqfd2WS0/kCUaVF5fnC53Bdn0Wp/sIziF2+/NE5bqdg6l/c7Gp5LOOx80NvPvLTNmR
YI1/ypYIL6W1iwd72jf2/DmhqT0NJwh766nPuy5sSLO46B0og3SlqfmSnGYsU3ej5Mtl+ZlN4UvT
EHPbFzW8LX3WbqVSGjN81Lb3pkfSffwlK7YfVLTmCM/rMQsLYoAmf7nNZotssM6mZO0l3n7FvUMB
StjQya4+69YvQf2C7UTlhzl8jgIr2kXO9Cdfm47CIfYS4NSnB25G2cTfwnK+HV5OFY0YKUKZ33tZ
tw/H+TTPoi5HNrC4UzbJZeCq0dgLOhziww5w9GWfW7MBrcAD7uxyhJIa+uhi3kZGvHrHMJgtKkr2
bidHJE3SaA3cJc/BRg2VEoVk9v4JLzocB6u7741hH/khgaihRWfYdbTvirz6PPZhdYeBpaOwzwwe
soVT9sOzHeM/eEiz39EdPKcsQkjyDuKrs0JCK+Dh+o7q4v5GLoc7kynBOzl2hxrhZDLlBZdwsKbh
jbuieCksBXXVZZ8uaaSogstNmjlPZT+/WjP9Rfv2hZyfz0a83V0SOiZ080c3OYStOrvUq40bg0Jc
t8mc/05yKHK5wysS8b42wx9ixylZvx+JQMKfveKlRQjcULv5JhuK735AASHQa7GEhKCSDWAUmbxJ
nM5auSdDkFNagNAzm0ufD84fq0VLA8maivIRU/pOSIwmU2afyxxSYKrTm+QCF7LISnKn/eThhqob
ChPZp6zqHo2EVlipc8a79ez/j6Tz2IobicLwE+kc5bDtpM7Q0MSNDmCjnEqppKefrzyb8diAaElV
t274Q4RuFrJMUBOTGvSRgfVE8DZN9RUvWgDpAGMca7/49TETYOU1dx2xtdELB3dmrGoWKHPZmxNo
7HukC/kYFulwI/QjdlTrBGWTamiTh16zrZeqs8Bkp3LXFhZEXCQ9A1Hr8PB3nRh2/LFMzGXUs84Z
PAp050u/TXdj7eMCXRjxFv3WuyiZf3YBePqObkfnMyXVmhndh8neovOdbF3tEomC+oUsSdiHDtXP
wnrOrZwoytCwpfQvkAiT0zPfgT8F/HsLlFf1KI13dxl++Bw1juJsorWdDg8ujxIWT/lgGDSi9ByZ
EwtDsWjbNDi4uMDDW4r22Prx0G5OjPXcNI9lF4QVeGjeZ2Xm1JuExtEszo5G5UNtYnaPRTOHJRra
fvU+8puc5a3DrhH8Aso3A2/ZuyyoiroCTxo0KEvb2FcT9tE42bICwnoww6VDyUpDcDBDpnEp1414
Wsps76n6Y760AZm0h8bYbmp+1M3zh3SuQaY/9LjFR9oCSw3NFVpTPTVn6bwG+rTPnOLkaxXcgxIr
bUenVz7bf+eWHLJGMoqYiO32ycKfd6i9tTBeJJGqc8R5DmaCW7KL3XGrwWeNNQOdG4R2zeWUWssO
XzQ8y+aV0/SYHisZWNQFrX2eHuQojnk30ydpfrogtbe6Vm8ZZz4GnRsSnP89Gj6hAO6kdEJbg0hd
gOHVXhoOdSd9jMrpOXP3fX1xhL3tSQWNHK/TWLGl5tVAAz2ZSI/o23AKgshyN0FjsAJQF/ftmXLQ
e9FHjfFG9mcAszfq1a0x2t2ARN+qsJ7mSGI/O3h/ipr5p0c+pyPpRorv4QPhYKMdcb86HCxO21Ub
xeu5RY3O3NpEdJNxtFon/TKHvJRGmZ0kjBYCxAEGNmA/vKWAbxszQ1oWC+SB+t1d0wUk518gtuSI
vQJHxukBrVlh/JijKmw+S5+kJShp4SR22IzihaT7k6oHVt6yzfE7D6J7lXnoGlZf8RjTclVikWLN
mtSCcbdEBXueoUqGzDIdb61GLwJtPekRa599mpgYRY0t3CEGGzzWNk/CvqeP41oPRSMrFlLX7KOM
CX5v3JhIfMp5Krb4ML33Kk3zKueUaBDrlggmdHyTeQLJ26M3zpll1gc7sW9lln/UnrfNEfRzrOmI
5dS2q+zHZarCZqjWNrbEuRMcpyi/m5W7nUW6zueG1nK7FR4JRq0/J70exk13KAwFixxDZxguuR4/
YXffQew3GQePabzLfYtFrkQpWipREIqSI6ajy9ahtqTpBjOheWNmWQ5mDryGJw6L7p9K30DqDJIb
Yz2WLQRx6vi1TKpD0c5nK7JLqt8FqvD05if+Dtfcg5ODTlKqOnhPaHtB/9enjMXJnTZO251iWCp9
4DthY7hvzYzQDWYl22DULz1ju208tT9l69Y7o8L5x8qvU2xSZ+dhl8agSoeaQSntSLMEfpeNS7Dy
6IMPvCUoXxvLFe+Shhmq219zK9Ay0DcodL7FbXnrYmNaOyMsWJvP17f7zHV+EHb+srkrRvPbzGiP
wZBuddaF1hlfKGR/YkSynZJ4p7N3VrOvXUqn3kpeQsC03c610M7La5d5KDLShwpKtn0eMxFK14tR
74bevPl+j+BoBbeYV5/K/KXUjL/CcY+pkkVvXeOR1jGbKgpFlF21jvDmFPN73JoZ/tSIuJYWyvwF
zNEy+RXeV2LoUHS8GXMiELF2NZ1NPz4vEYei7BMoE53Ahx6RzvYRAElNb4tmlAeOMarIxcxAEtCK
MX4ZNGW26PhaaEoUFgwbiCvVFoCRbGNK/253IE56vTsJgAierZolvEHbLAG0ji4szlYv3ow8n6iF
0Qf+8IfFwbiwy469o7dAF4Jb31ZXKxF+WFjm1bSWryWe0VFONiySNLcZ7+85h5agp7EKQbp7KDXt
HdVzcJOvy6hB1f5hDrfju9VNJPm3yUDDN54Mooz6l0W6aBr13zkvThakH/k329TQlB4fy1oYZL2A
mUFQNT+Z99R79Os5KTLriW9TPxxT0Gjg4gg6haK3edtFp2W3Y8wB1JWRBOo0c/6lFjTHaSBzdUhr
aA1ZnRH26GVAyz6MCAZyPc6daSh2vZ3vS04TfqyUrYJKIil60ZlrRQ1MwJpDlI/gDkzaEO+xnsbW
pI97KPXXWAAjJnnL5I7ww3k9oJcZ+PSzvBcNW7ShptPv7lXIbWhxwwfhKZLjpQAQGVsgp8Ms2Lny
Qf//NCOnrUsNySOG0742/jWYjjwKvjyRq0wglaOMQZ9/0CUfj99SShY/6PPo3DLYc5kWBmIzttFj
KitOKEZHi7WdeXBcoui89dJmNLvi7MWL7D8VNUGg6QfpFmGP6fkw6Mc5Ejebs8FIjWfhVA/CtA40
jl/dUuf60fxpMCKULtuFkclZ/RY31m9Ls1zqvLsFdvniDcADOKYMCmpckc0HMfIcOxIQrc1+GNim
a7/VaADqQ3VIFp5RPC6QLIr+dU7pIAdtsk8qAGGGBrwC1cwe/9qVZ8h7haM4HDLZbForg+mokSz5
ldzMKS8nmqAI8ezVjuYGzlHUfbZLyd1GabgIJAm0kTFxOSmqQf6rGaV/ahqrYaYU/ZYIq8EaY2fk
tX53LMSTjSJ9gEZAyBLtk1xSMi25zhLtGETphyHVWR+nd28qHjvL/WI6vaMU5f3hpBQrCSGtBlbg
3LKaWj2oO+TjLaZB3ZBcVYhz4u4r7arzCHbUpUazluFvgf36HGUMmEEt0+xfeslUawFk2OyGJDpZ
jblR5776+TS1UUlDV3taoq3rASCcGFmkgAuSPnpBGeUm5mYbOPbR1MWersK2XjxE6CFJumVYCtA0
QQCwVc6btDVAeWq/KvpGtB162716THGQzQzbRR55hhv0JT+XqbTgRwN9aZlCzPTT7fgcae62ypSW
rnfHpnSDZOchLmmWua2H4OXw4TfDrW6S08hElmKFrmVpPrUielRLBq3So5UqqbP+QBtjo7ZhGvlh
4zmkhCxkmW7iWFvb5G1FCcrJzF7/f5ZVtTfTDrzbTAoL0jrWz/EiQuw1/6hw5QGyWvRkPVNE6OQS
tO3u/jAZqJDm2S6boGJY3c0oHH+VaMN7tKRfbjJ8YIB7a3uXgf107odoxfpAjaGlsDB3WTEh0haD
r42NXceHpYzC4s1qb1nj3poBqRFLzvtqSRkGWyXRuKEwIXta8CY3rB6lYBfMpRNZoZs1H7ndIE1V
R+hAyKPXGi9+rW8tnYAcAFSbzZPWkJTo2m0qMebgsT/1WXfz2M1uh0pqVP+CedpETXnx0vQ4Bz39
7uEcsQFqEhP1ogWIRWvR1k3HBayB7iovCqxTx/gIiFcaIYs0bqOqfibbAuVAqTHbJ4f4Y+agii3t
PObd0zJp23SMDnkDU3U0/8R69KTDGIHJWl4ZwF+ALgFxmt/nvAs14R612HpM6TgkSaN6fqolAGHa
Kc8Gh3TTsEHNCLUlYHPmHCOh5F8KDgNha7eo1/5qZnsbrOKeGNanusrACUZQuFrIGMyovq7A8CvF
AaXv1CXI9o17usH7bA6oEPwXEPfACZh3r9TqmCvGpYv3nhQIarjtrZkJNuqY05r+WMzDAdQqIHV4
fJWsMfVENMxgSpL293EQr0EG4dWikaZrF/WCmtl3aIL1oUjqr7n2mtWSjTcZTZegMj6jpKfiWo5j
5KwmAwuMAMcPP1lrdKLI0PaahJMqF+iY/ltEotpVPiu43Q84ZGQ51rV+OiXbvJifdArewhuOZTU8
OUJ4ayNrb7lOJ5xgO0dooZpMKHuBVgB4dNfbx6X214knEhrvJ2VQuzZMndVWL8d/D8umflCL2nNs
urTmi4lhhzE5L31JX6bGLqRtlYoQU1BYD/7niMlEQIpUzzIchK4cL5ZQPetS116sopg2QdV+uGAz
sYIOc5mS3oLq4kB2tAv5QcZkYgDyh2tMTGSZKb+ETaXgQ85ibenG+0RVRqnhgMinituoE8vhE4hF
bjjlCv1Vzg+B8bTM9TEmkyNpi7dcmAuiz6uqH70AtZIeVLLCr80Z5yRQBFYe5GoHkg/fC678gtUC
iJJou8SU0g8thTcl68ICJCMIWPn1+OT65S6NsmOwxEgDmgyV0D/Tf9UuwvGej8o4AASLD4rmziHf
Ue9i+VGQJeBi9a0DSJGSDSeQO+AAwv9l7J85aNUe6vGimHrryo2WRbTimB8tIgTpkJvKDUXoSluM
tdoP6sf1V/6bUv/k36RQ/Az3hQnRukensaIG7qkH29zdcc5z/Z7Aw03ybU1dPfAHf6EPtOZk1hTq
CuUqkoalqy4SOfBheOWzt+QxHeWHSnQ9qiH6FNYT5f2+zn9H+6FzPuTyyHX8Ei9UWW74AENvYGlS
HpiT/eFxO/T41FNUP4q8HV1Vh3AuwFuQ/AS2semxRZgN7IeNo039oT5KOrqbrEGgmwovt045qfhM
Tssl+IBJ228tJCP8+TsBoNAbL9mAgqMPHm00tqM5HOjOrUnuSmS9RQ+mRe4i46swHoaC7sHyhzJe
LYrmp8J2yrXa5xYDV96fLMEp8fkh6Kdv3DurSt16k/+2QJP5CozLTdqYq46HoroTA4bRcfLMN/Aw
R6ao/OGSQvJGRoqogWjfaNYHZcYas7R10qNLWMKEuKMVQBhDXkL7LC0AugMbgom8CCPJr+WFl7Qq
xuGVl8aiHglmk/3XHt/y6pVp1XrgRbo0gvLW21b9jdyXb+QlSI40Vxm43JGZ2/g9clLufo6eifQq
hSSy/nv91boTH2SkTIgwCOhAtECqiH86mseknXp0Btx7wH79UwtMlYhy8aKVKvWNPfsZ3AJ2mvR9
1C3rlwUirAYAjaTTABjSDgqW24dejgCS8cIQ4Rh7NRLFl2x2T0k7PWkSYD2fo7GdO40RRoDThzb+
5KT56hFOqAWJp/8XJ+/AGdigrnHstN/SD8mFexP2qn/iDdlJghZOgBVSuuc7pf3Df3MLqrPas5xV
qnrogGo2brQRyF5napOl/1pigS9fRcEom0o75bQNqMibytl3dXQOFB6FldrJtQ+PBF9lXGbeWS65
Ta+yW95YlXw+lSjZkOKcCZQttUBrDicViwL0XFCDB/1ob8zF3AytEhStUUZV0D/eJDupcf/w3nDH
wIjxdfSsUzQEQD4gmeQ6zbJuvUzi0Pa6incq61cBlc6M+nHuYuB0CYLDXF94V93oXQtJCd4Fm7Js
brzoRK9O/GHrBbKQF17gvzWLTZIWtD9tHtz8iMGTHn2NlLmanM++Nm3dKN+rGzQtc6MN5U19TLV1
KbX4EIwVQT2RSFpLSZuEisAOulMV6y/Kmq/7WiIkRR9ZxBKVsABZYhvkemDS/qBuURGDJeRXoeoc
Addkf6j/EzOQ3uGVr0lyLhYSq6ImsgmYlypA8i8qu+Oq/54ZX1GR9F9DEwik3EEE3vwLXMkvuCim
zP/qTY22Xk9Fy6dWe5Grq1oJkqMDO0d9u1ruAVTFrnzDJBZh0We3qQ9cVm0p/saj83A6pdmg+i6V
E1/aPr8MVQ69QZDYe4s3MCa0B0un+Tgxb2XW47nwaduGhmV+WhBv16IAspRJShxXH8WUzA95Xd6L
HKkMz7sGJNcgiX+bOH9MkX0KkZE/q6DelBWrpxSEB2e6aG4mGB+hPJW3QR9KTbaHxOXhdrYJhQnx
BTLMx8kKbmOMCCFNhFUl0Nc2gRT4CdoNhsb3xUV6XgTsmsLl4qae/rgzBpuzV0PBHFUDEUH9wMI0
rcw+RN8/MErZIASjmHfw9VF5zaR+IxHZ52MVosodava8y/p5G5vwSfp4ucxQskvwWW3dbqIK4HEb
MamfTsIiQ5Qxbc3kiLkZZ9gjK4Xp1LGR2mtUmFSh54F4N4NCqxMJXgmITHTGPzxsO+2rt2jt20YQ
OkW6GVgWvHWzZlDpcq4Y0VGDVDixGC0dJ7Ql2KnSV9AGsBOfpt9ZQhC1mPYjWdJel96nNSLOTQ6H
hwZfTl+Ck8+hhT3pf3VgrzWbN36WA/M9gntPkAdhsWmGhkm9g8juT2WA8LcZB9q/Rh1stCi+GN0Y
Gt6rkajflCxfPvNce/QP/K2wsm0FXKjP3LBny2LdB3YEmpottjbrsQqyswb5RjTWFcfENfLsa/xL
NnOMiwALE/DbtuQ39njtsDo7WhucgxWdVZD9myLQqc9IJqMzH78Yr8nshmqf2MvbQOpJTUToAQvz
7zE4aX7xoBCRLpDNsDUWMvwCL2z0KyCSDUda98zgz96ckk9PrDDz1tegjmgBJOQFuFMDEISZ36oy
DlBAdHCydF0Hb5KkipvlZ7v6UX3cDslqyzPPw1LsFvwzKzLePoARUj9aFAhV/ptwhBKbj6wGB85H
WjSUDV44a8M3DTe0CUwwMAEVZwpMDOxDUO5x5V3bpU+DtlAHDzX+XmOQUGlHh1dTlzLE+31dcoYU
pOQck2gwQDhgCE/aMBE2g/m7S1H2Tn50HnVdMKcM3mJMtHKgBUQVj6GD/Hf0sPzUm+K32LzboEeW
fL5we+ph8mz96ZzWHO5FPEzh0AcdEOLYRmUkQtR1MOZHXMeadWLZeVjRo92nZjLsxiYPM3m1K32T
N9UTAKqtmC+STLPomo2Xf5JqGLO/HnPQtjRB5z1totayQH+O30E7/yZusGUBcs8qW4oFYNEhuZDJ
3tii4AdommmM8LRpOuBkRhaeALWsZw/QLuvFi7s/3I9as4Z9x/Ni5dotelvGZK2SZkKzuLio66mj
phMW08JgT6qrTvyGXrmbya0mraO1OBsbvTDdbkK1qVh3XNXzODziGA0P8ynovGfAl0eF2xQlMlP+
1qvyM97qgAX6LXlIBx2fvTzBM2tZclUnGY/mOTMU71w79jtn/wIuT1cKh/lHTFFgD/mxYwuY0XiE
YEKi568LziMwLd5dxY6ecqm09M1cv/CauMCwAG/wlxCzr3XqMMtgKJsIcS7ItkGwHpcZXp4E/8/t
mhbdXV6LerOpvikJ0BaMLXVNMaGaZyEvjIOPWndpn/Oof2LbU1FLANcp4b2kvX8uA/vexYu/Lafm
nQXF2+TR6WwxagGPgzKz0junfUBzTwtOC0tV5Zp9HZ88D4QExSdHEOwyAHa1pQHVj74k6QJjm/3Q
vIwNEms8F+Ods3wkj1d5g8PnpB1ozsxgyDgshHtAXB5Gq7+aM244uqWCD3ruDlrZFb/XQhxv+k2E
SoA8fAz03yESYT83+yQ9MlY+L316LthBPQQ+g0dCcYtQvP1a9y06oKPKDdWh4hGiAInuBB5vAE4/
TPiaWftUUHIY9rEzVEYgXJUkJRQBzTi+pcV0MMsf23rnSxLmsoqjKpqoiO5l/UG9Rd6LeheYB/K/
CK+QVJMmcNssMcK0n0dHRl9zylYtvcMIPbDQy60OtroR0wPfzaP2xwFhUPxYau9e9zRNHLxlDLyS
OjyzrHkDg/CflgVf+ndh519LQwUDncOBJAQ5P3kmch5VAWUWPiKL7sGu39QnS+SJTdkjzPZPiVO7
jjOnWRdg9Em7wFe86/qS1cM1xZo9msfPwqUeatsJApoTvZul9z2QpRdYF+X6EafmrSumb0aUqdmf
hiZr1mWA7gz9EaBvwNaqXmVVCeOCuovOdt+HrLrJpwBlqGrbMEF5agnbMGByKaFJBoZ1NAVZSrJc
g2mmnQsKWtdDuvk3mJ4bfjxp3VDdSw/6wPbvOXQSmwG6TmDw+je8z2zQUgJYelsf5hackeXTBMpL
/20e23s3+LeszTYWv9yPlp2/eCFxExxUVGwYvFzc1IJG9mOZ8JE7NIH0Z410nKZ6OLUQ7BqwjAwE
bQZ8KouJcUiKs+GMD9dKhRW4Aeue1qwO2TqSOUeK+xiPOa3lZwNsaNr9+AvITeZkVEIDqRkzi4Pj
5Tv1IEjzMjO55uO1cX25plwFUmU8UiHrjFTd2I63EP02XixCX3yq7c0uksJYq7hksvg4YeMcAQHn
2ifYFOTeb92Mn4ICOq8y0FCLPFVszYDKh4Eki7KYxZNNDynun1vg86P8C+QDdPyIsQajOfGpyhC+
zyKxJqQRWUlMqLrSBXfBpgtV1NN985gphGMSPZNU2GSoqmABeUPd4cqPfDi6lQuoNgIxmePFiOsl
SJNnOwIwQemiDqqFBq7gh3LaBUX1mlLlTESsRoCd0HSdF+PebBgxKoLbk/fbCXcnWvGHHQmTUJV7
SRRs9SS4DCkYfKGfOVIKiSkzk0e+apjxJqlwvUiecRddq1bEFI37qs4WsuVqq17vjLGBqv7LZLxQ
2Hjsw2o+jB2KwZMsQ0sB7HhpKj0I6lcqITTzzf20pKHBACb1/s8DGximQI7AU1aD96MxUFXVwOiY
Lxyn+4UUkYNR7VJSc2PO7q72dzL+BIX9llpPHiNmIpSaL828B5Vpq00d6z08LqI4Jm/QpUg5TGhj
RVHSr8ZEo33StdBhXEo8EJZ2dHvy8Sc8pR+0IoClIUDq1KCx80NV/y6NtvbMOKSLy2yf9UcVz91q
dnfyctxYsQih1OAFNGB6+CNg7oMQ4ESojxDuNMofdcQ4ybS1rHdyRZI2DcnksUI7lptW1a829h/c
hUqqkvKdMem29uJN536r4A9fckBP2G1UqxC9Lm6a04O35UpjT4IDp4oxu3jqiMyajV5YOWzZPKVG
SchCxNtqpXO2qQ0R++9GkK9LLYPf6txdcrkIIoRDmc8+425CkHhb3iq7xNTBFIKwh7L70OnyYV7O
sBieA/ozKgyxnYzOuapDl45MoMW7uDPp/i/hgICdG79Fmo2JcRrGNHUkndScIb/agKwAEjW1hFVf
B5sWTZ936ozGY/bSwSWaMAPEP4FckTSXQK9JN1SruC29eGs3f1NN+xiRwikK889oWC/WUh17c3lu
rfKlpYjnUXDlBexb2TeAiegQA3pnEjigBqLFz4vSzIjozKa5IrjBTjJxxmQ+XI5PfewuK3PCjYJe
X2ktH+nyCax2O3D9wRivQ3q31FYfly8wpc1qIthadK/8Et2amOiWCh3FSSaL1nzIIIqoZDtyzBXC
pvcpm9506fyNwF0SwJ75lF751dfDcxynyA/U4k0lvIuTPqiEZM6Hu1r9U2GEAD+fASN0Wy2QWxaF
SmHHBnmgAdcBhPJVcqXX5l2F4SF+4JRH7HJdtHAcOD7pGjiafZ0mOkychx2neoUDQMBDVWmV6ZiP
Xl3faEkOmI8yG6PLLKaB0WLTE6Sbv2OKT+LyWKfVIcLP0+fo8Yb3Zag/QQmh1I/9jgfNqhuRwq6B
g/uBdfSDiv4S+J+YGd1SrWvfhjECHWQyJfGkdE/6nF7JC8pw6XXgefLQlsNRr5VKlvMd2FBpk/Hg
0U0gHQHuRXldI/CwWcBz92zPtqrPSQz2qI3Z1uly04PpjUwB1zK8jq3ZG7Z+VVIHlMQ4TGZXKqFS
0blPMrnx0Ow+1hxfzOibAqNWBm5bw2CTiZTxG+QN8huA+TQaZyY+PAwnpY42SuNq6su7pqf84hn8
+UQzehLTp8hRY5kcBq1Z365VeWrn4J76jsWQBlCuKKERKY92zENQmcaHIRBjGKX0bqJJR4e7VDR7
OK5+3pLDufNWrwuqTRGDguvL32nGhJycxZRQMia5M5bB2CRNeY/I/o1Mfk9u86IKqQZvoTEAvm9F
A6RSOvSkilPIOANlKYQZHGBwbWafzGZ5qT0TDDiY7QKpkLgJrlgz1hvwZMlFSxe5Ulm+mj+I0dmr
9HHqbaCu481zwFFIm8PP7j6NSn5jjvhTm/VjLKJNWvMQ8xwxjTEG224d82ikDeog7VgMVIY2dHNV
E3Z0+Jkqod1g1WCx5jk9Tm2mRJoLRC0Ipr0IMLlz2Eay1T5abXoWQtAKCCryUKe7YiaNkK22RKEt
fPY3IBU01SE7+f/IPFComd8iSpRva+DQk1XVqzkFEZYU4tEL5K73mqchxyZEyGU4WVq6aTuJZEP1
vNh6BlIvCR6jVmlyLBB/K6Oz13OJZILWty8d41qadOY2tZKLHmcnltjFEuhuLcl5Tsdfoc+fQTqf
1HIFj7MbpgjQV8IBMqU+FCQZPBgy+k0iKITgS71VYVsbV45AdLC0ZxaGvgZO4TpY6j7DYWXIUNgG
OLdz0npZocDKEMg1AVHM1YcYXSZ4s79FjwFc0qJ/ti4Z/qQtX5ZeAKSwgRQVk+NvXJ8RdlslD54f
fTUFPum69uRwkJjkNHWAOULjBZe55Lj1cJ8PZvyKPXCJcAXDiYNhjLhc79uQXplFV7p1wkRn47MV
dX06DynsoZhesGEvwdbQmKfHft3sawegRULmwyT+XYUfbxHPNU2SWBt5ryailwA1V4UDrKs2eKTu
Q4xUNVB3NNkmdpo79TgKArWK3UfVXfCFOJhdfjYy7exyGqo9ldceoCVq2NjPXhx9fnBKlFmsWKan
vHa7EzBt7xEha9TSqGyXzIxvgetAYQdBHk8ztOi2A0+QKexmoRIxMIU07BiUApIdURdwhtmgFwko
TcTjuhnpJo1MyIYFW87Fj56oDM6QWzbLMmC6bjzFCr3Y+zv6Mu+6hwddk97jOX2z7OK3JtKuiqZr
/ixaFaDN7j3KyDa2jcctq6dSpYQ6EijrCHb0DJMbCFCxCWymXiQWYI7utjpRi+w9mNgzeFSjhdbf
tbHLAUx3DH6JwVrvImPS/WEYdzSy5TvXpleJWsB+jnWksnIkA+oaNAqYsCJuj54yzHAZdvXUf102
KORKsdEnknSl9q/zQjifF7s5FSxjDVPAuunfAum+Fi4Ft5syZk+KYss069ZVYDj9HIH53nvNLPTH
1QMt85ZdrR2rKMJUoTDO+jC84d/lXvW5AjNvQPfXmnepjZ9O5rxFfvsUTXjfBPVXQFpjk0SJsWLj
6ejPTcK4tt34m9imD9dnrP5F3Swf3zlwZnI2Qq/rRPhWCNnsHLqVay+Yf7S8K0LV/PEBHRsYTlp+
AyFA7DoXJ5jS6vZJ0Jxdf8F+vQ0tSpS6mh4goIQICT3MgX4e6CxIgyRRzX4K54AJ1IekVRBk8RF2
wRmUykYwfNQLMBmNZXLk9LSVS/3kmgg7+cOlDsyj1+Mt1zcfjodVkG9ORxUtKt/BTAzId0uT3vPB
+g/ti4Y8wmrgEsHSf3fZ4q1LTC7QNChXTFWwm5tIaKYBjVi4faqrDnilBOy4xOm28/27i+HztkLG
AVyfRI+thsNkEwdTPK5bY6QiR52oKwM1kwAFie66DlTY6en1pLgDLalAcXHOcZdWo5VgRPVXhwjm
C46jOM3eihzvgYU0SaeKXC0tp6booLIIa2sO2toAk8eQ6Nn14XlBTaXncZNIbRVxtI/j6rHKLe8a
0Wn+dmV2mmzjNk6+gOJdjQcQqsnaBGWE8fV7Riqct9l9HudsD6/QPOFZ3R0LD8JSJ70HlSvMOjSk
YgRPP1szuPGxuXcZUwm/AkDXWPVptvST1sfHAXj+acjkhXNz1zNMiuXCHCI6wXRm3lhsi67c2ktF
JBp3c2H0cA7oUFKLFnZ0BvNJkl2sTZ0NCdSZFjMauvFkng0pGA2YxscEWxhtfwAIJJ7x2XLm5wq+
4spN0HRsgyQN+85RxbaIpod2tMGlmDALqglCapuoEZTM/dugGmGLlFezJH2Vydi9dVYnwmTwf526
+KhKi1aBj3YC8ofJi290IGcMHSjMwMbcOHBsADdDLv6dmxiz8GGU4Wy59cUd7e4F+DNtfA7euZeC
KwTxDphJhiGmvvzVwLCEiReX13SO0gdh+IIs05ZGv/WKeblGKZQGeGuEZx+yVGUuKJ412rwx2mne
j5GPIHyPMUNgZnfppdl67m2w8kmMNFtkxdthSoZ9U/jeqeSNHj0aYiCZ8uYW1PCl7AbYuF2mf1Ir
M3+ItvXOzeDnS9Gh+95a2qMVV+ZO6yt/E2NlDl61KI5xdU1bW6xS4OKbZGRObUDmccyBJl8MM7uC
6LSuZQw2P0Dk0AbUUCTMVevcwmOtdVZjaz4PwVQTu+YXzBxfJph4AB+MzzJnF3p+e5i67MB4w125
dfU+1P0b6e7eQ/iD4Xu3Axz1XjkZ2gtggHAYt92TFrB6Soi2R0AsT5kdkNlmmybAxkeQSkeiOSWj
e/Pofsuk2QLsu/cp0A0DyicyV3tRtIAr6PG7dMP0/LkZvM2/sjCB/q0Cj+pdamOGHQ8buZi7W1kt
KHE2mmoX9XfpWJ+s4pMDkQbRLd8078IUw/c0yUMtMf4QibVph6yumMXK0Ae/pHca0o4N0PbOy++B
xYDeUL2BPLvW7jghGowvSu1dUedDF9HLqn7vlfauk8XJKLUxWGsCzsuILOnAoYN+end0vSGB1hhQ
fkNdNtp6E0Te2eOXzQSIwdMH4KoIZpMEpHEHHBFWzA4UsPboBAuB2LVB1AHHDb1gyKvtVAJyMzIK
Ji8zQM8mebSbmjhh2jqhAlR28V8WHgSH0V+OpVl7F6OEM61HdAVlYmewnZuy937KxGNY0GSFjgZW
0+RQbrzUuUy+TEBbYfrl6lkCdEvM7NVcQTysydFOeTemPHwZRKzGXt/LFDXWZSROD/7Ozjqw8PDf
fCprw0d4RmTb0UtBxhffNlHKT0gBM6TCcgeiuJBQDVEP7xi7kDAA5uca6i9jA2lZTs6mCpgqD4hc
ZWPC0SI2M6OxH1oHE1N5rZxofMiwr5WVuXb+j6bzampc6dbwL1KVQivd4mxjjMGkuVHBwCjnrF//
PYt9zs2mNoNtWepevcIb0in7k4Att9DEiMr46urW1UaMIBibU1xr7cXS6ngfQYsuF20z2dgD+7Ar
rYQqy8zzh2I29DvxfQjT8Dj4+mmsug8XYnNH15mkhrZzXgaI6tfOWllgtXW3vHqpS4rQUbe7efya
woLzOXRrzz/XQfKzqOY50BXwNnIJ3XbuxqyG/10n0X7poq8hNG4jYQjdNRsTMKc95HRXFfJ7mov4
PhQ2a7CBH+btrte7R9QLLmPnv8ZV8BSWGMmMy25A1mgemre5W1yy/Nqn1Zw/wD96TyYYJNXQreJs
BuYL0ShIvrvRWvEl1hm6KVpdvOqIywCEBUrrWzmigkB8xjj4HMfw0dAAbJZwb5Kx+Vt39qW3pwdP
5Qj05GfbUm80XAg4uTEcEzN7sTxUL/vps0TbrEpECzh9dujU6XQiI20XdDnSL3wod4McfJcFxkZ+
5gM2V8WsvzgmECkPR7LZ8s9ASvF9tEaSSjMNmAdS2Xb6AO8aPcZF3ek15LIuLO5UVD7nodqhD7OJ
+mrnj8bf1kqKnYM79wmK7V5biE1lDP/W8fZaGsDXTg9qTCwkOWeQK5lPmyRnssxgE3NTZko81ymG
HYMLZ4pMNZpvdyXFI8pTCcOKyVtWCyWhaffriNW2xMtqaKp9Y7ZrIOXgzBDHbHUy++EuaJHA4Igy
2uQzSzDI8bvgzoNTGzoUtb19bSiX4zHcAGLfmfhQxMo8KDd9Mup5E+n/DLQJigzUzzxByqIU4Wkj
x4xfz9zSSIdi7+qPzeJwZ7kYY7xnkPmUF9l7nlFGzfCC0CfsQrhE6GDNSb3JY4zAfGYUTXbWzOkr
s8ErZ9YA4yVbyEymZZOVABFHTd9M9QJX2t7SRb+ZeEWXgOgY7dOGaR68msMF4LP4QsKaGrZBohig
qf7PoBkP4xQ/NeF8oBl0yoZ27+QzqUEwwNAOmOHKm+Y+7UHZjUl5SvTUgHYWv88Fo6gpDO5Mhk5e
mMBMyGhW1MazrSdoatdUpJp+ZvR7q+LqvfIiwB/eMWR92y2Sy5G9o3rYyhNQhfHY6DYQfnVWuvlk
cbKlS/oRRct+mbxLgwqw5k373nc2WZYcsH7EIRNxAJMeXWn8XfBxBOE5M/xKLQ7vuIFwjnxCFtOU
mqdHr8VHyR3aFVjXbTawRIZu2Y5D9KCC6Hu0AlJBBjtr3Zo+siZZu/GIGIp+ikJnHYfjnhkJ2i7l
+Erb/jTpS75ZFkSNGwQNV4QfmoF5vRloOl4d7EAOka3dWwYE795+CJbscSn7e4zO0FRqSaziIdsp
00QZRdHWqHFLr2xmecW6A3yuV+NeEYLnuERnxIjxF2nB57Y9JGhYnBe7Rc/H8IkLTmG9aBFHh666
bNPrkM67PvtU83Q1LPst9Oy1rocvtev+nW195yOnd6T38RRW1pNWpN42jA+zLao8B4tKEflADQh4
QTIUvBUeUxtEesVVQKeoMV7txFqbgIWBRe5UjIdrPG/sxlqn1vLTztGystUFR3ljVdbVykzUYSr7
Qxr5h7xHxsy0P0P/yW4jpFz07Np0inEY6OTiAx2F77LTTlzFMmBtXjto/7B8+f8c6PhkoC/DGGmZ
+rVmjIgMY+dZ6XtzAqtMMZcm9G+iFDeR3yuUTeaFEI698VaVjx6peV03KztXGw3tassusDX+DhPK
aRQvfpXb5pyTzXzstBxu65AjEtBvyJpIVD0UW7wWuElY/VtcjMg12Z/11tS0Uz11B5WazylKfLP3
OncYridvXUJr3Cy+q8U4lWBzEE6pM/x2zJ2ugfgb5mLN94rLkemCA0K2OXmooYfovtIUNRJ4qv3Q
bPguvZ3g/pC04oS6C3H6RYBtm88KRDyKqlgD+sa4MrufnlVcVcWmzinubebR6WyhAqdHENSg28rN
jC3ATEmNVE/zxg89oTYKul2WJvDe8wdjpOc3Bh1LPqxXYUJHN45nmPjCXWXroUvXyLsxxV0aB9he
CRMEvXA7wh7ewsbku9C+moBB3Big2q9bBzSHSsJp3B5iJ9x5SdWtraiuz6qD3RcvP/HSnUIEPuUp
d4v1XHbuU5TX6hQl8zlhrOaWQbLKWUZeXL7YDX29rqgf08yjYzMlDJLShNa1XSlMFYfnuLS+FDjE
onUwdM/xRqzGyb0qjJYZGgNiMGuFsNuyRoFpPaA7aNbtjsnselThd6uBBLVAvpAnDhV94hqTu2CB
0O6uVeLdh0bCMWnMWDoPub+OUQWwGearwaeJ1OlA9LOjVxhPWhUx0WREWHfttZrsdTNGL1ncvIaJ
+q61gSzUMLEnASutT8Fja+uXIfAznre6Hwbp6PafiwfQgE4EBDmoCy5HMAXClNsMPoaJetc7J3Tu
o8A9dAF4qdbW9l0IT1kraV6o58x14clbpAXKH6a7aYSkaKuS3YSiV2zRnnA0iH6+gqxnvXh19VDn
xZrjOudelxsn50U5YEMKQ3IyR4MyVcOHs10SoESLodh31qaJgO8OeIgtICernnIiY+AVa+reTIur
iQtv3ejA0/HI1hTqJ162mVsk/vIi3dpIiHb4WcP9N4032srRLUyb8jXw63+91t1KIwM86XAZCSGj
dexzFLbeFtXCc9MOBtOlkSO5K44j6sEgWN7h6py8cPkA7IY+cDx+U3AcymW+Zm04rvQ+eVPJ8lO6
3Gc/8h6bvhRVeiO5pXmsg7U16vZDU17wiizIzZ7w2a2yZ0vLHj0zBhjW7FIEae4Tai+zsjelzgA4
8nZAei5Ov1CDLC1C8QzzfIRCGPS4S39t3LYH5NvSfpoctkPVLgAJvV0PrIoxOBQme+n+xUBYauRT
UCPKVARpvMVzovQ3bVL/C5re2tnkEFmA8KfWaGurtlcpWQkPe5fpLuSO0YOTsqhTniZH3Q6vHUX6
opy/XpevrQBAp47c7hisQxfsnDdNzBSabAviAxo0o/Wk5j7PibWBsPpiULmh6DxjzmKuldGcBj+/
pla+tUGgS9Znw9lMvHTnp/pZcDWWP61+D08LTNIQvRkaoj4W7NhlQalqTC7FUr+ZJpC22erIzwIk
5DGzmjOWB9M35snAYt+Kvj3aUfCoUOhp/RJR6bT7V3v93pvax9IGF+3Rs1hxvtasymwfeeaHmH1Q
/HHgjeQ8dXIAsFG7z7R7icorUUuK6ium57VJPTmla4F6MJY2vwG9EPls+56/zrUvz3hd0O0i0plO
uYlM0fJCnyQNibKMwQZ7wzl94RXy/t5IRZNiMvWdz1D78kOeA0BDCiNyLKovhP/nwzh7a53DQXfu
J34DtHAmvkSLu4kNDTEWxNMeav1B7l5nu9ykr8rGMByDU+v3Xev0KsEQFMDYnuWf+BKh/ch/8/4g
28YzRHn5n1xEelK1IFXakjHFID58XBNvNRrXHHJbAeDj23S8U1B+GTnamQhUW2/8OjXReLRRM7Xv
nTFcTzDXRp4g5ie9Da22usTc3dSr8PnEo4g5NW/LBTBuou5Fc6w+lM6LFXxjqkV19wzWi19xYzUO
qlRh3DYfHAY1HDhp9A8pfR6FDDHpL4jjw7Sx+3cuPAjTTae9O8FD7JTHbsK4pNiWEwo86bYzQTh2
NHKRD8cKmR5GIvg32Xf80X+fNmcgWbnbFb+Ux9KpMyJv9XL+/ZTzMGIuOlavMsjl+oHKAFvelWQd
0gjgkjgemPDKLZNHx5XytnIm8AMhq7uMfy7a4cVOaTaW/0H2+GJThnS9W/9gHvcoB7Y/zF+dF2D5
O2G1+8KL5YX8EPtDWT+yJNN4lQeX0l8YcH1rdIQ64B8D6uQTuH6eAs2jU134ULn1oyxHMo6axFr2
tWOHTCu3UQy5FkTPLA+Cd1fwtlgcfNWxJfkyj7yxyDondPIkR4pr6jsSoCSktYikNS+J+N/a/c9T
Ut6neJc7IC/SBtAw0w8geSj95JdIiEd4HCW8D4uu8uujbAw+a6E64/MlCskPO76CQq7Q6supPFjx
hrqODDRZI3XosYYhsqdbxV8nJTGAnEbujTbTMgBtwq975irRIsDN7yGbAWv1KyN4lHvIJYcJmyvw
5IbwG1Gble/Ig+b/AEjIWhBrdk09ut6fvEfcuUNexgpEtMsnG0y3RX8Q7kLGOUdCxi3jWcNM5pTK
f99v5DRo5mZFxvtgEXx4Sc7WSDH/CMiteHLcJ9W/Z8nroFkA+mmcGpiL+DYttnjt+vTMZfxEiJel
kHL5SZPQBrGPlT3eeHHe2yd+wDi+lpEO3xSzEC69l3ACB1M2BNfSYnTYBZ9lbj612vt/DzjChq6K
SLl5echXEvyULA9e3qt33ZxPzTwwKnqdjBSbdOJ5VXXQnXgYLKhmhiHWYGBSNcCUgHqE0c0tPKS8
mxH5RbbhLIGCmZSFhppxHnvg/Hx9i9Pa8T/r+HEIrqnH9GY2/+qKdMfQy8eO6BCOTxNgpCqz3hKo
q3oJgN3R5sNc9XiK8HgHUFkF6pdoBuYId64s4z72UZE0Bwa6w/jRBQZIJYKF+S1PuR6+YWB8eQgT
5mZEkju6F8Psvbu0A/qdOSXYF5j7TLdrHfQQndFobD5UHPhrv6Ua7ZtppNBz/Ds0FuFSMpVF2+av
HfS3xK8etBzSbU5i4jbJP6NtGcob3h8/WxD3qugX+o32OakMmX5O7mYqAQtEP3VZPtM7o7Oaz5e6
YlZb1C9jy6B9isxyV5fZWzVZfzpSyzbqL66TnAY8thhLIOhTNQd7Nld5leOgGB5mrznIvZuNGaqP
b7zXNd1txxxOJsmMowEPzYvmMXUQzoiRJ5Ixe+q1Z9Qa1t447srcfZEN3VvB2VQpcsAVirPhtJ8S
/RCP6m8f2H86OqmCBFgnQ30vmuMd0SiO9HHVVuNrmIdP+pT8qZvs4MGlI2WNcUzLMonW9kovLPom
E3j21BpPkW88xLp5JI1/9k3nli7aRRaSQYuj9xqcTLTgSJ/7ILVREQwXSZ+rYFjTQF5LrAwT/djV
HupI7Ykxx3OvJU+qQm6Cv0NG6QkNtXMY1Pt2rA5ulNxCYVblJhqGph1dRStm0ccXp9Jv7cjELCvG
M+IQR0m3vYA4WuSvlRNfqOI7htztPvfDtwLmAMAbp13FffRES9QEmUbp51nNV6eibxXRhaNXQHuY
rdlhAVJ659SfX+oQbf98uAV0vIwMpTuGrZ/jZJApczFdOdxrrdqMDHKKsMZNyLrYSnszzOUriTPA
GlANbI5Q1NN8Ube7wPlBR6jhqZlPc5U+RoTfzovPGTM2xJMg+9f6p2Ev/3y7fhgdD0Tj2F5nDta0
VXuT3TfP6TsydCsbgTe/Ce9tt9p4bnNc3GXlIbZXFhS7s3UuWvUqcTuYgFJV9HeaAapFGtNcZi51
7JPxOarUoWmGK+wpwNqx+rKM8eiE8z0gmx+jz171wIAMgAF0X+N4p+7DmkJrimiPRot+Mekq6UVx
3zvV0cHeA+a42lchMUUPEI8kgYy7AxCv9yLSr0Gho0HWIJ4xHSlgyB6tXValb8FS/e2r/hK0GqTs
kfhs1iCM0BseQCVzlzqFZqRNU9EbBRLxNGJQgYfAqc5w1kyqjdwTvca0fcnO9mi9jSaGcrW2L6fg
6A/keGQJQ7i8LZq/s/zgmqn6oiXdqZ1xKEMwK+9INrMGVRVj5wXDaeLkb2YNtz9u4mL58Ez8kDop
ChhgRLuFj1JV/+7HNZzieMGYPaQX2W/kOeCURVtjRcRdT+6ETXaLJCw/9doC4iC+csvecVqUYdKQ
nhc7Sm6RYWufTIx6zA2BDNtd/KdaxsNU9W+d7iOS6hafjNfuZ30+SDJb5cbRAZ8VszWx49ghkLdR
5N24dFAFu8tmLOxD59NQb0FPhEP1hsD/zVDRNrbLL3/WtpJ1NFG2LR26lAO3RRlvM9Ei9Jl7SIjW
4xIiW3oWKuTYzycHyU/0ArU1g+ujl7a3XE3Pnm0/Ncp8rSb/CFMMJTXMMKsaizmtPLdKYazFrYmd
ga5An+4nDSam7qrjFLqrqrRwslosELksa7/uDgRnRJu04sVGXWVKooOjp4/uGL8AvtoT/P8xnYVP
hJqdu9AsKOJtNBQnOg07P2q1Oyua+VcaBI497fQ0ugBARrhAsglIQWvNtNDJyp1DaPGYiHuIvqCg
AkL1X5iiPZA2eNXTnrfGfisLyjXioxh/5633kDkKDQlmQNzBgM+DKcTOs5EuCWC4+gGRIwGsqqr7
sW8ufq/+AdreqSE7K286WWG39X0efxVtKlrJ8vTKhk7d5IdXp2T8YdsitYO3Dje6i3zq3HDapSLM
nmn6l2K6iYifdnImC6/7ynzQ/XhXq5hwHoEBN4FdNs14pC58l4RIkt2UQ3xl9+1HuywXxC7hBVTN
1av8bdYUlxald8vtd16v75tpwtU6iydZNA+Jq+BGshntots4KQCdAG3BkeCDkO6hpked2Pkxqdvn
0lu2EMjcO8/OXhFf2MPN+PL0ABZbY6Cv1uvQ47mSxI1owBf5e6G5X1NEp7+yDMJK/QdprINpeEdj
TDaJCcqfRJ5Mb+NYLkpUMZJ2AkGcqTrmKfksAaNxHRdXR0nMoKPMwRk0ukzztp2PVwgZaVwyOYxS
FETk9DDKiXF6xbk+oVJkGAcffTNo6kBrEzTaeS0AdzCmevfVJfEfjW3RTsEuGPKt4XXfwPYOVkVj
npQcZjnEguhFeQMcGMzdouB9DFCBdCGtZwA+XLf/KcirajWgiDh2X/DDqVzxLpKDwFUmQ9lkJ3/Z
lNlrwFFQVCx94BSPQY/VsAUqrW7onVDYQZxSwScNHJBS+i1FY15WjASXhXNV3PUihSoI3UxaYzuA
PI9t022wuXyqTKJHk6bHPkR6JAEhnoeXYYzuQRw9zCOlWVrd+ZwangdeWKG1ldJyM2Jcd8LgT9FM
WJonhy5N9xKjNdWfCq3fhrQaImqGqidhz7vk1bOTa2Xmj67WftaeJXqlCCFZ69IYP92w+2cMFmr0
9tcQYboH/zPyunWSk1P7bY5yzeLukzTb4ZSFgfzwU6TBafAIQSL2RCgAZIW9WLDRXP0r85dt3MMF
jTElLaE7JkW7WYiAba0dNfriUe5+DH70DlwR19wCA+75qeEhhko9zq7hkP3Gzyi1HaqgemfK+cJT
3UzjvJna6rgQ8OERLusZCy7akddohs07DeTClf/mLl7MUJSMICbJHSekTWPtTAawZQDiww8eNh5r
SDPQNyjcQ4vSZkXp5MzJwSWaTQurLV6Mv5UDJYA6AIpr87W4SC46za4OowNmmNsx6Y6uwNJqu3xS
Eig0mmxsCgQ8n2VFsly2TUXHUXcvnVYdnHS+L4Utl6K+hdBywxv5nPv9qA5B2eHxotNBwSbmrvBH
mtf5Xg6J3yeUVB/LBNbLiZddmNTU+wNdu8ogYc95ygkZTZXFBy92PrUeQb2s+8GYgBbaguCW8Vr1
vXYX9DmYOnqD7bKh2f+30IwS0bwBy2ukHa02oN603acikkoXLnEyI8JhRO0rKscn3cvBIhqYtBTG
s1FPpyXx8EBbMF1Cqt6bxldH0e/2DEzGGzekWd6CfWLKFbn130yzH01cMbg5b16CuFQ1pmiVoIaR
eWo7m/q2l25V7pRsV6Yccmc1i1IwLbR3ADxHJyiebTEM0uBCBmN6wl527xNFNJ3awZlzvBH1ggYF
vIHJfoOn8qSP2T/THL41S6OI6L5UIuIcuSxRrAd4eT0YJ2WpP+mUblq0yxob6eRELIvYkRX1AdZR
dYiOu/tDH+i1rJKT7mq7uOxWfUtKPbb5k+ySZfSeljb7F/vTazC2N+pfIIPztajNoz6jvUjnzqE1
ZgX2RS5SdpUBf9WisdwW1ZZWOG0vEmYqAoD9a4NA4YVcn5781Wv/c8BAlOQBg2+1DpW9GSlVZzIS
yZg5Pli8DTyvEaowW93Hm3bGs4GVqLyiusvy4qEM8GxcjKe5qbGLcWiQw8VPi/2sp3TzgktB30t2
wGxmR0fr0fd1OF2ip9pVGxdwsV2Ah9YskHUN9Ovk1Lbp26BPzKja22/kxmdSgsKU9Rz5+cVX6cdY
zyDuUTMMaN/rgqF3uwZ+KJVpBrncCB9oK1BsZjuTTWlF8VPCiLhHdNwluympNby6eK6AKKJhubON
6aA51XkyhkvK+kTcwd3l9biW0izNiu88dFZECRr27Um+fzoipUO1Y1L115Z97nyLbRzu3bbD9WSJ
8J/ExzX37qdl+MiV9TEotEGgbgfxcB7c+rtKYGxnevuuN2giWX5f7JWpvSqy2KCtLwxbvgE8vlC/
7tqQkRya6w+MYpZ15EcbFtENlb9vhJlu8mQitIoLN3mpe7ozxAmCM+zJeafc6rXhSND7+q3Fpgze
NrRe0hz6ctdZG78Rkj6TVG/91DjVLI8yts5Dq+Nn4ryVFl9HI5kuMzjsiLV747Fo21MwRWeHFZya
yV7v1W6OxocRtd4whYfXgDLl9iCexuAZgHVkat9o2Jek7N0FUvbOb+qdKsetPS6nyCoOIJSveW+8
NxMnXk2y6XY2qkT5dMoYAALlBmrEWkXvYdOFkP4C7d5wi11qpBvfn+8pIg9F0Rzlg1F92QzcDVGf
rnAaTehXdbJuDXWvgPfDDSSlC/WDrL8SuTcplaWqlG8kJ+YUeA+xEdt3YVZh9WbfutbcZou35Wg+
98T4yTLO1oSSngNZO9Miofzaf1M82hKke2QNJEgCg3h3L1aYNRhnBp/L7P5bxuhQMEqOQ+ffINyQ
ysetCfcV0p6bVENLaj1WEepRg4lgVRycaYn2dKTkPJ/VvBbz1KFD3Twb43/DGJcbiaiVNm18s/mG
rnmT7rqcwxGbFk2Xu1p7noER5tK645wcHBaqU0nNxSlgIidQddOuDUQrLoTpHTPiZ7rQweSfD2Jj
MpCFm4D6W4vzCM+TbsHhwaSB/GXTqYqK8VrG2lviThcJJ0sboWnu7lUXwChv77sF7h/rQmp62Tbe
KCzKZmtwOnQ2yK78x0JMnP75wkXiYLe30/K7IkvzTEDCNTB/muXSyJ0JWPJAHas8plmK70b/kSKl
WnXGeVbdFWA9LoawW+lDcwN3Wq7/yfTlAiGSUqmBvApffqYDW0S/dVdVw8AxNcrhdMN8dNW0Psl6
smUGBO3eQOTRRVD39lvluDD5uBK9SsCI4QmN/0y+pHdm+NoDnZGwKmArms8w0x5joYRIzBlosGn3
9YBCuZAizIN8XEXrz+xe5SoXlyKK5SKnQBrFD/mU7JxxRJ/3il2Yl3bY5tRrhX5XmS6ribOr5ln3
o/4ibWDZ1lMJSpPZHEnPEW0vYgp9GkSmMGBEipq+azYxUYhWeqyf6UFOY3VnpewjYrZFg6Xsf3Lv
24EZg/41OOPkrpqMVRj8aNU1nW7g+NZoOgILXhjs9lDyIBDbwQN3RU4EuWE2jdnBMrHO+SvfRCG0
QDRYAR87SzvAJDGmKynuEb9hMIsQ1aJXBFpwTAF/ctPmxuSrYJDFwggjbZs3080iJ5K/a+qPvqtP
DgXxXOESEM5HZp13coKYYYAfNi0XUPk8Av6yNbG64SAnFVq1sEg6XGqzDLWU9CBt1TEH4q2KNeaa
q3ZpfhMzO/RxM0OGBzOtTH3IrtG9eV3Ss2+C4tQjCi6rBNvxIGxPRdIclI8wCqkJfU/ZW1rGaxlD
Lc9Inb6my+cwWJc8sVZu3x0QFQIJjKyhDyd6iE/dGK5QyqMD/iMrpco/qqpdywJqknlT0hkTBAFo
sDu5dew+kcFODYPvik4e1yaiy1077+WuGixJFKedECYcNjLMOlhUcs9kWxOx7tA3+ZGjV5Icma74
CMqoGQmpEsUJZlYkuF2LmUnwLZ9WFdVfvpPkbHRbzXDY19xk+fCw+pKwgezWxmR/+8V4qJRJcA5Q
OEDcv3LPvDCfm42B425JbjUl58D8LhoDD7pozTRkDI390Gvo3o7kiFP3IJlq5ueHjkLVDICP0wbx
u1vHyo2z7jeRDbqbbIWew7LPJoAS+E8XwaFfyABZjnwD1j2xIEITpNmZ9NCBjVsGs/y+gfPXYOdH
9Wp3xS3snvumhNI14o31LE+t5HYAoNzKBIcmKJKy0ACACsqyIB717PA8GbaZ1vL/niZDpZU8Jmka
yhrhTF0ohlxcnuOO9ieiuWxuiYYWEzzqQVkB1vAZqe7sNcalBXBtYxoT5BsWTKTQLAaKUEt67jJ2
bAH85flTBDa8+2iCiXzE2qQ6IqudtgZI/CAhx+vcFU9G1lNqWAfZPRJCGIZVPMkKcg8muysJTL07
AMX4lGfYUACPwGghMp+JKFAsbm3+I897JCFzC06q4JNhJv/1POb9qEt476yjkF6j7FFRfufrhFhL
1dybufwUG5zaYXiRnP0GIOaCvEQMvYkcRxavTgiRg0ana8BUKCA/5SnIBmX0Mscd03Em5GxQphUu
FYiKW6jQ35DZ7hJ7AlpJXUn4yULtzvBviRYCs3WAHzA7Zfoi9yCNj55C/lSsJKhipVCSTc+BVGMp
lVmfqL6d5AOpEdYWywKfG1nyJXWyBK1ltCQSyiEiu8IJUbTTdfdI3KYbdcPjC54R/R2+tk2DQbZZ
V11Gzp5KX/bj7B+IEPAfOIFbdhtfMgrDnUQJCySGno0PdanumUL9hu+SyRuFn6zGLJlJe9ozKzcu
WQF6DCIByF1Ah5lQlS7eo5QKrD953EnbQfeCgs3hK8e+3ALDeCd0hAUwf75EjurpGIGWRCHW+oy5
+XWOJ4PEL7YSu66kwpFDKupndj/NRhdhxIFBsUR+WvZbMZtraw/+75b9OkG3k9ghY0WeXHeTaCN7
LBogi7NO+a3Eg0XKXhwAu2eJNibvFcF94D1qclmWD9C9o8/RlU9fg+i640Fuw4IgNgysWVkoGQdw
BjomLKClaSUDyRTzxnc4T5eU5FoNV5Xz1zzDzlIHjxmfIFT+b9VI/GMfOPTS5fkZNhKRwYMEkwCE
dBNFF3uApwmmyaPVIC0Fx2vuIAvf64RjIA5Hp7U+UmY69vLZ9LItjKx9JWbls3vP9QcWENsFRltx
CXLvwRvL798Txahg171rjrPybdQ3bWh1UOS9yDz/hgT7HvToXv0XXK0uEjGHaZ3icIdY8YouD60l
tps3PaTpRZI5zl4jfPUBg6FgdZKtHs3jWxckJ6N7JfhzYUipbBw0u7Oo3+F++fvBsrvlGOef5Q7J
fhzKdM+qWqxq54LhRSrhNw6QdyJCa6AOj4i4BpCRv5HFyI8UwpykBr4egbcHcUU72k2SR8bCBDLe
OvIhKWLGMLfZpcHI3uFeYj54lG2W0FSrrrJFBQJgRvcEG17CBoKPgiQwroxEJLh8mCpbdIN+BpwJ
HIDVkm/OV14rYUVCMruEpZrFxVUVwCZYyQWBEx2AjZYjrBhWe9+nhcTn2zzDYHAOUq3JBdhLuWI7
0NWAas6jo+M0DOWOX8lN4RuaxnvAd62IiWLvLAHNVf98ADGk6O3iPMoZMBE8iMuywmz/XcHB471+
V3X3KjbAc9udJKqHU/PQc3iXHNc2IYWIR/3obyQIN2wCzf/Rhic9a28KtxfInQ8eS0Q+IdC1Faej
xCE5T+WT5Ctq7HmdvlsWu7tam7eB/zbbiP00BvCsWwJWyaY0ZZmLY07sYR5GBLbn8deCLcZcaoZM
EM7hwzwjr2gjFzqhyCtSY+xGguYykF/h6e3621kfpITINaaysxY+JLKF2fgEiNlujmJbJJ+OyB9r
zjOjvyjXMalKEbznvRL9L++TKm6URBhJQuQVqjPuWxVdAGVi4OIX6NNgMUtvitJbeKsb8KybiSXt
Qf1pphEsJYGKRWfA66i6dm3N6qUlCeg4bXlgsg5tYAJ9mz9IGNUKdDHLbznsXZsyKFp2JbW8rPs4
dC95gEIw6x98GHlnP4FGLFry4pDxu36w0vTeTZD4ZD9IKI17+8ipIbtWZSFADTIZz+8E8HEnMdK3
sbHGDI03lVAH9kpON/iIv8nM2KiLHDB6Xm47wnlEPiwRJTEi0hchnZ1lqUgcrEgn5GyVcEFMkg+U
mMPz+U1eVcqwGqCsZLFERYaWe5lGRXQNs55eTZFsa6Q7LKdZy0aqsEeZ6HHKapBonAyg2Zt1p2Bd
p/ZBVprGMM6LzdPSQ9cN89/ECMXlVcju9TkwUv1WQzTxyDvA9JBvSvYqsTUHylTyL/JY2PMSwORj
UeiAxY66AVcuIZcVIY2VCYQ9N0hvlltml1tfV9u6RiuYRSe9VUL/ULFvfP3oJhXmaj4IoposBcms
Qq2qnslZ2VzyWAMZXaI7QHKTTH/aAGhSgKQn2yQNljcqPM6+xQevn//IiS3nz1Ll24ps3HBxUeHU
lNyCkPG7FoOfif6CYKYK+qlYvtrpu+s+ydUCcbkvXe8xITtj0neUNMWjORdhiuFa7rp2r7JYFQlm
vWDymGtQLrprraHuw+qIjPyF9xNgqKTeGhYvktiEhDhZUCDQtnKb2Ngt1YlEBUkZLQ53WYOsaUlL
XQYg3VxeZQnUhDDXyneS58ipx4RyjcWVhAaKxet/z2x4XiqYHaRpHN+1ByYZMrPbvUgsZgfLl9TD
19+LGSdmtPBRiS5h9NX11uH3U8z+LKlLH9oHUpysTD9y8kFnYOzOSv3/2CQ5px2pndG5ewlGExV7
x4LrcQeTxx1oeM9PwRrWLx4blojto5tnv6DqTsU2dCdd4w7KraoR84zs39tWuvN20isgzgEZIIej
nAN+sazlExqyUT60Efpr/vMbCGk8cxZIQrfU6iUIS+Qn8e5DLwaPhCl4kRzF9+Njuvj70CRmNzZZ
SPjaWNpBArrZJThszydKUeAMT5BZDpI5y8IOJ7opnLeo6LKLdHMTJOM1bTuR2rwyfBHU46ObvptW
u5G4muveSbLLrH4LXO2f5+nICGvDvuWjZtFo9cKTpF/SCpqajt2CLhegZoiQjAVFTes5bogjjY4H
UBYji+OV2m3RbKaKeX/p/fAVvaz/kXQm240qWRT9ItYiAghgavWSZUm25W7CsjOd9D1B9/W1eTUp
V7502giCaO49Z58LBpN8NSNCWYE6xAwSYh9tnLBCKtE9Bm33B4YZc8jE+q6DwXnQRBDhskj54bj8
zeKxjrMZoN8E4jtIjXdf8JyGagL36nfqSTcz4vyiYl/toojOFOzusIATN1si52Dt/VB+Mjmpesxh
E5axIsxTNpLV+yCaWx6Fj5ljUdQPAO8ukUI5eQ0AyqKcSNHkuyK/Dybl3DzFTd4+Rg5mq8SrTrE3
uiTXgviadg4uP9qLRczvNA2eHhmIvi/3VTk7h2x5YYoR1mbr+hwf3Ha+TYvCbG6dZmUmEvr+wCwt
ofRzvlqigJe8muorz40MaX65tb1/rOZ7WuK5dcqZfwaJ6bwPj13wBxtat2KbYaLcqz9LoziNTDgl
Gi4DUsKqSubnyoDRPZRI4ut/DbHVSL/YwldUAkEvdLBqFQegSZU/lo3lxzUmZKJ2pNTOabMdcm1i
nGqDn5Wk03PW8GxRvF/9AEmxdlAGZvWtDpHlLDtW7RL8CRHwjWhwRJdSvTUCHX09sE6USv5zBswt
VUNKX537aqfEOGz92fhOKvjPxtB2oGqhs9qYTZA7P84er1w0/QwdZaUxHgniUAmqubjcKQ8ZBJ2p
EPoDpBGPRnidIWSbzXncGyYAn8FgSm+717xq7tov7jM5HWtwjo9DwEN2GpODeOc/h4vpKaWiDnHO
+cAo9CpS9Z2X5WcxBPnaaQoXniu10nLalV30DuyIdNt0FFTLEmvnYWzDKHaPdX5IreRrsrzveEHK
Zj7VERUn/TEGQMdZEog4SYevoYbZFQrjqiV81TTOu+3EIobXleqhxAtgg6RZi6r6rOf0DabOFy2L
J7IDqaiY1bfh5W/mGEqcROMtrbNrmdK8yNtvfwJ0KEyKmo4f34cM+kdkxpyipYxukZHThi54kmlv
dw8dWvoQGSx8zfGc5uYt61k1YlGxNA6A3eHU2KOfMc5GeGMNbK7WfO5ntglVmb0Elf9IxBbAGjN/
Njsy8qKmqo5SiltjJyF7RLQ8vS6bY+eQmpjX7SXrxUsZYx9OZcqBCHz3rK3V7NkpWz3vHAh5zY08
Os0WarikAy0L93bugKQrCvVN1JGWiJr/faoL8RaMVGiHlNoehaOfwlMnGbakhY3wDYzK/gfYg9OW
7DUOnY5eZuCIY1zQD0trByWKB8Ir8dbEuNG3nC2LyRTyQcTzcyMzeChmVFA91HqK4s+NQSXbNcbX
0fIGdnnzrdTz+5QblI5xFj44BWeAtiNssw6rbe9Pf3PfPcVTgdnFRzseIcHwvPnR147AmmVSFuxh
w/nRT5h2NzmoW61ndKZLelpp1T3EG+T8syByeowSNIFFFlI4yM1jUSl6ZVr7+WWwyXxzS+xBuc06
TSIQZbQBuHNV+wQf4Yl+GaPSZCb33KOe8ouBdAcO7cSxBLnWlcjzZjVCgkApIpw1dhaSuavY2UUz
VoMiD7JthhQMqTjjNvVNHHCO+7dqyG0wJBkp/jShK0WzudZ1EG/Nyh0XeoY6WRowEbcVrBvYNHZy
v2lNz7aBINiFzpMwzA+SFlMgWgZK++GvLMI7TvhjZEWQf2m815HJGd0kDb61/APgGh8qenGsy5aY
E9c6t+FYUErnUA/GATCPll+NgjCSYCN/wFlD2k2GtMGIKMvO2UwtnRQ5EyTfuqlbcPm+SJH3z8lx
qhx7KSPMWHOEphcOxQkfiP9giUnv88S4uiM0OeSJmSgZzKNJLqjJOspqYpQP8FuwvUfOaRGq5ja5
kmMZsNjjw1cuO/XcHKhNWrPLUtrnloWn2e8+GpeAJBn3ZKt3lNf8BJhKpO3pltNl3zKZdD8GBud1
q1OOhmVpiG3o9sNbM/uaHZcJ2y4eXmVtxTvXZsLjSAEAfAA+sJtaVRRMGJodJSFc5uOEg4NOL0ad
3hsXV18ZHQxjTGkmuda0mmIrveRtSbCFHagAzAsubzT5FksroXbj60yeELDYHlqbAOhjz7XG7oEg
AZuAxw03EgQMbUMuc2zFR6dIxr1yHB/5a4xQBr4fqQMr3wtpTdtTm1Oxq5Pk0QcGDu0AV8m6ssVX
2khwz+hPdw2UX4p6eqboZ5hHW8cj7TkZvXZm2R1i07R2IipneDqJs84Kkl1jSqOHuVq26onhP0ot
h2DltAXvgp+zk6Ki1Ty6Q1JVKCGG6BQFKbHrdV7uaUTSXMtkATVWlcFr5IqEdS2TWCZIejg2qVUj
B6nNn9yt1HPltOFHb6v5x7dMtZ4zQFmFdDgVpn28l1OPtqgqlPkTqzT8roDd7BWmSrILjEL+gPAG
XpRMIKhVhvFoJAYHvpNlkoGEathqZQew0SbdKZhRW21rfNvslUI/vebOBHBj6Bfbn5NVA2mEk4UE
tMjLMCBP1aPDHubyXynBmeVJXl9tZ+CpjQE5PDVD+oyHqn7uOxsbie0n461HD4pCKVZvozbaj4lq
8aWUMRV/bVjfXc/SWltY3r0RzYgIgZkPCpUWO6F+68s2v3mTnv+UXQhcK2gDxa7UCQ+EArKz1JNm
CbBpCXLDkOlBFYn2loBYpMbibz0KWhyTBUcpQxFsTxZk96ZPnkULLcCArbOKIxTp/TA/kWXT/iNL
KwXj7RihXnWDgXutUzi5ncgb5GaMpUumaTqx43MEg50kLWC6Q2nui1zoDb1itC6q59yvUFZDRq8n
1N21Zt5Ka4MAtiDAwt71Or1Mo/yVRGGuiBuMn/tKYTwZC+uXWNKRvpumJD3m2Vp60t3IIf6yoeMs
BDIgMelCWUEvwa7aJHzByzqXelKv2R9UKBtp4AY96dMk62TRTruEWXLTqgc3TeR6tEsDRqk/PQ3t
59Cod9H946HgQnzWA9KZdlgIlQ7eO5blU93+ThnYxSF6dnUTXiTnLpJyOVASRU4NdhyJRV80RbgN
SUIk9QubwDlJnBuYrvXY5N2DNGhks8erRPoulAanOvpU1z74vRjP31tBBc23rwUL+0bY5qGjZwJ9
OwGoxRD8mzsvNc79/RSpNSf1sWeS5zoZLg8eS34ip4ORGVsb6ZgAysJPpUoAF/YeNgUUwOlo05tu
nOpgdgS39e5jNf1ayChaqhU+CMael50S5YfbzG+hnjaeTYIEeNy8eOvZN9K96BcQC+E3NXfPcQgD
bklHAT0QQlWgvPvQxzjbSqJ75nTRlj+QJ/EfAQyIa8nhMHmTwL29AHmQDejYXRk2ZdiSppGLvfAz
xq8JfnWMibzh0K0h/aaWBR6T2rGqNxMUSfbw4TZPFmh86d6T9CLC6Y2H5EIxQkTpbU3Zb6RtHkeX
nGSGGnlgu+XKhBW/RIQx2OF9wctwDZ5BYpmdurcS0qBjELZSAjGwun+yoD1Vud+LdYhD6Vshpg3x
6o+zijlsByt+BAoE+g/9pg/Vh1LNM+FHkEqtR6Rxq4WCKbIO8XoMJWv4y9WNlAv50kgSnBxmLvJV
YHE9zFG0aVWyWe7g8uf/5Ne4HOCqNvzRolhkRj/LzwxgVBQ4tBzg0g1dbKN/b/W81QEFTkAtGikZ
h12WW2uTh9ZHAR0z4c713X20sF9a8CX8aWtgbbFjiBls0QcuKYIxJHIsSbMJDsi/GWm9Jr14bYf0
OnKMeOZbloUnP4KV7NgEKaPUnI7gY+nIgonkoGK92iyQ2TAReMN+tKr30xC/ytI55I73mpv9q4tW
tMj8jymkHAocHNOD14AcbmvQ1uFLIsGF2H5FXdLm9W2G+hhGkL3q8Y8s5zubgGwbN4m/gmWzc0Ww
9eFaZMkR0g0BBSDddI/QDmuGvhjQQvree8TPcgaMQvWXSik8PVu/FQTNlx1vNJhE1v43XMB7gJ0/
dqSfunki+qGvyRyBRqGDYJ3zeJbvjtPLwJzILH0i8ndjE9uTog0fo3DTDvVf00vgZo1ooWdgAhI1
S8edu7OLWUXshHvl/enUKyHGV1dnt8TRr5JgH2611PZGOOlrXeZ/OfCuWjHf2GpDoRYQ1CAXL49E
ljs/Xhog9U8ZV6g5JkSPEA2x9OXJsbCrZyJFd47CSmR66JqK3ejRLlKHsbH+LI8o4WWSlCUDVOmD
6e61hTZ05gzU3agosP63H4gdV+w5zjbZMDL9aCrAkmlF5oekicQOcSiJJiVnl/uyMGkXxiQjdXC7
KyOjIlSG0TlTKeuXkmls3fl8JTw6AXk8rH9yB44C+zBOKw9OBSTF6Gj7gcTkmpve2juMHJ/bsfx5
yY6tiE0aACEQyYtbBSYNr6mvIXPWKY+jQwmAyrn7Ma3qE9ddZ01PgPw/jHSCAISXMDiEov1gieBN
SwlgGOk0d1tAvCfu1zIDqBKsOJaD/96nsnhMo2cK6NtOWJuwS3dcvELOzBfGJhXCI6fR9snuxXn5
IPznqWs2fHEbl7jBmZEK77FCW9yRTm68OHFDWb0NoW8MqLga6w5uGWptcwGIBMwF+hYIy42rQcH4
dvZuBZ/Lh7YsjgGujpcoHgIoxoEoSn6JwabwxtehM5bf2QYOlFYqv25CsZv/YCP5eC8C86OwarAA
kuaTyAGjnhBwVxeFBeA3D5s/CXkjbvbPnscdI7NJ2gwn2z0F98o/mdz8LTNfF+sqwo9nP5mPQ2rs
E7f65m9xRB3428W2lYGItTpEQ7K/8a6dKSSDO2dnauaPfMti4rXJCCwaOHDONbOcdcvSuLwmcTse
FaYzk6EP25t/Uzhk6qX+KnWmryjiZ1J2nUU8PfZju2kn8BjEHyHJ5kvPSXtV9nRpk2J8BNfqpePK
Bfy05BAvP6tLPh2OqQygedPl3UGy9mIApxcbnFX1E+EStt0zY6Uxc7SM7dUFdLsOyuGKK+gp7jUJ
S/V2CP27Y1ewhkmO7Bo5IhBrllgGM1imbs6lRzkO92hKjw1tCGrf7+hj/IBvTA1CvRej8fJWT+gc
muSzz3+XsDfwtCuP/9pMMJ7a+5Ayb+bD3Ww+Yu43N2QJSxuFCVQGWhJ4y4Vay9hV9WtcY5tEk8B+
PXHMTWMRFsE389QbRoiZcxzUvx6+kY41ghcxnfDxBeYeXLfdEC3bsxRn/5gQl4fSm9XyrBMpV172
j4VlucyM0h/W6Q2RTawDYpOGzPXJcZlbAo30nlLZzLIh/Qp/7a+V/fiw4gIWBydpV8v1tBPlTtiv
XJMOk22PfKToPrVyFz+sbN11xIe065y4jcdSgCiiEGvkN9X+gnpjgQQZYxM3aHtP7jh8+ZDqmF/o
nV65gSMXNHjpIYW1G1jtenniWnSEzWIf4BNzw0DrPPjuR9RzC8nqQZZRDzQFW8TETJ+MUqcBFOP8
qvA+1IoQD9RSNDbEP/7XRK20BJ+EqQGK87h8py9naGaActkujLnYAPTGqSrndxecN82U5XH994R5
XMs7y60axW1Z5mX2wwW4/q+dkEdU/xnSJVs93fAdbH75IcurtjxeEpo44v8XKeLwVFqTd/XG+tKz
gOfq7oXm3hPPUtJmLrYen7gBL+RY3XlWBC9wv9juYWCA9f2xfOKgumLsP2YUXVyIaynIX7kMtbg1
gFuhQZjmPTLzB2liarMFbWmCxDBcEwG6XSZ7nfSrZRwul8Z96iOyEdJwyyXEJF1xl/gAOayUDOjp
8omXW9szqhXI0jmi4w30M3bYJARiL+Lf/8YUt4M1no4zVWGGLpdpzTNdJkT7mnTBsFuzwxPErfNq
cWe4BXOA6tPf8aVQ984x1ox6frG/7PSxPC3/RPkUuHtUPH7dbgSjKGInizSCS+Sh/P9BZVT6Wb1G
SLI4wTY6oW0cLWJY0Ipu8JRb74jaI5JMSxysVucdeekd0o8DMzzMNUJSD9klq775mjPD6uy1FA7v
JOQLueS640C3ZbSLhPdop/0Gxdsbk9PykS2DmbO75ezO2zR+dRDf4ls9IcyHGh1fTej+g2WhPqVr
y95hmZ4CmRNgR3W2Vud4BuDBjMINZFkT9Bl9u/xvMqgGE3McT51Jb5kGhm6mMN0CeFrKrgSdzOk1
rAmlnEqc86yoGvd/Mp8TplszCYztxFYA+6GmiYmDicBFMlyidW01p9ZozlYPz42YtgWl0TK8u5gW
VhJcF/A7d5WhZqYO9t0XTk6X5UlwHnJ4FZCoQVTmXOF1ywjnhY5cRKGp+xhQ2V9mZK+zbn01sFRt
qzrHNxmgSDD5R9sBwfE8JddILWPih57VCdDGiqrdjlffZ2bvubG+CMqVnwPFsWxAyMMX00mv5r0f
KGuZKdsgfG+mifvlELFbTZdKx/7aLIxVL9xjEeHWA1v3FvTEWFZDVL51VR0/6Wksv2eYZgSQuy09
NVgUFNOD94HiEWbsXThHJ9+KnwO7/7tMCD3mEM5sd0rxyMemLZ6rTz90KTc2ksJ93pF5NXQkCEdH
lUZMIzatlKh/7Jck4HkEZdfa1Vmm7a/tW83GM0syMmleUXeTlHccb+OVHZoEF1Bd3vPQDWMCX1Oj
n7TZRnRhehLIxTOVAAJtXToKLqkYCDcfpNcf6Fu/Aeb8ptzDIQkJG9XJhNLEEtmav7somo0pBlsM
h2Nlk4r+lz0czXGXw5JHwTMDPmQUj5Ri35cNH6qKd8uwDgXN4+Xfjwkm/BJbH/h3ilj7hgL8YbTY
yYtQ/0jhH4WyzmYkr6XfnSnM7yToV8HeKG2iC1lzwSpLfLKWTbz8piUexjb3gIhYB6LciRZmgkXC
6dEAcy4y+Kt9DGjKfZ6mpSpHQwvdGyjhdbGUBrCxWR78JQHHKlek14IaIVDEK15FGa+zMrrxE0x+
dexrHlKyXu6TIKy3B6nVDafBM9806Q88F8RS2dZjF4idAWQIVHM54uYL130z4WSNFyMGp++Y0tZz
nQP+ygzjDrHnT50LdAdtcaKWg700j+npj3tqWLtMky+RVfWrVtG7qhP4Bv6Jtv1XVtQgifQhqnpN
aEB+9zP+D3WGz8KlgCT65hy4ALna9ko62L225muCGaXqxaXQMB+A2Lsc4cHjrBomXQbzhWLPVVHO
8ks7mhlQab6upXVxx2zdaJtAHMcC8DkrzmmEvx8mVPwPywRPQBFZTzaRSqA/3JQCXoeOqETVG5fO
ukJflPUkNI2KNi+jHgiD/ju6XcWMn3/22r+ZXYQwBnTjorQFeKwH5xmWZoSpMUltQHphFfzDZBU8
AuK/W6BRhk7RZ/FJ+QtuGP+Oqdmdh67aONjnPGsCiaAPPm53z3WCkymd16WLUwVM72W4r4IE0Xhl
P5fcrUT3Jbab9uI3DCjU75Q8I4ISS4tSq/tduMGHp/LvycyvlPq2C0g1rrChITpjsjOD91FPz127
yGBS/RSUbIXK2idxWskO+TqROBLHfy3UrTepxYRzhzTFbjnztxdjxFebCiNkfYzYyYG36oqDKKqb
4qQo2hp6TsErWmQnHQ3jKTDi56x2/6m03+X+gjEIRiqtcP7NOLjPjj7EmbtLiK+iJeYfZWbeQ2sk
Ydz9mvz8HbD9o9vlgESQ+BvRfmhxyPa2ybk3yrk2wyOZBy1RYwg40bi5dH6k0bVRjffkE/7E8pQN
D2K2zx7u7JlWvy6BmNFJ4NTyFiBSo4G0dZp4v/y96L1TWBJcY7gCAT2apqwvEjDX00GY+tRG8gcT
/69nOc2NM+IhlyhM/Ua/27l9VoJbXJo4hEakHTX0ZBOWMQ9Zu2KHrekSK+cY8wrHFeS5Cc5DnlqX
uGs5MJCQ8zRS8XhyGrdiF+L1+IuRPVmmuNukCjyM1mAgXGObabbqT5sSaOJ68o/v5VcduqTg9IKa
faPfItRYECzbnevYT64FENtpY/OGQmU4oRFwqS6JG6ia73aqrgEpgIbHEHWIbMlcekylf6bIdbbc
6c0rw6mjYk7pK7K8f7ltp+OGIqXxNVqhS8h4kHrvEaQkQ86rQKlTDdkqpm6SsGki6oVqEa9Y2jO2
qMep2GX2RIczRruBsUzswMW1l6QaXmSnfJs6f2P383rQtUT8SXDQQhss7DVO953P3cxNsMlFRACP
QINX6UPizchV2Wx3Eh5k7UiurvNfKL/ehW0RWaL9D0stlEce8gJkCOvyOkt5poS+LfE12TbhcZmE
Euix7ThB2SJaoV3UyGNPynZXt5iH2vBe0ACC+6GfxjroCKf10wxYWPQ3tQqOFhPyA/pNphdvx6mT
oNoDUJNQ5GOEnA2RhGHkI4Wd2NQSciIsNESc6AqT+qRde6j6OWNZ3A9aQ/0DLkHHQ/bcYmBhXfvp
LJMay7ikQ5iFQEGNXGzlGxbhvxXdEYIT4FVAYUSaEA7doZhcnIdBNe28sg/Uqp5Dc9V7eZrusoau
/mvY1hNy2uqzMTSwbQflnzamkU1B0s/EludGRaPIdXFvtMpTtyDLzDMGq3k8E1YPYdmYUbnWPYcC
B0VIhBnVZKtoxE5db/wqMQVnfZgXOcbqalvZesy3QZp0CGqbdj/owtq5cHHeUZBX32Jp2axje2bX
1E1iQwFj47MKIjUQwB3A+d+V8LDgtJaNopr0BN423IloGHQ1/aF45z5GMhi2LfLXAzS2+SHsInWW
UfvbZs6PtmmotRPOmN6ASwODbmlFsckcSgSeSoxvVt6oc+UjBKJ/0K8HyH3QSL2SQRulhCducDw1
axNo5iHwwgHNwBzLH1/7ogUcqvwt6hnv4noWAlZTkMfk9QFGPjfu13lDsg9vNIFvfcMeDV00tDdm
x8hLMSmmWMsC3wvAuanoMeHgtrGHMl8rUKJrE3XobeoTAAFpSOOEdOe3adK8YWUirwWtUhb86Bdo
P+mow1RDlw1z1DdRsWmAYcNDYD9GCRYu7oDoeqRLb4SBs55rnwzkaC1yPGGdIyNqNgQiuR5pM1Mc
d2vHsFCZDqF9qV0I4nFAAUF4IRW/JPY+p1GhGbCM5BHFDLpwXwcsav2S44s2O4iJwOVswqbeiw3G
Xh3KNXjY+qGvol9Cr+m62B5WywHsTjMU4q/s8+qlXMQ1IzXakxEaOE7QLVnYF0kmzlTHXOkSDahi
Xo3OV/6qciLr154zH3EPayCsdbrypt8cwtpDfgfcYlUU0PRZszSZJZmw37j8mfWFGb+ck/xaBQQj
kffhvZKu5q2H2pJAsQYcZkYXP5W2m1DGKaIajYuE+uxK/6tO6/6FEY3NdU7avfYyl8FUusTEuXNL
adPK/1o+fKmGXOUHKp+IPOkyudF2RuiwNJv6GnG93YF/jPrmQ6LXumZ2IzUA925+sSYxbor+aTZv
9O8o47h2CiKhI9loGrwvA4yaBFCpV4NFBnzG59tZZo6dOC/lNakUfZASCA91APXuBSHvjjO2AT2G
pqZt0MesSAJhwEMa/kXOw9mvRgJCLB3WJaS19drlrj5Mdpa8OPM0fknY7H/8LOJ9jYjqg7LT4eMz
iA2V6YixaBTxoe3L7JDE8bivHbvYiHhAE24E7XdaU6BsLCRH6cCxPm7i+BK2dAQbljj4MU73OE9R
ika0TCb7Raiwg606QqselqKLWSfxi2mI7lQysKFAzPO5ijPFZhmOU+21fySoXXfMK9La+qgcsLSp
xTdEHZU9oXxuHHrqo+P6/ZMfR1G/yxJVFauwaqFIj41JM4TP/M8oRRysA9cjV2kEZrlto8F/NkTj
/ZZtkt/NqdsHcqZ8PkdU6GW3CfIM6nxkJOXarHsT9EWdaOA3JoUHjvXndkSyxZ5pQRmShIKbVjf+
XeP9kKgaW0k5etCayAwW6T9GP0xfutMBUGwhgealxCHSYdmUeV8hJsTC6YTC2TFtjRfyvqwn0bq0
Q8h84lShKeXYM3QG1Xw1UTDsJ2sWeNYqWpKxE54yIUzqSGIkTQiD1yprx/4xigq0B5O/LAv9ZAeb
okamDCrf3dMAhwteeTzbPKV7PyXY1FXompwFE2QUg8vZPVJo4RvQN87sj6eIjtNlHDS+n6bo1h2w
g53j0pyzdV3hEMAAq/XoXArID9u+GPEeOYJEWIdgrTLVzR/SQmg3lxlK5JxMoZj0LIouC0e/94vd
0ElqNpzM1sOgbHbH6i9a2Q6jemNj86htDCz5f1tA75YZKb2elJKDMO2BTkmoavynVXX673cQPI9C
u4IvrAy/OJVJHnNMyCwq3y3MCzR2WyPidxCBEd8se0r+JjwXiNxFX33UTt7vzSbuj66/zJ+k/D6Z
Q/zd2W5Jn1DhpZ+j8mIwk1A7kzHnTTeaDvQI4qeqm91zLNrpOWkk9Z+Zo+1mpnoBVaBqxRvSORqM
eQFHRzvDHXh1coLyOh0BQUZgq0eD5ikCdmX180X6TkTdJWd/5Vs0TwUpqHTubHF2ZzA+RmepXZpM
3tUvjeQsy1bsJG3+teT9WhG6hJl3RiUZxmx2lBmiKfUIMPc1wtDQli0Zwij12CAF9E/zzDikmYXP
u8Z32htIi8YZjt1/5CCCuUvqVYts10Tdw/iGImOzIqd11ZEQk9Gf/Y8ftGyVXIvzf29naitiO9+q
vAJJHUduDlGWJr0P4IOGBv00oRzUJCmMwkiEMYlv5PD5ZujtG2IS6e9N86nVhN+ULQIsigV63Q0U
CxDuQSBqIdMnHPH2keNAPLZZWWfbJiiDhAYEQg7EjNGKYL+LZt+aghyfQH0Tt061r4KI4CXwcj0J
k44dEFDprM/Ja0PVUPtpv60tquIND/801O54btNQUBH0pmc2vvnW9fpwSzQ7+vblL4JFMjUrs/xA
7ejsnb7BScSLtBqcWX7wyqq1Kf34YNSj+VQOcbuNyIleD9L2yMZEcmaVJZ0Kl3w6pBg9Up4pyZqf
KG3T11T24WfQkv/mhNidvSSymDKEf4qauH5TDvJGI5Gw4yjZAY6Rxj7F+bvyaf1iEJ4ckD5LSYvh
Ob6YvdufOrfxsBkxWe2FmOB5UQGk/a/TeKNd24Bb7ZXFCwIrVEJFyY61yvpdrNXnAhpGerILaZLG
ZB1blfek3O5jYhv7MMOAKe0GL70Nfmksb37h7tWi5bOM775R1MxiFppytOMnP9HRJkrsTzNIv8oa
zIzQxYcnwPMhWHs1ZuhLaUexP8mgqJiP1POfMyd972r3C0L6sbWLcyfiC/nqbwXn5Iavg2L9dtJu
LeTwwlPlH5Xky5BRpOP85FqIBIM+vRZS7fmoR87vNGUj2lZxu5t7k7ADv9qNdnjNE1Zuz66xrut7
6yec2CZwQ1EU3NOJMIwG9nwSjm92Gf2ozHsVc/ezAKrFHO263kKM6eIq0wckNBc1FM8FbWAATXAi
0/tsho9LoSQIIa2jNkPNcAtm/yNrhzO878e5DhjM44PS9dNiFi/tYhG56y1iJFJ2+/A9DZvjkkHQ
wL7ArEu4AhQ21TQvRVI/hUH56LXe4xQEGGFb3P0kxPgl7Cp0xw/SZXPhkEHcRYdJImrnx6DJWneC
RgcpnkEf7eMQVx06jFViUhU2ppfaqX5Tp3xlM4FByR8fjcK6yaairx+cl7s0hvlVMF/gVdaQJ7qT
Is9iauszbch9oJu/rQe1r0+rYxxIaNi4byB05uQiawreY+Kg/az0mdfygnDpe2QiiiqTNSV6ZtIK
afdGP0lfnnTl8U7ZLCD+vF+w+lkin7PWOIjOPjhyRpFHHoGdvED52Y0DkaxaDYh89IsJhqCzsaEv
yExyZYFSQueewDy0qBEN7V/yyj0SsXILJooxcJvwufNiRxS2hMR8Tc45qKDxZibhH0cuNsn6o6vC
g590e9EB/y497HkFsL+G9zeuOJ06Krp2ZDE6XXBpHbUy6gQ1jLdt6ug4lsKEIwzDInbuUWkB7O7f
YeuQlt2fgRdCN1aX0pIvqKahK1IjZ8ZJKdxnN4+0lyX/xCnYfaIOXZrAFiYMUKbmyiXuit7z1YqS
t64YvpIleqwMb2MefQ1dd7GU+4lV6Ng0GAxLce9SvTWkcwSSyWaxek3q/FwRZc6qRxyl3iwfhkll
pwlWQAD4g0Z+EzbJzgvxY5vGuUOVP4TDbS6tjVU2Ow814mjpfdCJp6ZxODv0VBdzUH6rSarPsc6e
GXrvKRsl+H28mqR1SLWbOS6FjXMe4mznTdMh6v2LGdA6DodroKbrUAKZ4vttmZN7g/oCcryBUsQe
+ZTE4ME2ZhFv7V9PJq+TT2LyEFnXDFk0KykygYKLSMjFsydITUs+m1nb+7owaMyjNF9uAtNLtq7L
6EWgMQV6aW2W7F1hAtuL8r8m/iYXF5Eqv+o+Yr+vP5tS/EOm8c+uO+7ydCHJCLFaSU0pB90MI9N6
8SqOlcUSj5iYtKSMvZbE0pFRWzQM27p+p3F36eKKtcfeyGL4wVuzZSlpH7idw0vCO36o8+Jn5oaW
qbmLG/e/q+pFTuQ8+WiKIY+fC/FX6uL7px7slsaXNrDckVPaE9tDt34bqWnfuRyERUGGj5D3xhVY
M4B/F/NPjNbwAfftZvJM3MBuxyIhnuisov9LfxmBA3LpBYRhkX3iZi/mEnTZ1julBoITeRhcl12M
APfVLpcN4SDYQEpNcoVlux7cBCjEnYnPBQVXdegb6FsKoQwRGh7dGAbHem6ntyCJxU00g4efkfrD
AtTOqotnubupGvt7kJXvsRRvsjBxVWFHaJAriopXCRiEmuJbuggYvBqVupd5j11Bgy5oKcwOuf7w
0O21riysvVXm5V9bTe5t9lAgcCCURB2L+ha1ZvsqDQpOGzsI1IjoIh5+c+K9tvzKHP0M2o3I8rFe
q/+xdGbLkeraFv0iIugRr86+tdO9/UK4KdODQPRff4f2uU8nzi6XKyGFWFprzjE561RtPD7XTF8g
KmeQP9vG9s9lF9SbsXbgTTTmsiGYUhJTNFv7QMz2ISDjiTYIE8WwReeZuqLZN6nT7GpX2ju/jaH2
KC840EuJ96RQx/sZBcIujgIf3aDHvNfMswOxW+U28339th9ztIY1QyB02K+xUOOuSyn3p74pIcJM
pKwr298EjICfkjZUqzDMcz2VKrd22kW7OXeR3GRNqzPDf4TPmMDNPfxQwFp2uiP45IbGsMn6LmMv
Tn+pQ7HTJUP2bHmkJNw1uAOAgDlorlsqtE+zpZlleE2/DgKH6ttnYpwGhM1xth0IC3FF6awZGMRo
1qvYflN+ARmK98TODvSNm/m2mgHXXG4NBtwIY14lWu2mCnIRYzkGR4zoZCvGNgeZqTTaU1fCFVjl
bQQSPwqTwtunhnD3c4GnubOFOk45boYxWuxtL2zNcTa64+zmxTO8pBYVfovCKRhb69WBUkWUOUY7
ZnUB7VaZv2Rcnon9KImmO7N/IwjZ5n2q3EbnZvdOjm9yL6W7quZ9xtyT56WZL2nU0wYM4Z/TppY/
KDEWErKYluIYqBaB6cHYh130n+gNjJXKPvoR8UbGnKk5RH5+RHaI8J9YPh/kavvYJm+ZsVyxUbFE
Pmcx7TyCXSk0V3K+IPS/063CMqCVzJg+fvKraW1g+ml7MrpRiiSA2wx7xQfm/wUOetpp09UPU4fn
3t8LODql92qR3z3RFe/KNzclMPNEImIWcaBzSSskEDkbwacR+lz+qPlpcX9Grt0nP45IiBVch42J
T3PEMGmQyso/k/n7ksCIho/AZyQsqYde2hFsyF3q/e8wuTUWMUIXjuu4zXnvE/BNXrDR/PopIpn/
/oO3vLXcnobbay9Ae5M37nJhvtK0Ju7pGDbvTpPQWPrR1z0vyL/o/XO7ZguS3H/56w1/vSqfdH/Y
TR+YbOvfx4W1trWbOvdOX0SVFteGzreww20b5yAlvC03kV+LAEJfIZNVv3uwVHjAB30gxh15zmtp
/nHTQinBzz+iururMUzW6szfBFC3Skd/yzUKggy5YL0WTJj/qB5848JFlAbqwyFeW72+JG45303L
waepB70o0vTAz/nOPXeFe8kfhlqbiIsApvyMHIPLxjIa02g1iVKan/Q3zfLi1nngwAyL5my/mxqa
INY7a04LW1iZWquQ5N+cMdb8WEmhz/+YpBvpaYgr2xVLiAUBSo/vBnb/iq9NTf/mBEMD2nf9K7i1
af6dUYL0BbUyVQ0NG/YUErcy5Ij3xsJn7Hl0+Dl/rz8MZZu1fCxElJqC3BeAR9YLSgqXGErSn02i
UYkwtEf0Sma45yvWXxkb9E5/gyWWMR8xa8gescBB5S9kMY9cBFl+AQjOuSeh1uDM3MoQcw2/hMyp
/91RP5nf9dfsznCGA5AK5h/3uUpmlIEe5cg1EmzPxjKxMqEn4jhKecRZInxurpLNSjef1/9bvHbw
E7F58Ud8m6wwlpC+u3w3+h/lYlld/CTPFksjt3y+Bqyk/gRKBSAIfwsXx9C/LjYyiC1VJkJCRGb9
qzGVZ562//91WBnuWjuki3zDfHHU655HxWr/sii/OeBwVX3f5SX9FGo5ektzttH7St+7R307WlCs
nuQd0+ykGC56VxIUP0Qu8l+yKX+BTr0bXI538zefPB5o9fDXVCv2/vDGAJDj2aMXObv/rTp9a/Xz
wUVz+ZX9yQ+ZkdjoC48tC8EhtiHCCUlhtYZmo9f/Yp5yI9BM5K1b2b9xu5+rtrkZ9EL3LvviPBDV
ahjRerYitNgcDsnl67/7ZcEt43V/TDQPlQp3hVEf9M5hSpxPOpsRwY7FQBBqSHvU8yH9g2bWfXFS
3mKK3fCHmyAN0W8sEGT7c5HijW6ah75IeJaZsvY1M/TqLLv+LYqprNnQws4gPQgpiSAaMovVrpHG
Z5B2t1mGr2GgTm3UbdwufFnc5lRFxtUglDdbxr+JNbBUJd61OnwUigVuOt2+5XYvfb9WJKkgVaZf
pYar6iaCoPuvHnEP434Sf1v5FVX2u2cwkR3qV+w9PyoMCX91urVe5tYy0vCcid7J90QzblrFWZ8r
trwOC1p5jn37YXDk1cAIQUjaxeGwNsrloXXDh7yxN2pwIXmb95OSt4jz6R3JkifCQDcolPGCMUz+
bwWQOeA641HfP5vo4poAoqbtX2qXYSUYgR0UjkA3XjHFRPU6TX3/Lh6WklE/UzzycxiBg9owyLhr
SNSjV/ElUuc+ToLvVKhPzGsbyf6BX+4Sx+iPXdAqd6rE70eP7jFxEzqy8ugwebOKDD1MebaLgrAR
tTVxfPB0MndYIsdFM803NQIt9pS/I7t152XJzkwcjXJBKqeC56CLyYVisVi1PDPfuh8ycVSttyFR
mUkaziinVqe+qWmDhMyZ+fbLMdxilcT8DGJXip1TYm8FnJWTXUAj+zVUzqEUjH+6MCbVGXZMZD9H
IUKqJucwgkqLl0fyIHOHiaNsn6MWCKRbQBwN/KImNtbjRs5PoTL+ZZiV1oR3s183ummZkDlNDZlm
00lO7W7O0CtXrviKCvJgx7H8MfAN6R+byfCgBtukRkOTudwqzn8d6JF4tK+QdfadQPA3F+Yto9ag
tWCs29k4A6knSMp5qyCYNIb7nCl00yMDNcaQJj43tEkHa0Dp483vAbHN/125P6wzaT4g1N51+vls
4nNMjikW3GGt//nIAkwO/qopspcgRRI6q2crySD9sjpSn2Fvlt1HiIP7xvglJotkB7StvfPuDNG2
7tUB7BmGNwJQzdbHJoTro+EFB5BXQXR0vPJ5FsZbVJabROiPER5nbFtAi5KdFzW7SVEQRDxu+oJy
27h3u+xqBfEO4ds1YMrphTA+g+phyeo9RqmLI4Lr4k0HD8Kj6MWZ89ODFLUG0nyqxDia8HwDskYT
jt4y9jYm45wlkfteVvvCd77cwnhBZfDbmN6awZw+yx6Z0u39vL+4/usC7y7GIlD5TNugbXiDv52K
dCunosSO1q9sB3R3vRxk0P5R7m4kxWLbIU5VgLOljqpgrUcddZqoLnoys/rvC09GMA9ps68ZhIMH
877HsDraA7lLktaz16Ufo43cGGYhHUdzbVBnF4J3+KDwR9PG//YNtgsUhFYG3y/Evgil2TUHJmej
vfNM8woqhmZdZJ6m0meCBOE7GeTJDjlOBjozDXmg/uyCujAajVVfCc4hhLsBNTyD+6RPMiCMsu5r
FAN3plrWrjvfvBA1WdyMCEOCDK5CI59Lg85b6ZK6TIwkTcPZ6B8qN9nLNrzauWRzoXXWoGuHdDJg
Z8RQkIT0Gr0pvKeFtZ9oTIYkkBAPJN9rH4AoLrxd7nbIFSCiJjRzhzLeBIbzUBuId1g5Xor4Tqkd
vVPwfdPVm7MPWRXPqUW7UuX3XlETL+EU5LoK5z/febvqzXpfpAtTeO5TT3jSjN5YFuhnL0XVofFv
PqeMecjioSP0wg9sYXQhMZMN5WPc39rQoiMFkzybgfqX7kG46lDgnKyGZtXKR5VB1eSfd/r30rDX
hZIHIZ7JF8bJdafYPev5YW4xgaK5883mKpMMTazc6VXSmh5jjuwEQm6mklDhp/4yIuhijanOerkY
hN50PD4GmFaBEyir/bel5JtwsMf7ycYU+MiC/kxcN7Y+EgV43IaO2cMYIkr+U5lxX9Tjk5qJD/Nf
gkhu9W2sCbfoF04NbocXOsfS6XnEdsabAu95vRRM2ok4Qm8++OZ9xptaWvHR9S9l3V8lwQ4NLSGn
o1eiOT8hA4GiJQ2Bj2hm7RvqvE1fm1AMwOZYKN6jpFhXPt2fobvQDT8HcjxF8op79BQx/HTa8axz
5KhnZ8QxtM0F5ynPUBszYb7WXXjgrgK0ZhGkG2MCecBmlS4wu8icujNthli8LOKwuwq2ONnA04jR
XUs6V8gX2uKxTATAmPJTVoh7NVUzWp40BDNlj7VVfbas8sgw/MMelgexjI8xOppJalqP9V1SJEWz
d2SqdeK9tsqzHr1MDy8jJHsnRy930anbs1lcCO89x8q+Jja+WUYoqTR4SfEW0gMM4sVcsthk85R1
0ztYzrehM99pAqFiQBtivM4xmesz2hqIcx4bqgHOa0RX5YTdw9CV10g/DsyANnWR36rp0csZBarm
zpHkK2Ue3AdxR8wIXWxMLmWywcuOYuRf1nOmxTK19OI2T1hpGr2ch1K8qIHGE0bLBNUrCljaQSEW
q4b5akaKmhdFmxh5qzvXKXJ4aBrIFvWNb6lPaFBD/LHptbDa8ihj4v7VJQCpnQTYq3sNh2rjk8E9
jGBkDPOJbN6dkjp2e6HyxlMajcc2cV9r+KLz4EIHfgxsG+Rcve2LRwcOYAgxxaZTX8LCJdfxGdru
Q4qzLLSNbR1WW5QfdMLJQE0DCBj6VIJbnq8nwjsBx/NpcGy6binH6C9W3aHq2uROPzYJiIMpm6+5
hJHFSzOqXif7DQYZx47D0pFQNi87cqqe+87YmhP6wdIilxFFIdetKw2Duqvn7dkSBDD9N5YNvhAg
3UWTs1MMcV12gTJkUFdeeKeuu/ZbkL4BKQ6QFr56PmKyfMsSxwyPUUVpUNjhXl+J6UV34/wa596u
QfaDLJA6Bf6fX+9th1ZL5Ox5j/xH7iOF/dGblmM2lOi8reMAiJqafLxoMZa+zyO1jNXlm4FlFyIo
umN6TXxViSYHD1MabAsuH4sbvU5+Y23TpGRe0SCswEE6UZ2yHiuumdULOvnw380dkp0EdVIjsfc4
bmBSNNfx8l024SeYCYEqjEE8DtXafU4Da5uV9btECdAj9bHZ7dCHEIhGsoaE37oglxVfc95QJyYK
3Vj3xopWvIfpSR/1+9gmP8NOrLXebAr23Fxbc2eKehuajKC9atV4sHwzp8iEcIwyy2KzTKb45qDs
oIQYX5gcaofvnf52HDJY7fESZ+6dD1S8RqOVNuLBjzBykMdd+JMOzSPQIMcUi8wf8XPJ1B/XC1QU
EwV5sZg/QeVvsS0IoE6M/yrDJ6Zi1ObHQkdjVDtONuTpOkyljYhKlgChF5shA63ZfWIYr9DAf9VU
/WVulZL/4asd8PPNvBQ8WjTbs5BHN4RsJw4j+KzCKf71HWhLUZSwu8cHx/X/kdTHkdIUaCiajVGB
XuWclorhm2/pMU4gBQ0lh9vYxdk2FXTILEvRhXLqA7LCC37kjcDqB2fFQA4HlCmxEWCNk6KpiJMj
jH/jCslEyl0C63AojPLb9WFVCC/aB4qpN+f1eQdSCMF6dB8SbrS2w/q7WfCou4RVQL0waSd3j0U4
3keQ4jeNHjk13iMZ5vugGE95Rn65Z6QRYeSoiIqYA44K9ria37w4O+f4g0AR0qj0Zrmj+/4B++91
NFuXbctseJnMv/kw3owxQO6jnsl9B5EDiprBV7DH7biulfnSRIgY26E4jUZO+EV68V3zWW+nTBY+
qj7eWI27RWvJzRhOTh6/Yeo6SjKIg7i8dCNAmI5Js5WSTF23H06rPpjU79Is3yur91cFo0XpdwRV
UCBTa0QnzUkLOAa5LSVtXd1kE63sxoZYyQS8Vhyihs654oiEMrRYkIvC05Ky+ePHQr4M0S/ay7w5
0OlmpmFRV6Rb38qJSRf7QcRXu/I/Bu3yqZHC3jVwodemZw1YMmCLFDaBAFqlFzqbQeQw7Dhg2lEv
kHK1C5wHD8BqXF19rBdDNMDzEqO/ajkZJQ1wqp7vw/UgIlJPGqX9kaYmknI/ZFyu/KcFynVudWwb
Fhn2odefm0TA1AmBJDqrYg6ebdzV1ij+KqJhu7An9dH7kf1yMGb76qFCyqz43bOLx7wIKzAkzk+R
QM5pzebiRMnG40znjmINzP01aRQlylS50NmKX1gG6mzly7eIOGbnbYgWMGtI7A2qEzXwyg7LV08Y
RLhCuityAiWRDnPIpvGVmn+miSsSfQgXEf8zyUEaw75ZgZV4lMyvVAozHUxA6LMESZ15I0P2Y/Gc
aZ9UpN+lo/ftmNM2ielr0icf1o0EQN9QGDMXUGurzcXdqNxHgWBkvUwBc734xBoFwWbfmOYAWU7l
yewadhF64+fKBAo0yO4ntRuxSzjgLgFt+I5JXAD3i5Z5Mxlb0DCbcGqG0+Iba91CYN6/GjXzxe68
a1ip41gul76dn1x2di9s7oVE9zBwQEKiuEpaNLghRIvRrJ/GWOjXovIwceWEs3vpZx/2n/Bn9y5A
E4OXK6wg+LRDfu1d++TB5qLDSDJfqj69HItjT/4DIVA9YaxCdb92R7wbR6yCd31oBbsuzPYxBs80
LQE3gYvuYkesHQscwQJPSRgvHR4FlBBJveu0mHwi9uFOVS3wBKHOFdVzjxk5rP2rSV8Vle0xj9JT
xn5XC8JUw2h8i8huLfru1LblX+1hws1os1MiW/djzfCSalpm8qVseapG3O6Smdpc1/uITvOGJMmM
pM4JCAsP15zOxDql7UNVeJjFMQf7yVcui1vKl0rDmyOYhQPJGzvmWub05gagfGMeUl6wlFyEqftu
DPWHGLalTc4jM4hzbTPSc5JfgwI2K/KLPeHW5zBqFrzfkBMdGWWSWCx7SlVXAS62FHkKfuegOZme
/Km4RZgV3Vwhe7DhOLsLWnSiGvXdHarit3Pjf4njv6aUTFQMDW8po2TXl0YScIJhKFd199bQPWNP
BirXY4ibn+28uE9r/xL7OCUpfJvKI8bJfdYM1CkLXvUVeLSyLTBiToMzHeKexsCi5aJF7u5I7Dj5
kL846K/xGFDvRafUa790CRP7xVECzyxRDziljw4u3+vikn8ap/MOb8em7KNNIu2VPhzr5yLS3R10
gUnt74n72LgAla20X02YA/k8xYk8s9OQiIuLyFrrfjHvGaDNh6EERIL8Qk3EI5uksuZMoESXWKvc
Zg+decz9Cm4sG0HSc17izLDgaMAt9WgkNmx35sUqedclsmO42KZ9XnUzSvQC6QKmJ+jH+nPYIwC4
zkOrRzqn9MFkMXzTNb7Kro7xWsfE7eEf3JcgrbSjQlTlpYGedBpr/9FsiorDcQO8crqnehHjSO8I
Fbvt/GbUFliMnoFDnakbvbjeRKOzhe6+skFPe6W7r2jn2Bxil7wZf0NO4SO0rHnk/SKadN8nFP+y
25jtb9I30L965srhPkrDg+WOW+AUhUA+NzoYjX2OG1KZnD/dVWPJ4yxAkndvusKleIfNpauqBH5e
frPG+MOPnK3Df6/gXzpRt1o4oI0mZ1bGJL4Bb6rKYnYyfB/6PBgXYuNmw6GyzU01Nh+hjdGMk0oX
zvd1D9uD3956FWU7GullQJ3jrKxQ/ropVDt9jmoFdZnuQ6QUqwUuA5Z7/DuJ9NaFn7rGtCnPGgwG
9N3BUbxhNOInuBLOVhMnVCaxjwH+mbhF11s353Ay//gzogJsFtvQSKDJDhAUk52j8CE2ReBYeIBB
TlF72V26kbW3LvmH9G9kkznO7OgDLYHMZNJncWop2XUGWV6VGbKuhntEOOUqVahLNDkjsiOG2VMV
4PZwX0OSzu4MzVAVC7DQmvJOGDh/JfFayPWk426rxdp3hjrP8bjOY0zynM44q6T7ZZJMjbXRWCSH
qUsv9Dmf8RDBO1T/ncr1kQ0T+HXmuBRL3uUy428vztUzhzOxImtYEFfa/Z9+hi+As2JrvS1wL4IA
1KqVb/W6LqdHm6Xd1gL9jXlQ80R/x7tZefTQQxmhr2Vacu0n1i6zp/wOHtJVYZ8IhuHqDaARElSw
CX2iEWW3XlHM5O9MQJdALCiMTTZyipOeuCkLDEEZMgdgjlBSwPTVt5c5Zym8V29KdxjNDoUd3OiL
UhSn/mPW5RfQey/AgTZeU752gAnLRB0UADG9jwxRsYeD91vW6mbm1RPPEi/1iBiw0dhmZvMD3+vb
t3kuuCz4LitetGv+bIXYYlMhMAdwi9Dx35g6G6W8Y4bWgXNv0GGi6bggAlUUxUVPfg9x00ceCZr7
HQKh2KUhjTdc7yoDAt1t7/2XgNo/LoInq2VlZaZzj3WUZhwPoO7ILLbcdewMsW+c68S9p69CJaD2
bjl+dN3wMab9mZfqu+7QGNxB5apNQXHr+uHRCcYT+oO/pGDlW0Z+qjyYICBpt4vKfII+81W7YJvn
2nuBP7UMvH/pJNE5tuVPYjMD9xKy1KOlB0zq2umG+TDuuOYWCYMDPRjRJk1/+54OWmiyRRH4gsaJ
bAF2xZqKpeCbXNh8zYLMSCh8xLxuVMXSAZr1HVAXYS7G/1lvrN5dt1b9D4sazyTw3UGlZ+GUZ+RJ
GeUgIzhOO5zLognsR6D+ZS7ljKv1lSDnsDHF/bDuPZ/mE4ja6i02Jd5cRh+0jQe+pUCRYROIcFUp
baoZSHxNqSmSYNhanHgFLzovS3dRGR5arspiV/Cr9hRYgH5cAZg5ApDF6hkV1MTKaS9Fmv0kPsb8
YLB/MZHsYrZGu6f/OMbf6Ab2Y+5cKMpXfAUMWYiSYOs2GvmuVI/YERsHlXcxDTS4o63vdlsa8gd9
20JUxndVZG1Ny/03VCEFgecSvYQ30h0eGK7d6zaXfu3lHD4rdt5URZuoQB3gM5hKcfSYfHp9H8wR
M13nkXPjImSVvmasFNuwmR/DpD4V0sPUTa807nZeHj5Y2kMqUuixTn9OHAVoePYpG6vLaPbw9Ixd
4gyoatxVadXRGiEqh89sWcmKadI4EM4A5RdAY2R6b4bbfukufZ4GnHWtlV1OF5EQlDs62U/bpFjy
IBCxUdZR++2X5TPB88Hd0oGet8fNbIn3nIagEyF5C9DpMmKAr8VnH4xh1TXZj37LGr33wbpfI7O4
Wyp8kTynenzgDO6u7wMEKQOgoQ4ZXEj4r6NfMNNyMgfjPSMaLEjyM/UjUE9wv1bi03yGGjg2gLsI
ONzpHI5KIqKkejRp2xUcayYrOroTigBer5Y+B9Bdx2sT4B+A7/YNQZvuMk1L1dn7YPZpEQzA6jp7
xHBOwZ1WHiBsRgWNyDdO3/wFCGR4Sz7i6tnoj+dGM3IpA20XYOhVU1eHfk5/jRrdFq9J1eRfg0M3
zJq4K3ZrvhvKv8ZiORWtpPeHjDQX14anny4EA1/HdncSC4TucHh0NwoCDO7UaH2YnPgzGkEIeU5k
vDHyrW5TgmgF58U6mcDpygSgmAJObZOdu60FbiwrawgMmrYqG58wjX3oZqIjbUO/AzrXPJqG+RBX
wbZuG8oMdDtKd+vGfD0W4S50xkcLb33WzV+iy37CevjS8zaIGjd/Ho8iGJ7Aqh0yvNx1WOxwfk0A
PuQe7bWWpgPCCDFaiE29QEVLeJ2G/cnJ8pMaiy1OnxTmIb5bcWjN9g3x2J6AO4yaNsk/Tmvcqqp7
yFrvUW8+Ia8VnojT4ISbohOQyk1ijgrOibk7/XEifQ5KG2ocg0R2TP1M+mwuQWzeu6PE9l+B1ihs
P10by3xsuq/FAaw3PY6E4nJzqa99+2UU7E7ZVxYDdkhG5pFGE2K6RK7BDmj5utYYwRWb0FAhFc/y
ZgU6ymRMkFs4E5pFvDH4wE6NYd/0HbC77jCq6UmvgkaL7yTWFsp97yUPH4MgPmRsJ1n9pwb/mYTL
DWg4huBhtFkoF/woO6i2fHDD4q0xq2DdifBxXoZj18n7mQRIjlQj3dT5MqXtYRpsi1NIuHYialdy
kOY7MqCvrarfLetHqOWSjMXHQk+jAiuVMxG3Bchz610u2CD8+FjVnIyi4ANXMSjpihLMd1zUHxap
rD1sTD2BplaJsAv7xbTHQMJsuLoA/38Z8mE/9+j2GAdEzXwbpThHcrihElgILlDLeOiH0FuDF7tr
e8qnoERrZNXXbM4vSQwEtv22eVk07WMU+8jpBvNSE7ERiXRTNNbJ76OnufV2kx9xYFKbIfJ2ozk+
cJI4cDMxifQPjj29NW2+GyRp4Haxl5jvPW/8EN6ywZX6YJvTnzObNxcTtVyoX1wn/iMKrkIOQRKj
G16nkWlbG5GzGa7jLDjxaUZCs1E7zCx2pBEipXeOaEZ17m7A/hOzE4bV9GVaTYWevf5oGCt25vim
TONfPrG5DUVy7pDvSMwLdzP9LOT018pmt6Er9mJm5Tnr1L0HFgFjCJw4kBXCsY4mN62SCMaG9FoE
zSVa6m1biMc5cZ4R2yGjmH/nurjFMYTEqDm0WUhV5/7DYw9nweXo5FbWhlhHylvPuYRdfURXeou9
+SVz8J5RL4Y9VCtHvs4ubDkO+2iRXJVNxAukyUYLrlq0R0Q30fzlS3AQ5OSGcazs4eyVId0AFT/O
fa6zOlR5r3LfPhY9OQkKhVpLYenV7bNCS11GpI4HwX/RH5cmInwQFUjv5q8iMyCULfM6MJJyVYvp
FMzkwC0l+l39C9hZT7VfatJAc6alO/O3mr2cEQYLD+HcMTXHfdOmJDcU0SYzeqifyAbUdC+iDlJM
hzwODGdjw2XEtjxitZ/Sdd062qMevnj29JXH/fMy99egTV/7Xj2UjngAFh3eSXc+V2N7nbSbI4E7
nhS7MWlgJNIvrnJojWPyidfWpr8SsbukbyKdHmUn/knZrxOl28c5rmo7dumK8q2u6xz5/UTagOwq
RnoZb5giE5/VNG+TAoUsEGtVpie3WOhC4meTy30WEd2lI99F8OnCkXJcuaVa29ULiHHbNHRUQrUn
pmM3MbJdmeVyZXERN4J4C3HQxHLLOC5VumHsu+gL470xVSfLWI5WQQfB6NV2iDNnU8xhTThtv+Pw
sQ0mb8PiGe9q0zmr0Y7P7G7vgVVhbZ84qxnjfQzU2IjbE+bntdWYxxZtWWboA3mUU46U8dVaeKL0
jcMSv9JPF24BDRR7VcI5lwl+Tn756KKuHtRT64fPolIPjnKPcRq8cBaLH9wyWwATyq0X+U8WjkJc
6qehj3/mtvtZRs9HaCGeKguLne18uxO5Fb7xy2z0lAGY5faklyWJTuXogScFwqK31A6Fw7WJoMWm
Ft5wj1Q2jObNR7csR2fO+/XSKcLOhLpChtnapnUA3yB3S+XvLV5M/YJqfACeVADckWzzvXMW6GaW
Ok23TTu/FVP2Mro5mZvzcnQjYxWBDn8u6fqtlo5uP8BPCxazu4sdFTL4AHYEVfh3okLmXUddhQgw
cZbPuQr+ZQUk5cQ1f1uQF54M7kPDve/Y2cIc6mKUfaDsfqxLNCkSwRkoAqwIA7m9zMLQtkSvalGX
0E6PWeEQtTnKh7IhRLkxutcs7Y8t2iT9oPaed0pz76+TMOhjLwFlmfWYCbyjmhH6Y3jHHQyBvGSR
uYM+tRPHFaYUXFp0FfdazOjCmRKtsfeR9VStd5r9cGcrhCmt2a+s2tlXQHyskV0HgME+6xbKbazZ
Kzxvx572UxUXr0FFnqFrMR5CdNb53bkbAp3d1T/LrH4tnBpa7/yUOcMtC4szBJcOlWUeYsKzzMMM
7BnrLm5qA61fUbwXgb/tlXqOMgQsfv8Ud3O514KPyS7OimV51/v+vzFefqKufKiFtfes7nlkI/Aj
OJfK3GAcfRX9ePJD41mVAflo41l5HmEzzpfIcrQSmI5bAAJxsFN+R4yC/2Li8tTksTNh0WQUMZnp
UMDH8nUyg1fDCoAll79xUu0HfJzuMG3YXFaKR2eG8Egn2P+bWDZNlxytnCxCoC/rUg4zGlsfCqML
gxxZl7eqmxQ9EpqnMmG0a4NSQhUTawV6xblkZLueEvOv9+N1ZXgkQdvwPGoD9EpqQE1o5LfT9x5U
VuuB+S6ck8JduaPlUkm4z1XAcSOURLdh5yvd1IKq67xUfrjJczovWGTQANnQeKpbWrsMgNihEnLj
/BnUfWKph9kU7iq0nR2+wsM8a3NuZHKQBJZDBui5SoI3Zg/kq2Q4jpzuten8fRPTmI2SGjWqeFDt
aKMr9bazamEHj5IRhf80zCE9dTUAiOwhcldn/KPLxqEV0/YTchxrO1km2snpbR6K58UOw7sBNbiy
iR/Ri8FqjINhZzeKxn9dWBwnmX0GFgBmM8TKZt0XZXoeKjpjYr5XEZOrpbmVRrAR7XiebO8DvPOh
lc3N8Tm99B5gg/xrjIyerr/zhJqBxeAP33bt/8UivCIuJXM+z07CKtYObukdveWbDKtrT+Aor5Dq
odUy+sKmaYOngucEhkORXtIJkyjVE3X5vA1GNMxSxeiV5QCOTIhtgnWYhsJPiSdCOM6jGodgDV18
y+J4bJtpF+RoHoipi3PrE6rGCbivAolaHYKwvOVifLPQ/flDdnBy5HAYswDUzEcrbLbSayCrN8lj
KicuK0UxZzOokTZlvDyONv4jreSou2cjRxw7c0YZfKaYWcgZO1DqChLhnITFzSvrY9YXhzStjvp6
9K2v0fMg6/zFJXa18vgparsXItlpuJGLyKdDDbdPRvGLtsZCDlBf8Af8BZRaqVHdEwD8rX8BXZuj
Jcvj1KtfPIDEGdDsAqpFNe0U1S0P7d1cVvdarsqI/QUd7HNDpgVDYbJmueymazjWE5rHbL6UAqJL
pe+/TTNHQU6YzY7bzb+j72cjA/JrJqZmvV+E0IZ4FU3z3kWK2eTFeSBiAujEQ56VR4xnp9TynxeO
SXbpH0QoH7wif48nWm+WI6w1SgJQBlPvQrxttWTqaCwMx2jB8wxES7QjsGNfYoVB/zvRhEsDHAUw
+Sp6aKX6XOAD0Vz95nnY9Nie/4+zM9ttXMnW9KsU6rqIJiM4HvTpC1uzZEuWZ98QtjOT8zzz6fsL
ZzXO3m7DCRQ2sJ2WZJGMccVa/4APLmHPmKzDeD6Ultyrf7Nt/pzsDtvVcpmkzSXksB8g1o4eoNDe
q6+TWP4KUkxcpO5E91XeN2uWtTPqddOiDYzHEsXBZ8MtLUzfrH4RJP3T7EWK0XHE2wQ2rOM3OFAD
akS0zfW1XQZsIaF7k6G5GginoMWbP1JsfFTyI4rKjZNgwQznVmrZeiyJlv16nYTcwKRfJT3n5QYt
LT3ZiwiFbtFfmXl2EjKFOl+s+eKV185QwsO121cnTTc2uhJbg9+4aB2YrAj3I4I6gk6Pkn2fU4a3
AvFEUPMLwwfUIVB6rewj8g64FIxQDMCmkq2Y3mRDEM9q9Cpy8mT4skigAMlRM9xnEI+/zJJNN6CC
k2njpWCkAnM9jIO7zsLwZda0jUFa0Y+DnZukV2Nc7ANomNSMVuqqMbB1w7KWXQPI3c23cTBdu6Nz
FQ/jW4uuAdqw8VJ9QeYkp9IYqHak74LhL6sIJdEMk+Fc3FCVVcRQqrd6Bi8ovx875pqf16AZgCZd
9LjHXEBFv7BqbzV20c3UuPuU/SAyO6XsSzLN7X4lg9U850Z30jqxbcmkQoVGKk4AiESjg6JH6r4b
SQ5Hc9ppacXQC5F8M+34nAyzt1Kdl0FH6fBB65OELT8Ut5LEQhaiXV2NO0RQovVg5z/LGFEVxGE7
I71pp1nf2GP8NjLNSBxfMv9Xc2KuuqiLrjS7sTAoK18JYTElaxE0qB2KT6JAQDB+GQOkeJy43YId
2eqQl9ltivg8geKgB7MFLP5F7FgIUbEVAMo7e5H1Ogec9w3H+FHU8yYAo0eNheTgXJoZHFhEuHIK
Cy4MQMQlkJoApDjkKIq15AAuckB6euBtRIoiQhdou4AyO4D64VDI4o4ToLFOixj/ZfX86ntKeOmX
FA1PJAK5RtDceaFzGCmIY+Xs1cuhQnWnKfE0r+drGzIypuc/UfPy11pITYgccbwyUVO9TDPcZYRe
vKejRMe5rq/qCC++xLpsZ9K4CUIr5PWAr9WR4wP36SvsI9Ai8zXIwrOqFmce/C5ieVC/qHZAngSk
WWZTsyty7MZSYic21DpcAbBDqyohDx3VPfVsvY9rvA0DRPjrjHCmamP8syfx5jv4PaAI1N12vokj
e2FztidAbB6jpFLy7zE1yhr098LVxYgZEVsrsLqmzG7A9aZLw5NPUHk5SDqzfG4snZyJ0JGi06f6
1JDFWrsyGeCDx94SSye2Mz8eUcSoolvcSup9PufsYpbnrcwA7TGn7YCi9wFuZJxU1r0OnbHT9WDP
cX845LPmA58qyP1Y0D+Lgawzuirxph9yuQ+RECQ4KsTKD03KVjnxGRnpxDTP2eBkGaa2Q3XXCqe9
9A20pxMjeClaTSzrgsyLVyXXLmSEs52FJLJzy05g8gOzGqzx5Ixat9aHGrl4w0lXnOYQjZgCgBcD
gowztSVsnaYGl3TdWtpJjxgEjQv8wY0XDAgsvil6HutAMOkI6ID+ApPDqQKxgNxNruzK9i9zZSpN
6k8uogBd5nlOuk2ENdIiDT1k3XWoBl4oqaySLrhp8hyfRMPgEBAP8dlOQwftwbHYIdsWoUqQDZvZ
bCG0Gr55W7dUrZMsqs447UmUVkBJ6DOM2danoC/noT+1Se5eklYoLycdkQe2HYrdQpSreGz9kyO7
ehUbU3bbGr13trTsF9IvP31BM2S5R/sGTYkbNUCDAG2iVVeIDD5ii3iEiHyqgxhYoYoLhaDNBkoJ
fdtvRBaZe1F2wWb2Envf9CI+DJnuwXKy48ugy41Fhqnkqh2H6BC5kAqLKQ8fWui8mzp3oAvYHUjr
Er6ZORHkjn3cvZPznQ6xaYktISxRpByQlTNMqkPmGC+RTUDD1o2GjQO68SKdpvoqa/onyyfvAQYw
31KW4pxe5jANc3xEdPaWhdQrAMKQZLeY5cTraghaxH4b+Lcl/iStrHS0OoIUxlyj763OF7eeNScP
nNqgblDlQ6BC76mI5MD6jQb6SlEAovagEKMLWSMr3IUWwPoZmYGWSvOoadq+CBriwHyMjy0c04ug
wHNcR6z6IfYreZ8WehWDkvRiFPpYTlk38h3qWBxJOsixN9WAG8+lBOD41Ohhc8kp6KKxZjD3gKk5
V1SYnY1502z6cdrBJDyGRQHGH8enxESQsa1WJoDINIvBKwh20sREKZl8zKMwxlOaVXCzY1LHxrye
MIXVSkozvW5dB6iXoY7pvNuZs9YCwF44syYEPL1ZY46YE0hjg2xiTzxE8YZt4qatvKe5TZ+rHlWH
uSCP0Dqgb0BaIBpY5+9eW/6K7BmoIwbIiTtCgQC/RfqKGgfbrubiSFXpzzL1eRQLc9+ZBEBT9ldY
Gq1Ncsac1s5xNz07kFBtVlMvqM+uUSyFle76Ctq/RUN2jr9qwUC5IWRQrCbdsvvVRuFNXCcHfUju
Eeh6an3nCYE/mCuOv0auF9qSeWM0WBIPZoZD4rREousgyukG7ah70yKblSar2qt2o27fTWO7sbPg
MQTx74hqURjdQzUi+z2QCXRy/RxS7KKZQ21ZGKrogyxnb4mbvHE4uY9siTmZxAvIp/jkVXDworh6
jiZiHR1ko9dpy8yqAFigcPITbT3A/CnMXsM1MFVKYI4FXQhQAx1n0YA6sihc+JV2biv71iuLBzf1
9lUOX1LX+5epgkszBC+9QWnSpN4+wurGrBMr0dzaz4FPWTEFYlijG3QxDhYxeFtdiqJGlFvh7b3H
qOrPbqDdN7FxPxU9jojxlWzrk90iqNaVpDrRx4J8iMfoZECTgB6Kv4RHIQc8SD2g9ocFDDad+tKd
X2Uyb+16ZmcTt2koVgiZgN9hu8lCslxJdoW7FpafwAwtT97zoO8EbPezKsaFGtw4tzzZtBh1JOMu
p3C0RJUpRVvX380aNIRaJXDgJePGlGIXzA1xZI3EkmQ3CUP7PiXTazt4ZOgNB2H5xulHbIrWuPM7
q2Hdie/yBIXvETLywhzHxZTn8YJ8C9IapTyWVG6jYiLPR3KJqhw83V6ccygwKHf5NfYnqOaOZGk0
FI+wGvtVT9nK9TleG5kAPMfF0yLSL5oKSWB1BBeJSy6B/FZDWFGN40GpKChFj3Vng0nOgKyWISzK
8L5IWHeUGyP71WXlYH8uclguxX0YFSdkPZML4RjPtslehLIFzPk6kAuldl6WlPuSkdGWV+WpdbP7
PkRYObWh4SQF2pW+Y0GXsF8NPceAoYIwoEMLU3IrDnADIKPLyAD7TIaD5Mb16GgcLiGB+mI7ON4l
A/BJJcbDyby2BpNoaAz3ArhFG4HDTce5h+yFpo8mw3KdWBog94AVLNcxJkNcf3R5FGnCjM3E69y8
dvE07PXBbB4TTpTSGtZK7UylXomqrgd9BIeazec0SKLLCZ7eMmQpjGyIxi2Kp5GwYZ5qqJm1Il1w
1jNIi0X2MhubDnVcweEtGZ5tt4FRloDvG+z2ZW5Qkk1MmMW9sgZLyJXVTXdbsZKDuOTIZ/Jt/tnt
AmIFv4agxxolAFABT38xNM8EQ0ZhDgbdtQgnikqulS0zcCZzPKKhCPYAJDaifkzQYOv0LrwyNdzN
wX8mN0Fk355AHu4yEhfbIEH7WLWwaUyXkspFrtd7tJeOVd5icpysmnZajoY8OGn3DBqNxWOA8eLX
NjJIP0KkXJoIsyg5vCVhR7Ux29M1j40WIJ9OWCSAm7cusolNpuoE3bMfTb8wjgvZTd0jq+XJmvQN
Zse/qgSBmxYOLp4zP3LgxXmnIdHcjTN1K3BiMceXSvMeAy14m8JyEeriNqknfFG0I3WLW2dod7GY
OrL/0bAoTQREyDkuzExeeqRgiyq9M8PhTL4S7F/x4CuyRpFeT02wt1z7DVm/hQBsBvyverJTfR+j
/+JmExkktJ5m9xaNgauGmoGTeGtEgs9dgyE4OYmF2ht6+GsirUlrOFm9qVoCRb82njsLvjfx+5a4
DHAObLOlo4BH4axfB2Wd4YzMp+t4U4Zls1B9RGj+AML6rMlpYRjzg0axf+zQIRuldYwUjtoymkPg
53fBXJ09J3zqenlnjd0+d7JDRprNnROWdmg1rBc5ZqfQQzfExqfQcvei1S7nZIbywHZYwUViVi/9
1udh1ebdeic1/1j0AGSwSU7hEyWdcx1YSr3YuwGV9GhKPJdJ7KJRpq/aHrRU258gb/2suk1ia28V
205g5RRWmRo5mjivSPvzHr5LLqrKLWgn7vH3j9ZDlKl4gCN5LubpPJVUTWe/7i5zOwYSwOFvb4E0
UPONbygyLKg5Lecgj6X7XiGal+oY11KAmoAY1UylzqCUyO6NGkx4q16M4nLfazdjirU6T4YD71i/
YYLhwGzHjDOyrlvkDZOfyrGES7iotfIDiQz1mxzagxppIzDtFrQbdw2JdJVAj+rrtyDrFkrGxsyD
vZl7F9kEuvpseK+Rliy96YYnz312PPf1319OO1hkdTiYkF4Eufz278agOg92gJAxOfMdOBJo+QPM
PKWdjUL0Ss3NsH0UqnaYkCK4qYlu+NaE/D8/RlQP4/wHb5kIiDVlvEyN4Zbnm5EZgGZRk6vjYy7r
Oj9IKDNAVsT45QTGu9vwKbpFgp1gNsd0GK+pb85JNGc54oZv3DaxKKlc7ttPvStusyinZ1L1KDxe
z95JJngSiU3rFqAWN6pxR4TIff3Ab3rj/XR8IFylhjDEyTFRe+FB6AdNHtmpKC/eDNOPqij+37jg
BRsRIO41l8HCr18Ct+WAjaSGC9ntiQvZxGH/vku+kk5pvCMWp4nx4JTYw7qE6EhM/O5QaAOZ/YNP
q99/dz0NHzrTWv1gnHO5EUoSIyabqospP9Oe84B8aXyn+oXr15AIjYfOip9Uu/DBkdVYUrbgSal5
LK3+nl5yyAvSUpKHU1u+IjDlqlXGAhoqW0k/HdWf08FBpcbc75ZSc4Ee+P0L41Qrr/l3Z1d71esG
hJDavW0tseZVjQS97F7trlew6U3SHq35Xl3WsuMdVxr8mwEpET7J1/Oo3IYabmoSqtfae67NtWhY
/s/Td/YjH5mAOtDzGihPPjWQS+qc8ZZPUP1KqEPWBZn1ZGWP4y0PFAbe2ogH9egROvQF6ve8ms/2
Vj0cX6B2/4icLn9NoVg9GBpea3VZlg11kboRHHVXSSpWfXtTovjqYY8AFUjNW9VsvNnLaGFjCEun
MvCd2ESymY7PoT8CAEvfK1ZlRlBWDY/0PtdgrLXA3E3tirspux8NaiAusiVXMjoIT8lW4kY84PdD
T9OjEV+DZdplw8phWQcnuc5H6sTcwFwcETteJLOPyL21/riRoD8FUEWK6KWJo53BChoNt0GFcDjh
IdRP/30aVtJ5cLCgo3EZBDQuuW2ujaQ+HCn8epwHQb4yadSgiOZ62SupQ+c+Yp1RPUhz8hT8JeOZ
5ycJulP7F7g4BovaQfkzz002kgHhWAQLLDvq8mp94Q95AP5Paw1MEzmw5ber3Eq2qfejH6+07p7v
VN3AtxjZ777pKKkhxEHr1y+F/dpO3qYHp+s8hJRW1LBR/RlyXo6NcwA4GwITBt4Rioy8rh5Jq/ut
KpD++w40/1LmCWhsPAGxgbKmy8JHayS/BR0+BugkGg82iBT1jbwPyGnhTdFefVytSKgpjYTObHeM
UTRr1egF95LkYOHP3HU7yG2nM/Nnsr2Q57pBHh3wQLKase9CcGuVmxTYCyJHF+Zccs25aoiLjwW7
eyCFccFmzVkWiQ+GoARXbLt3eGZfYDEeca+QzgHVg4JQ4jIUMpgBdEmXYllfMHLqfSQo/xvZAvO8
RRNv4B6iOhuTL39r9eu4MDGBJhvP9KeD1A+RbxI/W9tjfcGY4VbV3Oiyj97yqAw1Y/Mx6X9PGrXr
0POsbnwqmAbc6dyVWvbUwpHhqO4SjjBXk4jCKvIodKeay6g3VSVq0uR50g5zLzQWw0qF3OM6GQ6q
JekcNexdeWSGqEDI5+DOPxmgfIfV7Bi5Yepdmvpej6kHT7cTx3BugrmghhSLBsYAatYwTfidXS0l
MOtxxCwlKDJ55GE9/s/pDe6menRtpghdXUcmKpmMarM5jQqgVV1zP7wwTPIxRUZS5yyEkvbaVV6L
TXJp5a+W9TMpIVwgCMDax2fV/j2C5GB7xuJ0Mdmmemxh3jjOfTO81Sh0ckG9ArKvv3N3DBRnhmeY
r9ibGkpXvJbTnQ4HV5a4PqVyAnCUqdcDNlTXsX6vRRFKh6Cgm/Y6Ms6u073zHlbOF74EeB41GDOv
9GEmeEK/GRhJYGw4km5aCDWSl0y9RcL3Vj0m9zGTw6KFYcDwVxkbkVa8FRXglwSwBIkxDKtBxl+N
xhbUIxn1Gr4JQWxWL1MR7DxtnbXGxuvufn9HZFQoresndP8OnlI8Jd5SY9xjxKgdQrQPajIaRZgs
1SOaGpZk3a366rKLX73Kvqu4JAtaOCxrk9rckItrxpq6HQ29IJYDHpbdw/DBOeLo1KSc67EXrXry
MWR2JJqGQ9U+RIq0HSM0qAlMIuwtLRXnrWo3umd0WUjCn5YoKBWZGLq49wggLPIBX2iWuMFPrmP0
Eee+uS57h3wwHr5hPe0/upMZgzcmqw8PwADrBkIRWEBUW6ZhSRea8o2BSUAD1mslRYqGzWOXouLq
Haf4CtzgUoWRVgNDMcs3nddiM7RycSRKG5wGiLSS7gbd+D3fo9YEvnukctc1BEIMPn7lGkwuw2kQ
u6U+RremFQSK5ifvTQwRqNfcmkmUw001+qb0dr723LiPRBasPl4hYN3c44LysS63JCBY4lQApwZw
4r9gvnXB1sTDKkeULHlTK5rxg7v0Kmpk2yBlisKRI163Z9SU2SaYbsC91RhtbbVRw0S6CMo3z2Jt
EK/qnNikITXxW1Zs3oZmAMkEdKP9pvIQ/25WvEI2fa20fVH4IcTxjmrJsyCqkC16mQu1LfAXddqu
U+IQ9N7QvCHR90E4maEOxjueS4ho2DmkLyKcmwb0cxx5E40UAC3WjIEUCu5BPfONPuAK6tKobHlH
y8Z/kFnAsOiZMLSTmj71FMGy627UJpVL0PEAxyyah/Yv0ehj4KltTS15NLXq1p4bKHXUedeBhucD
NjDIXnk9GmF1jIjOeKWGy5RDGQVnclEAWhub+UTrDhmAyW4DV1WFfToKnSZtG+rZMhL1KrHRzC/r
9qXXV9zkzNuecw8BfAmdBXynRCmdkjdAFbVc4LJwN5vdtjCK49yBe1UHkCHYYQ+mDlO/ozkAk9gl
NJdhgDaY82BxIuDCPBERJt0p4VQF7eM4AqwAIUFTSSIJ16ZukUZrNazBIGOTclBtUIPuIMikDQzX
vZhaUh08R0vopJpZThCpW0IyzlEMKL5fiQOoHTGCQFJ/LIBIshqo3btddcUoVvFHdDOwR1WIuxFT
cMKoKPWMroG7QEIyub1F0VYtWYwmmo2bMEecB3ogr2XS7FvM2Rkt6qFVAICoL2p7JKBA1fI3I8oU
6mUCWH9sLhiTfNbR8j2G1TCW9ww1hrw64khgwgyROhRLB4oRCL4IqQX2ZB0tMv6cv6M7GEHMroZa
p4vEw0dmjbVO9YQhnoPIXDKpVYJA0WbQkKF0hZy43NLKhCqhc1ZzQ8Vk1k2AdoQxNhCvcVX7WJXV
FbSbuh3vdYihDqciHpcX1SSMiH3U3REmffQZA5V25n0ZPChBUpZJXABwynCWBkSMZtyWFKT0Ugly
sIUlLw1WVXP3IMSzbNWJTMWPqtUZKCqO5gRj/T678LUqVCC6/eilFpTgvMnB0nAnrM5MqB2XxXV8
Y43tyoig4BDyVeNH5wgOKgCpCA1Se+sbBdTWao9G9ls7tYtJNvtxQGxMbaKRQPpFhu57M5fQv13F
xiOLV8UTDpnoQ5EZiKtq1/YJQk9pS/m+9tARiYdN6xV7vTIfhji+K1v5y52Hx6CFlap6pcSjQiXR
OfEdEoSLPnbO0EVImsnoke8FX4w3vdP9Chp5oMrc0HnsZK6hU2KFhI6uKRGY2JtTvmz9kPBquCMb
DenPgQaeyHLPmTG9EKxAbT2tS2iu4PgrZXqCG20IYSlR/rALTU/ujF5s0tK8Jat8zHsq/37/TBln
W3dae/lxgoJ4WoT1/VAWHBvHFcZYJwSXSZujpYte9iMiroQt9Vam9T7TuAsQQFs1PdTo0B1908X+
3jZH8sqkidWWWQx3EwF9Z96qwJDzNiAs59RJqkVakkFPkFiZt9m9SsVkPTAuzjc1kGKKsRtb16hh
4B5gxBw4AGuee31WlN4lmuzH3Cr7S2+ontCZvSnx+/PUibnmyJ0FNI/hnFQHAO4mu9mIhV2Eu4ZR
MnjNQaPkBpUeVg6mrvbkXzgyPrBtX+hp/NKaqMPmw7bJEV4HG8JSKLCyiDPWIIZ03wwOFeroUgU0
6M2dR8dGi8U+GapIA6cs84PnWlnLImes6CwRB4EeADqyktOU/sDVCLea8gkNUlifTvkwaPZ7XcDc
oKRyMzfunTfaazXW1O0bOfz9jy15Ct4j4s9JB9nO/vMLEQnYd/bCZ2fOa6RwwOh4QPatLngEf32v
4teiAhcIiS+u6gbNXnvfYdsA/vdgarAaLTdGOAflmTG/j2bjrvCmU6tKF54Hf0IBzXpoQUHfnTDf
oubQmGDqfQQ8SheCbUP5Lpx6tv0RkmC61NGxwTsIS6teHmZy0hdViquE3odX2NqNJ2oa3bqyrVt1
JJ2VpbJMKBpnc6U8ZVdIMyChknCszo6WDE6dItGxblqso23qrktULThNBXeYlHBGkUxSu5rX1hiW
lyXJjCG0Hh0venfI6y4JZy5dt17nJMmMpH3ztSAjOSkuOthEEc7jUhqspXOwGCdmHElXUGGsMQ2x
gxb791BaXrIGFaRkMlYf5zZ0HfN+XDmiX6nda2iHfUZg7ZlI9+plfypwzNv4s45MYx5uXGfezDJ7
Mf2Q3hcDILWhhepFEWadZ527qCQ1TqchoZDWPtrF8rkHfgwwajPOCBTErbmbamxegvE1MDzYxZ6G
RHZU4RsryxtE+X9YfftcMIf7PtkDtN0QS5EBYkWquiMKLWBYsKO2g/RaxK+I7Oxa9pHGtk5qV3T1
hhxCcKcK5YZG1rXsdzkafhej7h08n/ASXmYToMgA6jlSzp3oc10ETsAmnC0bUlEla5/fNnu1Fjis
0zVCJSp7UIF8jIV273bJLwMilY0YB9ZyxxAVtiGjpuOW29Bxljg1rEJX/xWRrswMD52jdOcHaFbo
zksip3OqNS9+PJHW198ApZCVw+CnHLEI9fctiCHgAb/UCEmS5k7q7THNzRuZQ6AsxwN1/KPeIO0v
yLwArEy0bG9DDnRFtAmTgMOIu9Yd8SDYVVIl8mqhqgslGkGFE3vRrFfrgaqZxNI7BPp6SbH32qzz
n6MFY8CAWVUhK4Vz3VL7OIt2u7FxtyXxsxquOlwVDDP3g+dsHMbnWOQf+yUw2OMwxzddQ83NRgif
4COv4XBXjCwH3NdMfNHmMWLI7UZ9YVwG702PJVcYXMUKSOuVCnyG9oqm2hCt+HKY/Mtp0Km+GY96
R0STQouRDP+GGeZm/SGL5hVHwa0a2yIWhyi1zrHr3OW8TknrSmWgKlYyuwxZNsL3PKqeRrdch1a0
okC1VsEiRyrtcjLJ8pF88YwZyeaafV47j5ApHItyb4lKtJehxD4CJWjWahA7KRaLtjwFQ3EAarJP
Ad9fkBkHdySdG0CMILk5fkYuJNOg0o+qW5rYW2iWvrICue5BBQxo58168SgQ4TIlsrst6ffaX+EC
ANkIlGlaLaU/flQrw2xeh3WzVX2mBvfIzp7aw30/BJcOc7EwQYL3+d5hxYtB8qoo3KV38BBcdkz+
ptMU8esiq4ftiGNWmIvdR8OYyVoFGEblvqNrstDi8EWtLQLsdJYYS2heC8Oet0loHTz8IGNGhZvI
Hdn555ClGxiKTSLHWrVteoqSENHH7ko41j634YBZ4dUAcWzSMjSREQNmFBCNu/Zwh70Teed8JYB3
dfBDfRR7mAJbR1J8t8qFwxao3lORbzfLa8mBTHcb1mNFBKt3eKgxRxP/p3pQfQj2qDxcDU57awfR
oWjwt+SMyx7qLMpoulOZTA/T0T4o1nZoHqYGE171KFZJOseKSXbkO7uc33Lfu46CcJtOwQkHy4ve
E9syZPeb2weZeHji+hs14+uJM4eO9DDgEAqm1IDtXR8SrowJAiAqvYzCQHBBALHHKGknIW0kuonE
Eb/EQbby5MjGKRbqHvSook6KEZSRoCzVr2vEIECEPNcIxsd5tTaABI+dfMUc4T5r8Bycg59prx2D
CchbY4aPOA5sUJC4bVHlFLabcWTqj2kfPCWAXfo6uUN/fsd6sYldE5oNRmN4DYxzfgcP+8pwrG1B
YUitnqWfvmUyerIy61CW0y6GnDKwQapcla1kvCJOpdVcUyFEp6JkhBSqCtntKbaDQfUWAHJP3Yzx
Vy3WqcxL3KucpVkiJ6LGqNqeRNCdjBFUBou5F1PhZcmKgGqGWXllK1nsEpOkhjcdBnkho/cBQwuE
NxfI4qM+Xe3R1ILoQaUejy2ngiqO3iKCMkCV6p+qFhISuo/RuJ4zBb8YD0M3qAN9CAzeTVHTbIZd
yobc+NpRLaNoD5ADra2HtvZPqhc6sm11760DbFE+OlIyE00Ya4B5zo5FFaRwxK4fvF2GuEPdohWH
yl/EKp1jea9W/tLxwdOQiEpleGhS/T2ms4rQWQuD2jFqD5kr74swfIpJHAam0xM0hTvIfhtpDe92
7px1o8d+e9ynbr2XLLUm+0/EcwWZ3DcIAQkTmA5r+2iJM4R0axmm/jbBYIBSmX+tcqFhK+Dt57uQ
5Sswm6PaHawcV3nT4P1XBDbvbSdc/6uZhszp2DFvo9JjdZ63UK1R15gu/xXGqUggzMy31VRSV/0R
Uv//5z/+1//53+/jfwU/i1PBJCnyf+QdtIcob5v//qf9z38QFapXtz/++5+OazqW4JwhPUOXUpeO
x/vvr+coD/iw8S9ENuJohLlyoiPxyklLzbqu7W7iJgRLjmUUl99f0Pn/Lyh13bYtHZCCFLbx9wty
IjON3MNHJGiGg5miAdNjH5QUwbvu9W+gjo7fX8/44gml7nmmMExD90Au/v2CbpzOSV7F8AXbqtr7
U43DKpoDKxIiBYl5Eb7qvsYxYg7b1zBnsYncmZWh7rGuJ8ZhZJTtq+sxvYI+bp8NvRtO39+i+UWT
GDDbse/RbUHT/P0OYQV1pSmC+IQ6/0pPxR3enD+/v4ShvuNTP0tD6PSwsKRn6p+aPXA0AyBQUNxw
KrbJv/fs1hrBa2sae6oTqkxmltGlcsggIaYTVXF6H+o3lX7/w63oX9yKpB8EmSnbhDzx98e1IAGC
1vPTU2Am3hKjkSfTTuydHXsTCbsuJ+E2oi8feMdi1tehUbt/aG/jqzEohWerJnc81/o0JIB8QSzW
suwkJ/fKa6oTph/LVENVsHbvbFu+2LLbTVawMimRKM/LoA6A01JwtvwrB2hJl7ElR+P2+5b5qo8k
s9B2uDNXiE991Ht5GdXMuNModfNq5lM/wKH5d2Hv9fvvL2Wo7/o8HiykW03D0y3++zTvzSxjp4l9
QPqkUWEbL128uVvYTCN7h6hBrM/9/NyN0Y0uyVkUI8Zk39/CV6Pe1k0ubdmmJ9xPd9Dn0Pqr1nFw
REbiiBj5wmvt8g+rzVeTn8b0PEdali3kp54ubbw3XJGlJz9GYE3jKIkIaFIei3bE88KwnJvvH8r4
anDbrGucQ0yDqfzpgjheTKaB7unJFNUmA0mTWBzWKZyPbOJmAF3BH7ytC1zwPxs/jq47hs3iLC1P
Dfu/rOVRGuWOGUSkOqDlu+381NjNy0RV4ftndL8YOg5Tx9RBZCAl8ukyvTMOU5yFOgf26WkGEO42
DkiFFqkYWAWDvUPQ4g/d+NWEdQmDpFrHyUp9WjJKqKV5FfbBTWYPS0PFq3p4XbA0iTGn+g715ftH
VGPv8+xwGZrCAShv6eanselqXWwjQ5yeira+xYD4JkrI90Jkv0ui4UELxI1rlrfqcPD9db+clp4u
TcmEcAm0Pz9oHmioSkMo6UX2gG/ltkG70cviJeIaR1+lnUh5SzhKBmZKU6Kt/nB9NTw/PbjJUxvc
gWm7lvWpb2Mkf4ch8sLTXJN8m6Rw4FNm9dU0m+K2KPGxYf8m0Wja1bWcYVl0emaTmXH1t8Rsco6/
rvuHKfXFOmGybQFaJHCWLNh/H9VlmhSz7xTWKRPVbeh7r37WRH8YX1+svMQHgoXXk6Zuik/NbqPJ
5+aRFp76plxDZL0aeww1x+Lu++b9YhjzFGw4tquzRHze6K0kzQsjx98Dfdb8onTyX0FAztFxUA2l
+nJfj0m8/v6SX0xWBEYsgybUbZ5QLZB/WRNqLF07OJjzqaugszralaQehb0z9RnIOnPxhsvD91f8
Yu787Yrqjv5yxaC3EPBBgO5UE8onYw953N4hcXfIkyQDIRHula+FPgxX31/3i6XeZFO3dF03TdOT
n8YJMPS28KFwnGos2DoPV+I4OY5ut03r8A+X+mqaoqAjPGkjjkga79Mq77auj9xpFZ38gfzdRCEk
79p1wTKvDukqcsih/akkgUn+liPwf9DGf72+mjN/aWO9a6NEU7r5xThfQfJAga/YstkuStyHJ4Tz
0qhDOYV81/dt/FXfSmlLhx1VGOxzf7/u5CS1i0h9dJrcaF+P05J9Ak/zftcULai8HHeiytqr0/n3
1/1qFEuLLdxwbUNa4tN63HRZgEd5Fp1UzszBzqXpFMwVhD/xKgbSRxz2Dt9f8stH/Z9LSrXR/6WJ
YzOs+w5SxylHxNx2MEKJ7GJNtfxBHT7Rd9jnubmPHO3p++v+4VHlpyBQ2Mh8G/imnsKYFTdqbgA8
7A1OmipV5AXpJgIP9f0lv3pUS2d/1W3XJH741Kt2qcHywlnvBGwA1Zds26GDqEYRtucrXFaWOVzV
Js5ev7/sVxPWNlxDGK5JA34OlWRK1hDFmvBklBw3worYLB4qfT1gvCAu0Isncfn9Fb9a5m2iXiIJ
y/XczwGSgRRhmnUs85VtX8+TePGQZsk4e/7hOl9FgaYNN4HxI4UrPrcodLe6BLDPeB27V5VyDkcc
qtLauJVkBMhrP6DNdOwc44SKwx968+uH/J9rf1obMJ5GbLwIWJv6YGvJ7BcIkzeVQvoP2tK2hbBM
l/PD5wMl3kWePQ60JaWzK3MuziqHhsvO9feX+Wo62P+XtDPbbRzJ0vATEeC+3GqXbVmync7thsis
zOK+73z6+SIHM2NRhIjsQaMr0V2oCkUw4sSJc/4F2WFT0Q1Crjk5+TEcef5WgEMIhkmlNl4CR4c/
m6dfhsHg0uxxLagWSgazG9MidycXQBVkGm06qgNeX/D1aGViu5iiH4Q7hdVuokxeuklUwsg04SLt
+J+xpse9ooLpRRpfSy5B3sNOC0J7p5HhiiKbKNs3UBrsqPohCCsujIOyLBYizuxt9vE3iN/4IdR1
KTa9tcYaw9HDVVp5TBIc5S0LbIvpU4+n5y+63XmFl2MFubxR46UDs7QMk02Lc/NoWmUEbxbXY7Ap
gNNp/PNXD2iQiY65+P9K8wniLJZ4/0lJgnSX6KeIhxMyEdcroLRNiqeezmYeVUyaYz/cwnwFu4ve
DLjRKscmTE43A77nx7YY4pcuwMXt/k6fO7e83gzbICDyWyaBP3USxa2g6CBPAKcYkXVU1ylZd7TO
7g80t70tnRFshjKY8/Vk1cTra3i4HCkpfahqZZ/kHdONXvpQWxhqdmt9HEt89w9bCxXqwUfhhkSl
tNGLtU6p4z6KBA2v6efSq/7tmha7hRiZ4P6RG24hesyVvXQb7i00ZnJ7eNvX4yOQCgUCQM8FENU6
So2fHjBmB2AV/JAzgmIIWtOTk9r33sabjQC9DeX6IUKVSXKqTyPq1/fXfi6c2TYVD82i8EQOdf17
lDGyE6pz40UG8u3rq9j4jGJHjq6TX1tAoheCtDg20+jiGDy6NNUgVk/3VFVwuclaEV0EC1JRm/fK
Rqfy/pRm9q1Bwk8518Srw5xeqmZAxdLyRhIWgMDIh2zkKDtqOIjcH2ZuK0H7URxd1yyDVGXyKU27
QA8sttMXD5/Y4QXQkIAHAWcGu8OTGv2MASYFkmj9wgRnFtGkgCzzXrN4Wkwr1qOGV1KSaxlvcqip
o46PYim57sL8Zt6G4n3GS00zFZ5rYpk/nJRSS7ouwvr5ApkaVnSaPOIb9sjlu8dPF1Ritbm/njNR
gOMA0F5VNZsbdvJciiVorU7cg9HxzS+WjawEp1IKkhNusMXCCs7MjXyEEh/9BY3dP0kw1VIHdIXy
3CWioyw69gUMcpBd5raO8k/UDRYu8D/vr8m+580rO7pt8Ont6b5HGaWxOjT7XprC9r9HzoCyYO9k
sFxTS3rDT7JzgWhLvA91HAMqT4Nq3jpF+mVseuO9DWos3KKgaRZu+5md5BDdOYuGQt11+my0Mj8P
o7EGJ8sV9FMK8LhJfd043v+yMwfyapTJTuqjNoU/XktnjGblvdUo5jN63/Y+jBVvoYwsztzNOn+Y
kNhkHzYtBO8UBKcs5N2CA9Iue+h1n93EatGetn8EsOWRse530ORe789xLsO+mqQItB9GzpSkTApb
9S8oGiL2CaU+l9cQUDa2BOI1e++S8IVq1q7Iky/3h577iKZKLmpYKvf1tFakoCnW2rlsn3U0XQ6Z
jCO3i57VwkecC3cO28QmH1G4uqZPiKDSU9mzY/tsReGlczFQYLq7RKp2qms/t2nxCWr1Q98jnagU
G+wz/j4ekXVTNLdIigh7kzPryhHYPDftL4NmwqaIn+JYerMs8+wL2cUCB+X7yzoXIxyxqBotKk2Z
xgi0SGRI0oZ9rtscJVa9/KRTZ11LdPtHAAh+qS/s3aUBxXf+sIN6NH19FwbRpYZ5NMrGRTfM5zRr
H6O62hn1qC5McGbLimqRTNtJJ/Oi53E9YJjFXiUDFri4Wo5Jh45F5jso+9RWv/e2eSABPwuimRGU
C0nH7UyvBjYmpQwnkFNHE6cUKK8Aq9DoA173gC6u4Brc/4y3p8OUNYW3n0lCTZVosm18Q0ulLk68
i5yrGjheu35CrCld//0oJhJBpkyuTCdikka5KCdh1WxjFRmAOUSOJ9jIQjfx/igzZ9BEf8NWKRnQ
GzedSZCBYJz0pt7Z51hGNTaUdkEa7DoMHKK6+NS4uMZW7Yb1eDXUbmca46f7498G8o/DE2uuN4wH
EqVy8Uu6BEb2TJYNdQ7wl1ka5cJEb8O4SfmHNza6oej6T7PSruuquDcC+4x8yyrLKamxQ/4bnl0m
X+xA4NDvT01cDNcXBymVbimcA0On8DS5o7DJckf8XHsaLN5DpgGWBZGpltmuM5X9/aHmzp3iqKaO
OJvDS3vaaGw8s4z1Qu0ugC5TnA+cnI5FJKOx4UX1777TMTKQGgVqhmW/qbpJUzwgVVj4FTMfk1/h
IGWAgJV+kwMVWMnJSlhVF1dIBYLNl3fsrjWOHipUuMy+4NqwbqLhydPPKBGdoGw0cCGoANz/Ibcv
EJFDk2PagDBsEvfJpsJMZayDsLpYmY0LYqLraDajwa4hFrRSB+Q+4hF5AmxP8qUPMQPFMFGJEqAP
jf0mT3POJkpidEY74+z0Sv5CM9QFZIwylV4VKK7ouEkqRvYJoSbs9pI2/hxILYjHrKjVyxAaIKjr
1tPWXRsbR9uTa+zrK4gO3oiDqdyQsrmy80uuDeGFV8PBK/AE9NDIevR58T7asuxvaEG8Zo2NiACi
f8cMTsS69BO+OE+/PXERCZSIf1HQ5NVXc0jRl3G9ErTUYP9oMiN+sVH4gSSLxEOt2YK+XhN+gsja
45Cdn6ysjHfZUKob3S/qTRpE9sYiVkGeUZXXPE7aXTfmDcIPpiy8OJByGgxou0YVaKfMaYGByon2
HHqA9XKzap/auHC/152Ps5cZw0k0HCgNxbjBv+lXFBcVu0SC1pMmgYxEhG1ii1WFSLBb3QtLmT6l
IXI4vCVwWlTD4dhEXXckooYwOorPSuMi9ISV8xOLBDNJimoYuKb20ltG/s6zx33IVE1fyw38Bm9U
O1SMwOU5jZ79lEIrRx4fhl7e4RFZ9jg3kxl1q5CK6EupekwlAE0cYRmItHqOsbQBlHxAIeyxTxW+
t+n60ZuCTOouj2Wc6LtGOvRJg4OCk+LqkPfu3jaa4c0Du9SsAtSpNiP/sve2duWFVEdRb6ORKpvY
BlsKiTlooeszMYS9auGz6F9MXK2ypH1Gi3GjV8JLU9Bf0uarYf9IFAzSStSHFnEfM/ez6lgcB13V
6T5OH5hJY4z9GLj2OReWCaaHlU6gxEhXFhjWUq1x964eV4f7cWAmHmE6omoOzV4qA9M4oKk1hhc+
TqVVbXlPuRoM+LiZ+rYwlGYh2M/MD5gPoFsay5bJGl8vL1rLvD8wVLt42Bsj2TP01SnKDJo4By/4
T+ZlUZDgoU5VlUbg9WCd0ntxFQNoiw2DXaf52PY4/ilVh+3fL6AjBnGAVanoK00GsnxLi4bSRDWh
3PZ9e5YS00FJ3vjn/jgzj1lyRa4NPpcjOzeV9tQfLJeLObyoFtxI3Ew85LPLHgFPhE+U+AsuD5BF
Pfmxbz+B54Sf4S5E7j+bYXJd8xMsKklsAVBbk0VVarUkPeAnDJWCCqOK2jHM8RFeKPpFJRWgdaj6
iPn0qOt0YeFuXEtPN3ZWVp873S02rlON2yJM2wtmmPlDiZwT2vuefooo6CJbxesRnVxvU6e5vdZ9
1MB59WDCrirdcwqP/Jm6M5lPDcJACmQTnK5VLNQMZjIS3eFSUqhS2LxCJp9T7aCgBCPdqF620fLS
M1jeeORuZAm9l1YqF67hmTyZ4XSaGo6iCmDi9e6h7IjtgixR7Q3x+5HzOH0KymSp/jd3yEk5AOlQ
UVb1aR3EjSs4m5EaXNRseB0xA0ui4S1Q9OP9Lbo0jIivH55SkhnRNezz8GLit4iSe+Pnb47ShkhF
pvn3+2PNLBwFeqqnmqqQw0zjlkSXyC+Mwr8M7VivZCc66ZIRb+4PIlZ/st8NoqIOYpIQQkn+ekJO
adqx1dOVsZIsfIkwwV6XcLQo/jndFjXdfmOpePq4Rd9tq8rLF4afWU+GpzRPTiKO3GRzNF1hF6k5
+JewyRAC9NGpj40nOfGGhax0JjJ/HMiavDCk2M+xtKXT1YbqcxzHJ3/EWtPxTr6N/aBihvXCgHNf
78PMrMnDLagLRW4F0Kasi0c/a184Z4vdnLmvB96FjN8iLtNSuf56phGlkGhl/0KgvJTNoQKTLv4A
ozD8kGP5STOBwRysPth2DeqDlFSk7xhKH/hDqT/n/XekO/5+Q3HKDYUyPI326YNVD9g0mmt7l4rn
XKYN2Gag5bzqB8zSHGgYRr1vQ1rEWNovxO6ZuCZeWCQ3piJ21GTF1Ti23LFvrBfXR+M0Bg6Eoppk
/yP5tvEcGcZSLDDnPvHHASfBgMeF2elcBxejsDJUL8JgjdGED7PTbg+GhltnO6TIfReqd+Kd1B+L
EbNRPSmsY1u1Izxl5GrsLME8TUW/u0dnU1gHq9ZOVctEXUcxpoiwL809elnpMz4sDRqJXXCSJBhk
8CNkCIRKnu/a3IEZgqHFSi3QOgu9KFtrgZRvzUbun822L/empwxvahrIYHhQr3Jae3gsJeE9zS0Q
ojWbUVTgvtC+Ik1bYC9QdwgqxlgjGTJ2KypWKfuyRCzahjpmY3tr4hByUkl9D4qBDIXUROqpMRvt
vVSH51ppXiKAz/s/4DqsKJ7GDgpTCecVawjsoay2q/hNi3DGuUIGKRGxROP5K9qc1ycijLLMS5yG
E4HSntcV26Zyf9vwl1SFFzCbD2XEGiUEFGl9LCr0dKEPNxfQ2IX8ADBDzk2BIUFeR7Yq3+Rlq/7w
+9bcyj7r1+pa/Pe5pgFMSAPV7NAcmVZnM6vTHERhKH7rmHpZOSe8PwAjD+DjL57qubNlmAqFIYO/
UL28XtY8VYpg7GPjHII+W1HmStZ1m3514uxn4wDZuR9D5g4WNWfIE5QyDOga16N5bqjkVpuY59hu
ym0YKurGKmV7YQHn0k1wnwZ4S64/jeLvZJiSXmHRO0jDxd3bKKOe0hbb0S++YbOGnJ5hPUM6OwSF
udMzfYVw7x4Y99ke1IX67Px0/+93iL//IangPZRyEsPwUpuSjTwINmxukb3dX9PZjYnXgmXTBEOB
djJZYA1wwlqClZTLD2qDRFpU4biqfb4/zNyNhNmBQeYigwgyJhe6Ywxxh8ZscCkaV7S7L3GNt0f7
0BXeRomtf9Fkpc6vRws7ZmZYngw67QNeQ9jDT459kFhYf41NfKlVRG81Gwhz4ucrSQ92TSK9+L56
whb6eYyy7f353i4rz1kViAEtDABlU4qHbnVumJU6dMRu2LTKD8GU5Qa+P8jt7BjEIZzQLeD9PO1Q
dJlXym1S9BfNLLJHU6n6hwEhtp8xXowbx5ch/3mx6T5aVogmr9+GC0FtZnyV4oPNi53QKk9TeJUq
EMydrrtULep7oj7iFz2ylgNs+HbPy9DBgFp6GgmL6/szn1lentKg4QV/Qr2Bw5ee3jZNi3Q9NtKr
KMHKczig7rawe26jGwB0GarQH5YYf1wfQLrVWA+3QXfRPO23iap5Zcc1ssOlsQoyI1qY0+xoLAWo
PFq3dPivRxuonUZV6XWXwMpeGs4GVLRk3ZbGg18vvSFm1o8iD5hD5w8nbDpWkllJN0Rme6l8uXtU
Qf+QH5oaanN9trn/qW4zbIummCiyCNwhXcPraeUtTVfNG70LHiFfc5CjDphKl3Z7n/Xb2ncX9uRM
KcsilukQXqCS3SLZx3o0MAFRXFHKH9+M0tpo7bfC1MNzlhfdvjTDeFPFCmIZQMOfC2Hpk0syhb/K
dBemPkOzEr/FZtJwhGxebNdzjzM99GP/j7KOv1XHTMGozX1AT36NfOuhVKyTg0EqD/tmHWP5p0CO
qR3/XDjCrQXxOeiS/8GetmVwN3wL/ntDJjB7n85iF7hnynpClwxdWow7lvopt1cX8xYDUNEDAjqN
u2aELnpoqNY5Ga13BQi6HOoLUIKZ4wLwnDcw1XRaNtO1DRGXQ0uHdmxsjNDotX8TPUbWO9wZQ/Z6
fwvPZI9M58NYk5s4kXJPh6RbX9Cm/6nI0TGygmSFDNSTjzTMinLzqZBsPE/KX0ppQpRDduP+T5hd
0P/mqsL2vynQWiFig3qqVhcdAHSPEmO8CGOaiebsC5Jk2WJBb+5KrRyTvNZpXLoeQmwrB5ObbZ5U
kLZAGaxqNQyEY3WyUz1rXFF6aJaK0DNfFLgx/SX2C424KTnE8ULchhHdvGR57mHOiaCgGrxKSbkp
/PJAy/zk0BkePBuRAfOhoBSGfD3EZV16bpXmVQqRzKyaaOEQz8QvKBU0rCmEgO+aJkimpDWOHbsm
Qr9Bti/Bvq9dyYBybvnF1nbQk3LTMVqoxc3sONqRZGR8DW54ewou1rzKcFE0EMVp3GkaLM9Xzai0
69yW9K80Z6SDZaftrk7i+ske9WCTl/ycvEW16/7Gu70pRHuZIh2xlC7l9OGk8CpL+hqUVNDIz04p
PZRedui1YOHjzw5js75QYsXNNEnULIVHa5wwDMJ8iRe+028dyuLL/bnMNEKZzIdR1Ot4LA0u1iIq
Bpd91Tz7avJNCqQv1Ok26hBtx0Y75sgVGp39xUQd4v7YtweYocGAgXy0xQETp+9DMt+Z7mBWVeWe
CwNyYGHYxJBuqbh0e4LEIBb4A5rK5k1FXmNzNnaG80UMFWolK7hYC62QSIk/t02uLWyNudFoYVMr
hptGJ2XyzfQiHiRJ7Rit8J/UonqyTUSuynxXqksUuLnt4QhCME1+QeOaXKRWY4OhRR8KNT9UuIa4
2Taq/FPOrePCV1LnvhMwWXDBNKKAO06zMD0elMBtSB+Ey7sWofNHvzzBBd7BdzqLlJXZ82wZ5EfP
G34Ffh4/VDI2H4lU/07C6kce1v3KbNKvYe5+MgEyOpXR7tuu+xJ5xqnkcRV0CO/HCko5VvkSN86u
0vU/ukKm6qz90XpGzOJdYUOSMKzLKkfFGMs0xIrgPEYyBYoqfK1aYQbmI26svflhi3+Rbxzxpt9V
vY+khfxPq1R0cvkfvdud2zr4rHnmF89Fscw2MTLtGhzGB+O3ZSJfkxXnVjG+lhKqeo76ZWwzwMjS
IbarV/Cae1yftlJHt7OxkSciTaLtkj/JyKOjXpzYeLsjj6R2R6OK3yE/otjocFFEr60yonIuPZHn
HSTFew7H9lWIPDle8LNMoLagcISzbfp5hGQwCAOAPqStE6X6Js5ROXEdpOPUdzE8nkS7XNfeqhob
aQPnVR/vRUQhn1BOOOHypFHRy3P63TFup57arYHnPHaWsY+NaBs61ndE2i8+ajNDYG70Am7PWH5P
R+uYlMoBAu9ZK30sQQEHefEjy4n0ZFgqiAb12w4PHUyFzJUsGf/aRvJQZ+WPRjK2MawLG7Bv1hpv
uP4GG81vTqj6PdhYKZcDb68iLNaSC3FeVfNjrY7aSsV03YqKVzE31auPTohJg5PtamGkkNVbfOh9
WFaojJQ6+pcp1oCrlN47SqzhQZYwkGib6GhK3hcsbF+SuvkJUlNZDWqLYVSRD+Eq1wdpC6033YyK
kAUpi3alYQmz7crU3mMAiFd2yY3qxqjp43chHsQEc3J3pEIq6WsexNU2Nw3EqFzJ/ZZ0oqwHemRl
ZIN60d1W/h0Po4QJeaJpKB0XwSZ0JYf+9zhWyJdKwTEdKhyC2kFvV5UdNVhAVIH8pFq2T3ery5Gq
499ZBDF25Ah4Pfd8ijFw7OdgcH1sVwwEsSJDoApAPaHIlahPXtCivz4UcXXKSAZf0fZPtlIs9Vhu
avInzQi1HZjdryltTlUfHyu/+2xG1lHITrWDvHcHd+/542fDzDFZic+1kp461Uf+2N+rObpLpfLY
B9Yu5NYJyu7sBnBgw/4hF47HruN9VXtpHWOjITaDX5mXslCfLK36XXj9ya/tc6DV731inQOuFtSS
T8KZKBqKh6wK/xHftm6UjUfi1qrV5zRtf/hZdClidV84WJNV1vgrIlIPNt6xCU5o67AQMcTTs1VR
BDk+7LhO2E67V+zoHA7mo90h41rr6ksQJ5dGpzhk9SS/eskL2DQRe3P8H16P0Lfs/KZBi4e67B1z
o6UYUeMoZTtPY6482IqEAIDyPZXHz4PbcKgQUTTwxQ0C9RERBjSC8J9I9UvnyxsMjD75mrKvQc8Z
g3Ye9Oi9zpRnp8FxUEjByJWVogc6fFOKMV6VXn5qVP+zGdvPnSdDtpWTJ91ST7Zh/2s7yP0b0YFu
Lo68tfqgW+FX1x+fcDf7Z6iHaGWCPFAc4+LmXsxRFD635kMs1RcVoSXXxH/UCoSIif+EikO8Ej/Q
K5ATaoRLqHboYvmAJdL3LjR2Y5ZttQSpRMlCQ7weZPMTZWAgR8quK9qfCCTJuyox15AVsBk2vxvI
3Fh+gn9x0b37Q7iJBvsoNoTwCuvy8p+ITYJ+5CdfUV7kqMH8SDmG+FWUkflvZXXPset89lTvuWEt
EuRgvTR5zZMeOW8sgddYqScYfWL3FtunHpSL62NEZLrj0XLbxyRQ//wzTd4dfc38pMXxAYufV5qK
9BAq6+xq1hH123pdtiBnMM5ctz5Cnzr2NVs23lbT493YSo+xPp51yd97ORifpAEFPqxl00XJPPYI
VN4Xm6RHLFvZWUi/DuMRjl680jggteJ/bSX09syQY96mMLNx50VRTcfBsDbQx+PNu0a9qcPLgwKF
hqKPoYEBvn8T36bdvLhoQguWDuy3ad5po6uH5MA4nsHuCF38FBdMmcAyOjUdR43Xj27Xxf7+oDNp
hkayzQOECgIMlUmSVtdZYOthaZ/Bjz9qUfrdkpot2NGFwu7sMCAZTNOieK5Pc0HFpyiSVrZ1pghR
aCDAVuC97s9kJjfTaAH8zxDOpK+JrR79FCpNZ0Qe1pmUP/mmfNRT+yCHS8C+Pwy9614xq8UTnJX7
A9OYpExZVLphmzXsTs7ZryJOgCdIIa5auW6u2z6l8ahXwQFHTgwc5bSFmx31RyMyom9RBt1VqVOU
9puSLADLQkzCG2/8pWpu9ha7VfQroR72OIRmepBNSkc+LPcTtkqYQ+EW8JgHmbPpizY44OEbXTy3
MtalEoHmModmn6NsvPBSmUkQYXKQQAhFFVEWuE7kNQmjXzcwgIFjwdBymp1ooYQ1t/UN9G+QT2Fh
jWnzGznhsUfc98/2qFfknpRnCK6L1LS5mQiSCOB2KvNk8NczMZ2gl7Xa9S6W1o3PrdUbj1mOm+oa
68NdTldgm7ouIqyBHr3SGNaNzjwaTuYIxVX3wRk1IqWdpu/3d+7M7HUEgGBDg9mmijfZTYkSKwFv
Qe+S2+YlsPGwxuN2nekoxDfjtg/Uz/fHmzmMAAMVUarii96sAr0dBT8lTTqDCtUOJP/e3s9p1La0
WRdi2gwZD3r5/401RRtkesLBkEPvgsBkfR68oH4w6Hzs5FLPv9NkK2l/owDk+E6z77As3VuqhI76
IPU/bRP9LdPOml0ZKRWa0shx/r8WYopMsAKrwEeIhRduFNwZaF6ryULHYnaxwePQZ6K+cyN5pIRy
Dg7Aks6WhU9nacbfK+y0HVSc789FEXt3EpNo3qElBuAAUt70lBoWKDhfSuCzVv6AwG681qzwS1K6
v3CjxPdbNXL02tG6jdpWX0fhmONFqOOxlvnhJjcd4ezbGRutMusVzLR0HbSq9Qgkp9hlpbyw8nNb
XhHCLppsoXkzRewNHhqtRe4Dcy/8r7ksPyph/RTmOm4b2l5Nu4W7Yebc09T83+GmbAgtd7oSmzL/
EgcGskyt4a3HoFlEnYvn/80nQEVH57mBVNL0IJd9Ao6mZlbhoFQoWLPMPHoDLzhYSDysZBKzUmka
HJwGqqcqbVa1+3F/G8zNFK03WkVwM28VUcLeHrUio9gt0ljRAF8uXM1V6khTBEOfsIU8z6QKkhRe
V6mGZ51l2cPsvbC7TYBe7svYBM3GzfB1arS6O4UNGihxHL1rg8mLpgc3dX+uM5sIzwOHTjz5Ek3W
SdzsrF6uR9eUztQrd5mqPJgtL86olDdmKr1gclsvRbOZ1aVeC1WTRhInYtrjLEoeZ2M5KOc+oTAJ
2Frn2ct7Kfoua/4Xaqq/cLY7WKO1M0J5LefRkTfpk9y4G5GU35/97G/RDbTUdNqCSAxd32VK1KSt
n8b+RafbgJSh2SE1be3vD3IbvVBPBMAk+oGkANO8Lei8WM/HEmhFp7+FmbdvfeWFouLC/T8zjCpT
6xJdI36uM5mLh1QFr20TjZlIkZ+FReMR1Xr9wR1N+/f9Gemi4nl9SKnbUej6s3tVa7puXRO5LuKQ
xrmvtWQTJ1oF4ax2Vyh7jidNQl0iAJLOe13FVkiOcudHK1f9I1qfyOSaWMW0FV0tR9FQ8G0c5bto
h+G6I3fuQZGpb0YkGRQi69+hjl/qWPbhtgAnuRmLAhiSO4zPlYNUaJ/a8V4dcGixoyA5BBAK1rgp
Kk9NLFNNsuvwFJShRKOqGndmYA1bzzPHf6MsDoGjB+GzpubBJyV3AnRTw+J4f5Vuj5bgi4AhFZpv
Qj7yenOljaJbjpQoZ98tHEyYuvQ0DA2uscITKdg3RZf9LcZT0PXZaOxlFCtv5H4SiXhTFB3+KLmG
YVnqdru+zy73p3VzR4pBBDoCKI0NJGkyrdDKgrCTcwjQnh+uJGx3zZODMFYV5N8BDOFh9ff3P0Oy
A8ibKfULDs71So4W0FtBVoPQ5agrY3B63pwazlTd1/tzu/lktGsAG8KxAv+ogWu5Hqgukzj1kKFH
9jDa5JK9yWoFMKm+9+vwW4eR7sKdeptw0FUFPM1rXDTQkGC5HjAPMx+ZAQNlM9c/dtQKon6XhG8t
9bcqojBA3Vj9JpAKSvnT0HbA9vF4/mQN1joyD2C7UenGHH5YaJLeZpzQLVkFbgaiIk/NyYL3Lkvb
djU9NSf7ZjWFUKb3laOnxRj6OS0wPg9BQd5K4VNmR8rvscfTEjlly3oqFOzygibSj6jPlbsqbNQF
TKjNmlwFH34cGmIEOhUxXDK16zXzcJRgSWXzkrf6e2i9RgL36EvnFJd2li/0l4oKN7eE+EIooYvi
Pvzz6YBlNVAi8wwQVXB5N1VeYE6eudlC/J4dxUSqR0GnAXz25Fw5HepytRSHF+HeI2HqsrGiONze
3+A3D3wxlQ+DiB/xoZ9UqwiW46TmXsoOGxNsZ0aXhz7KQFjv/QcjWTI5NPeqdYOCqU1kJlPYKpdE
lj4Z0imPrU+18ajnCw/r23AEjofWGOk6SN0b/gG4TeSvLW24FNitjon7lrXNOguyF4VSde3YLKf/
Bvd04f0397WA24BiEuRInp2ThXTbJgxrJAkzbNxL/4u1pPK1NMDkSzVNoLqxxABejJ22DYfjMTeK
cqGmdBvwWD2h8MzSgQabYrFSJeuiPmFrq+qwQ3prY6Enm7oNjoDLwLO5zWcQxgX8CruZabCrS7l0
DasfL0NJfTZKhMI/YunxOiiVzf3dN7d6YIfo+oHnIRxMAnmjm3qe47gMEcFe1W7z0x+6JbWy2zik
yAiigRdCdVS/eSy2UBDDOHJ74dpxoIq+G70GuSuhyQ7nbjhX2VJYnpsVWGTLBudAGJryQGEzJWqG
w8bF1op/47TGPMjJkk0ZO+pjE8V45ulqfQ47L1l3mDutXGVwNy3I/QNevdm+zgP7cfSjcSEgzx1B
Sk7gg8gLwEtObgtf71utKoPh0iTKd9mhJWdoG0Wn0JX4I+g+r45XCiW2fSmHP+9/57lvwJiqSKzB
gExhy4mkdwOZFysiw4qro3ZX6u6WJO8iy7SfZMTiBz9dSH/FBXN9AcE7on0NK0AHnjV9M+kNpgSp
0w0Xpe2++H54akYsecJcXkJd3SIPCNcfRxLT/xCuzdEuQ3iTw8WwR0wH8D1/6QHzHmoKEThJqfJ+
xEt+E/a0WbHZU3MEmO4v8Oxc2W8UXkw459NufdXKA923Ybj0OA8YiX4azAErrmpJbn7mQ3Jnc6/z
8EfoYVpGcqwib/G2Hy+omaerVjPec0yERtn9NlS2vhqtAo4uvO+/np3CFSVe4AKJPm0XJGOidLqE
rFQAz+AJRFrx4lmO/zDU1pJsxswhAaUpUn72K7AYsdAfPiVtulZp3Xy4OENv0oWwLo2hv2lG8I8e
aWvDzl4kM3zx22p7f4ozMeNqXBGUP4xbyj6ggLIZLmPa/iorvIjEZr0/xkxgh9toCr0HHvWcxOsx
GtNsMpo6mCnk1riV8ezamEIQTlIwsMu9ZtzdH29mTpooWlC2YCVvaBE6cGUDVxnzMli5g2Fr+Sqn
/u/7Y8ydvatBxBv4w8IlKU5fLpiFF9/WHovWfWnQXAqMDo56guGK90uov0OZfexKd6GyNzM/UFMO
TSz62wbp7vXQeVPmleoqI+ADbx23zxnmbPdnN3OsP47wZ/IfJtcZhRoCOxphbvsrNwpWSqvtmqXs
YnYeoiBBYGZXTFsFesij2u+08AJ2tVmFqpIJR9T7M5kZA60qVMZQT7G4iifnyqG0D52+6+loR8op
c5vogrNd9vc7HOgryaSQ3b9lFoZ1jllYmkdC9l/mhRYgMAjdNQ/z5640X+5P6RaMDB5LQFQRlQUg
D1J/8v0daYi01LDOSD8/JsYnHQcns8JcUWvOug61qgXC1GXKySy8degZn7xU29z/DTMbBBVZHZsD
yuC3+GtMCbPSt8ELdSXNdH90v8pd81Q2zd+PQ8JgI6hBAOE7TqYq19HAA0Kzzl2MYWnVYExTKa29
4lHa/f1VBsYN5UZBPVcpm1+vqoalQWTbuXHWx8b+pUpR91qXgbaxg0UFnJnVg62FqDbcLVH7mQRE
RW08VGz77tIEOq7cVbl3Pfm73XRLee5MlCLqCnE/heWj7jMZiXdRULg2G5P7W0YW0XqiR3Qq/IfY
2rRYUuhG/6Z20jqqmiWPiNuTx9Bg+IQqsIB4Tj7dkINqzXvHuQyxcyjDYKtk7/c34e2dyQgIHdsU
RmwVGtD1F7NbNxuAEjqXnIqii1/8iH2r5lERxnJYu6Tazk2lhch4e5cx5p/kmiWlajeZVRLUdGnr
1OWRQh6SfoeFI2F4JiHoen9yMwOh9QTIXwcICUBYLO+HEBw0pmR2pp9fTLnXMSbsjHdb7+SdO3Tq
IQ0bY2Exb1sOsAiBJtqQHP5El0kyORrBKJdG771kQq6z0o+tVx3aTNFQFEQJJh9ekiA4RhhRZqSR
+si5vz9jsXTXebP4AYiKAkWnsjRNgTJJqgp8BOKL4ps+Xr/p8JgPTYhzuwXisI+LtdeCP7w/qBAI
vN2p6DNxk6pCZ1P853qpAUOCBA1K61zBlNlkboLDdJEO+xE7vH0e6e6mDL1iM46SduoSFe9jPcz3
+QDuyucrbSpJi48JGLlVLrf6vm/Kz3naaYDvpGf0js9Fg/awZ32xsIT1bf0pM8t2lcYgNKzK/t1Z
5Uat8wbHtPrfEubwgzFW6bbTIvyD/NI/1G5bHcshf0vh/m8l3yxWY8dfKqrVoDghnfEeXCetUiPa
3BZIAw7OisryISQnex28/AeXEb6liNasSooua2SK4m2dj+996f0QP67pjFdPcWHo1fYJz803gFQY
CStVu/ab8aBlwYPuqd+y0DzV7dAcMQwbASE27aqsMmuFH7rDA8MzVrHwP6rCOnqisXzMpPpnXFaH
/yLpvJYbZbYo/ERUkcMtoGw5yNk3lD2eAZrYZHj68/X5rzQeWxI03TuuvRZyaXrYZQrq6jKhh+Ow
Q89Pn4fEvkmkonD9AdQW7sGdxvfFzb576QHsmPZt1d3yEdpD6Gyftnp8mGuAhEOwBmhMFw/5Op5T
jatYTPHqFO5XQqez75290ycxUIMTYJ8YpDkyohMqkO0DRESHUq8ks3PB6zo7XmQMDqjfee7CRrd/
xip4oCkVWVrybG+EPWMuX5ZcfIw6Kg/20Ly3YD9DG11YMCfuhXkHEQLF2pn2vMXWMvg7XYrvXBTe
b4YQsN0ODwml4d6yvjJ9O+lpdvCmel+ghbVf1gWsU71EU0J7ItyGRoeNrC9uzCiMO1EYqIh2p1o3
kmhoYUZay+WVmPCSQRsSudUC21F7Wsb1w0tJufjoSOTNG521b+Zkfme4rubEOmzSvkxd9tzWzPJ1
SI8F5aHOiilqgtmLXJlp4bisXVjMwTP6yMc6q6LKTGiiUjXVvLvGADA72SfZpnfwd0Yi6KJyzvZN
Wz1Axv6C2NAepcfTZL7DtAY/pbXTmu6Eplc8etXe0Ly4MrP3Umz381bsAqO96G1+KfTqkiYZALkg
arXyJIFmQq8eorwdieYHOxRDGWB0Yqe+DErPsBvqSJ+snYW6r8wMuKROjePt9DK9ZLYq7/m7YnRP
qah3zqzde0Ubr7m1s2uLMKj9I5zmE16yXddkxyyrbDimgDBWnSfizvy35c4uWKzDUNjxthg7JIDv
IBIJZ8+9GV1tU21HWWRzu4tRJTuvcr8aW3uFlClCNIbOlFt3KHTP6BOPkNaBTs0aqM4mrb/JOf/I
06oKacsYUcI0CmLfEC9xqUG2LXQrut8sYBjDHj9XrfxwC1Rs7eRtKZvnjm0zLmi091YIfVkGmlZa
fgwsOpJ6OodzkoSBENGG6qDcpsifR/RKvXjI2gwU7foL0fcMUHSTxs3vxzcgB3xht/zkAnq/NWHK
Eazwyc1SDWCi/NuXXtS4zkl4/fM8bOch9SPQGzE04hFY512AyqEtURvX5NOAyHZW6g8jcOQVC4Ze
TSykldAb7s86cSB8WnswWFOYdDl4yToqquFoBij8GJdGiDsjkYqRy46g4jsEU0/0Kk+dXjyslIEi
+LxTzMIWWUX5gCzq3mcSYFmyd9R1o8Qz31dDDYUXiGePb3qRJVAZgPNtUN+KA3jMnGWNnIb+yCSu
S/JnTsG/zpcZSCbzersBjdbOHi5TATETNxgMvy3SY4kNTDUAdSqGSPMDFrljn8udif2r03Zn9f6H
Oy+st/EMyWwRFokoQ2917sToH2ESCxvDuaGKDiVCuGbzXbFgf/w/nRjPXpnv2h7o/bIg+WwiCbiC
y/eMAex7dddmCewFyBGNH1s/c5ABSmpv6mMcBDeDAAso3WPhsxdYJW/OX0pjiBYaXfr2jjS6uk07
f1JWwaLj6qYyhPpu4dmPkEAMuji2af3qjNbOH8tYRwHVGt9Un6w0yv2Uj+epXtFDd+4sof9QhThM
Ww7MfPbDFgXNkNbUIyEeMHgdcVlwzkHgnF2uzEVy1+2ONYjW0R1im++uWc9BlmdhVJ9LNwII7lDg
nH4snJJZ2s9J5fzWLvoCGtDQwa2uiczvMuhgfK++5CI4yKlC7mWL1GkV0ot8xrZaRikrXb8q4dI8
bcPAmS4QcD+1EIdtwMwqZwMx177V6XMrUgLBMrlogwYxcTXv0/lWmS37/Y+05THBMSIzfWWu2Wf0
VnShriANiQOpriMaK6RGcXMCqCrK4WPNW7SnjfQu6b1oBS6GprgTja73ZlbGZZwnLWR0JLIhkqRj
/VEMFuI/7aHy+pNe+e+N5RNE1NCDmAePgbJNdrtxQNHLnx7UkcjQRLWVomvJBl7m6mFq8hst3IPN
1ICVW0+WqSFF3hcxXnehkY6mb151+yW7143vlXOitmXXAwmRiHjjs01u3smf0uZdNMXZTdBWzafT
NpgHawIms60XAQPNFBgfkwj26SJUILI+dgbTFMgHmXbxhFN7LWe5L8Z+h2DKT6Xph6LzwsxYYrky
yVSWVGrb3cpAA5wuW56FFvDPPOkOjasBudTPU2Ghwl5FDlqyatPm7GdlTGYs/iQBXTOSHNr9MMB/
h4RsJR/Ribqv7DFmYIuR1UyGwqsPo6bdRJMgAvSEMviuDpBJbsATstPV1S92cRfU48VqcejCP7gW
o3QjauEM0yx/eqN9CAbt6pslPDQDCpVbnGXZRaM+OvPM1DUju76zm/UhqKbPcUW6lU5Xmrd7zTeO
K1uIEYEDMJyTFowPYtF/uikZdogq4zfSQy1twpiuiLx6Qgg7z06SxTeH71pPLj4x2b4EPc78x3vi
NsvFG/M8tv3pvLXyijbfXnNaJOo5RAZXUq1ViFD0tUf7TDMzZL4TI0bNO070PNr6wAsBERuHdgHW
0NfbefVRdTEA7DeL+dUCVDkNkw/TIj7LmWFttvBHWr0frLY/ZuVyTvJ5uSsnq72zGugmBMkLRCnz
zmQOZoAH2OU+mvFJvTAT8ORpZYQA7H1SaZGOx9O1v2taIV5pEWpgmTYGOPMMja0FYKw9ZZ/SafcB
eYryT9o2PBeSprg7fixOdVtz/81CS3mzkyucw9HMKltjs6+D/kEm06On09A0HYznFpa8z9XTXeKV
ceZNdyq4mvVmb9cuQU+rm1pcuO2DZYwvBl6hMovXDIa/xStbI+y4CBFwoh3kkkOhrb/9CFN2mnyX
xOuFWbyjluyF1cIYFMsVDa4pXvIsPdsWlz77K7vTpLgQQJX5QBx6XNwxM0KP2SwrbLrtRU+MO3PI
/gSz9eCVOrLYI2Aos2WKBu+b5N8otv0uuv6uVTnrgjXuOy1H6bqn67PkhxnFC2pIeZRUo/1EH+c+
7/N7UvdLiXC7WeZ3QDQig/08Mne5JhbEybBXDBmWjML+vVGjJ+3VaBPjVaV4hSsPhR+UJm0fhoQ8
OyyIg3uN/jDNNL0zk6BqWmFE7byebu5wMHNjgPPDFW1k0hJXtgq8PaCxoEhe8H6hHnSVwi1+55X+
JlP31DXjnR7Mz3Zi7YZx2fdLv/OFp+2H0nH3pSnvIKFBZraOA/gL2BkVYr65J/DN/zRdRhmGo4E3
YoV0fwjqU25PbKg1tsaPALeVSSMcDVQdnafEVNRYJCZoykbVYN11xrvbDijV2/EIxRBGwOmNuKnL
o+Zn16DTTtVqnb1NvinvLg0XayRPhf4HWaSvzEovpHvvoJ5fsmTaaxpq4FpFOLJxBhImpTRADCEw
Jij24Ifagl/oKM6+jlRxkoZ9hpQrXPqmO377KYUtT4vSodojcnnwOB89cDMwp/t8yc6bjkC2uKrl
qwqHSa6FwGiMqyE9qaeoNppZWRMEfs6ugTo9lcOfScBmgZaa8jMiA0gHI54zyftNwNGpNYe5SvYL
E/z6thxqV0QpOgV6BnVeUR8apDUgAmXixmP6I+fAluazR+xMQRrWZCTqCwxT4vex38P1h5NQK6o+
XX2bY9SvMjXPniOdSCJCX45Pai0t450+QNQGv5ZBhgNgpx2Ck3IxPQotkJbGhe/sNZ7ZiP2TwW8h
p3gN0DYIiDXd9rKCVwrbbCgiY1qvmc6AjMtqJZu+z+XCcorxeUZHegi+iiJ9XXETXe88ZR0Up5ib
F5aee6/tkxvMsW5bR9R67lM9uVW4OKd203hKrDqkYvyzSJeq3HpkeuDVzZlfg49kCUXh8AQqBOP9
5B4HqPh/1Xr2MEAV/npfbHkaLWlylhuJ8OhPF6HbuMHxtkKvOCRbLM0uhmJrFxDpECruisYG3Dsf
TfSyM3DjVd3vq8mNmJ86q1evJ0nGcA2FxehRevTEcKitbW/Z4j3P1LQBojusptrVoO72+eo/bLl9
U54ztbN7RHmj2XkqU+ek/AjoERJkqrded1it9qfOpz3zPqwY0ZcPtdkcHJLZu3WdA73CEvvsuBXv
64sXhDPQE6qZvhxiD0jkbCyPWVO9zwbuxAUUxP23ibFvNGY2y/JmthubtX9YWJ+sYAul9cOYuaCV
i4PROP84j6lbvIpsvWUDMQ71iMlAB0Q05KlviWHuiPn3Pkc+qd9p5T6BpqevbRyhr4mVP5nKm+6v
J6qfd7pvxX3inviT2NGsd6HVt3rpsTWCt3jhmAzf9uh9B3ofScBvG2FMTbshZeq8a9c9Luokxvmu
RTo9982nbriySw0/vy8WE1lwed4yc59O9k8BjRliP8fJH2C+YAjS3T4TTTGVJvoYMakFB/N6Ts2e
dJlHUo7uXquTszEuSLLlFJbTk5UXN11SATDe0SO425jzE7J/rLcKfnezgTm6GrLzUEkCeLLPXsvu
JTjVFN4WtY5qkYaAccTWMYFXcnDWgIOZZ4+zN56oJP8rE+FFem4es2CApxfaOFgCkqhNLCiXmT/a
CuFHy7LelEFjEOd9cZIclBdhulgh1/Dbg0E5PxJJu8c7HW2/jNvKeC1E4e5hYDmrHGBhyVmmoK7u
U1fsJm2m7tSf1rKIm7Y7clrirk36nfqQku0VM613XqFB7Rz5Ntnrlwg0JsmBRfTBMQCNQb2OTNxI
Xn30YnHehO6yzM5+l39ly/LVSdfh7BeP45Y+lVjlvG/3Zt1gq+xfePJ36jlz8NcWDWymXWdPvCqW
7orHjDmNMM6RJxkqMy3UwLPQJU7d5uVoMLHncD9sR0Rh96uo9+juREk5Ut+tDk4Pyt/YYt3oTtDJ
k+/3V8Gpl8VPa9RkmQFUcuO+3SRqq+I8JfLmrc1PAN1OZ8EqvcXt2l/XKt21bXaexvUnQCEMz4iz
7lOOZnpUz7Cy5shy3wyh7SYM2Ox8qwNt9DPTd1ZxDLxpt/k1RnBhqDUXNG/ByXQFg0XjabObyN+K
0/L/It+6K4jl85n6IuFgaHX93ZD5O9tNn5wxO7WFz+z3+uoQqiPMgGbSxMBiEGnEvbNGUQVy38Lu
Tv7MyfIK8gfGclW6pNWkN8F01hfjrFwVC8Dc7i3fgMRywmd+ZTQkOikncJo+MY6y2g5JXu5HcGqz
W+zQSmNyL/tImKD27OVV3aiejw/qpopqvp+h3K6ZH+StPhlySstiNGRI2ybOreWJBm+kFwMY6UKN
C0v/017aNfZH5muwbtqmRX1OhjIG8TyQQpaCG5GPRmJ2UTD6TxSTj30LwruJvMHb964RTy60qtay
Y0wlYuwW1c1i31ML68zmozDpZeQfaVodrDXbFal7zr1Dtspo1JLzMCwwAC7HwR4egSyUUOL6/5w1
n6OkT875RP5lpy9bX7zRo3iGTvu+scv31aq+gjH9tlNnDd1V/oNR/FSXucssc/XPGCpwloL4kiNj
SHNvVQNT+Bp2tByMu6x1n6dxevDG+mLI/gZQ72pyk5W9HV0tsamT2tfJFl/jaBKcjzflPZWDYp98
uHVw7/jzj1Xrb1WgZbHIRRlRyn3kjNzb2/y91t4J8fa3vrQO47Z8irU6rrN13/FJc+pfJMRy0Soy
J2Sv3qWWeaNwdcy29pgv41Wb169mq2JloCTzw/XgvW1i/TUyJh/LgtKimbdXCwKaZl0eiQmQk/VI
KaeNKmD7sFXNyXbkQ2oVrIWFMCuLGlEvOvUGSinMhqojOrnafU26W8j85ratGRYQp4SOp+jg+VR7
wlHZOoGIJQlxfdhP8CTiVCFuI7rp2GkW+xBG8gJEdhQ05d3KZLnG/pH8xvA60oe2e1qmvH+sCB+g
lSHGMYgi+66BA3OTTO9iZChdnd3SexucddfMw5eptY853IF9vsacvV+xWZ/mgODeXFzGQDyWi3Hd
XP3pvxBJ+25bQu0pI8qr+tM2QguxMHgUjloLTcJ4cKr1pHVkD7Os40zWr0giPTjBdD8bw3OQjp+1
kxwZZrvJKrmWQ/lnZMfCd7wnxztkWcmUm0zfBlu7M/GOjY76e+bkZSgakzB/Sq+V7O99O/uiTh83
rn6s8vnq6itUAtUYmtSeej83wEyYv2MwLaFWmN/jOryzkT9Aj7hhlvFpk5j/lhNnBgZ0JmGS/sfp
vIRyjndTwWMlxyMwsudtpmK22dlTtZX3uSFJZXr76CfJQdloYXT/UG97qTG4khhWakQ7ta7v3TR4
H3IUHBOaHtZwkxuSD+UA2mm9um11tDpJpNBYVOTNz8Cp77U2cAjf9eu2Lud+s88poggUFDXAHz5g
f10wu27B0o9/ZJBfdyt8BdjlLqsPXZFAwSRjr0+fHWF/OEtzZ+Ap4JaJdBaYGdccLgI/282GwFaU
/4yiZOYHJ5LNrhUPiXvQC+bmF+shC8jYRo3yR2OggdhFjTc9KVwK/iV5KQPavONgnmCOPtuyO5d5
98zIRB9Zqf6ip8nLWsrXiSpV6KFjFWmFe/GA5+Sev4dk6NcsUqgd5X507QxLm7xICk2A+K/dGjyb
cpn46uxZCBRApFnEtjHtU2j//XJKyf63vSAJDSGAem6y8dIyWV3aJG6ztVuaco+xOfQ9N6r1wKo1
ik32jrT5yKhVAFFUfx2L4qYeTK+qAEv3XDLkFa4kkqnv4atH87CuPeR5hMVO/wpvzMWuqmwfbCX1
pcGhMwOlnim847YEh60iNGtlfe6k5oajtxqhI8t3xps9RkY7mA4X88Qpo8hYF18q/tGM4aWxGO5v
CJ29kvzDnP2/bp/a5K3bHn5/1ra30502ltylXNddUGd1FNilHkK++S7xWmbF9G3pgGrZ9JBs/CDI
aBPDizymn2YwFXa+3py6fJ3H5mFBZNB3x106TUdPx+UN/iN4mQ+78D6hFLhvgg7AanOh5H1dVtIZ
q3ZfW8OOc3d8Ddr2sbEHMgEaRJ0+t6QpXh3Po7FXcQYTDM+6Tq12cyjAoEswsh8gvOABiNzHNPhX
WpXPE+xjw1hfyTsIWXom2b0+v0pRXcfVOvW9Bc8eC23CVhuaBgF+jsE3YUwIW7wWNUoIEKzgnFQW
ccXOc2or1DCQUwOwzZOf9WAc0OhwUKVoQ3tMT4WbHYRG7rD1q4yZbaGk3SRRUszHSUfXMmuDIKw3
5yfxRRBube/TUqR4mhPBq4ckg3bnY5uowN+J1I36Du+alEfpWSLSco+zV0yfkz3NUWrWzNYYX24x
nje/OmVUPX2dGko+PJk9pSrIPqZFw3IEd4uptLjV8rVyD5xuX43+x5LWX6IVRw7QXR00D1Pff40D
rL5V+VyL4Q1TCLAc6m1qy34kNJ4W87FPncoTlvIhm8xzp69Ho2p/1Y6kGXesgvSTBJvygfsNLP0K
ndgLsLmLUaaf6aS/aV2/62FhoWf82s50jDjRd4OrQ0shniDBu0f3a4iEvZ1tv7p3taHDkZdkgn33
0mPP8kq7jl396PWESs2Y7jbygFk0d/24zLHhmogQJMi1ms1pWK1/q6kdNQDXUIDgiOq/vtntrJQs
TfTU4aj9OnQglmzvF/KfJpMepnOK/XVRHWG9j2VZHPKignB5ukgkgTbNPOqmvDV68N3UIjv6tvPa
J+VME8neLbX5jIu/pMqnynb7MV3jmPz/iYnxhwCUcvNIqxEwJnTJRDzSqfeWRz96SehLpK+l9P4u
ZgFVcnBK7fk01zPeoap/i75CcASJ8QipjnBYxqckXx88p/mrAsfBI08rZ+PSejN1Sp8O82TJPiLC
/RMUWyz86TR5xlM9UiXXOAVS9Oc+H9Fud72Hth8oSCX7DE+SB+Ojsc0IE+QXZ0UzSKt2rqbdVUN5
ZcL+fiOipjm/V/vSoNBR1dbRGPFwaZVQUNI4AlVaxqCtbyo5Gj3IqZf2lz342ArjKpfyXzvpFyGl
viO2aaN+w9S5nao31+9izS5qKcy2OFcSMSbynD25Ghw8BPObH61tRg+qjk1zFLHWV0yDbT9FB49K
6nbPg0evrxWowtX7pdJiMZSPBT+nun+pDaZdmGzXvemqwwMEKv/gi+pilqp7Ub9uU3Y0UHNXuXLH
iFoqm7exH/5UU/bCoN5xkd1rL9KLaIHzeYEZQVX3Pact02uWftG14F+bG3dzu3QhdmCJ1zR5cDRD
CzWzeW4nIqiu/VdJQeg5/ww6TxPJWbhatng18Ywa5XMTirmwdixV6nOfs9z51wXun2yovtuqpeTQ
antpp/Ah9YET+0N9qTb7xdd0KwyGdO97NO9HgWTcgHSM6H+LoP0YRH9FOuNpK+icy8E7eMv8rOf6
YRTGa+K7P1tfzZBeg25qTPPDq3LE3rGAhV7c1DndaDBEk3CYwGhfbMrm0DottN3l75Ko/tWY/1EX
Igv/kpqbKuqLaIRRPlLBF5nnb56agBSMZxcwTNbMsVjNKXLmgTLsiuSc+5ZJMBb89W+V6KFVtc8D
Ha626Z+TQn6kpKSDnJ9Gmwr6RI2k0bpzI5vzmk1nQONPnJGvNmnaO+V07XwBB+G1eyKW2GiNJu7R
O4p8q/mdp+5nW+x7oIEXf1iiVKzoyzRt2M24GjH+CXTS/jLxKYQmDcCBbIwzpLlSTLKKmjNHn+HO
yqpYCocNMibEWGPyU2gl/DLrX8iT/vSpgBy9JuBZN9Qgu+5cCfPkOPmt7punCVej4U0ax3jJh+pF
+Mm+NrPyZAbTS279MWZYF4VI37fEcnZmJ95mmv9zmz25rfHS69v2XdTT1fA7ut39r7r2QhIXKihy
x8C4kxdnWzTnQTgPWdnuVBmcYIYKvjMRPcJ7Dmb7ULfTurNTFexP1aPryi+kP+GHMY+WXx1qHXYO
3ekiNFGnME27k/BnREurP+qK9ca9aDZqVWtxN2nmWZndbmqv+jD/y50KaqG2LN+Gms8NkndCcq5e
7rmend9av36t0zWs6N5D+zNYxBRpQDNe6PQ38/7eIGSeRWadqh7iiVzsktQPlSQYxVImTEv9BvfT
OTemSwOJmhjqQzWhHDWs2r3bT18m3K6QJn4VZnnz/I0agUEx3R9CC6erEQ7pmOZQmUr4J+O0Xv3Y
XGh8Mdp8t27wmVF+aPR8V2sQKFEF7Wn4+L/SCR6RRKHsWTzPVB/yYotycv2+biJcCUVYC6tND3pq
vtN2oxjpieey1B+Lkv7OFhDmJ9ZeWZPO4sjZwW+ZulXspwRqubQ//SngPZg34pHdZiZ0OLtDV/P4
M21f6qB2yC60dfzwqVNbVFWi2netKPWzP/XE4vWIAGizeTduHEP2Vp11j1rlPxRZe2H+EhoHIUI/
rUTsOdaD1OQOzYf9MIBWMGbSJ2TVSQ6OeUcRN9c/y7lR0SxRDVAfCimF5x9mzCaDOTjfX3OEH8zY
lTASwGVdcXmwDMQqJxnLm1pntSdVCVanjUWhiLolRYTqkLuUu4FILfJFFc6UGacM79N7KL30WMCQ
R6DEThhfveDTSOBWM9ZD1veHEriD6X/TgpsWKIjgneKLmnkKA7qe22zFzThAWybu9Sz4lOhX+0Rl
KySVW/Mw5N0FDlqmdMeDGN4t7EcGuzLolKuqsKjiW2keNRCVFoR3Bk6A9kue5MeyAhVSJFKGzrA3
XC1Gh/FUllg0kApBG9x17Q1iurO6q9Qe39Klp4CYRWkyn5P2vpLaZVmtq9pqiNqwC8YpmnoaiO6V
rY74HWrV4WxSqNbk3rRQCTJUSSVe6EzxjT7+NhnIlN1WYQVYjthezLgybmPnnaBvpQ3x0eE5nJIJ
WnQ8iAaKDDFWenOVbR47Y7s3t+nOyKkxFLegLl7oR97SZmrCxbN3W30HdJuxWPVlQWuH4+yyyAZN
2TEC9bENHt1YOuytR/MCUAjXMutdXNI1JdexzOtQdzG6YPVY4ze1J1dkp83aiDLJFURy7NKhpaVX
5dEAEKgyqfI/Wrn9VVsy1gmwawtKjfGo6lW4bs8DN/YtqzOUPQNp1IiTwGKjMtNCbFVT4cgpeLXt
id/Yy/owZ/JW568KJqCNQVR5ey8zYnvYpy45OT/N1aFno/TzCybsphbKy+0VgnB91+bOofLr48qW
YOVMpzryDp0Np66LK62dvwqtwlepjeWRoK+V9zyXwz34u0hQMRj7+eDr5WHuTHGqrSL20AZQgaXa
+sNcPnmttZObF5b6n9rkjBRXzpHnLbFNQWKgIdPXc9zJn9T0IKv9/yo0/T8Y0abMD9XpQH1aHb2V
/oCqww/U+i13PHJNXDI7lpCdpXKH4RGJuF+G7nb8in77Ky+Z/WBqRgHqoCJ92dh6uAHLP3Nrqs9c
tO9qVwo2LqeAbx+pFSYYdLN+UMef/2Ey6b93al+0Dwq2k36PCqOKqQPxXCvlavysK7s9Jn4PV1uk
kgy1AEb1/5upATSVal0csZczYEHqQul2rjXtRfn3pgaBWyeXArhILao4oPzM1yq/OJS3CWQK19IE
f1Jhh1Xi7jAbLKMqI7OzaFpy/mGtztWU1vasOjYK1OD1f9vKCXuqKpxhZd/Vj26/XqrqpMn6ZFn/
2IQrJI+a/2L1Yj+DN5v89EBqTOXsPdt+VGhb9u4TtW+ux+cG0+WDb2dV1UqqdC8PwJOyOVlNO/9T
a9/o10euQJqXXwSEE4Nig6ILpVpEGzYmAfpptt5uQ1COHc7DKzQZB5Vx77YJ/BS3uj3JdX5K8z8y
0He+2/6b+ks+vAMJ3TEge4WvIeb2OSMSrKT6X3Vq6uXWcSjpf504wjiWx1lp9GEvWCDpIeQNoq3V
0jcGaHeoSIa2x+KwyPU7f8A/GmVP6z078qiq3GKj0C73vQQQyo7kblfti7YvP/D5ynBaqx0pP8Gd
M0G7Y4Jixx7kQj02a01/zfFemVKJgzm/cKL6Nf1/jb3j9b9Ny8lW12cs7sHHrWPBXFFciib7KbdD
Pr7Wqu1uP9jjhxZsoUTfRr3+3yiTY9vTp4ocHXe5jjxjv37m0njSk/8X16Baz7px6Exjv/YyNLKM
Jvs3fZC40yBX3+xjtsDlyboAJIERdI229a2EWROjsdIp4CPUBVde8x606VGZ4YkqrtN3yvbYb6q2
X9RpqLn0cVgPdJOCU56vB36oCElYTct5qikEm/kI6nKNPO9NAwxioFqpjnCPDVItNAdruo7evvD2
sh530lLHmeWa3DXkEavtUewhOaTiuYd8NXSDT86EkT8V46vag+pNylBxKpXv1aETrAZKabPgFT68
8UMhu5Qhmnvgn5hNKX7VG5Q5UFtc+8oIn1g7ZdPVfWIFlMpqeaMHGmpleqyDP5a4clbS6RU3h8H4
7/lxrS6RuGGhK8FRXbc5NLmjpNf/XwRpCdZXI3ZGO2oSHijrXbbvjT8e1F/5nCH6zzwKQKt8Ujrb
L1PC6R3ZliYtfFBRXJ5skp01UQjM7rNti1Rjm7UWfBZs3wU1Dw2EJ276P9OVWPKgsjhNBIACt1Av
RMQK+FTSU/nilOnZXQBnlDe+UAtAfvMQTDCMPG0W2hmHWC2nqegNCdaRwAYVo5NiYVJYIKwep4Iz
MAv4IqsLdJi7ivLcikGVhn1eU/2U5QcUQEJbezM16H3YTzjkkk5WwRbg1LI9BHZq0Kk6sJl717py
nJZUfqmcf6bTx9oO64Paf/+dNOepAFwkxm+DUNzWDiL7wXyOi7YvKrmTLZIFNV1jcOEZqDvIORow
ANob9yPI4YpFP0O7Dxz7Pi/6neqNqtUVK4UB/mI8F3MRsxoJPr9C5mEwrWu/kMC3n8rqqx0LlQZW
9DYn1X2/6vA+5rt+8E9V+h2k+xQr15OaqZPEla9bAHqHnZr6sZw2qPbGnaO9KfUPgoOlWg5O9+1Y
9LXav/+txn93ObTDfUDohw1QX1fMF8hdOPtAHe60DG0GJzgom6PCPJV4FW6hoiM+glzR6f92KuSF
Sfh/NJ3HcuNa0q2fCBHwZkoS9CJFUZRKNUHI1IH3Hk//f6m+d9LVp0oigW3SrrVy3jvBhdJlhKSw
1f2w2r8XNLgkyfLAOMhn6AxTVDH3qf0CeKKtPyzr1gfnqjDXv1+RkzISNsUc5yUZNoxjkwiowPyE
obeRO5vaP4lun1ERk/iA++lJwW5+q6YXYj3JKxZ4d8yxPYVyUEv3qNfUrxX33i2ez1a6IDbkqsnh
4nymuEZp/8sF5nCqanKCa7pT7IdSXSpW1l62hGtPPXCOoHNB6McoOshgLudpKW7y1L2OeharV3L3
5UtxB3onA+M9AkHMBgOGP9yQpYlORqjvMNQZpsBkhAnHT+tTOsPqb7iiLTbQ7eCPpv9hzJ5vAXCT
zzSM4m60NQLW6rPB/lX5kfGfpxxIilZ6p4wiR6GEzKu2v2hkgb6cJgzlAD1fKZQ35A3uqfLqjA0j
a+1rM9oPDipTxFdD/KbSsNW9aDtTSeRMip+EYMI2LStxDx01dFMKAGSOnDCJNGr1IkGRWBbCELFt
vISN2PXU1ijVoI3TKzAWYIxH/SortXfaUy+j/jQxWXkgbmNiwdYorux7QNGozbVvjkYLXkjNcrmb
3T7Bo5tLQN+ZZDvvL5iX32dRiThO4RB+UHGgjJ6+w8XZSuWscgq/r4H6q9tZfzcGJNSoFjPk4/cG
cYfr+T0uDOCL5r518qOYvraeMN9iebgb3GmGXnM2auLjKDR3+TiDHwWu57w53eKsK9ZCrm9gef8N
TnzV6bGSmwDNrPRpzVzqbZ1QEqnQXCIMjvTxJjGwQ7k6NKy9KgP8XjrLvNQpyNc62YkzcTlMhJVa
X5/ls7r5r9X/EROghtYuGVDIvotDsXCmDfrSPKzekdETRvNbEnmI68j6T49OZFXsMZxf+vikNsUF
aNtbQQ2FtMb36uDQC6RBi26zanyyRpw/ngifVQtokOiwY7ovjom940FCs90F1SugIYm6+VZcKTuc
eC+tunWAzRgEPL8l8H4vJnMYp9tSHif3T9VHV/x8XL5bPULJfDifmFH0j2v9xGepTrkLrPCJR4D7
Xqw0+D6EPxNxtcWoWBOLXk3RecwH2kSmQ+1Yvp5K7xMi5StJ7OfSPaeMvuB5JMrHwmjTfBATzcfz
X78mhMPxaxDZVo9x2FBYYuS7xXR0/Y89qTAuv3q3IRHWVIxYuwpCrPl8RkELp6VQt9AlwjXi7ltW
JJGwfCY+Ceh+TrSM+B5adlRKQ/p63UbOGASBO410WTAFFW3+wGFnZFWJXX9yaGXvRB31M7A5pR1x
6P+WQczt1Jb7KCz+1MzMZd0FDYNNxVLnZbmVF+H4A78nuA7Nq2RfqdPt0JMPKDIkYmkTPL+iEyHS
qaiybdoxVvEbdyl5CmdbJRvFzJEMEBaV6RcHPWQ9iKrRQVlXhbwr215Mf2ntPY95ted9E4DNK3cu
3wiGivSLHQsqinNN/ifmDVrixnyvmPqD6STrCogi7Lp1UFn7ElYGL5vwQ/JcnDFAhD9tNT9yt3yy
isLXgBhPPQfcu8irMqB7E7d/G9vzgRAWE2OLPYwTBmahTN+r6XkmL2c1GM0otYR9RbqCJaJY8i0W
mcX9DeYyDhz17N8HNRlAom89PDy7Kd/Z2szxVonsyV8lWMoTFbfrbiS+jqkWilmj5xHRJlbJkUDL
xvCcJPD4XX/1UogGbnE3+1tvU/3R7UOlD/9AiIdUdms/XcYeBGFdgjzun109+VJzwPtZflwosFgz
oNUOMkxEllfVmgytO3qoK0LLWMMTB2KlzuYKhWrwnIIXAFBQx5TZVMq4QrK6JJ2DC9fNcN/aDd0G
tb/rinMZJujLRqGQC1rPiQlBYqmAn1cAmyLgVTOzAUpuMfKtPStIiAII0crVr6KoH01BE14tXXoz
FhUhAhnoZy12oQKYE5uRD7h4D6rwNrvVppvLs9Fx7yInQQqumKfNEufVYa6bw5JG/1DtUHzAY+ap
VWl0yyBh2A7eVzTmz0s8gRrs4O84kXuLK3pyGXhvIJ6KBnuLymkUqH+ZdA4dj5q334E+uUNK+Ve4
pWDZPMdnstfwrFMgXIP+YQRN3P5jCmy7Knmxe5VRYrco4zChYF4lE41BlM6CVegG88ml67RGs5rC
EcAFJPx1wpt8YPTqZO37JbgtsctoyfFaQ3wAHZN/WO0yHZE6ovTE5JMijn1nMf4r4AFv8yL8iMJy
pu0P58uaiIZVVLoAnCk3PYAuQpn7COhOowiMZsxcHL04gEjVB3+tOQcwbPbTOkFLd203quWb8/K3
DDRS66xZ93UIqF+FFqPMRcUn2bz7mMznUWc4sjO9qfVEQpNEx8hivBHldSh1ZfNRBlTqJ8M6MpYU
RkFYPw9z3Z/yIKygv9Dd28dK5zynUXFktnWym0Dsg4xboE5odowFTGBHqZNLRgDlnqJ9vJr1qlqr
SvCeu3Ccwir8z84wXsaIkqS0w2qTjl4aW/RVvXHXN+kljhWm3SzpxR3Vt473tirvWTeZgFDVpXtF
FP1WUBm5KGbxSgn50M/NYQS/ubX68WjmxsWkLbJxLfOg1dNFhah2oZyq+x2vsh7teWt22BLKCs6G
OuFz3dkSzY/hHVrgclxmbT43FiU9rWSgATR6RgVwNaFywhdo42Y1T6VBItqBSZ9D2/ciZzz3+lCc
dGiRGxofIUWWuj6prUenrB2ZaORo2jYPB28d9/WnElffMm9oU+nOIzYHSigphtvwyh9twfev0LkO
mXc+BP9mCCAbNXbSbqUhIviZmln5h0ettoMxEJaOTd7uhqYIT3NOEwn+oxltC4D6Oz1y6e46tnHx
ykQ9xOzHIbAdY8tFNaXKnewnJsrelQ4rIsL5c6Vt6gCEXm+fmddro12/GIfOa/d1hzKl4+1Vqrpl
nl3mgsAKKNBR1cEv0qrZGn3fMXdW/UIk770GOGgzeUBNcDbWlLQcOorAtE/Sm26Bq3XNxqIs624n
Y+43AFJgTjkD99jCbCSFd04NetEJbYcuVQndgGj4DDlJXnUgtdtay1+zdACGXBR7V4UwloV/y7pl
EE6a3vMU/xz02PtUn41dy61rrPxjqFoZM5AC0WyLtRmQ+FdwbXN3fu4Hh0oPAOyoBtK7WITIVv88
a8mzrZjWKqGmmZYBhWZS/yAazllk/xfDqDRpCphE5fPk3Bdb8dGqf0KQFfwpIBFgmRaFwLK/UEJJ
aNDXhQHHsIE3CO4LPB/Fow39+Zc6tt+SsHu24mFjtZgrfTxTSiXUoFYJ79vNEz+trG1SulzTVH2y
Zw2M9Tw95dMEwiDAr9I8PciTNDREnCG4mMDrOSxrhsC9laYKoDWZbsK0DXX6ZqO1Z7H+oJwBDgjr
qU6lsna8+rOHCqCjfqyV+VWPFwUejwoiOQyZTto+pykzfT0z9cOSop4Ru9DXggpVK0HdF96hWSII
6vqJkusVJoTvLtlzYpv/WYMnNDEGFi9F9qwjG7op08QGbJYgPI5OtKKiwqyXOmB9JjY52ranj1WR
IlJMCeHVWh/A4y/6WMJozqP3OHHvTR3B8KUOsyf+fUpdp94YjrMLpmzLcB9fY/3MonmZ3fxWavGx
TZw7o3QVfsCjh6+XX4qaZxQmkOVGhgr5f4NEl5aOpgVbnNXWYqZuiA83gBQMwK300b7lsfaBboqz
cTIHnx5Z3rYzQHzAvpr8xkvzlWvk/yGDc9PVehc3gwrNz6Yor9jrUKk+4kL7GFT7K2NGK5Nvln8t
DYZqbBlNsXzUlXLtUu3daKhqukW3B1QCPLYnpSqdSzZ2lKBAaXqUxrIuhPSr9xAg8y3yreAftK8h
7XBJAViC3D4nducjq/GuJ5NvG9n7ohQ08ZTwHgzzyamHUBJ6mgL2RD5S06Q2OuMyB9OZ1uobjuOr
dhghoc4p7CZr+AamvQ3GiNOkPMYsAWpGFDEghQmvto4IWYHcxov9qk3jWTPgYNtB96JFDERd6ifD
TJ8ChgeshqpE8o8aw9C6L07hvg/K1K6mkFNtZe2wnxYv2zAMwNeseMec8o9kMhaactCA7FRtVv1k
/jXKdm/F3RpEo7Yy8/Q1reijd02h7ttJ8IOJF/k9aUIfF592oOWki9PGyNvnwSKMMDOzB8Q+7bM5
uE9zTPGgbO1VriDZaeojlD369C1YUcWTqSjhi+4Gz44+v+GsX+vUORUdya1pLVdLLclbm+RBB4sJ
2cw0gnPEAuRcecKcYsopsnhMxUbUQzMWv9WoQcPhzNTkhcnDR0sCxDREHxUaO4WK1r7rhXdkVs4n
2PZ0XU1tu3Iq0pAhUo9ulN1UDEwTZVvwsE9Tspxr1/2emMtBVj7tQ005gItpz80YHbpqSn1NCR99
N77NpZb7CaI1QMBGDqZqruohOdKDRbpC2QM0iGmUGhtHVP6cqQIeUhPCp75MccrgGK1gjJ4ny7nV
eQFuYRnH9UIUtoow4+pMWqL3W+L2QwN4XBmqj35kGnVHotJD6G6GhQaX1m4X2/mpRyJQTYVjpHXx
S15X51g1KFwWylNpwEOv1WdXo6vSJeBsnDlZ1pZeb6zEeUOYbjV09aFmDhmSAzHsRSK5gW9SCu0l
pVVk9hrzaKNqnVMZgdgYgLTDyjXGi84X+RBb2Wsn8GfU51bR4DzgY++8YpL5SDAT4GDBAM5fQKic
K7t5w27soY34IDufTcrHDpNUIi055pNerPu0IXUrjwF6DOhD0JpQq00JtyhK20theV+FM315dQWg
nksKwIzRw+6jiRIKJdQCMntXVQ7AvwIWivtQSn29dPULkw1N8BQh1UndLzQAVoqxR67/JRtgiVsJ
MWvFOC1TOykW4oDAsCHrv0Qz5R2x5wUcnFYCUrmjDid7zgj97Fl9d9P5h/k2L1E1MtdPe7b0aleT
oIaN9aYV0SF1h5cyG8/BMr22Lv+demfTGzje41hugqV5iqeG2WXo95uFQ38xnk4yBI6D+Z0zeqtI
xkvj6EclG+41+CIkaDb1qBN+EQJvkxmJxTAo6Mjk20h1j0URf1GvWPcOZ3dQQ1rbWBYidwS7YOAq
AhoCJAPMDznSHYjUDaiyA83Pb9kQHfiiq8f6Co4zdOIpAzQ+/mXG+9Uyhi03/uzpWQCQA+lERaWT
0PmWVgPTCE90Y4nh6cnEhgOoyL0asCYJpWlYaCcjSplh5O6iJLgMVLdVrfp2+umpIACfCmY2xany
0WnO0SP3gSOf+MsQHNsxOmmjQ4nIO8g/Dr3DTCcn2lUULWCcbRcr3DqA6ZswASoEuaGs2DrjKIdO
S5znOpq38xI95a7+V4NOwVStV1ksZqxQZuYG1pENZqqYDsbIbCVz8rOUsgaFB70LDuDRI3hW3h8k
2W8LdZQEvTPoZys3RWHIoVK8aEedMMOprSNFgQelfCySBmIz2qtVhb2zXidLf0kAzMLSgWBH53eQ
ij4lwSxrHkaWb0WXqLOzrRDMC6zpANCBWmyT9lvGZNEahC4rzHaKDRYhiGnYvt69OZW5i3W8L8Mm
VosG3ZBEsps6cIBg7YB07zNKzeQje/Es6EFuggAckTpSncF28B1Zmv51av2gE6k7uH4d8bgmtu8Q
HAZy7ekndrwjs2Hb7TQse5RyN1MTEeCmx0xtXzKQVt5QChufWoKWXxCYgGVH9bQZD4TPp9m1fdXl
3NUtnOVC25HhbuR7NU1y6Og0kZ3BiByY9QYhw47XRm/sarsOV0YJD8uL93of3bs6DGCd0Vc1gkOV
CIk+6xvGdI3FqkgGQDreFlU8yk8qDQRUFIYAUWIBvkY5+abL0D8TUstUhFuNHZnZGQd+CUOpX4u+
PEBPf4gFqblgvUEzl1Wu5/DstAtk4XTDsLedReFuyeL7TIXSIIGybeOvtbBq6lhcBljdgTrsGpJE
za3WIoPXVgBuKMk6DJMyyc6zAnAAx0RuyzgQben9zmsC7q5Kk4QeLnLfK7T98LTheG4rF7ZUQXjt
UCLR+cIWvGxKqLqqA+tW2fNh7ro3xC4sE3qv2LnOWC42JlQewmmkF5odEMI5L2X0Fneo4yTZwyX8
dQEFoiu1npyYEk7zUde4HJfBbklnGVBMEJCgWE1xyoBbCW14QjeBXcuVjAnHiRGv3KqhYTXOuAH2
30IDBILp8DM1mgtmJb2Ycd+II3zQDvJlWTzGzWTRciWvOEZmYR+ReQQVg6fgKr8Z5OFDlT0qKdDP
4FnJTqJefa/AFCGa/VAdmr+9kl/JYN+zhfXBLI8lL2JZ/9CSX6l9c8qsQMWGJTvGGREwDbcmVEIA
iCwDgOikbijGgBpXoE5H5gOy84BsS7mNmLDUoxKxwEFgd1Qf/s9aTMKCyXLgnSdD81SXyh4iO6oV
bBMki2KroUiBjoMFB8hmiyztHHICW9041ZZNAs8DG6YXAnxCNmAezx0rqbZEVcsj9KLbAEdyzMqz
Rf+J2TAt2WCA3oqbMEGuWYeQVrsfbjeUBd1tfLhw0YrGB4fa2CFmdaRFPRiS6gA+oBreTQTbtrVt
USN3jf7v5ManBM6t6Ea4y80GgdKZ/wJ7Pjpj9mV0tDHn2T5OZvfeZcsRbF8J8s1+iJkspw7yiQY2
ZTrrKfM3GF1k4fXd2jolhEBqXG/EjUzVR9lrf5jftLLHGAITUM2md3yDwxpFd3XSjxbZkYs1AXTy
3JHF9FII7LZm2Bw7prb1gKbNJr6Pdv6cgvy2c4A2AB8wsLx3yUg/curnqYK/WfZPNh822u8e1rHq
aWERwMrWyVS4zkNBYqLnMh+bJFi1CoHEUB2ljNiSacmfZD13R4/3caY/d7FNv+FidD9lqW/iytsy
6sCPgGcvSXotYh7cKA+a/iFhBIx2iVthcVePidGLSDmtCahpK3zGkEsM+2mYrx1YUvasZVmccfBl
a8pkpAHcb/q++SMGFFr+Jmz/ivmUf07REmvRyhpxUOLI0/4Wq+EfY27+C7t3WgNEzuuUypomvFMC
PCratJN0Rojao3nqtYqQaLp3Wfy5IOu4tO7diJJ7nOd7WemUuREN5dYapjKsEIA8g89LJIRWMjl1
AiAalpTTsRsy/G7iwoNA3U1JAlaGcZV0QxZluWFbaGmnwEc6+z1iLJ8WX8S3TWp+gBG1ra36UTXG
h+FCrkAtR61nHxGKTd6CIAvDzTwiOuJqvqkA3Hnqpuxk9sY+mKq9SYc5BAIW9PltaNrnhQuczMMW
ia7TjDNvyK7CuLx7Dv+dO+ig5dspMY/28hi1T6p7a/7wzA7Eeu5n1byn1dGyLXoIGqE8FHrw5rkD
fCdvWnsBtEU994SRf7IZfhlky57+7XFWB1IcKswOseE0R0fNDc5umRcrSUm1xjuaXj/QkHyPAyTM
UIllHjKF+RRzGL6nNfD4stktXU7DCgGVIPXl2hex8WRAPZTdrxzkiuZrtoT4QCJuaMIK4MO0CLZE
WoeUkNPAIdh4ItlsU5spdPy0NEh1QQdZp4zyR8a/GGTREWISIbWvaZEb9p3MyUWLmSkCxNMwbx1z
zMeq3OSg+ULiBZkcaUU31gUfgqMNdhPCFdIFYsbaQIMBLM9e3GHLM85CrKchwNmLXQSDhvZVw/zF
HFrOosmXB4wtDHreGPjDgFqVwYUaGSTiTTt51CgYffiBck6QlSGJhNhlma6fdfB7odp3HslUTdEM
88k2GfyKEd/qpbm2ibITM+vx4Rkx3xJFT4wNpvYLd4aCHq+3yr0f2TdxuoUzv2iaC2bO2sorezmv
jfoaGy9RkkdxKiIaQ7ICmH644un5F9k+/kjddI9WtCZgDV5aRfGgN/8NvXD1steBPbQXtP97BWU1
ego6xGAz9hG3XecJ1GN9LxszZg2v8tRys4iH0HhxcNmHIQk2Un4UN95jzGuPEWT2v6qZ1ziXYz13
K7c2qXM+Zs/5bdNAgsLYVUu8nudp7ZKBJR0zDAm2AWYSold0OLLxOwN2F/7XDSSL+XuHdasI/eWK
A2WZtE/Jx9ohRvpx9nNMRmMwKpd3syvzCrYrMulFRCHo3mqj064IEH6QaxJRCJz6jHm50QXdYDA7
APUEU8Tx4ABK/BaNJhnAlzkBluADFa/e9qxQuRhrOSmmdY7o5UmI0wLvK6hqB1aKSkm8/o2+aoA9
JSUIqD/Lu+1+llQ2KVVCdTc3ODZe3V2E6Szkg4+gJGNnzxXqRZT1tPl5KBAe5L67qbk3LaYRez89
5UbduvXud1uWv7GUifMc3G88XMGnW0bgmxRDf8WSyvmmpckmR3dMJxobiVzn5osa1NZIGNqpmdvR
oL9TpSdmSzA2NmSmqRQUXSQ8uidZboPSOl/X9iRGg7cb5iPn2DDdnZHRc7e6ncJFQSJyJwG+hLCa
NxxajGniDFj/WO7XqqPf5kXkcJxQ8A64nKUa/mWoRMgBLWqg1fVeTng/zcATAlBV6npKpMj4kw3K
dZF7qdiU+lBGpCI0ElWqnQJYv9vxmxE+nsX00njXBHNC0xYJmWq+K0ryKQFn48LYLYtjbFJzUGjH
hMYxJQiiD75p0HxSQdKquA+OZQhZA2GKNaa6QOIvLAbEGPSTWCbG17HbBYk3iaZfLYzt5dBL9Lws
FqC87q0bVb8klZZdLZw9Pc8umxmr96gmVKFyFb7PuO5iKvYNVG5lVzfhzYWjGcbJATF+0f/CTuX5
8Me0u53lfkqukov3RKSfcG5TNbSN6dpIzlDZebPucIBu0QA2sJ9Kkj4HQm2EKs3IhEdIA7/Ww6Db
P+qQspxqD83znpGRyFN3xASuQyheL/uaUMJiLmkcensySx99v3fFuOp2c24V2vC14UdFdZJfkx2z
kcJQoy9w8VcG78IiJkFmXWxzkQk/IfJCYmQzQqYGqKD8hpR4itDbagUTyzCl1tkd27Uejb5FRC3+
grT3Qre1x6gWUB5mKMK/Ftudrng7uZUBSD+PsDip7X8NLVtxBFY6n/tgKwcLM1DYP3At18xcpnFG
+mjNt9hFw4DIwfDyq+x5b5britC9QFhQM28x0mGSTpbCCIXs9xx5TApR6GvKiURwZ9WO6Td6RbsU
M1pU+aEtp12kIzWB+YS6FXNVcjirYiJVdKzljMn3NNMB55Tajt/nR2x8y0IsFSObYUOU9sMgnI2r
lIAGGE33I0UJ7u9ELC+mGhXDUksONqAesSKcvJBNpauthW+4sJXFPgz2V0QBhkf7/T5ilIq4Sywn
g/eAI07rXvskbAoRuKGVsOI46RbUL4SHClK0syxKFv1+O+sA8dGXELMIQFD35rOH4pa4C/l6LnzZ
f0uAnUOPpi3we3wQ1N7IC0804GwGHHsUucz+IiFDWL5BVSWwvVQk8OL7lBD6gqw+Fl12lbBeEtMu
LXcYF3wSf8GB0qlJEVECFBzwKf/f/YklViBSZ0gB8OKIba9jmDK2Pm6R+hUrqI//Gk5wqr0EmXeV
kI7Pkxx2IK4sQSrhqXioEljyDIZWXIH4WXlsuS34VXy4HKmSGVW4mgJKRpqqu4orpWvvA2YR2y2O
VY4nF8NYIB1hdVCqAZI0rlUgLnIxXTQLxWrO/P2UA//jdgQtyiYVSioA36j+egRZefolLgZ7I0l+
C2ZAblZU0rPSXtCWfyx07sWncabF2UpQJJEwlRjfjD7km+RssLsL0YRDqMnjIWKyxvI45EUSIxPD
cOwkRuFE8XqazVx595l3lXKATnoiXxKyxyMZlcN1Yc1cc97aqvkEsf19QHc3GvpDyzTNCbkJzflD
9uisOELkJTHw/0Xzp3S5FIPyGoxQpoHXAOZbKRQqEWsE0fUV1hnQksUvady3OtF4CkmV84RzGcV7
euq6YblaHVRr2P1Qc/TWXq0+HKs/eawbE4b9GOdtIR8IawzOPESGpWDfPVQ6C4ZnRr95BDk1XfjR
d1h/j7AbnQED6LTqTwNQX+PLcPgS8h2N1udM1O7awxagEvZyuApsV/PSXTGovlyWjCOf6Nm7jCyV
YG0STFZ6Qyb1uVdLoKe5cpKo0AjfliF+CtsQlz/trcY5JgbkbzZWbqCEM06AQwAS4DFnVSHmIJ8G
2mYfdFy5WVyJqGnTEt5097KyT3JBuKJF3f9mD5LcaIxqteraxxgZfbqTue8OIRLHwoijvTypRUQ7
0gsNAnM9UAKnYAR9km6p9QM8URIgMQlx/lPooPR1Zzex66VAQvN5i01AQVJudRsnO8coN+5i3TlE
cmc5UtBQdihNPEmiYXY71bo1DUAaul5qBBcnDheoYsiuWWp9GsqKyUp0a8DkNNxr5EDpWBALF4V+
jcCHjk6zL2vjjH4QaIUW7EExcwWbvTja3IrR6kt2s4IEM9XhuKW01RrTWnWkiwODDP/iWvZLiyMI
A+dKTUegadW6H7pzmWbPdRtfJaazZei6aiCCZF8q5GtHr/qY9OalmRVKq/GVrOcj4j64rXaya+Vh
A3GTBFhWwTG6zyAod21C5FfP6UUBXGVU317nvHcVPHl7rD+pNTtI/TCjPrUby48qLdwUKMk0DS7d
tFtAjv3VSrMTgMeVNo7UJI1zMbZnDu+xQAZVM9VbQnUcGf+zk8ZHnOESIB/aU6aWMyCtSI+KtxxY
HVkeydNMim9ZEr+nfU3yp5yRykI1TtnDdD6qZfibvkvgO5OoSqTPnYnJcsNIpYSEcDcEuI3jzJco
dp8L0/rTz95r2cBmp7uFUNwbU3o3krfL2Pa+9L7bDJ9mzuiaBom+sgcLqVUXanhQqDK8NjgUbnEL
1OXbIHbUi3ijkiaKS4QQcdAG6yjxQEJNraUWp3BgLEJSSGxXtGL4pIlckPLVUoO4gPmGiaOv45Pr
HBV0ZeSBu2j+T8v0V97gI5tVIKFNdu8074iSgfkbbMoSIKrAkb1pXrxjVAAFk9oivpm3zszV4NIU
NDElgOlpWLs5MjJTS0sI7wJbDDklvhfnAnYMvBu7IFEE2GekqDYjJh9Q89XTix1uJQcO1lOvmAwX
RDi6jpANBHEb/dElNEgB3w/SLHhV5pvz//xUq3n3kn4CVxq8nmSHSOgIM8CNn4kASvJkvlP8kcRQ
PIeU/cQrI4CwA/bGA9LWk+xIi5hWD1ZRktdKOxIO8CmgeihakNyCNZQP4SEchSaeShOyv42waChg
EsxVVO7Sl5YSBV9RJD8KColKUVAQbjd8qBh+Ca74xNKGSMJNT0lBMNCEwL+EE3k4bJrihJu+FGcE
Z5e2ZEFdXVwm7+DVxZmClhQpfsNpjCOMiSd9QZccLGPAego+b6BtHcEhpKdidSBHlTdeUZoNIBv/
AoVak5GP2OwAkY4qDBBPa9ddHXwHpYt6CaCQHQL4KT9Xxo+yOzQYw2Q8y25JCRYX7y1/JIbBvwRt
88668/nyQrLVZCRV8gPCW1YZQGAmJwM3WU7jWgAOLHgcnLolxb1Pr+I2ZCvkh/lt2TyOiBrS30SA
QbSoSFArDZzDT+ZdNNKTqp435PAbWXh+ICZrHmk+90IXISTVtFdWCLstNYmuvHFyGr5d4ho+H18t
/wuqfqA2KCl/3n/yKfwlY45Npz9KWYqTwC5JsiIZ6IhLFm9r8mz4Tfj5ILsBL7KsQHbQVZQgO8Kf
IY+ysqgzaYThEoDooHj4pzp+/LZCct6U49BIUT3dpgZFW8DEWtocASnaRBr87YB4LkjjmRYGRSnT
CP/q9lNMukUCfdCC/gSx6IO4KSNuGmeLCIAFIUky1RNRg4A1xGFKsaGUe0IWZ6KCjarIxgQU0hXW
RRazdxkPxM9JUIf0hmbp/mjlr4rD3FAuC89hk+kmTb0Tg8OaQeMBmoh4RfmQVnIckJ+alOcqjnvs
T7p7BVl5E+sicWPCaY8xC0xquSfokLCcEkCLl4RxwNm3wkMRlIdmQokdoS9NSia8uVkUK0WhEVnc
foNMdB/Hk20vhzYN1pJGZNn0FKom1ajKe2dZoakds/4B33AjXe3e9v5kg3fIXQ1ulZSzOUr0+bQc
jRHAqzjr1njm4VI3E0Yi54Q8iP/N7eEJ5kQTOUIL4ld5Th5aCjSwhfhJwZPohXk0cTRIjICGt2E3
tnAHXcqeW5sUfxrde1BT+aABH2fZe5uQ31p4dA63NILsyb1K/sMqSFBQRcX5twoHTKdYqhsBue8w
MJzdjw3aTMyOY2lsCmHWWJ9jEzU2GknUb8Z4FztgDix7nUXuWp6A88CYIgjvRISQaRJAP1ov7fkH
kFy9CV9sWKFqjy6we7XNS5W+8EGFaVIsy7Zj8N3TtENx07cxcKGtX0qav9GgnCeQtsjW0RRmeH0c
yLUYbLpHTvdRjpSIMWZ5XB2R+vkj32vTTxeEp/KkpuEG1DQ8aPibtA7ZUCmZeS1FJboN3AluqSQP
tqnfJweBm7apUPmYmZCQLuitf9f1eKDStqpMIrXlXUdLIrPNDXuuaJgTLldNxtBoWFfnpUONFXr1
HbPbzMhENB6zihHUBVgxqN4urr548l476OVDao9Ov/zacoJ29t7QkV1RYqwaOsVE8uywtrx3NLQQ
BZJUEdmatZRYiGSwFTH0oIhgSBg2kve3pNtSL+XcQN/eS4ldbHkLuEM+ke0UrguXWwlqNGk7CvDE
/ac2eUnJatBJELcAdmI3aAf5hVY6K9Ts+UUxFsNIkcO8ke1QkTLlJsmpHnXJ6zJ4YJ3i/IYgbmBe
4kDM5VPsPMJ2PkqyNBGu2p7y3xCEJwncPWPY1xhaR/+G+JTE3lHNjS/UgzbEHRTlFThl8aaH38HH
C2iwoYxoThCe0d2TNrEELjOVxzgKDoITYUD0sUrsowEbc6BGiFI8cl/21nSABaX1ShIeadhII0YM
k5Q46wkyGJpKU+JReb8ZPRVa/RNmzoZCpFxjzzN+07kQiX453qPoJuuXBOHrRXtdzNuApLcYCDux
/suBGk9dQ4cROWmIwyF1Rs+6m0mMcA2DOtKYGP4RcjVAHiMABTiRtoH2CsAZ6PgVYOxGrhL2H4ky
MhtJR6mbiKUyFFJgOU9Yzj4Q6onTmxvx86P20GiMRCyxpKnSgeLne4yCFEPcGK7rU5K3mziAgsuS
8Y//MzeYOnmbmWqvVD44sFKkxUtJ9i/lOLnz/wt3eCJOXMdJ5/9hY/hZObzFeJasb2hqIlFwH8Ql
HArxL5JkyhoTeUQUpdPyi+QRx1gxBpNzXnNbiTUgff1WfKTIgCHgsXg4spORscIqUSpfzvdZ1hm7
2ob/SQezdMKDRiLPT7XToR5QD09eVKgCjRqI2YzKN7lH8Y2UuoecQ+eFpqM8ORc94ZRQ4iKJWMnd
xC/zb4K64ZsDAAENcNAwZ2IHZGAUodIvKWhTqcDpRANyjI4nFlNyeIuysTFR/K6ak6v+oeqInZAu
fAM3Y3LR5sexj/mmKgk9NDJXlCmCexmi2MdyS8geLvgVWVXJxSU/TgYX1vj/8XReW3FkTdO+olqr
vDkFmqbxIAFCJ7WEmCnvfV3990S/8/9HzEiiu8zeuTMjIiPzO35T26JMWj0NF7dc/lL7TTA6//6/
HxxRFn1zm8W085ipAiwqnj0PFSyRJyYsQ5tlLm/peXQ8wNnmQOWp8MCHULMMlnPYt+//rQXT+liA
3jiOxHZqp6krxXs5RxOWkSKmyVbiU9nz2s4+a9yNx0uCLFc87rb20YHH7yz6g275aqMG/5Z3p6Xo
5q/5Q61zKb98gL+ZXlPAGa6FvyAvWkL/pmuGR206/oQ/j7JnXuXQPEfUbDZlOWbbl01xfq1BUVyB
l3PxtH9GzZdF6a3UWDQyVS8pJQlaCiLJM+EpYihAWQMGYWAE8aODJhh21jcQBVn1mWyEpdleKuff
HVoECACbcOtjjfWKuIZqzXUWCvhVpo/Vp80SLDLriMLwWtoqKSb4ZBIXpF5goAnqUJYJv05itmJG
LAAy89KDlpjSy24qrhb7JxcqwKiHtNUu2i09jWkNgM84a5J3NpryQraqkkU+nR+ksaTC/fIVY6FE
eLesh5B0dwdZ8TLanrIXB+lOwjvSlWVLfK2kEc53Uf3Di0w8+4KxPq85kFoCPqVgCi6hG6VhNHkn
RpXG10yZllrZkQvS0aktjxiHZd6GwUPIDAxhrmvIlA5+XQly0n7pjyqYQZV5OcycBbw+psPt5J85
Kj5KmhyeSo48WQm7eZ+is9FrRvTAjdGCccXkuYuFh6HrAQXfCCXoNxGcANJo/SXvvNQBs0Lkf4S3
CnRdS42dyaJhBa8MTEBAdakoXFn/VDPkKUkcoW8fXhhBzdLDH41VwQXTTXPZTsnlBPjPB/NcWVVc
pljfyS7pWv8uSKR3Zm/432XhXVnr00YYYE+Bc/FlCubakYrkIG5zT/d03uv0YCsuEI16dvReFzlN
HnAmJass+oAuTyChJhjRgFxGLChbFEtiNEP81/1IQPSK/pQl2B/QCnVOo7szJuZ6M2K27bIgIRa0
rtSugm5PkNmgyNKt5mvxL/8l+JBzoipxTZzeAW4V90cPBr8qmFfFaUxxTti1LRelNtVB/W7Zwumm
c93Gmnex37CxfSF588ChABm0dLWaBMHwCvYJoKf3Dww6uSnpx/JAhyvo3ZTWVmK+RCTFaF/tKzwo
zG/v/9H51z3y6gkjcfUnChyhlwQb/IqBo/ybMz8p1BxISEtficfE4SkgXmHcHLEU4hThsdgkQ/zy
+bhCKnJeF+yPDjC7DrLXZMYeg/qFNcMPlaVwo4eVd0Lgd6f6U0kC+JFuj/pMJDpCg8rfcVkjRdqx
IgWVYJ8pDyHbv/ARncWNedRd8ty29N1oFzwWMReBCdOx5zHbFNOb05q+a1OxkKSrLNkRNVgTWygF
J9cugM2T2q0YYQkB+RqmbuQtVfxwpUzHBNjgKYnw7Kg2dKRzkDLyhFlgZ7zIzKtHauM2Y0vsAe0h
/fOZzaLlTNizCrFmme4ELbGpxMOzOwxknzTQ4jV2kdA8hp1bsUPq7DTjgh/zgxigB8VjgOVSZqVK
mV0IML/X59qh58zQF6lGN/1NoLD+l3fJ2ueo1f0QtrU/SR11lPz//PZ/nLf2zrKS1VZCXkhoe1JX
ldVB+TcA2dfed3fE6hlcG+GphsLMMZEKmn9Az/ke7U0Y7jC+JV6LflY5pt9aTXBeVAbCwPh3REHY
bRKCkJKHXABYcyP/IysrGaEwTT90zugbWEdi9bV/MXUBZOwI6PIUHq8wPL1Ju0cVSjo9/8uOzqkn
mV0HRU2WwKo561FYE2wvXwwBoZuofya2i+6VK1auRGhVYCoJLPWQnEl+Hjbxa6VyFgCfle6RTxDd
wMsqs+5IEPFBgbUKJa/ybf8mmH71TGSAvNPK5904m62zUqUJp7uyIlIWfbUReDccGEzMQOIs4dPe
tkjFKgBJtCkJPgazH50M1zj5a36dYcMXxzVCmAFTvd67DrIHSTj4Bk5dugPos5v+sE0lruMHc7+v
Gc4Um3QgTcd9qZ8RgjzZRfNsBxb1m/EQIB0tggjaxSpfkx7bS9b7XrYXtYVuClF1a+5vaTP/TbGa
zGcbzssbPt2NQj7aE6ZUGM+l2z/1a44WPz7G+F+fU6QBEVwOiNVO7Ws1cTbEBAjE7A9Isn+IlNfj
TyvnLgtjmlKz62JI/gKN44OKUH/ou2sQpOpqXLInPw1u67572ub+hgEID13rP/RDfy2JVDnEVNZr
8g6F+Z6kw6sI8rFe75aJzli+fwmcd3ERY4krVTz8DMrojyoQ5nDdMfXqLoy2+0SOADin9D1RgDH3
aJQnh5bNaTw1Y/WY9/Y9i/0HRsDMoZoT9rZDHIuMPznmXxf5ZL7McSqu7xj04806omfLsEgsOMo8
MyV3ToEfwimBA7OLW9WF4xz94fSneq8OAl1cuP4a7ExcQVjusH2ldUC8xAQc3KiYw8IY6DtpIOKu
eytIG1I3QzRNEZwZ3TGyEqpGNknkh3TldM0LEwBuHDu641yUitbxDXITkKWwR0SVeK13GbFKbXe/
q1H9RNMHk5B+YNN+MBb62XjOOobTjDbD2b2nn+b5LJbtYDB21/5XsS91QpQ7eCKgYRtG72QWzcnD
PL0vI+YLtqdlye/WYLr3EX5cdNjkAoHclvvwNlneRTd8S0E5UzyeaRXEDwMqgEk+UkLNrNx9diDt
Zv9DOS6961I2Hyle6XP+jXXs1+Yy6yRxmKBYv0Bwv+PA+dQm+JaWnF/DYD9li4+Os7w1YBKrdGUa
Q2jdpmiAldmMBMwUbYsP7pDvu6g4GmHwL+AcF9wrbtWS4WLgf9OYmB/TvaETtTmdVb8LOY/rYTLF
+BvCj89TsGjk3MOeCgTALt/HP4NhUgSZw896rNIrEMp3EaJugRc8eWRLS+bQrecY7aF7jLz9yyNv
UmVZ7Ov1+dgmiwvy4ACSoRpDXCbJyetIASqB/ez+0wFhl3s7Modo1dy3jyh2D3Sfnta9RBQwv88Z
bthgseZqXApr5DC0ovBQra8FeobN/hkMzz1BlFWi2CgNSuY3R84RxWCCnJKiqRzvxYGG9DUIUpHw
PnU5NFtyRShOijDhskLrubQMSsuBaOBktSnSmd1zoZ8lQLN4L6L4SNZMrJWaSvghJZmTz6/KzQhi
ZfGlg1Flm+e/x1l7HFASKVZaTfLcZMUv0oewKlRYj8Ny6ULA5FxMUv8ZtQid5QcZFQc4n8X1SxcD
+0z+p5Kby+O3OVqCorsXvEJgV3KwwSuwF7cp+5fPUdaZ9sNJoRrNVDqkPwnhfdLcEFk5SBCMYLSg
Q1rIcQM0Zdrjl1K/iGE9tEBivkMXUeCKMqLGJx7Bxj32mKYEYGJb9KJ7hbXgTAFQUQHBEUuNQfHA
n3KtvPGt/tOb9xr6BI7A05Kbhj/DahrbdQ/vFspkn2eq805iGFwGp5NqFe4+Y8OtZAU6D2Pl1zxQ
sqPzS2pfy4w0s3pHD9rXtEDaeC3E8a05RY9CkrwI3wGmlMJW8A3d8pM+fwPLG0Hs7Dxen6KUVEfn
CTzNp1UsJxeiviqQWU8vs1w4rYccuWoN38xbKDj7BYpxVvKpNokRJx0pGvaMykhIC8vTHK1/6TK8
MPnbMWteWY9AqJtW71Qz2bC890LMXCC/PPhTh96sGlBNfLVx5I0G2LqqrtYFgtgvODSpu4fLUX0J
vY5zQU90lBKrxLSJtqLntapuJ/PL6sKLBHtkQfQdUAPtk+8jlDcrQyiS0sA4TVGV0MYcPypBdOX0
VUK6AN8Hb0X9S0CSiGlxKxZQA7EEdUkS/qRoKnmb3DUrsfK/taAQ9rH+2vYV9ZHpo28nz6MU0YrR
0wFHPGcvAy5H+GpbMYjKH6W0oDI9IjyyI7dN7/r1tzgVioEbyVN1mvLb4q+4Kj5Sp0rI+t7oYCXb
6MPixOPnWwU+CULVVtxRhnhg0LxakjKxZFwm2MEUkC8R4LXXbe6H1Uet0mZv/9tSIZmOjm5Uzn2G
uxuw9AScv5DaUhnDe6HpRRcNzj05z1kwYd/6Lx/BXKW8NhmN84Vo4eAX7UEEjlyS+MuRNrgdv1oT
aRuSl/rJBiiLcKqkEFEtAc40kMW19A+rvAfXVlSjcOOqSvscTlTB4kml04KlIyFBGccHZfUUEWbT
HJLgDVQ/5NSjHOcdxYQzWsXAPsWi8J7Yi8PYPoDJiMcXFo47+51t0y+UocyC6+aPRuubwlulLoJZ
XQslupY+cKuz4VgI5M+/xkXjMvf2a0EMjEq4CLAFA6pVDBopYHPWoHgFF1KAt8U70/uXNEeXr0DP
ouaKaA9kg9865s8O1IINgNRDWZQ2NGtdL/IsvMJ9qDvvUpGGfGANfhn0iDPbV+1SYlbnLq+k/Vww
TwP1K3Wd8A4cT4SvSWQTuOEt47JT3GWkj9YiMmO6O8xLf9vP0ujspcG4rF7v0xm7ThQIA4d6j+iQ
jNlerZuFYGeGBXwF8oYN77K8+u/uxGYsHkJ//4PLXhAGt94/+2Bd8wa5zZyNzA8ukzczsKb6cgEt
ZduOV6aPu4axPIhWspBlTNV8qUzNS6vfZtleDY51Es4z0tfNFJ3wLF+KkY/QrJH89PCU7JlOgWsv
orD1tYqwRqkCdDd0Gi1BcZrgbPe+/6GP1pNdoulx7IAFp3S86yzzsw/Cp8Smd2PEEmrCW0lURwT8
upRwTlNgfvceOtEBHEUc2YDJ1rp9m0XHANC+zq6r3fu7ucV2tTTNQ4ZOb+yX1yQ0qRRcPCWDDrrX
TvB+7wfmwWQ1n1ckzFAd4JBtLGJ75lrVT1G7/aoryHE30IlCuu3WIaZO80kgTtPMOA8N7B3nZRoS
fMZwVGNiKsLxBzuY3gX5tnEEzJF08TFBLW3ZAKzx4nzuhQv8iDYUP9HtE+uUlynYv12j+dnsPt6g
pnGjCDwzRkGID3qeayemk7C28gR4MsUaDnv6yG/u7RYj+C5+mv3y23Lt+wJjkHLbrxZn+Iv7B+4p
e4EAi8DE3nePc8ZA7wnrFAZTf7ZuQeKZe/Rg2NVFxYRzVGOqIIWXmAHO9uOLM29HTIWYL6pKt0Uv
kQavdvfleaeKaISbZtP8JWrPMNT8EKZ9VhAJAzSnp7C+I8DpNAS3uE4gc3ryCumOaKlSJCRmieyQ
kE9BUQEkRp1LeDbFNQr4HZb2VBsl5DHs8vaCMQhDAwKO4a8YTQHl+MbC0QcQtXQZqqEFJ8J0s7y1
rZUjCaltaR7ejej/aZCFTTFOGq9N0Y8CnhmkSRFDFEKPqeehWMyFcJELFV6T2bfnDKn4raxOcmB2
Ns+LGz/H3uBab43LID5KZLPhmif4vK39MwRXNLhEOT2z4puTdhC7ck27T0Wu9hQppCXIXXOUyfNr
TlsIR98CGuHaOEPtN+jalEswN4LM53M12IFgKKjl+uodPckPrqVD/05Y42I2fk8ch0prA8lYxpiP
SDQM6YUeyW5Mt2QVdGLCZOGW963zfPoF2R/jm6bX6Le3OneHtbgVTqcPiwbaXdYrDhgs1ADkuFMx
FTwhwtuGStPN0Okw9w19IX/oDC7iw1/cpWAKqd1TO6VpEt3SnN0h4n5wYrQzjlCVuFsZvNxab65N
8ymRiU5FILP+mdkOjxTwJBVqC+BCV87tchqPCsN8LVOGDmNIFgm867d0K3eQkjY+LHPAAFIOBJtW
ti2ob0hOWT0LOix9qwdWtVktnTfDNa5vtz2ZdjwU7yOBe8XgjAGZB7v/Lj20rmMy/ptMfK2WAieF
0mLlPj6oBE5EeBPNuS27BsbKuJf6JAJsniaM6aYVGPseOLA79Z9zCbwdkKuszdsDjz+P8LGpUNVR
LSVouV2G0ZEGxOqLytEeeUAPIfWLkeArHgcZLsJ+yZyK6KaiSkfHg09CYZxGFNo0URGj4WvE6tTh
eCMJB5XK1QC4SmmTMZ+ytZ3vkfJDbZm6EXWKzsl4E4T+SbqCvIN/MIwfqhFcalSxnmvbXil9IaUT
7SIQkCqf6zlKmKHIhMnRpb7MzOJPb6q/m71EZ17Twjz99saAXpP04Jg0nTdMBgLXI7HoqBniMjxJ
n9D5fzjJOIV0JSKUAlJvpg9eAtbwiIwRZyCaVpimiZh3WJYPd8OiZChvUlWmhDuGpR2zkUfIjUYO
YE5oFJgCgyMgKq42eo9793Ff3xdcZJTduZTxK5I49rzJsEHGJl+AAR9EIWFrfqFKovS3g1hylShC
4Igj8GINQiI2Ga1SGE/dG32nvUaiyI2J9s1uCvS3PCBlFKp58GIzjgL5YDJZ4qKhvNL7C5mj72FR
i8dn7NdlTFETkZr5SD8mFDMg3B4pKT/4P8UY4mEDhJ/P08lP6U6ArqFkES4o2w8JofqCs5GUJw3q
H0XVIi/v8puAk2qJ9rtoRnqHdq+q/WczGH7xU58aeSMqJ2CiILzyit927NI68EV9fJEH3wPrI4qI
FHma38YY2DPWmLIsp6MGTO1ZrD5Glyu14EiVsTEyt6/gj7M7XpZiBQJJytVnC5+nAi0kQeacgkm5
yu7e8hcu8rKghdtIQxT0tPggjUWOQTg9g+jbEw+3aT7cdf0lprEAK2bZTuWZ2plpqA1wHwcJfshj
4zB49BgCxHFXCwjOwihSD5g03IkTEAnqaNLOVlzA5ob2yFw4bI4nDAVIUv+w12/xmMA5gQsruyIs
Ju+zGejDri89lVigeh62fQVzSWg3I+e524LmYYF/92f85ijP/tt8CPHlXptZuKF7y+1Cr5qFL9P4
LYK9HJ/4O5v0rR6YCNllSKiCQccgL5Ql1PbPXog3oZ6DNGkZJOk8z5g9IurHd7W99YFAjLTLePwg
Yv9p9tQZ4oUhVpT+Tc1izqlFic5V2oowa9mRglH5FnracaF6k99cjas+8T6jGb9jqJB0RwJXk/2L
kx4ESEdqMCXHkfmNiBBsyqYi4s6BElAI6FkMjgxfrxnf/keSZnFUBTsHL9ks+ycfcc9KziIXUVN5
Ux5VLNRV+iThFLkmzAM8AsByD+RJbO0YtsdE8t/Bfr2k5TsJf62xBajV6RZ5tWAz1EykIFW6yYNR
njL4CkkSmRVy6JCXTB712XolFIeFwN32TNJKcfNRmSnwTKeh7oHji+SCZ1o3NJqwUYlucEAeo/iS
+I4/n9Qj7b9rDZ2jXlUD72H2/W7xoHUCx3Tp5MFbP+I1hGk6ChjxwzPbIYDEZVw079e85ndUrLUU
gmBADp9itM6R1+wVxb3fcwyviKXoHMBzVCepDjrS+Hw6rbX1zqyzSxNgMRUcQT9m8KrzYIYr1slj
megeNWKxeUJQBNH9R8cT2ItTnmScI92yh2i9mv6ipVk4AQcLy+6JJN7zbuk8v0cY9bwOjOAoaOBg
AGru+nex/VVsv2VxKKG3Dgkb07QhqM3DYjlEu5c+8d4Gv6HQAORnjdk9ml9FMMEr2wj8MsoUmxYH
D43R1m4CQ/E1DAiE+hU2M2+WVYmo+VGJxlo7T3Bj44r1oP9Wg67UW0pJAEJA0OeRjOt20CaROk7W
EZ2XArXJc4UNT2oX18Mtr/8af47XnDSPb1AAkJyT96PnamClGTK2IqDvOGi6O163dIa60IUOw2of
n0I6Wl1OKSLZyR6M936ev7IsvNOn+BQeHbJiLSN/c24q0g8tC93kuNgnY2RKFX6lOsHqYcV+DYdT
YrYeYV37L8O4P+4UMXJSSUz7HtXNoz5nXIcr/bkCg+K/gC4dfIBi6TI/xav3ypENnmCczRtDUskB
2grJkzo9lP3CU6znSfJ6Dns9PrbAkB2OAdlyj5s2WA7JiI1LKCeN/J0nugF16ifMapeRI77LDacV
Kz7ryUAsqokZIZmVx3+mzLzbGfhFulJWxi0wMr1R1lkruEYQaGgdA5Z+YlVv3U4jbKuOyYLkWfFd
7zXBFcVlRxmYuWVFeqcSM8+Xf/2huZqh/GVYvbNq/Q8tCWoMiiN1sgoII+26DXjqtpE8ZZAjHp5A
6cRodto1EibIK8focWCeWu+nx0yRFPh09vCyGZLgzAmq24qVeakjWSIA25ifbNojJndVtqvkkcII
4iekEWJAw+dg0j4xAWvApMG9aK2/ld0BKgFs0qR92qkYYfOmSx/VAnjHyLRjcpAvcttRpbDh3Ukq
Cp82IUIIje2x427VlB/O0IjesYtKppCiOoc/cNluM70dnRWepFcCgxFHi0geRAgBVlMy8oRlt5rm
PT6Jn7OxP1nEDskW5jlPTpGT/ENyINBPkFBnuDdFmzLMcEyGG6jdv2rvkuyR92og1aZPGO1P8OY2
1E1ZWRiXXuXSA4C2BP7xSrwbaJGoMi/6TAyiBBFCEivBj2hHP5w6/Uyr+nnaNJGR/hh2YV05V7hI
gzdwRHLTTEC4qGb3RZAB2Y67xF8b5y/Tlpa7ie04TRDU4d+0JV7RSc3prn2tVMHbuodw3s9qBi1O
MYcVtRaRC6/Ia51cWusICgq6p0s7/kFXzEnIomHZOC8yows3KbupQLNoXZwMjLCbM1FSAFmo43Mm
TurkU268Mn7GwSXWplBJsSxY3fgx6wc6oUCPl3uFqTDrr5tyO43BiDiteRiYex025ne1WHT+wlFI
s6vPbHF+KHKk1ChHyB/EK7vQJ/ongu196t3z1Xv3ZsqML8Qw1NIuQZwC4dyjBA7C3Z7MYJEGCE+3
dz8A+uOjywY3NoRxqnoRx+FoQsZF6sji1RM/hyKK7NaMPlaOwJYTPLTn+4QqUnSvKlnfJPZyEmBk
KcCro9mGI4q+nXQ69aF1F3CKaJk6nves0McMlcfSa9SAbGB3Z+PvrK+SoSenV4hDuJ+hsC3h3MRB
t6gMODoVpIXWBUB8gCvM36VxiGKiiBlZh8I/H+G8+ASKTxZckJuHuaxpqLfhj2gLG6ZbTRly4+gK
QF0H9FRED8Kgdfcpe32tO0R+b1OMc2ST3izl9tMuBwCV8t5anIdzswPN8H1svuDCBXDTWoeqTR89
23oeov6H34QvY2M95tNGwDFyB7+A5N0ObVrcCFc2vhvFPpzKoCLxJ3SueXsEXcqx3DOWo9FnbzWj
p66Z7oG3fey9OHH10Db2V17S50JtDQTdJyREbhndFV5d/c5JcivbOUxxhWR0W49m2v3afMzqL7Kw
RiKehu/saeOCq/u7+OtXspHpYbuA6NPEvnWqW+e0Fe10wGbrqrKZrplwY0Za/HRH9zMo7J8efbsM
a5xY1W5w46dRjv/2Hl2tuIkcndgNwaANRuKaeKBb1XlAUl2QDjCAEBv4viMnDozehmrlJdY9Zkkd
hG/BY8dXb9guHcMwae1g8bQNKTBTUQGMK5J7NLMPELU5ajf/3g1nCpFkIbFa8WzDQvipszm7p9UG
AwY8yIrmdcSdF+858ya3pjujtdOv2mXIuD9OMDgApBQYw4+9RhTU9jETVIf2o49K7ILKPD6BA/LQ
nWl5MMb6sySdteqsvrL2+bF1qod+GX9NTXnK1+0vlfz3FufMfkQ/cNzB/SL6j8PKB8squ5cV960L
z/A7VmOBQgNvsXzxrMewsNc/JlZmjHLwXiySRN+sfkLLyYOA3JQlddsEW3Vwggoxh9kflnr98knY
Cme2Lv20xI23jf+sO9nvaFIKuEuDdZcXM0cXNzZiwOfkMDlZPaQGaRfdlGlJ+uG9Nd7IJl2ME+bD
moEO59EF0xsESEquZv1jxii8EkwkaNl7Y/zx01iZ+b3nVy9MXS6fPJdmpCHl9QxOauOE61EXB9OD
qWTVwyHOS01HbmHv+zLedxHq7SG5qnoPN1Dc+ol3A0dZ+3cwV1ohUJ5npUNJVvU3xogKmy0Whj6S
mKL6cHirsGrlP13X/t7r/d624i/07nRCDnhoTcsLxrWfGP4e5rFBVbC/5lUC0Igh4FBVR2NzPjym
4dau/5sxQT+dlvXeLk5873Xt4wg60vnFfUPrjDe7PUo9rzxUoYMreZBdVtb0mZQUiJZwe3nMuk33
NXcrzEC0/rDqAlUwc72WcP3A3tlleoL77jXMUMU6hkFEKd1n5h020xj4DDvCggltflm+pEXjn2Jn
dt+KOTrtTXxfQHBMHOzNwlAHp8zsUyREKQlm59AMY4Wqe0Tn0F+ZQ9Scuh7PmcleTj3jKzFnwqox
Gn6HaMaMnEyoahIqZOG1/lSdVos+usRl3uiiom4fnavOpN/a8DOmjxj5u06nLBPnX/xZvOihMP3X
PgqePRYTCtifFhN1egTbRozYyZqLm3xcvwpLSk3YRybEXuaM2a7jgEkY/bPPS09WFDuBA8RJSpmi
TcfOCpmNa/5IKBvwsIufyA1eV3QDRkzHov7ZNoBaubRv5hGlgccMdKs2wosVs6vDGjLfb1kRaVgV
p0JZJAiyLPIoJ55RQZBZIrVg1wADQeAie979Du0zMzRoDJgZ24iZ7n3NJPu7fWzAw/WrKAfg1lzX
vqzRtw/MPhTqEozoWpiXVE3ph8VYu76DywUZOjLj69Lj6qomRC/i+J/uXEafweLie7enWL1s3lvW
JMfccfAZ2NPtanOS4jdDCO84+cG7cnNngNwGLO/XrGe/YKBkG9ONBzHQYOu4Eb+xRrOeew/dY9o9
xxtRs7Bvw3x/9CqqiN5hgm3mh/njuG8PZuvh652jiwqt1b5sIntDzFc9+cP+tGVmd2m7Q0BJmb5Z
qCSddNqQ2RjAxqhnoyxFkz+zG6uUS6ot6pS2rhdUWlhEDctuIAFwk8d8GV+XwKbnoLzv/PIw7UAO
WLLeMbD9wZgSaiDsm6/MGDkq/jkU4lddy5jbePGnWygP2g8qBpIFlt9cBU3OdbQA6t3GRHfPwHXR
D7ArTlBnmRFyUF7vCCBjGzFjS1LIbKs8mRXZVh/8a3HKAwUztAiWwx1SOgiaR5CRuSvo7EhRTJf0
jgZMXjdOlhnd6J2iGHQnuAMQKHJl0oUJlLKFLQmJHoAhCWNodnji0h9eoqi4yyHChMRRhl0I7zFn
hOQAZ5yzdGNOx3bZH+ocCctq4qvFtKVlZcJ7SlbRAR1qPWWtfZ3E40dRub9XskvBrKMIsLx1ryjM
bgyTrDhtn9tywmqmp0dwA3FnacWoH3a+z4rPLiQ2S0/wi4V/q+XgRlU/mVZy0/Tzk7UWGsRwNp80
7ZTewPxcJIKV3RRJho/M305Dp413UR4JZoAGVj08KpV3U+V9SjA2Ui+vJMbU1HqyQQyl0ts3U21g
4FteO+xW8ZOKbTbNKyAarp2h+WTFJJ77tgICDhSwlcUAX95fiS1TaRTMi1jIDkMIlwlj//SpgICZ
mevYjtFlUvg/Pc0/b6qJ4QXds3QBBYm+mFUKmPfGWhGDN++dB4gEnKISfk3oHAWoDUjR9KALvqhj
+E4XVKcpHs9ybZv+ENI3hrczuXd6yJztB4mmYM61wxnZ41cTp7u1sAStgGz1pH3ASTDFguTEjtOT
1uIgKRUnTQAdwV0YVX+1w8RMe3TQcsvA6sOd/sw1OyTZeuPX7bFM1+eSqOMlE7ar7QkjdLmUhHBJ
Xhlc1Vb3UWwdktYRNfw+JofBRTgecorTwmZ29+e+gLE5ZBSra8sJXadHG1TuQuHzDOOQOydVeoIf
mUYsAIz2fipzjHWpLdPgmjnF317ecHghIhswORsoixfEYAMtjCRMZy8IrqmkTcvie3pSgpSClhxb
iG4z73fqJpMrtNbDuJ6i2bkTS1D/sRY8cKX9aAGepVWtXB9SnqWzZKAgBOGlYRkXwND2wV6LS+yo
mdgb/VDvlotvWImvXuaNj1WTnwognT5MZzHYwhzsILhCxwRE/JCS8E5V/jIwTLgsIC4J5e1qvsQV
koti/2M56g5bDmJZdd/e5BwyC8txrJxzjFTtssSNO7nX72ctaa1bP/IOKtL7YR4fUrYANOfR83/l
NJHECC+Nfrou4TcmqmAf9q7pkl9Y41+XwXpXZ9O3GHueULRFHjN5CDhmipoFtRVi6ptsYu4bmuwC
Vxd/b/6B2YO9pNoofeAKSt3JxUExQrwBKbGQ5KilsOE1Bsw9Fayt8Z0CrrXG8AJLrvCFQShg5/eg
EIUznHol1jQxG79dEBuPW0G2VQbh89iBiVqtuUHEkK71QfOdl+OX0G9Utz+ikmnZxDcglJPTFL/I
yx4dO70m2Ts1tkHLErJ+wygwreQxpghdQlM1P9fCWEHlBy+k5r/gOUY3fWoosOfCxXU1OHOfe8A8
c0ZH4M7hN3ebGf0zrCnThooez9v0eVia33JBitP91/8UDjRS7tl1x+JJG+t3byJR6upn/WR91YDy
lMsXdufdi53B1+IloSzIVltScd0GSjC4DqrH22yrj4oxdROx3lwxgE0nFxg2k+BxqWJwkX2FJr+Z
8SiRPEKanNExCWD8IyUXcZdrYWMneDLS7ElCmYU7t1wCmguuMzvWlecBLgTbMWagkF8x6Nj4aLr+
JiFktSAeabBCCzAPLwGE5k1aLGLTd95g8FB1DJebV9xUO4aco2ODHS3TuYcldb8LK3tLw/kWEfqt
l71YffYdLZtxEYSYcAbBJ7J4nxglrEBBqwi89wwEqebslQpWfEEg8B80CelU15qXDqfDWToy/z2H
ExetgbseRxyj4Z6+urCmezd7to3pPcLTB3vui44DhzU1jSNI34uoK4JQtuRMJ/Lv/Dx7oz5WCOTx
s/sVJRr6b9Uroja8cg6v9ggVbtwR6b4KsMhO+q7xSRJv+KYI+YVV7Xc+WizTfNNW8aiq7Km/jQzz
ynTMp7ErH+OsOm1BfNY7xgPZKNN04cwNxk4xx6gJN91hYBAG7c+0dP/dBuPJGRhRVv6Vy4Sufk7l
pVkdwfFFQePC8MB8KgbEFVfOZBO+r+d5YFIuTU0Mcd0d2I/auNC8vrT7iYXgn3CZiysRbX5fPSik
ZEnyYy3Gxx7wWqExJrj1u/M1xrhwm9m9t66f0ApnFRlXR2MSpu4A4/UPhQfTW6+dMnnISBDCjcY+
qz2LfmhcBRaXZJCjV4o+njeV3uVoBbDgjfHhj4yNaMkRMEwBihRe1/HI64x54vl4DE3jpfHBc0Eg
2shHWDpU+DAwlDXGh1nawM35Z0H0qYaT1IyvDZMBnrju+Wl3FVTVhpy9vHQz7Jaoo/bmzMfywriM
vcoO6LjfC+UFKzPgZ+OQp+tJTnZR6F1JcKeQj1UCjV0Fe5UGS4gbc2AiCk6x+WQ90Uq88SZouVqs
5J5ZOnra7LDMmP/46aeCgWnkR2vA/DeIAhLrsPvhZdMRGQ6NTsGDMzqvs5uUF82MNbA3vc7D/K01
PjXOxZbG1x5sYuTjBtyXT12T4p5sffpAupQuyKnXp9Vrb/eCZnwvpxqLs49pbF5bI7wRoSpIqVlB
wpwarUrn0SzXn8wsIjbzJFfwEXu9c3rr6KzJ1b7c6ojpCVYC10gdgUqRN2LqEO6f7Bob+avWvB5x
MJWXcZ4T3D8C7Ll4wGcDwNh8ToPPMBgfvYEGc4aX+DgnOW3ywlJmdvTDQPOoTiOFx7VnxGWd3k6B
B/ka1P8U1YzlMWsW0lZfvcbnjZ3W840O761In4gcAjocoz4mDBGbacIYNIUQ1ea4/ETU9CuPqmd7
eRgSDGuMLyQkN0Xnchi+14X7726SwfMUzZGWlJIOV92tl5bYMzi4COLETNZ9rxx2NcI/jHb9Mbj+
r4G9iBAAtp/Xr9lFWnfiP30/h5pXzV3QbWLS6crdJp5ztzhMHBmXlTxdznMVXRB7+5Za9jEI0/s+
Gw5Z3rwmY39IGHmMsPm+KMOzVYZTpRRCjXWCFXbC8DCZ9O84R5vRCkOSIc0t7szoxfGtu8VE75Pb
l26Vf7mbPEZjBgGVv8zV0xg9cE8NimdAkrGAdpoNzwG/W2R7EvcyDdRkE/lh8YNYkaFol0my2VrI
qikJ3PLOWqfLIqH5Z6F08sxvlwCUgBoNPqMFspgBqasVvuCu/snL3yvkCv7yDMe8erRG+UX3sg1Y
xRH9DIvswgwfWQFJ3Fzrtem0qxiLuNDoTrde/s2MCixgG65nPw4mE6iBhbIhZxiOwXzo/qdIcd6U
vyT36Zabr5UTHBixgRTRwTRtCe7CHH+Fwm/HlyBHcjWuNv5W5cTiyvcHJ5l+lhsC+LaqvkaDvpAW
vw43f5374rOrl7s9ACsszDgPMKcs/3Xn+cParNd8dO6RM33gjPVWT1B3qeHjYT6zOr0Yu1jlpwmQ
K/QNXXGQ8v1Pwjz4Pmt38PGYyymLaz/8Mc1YluzMFMTrO772i2k4MiHz3s66/W704z/Ip/+Ps/Pa
bZxZ1/StLKzjIYZFFlnkxuw5sCVLsmw5t7v7hOjInDOvfp7ynPyWBRlrAyugg7vIYoUvvOGxTa1b
Ulj90wE01ia7N0fWfYYIvN+E90NVfxWdj7NWmPzRo86dFqTxA0zulxe39x6nzoOclL36s6qv0sr/
0S7oB3j+axX1d0XkA2qZLBAFdoqnZFP+tClrJQRAE5pI+h/Mu/KL09SkwInz6rbFnzxquL3NFhXc
qn4Y5vGXmyf0uERJEcOAYp+CSRjr+GuuKlTQFl3VAu+nI5WpcR7HdPhim5CsStwE4HbP31rVbWHE
4VhQuD4gE5d16ocSnFP2FEq1a8x+ExhEw0H6PUM3WJ8hC17CRdxszGa8HStigGmAzpz+GQoLeQP/
EbX2XVRP9G6yaV913tNYxj8SA7uhsQ02ces9qGbYDiFJetaG26ajVapDfXg5vHWGuJjhfVfCuBe2
y4UcPxVTnFCPt7hMi/K+RMw/4OAcfeeHwu9mpX82rtzXvk1+4urzgNz5g5mNXGb8geGBONJInzLe
YGACoBKrgmEGArLMyBk1FdYmoMLi0t0b4ITfFB7mTu3MpnpFVxDxtGq8idq/cfLdrhMk679xValG
c+qtewFUOeudbSrpDAGMJjzWU25yHmnhklJXaDQToaXIigkknTf9t5oeMEtIKMFfCdV0NXLB2rXc
aRtKhYCFjs77RGf/5ioqfrzR40BxVBaleHOmhbjYt5GVrHTnU19nbHbRksc0A36c4AborZFtt2Z3
2TrdbkJqQL+8oezLQsP/IUHrKCvmXwB2q6Nli9ewfGAk+mrlbooQJYk4EwioZIKpRAT7jJ8ke3m7
ifKFSxmzcK7EEf6lBznUtP/QvLFxztIxLc3RkoplC5ohXsJr3WRZDLWyucrMkLYrKN+EJ5L8Ovbv
HXKyt9RuP5MhtC2CYfAFBkJtjSN1qMj4Dc0UtqE+nzRp1wJBpjPiqPLXMFhpzaQ3IxJfFmFWBgtz
JLUkagQ5So9t2WPh9pgN4ZPOrXwnWukLL6mJkZvpJq2hN/WEpx3p9KxgdnDmloX3bfD5kMk43KPP
/uhQv3Fr3F6EAsNYD09ligyQni49Nz46IYDg9VYgGgt6dR/LGvF1oG81RavcHl90v4uUdPayQ0gL
DAf0P29wPm++cYbolw7GCG51ptES1I5mcaUVTUC5/uAau5Od+J5Db0JABWHzgiQ+NRqqzChqJmLt
RDiiIHUAQ0cj2KcAbgh1mySWjz0hTcydomG2c2ysHAvVfyqMYHLc7A/mHJcd2WvC2Uh3detAj9EG
X2h96ejh7QGJCwM1/EW941Y/kcVh5vkToTKipPxY2i8bjwRS/9ncBODk4GXzazn91vevSpJHIFZr
nZXrj2dwKCzdN752DW1J75xuGDato9bSvW0HimW8/YDuYwg5IoQARmwh0/4GANXg0/NC6CX+GYDZ
0j+mYSy2UV+OEpZFchtYDt0m/D3cH2ULi5B+ewbwkOTlpqWypoIeW8KNo8yXZpkeGwaCorBhAMOG
o9eixaw6bMYwlSF4XyAM8cu2FtvSJhIM6AfN6h4dgbS7H4IJvsAAzwLgjo3CinKB4DoUG+j5+uYj
bvSXdLw0bkXPxZKmd4ag0LmEj+5E3yL+iRPLKrOAzvRge2Jh0UUHbtqMFxWFHLRqek4o+5LcQoj5
z6Qm6F6xqQ5LptcJi6Tzs/VopuZuLBVieWZ6p9OFhYd37faq4XW71r8NwgSrSftmKrQ6BcGW8QyJ
EPIpkUn2JtElMWqifd7N5nMbZPBVuj13GVYNnbWJdNmEVDgi8yMe6Wq5HhUnVGcXpHwN5LsmD66W
zroh3CYuKe3rpEWFRs+K6VaHhJ8bs/hqYHPhAQaE6VfPS+IvABJ7rfE6ckgu567au1n1sIT+96K7
GzSHInK+OGB/LvwYr/eEU0ZjJ5IGAx32ZRurv1gg3eT+jEaF9TSI7ntlOV/yctEGxY3dXUt7ugld
A06yc8uJbMbeg9HJG30KSwP4sj+8RH59B/5rG2O5pbGoMhmujRmn6crZd6rZNBKXtKEwBfyg9Jl8
bB1F0dYrl33EJZsL/67mXMfIyXpLqb+DqKnYNbjzgfqx4O5NHjLprBiOQh1safpvRcw7UMbkfKaH
n1MaqsvX2B2oDVY3Vli/etR6lil+LXxu4WrpnrzEpoZOijMSkuts36vmL1CvabnQRje+9MKlRYUb
Qjv9ad0JIakHLDmRV4DmtuRf+mna2HYJP/2Wwg+F/tEZt6mRllcuimnjiK6jE6zqDi+fFrcHy10n
aYhxirW2rW67FBLwCa+SZw79fYkrTxldVW38p3GGP7pmYzstyknimQx+AhTBpx48VAWdbmM1ugJb
UJKhmM/li4GiyZ411C5wrOLZ8KCh55hXUlUFwWKZzxXIMiSsEB7CwCU2d5Upd27vfGsyj8CRgkEx
/HTSYcDhBWnA2rvRx78zDE9Gi3pOI/MHgPyrRNePOsxoQnHXOuGD5HRoZHJdL+Flajl7T4y70Or2
OaC5iX7BVPavYTBt9SmmcEQQaM0sOf4WMn/GCO0WPX6WOrCVKvS+B0b3oyTUAY6eX5cUuC6w5Hoq
DIrQ0yB3HafW0IunAlZgFJkHfRxpAQpPY33FcFNrGZ9quK8T+3qu42ljJWG0qsOs2fRB0F4lsAEQ
ytxnSZ2ARcvWWfLGVzhwiJEm+90XGUIr6BDJh3VAmxBSUPIXwArI0V5QSxY3ZubiCAZXUQFynf3H
0DVfoxkTqLjFFKRPF+Qe6JQSaXSExvqEyVN/S955K0u/u4iIHYqs5G+ayTai4lJT8NOfNWlMBx5w
eJVT41azC2y1BhA0xCbQnva2LML7saOQiqXFvlFofbYEOKIqr+GJr6La2FsCqDQ/CKQ3+oVZx02W
0ayZsm1nz7d5O+y7yLqnSfzTGqNNmNInDCeED5hZffgEXK85WrKWb63xG4XzPMVbbDZXiV1QGSiA
ng/IsiadtXVTsZkoxVh2cAs3WdNFvZvGijb6IBIA3OvF2IclwljtvO1CD01AcZNhvNiX9e1gDegm
xxhltu3OIpSBBYNuVmCgn+2lJOzZc44I6EWOLKeNYbct4O8Mi0IDJMqyy2XIW9oT9JjCAmxZmJEr
wXvyt5DGv0BBoMA+DH/x/cBBqjAe3Tq+qVHh6IoG0G5dwYkdvYzGzfCEjCU5bow1rSmrfW3Dcg/7
/FdSzl/RJybQW9JhW5ao78ESRj47D5pVZ7NclLCpyPg1bhv+98bPX+I44L/ZBenLTAPZRwo7mckq
EPKaoH4ZSLhdNOH0iMWruw69YUdPOkKEyr4bmwymXv+8LFW4LgoQTsnk4E3ZNn85Cb3L3mnJG2sL
9y04krTNtWJskaOKnPVI45Kpbqx4/I3rO27AEXpO/YxQ5TJQAY3iQ2UMW124Cpe9ztmRqKaEUZJ/
0LanTrPyaSfz57qSh1nc90G2D72KfsR8rckYD/r/h8D5YbRweaOvUZXl+oqKiv3c9l8HZ7nRKuN9
HcFggSTFdOZkIR3LmtD6Ohwq0MTtfdUD3KfYzUCa85KN7aHuxnUWcrJ3k3HlYkoV4qUIXczmkgWl
QyVhcKmJq/wKh8lLYgddsSZUgpKoHcWJuA1uzAUfZsQO0mWjj33KKYB1CJep8ruEA5pnoQHUYx1e
6+oGFTYb7J9uTg25e6k9jCnsUD2hysMaIjShVo/Hju79YTioCzH6SgDavipAY09IeBo/J13xoruM
2x26+DudmNPey4t2GyNBh5kPiizdZe1hrUDdmXfpe4h5jxrayy8WI9+Vebp9u6WogDvMSkOPt9Jk
CUoHHiAnPG2QayTvTG65yflf7qTLlrhu5jd7kF76H4bsyDzwhPAL3Rjwtfk80IgcuGp0UZdAlLy8
YUZrVvcsww03qO3sVPStwlpSJDWlzx/8C9mIyQzeYNRo4Dwh2Kf97JTzUAK60H8JiTHyUAM/oGkg
L0cQj98xYWZ8N6E68fv0ygQZlt7mQJW0/pA0urfQiY9GM6TioND1AX3UGcgjX/AzMG83etGBAeWk
5ZTYtANgvynV8lG5+9gTWIdt8aPmM8cE0WaTrHX6pbsBNSx6q9UCWbz5G9qsCG+0hQn/oE7jOnP8
KhsAaex4RQe+6YB9p0zoXZnWu0jSj7wCAKW/DDRreBvCJCBZqtUUkzb+gLIGXQYtaLS6NBYMfmKL
zSEcDZ1u6QXIK/TEwdShdIrGBOXZXyOIVmhPYlWOTH5QgHl+obqTNd/1kR92yKdH1zwxfguOue/A
XBOX69RVd4JyAhcz4oaARjr8cuLqqhuemWWdjuk1RwkAoLYmFbNua+BImlGqy4SEbWwBYXxHQvRC
YQsK8kDHb/rfZxjdr40fdF6CjqvuJlnfdHshIWuLqHwb5XeTbijxPqwKHXkTiPNUvHe09MDKMqKC
r8ypLgfmaAWUjMylbXhUsWdFMCRvzcLa666EzwVs9+LX3AZr5mNMQfzIfNVqlSDkqVlG+inS+DZF
MEdg9qd3OkvDi7dvOTvCJdg/VHF7mUkUwSCUjT8t8wWmQ97baP7KNa5V8JqYPbIO7WpTI2oIOnVN
jVO/HJglQnXTkoBR6GnTetMJPqV3LbLKO/CtE5ZciyUoU6KBlkyGPiX0diFmKwHUAw0NUezLMI8r
Fi2wBDn9Iq+/DBW6RwpGyn3GkqMKlpMcgrLSP67fI3f7dVgvj2NkX1ekKH3vcaywrfVmcsoXvV5G
FLl0o7ckFdMxqk7ByGYZ+S2uZO+NAvo+9E16kSPbWFcOM0iQbjju8reVziF0cP3xkrdxzbdsjYoC
O4wNM8gnJ8wv9G93IkSG13uMEVznbxJjYFeC8U8MrfTKLl9YOsCOoKweUGNY623JJ83BODc0RvLi
K1T76xFXC6BVWiv4keBRtbAwkJqKq53oCIfyVxYyOQ4NH/5NlgsLvU2ma8oLLNqh8vbUoNAhJnzK
QzQNvB71B/gXQdFMANRLRBHKXWcE+BtZGGOR28k7YDsXgO+4oV9D640Rr1MbvVpF4yAzWbYcH1c6
jGKIQMQr5K5javPp75LDTC+/yY3/WHqhkf7YsbUCaQWADyUGPpgGsJraapL6G98lN7yV3nd27xP9
IUYLp1QU/m2Xh2v9xILjW6/ZrC+2NbUVk0aTTUAEGdVQEQSGaMc+UTTuLJO+BgAtnSPoahH93lu9
F7vkDfZa4O8O0IU6JIe1BRqr9v0NJ7oenF3LHM49Ul5efO1G2lrhWVDydIHjdY2DzBTSWtm0Gyk1
S92T4SVhE+r1y7QbYDVCTAKlwB2ehaXvR/8hMSiEadRFLZ+TAYXz2ATaHj/MTnsX+eKLiJ3rwQMf
oyThlIcjqtmYd6WrYFEW19kYQj6L2p/O2GWXypDxak6x+Ji7e5z/lh/Ihb9GrtqEnuIgd8iBMSpp
cnjEJRpzPlTGenlN5opCL1UistOWpnUTZlTwR9d9nqMQqepqkcPdmDZIYDvR0GyIcIKbQeKtFQ2B
t0ssf9EgfRzf/v2v//1//8+v6b/CP7oOOYPy/VfR50iBFF373/92/v0vgKH6d3e///vfypOeC+TR
BLyMfoXl+oo///XjMS5C/rL4X+biqxB7dnDsZfFYhsFuGPBczPJh+x+P45rSVQ4IL2mhsvR+nCrJ
m9RNi+XOTmbIp9NIuSWTpNTJ3fmBvI8v5BFkmq5vKuG4ztELUT8LvV758m7IQgM1ElPcGRX4B9nT
n0+IDy+73qPbRDXf+WQu3Y9D+7ZrSdcTlqssYb9/RzMzwqgIQusudRJWJAbzROeprYmjhNHZjZt6
y5fzb/vx8ynTFsp1PY+ZdcTR24Y0DaO+H1AUCymYGnaN5lA6uQ9LxcY9P5T+Qu9XirIcyxSWZ3qW
kqZ4/3YA8AwqZsZ4R5fJ2rdeEdqXcsDxVs5Fth6QX0bBPa7uZEv4MoYWcf35B5Dmxyegwm5L25LS
Nsl+3z+BV7pVO4vIwsQnBXLuh80GCUQEAIa5QFxpcMaGkA8ZgkVG846+ardPVI4rx9IJlJ9NiXLn
EtVQIxC0XH414JCumzGToJ+EAeGtc7z1aMUvsi7zh9Dj2IMR40ChbpHr79z+cR6jmpSUULVbcrFP
UUzH1MFpG01t8mh7BzA+LkvHojExNOJuwrz52Qny7jr08+VqEQbLoiVwoJZsJihJS7Dd5yfpbZEd
fSYJ4JbVr9hq4vgzAVgz43ZWw11uZuHGEkO+b9q8v2pGSQeja+zowalNBCi6kJT9++TW1VcrDoNN
NbQ5IKBMutfnH+nEGpXSlR4WqEra7vHWlybM+izBJi1UcbudhxrIAp93m9eiuTk/1McdqMAMOwrF
a1O4EPrerxABFaNzx7a/gx/FUY27zgU6ROo5b7WJpOzF+vx4zolN4drC9ZQvlCVNeTRganVt44UK
17Z5hkJXFVH2s1JW9RTVNej3gFCl9lpcKfJdrmnYeQN3w7bt8C/KqdFaKVhjTpM1h5xmz60TUTJZ
usjdRSGZdrBE/e86LZL1WIplxTunPeF5M23A+MjNYtHFC5zM3sLksc1VreLoLnQQvwsHyGeBVzrc
elMPALHPnwLXTg+wwq1VGI49YA9Z/lC1GG/9PAtgJTTYDhVBXV4l9QgNpOlG7xsQLJAi0wR0ZR5A
qlte9x0t4Z9mKJubGUGz7qabZ0u7daTfRie7jWa8N0NijQ2HoYPvLtrAv1sh55/F6HWrTyb/43HA
cSsdJt91+P+js89PF7fiNFB3gCxWY9YKHEsXIE9mcXl+oBMf2acoz9KyfYdz9migUjSWl5gOMkUR
5tnKzrz0Is1B/lqpBe/bWep9kCXiwfYG5CeZs8P58cXHOw2xR883fdOEY0/x/f2yxq/NqZOeAyUp
wQ55SdXueostXvVDA/NOZRhf2a56XChsbKtBYkeCeDyyZaD0sWRv1oB/kP0e5ioBptEhaLYkBfVu
5e0jPxI/zz/ux6f1OaEtIgvKYdIzj542GuomNeAG33mlL2jGxxW5u5HLEUieZ38lrkvTi8j0FuQR
KAmfH1x/i3fHn2/aNpvfVw4xqnCO7uDUcfw247gBUWVRRK5SOghhVv9J06Velc2SXzu1UX5ywgl9
8/xzVOi63Pee8oQnTR9p9fcfCAO0fgiCxT64WVpt/Wnw72Xjm8+CJ9yhMAcJKucLSJkFMJiRGHOj
YN5AzBR/z7++JU88CYenEMDGTUX88/5Jqj5FdN8fECnLZ/++cNL2fnYKZw9YDzszOeOIiIvh6Nzj
jfzLKXoajG3WXadVp9X+3NB5rt2wfOrU5FyHk8pu6NshumSGdIUMOc23BpUJNATATc1hu8BwMaM1
rDL3k819fJLrGbWZUleYDv+1j94jcRKb9saCJVsxvo41ThuLra5stRwSoDCfHeOnJs12CFB9B1Sj
ebzB52xJ1JiaB5mjt+PK9KXBWi8Ioaye/zzHq/PtrWzfZJEQS3nqaJ3QTmhmzBfNN8WOuP+WBeGv
IcaiJfaeYxVenR/t7WA6XpauLR1bB94MeBQwmXCHSkSpzIMdOhrLW0WgUcxffTe9sCgfY6+96jPo
XaXzLPFSBQoBFm0YgwTWoncQeYWjqrwsTEUKp7DM8r38YnGnm0IaF5Y2OXIUAl5CgFCIwjtPzN9V
llyLpfxt2pKioDvTJwzUuF7S+We1OCASRfG1QXEAsYBBq5tw5cSb828trI9fUy8bomHiRI6Do685
UiU34BxEd52EjDeWuEINTeNvei/wkFiwEz37SKqaTuLduPwaZHPWIGbl+wd7LPtPVrJQx/eHYwLE
cDgKeSSBitvxV6/LmIYNZ1IVhsU6GJzHZnbML+BixYWRyOFXkPbUhXXQCpyqW4kmKH84mSu+Ii8z
AxSXcrsEcXCYTCSxwVKXV2MLQdV1XfRP06Zaz0tt3eWhO6wAcYbTZT2PeH5BG9PQZfkaBKYBc7SP
aS3NyUs2R8O3sC8yyjmTDxEBixb0HaZ00oBeY4CQWU9PAcqyl5XjYXsI5Og+xCLzdkjB9vpj5dwW
gz2uIkE7DtOBcN9C8rwSTYmC6ASm5GLxDPcqGmMXDkG/eGurxKj8sktjpKPLZSSgGRc0Hwk6KEuY
8redxEDwpVHclC11BG5DoCD2Ul5XjiiI4utuRyRro+drLitLxgu4eIoLoz8m97A9MWpIa2xfsqm5
4v5E1CcJKu0mlyC40Y5fOiRLL9Ee9p/6SS66qokoaRjQt6lNaNhAVv4YEMKiDo6uOd0JC6vSwLRw
OtXSc8lyv/ioanelpDzbWvQFl5lpsX1gLT5uZnXYp/uaXOOhHMb6KctH75Wy4PLVrjztQBJjoBTb
MJkFnyBze/WX/Ch57LLeWDtdHtPFUO2qQbfqOgWlEgGTnor7cWhQcmrJkl2najYio8AGCAsb26xL
ruY2Ay3SdGg3OC21yhJcBsZzAFWJ+bcV4COQON10F6JvfFlKW2FIOFAymVFE8hu73EqogwC15TI/
wBY3HyMhpq9e3cX7OSvDW69S3q7LAdhCe6T+TLa0DgBxXRR0Vq4dT0b7ykvGVQ8xbjPXqYF5W9ld
gl7vENirtewyNP6y4czBbAyFxXmwrl3ZJK9ulMLTRM3qrhjzYZVA09vj2GqufdVgywMcfzXCdLj0
GzdfyYTcpaImsqklDbm2NMZd2nsom/Y8FQxFwJSlNBDXzJp1FywYa/n5TLOtQyfT0JgjdxFgzZz7
86eM+niUs6l901K+ZUkhjpPRpa3mPhupjY9iXr5mYWMgNERJgch8ufWjzALKU2WAi7pw402Z95tL
od+Pjej2OOFSZGtWc94AoBbSRCd+02X1pYlGB8j2ap02IzisfJvbNpIAnV1djfVk/3K9iuZUndcQ
4SvcIMOuuqnqVK3Fwi08pxB3XWppl4O/5Lf+aDyBJrNvqtTrNmkEUWoIi5DmQjhdp5MfkAjQmO0b
GVzBScYpu8phSwSg7ecywPNicOaXtknUlT8jZTVXo7trG9SX2wYJiKrrRtjHCA8H4eSuFgXEi5i4
RnbXKLYJDN9vQyepf6nQvDA4E1bCmCmHdKkAOqN7gaAu8Xvyp/nrTKy1br2y+mLGJaGiYRkA0ahi
S18gmxoZ1S7rUU2N7ap6aeUSXJ7/lh9jDaoKjuf7njJNj4vyfczklGY4+xbMhyRw72ELA2/z/eda
Y/8N5+H8WCdCRX0T+LoyZbqucxwdZ5TFx2E2wCzX/lUCN6WtreEicYOfXl7dTD0SWdGYvBQVhQSw
D5d2H1WfRCH6fd6HBbyjbYIspzzr+sdhQZQkltH2IqJOLbZGNj/1qoEJJPxP5vXUvUfsYZHP8qbW
cVS8eJkRlX0V3TVhDoBK2ekt132AEvMYbAO0SoCAm3V6YYime25nxM3Pz/XHWJjRHcI5aTtSZ+jv
vyurU3FYT+1DOsnm2q5BJMKzy36cH0WcmE7XFJ4tTM9WJvSt98Mk1IAbAebygcKZ1vpduoPMLG2e
CgAOL6oBNOK4ssqDrm/HkEmusu8CV6Tzj3HyKUiCud5giNnHkz3Ekx/6fIhDMOJHTz5/FzWfDGGf
2CiKmbQJYny4v+bRRqkAuYzgTMuHgl6ozYEVweQbac102Y+lwpJb3U2U49yGKL2s1mMMLmL86TfG
TVVtFpofbfUQLAkaf1ji0UMk9ECXx/sGua5FMhfhKB6bdp+d4RznQ42FlxO0dLcsyA7JLrPlPq7d
T97q40FOBceRnuVJn5Tp7aD/RwUcxnDmAq7JHipI12Ug38Q8n4vIGnCYnh+nOd6d/1LiuI5Jud2m
0q6ERbWYHPlowQRR58pqCJtD30OE76MJz8lmeFrsBBuHFma/6u0Xqp32VegZaNwl4eb8E3xcK67t
SUc6vmUri5r8+xXr+MrMPUti1FEC8wptOFbj/GNYHPnJ3J6Ixd+PpLfoPyZXeGYJVCGaDkaUoOjS
ddM6SuDrCbRK6Gbm1nZeUNG1lk0GQOuhdmUEYCacMYqt8/+wOKinnc1BEUeYumx0tHqRvJ/nwavq
w6CwQIIm079MCeL/PcSI8/P7drK8P2EZyqdWTrWTLoR9NMGpSFsBimI6jNAlCGsvffEUhSgbV8aK
F76wG2QW/EMGxVYKGLcY+ZT5HUQ/qeqbYMEEpRk+OQxPfXPqR9KWFClc9/iRpOXWS9F49WEZ+oUe
MUfRMCCHgRHA+Zf/eEgww6bNXUpo5JjHh4TXu2QKcYFVbiy2SYGEqgkHK0pXrkND7n8wFtVuRcuH
jsTxWK7RzHgGze1BlLV6jEJXXnp1Oe8rI00OJgjRT3ogJybx7fij0suIH0rZY5Bb8IXG6VAHudwt
GYpCMLs3VdCJzw6Jj5cXjTlbWFzQnBUUtd7vnNxJKmP27faQqhm36AE7yyUq6fr7JfldUYMucBOY
JREOPoh/QHjJwANnKLRcBv4Et92K/W0TecX6/JSfeC6iJZujwyU3ZurfPxdF7KqrVNsewgo82RJ5
zY6M9rPSxXENkb3qSqWkcITPlpU6tPjHuRHmE112w1gO3AsV7RqlhZXifbJMt24OZdHLqMQuFonf
+bc7cRn8c1xHH93/GBe5JwKGKZ8PC3JgLiCjbEuUjOlYeyXcz+7TE7Hgu7c8PocrPwF+5hbzIXNj
8eDIWBHY3+LCbmFC6JTLTezH4ktVl86dk/vNdraUC6J5oFl1/rVPTbdDlQ7xB9Ojf3l0NAZANkXm
ZMthtMJsU3me/KI6UdwVoYZ9mE5wa9YaE6dM55Pa9okd5VJ3QxLHQtiJsPT9hPeu6Yo8TpfDDFHs
Qswe3Kny4E9UK8+/4qmBqN5LXtNm2R4P5FJ67tSyzIeC0gJMwDkGuzh+Fkyc2B3K5FK1HdMmrDju
B7mqSTphFdMhTMIb8IbfFtvY/scvwp2tfC4WUw91tAEbWh5eklv9IRl8JBZV7OjbtAWYpn6dH+nU
y1hURJU+giRL4P23YZkhy9i33QFwoHbW0wYueC19Oz/KifuCSi+niVSE0R8S6bxC6dOAh3YYlipH
9eRXRrPjcjTqewBp54c69UKY/CAhzeWkuJrfv1DjzMpq0ZQ8xEZfwz6Ua5K99JOFdmIv0Xn1Eceh
/wFl8WjWkqSqDRP5gENSeDtf0ivKQ/C1PT08INLxurPRWPCm4pPo5uS7OaSxJLB0W4+XRVehXeQ1
dXvoMhBGQH7mS6gQ7SczeOpjSWJ/XVXG7+e46mFHhWsUohsPAS2B666LsMe2Z5wRG/N3DwPnk8vm
Q+dLI1N0surRXqGFfFwwt5dByVo1CHP31vi7x0XqV9vM5ZWwUgejIup1RhvIH04b9ZdFid7HKjUd
c2c4dX9lTEXxDR+E/CuORpiPiyXYeZlHk9sg4cdXCUbsZ0f6qa/AR3DZNbbeokcrzPIh141T0x8y
O0GpH/cimF/x6vwyPnGUKXrc3MAE6aZ9vIyrRMKMq8Pu0IXNAxZRd63xKPPh8X8wiscxRomL+Oq4
k2SXFgzoLhsONXBP8res+JKGn+z9k2/Ct7WlIlGXx29i9WOE6lfYHoDUzsiXzPNaJiM18km5n1w0
p1aua5q8iiuBHx33UGkEyqqa2R9tJ+Dhjs73LEQJzQI76sWedXl+8k6tAwqtDlvFI9/wjg6BwbIW
p4CwePD9uEOoHlHmP2Ioy0+GOfFStPo4ZjxAVY53fNbQ2umgCtXjweDigWt2jb5niKie9s75j1+I
kXyP1Imi54ceeOBGEZRoe8BU8AvkKcQF//Ol4AHborLv0rx0j6sofRy3hgSZcIjs5lWnJ8qs0IJU
n9yeJ2eMzUMGCOwV7MD7K4AP1sQRSMYDiTYthhEltGBo/ywa6CsQLD0/a6dGs95eS8NSvOOXqsOR
HtzkjYfOKYPrCIq9QRc27sxrGNXuJyVpHRMfJZ0UMfQc/v/BrPevNsWx8FrVjgdLpa+IgWtrggzZ
MAhU2gOsSZb1VH+yLE5cdhS+HJdv5lPUPM4GFkeNRmRZ9aHyRvgnVv1YdsaeQG/Xa5px6Gqs9WeX
0InN5dHkZzpNoHb2h1DONWJhKjLMmezanrCTQBbD+uTTnXwzffhR0gNNcFwUNgtjoY9oj4fGbDcZ
uoLav2aHbpkPcqp6TCcYk1x94pNhT5yIng61FAUEIpTjYSek3bzE77tDhrQlOsXt3pmgttHA/eTL
6YV+vFpoQbu+YDd4REXvV8sIUqqKkqY9UI9IXry2yZ5VbOSHANG6CzFkGIz2mDed3w/i1IZg09Gd
FaA0PtRglK3goYxDe/DCwj5IVaXrwO/Lh6VLRoASY7aO/D+1qMksO8RWIkh5t2m1ND8zNLuujHbS
VnSmvUYi37iI4j75ev4BTz2fstlGjk+1FjzH+1mZUKaENExBYagdsFZCbbwam58Gv93os0b1xy+g
HGJRXTi2wYGoo/2aFCrwOswdD9oizJyGTRCCjFXBhmzpdfCGTwLEjyuL4dguwuP1POct1PpHamvn
llHUAaXZIRwQtFNhdQ1QQawjK/wsRTlR4Xw31vHimua27WRjTFjoxS+YC9DqdeyHCUk4MYRXiYtU
plmhhK/EPp6Nx/Pf8C1bfb+0lUvhRKDZSoTqHrdY5jic4m7OIWQOAhrzWD4JN0atEPTFKqhBK1Cb
w6StAQa/FAJWWoeAlpdC1HdvLLc4NDoVbawEx91oA4MF3nxU/x4gma0N5iqMnRajNhpeZtveZV2F
P32ONbBUyNcapbpDduVbLyZoen3+WLTOxoat2hYYaQ+59y131F4hAxovgCEtA0Z4cDNT7NbgYDfL
acbUX0z0s6/AVDxknbty5gQBb8P4OtRybxXls5o78xLETobpBgKQIVEvbPyvtmvstSya21kvJicI
qIJt1tlQ8dS0iYf81hhLdOvCF9cMt3PmUnCobSSx22eXxScjuekKc+95CE05bnZN9QdECJCFyzfx
tzB7yAD25h56XRjrcKr/gW96q/WpxCT35z/hibifEID8mf9wnQF6e78Pnb6LC0SAswfVDvdz2G2r
YN4tNRy40N1BbF7H40BzGeJeM4d/04oGQu88B9N0UzXRA2RpgCp9VcONj7Giif7jxFg/HQA3ziuH
7au32j+2UloXuUmcNKPfhyxznN/TW3w6PwMfD6L3Q+g//8cQ0AGiFmzVfOg9beikhu9YVmBacn6U
jzcpcb1lgh8nv7KIHN6P0tqUfykgTgd/Li6NPr9w7KvzI5w4dehGmbQ5wL4oru33IyCP1Cxdbw0H
aQ1ohv7UZZeZFsf5UU4cOL6Dl69NdM8nEccFLHycmgpcurh37N+eYyD7ghLmocchEmoRPdSfY2f8
P8reczdupYu2fSICxUz+7WbnbsVW/ENIDsyhGIrh6c/gxsXFZ9mwzwE2oG3ZEpupwlpzjrlR5r9m
69+XXL8e9std0jMF6gI0xp1WZYNL/imhcmBR7G0pxuwyh4oo87o3Xz064HfgeP/ZkoN/xgX8dbCj
a8Xay0ICayJF/vIsjuxBK7b99sVvfdiMo46Qu/hRoAuJfP3BaPx7vW8w8VXGzkxakMrVd6cZFKWI
hiSCdiMWj3CCyid1oO84Sr2SOxeBxWuAfLnqKNypQbFQg2JRGjEHKTEsI54danaXvMYlY40PYio6
1CatT4Z8+14Y0OhcRTOUwWqnYmABPYphXDuS+IAowWZs16d6BFWR47RexbkM9CH7WeY0RQ05vftq
1reEl5CiEWYDpmSn2FkmdF6jobNZdy6hMqMA3uFg1PHkOnQKPq+6HwYU7nFshitbtkA0og7gS6pT
1OwBkgOz0EHkuPanGeb6gezoKGh9K966HgY6k3REV2XftVx8+soCsjUfp3AMwsTe2G7zFPkqPnSt
UoAqwS27Q0+gQWZuCW8Eidy+AyOiopBn11YsUT0inZfBOV2nXQpnePaJ7a0OxM3deLVxCI1+7dms
7zAh3zfGoK2SdN6JuZ13jeaDSs1PwiFM27Puh6785krAitK6lODj8omAl8H0LuhnF18YtjHfu83z
+s6T7g3w+ldcPjh7i+zRDcc7CW9knNw9hZNTFVuBSuQ1LNWN7eUPlT2TDlmehZ3veg4ZeRF0Ukff
eQL7P5EImE6uyjQP5pBgpJu++ZirUCoeLJfE28x/SrVZbRzdT0AmARZTKEwAwe2Jz73xnHE3LL4x
5Vzr3OlWWO7hq6XpwYM00WnIxV0auzxgfRCmXr+TqiOKrwcyXSVQP+xBI6GO7hxe8iworAokHPD7
JGx2fx85fh+fqKNSrGP5xar0t/V23fhc1VxD18pKQa2Ywf/5jv4+yPrLfpYuDmUHyjVfhkCRl5YR
zXHymHY5NAwYpuQscb//30+EepDPQOvhr/q66MnsHDqEYfcXCNy8Jf83J/L7lojBBD2FR3HbcH6r
ART2aJam9DiEb9ebJO7fZl977dyuDrpMPIaGfC4mzVn//cT+0CXhyukm3Xl2Doj9v1y/vLOgkVAg
vlBRubP0iijvIYo3lZs/oOeFVY2XUJDB2SxqCzWb3a4TZfSPT/GHkZ7ZC/UDAm9agF/LRwyJIolc
H9qYvfXoUK86cXYr0tRSIC1k0ziz/wbe7x9H/dO89t8u0KCgzJr2a72V8I2olGM2XPLeqLd6ZIMI
7SMyU2QYnoCCA5Eka5DtEJiz0WhiBHxAEf5+A/5w2z3mnf8mV4o/X2eYOM3Kif2cfmlyHxbx1MSX
2DaT56pr1FnNjX0mvK869tFcPv/9yMv0+WVu482ksIU5ke7U1y5g4zR5lSTdeGE6XypbcYBG6J/v
5+/7sOX9//+P8rXn57KsHbGPDJfere75n/uybx+tsD/nprfDWvyvLeYfZmyPXsdiJmHz55nLePE/
S7twJpbBjbLxYsA+eZhCkxX01CVbjAvaHbGnACeWVe5khBRwfAOMBUCL6GbwPPOopzWzKbubXehr
JB7lhh0ehhpk5Eo1kDBax5zA2KjaxKzWfzae10GS1uoUIo+enUg1065aWY+B2anxmwc++dUsu/IT
TzWA4pIDIeV2tSuxH/Mt/qn+RuqxT1BgA2K8RmeZdMzkOn1l9gcIm8K5V5+aVSOjsIb8OFHCDdyR
eTHCTQyCqMRZbgwtCxHlq9vRjOWT3c3tkc9p3eKMRLAM9nYLLxb/ctex7/YBwSuddx52vIVyfOHE
WYOU178/Wn96qP/3JnxZNoGjmRMCi/Alt9N70aVnK+m0tTTdfA0g60cLoo5AJu/970f9w1Twy61f
HsX/ufWZl9pj5XjqUg90Mwj8tCcx/mPM+OPjvAgwMErSiPy6pq+ImHA76EYXjf4WrMuTxUCpgbuE
3lWI8uPvZ/SHcZGwESqOHjZ6/TcDnKupdnT7WP1/006IWIuEunmZRYlkIn/i74f7w3RN+dmnZsIM
tNSif72AdS2aRDflfCekqoJhGvVtHRIbMJDRc/j7of5wr6h/uFSkaXSh9P1yKGkD57K0Wl2aVvce
Uy2R+zYDrPr3o/xhiPPpSFmsmSjFUW389YQW+HgVdbq6tMJU0Abw8csyKr7nemkcfRQCP/5+vP/M
Bl/GVBpHNFwWJR9y1y+n5XWdmTRO3F1GDxmyN0PQsCzKM8MdWrNg6t0A57lEgNQSeUcpN5pXti9O
mmYHf/8kv91K9s1IpJY+LI2y36YVI2x01xa9fVd4sTiRmeFdjUQnJkU68z96P79Po8ux/P+0kQ7m
8K9txFJvcmFlhXNRqFFVRAJQMucInsE7GZXrB/4or+UUqpUyWD4lphz/UdD47WHiWWXRgCUdfeiy
E/71NvdjShaJVxkXhA3T3ayV0bbOtfTb3y/p73K75TBLEwCNAyqOr9tgzAhTWnWJfSGBDqBDFP0c
AI0om4ZwpW8HAxSko4+gJQpU9H6Bh0EjYKUexn81wX87X2ACbMh9njEdGdNX6QAsr6of0fjd+lPy
rJLuvvH+5YrEOMNF++VRxlTjYytenmM8MF/f0Kab2Gex6r3Bv/2Yt9ohSX2Duk8yrLVpmDaeEDc+
sSWpcFZ0hFelZqH5SMPXpKes3qJLnun4GGW/nRz9Vu8VObNUELyfZtrua934wDhNV602zlXZJisH
iJdeUjHrXhY5G/i5XVu5bzOz25g2F6sgMNBRN8kcPkzTcxvjh6+mW2Pon+K4+Wa508ZR3BQP905m
bDVUfr1ZP0x28Vh61bkVIXZFey/CcwsyOe1J05pKyDnibEdPDXkijkQjNKXbNMru9SY6qRAKe7pR
YbfXWe8mnHvmtOsykpAG7PsUzX0x8nn0ERjXd39Mdth1prVnsgvP4t2UQEMUMM6ga2Ex2LteAb2u
i9ed37N3I4aR7ZdXkqGnfXfmexUS6NzFpPtZQSGGvdeH67R9NgZyKwv97Fv6C9qpV5Emy3IQXqJO
P9K+V2N/ChNtT9sQkz0kpOZka/ZmDs+5PX2jNVEAYUH/iiTYcQj16t9cWGtt3ALTedYHAFMacGGp
io0Dxbz0op2TTFsu6mokX1xykanB0NDPCOWqH/y5O/aFvlVVskktey81iHzTCw7d59rI92FlrGPW
Lx2XTCiNQDngila9aTAGEUgSoD4eTNI/9XE3ufO7ZSmgrKn+0nU/aq08sAzGpkGcqfm9xv604iS0
kfJqM72U4fsgCRmcCm1Vxu21wS43O26AQ2a93JSEx1BwNzU920Qtsmhsd75PTLAfOqfEKg4AO10I
Se997HhBmkFVQiYaGs02NOO9aMCFS0N/YNt3X/T1MSrCS0SwyWyPm7K45cKv+5DkxOrdly5ATPFk
VHlLTKv7M5tmb5WXb7JuSb21V1ZNNR7Mws3YFnf6TJ0icqzv8ehsRZk+ej14VKe2MdXoQCzdLT7x
lUFoqtM2O2QTK7sdbztPXWcvPZgj4bohbK3cfopz50b4+p3vzQ9ahxpRqY3nTtCA+ie7sW4HGb5m
bvNqWWUgBKQ/1raZ4+I6Y6HXUTrp6rWtzWvd745eIh/10MW6jKkFHfty2KEJlF3fCBaLUPZWTlWf
KtaaWgMqN21/WvV/P5HiaIxSg6ylamvn2gFORNB7XAmxJGs1hvveNyCf/ZIUzo7Kg8tMp2mgn8kD
yZAchITGBe6cvTm6DQqRzKDhPA/eLtcznFMjFFI5EfYD9lwPbxvDunUnZhBbnJ2RHgKYRG0zC5KY
sekU88y27Hb0IkKt5e3slddQd8+pFt/U+rQvwZa5IibTYeKpiPR105IMxHA05fyOVqxp0N1nA+l2
VnutvRmxY7xpk/S24gfhj6xw9hz6BrKdVKueIpiDFRMZKsZqnLljGUT1J/CoAzauc59FgV8SxsRj
leG71Jr4mLjtRuZkUlv5cxILkFzjjdHH9hpCwOvy1guEa+5CmIXsOJEXb6DPcC5DmuzsynR2FvU9
uHDjYxOm+xKzX+E5zyBxb0wpn3p2WyBPiq2lPChATU3IRQPpv1hMRtOmIhG1TiAr+svYBnWo722C
X2RdHXwwYxA1UgiiWd8FkePgXEKrRSPtsyr17ajBIXJM+O1qPfZyXRgU4FFPz7RlDc09w7J0V05u
wu8aU7hQzXoZ/pwugROcLxyotCZ0NNTvwm4B5M7YMwz7Y1YatG6PelRHdc1qWQhYfv3dIa4nwDlb
H8UkX2NXAI9nnCradG9XKZQ+eWI+Xml5s0XofmBCxw+IfaGrm0PbtTXktZL1MLaeolGH2eyBVZsJ
0Zq+/ACPzPudaT+izP9IGvlKhs9nMld3TS+e0Abcdsa0p8kEItjWplWqWTBVBouMnHierlERU66y
J8QLnc6qbbCzky8IJvOpAR1Hd8A+1pZFdVK27eyMOuaNG52iXSVTSOA6nodDZ1vmVaSmHYgKwgSa
IvISp7mrt9KN+0Cj3tJa3iPAVfComje/pnqDOB9JMoo2ryUygawDr/hZVTI/JUaXXK1Ex09Mv2Ql
YJysh3xB9cJN6EK4q4AKcCemT8xr/aYb7HqXVqF3yqiWnjmECnBoNWe7cbwrkdYh5O5RjNFO74R8
tnIJ+RA1cDBXWXwcKKw+OVk7fMfRbOmog7PsyNI8XHnGwiCbSwEBA95VPFXAinNitT6QvY57DSrv
1lT9dIrDrt9BBIUVSIoOrDoSPGcFcVZB8YDRNZHL3cQM3S2wpybRforRNah/6EQFaZGgf1FrDt4Q
KAanKTFx3LWCYDsVTZtZYQBcJb2sT/HIoDnUlXzBcVU/kEtOKNUuVapce5AIvlGPTDajq+98HsYh
sbdo2U+pbmEUYmmeyOmRVR42GezDq9wfsHzWN6Ph3w3EdvCKHWtpnJROUBgiugAK366zkYv77Q/N
HUoSjDDuIx76WXv9M/oFl0glw9sIPT42jvU5oxdc4VJ4QZ/ys8TIucy5sEbA0kG40xGWEfi5ynWy
USQ5LFi1w9L6oEy1S2h2aVG0HUMyajTDIB+xAFsqaxyXOkCvptvEXf6Q15W30dzkE8Fjzma+f7NG
BM5J4WDZBDgFtshbyd5/SBJQQXPWvNO73ghR3VauTu6xOUQB4gxgkjSnVlXv3Xa04Od51mC6pM+Z
7xxz5spJDSgzLI4g9ANOkxMEn6AxBIzDOLorAW1ytvsBQZFmtHfRHD7p7uycWhI/A3NO9npUafh8
w2vTe/0h6fJ8oxdCC/QatGO2FMTLzVTWW62niDK0Qjv7Wr3uRv0sE+MeQvUqY3BhTtiMEXGONQvQ
ZZ4fC4zzM5ZU2WwQs8OtxWghK3enF9YOjfAemSixiKAPh2o7mxOBwZHJEzsEac65ZOVdGZpLYPsu
7asnE27FxFwfRbyuUw84zH/xgdNFyHsSSuV6625y9G3E5Gq7uWheG+GcMxXuhGVsqqlgpWPvXD/c
Lt9nV70sXTDkHshFJ83jrZa4VDJro4f+hyXhe1pwpMPzTK+u6NsgcasEfqt6T5x5u9zeCgl1JNu9
8kCJqB+RIU6TTQpJcl0WYy2zkdZDFezGnSLlkPDrC5EaiOiTVTUn/KphCbsiKSg1l0CVnahY6wxe
8wLIdpUZP8gI3oMsOmLmIdeRAlzeNz/DwccCnf5wS/2pMNUdn29Z1w8GSPkavmj3ovEvCh9kbVT+
N81VurUq6iHwzXtFB2VZjZT9D0FzK8O4XTr62q+ZU2MfuCnlCiEklSwc565/r1S4BSPIkiDAabEx
bOvZQJre6dVPoG53dNpAv6l1os0n7Ham1x2M4b23NGIrBaAFtHg24yOtoB0lmq3Jj+YjdCATxyOp
gEByk20cZUsIbniSFg3KyPlZlvbGhbIBumhVI7lMC7mQz5/T0douqoneSY5+5V+Wm5C13bXJB5r1
7aecmrc2KvdtaVyG6prDxVqVrb9rOnXKbe/kI14BQL8s82st/cwE7SHTnUi9isjcICrGZoa2QE+G
69Y3yYvpN61rbvzB3o91/2grO+Bah35xsPVhN9rzo2E3t5pfHgF7H5aLPlKFN3VIWGG5adv7OmZp
gbJ+WTraogrAGwXASMB0zd7jomiaJ2awPvoxVgQapzNxz5CjtkOf3QKjwhkoeOKs9TiQ0cbDOHTd
Yv/1V3YNFDGrjc0AeBBkXZBoNowJ5yaaweQP+toOSeZkSUS1YTdlH3ro7FyNRxOgZh0GMbm1Wug+
iEbuNS1Cs8Eg4yhiXWBaa+FGM/uAViDrvg5CafTmVSmBFQAGEakIWuTL1i9iFYWSgqgM+qEpT5Fj
GntW7WoeiJtgbmCX2SHIFVNzxPa0XQxeueyOyy4UqPBulBLb9XjrV9lmGVprXgmLcbhi81EaGfGY
yU1X5vtcGVcSH+/jnuziYR5vJ0f7/vdawVLn+bJ5Ng0THxg2REpPXzfPQzIYZluapNm5JfOV1306
hIs8dOPMCiquGpTLIs+3lmQA6GEH/qP681uVcqlNgkekagipA0PGrwURA/y47uSkurhT/OFO6TUS
3Y8O2xt4iRwN+9T+o9D25Xx5gnDkIauzURrjcnG+VGAwKJt+JYfsmkzVLuN9Ut10p8Sxb/t7S4y7
wvipvH+U+n8/pmWA+/jvP5+K5ZeT1CLURVoO9xmCylo037wqY+fCBssWDAjbWlIDGLR/EeC+FNYW
ytovR/2iK8tqBwooa7NHSXOdfPVVX98W1b4un5egBTe8kWzN4p8KQotV21u7fdAT4yqH8R+3+GvV
7bcPYv56jwu3GeIsbLzHDMiwETEJH82mXBvWg63aY1ceNT8N6CL+/cE2vpRUfcpfVKPZofkUVO3f
NKmuBo0I/qH5SLCDYJ9XJZ++DnmT7TRcmBUjlXwdyS86RJK000kOd9lsE5piWyOoSNNhACHN4MRy
vT039pDtijksYoawCLGVNJNzjr3wopykuU0jSZs86eK9SYOZckafmPg9K50g8Fbb/f3EfruvGDfp
INPd5QnG+/PlaZqTSBKW4EyMv/AUSBvrQqilWfQjs/Th+vdj/X4NDcv1DCQljGC0qZYn+38aFeTZ
xkK0vng0IlPssTBbq9FPnS2xVWDoayQdfz8ehvwv1TxuG68oNUMsDVALza+1S2HDixhsx3xsGnmY
Xf3GJx06y5Ezc+sKrckCyfp2JfT6xenzFxNsdpjJo9/CrtHsdJspoqz4Rk0yoRfR2Ml64D8ua9rw
u11pZMb6hwwYh4jYMdfzcNBqd9fp+lmrnZNfVEd9TAKtslelOxzzGAte6XSbcYzfItO/Xf4CnRt0
6wVlYm9C7MxsWW58O/lJrfG/bXfsxIRT6EjqtPJ18pIzftFDF0abiBTv3F1Kdem6ZM6Dzuz09TUh
U4qEopEclTLZ4pq/WLUXyMq8FigkVt2U3ptEShT6myi+kYANH16dRVofkkSIFRaRIHa/U1D46c31
udLMbcLVAikc2AtEYgQrNfoPTu/s/Drbk3kJK4iL6BEkYplB6zZrw3xv8/kSm90mncUxLz4iqgch
KWr1+KajInCgvAuZr/xaHZMqXrPJPwj9px0RFDf5e72bDyVW6kFYjxVjGwr0vRk1z0ZhbNr6o6DZ
2OvWvlPTevLcbZ2119wsTzBAiPEtilu0WRv8C2t3fooy7cnwoote2+zUi20bm4ien2c67SXUhXWW
HhOjgmLeK8qCYMG6xzlr15SAgy6yo53GkpQRpYmbS2NUwdwa8ixK7hefXu+pLzUayXcq4NP7YoiA
8njhyYYKMRPHIpx4BPwDoKi/RnDybZKVCkqInj+Di84tUgG42Gjolc/Szp/YSy3fKCfrNMbIWMOb
1q23SEepoPoa7Hy0vIm6TRMVhKLBkgy1KddIY3H9I/CPky+byzx2J5/tSusZ4HCdd1f4R1OHzUX7
dqCbq7ubuAHyD/5GVGwdljhPo91AYL2pAfSsu1TQA0aaRQi603ZP3dg8JfOYExJKzSUtHcmS2iCa
kl2A5JUYbBGUsGHCiihOnoWO9cZKN0CR+0gsjelhuUpuAY++9F9Iv2ac/JZXalvW0TcrISo6a9Vr
p9eb0rMIVy6MtReCa2B/RgzoTzBWcYAxlVQMWbt3bi/b+yKyempTrtdc3MJ8GeZWbqvl0lKl2wzE
flRzeTSG7MkzB+tO5Y08E9roo3KoiEy05Wdnl8ZhFGV27HvsE3Zrq5e4s0aSEk19DadMPCvAqiEx
YGLKHk0hm1M1e+GDplleMKCffbFUjX4r7VPyXydz0zths+19ZL3kHC7Mc6G9ZnkSbkkCV5sqMc1N
PDTTHTROqCsWlseHHPl9oGKUbJoTsRvHd+VexERja0cnt1TrlIdnyYF01dVpPUJDU5SjgSVS97VU
LrXephxrptqyeHKGmepLQlg5e4HZPwibOLDEasyz51bc9CoPBe1923UfidHynhrHoKac1G12mjJg
Gk5t7SVbZoC34aMZtau5Vpt2afU0Qm77gmC+wqZz3oUWSQu93hwbP300/Ag2U3QjQZJuajf95hp1
tU8d8R0J2oulFWQFZkfA8BsJVlfr2WVHRkfl2SbDbCkrjo37QDDeWwUgbTYLe510xos3OsC6qowH
UFjspIlpdCtjP/O+0cLICEVwQrG3wxs4wZRoxWrAINL2V4eU7EZNW7ug9ApwYvkBneA0xIrp6Hy4
SwZNeC7RevAlxxO9YqUkunaNAARB8DqHdS0JsYXoEg0Ppea/9Il6recU4LNNFfxH1ps7/lKQCt9l
HaWALigjFKFcdOwvJQUdueDuo+cGWpPmDwFlawJ/+q0kybY56pp7q6XNZtGb1NZRjHrA/8ZT/62v
xh9GZRJeGjqkvjvanczxRMfoE2g1xGwxoshYT3JLOMkT/pvKJoGMy2Y7HU/3lcxGXg6QHs1dX47f
VFobLDRcStN60NW3yynSQdxxUgW9VtOtvyG1WbNCBZJ5p8lvmXTvOC+uRi+OA1Cv0nkS4YNflLvl
2LPe7Ixo9ANUM8lypiHZEHbZwv66IJx+aMrkaA8ha3ub9HBrIlghLIiIY9DkU7E0S6b6KYJVS9w9
fBcj3ba0ZJGrHYvaUMc6chnmj/oSZtC2QdnJwJsFC0h31as80MlsMfN5b/PM8SOemSoywY7kJbF/
EcelKL38JpagzXEm/BRx35tb5Af+GOtl8sC/CV1B4FoxbUG80Snz2R3b1AZzl2/2aBHZJjUMn7m7
54fKLD+XpoOAELSV/mZYzSMb8UyTPVrTI+C0HV+MbtgOOAD06WH5t/DAl8+ClvWZv4xkfeBPfVu8
Gya7s47E1/HEBSYs5Zp6MSkyLkLVbF2m75UEt8A/RpW9fNI4Ebd8iYC4BXwWMaZvktxn9hV8McmX
zEGudhN7mV7UC4hhKRc9a6m9gdK20drmqEXeq8eWtqmxhLEvlaa2cW1y5PjlbXXmi6aaTwSxB2tO
xV2N6Vuu9KQO7yAZevQtyoPt1bsCWFtizwhtR+NUh+o5KvQPu7e8lWEX576qiCqjmhRm6qqziNL7
lqiemTSIFDh/P0QfOYJlAi1nkzBqpBuwLI4iBYeSjovQdiZhJAk7kljNdB0LUnDJU3Gy+U0xE8PI
YgTVbcoc3vzIWjy8ONKelm3/3O7GQt7KJGK1rdp+vfCm9dWY5gVvM57yzcyOcgV8mCpdRBirRVSO
n09cB2mzYNPybKeMxiEKqcsIS3KA8FvapEAFYguQ69wDBcfd6qpA2hX2Wi+kUJ9MFoazgrQERNk3
qS+ahzHRrKsz0+X3EcusEr63TvuW1OeMc7TyG8tuP4sk+SjpJ60NTNPrscs+CmN6Q2firoZ6Ytwq
Qsj7kfGUl6IPhnG4pe9evid+9uJN2rjD/0Fe4ehJ1itQF+vMqHZx6WY3jiL6F/8/EVCa05NXmOi7
0jepuipGdd0uQ0LJJgRtRc7zl092uMni8VGPyVrfgstP11E2zFfZjG9eYl3xApMR2uvayWfNFD1i
aO3WVizf6Y1/16zyc9AJJhRN+E7mQOchtjKLCTKcR+wGCCYSnFBZgops7DIwjYREvFx7ydzMC0pn
1oKcrA+6Vqp5rVr/jQhM75VQsCU9I2JF6dCS2k1Td/HgMAmKeIfKpkOxzufWvFsCZE96ItKj1cTP
tN4plGj1U5EURqAxp5yH1vdpjC1FZsGWy0pn960ZIvekiCHQdjVwutvUq4cTpYp8VeoCGXckzMNk
EtKui/pMpXl4Ravtf0i7B9TopLZz8KiL77HogdE2DGT3lGRbI2SYMG2ipEfEVhE9kpRKQorFGB2a
yEj9AD/0CgiclNW4wZlrudQ/VpbdxxEVczY3o2tTFYt0ah84XtEedyrZlqrIqO70OhLhLkr8fp0b
bnzHyBwxwBrhSDAtzIpDxCy9K0WEP6Ydx0sU5YSUhwac83TWri6EDbpemYqf/TQlKhwfIwMPssnI
beqX2mvURcnZDhop5I++gHayKXIzJ0U37MuMyRTBHHJ5VnwZGR7lJTHT/qUC8uesDb9JvsXplO81
JdNTPMcfwxD/1KX3vTLov1F2ly/hXHjdKml5Agyqad+TvGXBaDoyZOoB8oEXq9lm8Vy/iyEcd3nR
up98nmJTKkgrRraI+YxcrOVoMqEWHRqBMhM4bGaXMm9BeFDpduI+iduSxmHakRPcusUqjF3moZRk
DD1hbsLm+01FCe0LdpaWQcer7jZ2GFHcl25Hy8EnWlUxSoV+hzqpkw8ubbOTt5Td9WnrLTolQ1qL
m4p0F99rxKolemWcmm1hIEqgj0GXeVcJ8jkrUa6k0PBDkFHkwoXsKsSMLI7g/E72xHLAoNrexBuz
Unt0YGuT8Mpw7G/gmJ3wR55U1ayLZt7GmWT9TpybKrAod2b8w5cUVHtCxymewqJk1tfuY1uxunA6
UsRt+nXkAoqi7LGPRRn70OI0mM19Huo+/0h/d6r0MyQzbdU7Q1BP7AmjAfWCuhkkiW1Vfkztaud6
JSzAnvKUe2MkFk1mTexKrbqZvfhTjtRHO5k+jj6OjqbzP1vhbMm4eO+xe/D78RU6FkEkUtUMNloN
eVqZ1jn29FcAgXTaWLjSGKPHuUlt/aDN8xUY8EvqhyRI4ZEgy6WeCBU05+fSzTdgq054GII81+6H
AYRo7h3KBVqjUhCm9lPW07hrqlrAn3OtwA8ZQ8tGrY18oNbpUmdV7WfdECuud1PQyekttWgMLOfJ
ap5Y5uxbovpzX0eHPkrztQl8beearTpzO2i02N6w7gb/xjHjEKhkd1g+nB9XHzDU0LDJqg73bl+T
UecRc+dLWn4ZmPuCOXPlNmI6OTXpdB42FqSsRFoOPAQTk+VMmA34ugYIaxlV2GLwkbSU4DORQ9XN
jpNjrjWjUNTjXXNy10ZMV6nM/bU52NajNiUvtqMeZlrZq8jsKjwddA8/OelhU4TerpqLq9J14BPj
2SOi009JAyghbKI3X4tWe4oKdotKqrJchQpZh+vb88rM7LVKf0yd/6IJwsdWoquVvdFUMSE+n3d0
ftGqWmR32wXV60bdyIHXJyUHLPdG/Vs6lfHK74GkZu33pcNoMvu52bQHuRjgzTyGeXSj9WrnkKIG
Hu9JzMOuQkgBzvAefMo18ekSE3+k2nYTh8y1rfszVKQUoIOwwmlT+/W0mpv/RC2Egsx3li1Z0EX7
LI1uaSKfs7hiodhf6pxuRV3flII4QLP5PtsdZfGaENNxOmfhcIjn4mBVhHHA0vXjnk25oIVEQX4j
O4+ulNq3yr/N3CoIY28bGsk7Cr0xmHjV1gSxEjikQ0IWksFtnOpd7ZkfhBSSLl7N4naeyYjNZRMf
jBSWVDnTrZApWegz4Qb6MOZBJJAqhCWk2nmgpa53yUsfFT/7bhh2EGVdbJqlsdH7KNv6smYUKqNu
Y8aedkiLbJulBI5N47Cnu3xrFdZ0aUM/ZWgQW1MSbpoPyYR2jL17TMJhwSfKFlWZneCYmTJr2zb9
Kz2ea1l4MEy6kXTAOq6DurS2dQPx1hsewoJwMYf0oeOgtYE11i9JbukPSdUbT+SZEMI1hzpMZTpV
Rk3zC5b7GRkcVYemrPeOyOstok8kGi1bTBa7Vg6OkacAliOmuHhLkXbrDt61M5h2SHxLCxLV8RTg
kaWB3ks2YbKT9F+zm6FAWpCahKyg5NA3NblVY6PvY8e4p6odAVXJztHS0I10eRDgIREKwm+mpyX7
NHD84saMnR2zF5YrORFkWLrVFjP/tHCtu+04d3LT2Oqu1dUxLZftMu32pQWyDpF6qEkS4SfefJT6
cbfMnp51Ttzxsa/yQ5OQnV7E7dktEmvFALL2YpzibbnLE+do1c5NEv8fzs5juW1kC8NPhCqERtqS
BLMCRUVvUJY1QmxkoAE8/f0wdzOWp+y6dzELqzQC0exw+j9/mD7QHr+6GnQQS53mrLqt2vi1bHqw
H1Nt62XNqMaCUNLbV9ER/tLmz1pYnbzO9FZh7/0wG3LiRMLooei99QcrGLrwrizkS5dGTyquPvtU
hk9hURvrQrEBToRALrsgiYO1FmSsgcoDXXbotaFdDtyO9PWKE8kK95abfZtormWGCIrUA4rr1LHO
GoqV1Nr5OD9h+ubdCMc+UnSeyeglfk67SIUCZKCuzDJ6ov1t0oTv5Med4W2/Tg0tqBE1/xDZO5/P
Tz7SyV8yIbtoVXbtiRLgpo6XxkCLzYsRUtkkF20ut7jtPi5j7iUjIW/ONoQxZLv0EQb7uRx8yH8a
TJriYPVFIFnMU6xxesKZSNLrLOsdEPv7XMjF8hRDZ5zjU5c0WX2Cb2z/pXj68j9EiN6g51zrxHqe
nXA/uwPo5LiVvbnup2ZT8Id7PrlJ/q+cGHlKuRO35TFS30yFu3zRnTP9eXQcvO5essqgh7wkqSUb
3coCRTMQ5iZso5ik0/Imgl09RkCKOOuh3DNvjKE7xUbVr0QMd2Wy3GPvi8feKrD91A7A1LdY++0T
V195ojnhv/KYYJLWRhQfyxSslwqI8xWS4+3oiAPpX4fFHMVcgr7ndrt8t7Kc9h67ljfRbbXnFLqc
LF6Mpg9M9tAQCpzM510Sl3dRad3X+rDvNR03yA42mH5Z0ugmC7hv+SaWb4XPt/cn75RGyXufjNcC
CfpE72E3MN/DKn4dxXvbxazKOS0DNaN2n1SydyY4EGR6il47ziWJrVg9rCyzXk+RcZk1hY5JBqmq
WecEZAGMGPGL27vIvbPv+HvQ9OTuUsyU1eOsk5vouIEWw2Dq63zbjBlp88AShXlNzfoH9gWwbrTm
u95QXRpaFjhFRQRBla/70buHBALrqiTZ+L9zayqLEkabCjTP5Q3CIHTnA0wbDCNb9WgXkEdIetpH
uAcPglqvzMhMJElE7jxppaQecik1pjyYVQ9RKdv0YJgl5T6cDhptKAinfm8N/E5vHt3BuOkT/aIh
0+duQO5Nq1dkc7g/kq7QEPt4K4/4yhGCOMbUO8dOz51Ue3PIgqnLtm1WBGmqryneH0v4lOT77LTM
e+8N4iCVT7pexFyaCphkizKYG264lhYZ1MawTVlWRVLvajO7lMwJwweMHj+7CNaxX+/mxgSOM35Y
2gCFwSgc4lXD9IKY47kjKTv06h0Z5fBytY3minPIWLlezp6Co2rLY+zaDIjqeOoM+9aejbeGvl+r
lacJh65k+SyzTmcKPbQFCBh641ulXWymZ0J23JqAaOLy3A/VJ6dccoIOSTTvaALLQwYZfgOyah9J
kNbWrqO1QWPCaIVa+cYMfYWOMq9Zgo2oNzOTKDG0S5Xk66wj724MW97D0R/9ihdSXvUomPhycjYt
x6MCaVm6/WFh34ZwhuuxQMcLUGm6u6pR+4b6WWKftZoGZ6OhkML6+9PGqbx2po3qvtVLfU2mA8dE
kJJ8nCbNLTcyAknlmcz0U+J5R6J0bw0CTnpN3hm5f44HAmFk8Z74Bng6N8tc/57RiFnpmnae8Q9o
iWm2aw978m6tqoQzROzanrnk0sDBlqpbu+DMWyf7iH34vzqZmSLJjjZ6JygkWcHEqHBVd/PNKItD
Bo90gaHM2n2TpPespZ2/z3G/d+xhHzWSAkTD7UrezcB1qzpfQnhpLmV/kfxwDfvsm8Vn9J3yECZs
LxHp8Hl2tPweP2R1Cg1WjT2N7YZjc12O0TYUrLjlE6fEjNqpvxGJTTJgfqLhutUadyNh0xRWf+tB
guu4pzsQxRoYSMqOsVhA3Ex+3Sr2ACT8RJFhK9DwumPVAI5W+F0MJCagZIBXNkZBYvrLjru3Ogoh
vLQA+neq6c2lzzKuJ92mX6Q/G5w3pRA0vWhw9NCwWt3egvw8LxMRlR07T0ijTN1kYXqoVHjTk3Rv
pMknRKTHHNcHEhs2Pcj6ymnKTVs5D3Zd73zH2JZVvZe6PFfRsE1agsMBNwWhur05H4g12PjEu6UW
23ErrZsko9c0TwuBcb5mxXNJOybuACN1qHa6XT0Lii6YJRp8U7LVIb4OtXyIfH09xvZbFcKAymoZ
DHlCveFABaSd3WYEpOYeg619WE668QZz7ynrxpovU9td08w5+p2/pW/8SfL5qz2FJ7ZvE1K9vi26
+USReR6BCZZpVmTa91IZP5YXIfCDprL6ISnD5rY5m5zOevySeCPdcvYBl1Zd2h7GtNiPWn3kjrNJ
jepC7QH2ge92XAMTpEa8BandSw1eT5ZBjulhtgxvGJXvOCMJyQOxj9nMyEPazkP3DMkcxjWs/Yjt
26nKb0bLWNZZf8ia4rNqxs+mBhfS3twECkNeW7fjUG1jx+eYje7Rnawh1m1ji4Mmyh6JXSuRFrR3
XqtdR1XsOWz2+lRAv3Ejgj/0JQCy+zZySk9LOCv6U4QafvjXAL2VnDiuacuV1s3VyuOzjMp6MgZg
qnrhM4TdqWOrWvaQkK5uXykQOi0Napyy4fFDFcKcQPryua0Uhz1ih5Ds1RWDd+3rdC9pa6m2LkGq
FUBrck9PdvH8F8+h1nAkm8fe7lhp9qPiUDX05EfjGekKFb9iCMOXWactuHiGs9MYf9OAmsE7dsvl
pUuL9bLb44H8PWqMg5rrGSMCwKROZPsBAGGTpeW1jqyEUtB48VnBnB4FTTQiM4baxKuiOpZ5BEN+
1p8xCl/PLsm8QwZU6sl87ZPY1PPuchKXuly0DNxskPGLsx5nlzZ0MdVJ2eDJo1YxGGvmXQqSHFai
S++rPM5WYzM269EKEVjMcRqUaZntkzaP7kJJJ81sxWEcCmuVN8DT2gC8m/IN2zkUcjfpuWt2nbZl
4CluRE57fFB4Qvjc8UunO0q3eop1su2npaLIqJJMHGMRh/vJJunqemO37euy60UxrNt2iIKB6Bng
EZtbDfMFi0zAQXxtNDAMSg10ATKE2gxdGPjY7qgNHW/aRQXht6LnPYnWLKmd8rPbZCdZYsfgD29p
2EZBUyKZ6Gtrv3BecNDdkSKByCz+yx4ScukGzwjMJqeCQ+fJUfWtLTCUGvL61Jrs9ZM1Wocy4bi3
K+uiueWT3vl6gBPlgYTPOyJ26GWZycl12CSNOgG2Cbel5/Ff5zybVlEda1ttRkWJky90Lp/rPb73
VXEaRqLrZWM1HN3QATRNyzedLN4UcTZNVV98CQNe9WANuqccqu8lQ2R+yOyStpf8lKV9zbzmxLWZ
NmDW/khMOrFc4Q8izu4gat/ElcZ2j1njFN5qUXgLFHtyFJwGMeO5X3OtnJEHWLK8Xw6EopIqMOqC
QTfFLLkzSYN0wCqqH2vXgvEJw3OqjiZHTivtozPRKlD5xtfEwRxGjPoEqeFUfFDIVIxkxGlDsqSK
NwvrfM5mwtsNqkxY6BQD+ezfaKle0FlUI99Q8ug3o42AJbkPy/qApdAxK3rYSFNOvjxdvMGMb4ll
PlTohEeWYioIcMqHB9N39kL0OwA6dA60ZwvxhoFYAMNkn3Kl7kg5poQmKTjGrgQxyM1g9j8yMlKg
/78aqXyFQnQTVkBzEHhIOXZHEQxxYq7cKH0UCF13Iz6i3ASdMl6Vfl6tAcBJEAdHfrf0zn7oB9jn
uBdx5I/dW+4UULVnRXyy9r12EuZ5T85KXD5BROqPcTYfC1nT42j6cgsv+VkzSQc3FhCe7vJFd/6e
LTAR2JaagLbJLTIqtNyFDPIQhn6fw9XKw5CVZ2RLWvzgbuY8JuKpdgtQAkiWPa2p0im9lyrBBUGf
8+RuMcIkPtpLeSULlhvgeHhYLqI39Jbz22owimMsepigJtg8cKpFc+EsiorDg3QOIgbb+zFEnGUZ
9I2I8ZrbYCD0Xa1CmLmEPkDm3TV5N25mmkKvfmRjbGFm8sKNy9micBK7sffocDnj7P3VJfPgrBwX
s7kiiambDYsVulAEN4ntpFtNGNUbI1+eMsOZjiCb9MMatBjpauS6fTLhDAWWn+UPNQgisoyovs4u
XYnY9/V957XNW0/y6UZbMivDpgmfHEtrdmmkcasIJeEDul9uy1jpRA3k48XXC+sbwA5QpT+w4jFa
2GBp0a6KPnwfIugqjQb9KZ26wzBqBOXIpkRQ5wGf+KMycD4fkseUyVDQ0gKbZqdy8a+ZzZwGcS24
GJrJfEeNpE4tFlEnb7DuvUqKjW6680NpttW5MNIPy2YUijjB6YqE56AVgOgThS845/DcKA0AOnc2
IDCfaallbPJzCoYzuYfZgZMZtXr6GFaRxgLyl2usTHK2u94iiKlM1DYyRA4X25w+yrRz9laVV2KF
tW/ikSqmxosH1n5MdSsar6jFu+4WgNYKtwWaCRyYDcrqFDyq54DdOPBROY/LT/oR8qaMjPnq0bpF
NkXCqFGO7UM7x+5nnjcdkju3fVdzHwu0T3O1Fe7s3yWSExleQ6t6RDE6NE9zjcdtlwcoPeRpGuEB
D16cnBy9UZsyHMcPG39lY5vPsRZvMj+yDrUz+sNW+NNLb1kpPWuPjN/ZNCVwTsQlymoyzASYpBHF
GHZGw+C+TlbhrELN7G9GS4HSLcR/LyRegikdFU9jrocHW6i6WtFl0S5dNxMwTnkI4NE5w8EuUhQh
zOvpMXQhgdGo6J5kHYlA0Od5sCN6l6lvhGpdFIkTeFl7zdlcnXXazIS/w6K6SK3sSXGqbDjEONmv
03qwr4XszPfZqwo0BxGGtLzZ1cIBMAYWzMMmP9XKnk5DP7zZJdwlHDqifq3h2kRFOpV1dk3AcCsW
LQwed9E3AUpqK+hW3RRko2a+l7PRvmepjTNmFtHZqF29eMpwojPcWGxpF9nUI5mz6TsfsnacdFB+
G2whXuex+TEL8oeErGiChZ2DWgmYXtcUzVQ5r6o08tdYn+nrwaCikBoAhlLEVWVmXt5pYnFVGCIy
Bk0aH6uRuK9TDYV/XuW6dPZdGNrlmqF070udDvDQs41WXZdsADdjHOvAqLdGaA+XNMuEtknI1YyB
pywMTu+ZaNq+nQTuVqKpHsJ4FtNJAUr4G/KkMOjLrLD81FQx3HNXA8CgyDCoB0m7W3uFqNZtMliv
EeSXjFKZz4FxCj2Rgp401kWaWFVZlh5sIIogtcrxh15jeo6i99keILMG3Zg0Lc0jjeuFF3nQLkYf
Uy27H+oAMtewlV2LpMds5kNfa3Jb1mjTYp1A+Ub4Hd9Lpx9Elcn3AgmFszP1xApcoxkBH9sMR5uw
OtD8pjQTur7x69C9tDhbv02tst4xjfInCv4U863M6Ohzc0C0Yjc50gvXE4LJlSqLEHXFNEAOLR81
r22fI8vsX2Q35yenl/VF1FxgpXDks0bnF0JCHMZX3Qzbx1o4QzAZQIgqNCFhpByXD9ymscEUBe5O
kZe9sTq5zks8A3y7XowyuHCoztdWtBm/F+jy2AQNqL6ZeGijvA9Gr0Gi2frV2qis9xaV7qUtxloH
DOlbigyNYtbxhPwxhmZF78Tj4B+rNN+VgLvrOp3OiYNMN686h44Ratk8nWEOhmkKJKA+oBu8Zb7/
iYKfBmiGGsmJivKGqFdxHqzmh+51E7K3dMSWLL2A8v8lRRLtZjzv1s3I9U5jK0bfOYd7NvfwDr7D
QvdIrI1W6dlJ12b/hJICykw84jQGsYF+Jwina6IbTrxGbpImhoQVtv43QX/wgWAfnK7gtm44CsKt
SnE1KTyjWbkazop05YHV2ahgMlJhl2IeYAt5dHS7CUqdou2pNPqVUdKlAe6HNlwC4ptXpYaRfLrc
QC3hLaROwyECEZKjiBBTjrNoV2nHm6ZV/dnn4dPILPKqeGt05nVMoLo5WqCZcLRgetlpduMAwTTC
oDnannBtebZbHB+FkBcauhWdimbPDHVPKWnQK0MnjDDJNiBGLyBhmxobNGqh5H3s0zsjhDBrj4dp
mK/wqpZ+hnfr6mNNVaPTmXXScybBprBtO+MW8OCiGbG7/pnO/2NqWiTHx1zAC+ekd+mrwwWaFoy+
8YriXlVpsPwAxeFtqZs/YmWd48IL7ME+uQoin1zkQYB6cT6fujS/tRrrWXksobp77btxz6qkRy4O
w0DLUxQlJW796DZOD5JmdkermNuVS/2yhFn+/RH6HjLAnKhjp1Vb4rzIhiD71qge0jaBlDo5aM7j
gaYjrFDiFv7m1detdTdK7SydJ+qK967kBCaX+FPrW0reRKZBxlJXBswJYV+jAoOAqU5NKomkCGAP
0Z6jW7ZwcaKufHAm+weMz9WI+M2afFwAkr1NMSGhOoHW3jNpvqUhIKRpqoVzs041QLluwsBHf55x
J+m0+YLQ8ymv1SWpC5rSRmAkw/deNB99or1E7UjMkp8H3izXqqmPFDjFyuz1DzaZfTLKB1lp+zqd
4Ri6CBMQIi90/djGeBd9jKIVl4zjaXmM3iO0Xra/im7RiKVZsHygbAYV7qNXqpy/yKrBX1SJfT+6
35bf8mZiDq0k3xArAbWLGHq03LRlwSuyYggwclgPhXZB7h/4LdCr9G8zuyAhD2CqDrciHx7JH4Z/
bbRrWdEE6esjx4fG4RY/dXV3Hv3m1plKbppt+EK81rFAbkUM6R4fz5UBvF9GHmlizYssuhvsUXaF
5Hz1/G9k7lF4uO8tuONKNJQinqIzUZVH05uOVTE+L2gehqMJqk/vpp7aYl80+pYNYd22eMKW3PDo
OAg7xMxQWRcsSE5E2r3gHXmTxBSMmYDkbMXuxsjnw5x1d01DjirHmrlzm/F+XrAP3Dnv8CUPzLF+
a3y5GHiLMuYqXFXPqa0qGg3Za5vo+8wpb+0+Ynkbd5FVHOvlM+EciJ3AqYPkW/vO1s9o8i9U7hZD
5QWmL53tgCWsISWpamX4ouvGFQbAq2/02nqMLCC2mJ2+Cp18C27g33QCvsaQ9w8qC/NgKLyXCGUZ
HlDdszshS/eFhjxbaHdoJ+rVrM3vsZW8uyYRsgrxU9cNhzxpNuSkYFLg3al2YIvO0+EAlfdb3Cs0
5rF5Tk0HrqeDEW/PSrcb9zOqKKg7Gb6a1hRBzC6xFHQ3dUhksKlX5gp3x48cOtTeiNWeZu++TMLn
CF7dahwm2pts5DdiiOUOu/98n4muQA7m3JWdc1va/hnin6+SZl03Zr8wEr1YOxV1ws5T7XR6GU74
kktrMwO5R2xQhu1t+c3AhlfoQxUtimaDmSm0IbTVy+Jw23Fj4hWxsht2Sw/dJBxHgQJPselGqfVe
9stBbtIGSA6c5wEk8d2YIvXPrgjDWC7zdtKhzcbWcZneGs3cRNrnsai5HAOOqo5cz3bTNnSuXTtI
jTcMszZpaaDpwyJRWKeZ7RmB3qLMn8A3U6nQZM7cFNGfw8704Kc6JPliJ3YFjvXzmAProYSDAvV9
CXUAWZz4xjTPXi8jYdbRTdsaq0K3Hn2aHvBTswP5qydD88/FgLAQOqWy78YsemmQINp+vqGgJN7P
3+GG8TBaYIuQRbiwAdSPL3YabjU8+Ub7rjStO1fZ7z0vI7qStoqJJ034ojzI6npCYd+Yhw7cPQKk
R8y2sunTdqo9FH63XTSIbg4Iy17Dq8m25oR6jigwIq/AWfN5IRPjL7bRh2pnd8+j99okiJaNft9J
b4vqZxVOuAUuiaV5qLhk1dsJeMuCh7z8Qd4qg7vv9Q0dOghSU1zc66Z1NBJsM0svPsaePHBbC3zc
dHpXu6Ib3IBznbDPXLybD2NcXG0zPUv9jrNkDQM3gUXaijc+W1feLB9eDHhCZ01gED2wjN2UzIeh
ujMRD5dxeaoHAxdWeOALIavR3rQxpnWdbmvhf7Na86mT1feptW9hbnKx5ZtjYjCsPGmZYQtdmqPE
mmuDQqHSth7E9H2eMD3QWpA5p4coPeKHmT73opYE/s+x+VBvehl+urq+belm5qCH62VIctnn9DXb
ZuNJE63weK21+a2X1sWa5E5xlYfJAAzc9HcpdJZSd+aNQDe1bgftZlKQDZwnrXc2ZTrtMs87N1oV
iJk1O/f6PuaEys1058IUQOgdHozZeSBik2/InWB0KJBjeMUsE6XJvUaL2GvtoPYht1r6Cg5GhD9B
uvGz9o3U6kONmKdPsqAb/JuwpfJgxDF8KgNrKrYLJjDYcj2NnPZFU37XfSJH6XofJItnHL2tDoLE
kXzhrvvQ245BWzwBU6usk7lAV3ySIRn24+BfUt1DujYTZcvP0KFP/J92DB4Xbwz6UHXxLLmeGNZ8
VKo4FjRkDL5azcm2YS23hriEPqJfu6rPue9DSHZBa1GCjoOOz0/oJQfM5vmkrOII+YqK423aa1su
dzsmUF5D4TRH97ToodomPlfciikGT9xMbgeql7410QB4286y9nmT3yj+TlbjCsKzl8+1/GyMjG8l
qmPAbBrMFozN/s4q0kPI+FoxMc/TDBqZbvixHfoBbXnwZH2zDLvJYPpJRNsFbfJYPUS6e+8U9Rzo
6DdWy3eQiewuZ7+DAHGTmumhZ0IlvICm5w+RR2MqYydP+UsMq4TkPVfGtlO4MVjzq6PJG5eCTvFV
zfFHRVjFMg7LSPtafjTEA6g0tqazuoNVhjiKBi7sXra7CbQ+eXCseqcBwjp8UsMUx6mPAzhzyP+y
v3oMjQpICFlmP7sMMLc3GtCU8DF2DX6Cr/jCAZSr5dnL33XpVuk1QnUURjQSm7WAaUW5dpaoEqSE
B2eCAwB4UO5m8sMay+95MkLunveU8hjKwOCKP/HoWGT2YV4cs04hTOaM98rbbNxqKv6eqfiATAVi
xGvtesHyy4tYuOO3IlLL4fdTgUZ3OVuSQ2gzp0qC7bHi6+VCH4SsLINLWRd3gZ4l974x0/6CxIew
CzEQHAzB3pusbLjcUV6Bk4O/3dY5pH6TvV26MltVjYR8zlciVIy7Rnziqnh0s05iucS2LZKjFlLx
h22M6W/1WCXo1KtSOzWz+YJzS+CysevdtIeUCFSon/MiGRg+rGp4GZZ5foakIVYsa0TlNdScuVdI
P7Co6Of4KbPy+yGBp6uB1SjbuNd4BTVln/iD7NI0OuZdNHFbyqZDiui9BLgIUtCS9SStcznaVxpB
hNVzXk1pcdvb5VONW8qqGdUb7s5hxT7oXWoIaBIjZadqLvUQQqqkixgxxC5vhx8LUv1BHNJep2lf
iZ2VJ96KPKKLNaMua5LAQhuWNsOOihHrFBpqQyFfQ7cWq1hTD9lQXGwV3dqMPshYhrFR0b74br/q
Cf6OfVMFIbKdtW4nNNSo5fZD2T6TJP8qkYL0LV5c0jJvyCd4q/GrqLgYVub8kkQFRpQezRunLac3
O22vlQtTEXUoqGPXnAa3wpqTxPDRfOLyHFjhdKJ2odfSfMRehB9CgpyNRsmdtNXJpEqBHfXhR9ne
EfWrSMQtdf493vnOqo6RdGTRUzRnm1Sz7vyiO6Rpt6PgDAS2Rjhq750io8E0ogr3wppAB28dRfBV
G7rAMLC5RhEGuQWpa+4a9Br03j+GKX8Oi/ymM5M7fAy3hhM95lp/UAnUGxniP0XE983iSrTYcoiK
E0Kxa3s9Se+9UW9dvwEuFCwBzICNs85ioqVzWEBEjT8np/4+nfrp0HWqQEuXYz/sqN1iFqYydusU
/yisYGw62+A8q0xr61WaRzl8Tyg4GPS82gVHuQCG7FA/KmhIgwPzuoge8Qu7moWCrJth1dYbXbHj
PlSvZ2ng1iO8c1KB/BS1fs3R/nmqZ6U7JXBL3i+8knBd+tkhtt0X1JWnqJP4xkyXauSyaS93657u
P2Cv4UG1gWujuubOncdzl1RrV+sguPqwCczOYZ8Lmxon7O4mx1l6VU6mv6avFiRNcVPp+r61Xe5k
xg33n22uax3cqP7eEjil0bE+99K8r7ThvsIRQp990ExrL1N7Y7oEBroDxulGuRWxftDGxS8KQCv3
ArrpOw1PTcqIwXQxTVmA6FReOujUhlMQ9MCxQ648O2O+Stx8X+DIwm7aY/HDh86qoDLiT3fWV7Xz
5LflS9YaVF/DUXbZs8iapxKDG9pJ2zHLbuJkPFXYFZUaBsacRgVfOUxY+FyVv+GC80wT9zz16Cca
ykBDmAfFN1T49OMW/NPlal5iUib9dtc75E5jXUdO9KaDab/S/eKqUucD59iNpqtkDVB/iOGMO1W2
K1J77ztauY1NrJkEchUzglPcmuckhRb+e1HzL/J/6n0TpM5ydbAv1/yifzci5dRD7E/XNEZGuO3q
H1EMQ3Vur8tbxSEswKb6P57p6C4C+P+6OnwRbtd0WWJ0Luo6QlybJJM+QtufvvWJc5IxewPin7n/
g3r7q+8k2m0swT245B42prCkFun6P+TioxoW7vXcX2V69I2H2n7lfYG0oW6Jz7GJt/yTfL9q04dg
yc+/H+ZfterLw+nKCWwsCN/7MsweNk55JK3+OtrRVaA0SbM7VdiPfToFv3+S4DX+4Znx92sKHRtu
wuoW2/gvTyLcwIttv+uvlCDdPTeE+dR27R/8G36dNbha6ljO2sLRbc/6MpZtpuzIBr68IsszCqpq
BIOLnK9l7c4V1jA1LGH1hzdb/uiXN7MsXTiOSa6jZ9hfHhrGGd18NTTXQku0jVXCjufGCpOxteY/
TZZllL48y8aocElzdEmSFV98DDot7qXrhn+/oO30CBL7pynci/HGJNul3nYavom6YNc5VINYNdX0
h0/wLy/70wdYJtQ/ZmsKK3xo44RliJoI4Vl1zZzsqjr+8fv58i9f5U8P+uI5YsGHGBFkNcuygLa4
mwny0Q0NUQ9U2/5GT0VQUof+/qG/2m54NtNGNzDpN0nTs77MUtmYRT532hL6RjHW25A5EU9oscTX
Rz9P9bFAlt3x4wzh8O+f/a8vLHSBnE8sBi9fXtjVsTWzPV449new1IAv1H1XZWdZnuGH3I7804Zw
/3881NZZj8sG5Ikv7+v3CVqR8r8PTUnpCPv8WwFX0RygvlhwzJJvRtH+ITnn102HDdYwsNvFxt3m
XX+eQwUQrlvl9fxIpnH8PlkGikxdqQNJNI5G/ohb/mFo/+WBlimEb+Fabjju1y3W8WfSqMzBfqxp
L0Td+Iz/FMYdXMHD59+P56+7HJ4f/3jSl+Wx5Na3taPsx3go631ay1stNeQf0sj+5XXYaZbthp6+
iTvsz+MX02+wZVShQWpVfZgM7btnY+bqOD0NhsEyUYn//q3+5YziGLaE7oCkCmJMvpyMwJizDpFk
ekQ5R9H6oBf2SerJtra9FG6Vvk4YzGxaV05L1yjMXrAJWP/+M/y68SxRqqbJ8UziGxzFn186sjyp
SEQCr9a3zBYyv7K7eqYy/f1jfh1bz8e9kbAMBtdmmH9+jDeisnTqunokLwJDCjqY6MRDa1LrVvR/
eKUvPvocicQos+Z8xyGtzfxqIxVOBtUGkMojilwPuX3Y13vElIAI36w0B6z5UyTwr1vM8kCyOEz0
JL7tfll4NWwATHLi5hHCi+dVMCG/wZteKbiHXnQrULmX5f734/nrguCRPsc+RZVwffHlcCR9pg8x
r2gezfiDsLUXuOl/CrD69RE+pSI2WkCKLs5FXx5Rj9KBL4MnTOXmH+FiMGlOD//rW5ASxaEAK8lz
Oei/LGthzUXbiKp+NEao1OAu0a6DBPv7h/w6w39+yDJd/nG0dtMg9NqR9WNFwPXspGI7iBx1mule
f/+gfxsw2B+0UHRLxxPpyzTAOZ57csaDVBrnHKhJDs1Iffz+Ib+8DU75eC7ZFhbjiDvcLwvJ6cvK
wiMyf9Jl+4H+D8mEN+pok7PH//VBSP2IjNYJrHF+jY2vuxb2pVc0T37d7rSZeNh0fgHB/v1TftkX
fE5JH+sldlzLEl+zRR1jzo2hVwb8Wu2qiSOtpm3pOKvZ/oPf/q/j9vODvsyCCtuH0Rwm43Ea/qb3
ZN9LcJCuSf8UB7H8oZ9KSd/mXUx0qJbB/ervcLR/TLdCuKHViwq3Vu+FIJXr0Kwx7NqakPQh1tJj
+Z8H8KfHmT/P7tRyonmo8OMsEW3GiOgDEseswJxzOkq6l/5hH/9lq1veDoIsCdLLVmd82RTC0Yng
L8bVU0VGW0IoaYQSZ+isADeQan4aQg4QTAR//46/npM8FVDBYo44DrjNl0lftDidul1TPInFNch9
ScLPqB4Z0PwJJ5mVRlqMVo2YXH0O7ktE3/P3z3f/ZfKQe+sIskp5beFaPw9yiQP7ZDRu8VTnLdJh
XCHQj4PJd3S5rMBYFGaGFq/DPHmo9BA44aPTknIt3AHLGOHRT0OFUkWV4gKBJTAGplvTx9sibuke
Yr1rOOOHhuwKQ3i5apUzHxKpcCLpBMrfCAi4QHriVDld+cH9yPQPTT03CE4WQeeoT2dlqp2JQwvs
IiDaGPfbwXk1aPu7sNPWRhTRMioR2RcndLALtMElvDOjz9acriy+H0ifMuHsF7nS4sm0sMWXVmOa
AzyDNWp5e/wPZ+e1KzeSdOsnIkBvbsuXtisjf0NI6ha993z6/0vNwRkVWShijxoQdNVRmcyMDLNi
LdfWvrUu07UxU30eIn0ubXE6UhBR1K7yLSoahmMqLd6DBv3O8Bel5/xXkbvnATqPNHIXrvPM1+Jl
8U6IJBHUa0SGt1+kVN1Q8lSKtn7k1c8O4qWbAeGhhYjwnhWTJxbdCojlZ8FRkIGVM2o7/JS3Yfri
DhLT+lH6e+F0zRyGqeg6cZH6hxzQnjwbo2uAxsrq4lNgaV9K6vxaCXF4RWVO/2CU2bfH1tS5fzLR
qCA4Um1ZaDpPdq5TitKR4VH5JL5watiHENbH8GfeU5QT2CfH2uQRWKkMt8WgHo08n+q8/NbCLmOA
S4MOhoaC41qvHrBb4jr6Jp+BXa5AWVPQx38bHUQgu8c/e34D+dUabRvd4hbiem6/d6H1DpPHVfZp
sCL9WA6G6K+G0T4eYOd6bGr+JFkYwuOoIAHIoqbORh2ZJy5N5yrnHjOH9Xe5swCZ07aIQVm835bt
aCYxlmorPIK3ywKwJaWBMzjXxkXRN/HfqnB81pjJ6o1i4aGYf3dYRolQIf00FVGkvjWl6krJWLfu
XDtYOxi+gyoNEqlSkFpB4ydBx/fupVFPIXpA9YXccHpDocj3aKDV7jVo2tcawWJwcNvRaDamHv18
bGp+OLAjghQEXgQ95GRpWTT6Bkm4cTVKoMZFUr/BYCKkvIKF1++eIUuhfGqL9NAxJ++AA4+XNRSq
dgWhOcJAGL05qnxlyGOpSqOIn3wbRdhUDyxd1wnxOYWTJSlqVEpRbmhXvueHBMw83yovpQ0j8k8e
NDyOVEFdUv8DUpBRqqV6zZ11/qd2SXZBWWx2BbxWS9NUs68ms9DoNNCvkUpm58AILpXehHf7e6Ea
tWiOCR1bcVBmC4VdN6Vi5JrcgGEPqYg4k0goJ0Quka4vBBLTdf0xRsJBjY8Ihpfj9g7E1WBCVIux
cYx+teoxlqvntvP27zuOwgpRilBVskyNyfdbK1VpWUme+hDmSS5dcOnNzex1qWjvPY1/7PCB/ghg
0rKc2Ol1eBaTMbKuZhUzaFbiskHNwhwvppIeL+neV6KIju/VyXSN6YGA8griJoslFUOC8lAG0NH9
WFXh78S0ngcfdO9je1Mf/GdpaCHBjExJ25wGXFIZN4UyiKXVOyAmv+Lus9ZDkdonvx4bmlUmsUT1
hSfFgtiOFH5yJND6aKOyrc1ryfASJV8rfYE9YMfclunCm1/sylZ/U4LzY7Pz/VRov3AAiSyobE+r
9gyQeQ7iBrSM4Xfx+uFFN57phm4huZEQbHlsbBY+U3jVDNJsvpxJn2DK+cxwQ5KBuFCvAWSrAdqk
vXos0l3rf+RvrT1zEyLpp9H+cIaFdU4DqP9YprBEnCaLusztVUhdUaLJevWa1vS1MoXBTzmQXx6v
T5zzGxeioJMLcYRGl0fos08+oR5nNmB3Ob7C/Aa+S/HCQ2zX0cFKkLJ/tymbNq2M7iulbMTEbtcz
xokRyFy3K8xvDCWbEnReHoyqkbQkwjc7IVQgWRZC5bxq1CMnD4DeV7ClDOhHRQH0CAlZjsyonGwY
ELLT+w7zd7Z4UC/UqfZQPCYotGY3rvPiUIksk2HYCiQs5HErqAkr8CHgTwn431t2FOa4dSr9JDI6
e7qROR0IN9SU5AJDA9OaiGZoTXxW4m7hAM63keTgj8/Cs4Nyn/jIRCmDJkM25QJ33k9FY3y3c95c
iXmLGECZpS2Ymx9FYjlR56TEaTjqtO6vQ3bbGn7nXkIvAX1KnKwa/0ay+173KGI41HeJQAw+mSNW
/VeNQc/7GrgC8HXGsNeW5v8AmdvUzDNasKg8PvFz50FY6tiyQSuDBMU0JrZGlfkfKynzaz3CBtsc
DeNZUv9RdXhdlSuTH4BQQCaTGXhKsQ1Y8mP707BVUwz6o0IMgDAAYp7Jjcsk9kBLg/iqyS1zPWXX
vlCwdphcoEbdWpKyr0dQp13mLz2vd1Zu8IfmLRsMIHfaD3DMoenVwGaO0jwSCK2GAGSkuQXaXgwi
dkbT3naOo1LsDc1bKDnMHKdCkC4TPesKLStn+kC0uVO5pSV5V5DgJ8tDtra0T493dn5WhQl0o00o
DKnzTne27qVsZHTsGjp7faw+R8UxsKwFddn5+yoWwswcJ9YQnfDp8aF5q2d66F5QiY9NgM8+ovF6
CqoOZnUkXnrUJ2xiW8ehNlt/DOXs8niZ8wNEV4zoX6avI4rlk2WWjLPX5Ab+dUj+hWSBbwnxxKYc
jkGEhIW9UDGY+xtIkhD1pGbKjCeQ/dubOeTITHnVEF9hCWJuSD3E5nd4KjmfDlyX6vHx2jR19vRZ
BhgDPKkOnSnH5dackZu+TpEluaiS036BGL/c5+Gg/dJgutgPowxJ0Kiaa7cFkzzmQXntmcTZ6CEM
p2PTQtmD2B5QZg3iE8oCnwhdXfTIUlR9HKe8tLGVbvoh7PeBmYcvvZNGR0PK/afMZd6lZrOh+tVN
plLhYEemRFs3lR09QRiNYKmUJsAXM29490NFUK1ZxOk8+ob5p1b3l++zvCyrbVXJLmlafwXJsgJG
+akzv4DnA1QbHDS8b89Yy+OdngWkKBxQzBVVGktDx3gSY1gtUwhu0clnoqvnSmKm2QASRfMsgQrY
/PnY2OzIYswGzWEqBib1aXPH6Cq5lKxUu4Aj+6TZ2UYto5PaxF+ZlP80QOuVd+OCyTvrEwIOJC0a
5a5Zgx7G/hRqequ9+AaUqNCkmnsQNM4WSDhjRjJ8VY+XOLsnKqGKSG91qsi8L5N3eTDyknJHqZyB
8wHsp2lWhwe4sT5ozQ/01h4bm3k6lbAGLCJuXLeAsEwuZWdanTIijna2I9jS68x4bqjfr5A2/ed/
MMQ9JJGgH84lu72OFugbxozL5hK7UQ9THRPsZaYWgs3TWT02NX+dVNmi5mHjuKmJkSnd2sq9xOoA
h/LFWnS/KucZ+ZDtqDv/er51rKMR4qd015U6HFbdqu17b1XYwUIV9s7G2pReiDS4FzpIp9vfkFFG
HAJZay5mS9faKAbnmPAS79w8t7aP1zs/MCp3HV0e2se0dKcBY6aFkks7JTvT2EhfezhyjhGFMqDE
LaSEeV19l/UAhdjHVufXQljlEtLOI0ubxnOKlslBDuP9WWEGYlMFX3j25dh3qMPs/gdLBMMG6Twx
5LQSaJtBxVRmr5+VAjaMJvmYg6mAmXMjx83Cwy8ehZt8SWVRf5kSscdfHjRkLFLLEJM81WWwZ85O
RG5Q8x9MgkfiHULkn0YuLeykKt+1ymbKlqogrDI5K/QP6qKCDvPsVd5Xqy7+NdJD6/82PhlMHkpw
OjqDAptVjcwiP0nUmAdXRVYk3sSAIAICTMVyzbXRgOCL3dj/R6lybcErzcpuwJPYmv/+SHEe/tqa
BPIWPeqt5JxGjfWsxTGTxnoaH7M8RiVREBxWejwcVcdCW8+VLQjEocyn8iJvHh+H+c26/SGT2y1Z
lSZ5hN3nzsI9Rs0erN1aioyFU6fMnxrs2OTnpqic0k++XTDMJ33vq3V6qZuuXeNp8o3iuMwaBCHe
oye0l+AUgKIH4uff2SABG49iF4kJDkv0moZ5/5HEPN2bumS+xV4bPqWKU57TRB9f6iJNl3Ak984u
yQh1bPJ88Uje/l6vq6qhHozqnEGDLkNlSb2Go2s4kHm5oJVhKR8Ojz/FnS2yRNmcmq9MHWMKq4IN
RI8yv8jPtv4VIkomwGjDFa8qdNEZk5zSe6sZYHF0pJQMwkFAEdN7Mnqyb0IKUZ9pASnGGVbwpLw8
XpEiopWJBxAV+f9gR8A8TooLljQUZSFX8imSULzIsp3bfPKTfJ0yERlTbO5hO1E0de0Fv0znGBdI
oULX9fhHCC9z+xsAfbBClWkLKkPTSLkfVDWhZJScSkU9OtFwHsUA6mMb80+HDUfAnamzgdAR+/DX
dY6h9+naBhKqZuzcjy1kP+s6bsXgmVpIm1z21VXJ2OWlbJxxwcnO36tb0xNP4gV00O3GKs9artob
ZNdaWmuwrfVp3D6rjZlQPdK8hUdyfjs00nTZFoEBhec/t/2v9TLIrbZeFlVnqlOHQTbF1YjgCIrV
g69IwrH7jrF/vMf3vuNfNlX1do8bDwmzMpe8s92hUZwa3vfcfL83vFnXFLVuFgbDYjEslaMTfbCN
+JWC90fZbha84f2lAEaC5JawavYGS6brwisUnfsYAvK823qMEz7erblfFyv5r4nJbo0VoDCzGcuz
WZvf68L+UPUgi4uFb3Lv3IsolGiXyqE2TQszVYFINLfLs+D36wN9l7UNjLNyBR0o8IKNEghQYev8
+F8W9//NGiIE+Ov4MVjCuWwVdHrlIVhXZlysCS0Q2gpASzw2de96ge8DlkZhAYm2STTR6nUr1G+j
sxZkH1wTLjZTca9q0217yftYSs4SVvPO2QBcS0YvZidEJeN2bVWXul3Vu9mZIXNB522g6F4Vw+fH
y7oTgFB/paRFFYF3ZVatkOVAD1utc0522z41QQGryJh/GLT2tTL818KJrn6iCF0Qe+vLSE/IS1gb
4ZcmbpkHiJ+ACCbtkGnumRVV28BHbp3aKr1Eqfc5Un3eCG+g2qaXSw76znUA+goBhUlQL2vTMleR
a4yOh2p2hpe/hjOIcblwCA6eWSxhle9Y0gyiO8NQyagJ0G6/n2X5Rp8ZknVqlAaAPTQHigtjv5+m
/zz+hHcOikZqKyukREwvTd+1SGIE2IYM5yQ1RnVoYPg6QjAVPz22cmc5PGmGqI3K1O+m2R/s5ZDl
FIy7AoqIz52S669lF3jHuoN+cOGuKXeW9AdnSh2N8GdWjOwVfajaVjFPHXVnxneS+mfsgFBObBtO
IrkCs++Uvr+xmRw4ggRqnwGZhGfVqqpjCcPKATIxiLghfto83oV718UEP8Ex5bHTSC1uv2ovh2Ya
u5l5UgpN/R4FhQ57qtqsbStC9x3Mb9kPFKjb/Ak8pXcyI9/aO64RLsQyd95dKtQCTkODjdBt4hwK
xqELAGTdOeoJmsZz0F0D99ms7ZWHDopiHVvO3OOl3zsAf5sU3+wvX5sQZVs2LHEnyUEjx8w7VLaq
6EtXMM712NK8hAvqDjcL/ImQgkai+Cl/mRolFLNaWpknJ8veLGl8K8c4W5ktqjtpesAN7WNZe05y
2Fzh5f/02PodR0+FQYC5OXtkxxPjlpbDuDh644nkn8BUL3p4leV61UiQcdnZS1O05cKp0uepKoNj
vJy6TMNbROK3C2ZEoCwrNI9OTmlYX41E7g9WgS6EYWb6tldyZ21rlSE0FPW1kSCNsorRbIAzeShg
b3Qyfy8NWrQuVSU/Zi1EE3HQRoyca0xAF3F8DJ3K2XpRHxz5eOYuq2GcjZqWUXdDG385esCIbAHq
1lBKHUF1X92E8gCflN9Tjy202t1otWw9R1QSIEfqEmurxxZiC8oAr5qZos6Ct13HlievvSxsF1zP
nRdCPA3CZ4NuwaPe7o5qOzAVdLZxkpWKrF3zv5mVc4Ce6iuMM+9FoqAH7Wjg3KkQUg8F1H9rrOjM
MCx0Vzvbdnvts4Jp+MHM1rISXh6fszshEzzH4o9mMqM0nTbrLM3t3NGBDyHR41WRnRz/V4/8xQdH
KooTygTWukszecFx3MnEcDzsJccN4nfSy9v1gUqgnNSY5gl+8s2Ytc8onKw1GSap6Du0fwyvf5CM
jwhOQhkcvDTOj3xYyDfvOHdwHRwIjQafzb9uf0HuIN9bqKN9AraiMBvR/R6ipWrvnWKlzv+fuJoW
PYiOaa+pi+3SCorCOKEsday94luRZj+8sTgzvf7sFXAv6NJhiJAMKJTPvJv0aJRywY+JhdxGNjSA
6WNSXaPRTYvgdqFpaPklyEj13ENgu7I74xv12u+K2i6VuuY7qoNCIATQ+I9hu8mZtdHvKyHCNs9h
Uf9mlPgHKIvHh/XeUgSQgw9HmjeLEgMjMxuoR8xzZCQKVOZefERzytw2slsf32+KzaImqVHqndVd
67IYwoIh8LM6+PKnKLSaC527/Emy/WThJM4dizga1KCE9rrBu377gVpnLNFLAQYQ5sGnNCsgahGE
O7Wzl/3q6+Nl3ftGwNdlILfET4Set7Zy04pTFELis1wNn2vFf0lG7/DYxL2PxDAQ6DkCApKiyXmr
jL5Lkr6MLxKUMifV9awDMwj9Bw/RoIWPNH8k2TkxcUKLQ8S3E1PoPklwydvJ2UXSp6qcY6j/DkL7
Xzop0lLbeO4osUUjjJK4Y84nj9Im1yIoxiKA3SVc4t13Va42IVI8eq9dVSqWUYWWx+OtvGtTdP9x
ULRy/njRvyKQmph2gAs+FiPrVXZSpWrFaG4K9WSxa11/+9jaPJpjhY542yxqNPTgbs8GfRVXlmuh
idF5BnIOBnKt2sgARzCYw9FBpw2emmZgCkE3vtphXi10Ve48CjrtMTr/TJQxvzZ1yXbRW7DS1cT1
tbLPqvCpaUrIZuXroIY0HSUEniR1W0b5rh2tV7LJrRm5HzRJWjjBdzaCwVn8JTgkcsLptlekUToc
u/q5M6Ru76jx5yyJsm2MDJqnVK8hBvsUttW0N5bexXkIRmcQrgKcDh0RPN3tN4B/1RjrSJVPCfya
W9sOvE1g5/1eRfRuwyglWEBeiAPd7+FTLusQj8I/t3AO7lxgHZQe/VBgxRyIyTloLM929WrUzn16
jvQCMiJ3W1J2fnza7lkh3qCDx4iLGLi6Xak2RGU+1rwWhlOit+O+RHD6rwZ4cR7bueNdiTKIMQk2
uLrTQxX7KFq1pVSc49RPt5VT+1+LPBONn0rblaa1xBlwZ1039sTv+evOurqnV3TKrDOEZNDOFVs9
AKA0Nrq2sIF3XLkhyhWE7LxS+jRa76B1LfR+kM9mwzzOqJ+6ol9AsdxZC6+sClGTTudq1h3PDYjW
Ej01TmquvQ4GitNQ7SkLz9+d28ZBw+EAcqIzPi1WI8k5AJPP0jPkekKvOrHg4x+gxaT9YsGipvRM
6edL42r3rPJyEK+IObzZeDxE3UgYpsj6VFnylkTQDY+l/itvpX+ion1GVeHFGMc3K3o3vhHoH5gq
Wv8MA5O+Ty54ZSi5ILe0T1Zm/O6DfM+JTdBaan5XhfyrzpRxwZndqRVgEVfCA0Jxd4ZwZF7WUcoa
1lIrsFEIU9bQBW78kVA7sfZDlX/w8y7YOIkldKp2ql1u330BabXRtcerwwowHXYdbUQhaGkap8hF
JThKVe2gaV29t6o6gHsh6urrY4P3ou4bi5M8FubNQk7c2Dj1GuNEXrCraN/VTDzmmUsCPa7S8Knw
v2SQTLT6lxEut8c/4N61+XvFk29cZx2a9Q43s/ekY20qGymAdwfeoMdm7jgAlonrFO8Rkb34GX95
mpKZfjp3rXyO4tF9qX2v32lA74+PrdyJQW6sTP0ZXNt52LEYJGUOhvlCT0UDkavaP6yWOanSW1jV
HX9NeKXy/OB5lNm74CRVAxd53J9qwcJMFPAsyxBAcYo/qW23cDnuGbOZVWWsGLQxOM/bLVQ7TSYD
k+1Too2vUDD9iNW2WJkRakxV/OnxRt4JVoEdWswAygRzs+pKoactFIqhcfJzCebXIKpXRMS/2rGA
E8tWok02Lvlv8fMnqR9iPYT5opRE9XdyQhjMNhKnDnwOYnXI0NuFfPxzyIDzSlC4r4Lcexvj7iNk
6+9+OFilI+pmJJ3Axic3ENhYDolcSbuHmqNkQwQs/87gAXm8o/PlgWqywDf+Z4xh2sQvI2I0trW7
VGj+RL3zTBfjqZLca61pb0GqH7VYedL9pTmX+Ye8NStuzF/3zk+Lxk+apj0baUUz1fkk6JkBxggM
iV2ou/9lkWDFmNwhRZzW1RMmEtGHSLoLz9iHNh5gfY+93TAEH+Qs3VkqOkhNccnCZuFq3F8lNWaF
AIOpnsm97/MK3TptUM9R4X/tOvPfQlWfbTjVNN94U4OlgZT5TWRTyeR4qkiuZqlOVQVO27dKe/Ha
8nuIrNTWGfNjUpUf0swLFnza3HOKEX+L+Qn+ZtxmkjemfQNBdO206Ns0zgokKWooiME//nB36se3
VsSv+OuctFEbEcC57aWy468tYN/M0X5BdXjQCtRuHLN89uLuWARAgYZx4Q2ce21sM19mCMgRDYLJ
zQfU6kYd3LdneYgBG0NcWyU7tf+KIvQX/Myud+D5fbzee7dRNGZUapcyEO7Jch1XTyKIAeJzxrBG
K7VfBl3/JzPlF1dqL4T6uyDwn6LC+fbYrHLv5BisFhcO9JBp2dttrqRe7qHHTM5S8VEeSIlcHbRK
m5S/gBv4W2P8YhgleibyebRlaDjlNWPfAeIXWvSjbYrvSd8tZVB3fpIItijdU2GhbD7ZfaNwwyFr
3fqSMOX+TWLS7wLC6tVMxwKpC3+pDXPnqlKTJlBkcgZMtDrZ+b5sUPdUPPksoT4bSP92ZIYbr2Hq
PkSauUdk+fGWi59/+6xYN/Ymy5O7Ou0Hq5MFVCe0VkB1Fudk7u0gUD28D5QSoAMnH1XRg5758765
2LGgqlBadVOik5Y5HqTZ/wP2CBYWXinY4MHKEgncHiGEvm05DvPmEsGpiW64B1dqEpirtozVhVty
b+94FflMRP8c28nLSCzeFk6QNJccZnR/Be218WRYLmMlYZi2CxWVO16AyjOlPhU/JyCWt+tKoyhv
dBr3lzJFDR6sPIS7OYSTRpLm29qRkTZqJCpaeWv8fv8RIawSCR0fD49wa1nKLTTDO6W+hFXzqoTm
ITcdhKStBVD8vd1kDwmBAa4w7DBx5OhgGTSsOCa1B3R7BQYapGJhpj/Q9tD2j5d070iStWFGQIxo
zdwuadTyxNXrvr4EaKKjGABxnJ8mJwc+WrAKvx4bu3el/9xoyIEAw01x92ofYq5Uyktpmz/lzIHl
wV8bhf6t66GmD+PxfziXIjDFnKjGzCYqAlfp4jyFSdloKkTvTDovUSl/5n20330DRNpNaU1MFCpU
gG73MY8KzRj9wb9Av6WhSC15m0gOk40VQ3L4eBfn5//WlPikf73AUYlOHu2d/9f6CCA2rF4S78fY
w8+uwpa8hNKcfzUxb0O7R/hh25qic2BcLaxc6dSTmSA2H7qrNnyRnHGlN1+7oHnvyA0Fb8CrgimS
95Yaxu3i0H1WakX2skvmuz+qPjigFvezZVhl1TUIEHlyuX68m/PLBphQoHSo1QBemfrkomqkenRw
XUZtrNwi/GFL4aGCO/+xmflH4xlzqBXQ+3bUGWIFvWVPryGqOJW5pX3UjMj8Rl2j3Bl1HD3pcoui
TAXowjeH8vRuy9RXqUAbjEGI2ud0R2uENZgEPGVm769j1/uV6f1r29TfcgNBX8PaZwi/PLY531TB
m8V5Ifuk5D79imY0mKAA1OqiuW3DeBZzp7JT9dtet989W8deopOOGbIyEonJgSka2UhRgyhOtZz8
O2TZBRn06+PV3IHMOMwJUb2nsEuZa+ok0yqFnD2X5VOoopCX/1s7aMowNDVALR6pB0ak1kysbD2V
+Q0l29fq8Mke0KVX6g+Pf4nwIrcxCj8EdAy3WxAbTkP83h+yoc6a6JzqkfaxjbrymWas/PmxlXnM
ixVRHnXoFEBbMXl/TLXr5D6jKVRUKE3r6fA1L7NnVNJgLsq3XoASqjLuEbJZguXdOTaC/0Blyhdc
5WyOqOkRkIz1rrwYec3oWuqihNA4p8RtnIXrOHv2iKkJrJll5B9U7yanJtYVFbGsUTo5465QKhaF
YhwyBWNn7x9v5mxNGKBkRRjG1cPVTGKGMazbLi8c92Siy3lpYi3ca1oUnJWgU99vSmDN6W3Q5ZiP
R1dVoiR+pukn1XPSs9ZoiAoRXXzVPVndPl7Vnf3jvoEhEjkKAcjEqdi5ndPyMqOzFJhfYlc9mIWz
Q1B5T/3ky2NT88IneTMIFZIv4hNqTZNvVZgW4jWhqVwjJUDGSdl7HQJuznjMocXvre7FlfUt3vUl
C40vTWW+eFm7EJHNbgQ/AVw7HEJMgyrQht36UJofUuRQd7kymo242NpJnA+VbuyFxQ6+hWiXK/LC
Fs8bh8JtE75QIlEtFj85OUhIxl1mFN116AJ9U1dysc50NBFNO2m3cRyla0+DfZxplnSfSYN3KsOg
+AKxWnxwLLfbeBbyLwuxx8wBiWoNGHzatmTEs06eEpVot0t6fm2s9mqib5Q68mHhe4t13Ti5Wxva
JG9hisUxmtHMr4k/HL1a3yqxdIx1fwuJw0G1kIp3200sJOMbxMW16tC5+rYs05+Pf8f8iJNd0DDl
daEOPUt3AzWOEYXxqmvuqTswEz/VzPWhIA3PRR4t+PW5k8AWyA/a8DjAGflLpMvuQPkoh4liXMum
/2apwcEd8wWvJ27KdGf5cjRhMTFv03CRuxwx9/xaFFK7kaQRJWMjVQ9WLOQnAgBnSRn7C17p3jkm
cOSsULkBLDQNBoLKLBI7U/OrGQVPYZs+SY381pkI3aVocGwJPN/kMP2SWzUqifauc919Eo7dOjGa
hYft3ukVISzQUsqOPOi313j03U7pCzu/gsBjnNlpXu2iWPiU9/f4vzbUWxttY0pG5Ds5x6a6eFK6
LdAKYXTk1EbjD9qCC17i7in9a0kTJ+G30LT0rpZfkX96sp3gY6WiP8zliNtyIe++u3ucGoGkoPY+
9fl6F9ZGgkbaNTHb+gVdJETJ8ja9PL5294/Lf81MKTcbZHjJ5BT94g+gLmWFAORj5X9J1X91dNUY
S9kE/c6GZ9GKAnB04cYss83j33D3Ov71EybnxK576L2rIr/aavtUGNqbXhhrPxwWjsosJ+AqwkNI
KUEMP8yOo+W6KqCUsrqGXVXv4rxvdmZcRS+eY7vfAuRCXv3QQuK+QFdswY/PBzixLdqXhMyMwtnT
HlECcXrSW35xRT0D5Zxg9J8dN9aeGoNSFDzS1cby+nDjtn25NiVT2Ve5lR89iPs+DElVP/UWCkCS
kAxy+5SWNq2eldwY+Qo9LndX6Sho23bsLezYPBLnZxPv27Yt/Bj50uR2BQE+lG7ztWXArQA45P5j
uq90X1ewOvnJUYm3aKyXWzN5bbniQ7FEdXPnvglYFvzlZBsmJZPbH0BonyVaWuFCvfgLyqFPo63s
7LL20DJUPz4+hncuHGQpAjYkGl3EHbe24t4YBOVHfXVNz1xrUrZPPQhaHxuZL4gWIW+LYLmg5zqd
LirTJrQyO6uvwWjZq0AFpGdm5ba2pac4k3ePjc1PPAmwgOVCl0XTfhrSyEWjelUf1pw6DdJRqSg3
YWQjH2lG/ZZEr0RwyvRfdEDi777SQK9gGAXZTotkNhobcRNJc5Pqisop/fFPhqytjHhYWN8d5yUQ
XmCOSfVJLaZwasWlat0GaX2VA3VF/LDiIHbhC5iqjeJ91rgzCio3EO9I2U9b+dwiDfR4h/+0B2/f
eH4BlwMVEbIbSKVvD02Zwvuk9HzPrFEvTe+dUW6FIizdDomxZy597Tkw+6TSNiqyH+44PkloOdV1
tA4j/RBX8SFDHQqs+kLoMXep0NJAPkRFmu84yykTxa5NakfcmzD+bmT1BwMdN+aQkoXjPO9PcV2g
iGL7EVKZ51uMj+RF0FjZFV6UejP0/qvsnkTYXnQfQ3v4UlnOB5DDu8WZ//ltJc+jYUNGBXMZ/Bu3
G5/BIxIWeYnCSdpYp6CVjY9OHBdfHn/f+Q0iaWVgmngUrDl55a0Vq/T1FvxOeVXLTMhwm8OIBBZS
h+YQhAffHbJjKyvKzkPsbelozVeIbVwfwRMVSBpTt7ajqo3NTCM9L/TqtQ3kT1mvHWzX21At/7fR
1B+1En53cvUEuQo9FFt7HcdynfXufsjc6+N9mLst8RsEdacDh8QsYk46JWqarouvqrIfK/+DGzKY
NPAmNMFCQOKoLOv2RglTcFoKhpp5Aa3OIKvtkOW6RHmgPNM/1rcWaEIREOjBilrlm1F58r5QYv23
55dScAw6ORUqg2b2TYLwZ+ehv/06NlbwqxsBfwF3RTVrF8VWt5NSlHVLk4mQvdObAcSqll6iRYp8
sNMo7T7wx3jDVJS2Nuwh2cZjA3ZMo/LS6WG61pugeyX2ZiozKbIvmilV0RPsw5G1resQdGOvleY+
z8t21+Os3qDUK/ZtpiZ7xQyzTeW5lrcqLR3+9ELS/ymcUigoFcNX1gE5qJc5u1j9ZA3ZtkRgGDGz
cT2GcRuuMl+L6Px5yTrwK/Na4Pc+d35Vrgzfr/km6LwayaAcO7mptoNKwx19t+ofKwr9D5IS5F/i
qOl2IAr7te4p5RVSJ5qZChASyWtQXE4Z6w4sO9ialR0ekkI1n6W0s8KVqTbqpq00/1NOJeyaOPIQ
Ea9I0m6wnPrIAJmyzjuh7q6EmvOxdD3jPKJbdhwlHxE9I2x3RBhoh/tJ9P3xkZxfTUpyENPgAkRf
atrd0GN/kKusrC58hbWRna32q1v+VCId7b/yk5QueIJ5onFrTtzWv9oAY2b5FSqs7mWInbPOINOq
lF+bGFE7p7afmtJeuP7zGgjDCRRaIainJ0Vt8NaeVVJorVI9vox6v6nL5EfmvMFYXnfuax2WKzRa
Fycj7prUeC4o/oh26cThmLGS97lYoqmlG/ASdqKvLds/Iu+8KpwfrR8++1KwUOuZQwvFFAbkZhA1
gkTFWd4uFHrUUJNUX7pQG2h2bdYOGyqFcIe40YvkZ2tKVSiQBl8Icag/hejnwqGqvzteET/ChHkM
YkDAXBM/P1DoseSaH8FUYLMOm+bggGG3gnYpE7jzYGJJUCmpkGQL+p/b5RICdA63zL1IWrmt9I8k
G1vbGZ+9Pthp/khkXYyMyPkrV17o9cxiAqBwfFliQfo99OcmlsXYta/4bnxp5Z3ZNOkqdyR0gbul
h2t2jLDD4A7hJjyLoH602xXmSWGa/jCalwKxAafzVkaRhmiAD9usHFEXtD9YchWv8qpdmlKaR2Pw
jDF8QH+VzpI5O0uRFaN3GlrpObBrY61VJgOCcl0cSkFAtkq63npVrF75kI15vNO7TjmqYYP4sN0O
KyPMvHU4VsPOQC5to9cl8qem/rMFjL0QNd35EkLZjrFbZnXICidfwsq71kAvQLuUuv9cRukpV4x/
k2CpajwNIOj5GOBH6ENxr6BTnhzqLkpsJNqb+OR1KgOYnhbtmJso3nl1hBVwlqbo/DJRNWVSbiXe
jSpV41Njfqmag1Xv3OHnY1c/q0n/sUFmRv4OpeOMTTKKMwPtNS87F8YTwaUgrWm+RgoTlOnLaKCV
XXsHA/iDGnaroF0aFzbvbSQpMMAjFHdwyhMXxXB4q7u+EZ+K2Gs2Y5IgKKqp8ZtW5bIYLG2fKhv5
VC8qg53jxOZb3rZAWlLjN3EO3IUdo615qfVXt1D6fRtrxpbPlT0ndeFcUr+nrRU1o1Dmjr8ETHER
9SCuqSC+8zSmg7pTPLgBgZgBvHS6xt9JVWluBq7YJvSkZOW2Ss48XmIe02Tw3zqrr9dObXWrRLf/
kWO9PfmpBadE2w9HX4aYToZWfhtJtbPpRz+DpWnID5oKPN5v2dAeDRllpcIpvkIPQ94kneMiaNzX
+wzvArt4nW80x/s0Dkj7Qgiub3QJjXYyPnNjhagKI9zrHbq89DZjp0n0DrL2nY8x54FHkaefP7it
qRNtGjcvU0SCzopRWYcCubFVhKjqQScu23huA71w6psL2eadUyCCX3gzBBgFYsxbv5b5KepZDPKd
kjr/oVso00pKv7CwWcXl/6j7ruXIjW3LX1HoHbrwZuLqRAyQAMqwDIuumy8INsmGzUQCSNivnwW2
NCqCHNY9520ULSk6iqwE0u7cexm8GaA2s/vWfKdBNeJ9IxDrMLXWYfy6GCXVjSAN4FV5qkBdCGGA
NAq6btpJn1w4VpauLUvyyjBihhPLlrwi5e0qbQbNQy3YurDMP3v78webbwhn8Q9SWmzOnuXHKUK8
lUM7nVB4iPybZ9QcY0GWZC4TIjH/QfOadhJvipFJ1yZOh0DOB+VKtdN0N0K3/8Jwvm1M5xcNcCcQ
M8zwOrA9oSi0OKfkugWnuafpUe/gfwMtPtjeV6JC0aFo4NiLfPVW1gQ/aOb4k4Nbnugy86KWsYMq
R1pA4bF5JQwl3adNVQVJGSNhN6qdqwOOcidZVr+SERODtzhJ0IjSNWxb7aPGLJ3UVg+ltpY6t1LX
0YNt9RBvnZQYJvV15jJFLxAZFDnhldIHyH8UHrL69oX3nwds8frQop+J+pDbQAF2MdMgj8naRI6r
I4MFj1Y1Jymje4Vq9x29ZDjzoak3GP7sQYhddI7z3s8d3CEqw2COedC5Lu0lbk+PcF7KbpuCsh3O
weZC9mM5VwFYBTYOvFEZ2Q/ogC1W6lgwpacytfbS2GqPVQGPYSqN2f3Xp9LyRjC3MoPGgLlAruXD
oWQ0tp3EztBcZ2bvFUkV5NDMAOaQWDLHDQF2Ql+3t4wafrVn4XY/87UgS/++F52Iy7WSds01w63T
7mkwGN0O3kQX6g7acrTe2kFqxYS+GJJ3y6SakXErhQl9tMd1l4NCVVnMcacEIsN1UjS4HY+MubRJ
gDSRdPFNTRPzxAa18YBC6QimcAoj8QSHDhymgypNHL+R5GiVt6WzBg/SvIbmVXLVQ5hvck2bOZue
J/QwQXzmBoZJsAqK82bLafFThRLnUZ4qkEUUGj9ocYqNvTYjfo9bu/4gjMkcPRCPcBq3lbGDnO9w
83WXfzKRQN3EDAL5b/akWHR5n3WN0vfo8sayoXg8xTmMQzp79XUrH9KY6HHgyLGzA2WC9vTlxStL
C2jFWvV1XRsh03TqApN9Ej0kh7PYswZtrfGcdHJGMhA6DSODyIKUnqbJurBwPkgaYktEWg1rFLxV
kPCXWTW4cVGzd2JzP9ZdhRTEaEeKV5nw/3YZ9PsbZEQU8Hb0ga2QKe9HkEHUGJOxSq8ggS88WJz1
BPkqfg/APdQwDchYtUJmj5NTlN+dKhr4hVXxcYiQ4Z4TnTN9CamyxRCZg0Eznjv82uySb7HVHhV4
xH49PssLzdwpKL6Dio6bzXwpf7/wMiVrFYjs8etYy/QfUW9UvpPmlPBMYkHFrOk5rkAOU4zWhGW5
6L2vm/8Q/b61DxIxEFEogXyYhYZVt5XZC34NjV/X0EKpX4kcloI1fBIHd3DsUHWubbAPLQShmnXJ
Puqz15/vVUjo48DEUnj/+iZkqmvKEJIIWyQen2DmZLZDKE/qXsm7R+jzQuLSYNCSviRd9+mb404x
E7lxVKN69r5pKTZtnsk9v27kutk1ep75JTwqtjCuYivJziFqr0JOB9iJdt3Bf+4K0s+j39ZMI/Dv
m4ILA7FMOWEgZtgudkY8EZAZ8+dnMdBgDbVaaDm/lpMEUt25Xgb5mDO/xFJYg3CN+R+r1q7KqY6q
rRGRVm2UFap2Yhfp8rThTABTjwfdNOao7lCP6dyqkyHLhw3ykvj/x+Pi/cMuDl05izmUHTFrJVEe
+lw/loP9BN+US4odn0yP8075cNgCzWplI0QuKAMUXD3g3jv/L0dZ0HFe5eRHo15KGS0J7vM4QLgL
kG3sU8BfLdZ8lHMk/WMbymetWKvinhnf4AHD2KvZ3eCv+rjPM4dcGPyPxyJy8FAyVVC8A/BxeZvu
HDhdOxA1PKRd1x4ryLWuAKNWSYwOWAlh8bXA7dgfWW+AEZswkrRTjgOOll46NKkPfHLuy1Gme9DD
RUl91MSFR/w44kB9zI+IiwPy3MsLCqNWO8lDP+2tJhTctZtQyy/sth8yLFCwgrcK/iDuQeJ16SVn
S2wqUW8EQYclLfwMp/XQF53rZO2RlnyVTs2KOjkZBjuoBtPntr1F2t7XJvNeNiGhaXXEqlqSFcOF
aOzTl//nwd7ybmdrk8PlRUnqfNy3+VReGwj6CLx/DSBuq+wC2fzjkfOuD5bpgAjqCgZK0PS6U0pS
1vp1PKjXX8+2T5uYKQ8KGDn4zyIiQFJFhWa3VFzPAQBWE68a/+sWPi5bvARqdjJyGqjqLNeQmhtF
ZiDwum7owyT2VO5cLFRIdCfIzVmdTAz15usW3/rl/MbxNnfmit18tYNz9zyEZ0OUD6Klg83odTkk
p0IpIqAIqnU2Zge5nbWBDWigRpG2s+ICKoZO4ET/rlA4nmAu1c5MRNCCMIHfPwHmgtFnGW33UKfm
dyPqRmEzdRV8D2jlj3LOkgvr5ZNePm/wTS3t7JV7NS26eMBUiaEjHfQgzrgaZanbsOinzo1dHie+
k8lPjpmt/93exjIEcnm+cQFwgNLs+3cde9ueaKwrxywzvBa6l3oRCjuZ/2eN0kqWSs/Efd5NodNa
55dYDB83ikXzi65uENLKyoRXtLS+dSXoYAeWIaWkRiTxnPMMaBeDFvbKmiyXRa4GDUCPKTCmzQZD
Ig2QyUekdaDRqGWy3496s+Z6yr993UkflhkeEjA5UEiwp2FDW/RRiZyGJaPctVO7NHE1Nt01mc0v
bMuAy6Cr3018IFmRrYIYG2S3gRNYBJDykIoikTK472jW975QIdSZmbAlrJsnKAAHeTIQPIrXa6Xf
tNZassWqRGqJW9XaivJjBjGJqNQTT455oHXAYSWSJoFdVpE+hdh8bfOVXvNdPck/dXO66VoFB4Bh
+no0rGzGJliJaH7ZKt8GoKPcXO0C2yhfGpE/MdM61V12SjJzbSE4gVFG0DjltuS6Nw1aGwi799IC
sAVLflGKOKRVsSvMinADo5rq7cOUao891OddOCR0cOWlsC/R+IPTOhszhQp/htIt1ZuToyADjzpO
5eLa+VwM5apNbYSUiUen5KYd2KnUC+bZuF1lRrmfkiRgbXMD7P9uwkXDnSJaeFbcPKo9WKd6o5/w
hvh5bgQmFZtxNDnycfI3uc4etL5JPdabp6THZmbQOIiV6HbUJ4IzyPTiJr2htD1AmuRhqplwO0m7
b2b5DhN+kgSqqiKARKhOhjR7mcrhaAj5aMaaVzcVKZCcscpiHdv8uanyb11uPUisSPxpEmEKm86x
QNZWBqmlUjdc4MaqCWndI+1HUFYyXSuDGOEA0UJbz7/jVsjBMu38dBpgUKZZbFWWsIG2pHRr1vJ2
AgkDxDBdIXqnk7LRwxJENdfpVIiwadyzHN6g6Jz7GjOY11WT8PIUJoMwWnNLqT+JxkP+NyGDja+P
bD2cRAYVxhZatMyRhJvG8gFcD0/qvqkH1IMrX9A09sAYcMJUUyDxqkIw0UhFe2BGVp2qprUTtzLK
Hlc7lviQn7XWWl12gW6NdiiVcr2CFIZDJBOoXVfvTfUVgnEDlC+x97txnQ1ugR7c9APbRBXEH3MN
BXpkOeVw6opql5c5KfLsJ0Qf4apcRy6kUttTWeiX6nDLcAFYegymAU1MwLEQ0i9CSEl1JGNEr+ym
OIETqZHzR6TqJ4ABh+HCTjxvIv+sfkR/SGminRlaDqUdZDjfb8RIhiejYKPY9QrL/Dq2zXCs2+Ru
mGznW5/lU5BXIn5929n+63n4X/Frefz1/c2//ht/fy75WKdxIhZ//ddtSfHnv+ff+b8/8/43/rVL
n+uyKX+K5U+9+yV88V8Nkyfx9O4vPhOpGK/b13o8vTaod781gEecf/J/+uFvr2/fcjvy1z9/fy5b
JuZvAwmE/f7XR+uXP39Xz/b2+dv/+mj/RPFb/xvfELdPvz2xl9/cp/pH+/K0+N3Xp0b8+Tuwk3+A
fQXEAHCNKFZB++H33/rXXx+pf8z780yJg90VaJo4LlhZi+TP3xXrD/DDFCTeAA5EumGOXZqyffvI
/APoM+QZZ6wVEhDq7393wbtR+mfUfmMtPZZApTV//v5+WgLog3APkv7wFYNUEjB78+dn8cIAYet8
yrSeqP0jl3Gbt2+c+u6sY/5q87yNhYv1r0YQ/MC1GMhKqHrMQctZI32E3X3CsUwk64dTdaChdgcc
166u5OHQCB/W8C4IAYMrV7ipqlfxdJ/DNrenEipHiHgVLcxQPk7Lg6K0JO9Q9gFiNnHilaA/WI4l
nmpAhd4l2m2NzPrXT79YTW89dPbwy9UkqVokVMCiYHwWu9kEI3hRwVFb8lhc+5ldX7jzfzYg580t
ju4MZKKWQ7SRoHATtpBcSCrNb4R5IU5cJN7+HhOUfcA1A+ftLZw6G5OKtgmMKo2eONARfU46r9oo
D22YBPJLnLqON2yAtvWgPZZ7Xe43q6879fPmYWEC6g98Oj7IACltV7J4NDElVq2vespVEUgncSgI
9XLPdNNbM2CD14UxuVRcXQSKv94caFuoSoEyPIMV389GDg8k00E4QRpfXCVe7tMT6MJVKHm1r/xE
OWJXHbuwXykXtmW0hG8+25jfphKANWCd6CiEfLANGkvJ7KYYL63KdWBlEzwtT04GfF1/x5PC4/wx
BnDBVgcQkA68iLyUI8wB4ietBmJmdQirNFdBqkO/h0+rWyBNbkC62FFglrnP4O6oa4XXy4YPP2ii
FfIagY1P1WFdIuYwi/iKduWDzFUsH2VttnQdTZVfFbmXCFjHAaLb1YyY0Q0AvLgSkUI9asCkwGIM
AuI+l7q1Az5wyUtf61QPd7iSjSEUqrzUSla9MfpUsbyGKydKp03bmfuUxX6WdKERo5jcsw3wH4Hd
tPemOdXbTk9qJNLaH8YUHVMNgDI3y4fNYAzbpi68ErqUHNPSUV6aWnhdylfydCXDRMpu0lmQy00b
bZOxhIxTShoeB6akuDRGLCPE2u7zAPmwwJIcDxy5lTXobt3GCLnNxDUwAghh1yyjruHAL7UUgKZU
ewVBjomYMi1Sj3fCMxi0+20QhmvXaW479adhPJnFjYTFWNuCRLCuc7grugB5RBTU6TormgABiKL8
GBXD5zockrSadIoWADXptoPiDooSQr+0dG5pIgcRk0JJGjcZChORnQSVaSNMQhYc+kNJjoiIU3fi
HaKzbSlZpHd2QwzISMaQrr8u0sJvK4gPTswvcoy9WXmdivg+csfGIKiV71qpAtRXD4X8faBN2NIK
3fmaQe3HbKDKqZihM8KGWoUufC15Iv4BKdcONj0OqNKgroUIMfxUrm90cNH08bGwJ5/KW72KPSxf
t3AGYusUZtmdz/h3FP72GR18Tm3MDR2Xm8LLjJhQ8xpahu44HEqp2SIAdRluG4mJffwRjvO7DFqd
I4ZLVm/gvubluF9I7N6EBeQAx8n4heFzJZPcVnmktuxBJA2v2bgRgvIWQlTsupATUkYvHSJXKVLc
TpM9xiK/6W4mU3MzHWguRoEssEg3vFopNCv68ts4ctLVBwu4BsWE0exUes5k3VILwvjFPlYhks/F
KoqaMNFLghsYSTAwtoJSUz16pdJ50HD1EqwX0CVI7EyEW4OvdN/N5C4yQFRmrsm/R3IHfTooofPm
KDeKm8AXytElV2l/qswEjGHtDNND3+NQmTKXjhG2AjtQMr4f+IMGNFxpAEVk81CyJXSoFdrKDvPM
6CJPUSXS9ipurzB6TXNPg9DIYNmEUttt8Ui1iSdwUmjKQPebl3CEaIZ21dXRRsjytpAhhp73JLM6
n8vFpu7skzMlBASEVRIfZWXLFUa6XvXHXiVpdcWNBnp/qs8dY6MV0Dgy861KYeBsJFvAL/fAeDJL
AvK9CmJ6NKwUnS0FOHtcAc0uvXto0iwc0xtBH6f0KjFNb5qi76U9EpYcGfRLehPXDKdbG/ATG2iF
hIXupaXmQmTR62TqZ0URqDwPuygKamGh7AD3KJH5Frhm6RYRgmqJbWXZfq+WxEz2U1xdgWDp1vAd
M6SDPSlrCv2J1ng2o29F8VBUd0jdbKAk5kWqgDIcjh3tSnJ4QAfTM+XujqoKcTCByxwzjsUrSQiP
GcGYj0EHYzQYZqKKsE0i5RmCvrj6mntqY6eobWxcU3Vo4hcRBYak7M0sdeMhtLt+jQzZASLGLpS1
fRlSmzXDZdX+1oCi7GAf1pIrnd7odI1Er1uUhxwJXS4d6ibyJ2ABmgjlwCi06x446MxtxtYV8YSy
6T4Cfs/mGiYtC2EVGgC8EdIh9/pCHDInDdR83KR5s4FmC5wHIBMQ7/XqcYqudfm6GtZiMkj9vZ8y
knRTKPpik8g9NpopEOkqzwHOTGpAMlkUFLm8wYWT6JXhQg3dk0zkeVrmpariwXFgpU8PGfJsTdn7
AsQDABWILKlhaaOwWjd+hv7lA4NzHVtN5veht9weg5hxGB7y20bRvCx+sPCLFCplqZEQY+KE5SgJ
Ah5qlf21M6WRW9rxj6ykREJNuq8weHwrZ7anVJSU0KVT9DLsJzAtS4v7UvYCxixUbxXUb+oCHg/Y
y2IT26WOPaT1rVhV3DrNPH2YAmOQiWNtk2Zcj9PooQxZuDTZ1cXWTEw/MlYtVtjIdDeFuWplKzig
zZU9aFsh0pPA/Zg6W00PYDUS2DMNApwp5wfo3K4xnByBpEumu0jfe1RJVrk5wrj1FbRMmIU7O5me
CnkMmDZnXKSrXoPF7+hJQ79CPWyFKk8o6/AvN+LV0DAX0jsbZHSI0AqcrAqx+lMxFbguQzqqHEhs
ZoFVtm7EwLWBPKZeYyv+rmInbZqw0VK3ZTsG6TJXchI/ofOZaqyNkq65LR3HCpudpoYJH69mnOI0
jH4PyegIW4ybD+YOalpIaWRhH4nVYGehGmMimzOsax3/tNuHWn6EQTlyAFHATXM9gGLWmQwIOp30
VnLTG90haponGckCJlovH0DzRZqm0nZ6XhAJh5/Tp1hcG8Z+ILtCckUj0oDNxYaUcX4bs21iqwBc
fVeswi964HMt6YT08rYCNT4ycGSOG4rsp5YOPtN7YMqRJIkVv7CuolbyIcjuNjT3M+mUIQktq9ft
eFsOz2oH0bFRBoimWHdphyHXVnJ+24wHg/0AUQ/P0XljjVr5dBjUQzYhFmOOl7E9V9RwSr9LBo4a
MLkmY2OUNz3V3Ch5rvh4lEXIB2izKvSWAkMY65WLVHvgjHd4ROAUsq1ZFj8qrTlw/mx07Utba14+
ST7E0Ddlg4gEeyT8SURSnHRsrXUlr5E32fNi/BFDKhFujKpnSdxXkjLU6sLX4LCn9C3ppwjEgBFC
kd9VG/rz110PMTN48VF2BZLCXgE2LzMkT+EWGRK2wnEQZhDHQgnjpEM4O43Zuh7MjZ4rxETsqarH
Whk83j5KRneSuxSDlpNRFJ4KVPFo4bSnsctqHUeQQrJedxOQGjgizqlyvLwBHxlP2g4dEfpzGyF2
4BWpEa/12nQFaCAxtfGUmcCh5T0CAuSLaOqqVnUoEmVnojkghop4GzX0oCJizNVqIyRBQLJb10mM
oA4MbstJAoxZpyL5xCfEQa8T1V0Ija1qjpwUjsnCvIqhPoz8aJChNFTJld9i4QOD4jbtDdU2Zm3C
tfKAQvBpYg+jNvkKyIa1lYGgP8GvA0UemV5rMhJJNLsqYwlI3440NeqvQ7SWC8OL8tccJ2WrPkZV
9FQrClKXih8hEcrh7Zrxb63d+GYmuyYWF0s0T3J2SluFJeogEfZPJ3rRoH1bHrF9yV205iLooCZe
R1dGLYI6uZuGKmTseWqB6+LYikHotPsrxfox5t8scEzt7hKRcAEa+XVvAhLIAlUDPsCQu3l/bwJd
O0WBEcIDhguLQQ84wVfqIbbxIpdv0iC5UPS62N58mzq7ocKMqWZl9tZeutc9HEJ+9MJ9J9T8nMQB
ffj6SjonIZaXMwCkAYMEN3BmA71vDgUa5ESdfCDZWqy1rb0GEi7Qt9aFW+CiKPWrG2ewGGrKOjRj
l0UpRWumOiuknvRjt0v1rVFPW17tcRpGPD+mwxC0zHCHxpmPkQtox0/vvueNzzXnsz7tpSgTpYQ+
7Tfy6CYvEvYw0rjlXecK1wkhIIRNQ/fM7eV792eX3/OmF9OngNV5wVO89yhsomLPHyOL5MVVJCgB
gN+NjEtk4vcF9I89vZhAExDxI5+VMjS39Xsfr+VlxNl3HihWnkxkN/GRz7+QLvosf3P+motcF7h7
pWVQvKaorqfpSsedjZ++nqkLlMpfLwZLdUxWAKdA11+Moq2hWomKFhFkIOkKxyiQT9vBkwPmd7p7
iZP46SuhvI8MHjBPH3CHmlS3piLigbRG69eOht1OrOXo9sJbfboAz5pB+vV8boKCMlUawOkIsIqj
avIjxKghkNu6Sv4kuoo09GT2bDu7ZY+T4k4CQoQ4jeEy5QMC6GW45scCoimyRjTzwuZwqQsWPe4I
MIlEAqilHu/k6onmzLUuLc5Lbcy1w7O16djQZdJTvL9ighV038bbQfrPZg4yXw54GrMA2/s2pLhx
gJzBJidv6B7qS6voiEtCkKzqR0CN/5OlMOeUfzW2REhUDm1S+EJAzLOgnjFQYpZWIPiFPe3t3Pmw
cZ81s9i4iyEthaljNSDREXSEHbMX00P2KCGKG68KAgWJdbeurqWTTYQv44od1HvKXYTgJD2oF7pY
/XwY/3nrxTTmxgDIfoO3hlDRnu71UAkEDvQtils1d9nLuKebbku/jd9AjE9qMDs95z7b8BOSFPLq
0in6JqP6Ve8sZq4xQGsbKb6B9B6i9DWSRNkRnXQ7XY2+Quo19csQRrs+ckKOa7sO3J1SUh0uz4ZP
z/O3EsNf02ExvzPAcSNAG+ddq/fZdwosnWeSwYOm4hP3YmK8XNhQ5lf78OoobIDgoFk6LJTfT/Y6
ERTE1eKvVz+2YeonpHOVDcSdIIJxMbOsz0P7RYPLUkHbIz9aWnjDNFGCCHkXEGNJNap3eZltRZf4
BSLjyEKpFMFrOiIlqb0aDYJTTawtGTf4UlyJGmARowDssPVp1pASpQ2qxyGfIsIG1Esb46hNuNpZ
MNA2Kq/GPViBGJ3cXxX4lva1tWMUQ2iNO7vlxcl0zXo9BPDGhaMJCDWZD4BIeKGn57P7w4tbYOCh
YAXIyxJvb1k8KxNOB6TUCydsJx/qonfKg4mk1W4MxsgVHg+1e2sgdWj7Xzd+oW1nUe00OVIESoRR
FqbYWgWkLXJkkPI6zNJN1vALe9qbf+LHV0UpD0ldcFCWddxqoEZS6rhjKzcW/AMTj61VH5lA0sNj
sPNAMVSDwk8P2vevX/PzQx+ubn83vFg+Q42UWw4NY/Qx3VNcPbbDKvWssGBEdbl3sUIzf9+HF50t
5kCiABp9CefpOrWUbOh2kHYDT0OxRp0kbII+iFbRwdpA/WKTXZhGnwYAZy0u4rUBRou/Dic9rNdN
+CsCV1eXmvm8J8/aWewLcT4W0tBhxgCWsungo+JK3nNLFK+7LnL3YnOfhqH/NGcuJqjGonKAw9zc
HOpN3IVEh5/73aoNcJXxlDt5Hr/wUhz6+T3jrNnFsaiqnCnqiPGTOZIpwIgmSYxEOxDEUeFKCPIF
H6EvEQdtN7kldpD/ZL6etb84B6XaaYaqQ/uNL3sTyf0kcZ+VUAppkN5o669b+zwIOGttccw5E8tF
ls9ve2367IqvNdKEyha0QlxUoVm/YkHsd8iEF67iYaU+RK6J405GYuJ/chJ8vXbe+J1noVwDf0Uw
hfA0lG4n1PDi7v7r9/10G8LJDZL4rFoIXhCe4KwFGW6XZT6n+hpfCfKVts13xdZtMImxAW377U/l
eKHFeZou94PzFhdXR5AAmZznaBGOQ1UtQye1h1oe2JZRTVoJ3Sn/qCVI1V9iPb1Z7XzV8HwAnL2q
NQKJgmoGspoTD+povI7HN1UqFP+vcsPaRHq9qYpu1UF5B7CawLAmV9PmSzUyLUrmmZG5RTrYB9LB
46ggQaqXOLFOGt3xGm0t99Y+TgXpouJCZLqg3v+6p2HDhlUp9m31A7ml7YoESproMnmDNPomDedI
m3sSiS6cgW8KtR/6CHA/pC1mXspyOlhxW+pp1c6hjnWQCxfH0ksfUlTUo3XntqS5mnwtzI/2FZyW
ydt57EV+tSoDaEvexOSSuL/6WSg0E8FnCOKbwsP7QYN0u8HSZvoV7DWuOM4JnOo1IuOx2omVfDCx
DmMPVKqYKMf0Jj3IpwsT1vxk4wVEBhIyMKwApcpe7IDmKCCiw8UIgBek1iZQVblyFAPN3GkyfpZV
GcqoHKhgP+XVStIcYEKzuzw2j1Oe7MbJ8WpUaZChsSSdpA1CLtVwWfsAMWJYffXXemMj0WjeWnrk
5wDvmTp/kHiHfODQwGM4Pjht/1wwayOr9Q3KEQEqkxuLGihdaS6kKXYVqCMoCAc11YMmsme1O20j
Yoi01XTjmDSUDOHpVnSHDCmKbNq6zmJk4DGmKqB0kJcBgJXRfZpJtwV8ExKgJ2W5JUM35ytlx61U
fcs6aGm0JmCCUJb5LkXWlZrK6y53iGbFP0tHveE1oJoRbt3iNk4fWwFIdKljOWcqmetrEvymGkm6
qqAB4iS38FMBn7wEguCg8IOIUWAE1XST19pzXUXNHnC2rT12MjRbtK2R9ht7QtPgh6upthK6CFln
eUUJWCL83NX8GSBIvwC/m1sqFmUd9iLf8cYkkyH3BBlgHUI42mMBXRLUjPRsTZvo2snLu5Kavta0
gztGFZZ7zjdZivIAtG++wwwScKKivLZp5uvCuBsnVE9NpdXc0clBjKfVSRZpSmwzZYTV2n0ZiY0G
XCyq2e7QNp4DZcLIhLcY8HUlSeCTCa2vfttmzeOMzMnLJuDtnWI+dLHhKQi3VcbDidVrSdcPbYaa
CtfUq5oW2zipAIfWidWMr8hlH61afy0145mZ0s+INyikp85tUWi+k8RPF+b/MoADZQI6CRAMBoEE
ZgrLLJENRaAyTfhAnBsAAP1yU+0SUhErpC9zwAgO96XYeF5Q57sQWoQGBsQ4oDIBNNuSsZLEQP7D
1BR1rip1R1xsR9M5QJcL0wd6GAAYAKqrALARKX4Dnt6//74AxEG4CoRfBSrai7Aup63Rd2o3EOOm
eWJIY7qDwBXzeSYvrsdblMAgpXDpVFzePt5e+Z9GrUVwh6sulSAfPpACMUdTuyjZtR49oXbtw14J
U98i8e10r67ah+iSWO+HG/Wy8cUGJ9oWcr1z44K0P6s9I9NKPEBEBPFdCOeM7cU7yCdT6ryLrUVM
15rgy3YTuliQfG8VHqjHgeKWr00GlC1kJ0gVpAcUG78e2c9bRRYJ9xAA55egeQ6JJQvEP2Tmldxr
rCdVPPwnDTjQ+QAeDKHZYubIiTAodFgwiNPWQrJmaAvydQsfEu9vQwU9ERn/qFD2WMSnAGKPzpig
iRopWwkuZn50jK4wIXEsD35JuOesQdC7mJP4fI6AQAiUJ1g9H/Qfnb6e6NSpiAw2+T5dKavcezYP
gw9wOQKRS7eOT4fqn9aWGZCxK2QH/GkMlfbaGdzl+gWy+MI4CbkcSLUBqyqbYFzPTKVFR0oIOeRa
VCMZu26LRDhBfdPL85wo2Tc4LLgd5EuSLD5YQFzl1VUMoGYjTydU9m+cXHN7SJC9De2/BXz+f6Ka
3yGhD/yV3Yj69VXsnvj/D/jnGbX5X3+Diz8goG+eACn+7ap9TnEy/QJUv6Gm59/6G/ss/4EaBbTV
5wgYZMRZeOhv7LPyBzxMoXxlQeEPdgdz9PY39ln/AwcWIP8AaCook83q/X9jn7U/IImK+gqiXBXf
i4/+fr7jr5PoFyb9c/Cz/SZ8dH5i4enAO5d1C6B5POByWcI5aRysrCkIxBU8SU7udUBCSsQzjzA3
XCcoYiMWC3qjAAYgAUxlItQ2kMaTAboCPRMRm3nkQw6/TOHRGtwKp5LvwCI6xIUCCUp71wJlqSk/
1Wp0IVC3gnI3gUSN38SOW0NVCFN5ZVbSBuwToqvf1FkxaQQa0ZaIxgHLc0oXfmxrM5UCoTrfzBwa
O4W817IKuDTJ4+lzNb1q8JzVTYp/kVxAAbk2uM8Ux6tQDRddQxxEd8PIPMVKAruMSQWkKB/0oGih
q4jafAExQllPPTuWSK8A4VTvLeQHqH2EbBU4FGB82Eg2tllowBSYdffTdF/RIuxYdxIU3VM0bqc/
5bhvSSCcwO9ngh5qDsU/dDqsw5hX9Z2b0wSSibJX5KdKudXEbdE/2uYDIucbEGZudFDNoWf/hkSM
633eihDeCu5YIpVIIQwEPaHRiVC7l4iaP1QQOIqjEsIm1KXS5MEg3jP5yW7TUAHqpsmyEFIRSI5a
OzwlDDnLcFBY0BjGFZIE4JI8Of+Hu/PYrtvYtugXwQM5dJFOJMUskh0MkpKQc8bXvwnJ91o85PW5
fr33Om5YlusgVKFq77XmUt9ytvjJojsSGhE5jq9afrEy1rtGauwirbxFLx0xMC/aNPS6vtkveAaV
BK4s1rJiVfOswEalv8irK/Q4h5KEWkO/SIR0o3eyM4GGAo3ZSQ9l8aqNgm3QAcAVPeCR1YrBqcKH
paxsw3hrzZqDa+rEYuBKCkLofDrM8qEOEQvl8g70/9ZAVDZg41PMa6EQee6CN0fNNjSnBwSRNrQa
W0Ega8BrRF2VLq2TryY4qk2C3FMRvUOR/BK0TyWXGpg0IEaA8GLnNe38ONUN6rsnPCFvgaLZPfq/
SlCvwFE+KXHlwan4YoXjF2FIfJQac0y5rGycMIndRczgUFp+0Aj3PVg38B2bSI+dOHns5wTRz1sZ
dxw8JNQUeMKIUMgUyVHKndU2Rz3ep4a2M7gdCx4s2u8bXYjsPH/rrfpLpOUE3mYXxvKwqj7TKAF3
8D2sDa9qAzdeSt5LZHSmjBYzsstQ8cJJO3RCtAubBUFyRZmiPrSZQV+5PHIKv67r+wbJDpBJt9WW
i3oNa5X7jWr0zjgodgbwKloNbgA1aUNuSxNJzALcKYrtqbngjbIF9I6jjFEVqCaaHSrdcz+A23xc
5i9ln0H0oaCW9Hd5faVJCK6T77xNtlFI9jy8xuF3gD+2kF20yrckq920Hd0lehG4/rh+M7tD02xJ
yvRk6yaZZ6eOn5uUPQJy11yddnP9XcxiLw61qwyCVh+WntjftO2hoMwdqS96/FqvrV9cyHGt3aSG
sDHkW4k1Ih8qR9Tng4RwSI9xv2VXVdhse2mb188zB0qFiNUpAgww7WeJCktKb5Un4WdmurP6hgtA
iBTtFe26Vwp7mTPfCGenF5C7zsW+EIb7uvgqm51dorPqI+5B9VaJudurwtXC16O8M0IUlxcmJACD
EhyhzlbCi6n+wLu3zUVCrGf+fuSyU3EjbdnPnEE79V5fPGiG+xlxZYkXQlFeK02m4o5CfrjXJuVa
UbbhfB8bu2l1mbJUNe3OoulBXqyn5Dgn4hfBeIIDZNMg4ibfjMVxqZ+iKd/ok+jP0kABS2ROCuiy
J88yLnPsoGvErVznTg9hQigKJx1ug6S8ihC9lkKKEjwHinJbRHfWonnNPDn1dDXQGQ5ZUXPeyxQw
L7YQ/mhm7ePZi7gvqTL2q/Koyy+KOMHC/wgczZmilzEArckDWLVlaVzzflGuURGx5/dGdjF2s6MR
Q6Im29n4Vpps26T8BiIUWMMAhFNmuEWge5OM+LIj3k3ARBn1zspYNYjz0ZW7ErFnpb8l2m4JRQe/
vluljy3FDMm6N+r02PWRJwffgnBm5zQixhS3I2aBZR73JfTXFDdmMCn7jPDktEhdod4T3sHBalsF
hkO33jbjS6tCjRWhjfqKH97GBG8rYcU6122j7FhHsS+h3e4beZtW07YJNJySK09Mc0JBdmrx1qgT
OwFn0IwvQpl7nBkl7asMAJ4wB2qn+dW0Kr+Iv1YWcjKVm7wW7WZ4S9XFKWYdkRoxbCjeKY7V3P3V
2hs6aTnYycQDjkR+9PJdTTS7q4ddZwSHbkk3oJzJbqMvy5axN25N7V4Q97UF+Cq965pwW47Ykypx
m7FwdyOWeAuB+/c2e1hkon7qxevRiUK0cQwtzZG5Jq6ULihgjYsgaq7EMsNiDuy2wT2DZLTW5+em
RRFHUJbZCJ5M9cJKmClolQsV3TrSQ4XzMrYvW4XOXhn6DXK3qwTuKErL61hGWomm08KK0EiUtFvJ
S/vpJUb8Vi4YJ9AbJ13sdo2JrB79W8IJWBavWug3kmVtqjbdjzOrF414IntJpUS3ji67EhTXyh5I
97RF9bnuUwfkmku80N7UHnELwwxbNvWsehWp8litYPOoc+oJncTUoFayCLBvp8sipvo0zJukXZxs
usuE3BPa6k3iyy/yBEVeATEXXaVt3Lr7ouYPRr54DXSK9X2ZG9FOsLyMkrEZdHVbs+QU6lNoznZR
WlfhLF6YWEQXY0ABfxPlXzWxdcyidSpuXKBfSIvspLp6ORvCZVX2jhxpdmuRa5WJmwmheC0cTKxE
CNcdvu2CIT1W2f2cPbdilDLJdbSnt8vyOCnZ5VD6lchnU2Eh2OnyshFLEdur00U1LvbBLxt8GYH1
veufpwFdKZrUTH6sEPlbnIBn+SEcvoSh7KAUt8vuqW+fm3nEhZl5Tc9br4rOYD5iAAbMfNm11rUi
tNsYqSe5WMehMF2NZTo2ly9WIDpTY23E0UKpvWxCNbjq4+Q6zPo98ZzM1PKCq1UVwmSUyR5MtPlq
53bd6GlRjboTOaS866yvkc7HjiqTJTJjWlSaOnBU1drNancIrR8zNcdJ+LFS42vzJhfHvQARYWy0
YzbPW0J/3TqW+Hjrza1gDRdNb9yravgWBqiLc4DEWY3INsy/xCW+FVbCiqtUSu0iDMMv2qjugxw9
Upoe2o5NHK6dpLMeAwEdpLm4KuIeYaFDzW1WauuKCvoPeZ6PrdVdAuK+UvEdlAPMIwjQ7hBFG3VO
LjhZh3bXpA9tyQaAMtI8hqMtJJqfadXWyGWnCNTXJI8PUTz7VcVuuut92ZQ2Q5ggwNevwzG/SRrQ
ABHvqNW6aupDHfZz7gbRE24xi742yl8jNr/5RKBddcgGcRPJ7au1NNeK3ro6Vm+49lhFVm4vvind
2kcZ+R7hSNoYjXuh3Clxs5un6qKaqXqheE15SuP0bUJdHYTHhn9jZrWvBkeJ2mCnPMg92zH05yS/
9RYeOL5GUi3uAbLbyzg4QUTsBd8eFe1oGEUPcai4hCdZVCWbp7lFURsVVJqMA0r7TNc2k9i+dfW3
GqN1Jobu3AjbfIjcWAJqnueuKUhrAiJBsc0eaqcjih3NkHNhoB+VJ5z85DWATceHbABzet8CkEKV
z7bZZbSo0OZQ/s92ypW6AZx6yAo7OwR33QFlroDdD8w0LbkB9jI+8Y11rg9zWpX4eQaFpsVhk4Oo
qp3Ud7Il1fo0G9dfkr8Yj4Yf76Em2uJbfFddIiHfnLP6fWwxr6fev0Y87fnGIDYkqf454uxxwtgO
22ILC93vNpZr3f127P7zWPu7v/ZDjefn9VH1hMxIeiHA0Pd3WuT1NGtJypAcde7a6sQ3cbNstI3s
537on20FrjWWk1MzhLK/xjspA0qJXIbQ67OfmqLFxYaA8QOP3g9r0znrfsJR9DMdrtM6689LxDss
ryxUeNInjxB6eG6E60E9l+ZtIggOhwTCwSAoKNhH+Ij//S1d26cfrvCv4U6la6Ar6Ci1DCeGDQ2O
2e6VH2J0jmT1+WtCkR7EGh5c0FLvH5wQaXOLvp9h9gX6pHTTeMpecUTK86F/tjz/2WNTqQRa0M8J
PDfXi/6tkSouvR6sMXcIEWD5uS1q2ELCbpuh/C39KD3blvzsof0+4EnLeAYPS8o5A2oUbgVkOWOc
OQG7e1P/0vbB7u+f2ad3U4V6IFPsXMs6J6VBuYyhUYla5s57vsGUWPPvHDlUu9yZfnSdn0uR+nw8
2u/UjRVaLR8UMgkRckrAeK1XPyAC2jRfi6+TU7zoPkv/2ZdlncWn7yS0gH8PdyKPsUxhhm7FcMlu
ciMHZ6KbOtom2SZ740y5+rPX//ehTt7LXmuraooN8iVL1QG/aQfJTSnf/2+e118XdLpI1uMU5AtZ
4hgKZhQiRIq44d7wDAT+0V4793asv/nj7QOktsaKANo9fftx0PZMw3XRYh92J9nlc1XaWI/8yq/v
qSmwxXP0x8DOlLUpvv37i/3sjupQb5H9w1mQT9+Vkrp1VA5N7srSXTBRA6Cohh357wf5qPnhs2PQ
AyMwjkbch1Uyr2ZiuwR8YaMzuNMRi+9BvJp92VW/npU1fXZFa3dfJlRZhQ978jrGwawUZsppGB7i
9LhKfIxD+Z2coR+63R9Ft3uOzy5hH2UFYDSAByvEN+Dg/7Bg6nKUksGE5DF+CC6a0s5fhqPqFbeR
Wx3iI3v3aR9HLmf7Ixo8H14cZmL3LJPu437i3a84/Tr0TdLC7sdtuGpqkyeEnL+mYnxl+uo2vs2c
cyLHTz7xDAl5fC2jE1J6itrrycIogp798OiY1wTuXJQXqWM817sCM0x2f/ZbsX7C38+W9+OdfOKt
0hqHdGC8+XrxRW9OXfaPm3Q3H3NszN65vtEna+k6nkmGA/A5nTiF99+mNhURWwx9TmdRZO2mhOIO
h3UtKLzouv41Gf9Ry+b/WjNmvSP/uReziV6Kd12Y9T//1YSR/uCEr696M1mkOQby4t89GOUPppAB
eAZ1EqpdmKd/9WD4a2im9bVfiYYAidm/ezDqHwbT3qJtQ+qxItGF+yc9mBMSCP0XlmP4H8oqGIBF
c/pmy3LbF0lyJ+7XHUms27PHeoxSwXCC2+jrL7ESRXrr6pw94WRO/TmyZUmwZpErQLp//84JgxkD
x7hlRm3Gh1UHnzqTg1uf6pF7XhJ1Itn7ONzJbsgSwKoBjBYzN2AGY1LZlhvBGxzzre+d2WVNO7te
nr3EdYf225YvqCOxnZZbsvg2YBvs4TYBsFK7sl8mGBqdyjn7mX2/S/l4lSefBZoWI3nUt+pm2BW3
JM/ZxjWMDGfeqje/veBXv9aid6ee96vwx5FOloykCJVgnn5eG2Jzn40KaxQFBerTrBrFBsfvmRFP
NtAiWr41Ho3EWtIy+AKdvDBdZeVZpz2vd3M1EwiO6qbH0ZW8ahN40xno7Mn3dR1Mpx0IDdyi1f3B
dbVUk6LPzcvc34zpt2KKqVWdcVii3ny/yv8cA4yUijAB2jm4/Pevx2CZqPaz13gK+z3yyeQhikRK
r+OwkLRmRarsUhqkLiXK+sEivWAFWcRXcqpPz1qiFS9ZIqi7IRyjF9OsjRdivcQbbdAlajRl6wpS
Tlm0LFQ3iGh4WaGYPC1L2wh2UVkGev1luUgDPnoUwHLhzVJymHBxu+bMdbm8SURxRNk5txYMBiw+
3lzq0D6wvsVeHw7wLzoUUDeLYNGPkeJJfIlkeHF2XgpDYJvoY01wuKqg1pdNlqeuWHZWdFHIavWI
Dz8byEId85dwqJK3TDdTfyRhhRJZIcrfitX+ak/GIMWPpHETP5KM/CJ96lRifJZKvBuDbPgyqUl2
Y6SN5euQONRZcYsufGiVfK8Z9SNMAAh7hDp0GaCE3qhaT8hM/M5FO34NlL52u0ygm6GlBn+7oxt5
VQCfx8EWGHlhK21ASy1ZogHhZGyJ8QG8hCnQhjKFYNOMysg5v6fAeFWNCuCJSB7RpZGJYv4o9Wz4
EZt6lO9Z22ECNOGEq0cirE3YUkCiQq8CZg53eTEvT4lS6XiT2iXeNm0nP5BBp4ZONsLZpp9UNO2W
RQTDgbSUhQLycM4AGIWDfpzikW0sMBLtu17P0XNcU22iw6WsRXnyj5AHNuGBMl3+jY//TDdWwMOu
LsLNoEq5H+WtDlNEKWrq0Hy9QGd07a6bLUzumhr5Q1SKx6UVkGy3Fc3n1mxwsUiDaD2JjSbC6E+P
iQXnQgkGR2Clc2dJXDYWQZSXSh/2vjaIsSNreX89yyTEValgbcao677OXSW/kmzfPRmT0N4bUThe
J+B5kIuNA+33blTSNyATgR1mVv1IiF4mkyMV969DImDatoaWelvfWkctgx9UM41RIKdytxEzXFQ1
pfu7vg5qFghpEDzIh81FuMSxN0M2xAmuywed2Ky7Rl6s17Fr0WsWa5b70A/1Y68li9vn8dtMkMgt
Lweg0JZ8CeSQVtBshLnQ9qFWKTUayYHH0vNxe6sg0lyKnc5uOFGpHtf9Ut6pjUpEY8JUC3PaTJrU
dw8gPtEUcE7oTfJZZYKFwEcAkQ4rpgwTB8tc1U+7yhC6yVatunQmS3hblKl66hctv6hzebgBmJKC
8Bkst9Oq6ri+Y4de7JcD7UfhIqvAY8ZtgMQJhM2zHMbNozWuNeRAUvZ9bQqaLZZGf9NFJTzMlG9i
ltA4M6UWLSw46cQmcCsmBl6wdpnUyLdKNgybUg7LXTrIfJkVme7MMBBEPLa5SnrbDD4iyIxu35oL
FyO1CC+wr9hTrItgTFrtMivn8cAJ7F5JwlDIeA0llQZi1bwOUxIdrHiKXmvyBg5h0UL6CEFlWGKF
x12LJX8ylWU3k//pjFo/e60xQFHRq8yJ6szcZKbeHHO9VK8zeuZXwwCyrg3Qq2dq0l4UpAxTqJ3D
6apu5eZFVQYE4WQiTjQgR+stbYLqzaikEPhEUg6Q7ZGCPs3AREwkAlVE9XqoKrdbVCPyRiEFiUcg
kjf0RfhYji2MOLObQXwLWbeKKhVXyqPsaQp6GSzVIOzKUM63Zs1q2VDA8pOOBreTBABY7FpSF/oB
Rdhd042ULoOhn7eBpXfPIWCrzgsSs/xmajriAsrF4t6UlobGRpQOThSB/ZqbzIjtVIpbot+7sEa/
ARa/DlvjYqyq6pZIxgq0zVLdp4KENmZQQvMQpyVQhKSgzDulhk+JmEc/1ZW6HVXBvFzMJPMisZJW
0YlmPMWjALQlsQLVQz03byt5XSMqSUR9gKgGTinLMz3qNsYeN07NzSDX9KqCnpOYIWsv0WjWiRMT
5AE0S2xBZ5n0YWj6RtqwE9Vpfl3KvPtehlr6soyRqoFF6vu7Nh6MA8Bx0FDSEM8rhrD/LgrRzKdq
UL9quSI/i3KdbdS0t/wcmC8AG7EfDzmv5T19j+U1CyTxOwk8VOU7gXbyrKUPc5YqXqdADdPg7fqg
hrWtxo9ymyENHoV+Mg/JNBt3sKqxW8n0Q5ysl8pyV0zC8MVspeRYazyDuW1nyZbaJrrM24QetpWi
gt/Eo6xdpTLwHTuQEkBgy0QZB2hGapKsqWn1rS40MlKeUJsfZnTJ92nFasBlFq+NmuINEoOQwpUa
SVSt+7je54Zs/hiHQNgjkil+AJlEi6OOWe8notX+CAwlSW/jyBh/hOFgfQEhhVWs00SclmqfHq26
AAwRi/IurjrqfspsRTsVku9DPifBq9aP1PxDPUyeG2XULvjKS7uqU02CCZuUHCRV2uq0pDcqWXlX
FYYXFDBFER9LcCy+pbar0H6htG9HUS6/tikQBaE0rftFAz07r4i1sZvwW/WBRDNWkWNs633uJ7Ja
bMyxkNP9onRYuTM52GqpqNgQYsdLNFEhQeeLMn+pZbPZqzgJrgRFy/djnNIcl7O2+9aHdP9mszbV
XRwk+abJGxJLbSQRamTLYy0eK5wJ80OnLOIz+1RcMsvA1Mv588Rpl4DGo1JZdMOHehA62FbgQWGT
aV2cXwQ4Aab7TJqVXcwuqLIVlbQHO0onwQsVclrhWNXhFRYv40alvcXOXizrx7kWNeqe8zgJUJeA
Gkb5PD8NdPs26FNGiOP5Ago3HqoLMrHItmCHUL8pBYhnwrJLJLxR1KOSxkUZdrBQkOS0rVxfzUae
+Eu45JHdzEo/upCbtS/LqEw5S/WYT2jFxvS6AP17IGGpoV0u6PMmjIUpsJMhkXf6VHcJQoSGoEPJ
aEAuFXlufRFClZZhzZJ1q8pTS7vKGpXdpE/xVqzW1JmlqbUFz6ulH1KWjxc9mbofssxCZQ8xOW0o
fejvxvRF7qKe7DagoGp+aSHo1e22iyk765U4I9eRzPIVmdFCP9eykBrwMTmmgTA/zq0UXspCi+xf
agxl02q0wZGpA4qxw2KgaUqahmjyWYyFiNjXJJ1tXTC1lOy6plE2i9iKTxVI6ZzLG+jJdRV/waaw
mQtOyTfENawWOBLEwgD6HlQXCQL8bTVlavxUtpmcvs4DUsCLOU/HaIcjI1ZBO/WDIwNyx7LWRd+L
iegu3oExMry2qNWHoA7NfVUxzYSxYXEhKLF6HEYpMLxCUcRvnSxZ+MCMOvKjQcxMv5mNGepTOdTf
4aQJWzMtq/sYAP5OW6aC/bMQpO2y1xZ5lfgodXZQ6mlCWZPmCdvznHhAu41wgNnV2C76tmqCRIQP
nascJvngPcojOUW8/Qi1eDQGvpqGXEQwzGNQkZIIcXHIguYwN1Ei27OQWM+WalbOEo7zV4tfcIxl
HU3fZKY5x9JCKrUvdcX+6AsUlVXslWSEMnEeWC7ZXmjW10msEoV1UlhSjCi0/txCm/g2V61k7CLS
IQ9ZGCAAFEb2OYYRkAfagyNF97giveaxzhhbRYJTTl/qYaw8MzaYJbqjDuIujm+kDq02U9ykZ74+
uMHU/TwfRNaw1Jzio2HlAA1kvrUV+z2i3qWySi7MhO721NB7ZgZZACRbArOaMnDyqmxca530YguX
KSFR9munSJADiUp4m2TQXlUkh167CJQjxDZAKYBiItTYg5dL2vsgmSs27XV1DKYImhAA/Xs8RIFb
mVPvYhQPwCplgmfmjbKthH7Z66OVbIpc6j2rz6ytnBW1b4LX2GoiEY44pgTPKqd8L5g3vT77oxVt
h5pyvzgL4lHrCuuK7btGmDWcXa8o5d4287gaHXZO46vZo9Fe9TnIrVDxmd+Mhts3BmbxyFY2nEpH
FfXMvLfyKsZrr1ZZvdwu5QAnsW6Z16KWNHcpW81L0MwJrzonHyCMtXBs9Sp56tRE3pYk5NliVkYX
gsbuxy7RklyTbVfupYgm+Zmz/ftqAkZKjtuERKwpLxyEPxQgjXnSZKV7GR3pcXwhb3BvXpFvdG3s
513psxk9F3x1Yk77NR71M5YmdPkfEP1GpwV92720XrUTvXxL0ij9N5oQJHB7TITga3SNYsE5c5Uf
iwr4AGBOE2QDzYVmyPsDf2gKeQYCUWAbVCErcMobfd9vSpqAq5IycvlKdTB3z5aTP1ZOMG5QRUQG
QOHwg4WDLN5Q07tv8cMk23TKLqSb9Ih665Ldwn141oXw2VX+PtpJDYqiZdj13begz+webW1vdF6l
1vaZe/nxCb6/ppPiSdHE6qAv38TN7AS5N2Isdud7+KxodmZ75FRCIRGqJLWhc0/x47v6buTTkI96
oZdqdN9aL7zRH9oL63ItXJq28QN12L21037NjX9ULv//6XD4WW3+z1X1XfNS/25t+Pmf/6qqq+Yf
OmVj4tKpztGHWlnPv5wNivmHgZXIQJKgwpj+6Tn409igGH+gKYBIgtFotTVIvDJ/Ghtk6w94Ejhn
aKaBBaPN80+K6u9fEMgUIg05avfYZNbgb/2kUCmWQ9eZ/QLnBYK2bKIsPxf9dGJo+jjESTU7q4Mk
DVOG6FzJ50TpT6soeFPeA9txlM3ggN2iLioJ2vnVhN7Db82pj2OfrGLpkIVWVjB2663qmsRvLYvK
L/RMjwOsujGG9tyUe7+kfBzyZEnh/NdUVfRzSOXn5VrLazd8Xwf9eZmoIbXEk6bNuaXzxNr9r5F5
MWQ6FPIHE/kUKbHGnmtwc7tqtjV7cLCFjgJe+K2mjnGcdsoWKT32//zYPBDIJ2dOusGk8tAe1QUe
gIekzUHm5v2j9e/jD1uf0m+9BXkQMg4n87+eAuWeXTMndtWanuHNvuSJ20pZEySpGcT+P5MofBx9
/eL8NjrHH+oSOI3dxhr9uZyhds+uWMfnDJ4n/Yw/p9Jft3+dar+NEwZzKs7rg19Cd6VKJD6YXgPU
GsknZy/qpA368apOJm6g5o0+yFwV+xBeMzoayRcDJp/kNRsluTy7H3j/Xf443sksJiSpTskvG9yS
s82EzRlUiE/Va2N5k07AKtKB/+LN+fSeGuLaddD5Thvrn/92T6uhnKWokoafJMnoqfCHLZJzJ376
L2Av58Y6eUsnPpWUWsUBOli4nS+AgNjmLbyzTXZxbqqeZmn/elcQmIiiJrG6n6Id8ymTm27i6UEi
26nfp1dsFr5F+LLTbWdf95GjRpF6Vhxwoor48ylahinRlFpbsidzARt8Zmjtz3HBA1O1Z0ugH1PJ
8OWR4mN9Pb3CeL2klsxz/TUzs3i8UrGzFVRD7XNz86cj9y/1wMcfdDJpxniS6FTwg35JP4kS0J8B
Ud92W+Ui7d1IF25apbnkHJLBghUvklv5qvJGcE1ud5v55tN8JTiTad0WuAz+tZgsgRZ7wN4iB9Og
HUGphuZClsGv3Q5OzM9NgZ8+RThWEkXm9R8/v3y/vZ2TYKlBufC71I3iN8e1LV1vcgdgvroK5dyE
yLDN36+ln32vfx/y5OvSQTSZ+3VIoW7dYCndtDt33vhspv8+xMluddCI387WIf71SIj2shwcQ7vc
r75nnHXO3cczI8on1njgP6aKr2YdUfGHK5BHr5Nt3K+e59w3K+/sgJ9tC3Ty6jlvYuZEJ3OyrCxC
rMg5b90Ay44lBYZUulGu1dU943YrdsX5p4/tZ/olBlLTWJu0J+uYUBUBDOwFjUJn5pTCEqjmjS60
575B708a63RiHJzp9JHAK2inF5bkdTTrMdE3wnYlfmp++zx9NTy+e7irkDeWrrDDyfGnTOY/z4SP
N5Skcc6nCMlgqHw4tWFNW8bUsrABgE+V0PnG9zH7iRXh1B8E/+9v5ifz7v1oJ5MA+J3ZJyqj/XpD
U1JM7G5LmwtxBKkX6ICsb2eG/LirY0iUBITBqEQgGeu8/G2qNyNZhBLVEi4QEjxnX1DGfuKDH9lD
pQ2/RYfcnw/n0Go/JS3vl8d1WF1FjiOt7uOT94YkeiuIaGH/1I+pD92RmA1vOCBAeY7c9UsIGucR
XvmNwmc/dMfcPnPdn7xQ737AyUeR7g0w04YfANmkfZDewi39vP0KxzUcTAJS9EuPcnt2in56w8nM
RjxOlD3HnPc3XI4nI8ULC2QYEWb0TXILbrd1Q9wQ59fkECD/P4sh/fx2/zboyYuVdcKyYFVaBx09
xAduzRaaDd2qgPaNS/1OdfOd6pffAJ67xPCMZ273+v8/fdwysECJpC/cVacmczhICT1VXuylDB1t
hmmjDRo0nQpCuU7BnsCJ66Sofpx5yJ/da45+8LplxUDodbLij8iTxUAy18uGQAWjsJ/RGzXez9lE
5h6KI5I57/5+VI64p1croW9dyTNousQ16vX9Iza6XsuCQeQuR0LMpq5WpW6j9HInek1UL9GONA/L
/CEARJ+o6YVZdK2VskILtRMk9U3i2L3GC5RQzcW27arLvBMtnhNlxRBHVDuFvlXHkb6PCjwBe31p
lUi3lYYDwa0AdMp6tIo+9lNRbQA9GRJzuomVEep+i4l6XkTLH2N19GJrouTVa5ZdjCKeTxIqjVtr
rJbbqambl0mv6ouRTITZbk0MbHlVDVtkZOm0q6cWLXtZxUD6AcfnuCatkJqmRBSmVORBsg/6IHpo
VayymdLmkYsawSKWoOyfQzOpiXaK42tBwI2cTsSaZPMQ7JMhELGCVqNEH3UOV+N/1k0G4Wdd8BWH
v+nV6oSNaOmr/JEie6Ic17vWOX2e5MZ92waYJLtAiPb0GMWrOCvFg1g10VHuC32n9Jrqz3pdeylT
/0mREe4ibtADTJZR3/vCCDajGhd4mcYclVvRqPKDETSYy0pSN6SwFxuHekazIW1JvCo7+rbHJFDr
tbVA6delwZ022P9letFBbOhuXYopGyU8lBc4yk2qYW0o9TujyLCep5VubGgYTDeQEWsgfPoivso1
6ZI4kQNN3ASVBsWAc50lpNd1OYzTwzJUw2jCjqqFPNqYaq82ZIaMIeAECzc2iInpoTDV+qbusmSv
zoV8o8bYwYAzhfKtnk3qVpT7fqvrQnIYmKiuORjDZW8QhyRh2PdTpRs2Vl2rDnYaRGTGSGZL3E4b
K0yjr93chdsh1xVPEkq987Spyrb1hPlSVgZ9S4aUDJZBna8BbhVbtB/avjSjVMfnLCuvAy7k7TwQ
s2CkSbAgUTCGHbZWbFHRyPhRHO1aVRCJj+rnq3gspjckmSLUsrLfy9WoP3YiILOYNnR+EwpNjr1s
kG7qYrXItUWn7EZJnX40qBUiPzHZT9zz+wl3GRJpLjdhhOrGG9Oqvldrifah0CTiRd6UYb/rqeK7
bVTFJqE+UUdA0YxkclfU9XQ3BEp2bOJyFjeSJXAJiLvM3l40acn3jV5rt4WBF8ixzCDfpQLuDqGU
zF0ULt1dzPbPi3oBbdNgGHFuG3KE9CsMiaGyUxoDFaG0ckpnjP7kjoslSWEojNopZKV0ZikokIC1
U/HSpGaV20FNYyi1kvagZfxwpx1r4t/RFBebuW4Kw+mKML4nvXqqnElPsnsjLWDtoP9aZ57WOLAM
Oj9mzuyikeimFIREa5tJDHcCoV3n9VVWEhGc8IyPWh9WF4LcYJdHGUJ8T9/G7f0UmeLWDIrcZKMQ
mV96o9c2SxWSHZFY1lw7U10ahRtj67Qww+fLlW7M4/eIzuaX2szrTVu0pFQMBcI/JnmW1aTuyJz4
MdFmNIXHeiKgVB0ES4TboTbhnaB3uIYDDj3lQRSrsPNLE0mZ3YiDUfolu4zCG1fV26ZcwmLex1II
GDZBYbCpl8IU/bAQ1h5RScqiq4jZUOzSalFN8rJM3iEmo+rTvt03/8PemSzHjWzZ9l9qfCGDA45u
8CaBaMlgT4oiJzCJEtHD0XdfXwtS5ksqpEy+HJbVs5rcsssrBCIA9+Pn7L12SerHJpe5eEy0ugaz
ocNO9quMEfDWRBzCfplqrD5Bmgk88I6HN5zMrInNy0rV/BhlMcw0MSeWsem6PnAohr0UwHEjuqtg
RpS0aUY50aMWhY1wvZ50+kNSGMVrYSqkdCaBfMit1KyJ3Tih1sCRmhvVVjN6Y96bcSD1C82Zw9rP
CrMrd5k5tsMZh1dmpKyrQ7UEeAes1Y3lqvWsWU2xLotOn9chQi/X17vUuLUCK+J1sUnKXFkSSc1m
kmYYo0AI7iYjLsNvnltL56GywovItVEvUovrzr4uvYxEtZJs4bOQwZx207FlveqJ5kBwc8mo9+Og
z8itqUL803RGPdKSbVGxTGSh0FaWoXTiFGuBZRWNqRbt87oxYnzeWUKMbrbAC3r4yqjMhB52foYQ
T13m9uTeidIrbd8JilIHIJgvk3qHf5/vuvKCVWf0TXshUQ1+tEalxk2nRVHDRx14qQ2ZMubsRRR9
EoGeDddwppXVwBZo+/Fi8ob8OSI6LPFh9BC641pDZW6DcNbdGxPVWLFFtl1Q8M8kaK+8Ii6xwpmh
BipwnLvxAn+ng2SwLgWDqsIU3S5rpY0LOB6tr0aBnV1JhyyUZLYyC/suWjg/bbXE3iEgcfsN4U9T
/TWrXS+FQ9K69lfcxoULomHoUPDWcxJdibGYnLWUcyIOcWZi57CzsouhBxbJQyWrqNyXU6imDYyb
hBzjfiKK2TdKYyDKNCJ8y14pWbhzSD6Mpw8OMVqDYzwrnRcuJMg4mxsiXiyhTb6TV1P4EWBfUsUk
jtUlL6HRtszGlWDtf9SyMHS+zmYIUGSlaYYOPWYu27iryZxugaLd2EIlUXXuDnWbveRtIQLFa0Of
FBGdEepT+dx3fPwzzZQjaeyEv3ukuyWpaG/M1AjnOwVDYHwqGS9o04XWmCPpYBUWdWVdorcUU7Ud
RklH/VyzVamXEB9lNaZHpQgWnq/nZPD08DrX3LhHJmrHBhnaW3pSOvLOjjlBpJ/ncdqJ7oe/9v/P
h/7L0Dmg/P186AcB6zxu2+Z7DvDlN+TJbwdG3//3f7KwjA+YHOyl4ckAiGEyh80/WVjGh8UDyq6M
sYL50HIg/JOF5XyQRIVisFpsokxsOVw0f+QAOx9g78B7tTmjI0hmmvQvWFhiGT69OaYsZDUKdvqH
QkcPTgdz6ee8OQyHjeFYsTvMa8Nut4NrbTXHu3RjlKNO8tzw8jd9tZ+ndOd1xblpQv6cqmqflcbB
7dtdXRs7M0BqiLDaEPmxnZOtAMEzQsbKMp1MPzBtSlwX3rNbzmTGiesWOQl9YF8zUDaypYtuvm4q
JuL5ItrE2gv7JtAasujcDfkbX0K7v3QN86nsDaykqUnS+VjstErbFvN0mTgaBO9svJMIXrvxXowQ
vQRDdS27m1z9YrbitQmBsp1u2UP3hQRG4Xko2sHuBAJ1sVgFZXjLWOlQSIAYRhlSiFEm1hYvXN1v
KvNljpIXitl1QXgx8XbL7GHdhuKgT5AlzPzKcsiGDJ0zN/nSD/e5gvW6wBVm6Y3+VMbdZm6n2WeD
hdhkXLqZd9t3qMJ1sdeG8AzB3Tk7yCp0vMdZNWc95K3MMPcBljYMhMyTERN35AC6GjKU0Np41DZl
rW9NZWBUDq86Qu498jtHHGl6wwpLNUWJv01q4CeNu1vozW+e99+ZMH770Hh00CW2LSxEJz23JjPn
PmnZZts1vJtgx+zAD9YvwYGa8qj5S9ZOvSKrde0l73YYfz7g/nhgBeHZSGQWC9HpubocOzQ3kKUI
TDmM2XGKL1X4Xuvt5ybmr9c46RAVVRvYtYdsxbmLrq3tkhJc7At6bmLDXW3f6ygS8f2bt1BYyO9w
OiKBOu0+J20JliIIoaUk2V3jouQkGXgw7V1gxsfcHH0vhCFtu5tRTXBl5k3f6n5cMBkkNJeAAD/w
0m1d9n48fbHLVyfR9qpTG9I3Vqgw9kXLYctbu6igqJFWpUMkICm03OUawTpKu9AHBnzbZvHHVN3W
3SfNfdKraDXrD7pAaNap86ElbWByNrrzoOKvuWU9DCFplLYDA0WFJJOKmtKDKElZbes4/5wahIDq
YlsaAQIxeYAJBisl3Q16d46vYZ0G3V2dq7vC7R6IkfDLqvOFqniCn7pQpqshqZ4jRNmzvkgvoari
/8hZJhY1fFojjhSdeauhwUYZe9YV9EVToBqRd68b0TUq1iNxW0CNGxeVW+wyAJLdQzv2X/Upvc0K
+BROACy5bOQxsz8qxIyxke0IrUSBbJN3nwTbBtmlQziwVox3M3iZAcBl28fPVZlslA18oIpeDaFf
oSr87Ibzt6zv4DOPHFgWTeMUlwQy9kfO7DujLa9U7V4V0VMm7pqE2MmUuswz7rH1roOO9JWEu2+N
G0wEx3mUR77ps0ZGPpOcbSrAs1FsFiSRO9Xg20RJVtVwCA1zPTdoG1UWXouYxYx8omgajv3Yrl3T
upwGDKpO6heJTbeJEt3WfAN3TE4Mjq1dBSMylSFkPVGHrKv9uot2y5KG0nsDWvm87TwCmDlHWCZN
9EEeHLuFXBcMD3Fl7CfgI+TLoshX9dYrKBuRAJYlACY74pCtF8+VUR2xgwztZwMtMh2GFIxgJKH6
MdO5DCUgtVC/rxyI10WwDgcgU2phGjruLneGEuAydD/X9hfmkAStN0gsgqZ2q4Xa3mSNq9rB91Jm
8UX5WVaJWLmsRTqPWzCQ50D6p27k/gCuywvsVZuahyDtrnqQVl30XeF/p5f2ak4eSufSjC6jgiD6
JZWbIt6LIO701tKwWOm9+BRgVip70qzbre5ctgj9mizcJROB0iRQm/SCPB3jQu6HJvG5ibWxiAUp
449Zf8yn7mEgZjgmE6ZFnUnaG2C5YoVLYx3q3l2KehWTop8QBLsaZvqQ+rUWX4cUoFM0+NIKwlWU
kYhdxYa3noxxM2PcaC2TvgxSPHwnUcrBTv/Y9vq3TkMiLPNzzww5uXdgw8R+Mtq7Qaa7rGxWOhW2
lqTXukPac00gDxd38pyNK7qjQwRVLlzNAcDsMf2xY/yrYvF/mvd2KdX+vgpEH99+Lt6Wfcvf/6j6
POMDI0QcHiBGEd1ZNvvLj6LPRSbEnMpAcIgF9ieZkOF+APTlmvqi9iBhZqnE/qj5DPuDjeSI/0NT
ioqIf+9f1HyGs8zg/mpNawZpMnAe4OOf1HoBjbGxtUCyhdVUrRy97OFPalW+j9y4PuvzUW9Wdlc3
OcdCk5ViQc+gsTBz0T7EkAE/AlZzFKuqsl7beDQ+BuiXhT+nJkLqohusL22RQzXzcqdnUDvzz1rr
SM+8p1GU0fNg1PbtFIX6herS+kLWuZdceyJjb2PM5um+MDuyts1OC19TZMAIXaCqhkdNDixzYelA
n9KzCQ4ZIKcGklwRS2c9ZwnvaeUawbQ3Md50LDBTAOg9SwcWvnkUwbHW3F5tMFXFDyLkBdXqpeuo
zRMH8YY+kIX3yuvLVS4wHqyigGbv2vQyQF1Fb+/M2S4uIjFmz70dTmdoubyjMRjxPp9IOiPife6w
qMW2+jKkmXdV1fNA8y0bMAY4CT3gFmLCmoXOrFcs8mSlon1X3/JYQw6pvHqNjjvmDY01tS84LDyz
NzffCtMOL2zYcZehMr1bR2TZQ9Ab5EZVg2xX0kwcYqJdp7iarQq03sABcGfamgestq8esR9a2NOg
XmHjsZPbTM3Vc9GN3W2O9+peD72cjR2zzXaw7OqLHZX2VymxeLilcMk896guJz1pbt1J7/CH9UNy
PbcW9T+s5upq1IiDdjRXv/RknFaQUz3zIGXFvFwP1QgMwq6tF8NOJF29JKIetE21Vkzl9nJQ4T5K
PCxVsxDsKh11RNloBbZRV1THVG8LIqsdMINEKnKTmjVQ9QeVS6ijopGEVzvuUWMnJoU/lodsMYqP
FO/5KK3XlHhAUqSrQSfUPDVYzhppt4+trlnpnh5mMGG1zMTCTKzMKx0/PKPjvJ8Yklil/rnNSGBc
WVZCWBdJuwN+oFxceLgc6D841njmzDSGVjIobbV2wzhzthLf3NPM13Ife7aGFxHYOGh02m9nQhPh
q1bPjoSpYHhGu9XYqai+Fi/RRlZGFG+ocYtjmDjGbZ+W+HDqmgUfxNvyJNPiogM2GtlNZsXObUyP
GuFGFvaQwywhz4iNwntlBF15CNtK7otIjw/VBBu3U0b0LSchja3DCfsXMG7Do+l6eb/u0PVvhmKK
2o3ptf0nXKnjtPYUeJ1POX9sw/hVFjUC3tnPZImTiI41yHWIwtZGRfZCUF/hfsR/ogIRWmz4JYUd
oJXxpdOc7GC7M8ENTatl1y5GnYMBVndYRYpyaKWXQfiExFJdzYbQbqTVm5yC8hQv7xjKDU3T8KK0
c5uSJxlQikxm2O29An9I31vBWoqa3OvYDMVz6yaq9Yd8jsmnxwpAC7nSYcgUxnQkgEjxC5Rde4Fo
oAR2FAmS1vJWeBQtHcWc6MtwHfZBcTCVaVwzPJguArtCRZcVyhTUCEF66zktUElnHOQ5k/523GLk
sI6JlttkcFgYLGi3TteMVbMO+X6pnr0xssh/q7r8xqYBuQtnmw8zFKQ+6612EFpfe5QmbnzejKZz
qbtTfDVJo+/Xwouwi4BXuVWN8WCEF63bBJ+UFTQPpcv7SX8a8HQ7pkDtgnH49n3r+lfb872irM1P
AeU/ocx339TlZ/BJp3+0XOcFL0IdE8oDivuP6y7s8J/+n03Rxu10032rp9tvGInaP3ex5S//X//L
P6Dj91P57f/814vqsArwr4Wx+mkzFkvL5O9378tv5efs7eb9/e9/7N7s0dCkoMbBJDGRVv0l8nX1
D+y9mHRxf9Dk0c2/Ojam/kHiNMJ8wR/8gTL5a/dGe89UlDqAKSYQon+zezvecvg83b0XrfHJ7s1j
N4XtkNR72qv1TZNX3VUUMYEZiNPG5mgoViheZ0gtg9OLj2On0xM36kbb6WlB+nuFWWwT1Hmwj6Mp
3lRCs7dV2VbHPI/tdWpN6ZfB7HpcQuw1eG+S/lsWsVIwFMgghHbGeqiI9gmoHl+KytP3iIGbS9y1
Kbau1niUMlcXsJCUb3TDeOHmQXg3I9jdhDOeSHyG3ppJWY1aXU+dvUkP+sbT8/isttz0MsHGTiZX
CX9glddWdu0htXsprI4pS55lX2ZrTJ6MJK2tja1Mez20uXuuCYEvu6DTHy+A1eLMKkx5VhheeWan
lXFOedA9DpHIHipDwaJuBy8NfUqNwqELpNOQqTKnvzU4cWHV7yLtibmMGtkwBR+mVnjjZ6sbh1UT
p+Ky4392i9PYGiG4WuFDlzuAVQG3JtNaRub83CsSe/JcA02dZXmMgzytRuYdtrtjWBPf4i7NH83R
qMVKinA6JjLvvqZzqx+FDUN4AeNibQvDibBGQ7vu0l4cqmR2H5UU1fM0liEJEl6Cp4FuHi12S4x2
tCrNmBJjlM647cVkPElnkgmmL2Y/bqf059BzR+TBEB2YaqXlbR+N9jWJDX1N+M+YwlbujRRBdQ4Q
ngTFlhXeqTibroxwmStZdS4+U1wBpWQ+zZFLMloAWDxkj4sj9JZwwvomsCDpr2ZhNamvM1Hd1LFH
1iXmw5ST18RIr+7rYym10PG1sdSwP85ex3BQgZ02omA6czj77diVBwUtHIDyNrI6moRhHNEOow+X
kYlE2BazQM/7lCPD9+O2cr5VYQ74PVWTqjgM9ah1A2kT+NC4ilSffh71V7W4egkm8mimCNOEmNuQ
luSS584wzppTP/eCYOcw6j630xIgPmMU50tVKvkJ4qZ3kURe8yUdAhWuvBgvvBO0HDrbwWgcGPUy
PjclKgTOxb1B2IzRTOfkI2kbzMpC4Ka0Mpj65VgeZG06h7pkcrKw1SD6I5g4HyOJT0zAPEczMZgw
Y6N0GtAPVP1jGkaa4sTbhgnU9jCFmG7b4dfYFNU2Iw5ng1stUthanarxcfgCmqVWk48O5ca0skpU
uH4aJlL6Xc1UhBNfR05aPtBXDdy+e3L5JfaFJvv5bOY/3sCbxi4dVXV5PhiQJW80D9urE4/VVT1Y
1n2WKBp6WsXu1VK5X46BlOUmlfXQMeYrUtTebigCoimH9tWpjWJDJdMxE2SIPBONBaNzp3X0o+k6
zJBcrZCNz1dawV/qbqG+DnPbF1s54r1XrTPee31kf/Wa2bDoHoUuhPnC9h6z2K0aoqdcWiZxb3k3
9pzUw7ZjacZrOhkQysc+FAMwCuX5Qag8vMtRb06+a6v8yrQ6XkossKhUgDtQo/dj1H2rugxDNQcZ
k/yLdHgo0q5+UnaeHzTPKi4r24FMXI2GfWvRfrzLczAiq2K0ovsyrNS3kKbJdu61Uh0bhD1nwtJr
xp6RsSxnlkqv9EoSFBBqKr7SYAqkm7memf7XrLXhyg0ieehSYBC+VQ9KrCtL1feMSRX0+Lb+1Jqu
exOaZISBv3FfZJbnHwmvKV4QWdNwCYrOnuk9UJf4Wt4DZIihaKydTDfGbVz1s1hR4I5HVENasZNy
IEBLBfFMIaXZkWCWKTzJo9tzisDvO78I/OzagQAP+ejKRJz3eUVqJNuic8XOQUFam+mnujGrfWFm
FIAFtJKMj16yUthWCc9duU10gM08fg5zCa5aC8qlXWEIE51ZFrcDOH2rpqdtifAcPCVlVqJcDBx8
j/PMXLsB1JL0mAjjUIoUUi+K/BUwvyRCkp8sgPAssA6pqqAk2GOS3JIDVjylbR5X+wB4xdGyaakw
de8xM9o6Ve06cMog2zC/jGm2WyLelaltaoiUrEpfxVHeaT425wIQtZvIflyNnPPobXK6gs7RqGeM
24CNHeybcw5DN9K19JFZubZiMzA2bRs5X/Ribj6DUTCfbGWrnR2ZA67NaKCvaSF0/Jx5Xn9Hp1Q6
kLPZI9aJ05TMyxFfyG2MkZ2uedxYT4wiii9x27FWDDksFGYucfAlwWVuXFawEiY6s/X4te9AZMCQ
mdx+xcD8myhlwAidbiau1QblOZX062RrsLTHQd1X5mhudD2e9rC6gaTAWMBKPwWu9+wYYrqAD64+
W42c+1Vjx6TXtawyaw8H8HrmK1kvKvR0k2joNRig2PYLyiDOSsuQ63roEjA6Sg96mMhzp26rsHce
4cXah1pv3RWnbvy8oT09zElVfqkKhqgkHDfJLvFMudG6KR38As0X9XFXoBJJe7fiL2rqeX9yA4RQ
jiAySRTzGYfCxCGEBZ1UVtrVrg9ldKWNk33H7BcqTwXOuZiVQD7i2fnnxKmCgzPM43ndJu65Yva/
cdtZ3I1Id9cat86AhoaxLFPUMW2kXRmDTp5G1HdIAZRWfp2IKVmnhYdw0a6NYYV5NbwgFcU4G7KQ
SCwn1m+dpKfVygBtPgRzYSb0Rcsg9k0m/uSDYa4m23kethUqnk+hXWUHEZsl8ycGaW3vpXsLlNEZ
Eip7h82VF7nWA33caI4aL9osLA0/MOqex559bdyOQ9G90EptLk2n73zdivMrOXfFgwS5tLjWRf06
GDNnkb5wBdneDbjtxioC33JD7Vmnq/LYJdWwGSuZneWFgRt3Xk7weeX152ww9uIXlmglw5FegzZE
44UVFdBD5kaKIzqIdhtpENmnAPCW0bnxM6dJ7RvqE9r8JvjXXZQOyd5InXkXjUFsric7iDZWmsyX
pFLP25bYoGJVtKnxNAK+vlGiyzayqNWlsuzgqg4d61I1U7YLwrjzU2MaN3RJZtJrRHohEGPtTG9o
jnwn+jHNdfcQNxqasDwJchIAyCQzI2VtRSanLWqOctuh+Xt2ps47ulnJZ+q84ao0g5hUlbKp+3Nh
8bytXIoZjOJGb1W3vRmbTxjXkYr2QXeQlHCAADTvVrmc+nyz66xrxXMMmjyl674CM0VLK3Kzq0Eo
eQ7lpX7ymFZMZ2lj6ck+1nKczZVSxU1S63rxaJsuUO85q5otyoT8NdRKcwfAw9jrakLPHokyDXZ9
K1Iwm5wPsZrKuv9oWJ3cBKhe+F3Tds5X89CVrW8Zo3U9OOU0n5tlyqZi2Ogl91nectANKPND4ljs
qdigOsn3gzTyY996y3TWBo8CXUrf97pozqesde/tqE9v46gRl1UmEKY4fXioynS8wDtOsIVoKxBQ
Ven2H8uAeIURCvo2jC3yiwBZRDdN2lfVylOtREFia87yKbJrwFbm9dTSJgPy1UNEl7ALaOsjHAED
NAx2uRqLHviPGbCFIe+kU9/VlWAI0JKjGTVOt+7aPLxN9Irco2I0KqR5Fey3WMedldVF+6WmQou/
WjJwjA0/LpxS4YUwjXhMvJYz0tTLVRoP1seubKxHdvWhZgUg9qKTHRtk0LQIVbXmSPcq+Ny0rWQc
S4JCV4iKwBK7br6pOpfHGRP3dqyj/DosbfmQQz25dfoCsqysDYKXMSrKT27YDIdo0kciP2nNONiw
rwae0PMm6MyHJOxhdCPHJnclqZwn5IREOYCgBlMk4znYYzMu9GtBK1C/rWrZ3XqJ4jF0kCsGbecS
FTrVBoKmHl0zsSDrzpxnki1SFd6lyFiDa5EV9v1sRvND1EQVFGb6cKBOSrXkZ2CSRi5CvFBNH1WL
R9QquZc2DwbbGMkWyBw/0aOWt1OrtMc6mNMNEJgZNlHTIkm1Gt7yBG1zjojusc6L/IjlCGSXBlHi
XDlAUvPMBLjLq3GcwJ5E205K80mPXIbcaRHshNksW3Kd2rehMpyWCBcb1sHs5PEOXhayutRWQDc6
i/buypPJvUhZxikj4oNFE+/QEFNarTQHDgKJJjlzzCT2G6LHrooArZyXMI+c0iy4aYyhuafpHKzT
JYiFKGFbbczATj+N5awONGV7hAeidy/L1MgIkaf/Q2O1mAl4SLumu4hlOVyEKLQuKqTc5V5VgifK
jGR/Pi+r2orCQpIca6JjdyIruW9g5lHOT7FzYdAtgHBsMNIzOXydk5eQXKRlNxP9aVHt6U59F0ZT
+uoO7XRw6mr4QlQCtVs09lcoMdiPkUcyArMAJps1XTh4/qVz3yuYKWSf2CwpGdvDZ3uYHW5LzsFG
5Q37p448WffNPo7jrZGp9HFya49ZEqfKi6nu+89WKoybJEMHCszJlVu7SIZPsJ8cEl7YJTahm9ZX
UaCC/Krs4w49p9Zr2srMxgn5o44CVvOiS6fBguImY3HmGWG+TeO52fcxk/NBOfO1QWrHEQFzeNBr
Vq0F8Dv+kNn/L25dWagt/r5zxfGz7pq3ravl7390rkz5geYU0wdwFkvs49Ii+jF3Mg2gr6iMOB07
Fo7zpan0pz3d+kC7wDVdINIgYREX/d+5E/+eZXNuhEHEP8Z//HfM18Vf8lfjyiGiwJWojPTFBYIV
xFxUF2+kRlNgGjWSVJZ8P7BW8X6RVVBccA5fL6mU76kqfu6T/XE5W4cvbBlQo7+nAL65HADYaLk1
LmfciOHr4D6/+d5/o4IxFtvKL/fz5gInDTkDIrSJqg+KI/Yspjr1YcLfYm3pSECeIWLrcdx7fn5o
L919ug39Go38qtxZh3hb3nD28d/5PD+LSP68YZNfTHqgPuTJ95ugMY/qjFn1D5oymMWdfjZszHV6
tgTA3edoDHxjRarII4sQuPP8yz9/gp+lOT8+AGM6njCQ1ZAQFtnQm29cOfY0oLGgVpU35COuuiU4
Trzjq/ndz8rsEuWirsNVMJZv4c1F9GgoLHfgLjXzI9XGqu//yPb8ewfc7+7j7SWWB/ntJZIBkB9K
fB5U3Sd3adGorZ0W3vdCapnW40WeauvoXS/je7d28gNaM45zxHoGaUYXQ/BRJD/a/H97Y+/d13L9
N/clS9V0Rs2/LzJ3NfbM15oaGYXxzi/0Xa10+mK8/f6Wz/HmOtiSPdeFrMP3RwbljKUdlfwKCVtf
HqqdvV7MoGBTc3HLlPadt+C9ezx5KaeBiVs0ce0YztMcjNdLEJPs4/cSaZdn4J/u8cTThvEk8tLl
Mey35hbBCVm0i/CNxoY/oRb79q6J7rs/8PSKBIYYHnRgNKGnFiu9jp1YKwFz2SQw+SCe6juqs+Qs
F4lHfBxkhDM1i3pVWu630DM3zMwxwJpUCJTgtk/F8OI1ZrILrIEGSKBega7K8yjNXd+yw/ErBZm9
UUYC2r7PXB9qm7PVm0Lfa5M1rZsWfaYW2SMHi9S7F30w78pcen5ooXV0NSc/0zXnU9DhsRIMdDt3
Crd0mQkd7yqW+LiZfBsi4XU2gjaN+fud9JhzjrLK1nTbnO1o6YTXjfGhFzI70LCgd6zs+skdKGHm
OSdfxmQSMSdltYsnMzovZxOwrazdj4Fjf8FytRtDejsTPu5VYVZUk2Z66JL8ssky6yarR7oKJu2d
JqjU2bREbFV0V1ddFbdQkGRIpoFBPnrRA/rKxMErhFhjP1qLuNrYCafzoAl29DlfHDdGLN7nDmq1
aONNbgtrMxOXTIw+4305ZLCBRaDtC7vZ6l18PaNiihNtW3tiVw1aRr5oftfkhMVa5N3xznM4sB+Z
7jA1HXCgSn34PE91gDOy3jR9c+Bs6hD7FHycLeDTs3EeTf2l5QXm5j9SA/pZdoQ+VVXzNZnaV4sY
Q9CxzP376vCfASUIBLnQ8OsMUEox7rWwv+2WkDEUKsfYpAfSNMqv3eihwSTix1Z4LBmNof/lEKrM
/KsG9u8/dekMSq9R22Y4j4i5NBHZupKGH4i5grE85pUuf+dlPqWnfy8Z4DRY7LKADn7hZf314Wd6
jwWfxV0+lLBG2kR8zrHDW8Sr+GqLchMttwIN/9guNxdwl9M87WEZb/55lztl1y8fCke2SyVjggr4
xWLZDTV9BWhb/kQVc2m8CqDuKTQWvtGd+xLtx1dYvez2BG2/c+mfdbffN9i3Vz6NoAjTsS3nmEy7
FoNaPhHoNdo72ySPsT+UrrsCPLqn77X/5xtelsyTheenq57suIkIPF3VDll2PP+lc4tDIxnibVHd
/vN1jGV/+6cLney7VVMwSqeQ8zs/uDAIet26O+kjPrnJz5Irez19aogYIUD1bNwsuP5uX1+89xUv
M9x//BAnm3CcCXQFil+XhBMM4nvrrj5m1/Wx2qcfzW23wy/tt690j19fQmDwKZpnsIebcWOsGfat
4Sr45nt65Pc+08nGnQep0+cw0/1mY32SZBZk56OPvePq/f3zNzXIUlS5zLEtS4dRx9fzZu82axs1
RsAj5jgPbXuhg/X851/5+0P686/MjAdXAyN2m1yTUwF3jNmuGtzA9IG1biSJRvX5ACYlO3vPcf9r
KeBxauE2FqE49fDJcyvLIBq8IOWXbD4Jg6lQDoHwHZq++PXl4CIckFywNguJ5eRxYUab94NXWH7w
TBfcz6xNvGdCG2+8TbPOsrPgxfQJeXgXWPK7m/vOiHBtD+fgafqbETIjVKK0sBm8TspcJVm6bqd/
CUhcVhyY92Tv4E8Ri+Nk+RhvHofKwvmEvIBXEjHZKr5dSrmFVtCfTS/VwfKN/Xu/2kmc0R+XNAxk
VggmODGe/mwJcFIx8rNp+3nrIL6ncJSrBGogPsz5vVr11zXHQwarW5AgdMckEOTnG1T2XLqZNUoO
TXa+CffNLlhDuq588+xHOsd7hdyvLxgX5Ciu2xgmf5X6A6b3xlD0PPjZSzI95PV7zJf3LrCACd78
ZIYTBG2rcwGO2WjdljsyV/Ku3+Ag8Fm2N+8H+bx3yZODXz1VYWZFnfSd5sYDZJ217/1Mv66AgEjE
9/6EA0Pi9NRnD7SUTV0ti0Z6Sf/7wJCQx2+JbMneW6B+PddzLXpcLBsIXDFa/fwFmkjM5lATpj/t
5A2JWmuQXFfphf11vhUTD8fCuKOwKDfkfL6zNi473MnaiCTPoMpH4YOQ6GT1VVmgt7jguc2bhb0y
XeTE0wBhbQ7yPFy/d14/BY8tb/dPlzt5VDKZc0yLuFx3Vh6d7Xyu+eFx2ppwV8r3MaS/+Q2/r/qE
7yyn2O/HxjcP5iQKkWlOb7KLUUev1Y5M7J6WRHI+7Tv9va/y9MWmSCM00oW2YkIHYif7+VdkZIss
0UUywlzxkNOHYdtcoGrtuOZM4lPov3fF063g9Ion32bdmx1pIFwRTnVbf4/kDFgqi48GeG7yTpsD
BnBjXe7eW1J+WTJPr3zy/gmh6GUHXLk4Brt8M+6b7VKCLnf53iN6+qovlyKwiag5QnEMQFk/f61z
Y5SCgT2mu8J5Ia+AOXnY2O+87qd17ulFltfkzZMivEDIEM+inx3CfX7W7lNILWw17yyVv72MC1qE
1w0P5OmiMpAFH8xEqHIZ6EpgozAsb/X9e5yvX16z5XZIy6Pl6RDKxdf38+3YjiKKIRoxBRFRGaFh
2kRQuBY2nMNp+V/nP1GP/Hy9kx6IPdfaiHxW8Oj36/Je3aIW3qQXDRF5SHDb3Xs3+LsHH1IUX6TU
4eDZJw/+X0dQ3asPOKAJ4OEM2svqteRM+s9L5OnivNybjYB60WUuPc6Ta/11DLUEXvM6hqNQL0fQ
vDL+m7rzaI4b2fb8V5mYPW4kfGIxL2LKGxZZpOikDYKiRHhvEsCnnx/YL+4Vq3XF92ZWs+hWi80q
mMw8efKcv3mpYhzrkvl4+udrvpNgfw3LXJTpDrDRMKHUEJo/DqA3VUPWZRRA5mIPDf69l+07cVTN
zZz4Fxu1A+i4+uSil3vB5UXnlfjLIujyPi1NLRWEy7/0TqnCWEgMz3mQdg967pPrzSznD5sPcpf6
XJkzTar91O8unhJ1ibDswAUtaZ49VbEH3h+V8NZ9KiMY5VCD+YWlPgKNACT5pUmbh14T4qaP3fbW
tjVxRDNjW08TxRoDJqIptBtI+tRW8uxrMBXfOlGCZ6mSTeRwjhv7Y1S3T2i5L9vAuy+HEe+AvDNx
GbLThT95/dKl8rN1jDFYoku/MsAJfPVpOB29sLrTk3atacUP+Ev71hFgvKzmuiX32QRdOKxrt6AP
nocHwy96+s+6cRNE8CTLrFKLCljC01hPDgrnJXzKoHlAyP1nPTURDTLTnnUjrvum8Ne97SJMD1Fj
ASyhfPZaQbPVuPJ676F3sm4lhto7FdCYqV5lO2E0UJUdtNw7PIvw5XnN8zTbYnEIvD6Tr7WbLqlz
7FKvhHiV0iQoXMwUaCKm21p4HOcg5myUcIenvBDedUXBCauLcBe67gZzmfvJ5dyZ0luPA+9HivDG
WquG/WQCl0/qGqZOblm7hg48vjc4uKdmeTKM4N43xy1gQX2l0eYGHWK3n2x9v5s5Lqty7jzAB36n
t/4yVWu9V5lfNNOyd/dOeWfy0iz5KDGGHuX2z9P07zF7Jsn+61IXW4OAa4PHF5cKdKB0ab9tKHk2
FXU+XFPC27GWd5b2/Odr/iaAf7zoxcroM3xcQ7iWBNRZSwzsw8Pcupo1+MqHz3bzz57wYt1PwmpS
N+Zi4mBvkkO0bcnc/wu70t+j9seHutiVwtRGjm4eNGvkqRAFhTi1nEXhCyyOYE+iH2xbZEr+uvos
1sxf/TGefrz0xQYVJw2Q13kQnea7gSEuCNtOvf0/Dto8aX+ZlEjSV107v8dZ0RP3BLjJq/YwLc3l
8ACS6bNh+80m8fGhLnYmg4vlBbZeS07h+R52T7Kaa4IiWLlbvHhLnB4/S8b+zcSkkALTUMxCER+f
EeszE0oXygpqab9amFHr184CTb3dTFP/rLXy+1X+r4tdPKA7eo70Jy6maeEewOSzARYo8t+QHX8N
KmP/fzV+/7rcvE5+GT+JrYjRjlyuBXlIuzjdwP9ZSKrn/6V28W+S6Hn8/nm9S2PqugZW4hZcr16x
B7Z0qvIn/8uw1h/F7tPJ8vfNfb4YXXra9ZYBp/Pjw1lZqAHl5WLxPtpJ1NKRn3QWZKI7S+OQ/unZ
BJoJ3/i3NQcygEqVowOVv0jcNUePNH+MmSpx/S0wiq9xKy1kkToB4g18E5z2aos4xwSjANwtSn13
Mte+tz2CekbFfmaM0PFTBJ8SHbF1gbdonRyUn9wm6HHkXHAhmzZdZ01a7DusSm5yrLluPYUXi92k
E+0al1IuJtawJepdKQWyWw7KU/lRA4Z4M6UAtauiGe68JDmqCWkQu7fidd+gw1tUfEnY7XQb2Gg5
xd9KZ7prbGfjYFpohc66xTqHCgGhRMJHGQ3cfHrHO/ShdRtb3d506fF4VnKX2eYunYLTWPWbpLWP
ILTRBerindmJjdvauyaOrkqVrnsAr2XQUzvElbFFR25l+kOw8jCGXIR1UJ1R1CJgAncDNze6e+gK
ybUe0x8LuNk9RJT1BGnrysAjc50oI9/ZqggxS9Fg0zVK7LoqF2tv0BB+c2V9okPzfbSS67bDLAz/
o3Gj4ecCTFjcdbFQ59yI+vU0KnXw7RZ3QSsS63bCmqwtICJYqP2hLLhJnf5sF363CPHZ2VlNEu2T
2JPb3K7GM7wFsdGTZNzJBjPNuX+l+Vm0LGhpxXNvy6XJZdDsqnO1GigHrjBo3CdzPyybO2Pl3CPz
jQxfV8RiFlGXT1skiJAQnbtqydxfE6NNyYSWG41KoFX04CKGfqHmvtwk8m2nsD7UyA3w2dJ2CH5p
h8j0m60xd/a0Dg0ySEvRBgmG9sGCB6DmLmA39wNtGoNtT6mi1oS70e0+BU2PVR9qXNm2yPy1Gqcr
R0uWbRJcJ4Fyjpnrdstibj4mcxsyjiHKl0G9DOf2pEefUrb+s5E7x6m8jyvzFSVe1Nhav4aDM+Xw
D889KHSImmBn55ZnPGCiJpwQNGZOZ1WZKHElU+DS6kSTDhO+t9St3zqhnQPW2teSWse6jFDilmq4
UlVUXAVzr7WZu66aV7x5cx9Wzh3ZnNasaqofdSbvu7lhWxRkjIA2N8SJn/nc1M2d6a3TzHSNmln5
AzAVKD6jBDFbHkaY1u6kDtJur7SseZFiuq4GDZy0j6eLiDfwYb8PKlt6BSSwAvwh06CLvC0ojlPc
e8uqv210SoPZT62ZFhFYRNWvOw4YQ3I3hWct3cNeWnUAgYfg1Yqdld+ozZRChbXHJdTMNUizY4DR
qRE91+Wws3RwxgNkTsIo1OOVK6kZe8k+idI1DYETPPftkGbruvOXedZs03FcZ52+K0S4Ztf+krOM
O11AkxH3KaSqbT3gORkEJ9PCR86yf+Qh7l/g1poUARQbnF9urtPii2ahT2HWMMp/DulraAxPgEW2
XVUVC2+gKjMgDvcuQqFQo8BOdTFa4z4aMFQNIe3wQ+Dyj3TPaYLXG3/Wy6NxINroMdfGaz/AdRDL
Zgot56ZnC2JijoG2CSeYEcl0G0XobRbORgT3ecmPLX8fesbOil8rnw68co/06apFlYOgb8Uh7Fgs
zUC0lMdJZTryGdPGirydHqd7UVWrvvsiQ283IVHpgRTs+w6vg46p900ABUzoBVksGRjFC2lktxxc
y0U3z4QhMw8GgNohiNd18zWyv1etfmiaZjmoN6E9Acte2tEd6de27gIQEqAXsi9uhEal4y77TtKP
RmIp8RfAy0lespUWdlthF9us9wD/VzzLi1dPm8TNBqbvQ9jGW9RClxwYd1iDPNeKorOIV5Z8nioO
XDUlj/QbKORdj/ZHhhnWKMgbJEepOi8WXeJcgXzd4gy4CnsUi1J3K2ErOopnGNy5krBpe9NYTHIW
dcVYipzUK4DDG6taslXH0S52Ka8ZZ8M6S6fcOir/zkitwgk5vjGBhF9+NQpbLAyJ4nGormyhI0GF
QCv6G2GVYTQVLACugzP+yberdWxijxuRC6M9gPgBYqJqGL7qSXjjtqai6x1Zu7iEKo/ZloOTZiPW
UHXksYU9BmEQxVA6KdEyzlBuHNusQIfV864wFnRvElp5QLV9YyOpru1Tw4kegjLW4SbhVdgYqKl2
foWqUjllqyTU38zBSZdRg9NqOcDnS85xiTifM4XBekzqZA3Bi/HUQ+3OjKf43ikadR8XTX3TG311
jYMbBCQbn8QbAUq8Zlxz3L8dN9v4ivMiB2lnEWToVMHw2nZGUq1dG3EgR4vadSpR5ded7003PsC7
LhFbaXa+P10PoJbPqqpu+paPi4KIAInjJkRWFCleEyUrfxON/TaU8Wlq66uuwzpOQ7Gl1PwbWIYv
Y+A/Z+j/dIafLtLBxArMzvZFbx9RSLpONbnzs/QNasE6aRCZcs+99FECsrPHxAk2ovUilCmGpWGm
O4M4tUS1cAtxBzJmhb5fZBXXpWfv6w7937B1fwxV6KGv74YLZ+h3XVe9+Xbe7gE+KkzpcLuYVQGF
EntMAe8ZUuzuguA8NuM6Yk8p8+TolupYxl24dOwQYEQUGszZ+jqu2XpDtMO2pZ7pO2uy97Ju32ql
bZ3IxFdvAHBrmBsM65CrGbBBruD3t8rfRzLfYfmxMzVECkZYOFPsr5Mk2RaD2uO+t1MYfF6FJtAP
vzhaQYX4QBT/iIwRXgq6PFMvv4hO/xq18WOgkAa1ykcxoWQKgfVxgM6LxPLPpJLPY+RcK108GIN5
KNLpCt2uH3YHbXSKOiJKMv1UvvNq22OKEVuPvA+zN674/12Sr2URrkujmVkk0RneabPANXYt/QDP
n7E6wDjT14jR2isLHRxQxPgSA5d41FzzyodmDwUGnGeK+IPVwz7S0Jibk4tiuNUh8O/LUSKi7A5H
gO5ru2of2sD/7le4kEhvl2TWLRx9dO4nd8IYId830rj1W/e1ISDkzDAEH9DE1SGDdKhj+Sd++3sD
PSMs0mulmo0mvRMNvyfDiw+Yo+6TIb62IROho3Of2Pjs+lK/j3T5vRt7tVBd+1zlCCjiIuku4jC1
dh6UzmWjw3HQSKVwOYfEpMd7QwKam2yoNylzs7SRN20ApfvhuNKn/oTBI5C35CFNkq/IK2/HgV03
G2tMmcBKddnPAOu9OmTJIbTxyo5+72SMbpFo7pK7CqnRlCfdoDg2It1hlmP+1HRVsB+98dvQjPel
MrejY+OjPm5GDTWhRovX+RCTIsyaR8ZoY68hi0ckbldMBIjbAxaETMRBaT/RxPySIQSxirL62pzG
184YTulAQckyR3gdsXfIRPZDiAF6QbSOJitZ4jmoFrhwHtpQHUfTPLAgDoNUEkLdRJO2JFCy4y96
Py6J3tb3ysl/9oQlnAO7JeoKiJ5U0xFQ2xXMQ21HIWwzyWhVjyweXcO6yKrHK88plhKbQsfJHtJY
j7Hq7Y661pzcItvaWnpK3LcMXueitcv7tJl2qF1yQKjMHkV1g4qT3Lh1912v3EcpAuT6QGiVjiBo
mdqjHUL+lul46AfzylPFKQyqZazcb7CWj0ll/ox65Fr1xv7pi/Gl6eJvyucIFOsU0dxCezBVGCEo
HZ2KOUtAEvkLbqHL0JFnLQuOZRglq7i1EYZuVbPOmNF157grrUEXJaiNPU7iqKBHyCEGJTxfXXWP
iGgjm51vauXdTt5wW/fhGeVyBFrSBwvH84VMvN0wlkdjtgQW5iqNnGPQZvFiMBr0AVP51S3QBnQq
fxvY1tLK9Sc2Ezx1oEnw4u1H2sDtwm5BraAQCqFjPAHwv3ebYVog9bIdrGxTRPWjIPlfYBJ5RnqQ
dT5ld4T6qzzXNnaEUQDMtFWQ5sex0raylzdCir1u49Ud2xD52XHKZTH2waycSokFABQ579T7O6RZ
njkffIfKAVZP3yR5w/GsQDDbWYQSNRbEDumQr3RMDw3U5aoovWkr45ulbHzEZBqzf4UInvfZui14
oqjQthUsn6IzwVVhAV5pWIwkDnnDkB8rLXrRu3CvhIl9cPdax3YOm17m0EnNdpUhtLmIBgg8dvoW
jkG0HbTgWebjpkbRKyZWWDkUetenjYDwINtrz+0OpYp2Ba98mWoBZrGj9hWEJCptzTWsLxRmy22l
aV8jK/wa55geK/1nlETOopftrQXYPKXguom7dKNn9sG30oPIlQe2r/I3ckTOzStVBRCwcla53hTX
lg35vy7kxmqTbdmbj31hfxt1dU/roefoFV3Lyn4CnKgt0Uuxlk5rIUnnZ/eZZ2ZHJP9/zl6fC3px
myhKr/QGiFzpIYdNaIkbEk+/zr80tQ1OXVZFfvY0TG5F1F87LfCAvhvDnabJWz0ZoJiUHHetEhko
v4m+J36Vb0pBgtTkrNbEGaZVHYdI98f51zHojH3WVyPTeRqQlY/zaxhdFuqMTnljR8Yu4OwwThbr
DDhXEL2ldvVE1HzKSu80FeFAdHBPQqIb2oEJiuPozoiCb4HNuQAQBeSeetNnUH2U0Z0SGy6sm8mH
xDDhCodwSkOJbB16f3JFYL7rXLrKlbwSPKGrR+F2iMtz4IdbDxbiMoYvvsgt74bkc+ukCEcjK38r
mvYIRtVcxyKIXuCPpTfQn8q7JomhHgkx51HD9A3XAzYZq7qzy3GPUfNN6E3Yl0stWIY2zOk2JUkV
reMueiXvjbB6NltnZQ271h6xLUdTGf01xriLNTCmCOdRMlsbKtgMAwdxEIdbQ/VX0JP3ZB3PfTCd
A8tFw02T92aZPqKcsUoGsYuUvIrT6g5F5TsMCK6NLD+HQ7LTovo56qHP2oY2rvLBekHlmkDvIuQD
penW1Mp14E+byunu3F4eS6vZCem/tr1kqzRxhkjoDcY9xNROv0XRGFUPIZGIqA5pDmI3FNj6Zewj
UxledUXyJbXbbRm6nLjKRC4S1/2GeNPZl+gU1G50U4sBZzxdzaBvFS5E5C+rDvZPVuQHwuRV3hQb
+Jh4PVnPqtQRh3QhTVmIyS7k4M3e5v2LVejXygtfrKDY+3a3JaIuw8k5BfOZT1SbIQ/M5VQnt31u
LhmNkcENb6RZwUgc9n1bb610uOqn5JyX3hr25KYVKlo0nrUPU0ScfAigyJrn97bXPOlJcZtq/UnO
2aDRqUOo59/ztL0aW1T67fYOrjFbpOHmZPsjsAKNVZVOxpWPeuaEaCG15lvos9vYLNZtYO4D1H9W
ZWufa5VcR3LajKG8SpPqSvYCa2xEPseBCaal/nfXae4iC0fDYeL2cl51Uoagnixt3ffepnPMVxnY
T9HQQTuIrXTT5MG2SC3EKucCgzUrkgOiJd4p3ghs0r2N/Mq6R1uN008crVXtvqVS7hzNOte1+9LQ
mFs2fk0nUc9RiJwgOaYk2IsGBu3d1OFmDg+wWFcjDbnBLbx9UIAEHGrrJ92pPcoKV6Uw+qd6fh4y
rPTKT7FQmAothMuNmpNfWd+7DPZcOsHqD8bmgB5p9azHEe6sNv0hl+W+xsX9Gi4CyFJcERCEaH5C
MHyop25cwTnj4Df4xnVHjW+RmplaaCEdvGTu5SGy3e88i7pLPEdQq8uHdTM3/wq/um7mdqAp8v1k
1D8w+VgPSXOHsYB2lBDkv1cG515nbi2CDWS3mduN4dx4TMt63Db0Im126ZDepPTbY0ivsqdn2c7N
yz9XuH/TBUFGaLYhQpAP3deLrlJNyQfROji4Tf4jhhnhoZ/+WefqNzV706Y3gPwQBWfDuiiie1Xv
wJkFe6+W06a5tq/sXbyRq3qtrtBoe5YL3ExoTJDI/fnZ/oaLpJlsIaEEwhM6JgDFi3Jz6wJP7L10
XI5gELrrdFX8nKEp0EyXw519yNeDsfkvYHAuMUaXl71oD46WXuYuqR7PK5bBcQZ1oEO4VPv6U9TD
b/p0VKNcZFykLWZQzMcSfuyare6bYlwivHOVb7It4P59enA/6YNc+vyB5oBp68HaAywISOWSNpcN
ee5zlDSW8mEAEF1ucMiCbHFCxWCV76wvHYiAeuntwwXGtpvy1ByNz8guv3mrtkWvAtEpE1zmpalQ
HxjmJMvOAIowrMqvzVbu2euX5kv8KWj3N28V6phBg3fm7Ln6Rfczjpo67FobfNGm3jfbfmeCyTF2
n8G8f9c5+3Cdi9Grobf6dcF11NJ8h1SL/WzCPeP2P3fC/v1DASgEH0O/x77onCF7FJuasnRauuZm
Nr4M9tr2czzT3+gSTBVXp6lE8YhJg/7oxynZj0EedjH2r/LbbP6Uk6fT9IywTmQNNPtqQza/IZp+
stZ/E2S47Aw6AtM9I3c/Xjal1JSFEnyTdRqejQNu74f8S//d2Ysb8Rremct2i6/5w6ew+N+0tFyC
jCtBHWBtfolFg/GUIwcOzmkGFDZLRJaJLubJ2/Zb8eT95Xfwb8lz72iwDw00j0tY89QkYiPnPw/y
L/1Is2icdCohVUf1YnjVbuQBJABgaGhfT1RO1/yDb11dLcGQ0TZ3v37WxJun/uUNOK4BJt8SBsj2
i9cco2zoe7E3LSsHPLRTLiwKR58M5UdpWHA/YDPRtQEI7aDL9DcOqXJit7ZN4udsZpoc5uipVjMo
7lOY998mzcWVLhZ6pVDCypz3K9mbEyqQCzo6ayRU8BCO1/ZyibLbp77Kf3+FHx/vYtU7lKG1qeai
efskshs1+J+9wHnT/jhIH69wAW1wqt6c8NyhL4dDNm0hlLMXaGkDE6Nif/TX1On/PGS/fY+EFsfB
uBSS1EUWQSUzNkXFBRPKEDI8hdOdiR1Nre8i8+XPl/rNEtDRRcSYwoI3jV/CxcNlUzNLzbSU/5bB
i8MeZG5guh0xpjGP2fZ1WA7Zyl/kh5yW35W5Tm6suz/fwd9SJiYN9BSBzCLyxSz6j2swSDWv9V32
3DD+ViMyWhfnqPgsZ5qf4nIIAWuCZpgpAeblxh5Z1oCgyzQiSbWo1KpfubQjLCCU2l20dG+N5/ba
eXWMhbXrdu+P998SMzhFr3XRwL68VNkkUv1TZPM//n8T0573338vavC/u6atX9KI+fjzXSN0/+N/
/c/5I3/pGuiO/IcQFnXfWY0AlCnL+i9dA4AM/yB71j1PkkULpLb/qWugef9gJQJjZF0YGDB6kk/9
pySnZpn/YOdwhICqPn/6v6fJ+T7v/zVjZj4C94Z4IIvCtYFeXERmt4oqJ27H6EnpzlXhRDfKKLZF
PNwOyvhiynptDd5OWAMNqVbR1I3ffyGJ3H2RRTdN4Z0sO98q+n2F0d/m9IXbQe2EHe6SyDsF7rCw
lHnA1OyxSeUJeZ0NyrBfG2kep3Z6mTrvlBs4WlmdfWU23i5OhofYUQ+/DMn5r8f5H3RJzkWEFRbv
X3yMbf/5mMiXQ5cxeWaTAfp1B5zCUOJikkdPieudGrd/LvIKPR0d8Z8UG1PfXzZDtEMpDwxSaB+l
z71HaDv53s5KUbQxedbMPwUTcrkjLmJCqWdrUisEmu8wJMO0AKFdp3tu6rlc5C/hVW2Fifpfg9Kx
J3eI0a2brnsWvrWXaXFGGuVVTeaPIEdaDzXkgKLpKNxjZoU0xsASiJ5a231Ai3F+j1Kz9kEtET8K
b1ShVvOvNF64C5R1IMHfN8APqBruCs+6suT41lDBSIqQB+K2wFrSc0LcOtxhBbZmTE51FO3MKbnX
quQeWa2FK3hejG/iEnm/rjgnXX4WkXVElHwt6Q1Ru3t8/5kJqqVWt1M4POQ42U19uGsS+9iHRAZt
oQkF8EK81UVxruPi3GRRiWWmt2uy8twIHHLd/hZpRBygIGJO3o8+83bZoO+T0v/k7IE97IdYyJAD
sjZYQkJwCCEnuNgwEWoeXQBD+oPV2Gsrsg/0w3dJop4BzSx1iNJ+/RM2NGn0UGytKnhKmvFBNs5e
BvzpOvsmdvdC9s+qtg+N8k9F5VyJ2tnTIn5I3PCIGeEyKGl0S8Y2YiYl9gHZnlMhS9TOHOugooKV
oW4LgLOq9r8mGV22jBXgmYd5ogiZnZXHChkUMAYmjuAtUTVXo3WQrXX0dNo1WgDSyUbLnN9PvFPi
MJoI6CRBeZ4vFlj2ujGZkNxYIvtNELB86+hmnrkCPU7FaFkR3w8WFw2jk8zzc0G7dR5xmfN37ieg
RUTpj2Fp823QjxPgXvsKmEGxEJOJ4DOuIV5Q0+nDPs1ExBy6Mg1lpsc8s22+iOUyD6vGnqPqbmk5
5iFpw11uJPd5oG5jSrSKkl7hM3WoZs6fTSZ5iu32qS77QyPyc20y7QIesrD3iOazDXcUxKIYtacw
ve/N5B5p722cgFXAtnrRW9rXPwcJ8+NRESIiIjPObLtrWYRs6508/UuWrBljF42jaz0UPotTpffz
O0ysZI004EYCkkhM3mHjL9//nBeoYixzXkEY7oqIR2fc3iNhw3+zSpuGsarj+/lR55uv0+FhSopz
bs6vuYAdWJ57PmP6iACmyf2fn+fi9D0/j44xD2B4wTZjoUX4MeahAqc6kTn6Q5JFVHvVKpjSe6si
qrnWoaFmU6REF55pnluWrX21Eu6/tdZzpBHD8CI7ez8V/XOt23c5AgVLNDdviorWGCH/zzfrzefI
X/chbpbATPpOs0Ba7vv58NeXXzqtMGJff1DRJNZKdOJ5XrPx2D1PmOZskjBrF/UcQaVwFiqvG3AI
nsNUw5zBqatVQAMevfwgWTUx3rEiRM5PxpicBDE6lcgSP9F4ydduH+LjmYKtUGXkLUTVUEfzAm9h
9rwAxa8WDTtDgL3ConGnlwRVOdxNaFJimPomMqXh78O7VF1uLaxOwncbtEfL176KOsP9NnU9Asro
fLPoiW+sRJt2tC5w8AKmQvTOKRHzFZbg03NQF1odormW8TeP+mLhpa+osL40Eh8CGY4vVpjkS3MM
vkmDiExP6jpCFm07DXG2QATtdQ6ocTk8aA53HwWCeZjcgzKgt/jy13fX/mNe5a+lpKBZqXg9JSxg
MpaTGAjOtU8IYPVKVRYbbAaSjdmyupKIJqKF8dKygFexUpGebovGf5RVlK8UQmHKiJtD48ff4ox3
ZLdzy6xmK6BJ9ueJ8bcwPk8Myh0clEG4mniMXMzi0vHz0dPEQ9AR6WL/B9jJfeNzQp/YRpnBc6RU
hXWYt93C627xNLzBpGiFou3W7Yszy+C2Jvr9+b6Mj8fNeXVBqDFtFz8UBB+xSvl4X3lGr2eiDP1+
X4KmYSDwre3sg9UbbwGgI9VExK/hoYm90/uePZhHK9RQHR3k+wasFSQXlrV2sdd0+UXTDm/+fJO/
eXkQdil7cR6mtOJe2qa4GQTsCAPkB2kStjK1mTM7K4xvrCC7n/MOK9IeZcBk8DxyMGstauYD96d1
RHjTvqutHt8H6/Dn+/rNy6MuiGPGTNB2XLg7H19eP1iaHLupe78vUbAvizRdSN25S0z7mNiMKJlB
E3QDU5FNT6kHy2FoYayzPu2rxuYW8Xk2Ua4ECdou6Sld9SRHf77P9wLlx6iEkgBEfwQzwKGhUPbx
PuPJx+KyneoHgNBXqiRHUCTBBRkjW6/S2B4m9TxnkEjU7OaJOOcE85YrbLaGgEfg/RU43zUGSZoW
7AJQCHPym7NF5yFbgMrPOeE4brxTrdCJKUnoEOadf661TFxl38WO/UlyZJh/n70OpXWX3AheK/W2
y7Q/MPQEV9YChydjWsyRcVXZJa2OonitNfWjDBPtqg8rlP1sH+1yxHDxv8CCLHVXiUYoVoEQ69iL
IlKDEOoanbItmWezLLAeLXztsSZ8LADwnoo4eKqdylon3vCgaHofEANMkFHXvr5HHr+fJQmTYeEp
5wWq0Lmwgxt6GF+10dy0Tb1GBRp0ayze2G8fkAneklfNWpiiXRUGEkkJLrUEUwJY0LGicopcgv7R
okDyYBnUs19uM8ydHBmvGjctNmKajVi0Jj8EGvNHWBmmbnLECi2Dm+3l41qVmPtaBtuKhfvxIujA
MSSI2W6IcPzu0IRgClT1pSjBNeDWg/pNOb4UYHQxeCHI121x7qf3GN8Aqx69xzkPSH1FbT/Evwiq
GS/HKoerBCbYIp+xWXMmxpjkq0TQipKj0V83sXVXBPmrGOWPJJxeGpc/NXrOgMnoz2qPoizOFj7X
hyTsnxtEVRfN1D8om7uaZ5Vb1nIrppJ3nxUIlgM7A/ZMSsVhh3+52bmZZIBSjhcC7uUpcF6BkqS4
Pn5gPVJLPuEqc38UQ4rqW6xbm6DUp0XSds/KTNkAFfGsSHhs2ap2ZUXkkGHMtqqLF0wdgFZbQblQ
TnCjMva4wovvTTKKhSgybsxjKy4wscZdOz/jG6cvagOenjnOGUDFNysahYuiLvBmDPgeVLDhwkR8
KjBytsWONHkEmW453IDp8b1K8OR1w8Fyzgbes0fNF2/9KN5EE6iFO4h6idEaRG5qRMveC29Aonfc
xYQcFs17zfYfE5mi7VcG33JgvJupDt1VHPFykr7u8QCYuq1KyPBJRBIISH1+gBAYbjVb7lxvRMBO
MqKT8n7E5vhSh/YdGwIZtclFiy78NkVz7hERbzFIG5dTVbZrusSvPYnySTOZCNwV+sLNhDplRkB0
W7ltJudOlCwU5Y84R+PLfBPkxltvKoFHBaFJAuafBmjB85g1nNHyV+RUI849vF5J55lPdrMQ++yK
Smb0Vz6Psd2SXQNYOOfwScOEsaBKR5quv6mRrrWLNDgqh3I3udZxmkhhTGsQmz8H2QtRonkndWB2
oOKInys0XDnn5b+kfrnRigpNsOJBdkxxh5OsRTWhggaeu1cIge/n/BQLnqugZnYm5jzBOV/ooIQ5
dc1H1BztkphEVvOt9Z9v7r0Q/3EHcGzqNvq8gyLdZ1wk0aTmpj6ERvEgKrZ0jXJHOtzO2VbtxmvV
EMEHdi4R2Mf5GBnkw63UmT4wWfaqD79ZpG5/pdrsBZyIZQA3xWW2sxc0HUWSJD/L0t4HEFGKEXF7
9oyC40FmO2ecIU5zKt6M1h0N7xCzCDaTkdIy78R16DJZPLKTb1FKvTG9/vbPj/5+QP7bo8+VoXep
BduYU/ZfxyUcIqC3PePCNFRAgWBxkSCIFxTYtoGe3M/VH1C7HPnY/BgjGjt7qXBEo+IDzOU4JxIu
iUfOwVlDvx9lqlNeMVQy3NV8dmqYVZyn/nzf7yIXl/dNWQuLVySzpHxnS/1y34iEmU0i8uKB2ANP
FQeUlQnva/k+UkrX4WI1rIoA2y5YEMm66Ae8bd26upkfjkT41WoxcBTT+CAMDWuK2iC0ecn9fFhA
Lq0r1wJkxlJkpCeBRsDo54DdzSENb72lTOQPK5zeqB9gA1KqWwYXQ2BzKJamnowblcN94UxDouPk
SCIJKgOSGNuy7EUmTwLhczgpRBHAAeV1kHGfriAAZRpwGyuGPmDVROe80h7nY7Dlcnx/T9t7uy6v
Jb5XhFz97X2HTf0fbsSJw53C6KDxvvafp3PvZeXLN27q9kwLQ1ffcS5ydKAUWWWWbvYg4llNmzTJ
okzSsBYy+xhonIQprgmTU6jKX6VDMQB56nkGFTK8EcSeYk6FHOKPAFr1fzg71+42lW1p/6GXMRB3
vvoSX2InsWNnJfmi4e3sNAIEEiAQ/Pr3qVaSEUse1jr7HG8txXYcDN2z56xZVTNJ83PXYV+sWUIF
eyMbztyqox7kCGn7CiJ5QR2X3gqGyCvmnAAv8MguYtYeUifgifpC600JtU2mSDDr3PnmdCSJS0bo
wfev2GjHy1hAUzbF/q0IYz5PSAPZ3b8VsAddM8+Z29N6FEYxIRsL+oqsYM1x2mKY7hoSlTrzpxPg
+xubfhXD9GQGlmm84uRCsXbuT8vnIYDJvuo9zDA2A/aGWJCcD+lYgjWBSdVY2Bdb450MjNi4bdbc
uyEiXwzGJydEFdOGq9M+KR44tKR1gPwJfvuYtyzJwhS326D1ThhfgtnrnBKlWX3KHc6u2o1u/ILJ
M475Dof0cbaChN8wE+m05RFfEJkoVGNKFYYxnmAiDqawqGBfBsw5/K8K5KRlTwyRV38fsKJBP9Ss
ztuEuc/QkaM1g1scvMzrbvMeY8PNzwCtzLk7Cg5b8DIk7k+m4sDlSrvuOoQueuqm5GZDi7gAYItc
AII5QiZ+mwE793eGedYfGTJ71a75VEst605kZdgGsr/dPBU2E/sVHK9eg/1M5A6PAAk+ed+8/TQs
OWyHWZH+MJv8c0uWm3BOmmH5jB0sVbzrtOftPKs0Iqk6w8fwP4ySiE7bIP7Rkj6cFjwgGIlUdeuy
fde2pFSFy8MrZuSYQmKTqH8kHWJOY0DiOgPTwj6fuh7rRZsh+imSRfivP3tAwiJLfjidkisOOLQe
oFBJe246TLkV+3c5jsfXK0NaOjjzby78OQspmDr/WPd8yUQsmzkzeAtKiIZJPKcJsxi4iT5ASUuU
AMtdwbjlXR0vn01dPg8LJpJoCxbKq4qOK1aRFRjnG3OuPhI3sdifUVHPSB1sKDJDPf/kzub5yQTm
WDEu5BOzNH44nkLSljp8knt3Cgq84XYmQ/wjaKafzahgmPD4ptLMTpmBkp3ynAqGtxDZ8jWJhgm4
C3nKAh0BZQLTJudt1Qbk/9lHAO/bYj4ju8r7r4HwmmS5RDwWJ7f+Bhx7dL7kenqTQ3YbZMA4rdsP
75jktrhOsuiesqHCf7N3GPjFOsqDorvyTVX8nBbrzTfjcjXxUjHdcOfqpQI0RoUnQel8K9YkbMWS
cOzOFsBJojJjGvqjhdJ1Uvc8h57vzBtyUx8YqPfnX2juc7QMyw6kSb9YSUI7jdXm28BcxtOAsSen
vd/fCTD2S84GZYr52G5xWidndpBlMCrGnZ2ROFNLRGRp6omoQ2OjR7LiJzO6Y3HeJFpKiF4vKh+S
L5b0TJdntk0hmVmULy9XuWPID0zxbJceSOajKVgpbdZ9pXaFlrzgXk4lv7q9MU7IkmwDThCT8YUG
lNDJ+X6lF8OUpKfNCCcPzs+NkoLY8FAZWPVpyqcnJOSfqi0RxaxJbuNJswtSHklVoQn7f01Ur5si
6MrHYsZTqJcsMncFuF2UwFBF4JCu471x1zQFWeuKEt/Le9Ij1tLb6YH/WoS2vS6MnOIg2rd8adZd
QSadlo9mIVQPSLrGj0GYepByKoHLFu5DPOvfaXExrOy96n41L8ycJhD/rRlPalbOF0G9SU1+n4Kb
8CvDBD43LVXtOgDGILfjWHJ7dj64SpEDEQNcFAVNsHUCdjD/pu3jB4Q7m8fNkyMI1Ws1fpjC7wIC
ohkSR/upa+GvGcwUlY8WomeqN8GupN0Tk6RF90lHA2FkD6mN5barTwm9osIN79W6ooq06DYF+mkd
UQRCt3g/hDYEhEy/2D4BFHGmsjEnzuNl/1UAVpvOz9bT+p8+YSzOcdBIoND+0ZrG+nXwGQtpcb/M
R/spL5zt0LCCQCOGiM0wKHkDXMlWnyy+DQJXpNFVkJBNCLMn0wBEPldnbMgBuybGlxKKbUODZNuk
1KU1DwV8vomC9/EaEIYk/e0Ft8cntPUNNYQbJjHOUzyGvefAwN5h5uTdcgci0VegIXWtRVS0gMnk
7moIMvXtfYLKj7L0Pe5g76m/bvzafFdvoE/CI4yg12ou6E7UNAFcGXDMvdx+mhxOqdEvHjdx8mld
tJKwXQvYsmAW2ZgWtxa0kEu3ga+/GBDisSFGuoHk8GO5uetS52oc/GO+lPq3954zdE8vZg7rLAhx
OHz5nCuXvGJkFp5dt+4CFjzPNYjLB9WCATlfsHJ/tpRf7ob7tM4fzLK/Sxo2LApVp4DATV00udQY
dEXffpbhYY8IGlNC790nt8PVb+/a/JUbp3IIeCwcTvLWVZdwfGTI0Bnff6VtpIUoiFroYLCOb1ok
xbVHYjPRJhj9z2aV3KkjDIRxoULJ+MXHom0eu5V7EbYwp/PxvSnq84FJY9qGbTgHB2GztTRlyuxy
7MDdyohO2PYxKNmqtNRbn0WjZs1EH46mY2OK89alv5YtLvuRWe8UWwjPvuQ0DxtGwmpzQkKPvX/e
vj3iJRw+OqpkiF4ehYC9fX+VXn64QnjgcXvodWcnNc1GBLU0I92QqMmGTaYndx0yyKp+FlaXZA5T
wrYYX7ERmufJoV5EKJ367bvBiW7aFNTD9t7oiXY18Fd74dJxrteszYxbP0EDNiBgyeIh6VkLK25p
TDVFTGqrkObtbv0yQOsEaiPJNqkwjjDGLD6ahupju3wu5uaSftg5ZzGdcQllwiut+aGnhv3d76Oz
kGSgc0n/GGXNhzFBTtjz66w4fXtg/qYkEUoAcxjuhdvwVRHT/wbJpDA6VxLY9sCgiFP9bXTT0OjV
Au0zJNFiCIQZPgbr8qHt6b2H41M8o6oveUAcPXqvu/L2Y3oF1obcTLvTEi4hRewhLn0zI1f28uJR
5A5lIUk+v1XLW502ni5HV3Sv7udQzLGGwsCRuyMeBFOjntXOsneIu6lyLQCyDoaUAeugE4sezgT8
jg1tgzo8j0EFmKTz0M4o36L8oVpTovyq/LHDPoYkvXK0x7Q6Qw4Hl96M7fC+WH5DiPx4k3PDtQHp
fI+cBGxKoJW7Nu3pCm4fLbViCVWD7uww41pX2mR0aGkxQ5K87etjnVgbTfcjGnNI1F2OZiF005cR
rS+X2BPQUnxs1yyI1eIySUSM6LZ3A7PrYuoyIP56YFVO5poU787CEqv8o1kDH5n6rqjcM2ahI8wg
MlPyo0b8Zkb/us5Z8SsgIlr0tHUe1N13R947lFTARsMq+ziR0YqYocCgJr0qYAWICd6IAsLba+uV
llMU06uD6QalD2taMXH+egZxNnROsqnyRxEBTJZe1Iv8s04XbfSAEy1hFhQsnU+kRu/EYwlM9lFV
vdgFsU+6XLXFA4re/2Vx0GGGD4LjUDRL9kAKzFhw5yvKHJACMEKQwBxIMecmA2clFdGUo7ZY03rK
KRuhRihZVlSt+uFOCCOtg0//AjJQ2rK/OMhEU5irbK0o3ktrpnhIlth9oqan/rHpKNESkOXK8lEY
vOeOi0vRSVpaUSeIij7a7Ey5AvwDAUYCSIqYIwCmTk4orb3gvKJNrwajaB1i2fjkQc7/lGPGMNvA
fjxIV3DVXj5tZ4snH9Tq3U3VyhbHAI4EbCK4BBYCwFlA9WUysg09wtqW8JERTuAQQJRBJw/ur9sO
c5MsLbwx2fxLmxEk2a9CNnMnvOqXkEhQC4tgohgCoI+mat4fgTxnIkLvPwuK4URWQ3TFEn3978U7
hkPbxPPMNnWHGVgsa8SSvwDgk2mBQx29ygQWAtCljiJTUsckXffVNOGNO0O6By7l5CwYiF/Hsc34
1QuEHoGWIYTLFu8t4njZO/PQCbJHZqHSAQpp5ztqxyBTmxEeqFCIKE7wTx46n8S4UTkzbOpnPAAZ
70p2shEOJbzAF0lpCq8ZrfZhkcUcmlQ4BVtU4Z/uJpSyW5Ff9Pndz/b8M6HAaiXrxwaVKFUwM2iJ
ikinOqLOuAASF9dTbcwtMC0QPp2rGmBAEH49snyX3K75+DPoqLrFhZrW1Js2KYeYZFq+QxXShvVB
UidO0tCp+ly/p4P9sd4ml8GGQrEnlLP4/WLLYI7I5lICG0yyuQvWhMWSn7MCEIT91TOP7FSJkNPD
tqF4fTvm2elAe8tGlOKAYyemf7HPHJr8dhyTqiwfh4GkBt1msZ3/UMwTRyGhqnC3fC4DG10RcjhL
bSsASmAexOdd+dklWVUS4q6oHHsRw9gXJLv6q0p2h2xZMVWOxMJyHPozm+moSCZuUiifQ0S5dPGF
Cjzz0WT9nTJ1EapylmozgrTP+W8t5gubSLFVy6dgjutJXjkQ8iF4sUDETRKjT8FR9bCLGciJv7kV
bhpTSyl1bPPlLT2vI8FZZNe9jQfHIxAQ5fmwYW1i+dfGY7CemXvjzDxq0erfd4vx0bIoODVUk5iC
4EhPyMVqg1Dy4DbI9C2bYbs5Bf772q458jna1INEoviMC8Q3t5091h54zJL8GZhdxZbur1amdq/K
22LFWqsBYyhot7PuAgvVD+orifSUxPgk4Z6gY1bH7TBPvxSOcL7AktdojrGgbJJGG0OHuw7y1gMK
Yo8BnPW39SK43tUk1CfBMWJrqP3+cuXRxffjGbwp0m2GKb8MWHQ6ojVop/lDpKjnq/4kTgekiP27
LQNbnDz5L2yiK1FgmPd8EbQwFNjG+jqt1Qu0s19NTafK5xQEG7A9dKihwYbogTtJUCSXRc+xXEBR
EM9J2zhp6JYTvBkJehE15XnkFxfBjJzDJLequKFZwmEgRoquaJrg3KbPYCCFCe+1axMHICoF3YpN
iIOjF95PMCYaw3VSgMcZXem39+jehA5V4THWcZoTB2Wawm0/L4mZUZ7M3fmDfmmTDndDzxNS0ksJ
aZsQOv9FsFVfzpYTwBh25fBLth19Oxr0kIBPGz+l9UCLISeRInkzrvkel87J2xdsKRh7j1aKHYmE
oPSj0nv5aPNhQN5dZctdUOFoHQqSWIhPCiRKBkXrtHxTCLbaCYwWA0JQN9Lhl2qeLT/FDNQ8HFxl
jucbkCucHhfSgLgq7RLIgR2gYII/rsxz3Q/G+Y/ojErY9TuL9Aso/E6/e93eDsP8Wx3AUYPC4sNa
jav0h+XgKC8SqVj8THFWxGN5+3689gAjWpEEHVrFcbKP2+V+PiumeF4+1qQ2woMFCyg3SoQnlhxM
v+hDLgTmlgpLzzKICJZUz8Lfho4jOoddChldBDG1kZRkOH2Bi1pwxKH7FY5TCgXAh3vDcc0Ywv28
LiTGrss0ehi2QDyrATyx+qTdV9The7VSFd4Kl9+D8DYsHaIUWGCbDE9qerkN3+ztIPsr0dhUmhwH
1V4BNFLgQdj/DEoXQLV3lc16sVlW0Tx6CHyl5jAqkwl02QdUr1I1TVsqFYMX3RnaSvY/LAbXgBYX
HUB9uwifIwrYE/R8ExghvZoAi6UT25UISug39VQ+1/hPDKu0Pbdt17rC2MFn7Ak65SF+V28RWbe1
ckC1U/SMnLF6dnLnC44cUDRGeljbKmOwugghmxBUZAG0HEfjkyo1J6btUIwFpiUOTfnt8OhWm+TC
X1BVV4Zr6XETDjvc4rL8Kud0OVbvHGZkCFtTtBNeSCBGQvhym/b+co7ZVxA+zFx1ddZX2opDoAYA
Ign4t1dmJXZPmd56hpFdJrQ5u6U502RJMgiupMcKJn0qWsExstdhRRawWzDHRnznM7XV4pN/na1x
XtGRXjXbB4X/YiKtoNpX4WOVDZNIgPCA2QC/ISn17k3iX+sYVA2hDaJq8e0NfYhBcl1cE1lTEmIB
a3Wuf12Xb/JxVTPx/UEZpVQCpKPnLQZ9qh+WnftpjoTebmQySrOkAFLF7vrXODI8YBP9ceLmYkB4
icfWl7evbW9AJqcFMjFU52nqukBZh1zw5RB3cJCDB3W024rMLeUeYavCfOQHZbu6xqAVKZAENwzv
pcRION9bEX4E6y1pkVhKLwlAj52QmZGDKHfFS1IXPgFgqUjQmSds7sgvcEDwE/PBR47MfJ0goiB/
uSzzCrdyGlCzByip57apUSIuMMNXxifdq+J15/gFESWLBdEyp4gQEFYB7gMnKNq73vYJr5/3PgtE
DfPJT368fY2HC5OzTUPIQo45RKn+XrXV99WWKOJtAHZlB4dywqV45PBqAeMLl0ocmoCKXRvFKQ3b
guQ07r5WHphmuiORHC9q9/xmefhcF/kCU2VjyMdE8Jf3rvcCeMxRtXmQFKhdwdNYA49tRF8IuRfO
l6nffA1GSh3cQtq1+8SQ90dL9DD0Fq0ehzxoLPz/eLl3ZpmBaGUqtznr6y9BRX3Vk1t2ZIx8Wz03
H4MpOBcMtTDYtPbtXYW0SpQrpe8Mc6a0Cm90UmmxizQjWK00JZ5z6bu3n4l1VXiRdZBuIFqDAI6I
HRHhHsDd5902W87LzYNNxEVrXqF+oes1zPjdARBoXthiQRQP1YhqtnQr72scTNciA1mlExvVcWb4
S8U3YjaJtKl635/VH7NhTVdYvSbUKsIP28yjFbiB2AvviSdu5QcqaCyMAcwqMKBYlv9ZhHAOUBYp
FOEFeQ6g9qAKURWeT/Epz9qeFZMDE8N8/T8Heu5MxFQd2nkJsrtgb1U0JMceD7t9+A3itaX71Po8
+RKQYt7hL0NjbXwyETdJESCIztEp3OnyYuAly9LCJjMm9TpOVT7sMoG2sWxhayV4cvB/LxctXiCb
aB4W9e7BBVvS2iVZIAV+ucYarf9gusWNacdbMROKNrhfON3nFFdBnwUpTPZ4CoR8g3/0xWoCh42B
tkiDFFP3PTymBk6/t2jhMHCUBNMtH0VxWeMCWlwyLpKP3Rte25Jurz7JGz7c77V3y3953b0RfEiZ
7C4v2291/1xvb/ngTwg+AjQJeCkP5/o6uftT+y154g1f4rWNHtpvdKl23/jnVd/LkTjc6luG329g
5f31EWxud38sHNxVqEmXULKsqNFNLvgcr8EKB6iL9hsvfCSpXofsbPex+wyf5I+8/v1RlfqemOwV
zT81b7W95Q/UaLzhlcrx1+v3xlw6+Rkf03f9t7/dffBpfgbftPtr03fe2hd95+4HbB92b3Z/nb+m
H7V7zc94735P7hfTmat/gjL/7UhyeLzD6ZwFTOeGBAVAuN8qq0ycLV3PUElWtDyTnSRN0UI6OpNl
5O/xZ0UL7fk6wFMCoyF4S1eDD+FUJ+SWThWKo38BUh+0GBO4pgzXFqeT/qe3l/X2y34VI24ltUQa
VTQLi/PpeJfOr11MT0EFgRblQRsBs9LYECIl+mUxhFcSlvQNp0C4+fovNvJBE4NrYxcHHDxsHd7u
beSAuR/4TeUPOmHcmlQDmZhgj7ZwYPFAJyzgHiSAPMj52hIAiFPRNOiAqAt1WitG5pzqR57na9cV
cXgh6kMwzL5+eV2YEDVUowVyNtrvuq6kpjU7Zt+Fido8F7Eq470RDqJxBT+vA4S/U8IQXpo+dMJ0
av2L9vprzzIi77ZFYcS8v5fX1eOaE27TYPFQ5NwjMM56NP+Y1eYUmdb1qi6uVNdL/qimlVJIdUzX
cfc5ijaXOambdFTie4DPHzszDu6ZRC6cwh5qb8aVWbz57xR31Tcom1bTZ52aSiMLB+lxAfw65xSl
jTngwDp43gehUapN0Yqctj02xMv5FyidH9XlBfE9AljazOpFXNZ1wVGUtRKau/0mTVMmaVM5Zvos
8njRQe8dUG0iDXQ38x8GR/02m3xqluBmHRDz6BJagQ7MQ3Agab/NDC1c+iMQvbx3pn/KYX3j4kAZ
ICFM6i3/BbHFSN418Q83hoKom25wTccgPPvYgNVZOJZcSq3C2mnkTXwqzYLaVCJvOiXV8NtLOAz3
jyPqND/1sHfSjDxk9y+XShOvchP740g/avZTRG6zTiDaDXSoBnLjW2Pa8j4pp+kHdAOMy+o5Pc40
gU2MkrrrPrcTxLSBOWmcZVAQmCUGjw6evqJEUaHJQEgenSU1YhdsDRfvCx/Q0NQUrmOHaRRzZuJL
aIUJzsvz9WlHSXnGGC/nPbuX4hHBpmEY0ML17ppEYozVZnk/n7zlmb+esn/yPOk/+F63+sBIAMS4
Y7i6hecFLW2DIrCIUeb5KSrZFGp5jkAjSRImNBug9bhutjf/j1JsFm/W6/Ez/kGzE1QJP9G7F+hi
pp9v3+dD6IM5eTCPsJ33yEpY4S/vs4OMpcZwbcvyggQRUyWts+8kvLdJVP1AspA445OE0W0IWw/H
kScozODW9A9YHHQXz6eZT05Cu60tRnQeYBH+MW2XjfEv94AlKkTkTFypu09vb9AmJUk6bj/bOLsg
7iPwD+ZwwoocWpR6I22f/nCBzgsPxKyYngZaCOpfqZgXUSCYbUDdoG6TNJ4WIQoY000/1YarGvNd
50MVw6JDlxedHk+v/MPlTNPQDVBv+WFE13XvpMiDmr6habafC+q0wJh/3B7CRAxgo62soop5PA/F
Gm4XCKBgQ3hKF4uuITxvH1vu79Bp9c4o/WkstzkNAlFT1ImzQFlDsC+3T8WMVZb43ddhqi6yRXSb
9jUjyuc0Vyp6cakyDh/EGWLAtAjv315MtqX193PCpgzyFDMbwiAE63b3IG7UP+NYVv6CZUtbgsXE
trwd4h3Fq+3oLC7SHwnxe0D0oopWT0ZNKVUsScb6V6VRDPB1Si+7dmLaNDRR63K4s4q9GGNoI5UY
AxseApBvt4A4O0jEx6OmHAbxWlj826cMAd6n16628G+4U0KUyuU+VNBlczol0NfFPLJFc5Ni+U8Y
p8viB8VDvEYXllEDwPZSGTNlxYMP+TOmGJSio6JBagk6hfneOGzOphM71t98VWNhyDnACJe/4UAd
WmJZONjhgthRpyMGefvuH6Cuu7uPgRuG00mALH5vK/deU2ICvPjsDtR7UFTaenzU3XVLJm5K+QhZ
TAS21oX6CzmrBc/ow+yOQxGhHO4BcJOivr4u+9VNtYRWDt+6ybf3Th3cHSe2vXa9M491EuN1BQvp
oBXXB5NHG2e3WtTBFWpuW3HD8FU8o2CxhZ9FrxP1q6W1pFBW6O+0IwSijoWP8hI491qMR9WuOwHL
cGcBuqNA00GWzPRGJrYinoCnSRxI9/awnxMhgi4K7t0Z/Uzxo3CpoNdJOcxhqBQBovtP49CgAgET
4cv6eEzsyHqxfMb9+YsMO+IZS4R89cjT30eRuDpyFzr49OTAhm376e/8xUurIG672b3yF1lOKI/v
x/lP4ydnm218HiaNbc0p71PfxK22T0KR1LXtfOc67u+dDgTRBWKHTSW5+tuXODtALCQOx/GLwzKA
mufZKPnXNU5cGqz6uXtvUaS/qkvKSSpNM7v9U2bu3lNV8mZXZvKa+A+8UkPuXnffnBAvi0vK1d0f
ec9HGv/HCZ/N6pkfWy6Q3FzwSf0oDGF453oPYqTyid2P3/3gP2UsP15ZH+Um/5ZqV+6W/aAk3ZWh
ykD4wMEAoTCf5M3wwPu9MlQ1E5Xlrv7kDR9UocEIE8E09q8D5/35ht+lqf3vn7KUN/re5nb3mT8l
Kn/cVam7+pRX/igGET9v97U/f2H3d3bfx/t+1M+yu2V7y2d3dayKUh57+Uzd+eejGR54T8Wpj4Xu
5vHqM9gvC7Qs4gSBOdUn22ufCxY7sJE3qIbvg0qPjAe6Ax94HZeMUXi/e6a80irbPTDe85BkBrSD
IfS133jEr89wpvLD+AIX/ffS2H1rsV1qIfDTds+eN3/wC978gjB+QRcZO1uLIMRfvL769eyH290j
LzgwdtDD7nXoblkFAiD+PFjc+nn/+7Huns+fVx4ID5fX3Wf+PCUe0e69IF99rdNT4w2QSf2gZWR/
Km/49O+ls/sZ/Lw/b9r5HMOKX/8Eb2gN7l4BI+gg+tUzTz13Lf6Q61/8BUoIxOArTq6vgzrsXvki
7/987P4Ij+X4qtivx2iWwzHgdQYuActnr+6fwmwd5E463Os0Uxfc9gwpaAK0LskIjO9AB0dQ9Lvm
FxW79lD2QusRgCeKxP9QJ+qK6MEFM9BwlGP7qKvjLr05hiX9vTQeSUqmuaKfK5AUQr7bwpiCAl53
mIws6Z1D8lOfzPoGgJLnMBp6H+EF9rGXR6LrKzcMhwaVStA8QSP2kq/cb+vB6+eb+7pk3EObX238
9U8d/0koyu5wN99EH+aLL4wjv6o35bMbwpnjniUNDFe+rCS+x5zjf7gsLPRousWQRfB5eZmVxOuo
GWfLgcvqKU1paYmwSqeDAxKzLnrzMs7Ss1RLK1lAiizJD2F5KDdHBXkttsFxyexBR0NUDDQlHic6
twzEc++6mmQ1TkW8uVerTTQWaUfU51XkN3hFtWb7KFaFyI9iKik7UjPdYjcAsUogjxOUDnht9rrw
jMNH2SOL3nc/xAW3T6ci3Ny3uZzcmPgG5W6H3YPvw1HmIKISdiOp9UcIMwkjCsh1ZVehrNN6hLEc
c5S7E/SBZklCfOSZHgRsuqek+nBGgQ0pz/e6QdUWJdpsWXdwDsRkoxuNeJRhMFf1OnuQeFQE3mIz
u3ab8UwkXjeqwJ/K58Sjcay0LXZJhACZsHV/ePviDipa29pNseSjfYrE9aCZn6wKUy/KjgUHvwZE
gEYloa5BhTkE5p94VlxnWRiStJGoYXrHfabLwcLzx4/jhjmh/nK6Ngm+W+oEeM5Pn7k6jnGPVd5C
MF4USyST9CZERCOY4Bz4cgFOUkl2ddLcW8AdfqA2BsMPLEHEoMi12m0aFgVqrQJ3DjIn3DLiH0WF
yHzNRoFFJmKEqruKEknsy+PkloPim/uZkK2xHmcRYop90G7yUAJjPbgGeCJFRzKxY0Qz30XNaSFk
QcjOob5QEaadLMFHgRkD0jW6xSIFAoFKTm/lVXSs3Y71GmGnQ6hWDdV4UqANLNTjifFBt0XXT1FE
ZuFREaOheXmf85x0dETucK82mbhzGHfvyqJRCk9OEtn+WN4YIqOkhRYlh0MQPYl6FBXV13t7kR7W
ElQQ8MAIiJA0U1CuvYuCuBzU8229u6hfrKCBiSQyyVKl3MLMCRBFy6pRfjpFTrcEkb5um0T6TYee
z8mBTo/Dx6898jTAR8Gn4QsyFO+Bb33SzyMck6p7mSVIdaylKY6SzjnJetT1le1PvfWBC4OLYSCG
s1QVy63Hjwsi6MNV6OEDNJCXbOAXVXWA2IoHgTstoXv8d9Zsr4cI4AlGm0nBWWWHR0dVppR1D966
7W9MVV1InyeZk3GCc50ZVhW3wSMJaVbigoXUEL+HUYAAIIO83hYcKAhyhx7d7AipLecx49al2xis
cL+EmKQ2rRiY4k8oXWvdLN71RIHlrFkC+KbthwK0CDG1P5h/UQi6XIQsCoGIXd3QJEc2IVcmTi/8
sT/a5e0DHcAdiAcondTaWkc9TLU6Wl9v1tcNj1lQgOBVRWrpQh23v5P0RNFbzH85O+Yev6CFGijP
1D3tNt27mV/bTp2I3GJZbddLiOPNnQ58tt1tVWHCA1lDJ5tT46KYhLfbgYR3gDOAAKdwYfbC37WO
VsAZU8vuE+3pODDx2pFmKfMoG2E3hPtHGkNDaNLHy/qe/9zbZnQ5fHUNaUCJZoL9L9Wf5Jgq7NUi
GcbkUpiNBDiKavql1VAXCUO88iObUSnIXiRmB2Ie5Ul0QCGytxlXmzpDnlntIhxqReHNKCfvEuIT
adK7dhqfFIG1FMUGImI/qlcsxo0i73GHw9fvGSgOfWysDplB8/Ka+igC8Kvj6l4PF8nqbbBFdyQv
NaSoSjUL3BS0SIsK2El5iiKYSH9a4lqByjnFjO07XHU2uCq9fdf2bJqRRxLCgEKg+Hm0wA5JjwXR
rYPVfK9lpv0tSFOr53fTXRtb3BtMfFBN8T6jC8FU3hPGuH8THbVY0RFb4uOqzaK2k6y1jmcErwRb
aYxgLiHpwSNnP9j2zmq7u5elqceTfL64ExtCqJjyFGPMd2TTTtBeKVWxkhKygSEn8BIpfJSWTo19
B0Dk8fT4lVCbYPnInCIILCQrtjb+CxKpqmYeeqtVzZxh0s3VDFL0/NwYXBTqHlvLkIcOAraLiVwr
p+tyFr3fQOKV94aY6NIp12vaNULmRQdK3OBepnB+xTEByBrDdJAz0L9AdA53ToJ3a0zLDMYAgyP2
VimRCd8MrAKU0J/vBDE0kA2JPQbBogVpd0v3N2RcoA3EnGG2ic6CqEqYg2B6by9Mm7m/3M4y0UMy
h+UyKPQ+ThcX9ZhOy2B3UdJIaOuo4qjL7Vk9SkyB0HEos+/6ZOuE93VIy+/XbU5mNDzitqU2aa/r
DlUo/N0Wrw4dLaaB3rbiqKEjUtPnUDdJf9kirAjAlKr9ZtaAcz/qccjcdwqoRSv8+wCjLSOK0K8T
IUaTLtND+dL2i/EkxtN2cJA6MwY02CCuQY3IiXEt+xQJwsSkErtUdQccGGvZI08i8W9q5ilPSDDz
loCgs+Tt2/rKfocewLZPeeTAtvsFeU4dlDIhrLRRst2gOmTGoox31W6pmRqrjSQieeA750SsMx2X
IgxIi6mUynrSLuQLRqe0T6iCIXzO8yOP/7Xd7iUhiR4FJzv+IP/fhIwynq0LC4QOJvsumNZdQv2a
UeT5MiJjTeJ/NARQnZzghinR1wNynZPfTGNrsfWvqs4DzBtRPCUnVHEJ/aFaqE/013ZvsnVM33ij
oZJcCOiBOiT9WMLXWr6XU0GNok4bJ8Dt0fatUoYRie+Xpl/UclM40mpQ4rCK/0lb/8KXjZ4Pb+u4
debBzdT1MuYDKT+ihQgrkJfXOy1xaF1FobGVXj2oOo5uJDdtFzFwHVnfQFINZc561QWo9iWiTZaQ
FTsyGMJrjBuvVbSVRysoAe5/b3QuTrpuMlTsqGZ0B19enOOmi02GPwzJMekpDYRihs+bbJYTDxZc
E/I/7iKEqYDml/amiQjqUknkhEn2jep5J0QXsoDVOIetCIdN+/T4gW7LpP2Lxcwcl1CInoIeXl4s
vexyjKsVFxvj4DIs3iXVe7OIb6xaHvGWNFlFxvW7qK4VmKTH+s3VUM9MsmhxIpThidZabPk5Lb9T
TLYphTpsUBwNkdzP4czvxHmc2veKukqolLDo4YiVKcGRfk86q7fK8dO2vErdbXEMKNg/H/SEgPlR
RcCsCA8IMpU3ma7s1vM7NQQFEoiaWWwx7YYmDxOa3jY1jgU4DcECg4DCC+4nuW1YrzjnixOSMLwd
yV5b1JDAZyxosj1Nxnr5KPpmiVdJ0c3vVHnXvwpZ63u1pULBBEAUfwmPFCGYx/Yhy/EDhBm3otAm
HaPHe98UKybk1ceUCFoF+6vkr0uzRiF/xYfcXzL2La3nd+riJA09YlaD9SyYhe9dtDeFx2oWakYX
uFiH92k+nTLaEaSF9HQGI7NF/6SCpsKhVKwUConcGR5lopVF7UU3HMkDD+prPWNwxxk8zQiQINoL
Ef1GthWDn9pLlgBTnZXCJ9NvML+iJtMClaeHFMQKYzoL4CK8t8QxCr3/gWiUsuASxMO0mSD8J/sE
KKwZwSOW1fzOKpvDBdMPWHMEBcRM7xByMMeO5jP1lRTxJsGJnw0jPwIdtlb2z9dUbVTVMUD0IOOz
10ZUZVyZyPQH4pia5n2Rx+md8AjRvfWItfpUzA4kAVJrrlOmO2fp+3oNu5vK7HcZiv87skqR8PA8
oJutM1VbxSb9PH7ZsjsFpDcItjLk/r/uHN1Xxj+RAFAQHYyYarZZmcyIu3eWbi1Yzboo7pbmgG+6
QAB7byEYqPklKV4y4kGz2RZW5Cy+UIWVHI6rR/bO4UIky2cNRswgZM4d1N+X2zoeuu0iXy7nd/Kv
kMWjBAoC0mbb6d7RMHlKSXVrZPKvGjgNumcnjD8IhsI96+NxKOUw6uua4MzTVEXzh6L95TX1fTiU
i6rY7Wc3plASd54zNBln/lXSL5kJT03JU5RCWAR2yY0U4gVDsxKAojnd24Y1UEy/DFpVgmqPqweu
ZF80YSnD7ImGYndguLlVltu6ingmRajTQ7sWFZEOoehtMTtBanPrL0Bv68hK2e9GsMojcnDyxQD9
F76cL3/xaZtl1WoxT++KEPI85isSDOj3UjfCStsydp8a+hLTqlUC8Pa77rc8ZyqX42KLA9hf1zUL
0WDSgwaM2Ie2plU4oP41yhm41wmQFeoadfsEYGpygPr3AnSUy0hwauntW7JXm1qnt5YTnhzr3liJ
4IvAr+vCYpsMgbww2vf5aKrOK+uBnaXrKlo0yfBUBN7ojCroBAwIGDQSw2zRLDH4JZ3nYCRn1XDV
L7ZXVlvOnU7C7ZWZoWQgnjAZG2MX5jpIfSiEQIFORkoW4+ylAgQrgoFjZvLRU/Dg6MNmwxoJuWQK
Zfxjuyyupm57o69LnSfguVsOt8ly/cG2F/j7Et7Igc6v++tq3VGpyOcVsU8qY8ejPJd9LpV9hGik
4BEwAgJG1culVUXhvKGgJ4BuuSUwgq0QCXWhNPCDX9CHB/MXpss1S6CnfNqlG6huobXsa/ivzLDE
wuUsFcYrMZftBGFipK0yUe0d2RIHyZAeMRwNDAtIAJP9WOD342oBx4+DEpKmppUoy0vkGgGeKGaU
qntds2W+YoojXbx4XLJsU7dJzK23r+mgWWLvJWWyx/+D4ewPnqiW6bTIwhX3koOvi81/c3IwUdIQ
gt0bJqqeYueZnfDV82Qua0KP5fErmZS7A6yoc4mq4wnb9+JhscjtjJW3r/LVTQv1lcamTxp5ENmb
ENkb7t5c5RI8hCApz422A8ZHzSNoyQzuT8sB72gutPBa8G8zAxrSDq4bwFKVwWYiW3r7ug7UR7p7
oRWZAGp67j7S0Ky8eZhMboLcnWFDlYzxyG9NsbgtfHOubSC/U0XcIMbhhnOdtO669ahHiSY0y2S/
DU0BAw5GUJzXXGVtnC/psLwAszob/J0KVntOrT2thabDBICcjt4LftC/NEkrDCaQsdhBIHMc67kj
cQ8KID8fp4cvJyLbcZ3vYSKt3x/5Fbo126TfO3Gdepb0m7DFJQtLV+FVqmadxXiWVkz5oJqVwHxc
tz8iJ7tWL1y4ZNLm7zbV/JM0A/5ic1qGi+uVsziS5B9YIuvZAPb50C7po8KIexkl0My7WLeXyZ3j
3nRhdiVZb+OxySeKV84jSZItvZuSD1HXtS0TKUYkgReK0S2m24Yuum0R0hBwN8G9Dl2VUULupy2+
GTpQ315TKP64sL2TgFQaWq7L+emDrr688Hho+9xL6vhOltWmMv8MATbH+YjhMDaZMltQJ0YKA12+
mJODg8oAsFV1wu+EUgtNHRXFw9pdXtfhkvawoXYnpVij1DHm2tZe6NrcTuZbxJ7Uv9a0A5XsYlXI
TsrdKvNIyTysNwCY1uB3p6Yj+5CFV9CdCuIJWvicv4B8QX/wNc41T2FnyNnht09YszROsMBkZOli
aaiZR0LdVPkGufmubEDEtHaNwQ9uUHUO+Aa+pDlLrgycf6cLddqfqXEjdE0q/6Tuvsq0nxBxIQU8
Q2Xet87WyrvEa1RNJD2n1CpKjnU25bhr6GyySTi2WoHhHwNeZ6YSKdmWSUbQQzEphor7qCaM+JAy
+Gtn9el6BrGbxrU6XdL9qYBR08Z+T3ENBv2gVaKuhbUH4dhpa2iD6MQTjywHcK9uQZYxHBfbTnRF
8UMbD8tb6MGqk60r1mqxYICR7L12mIvtkLG3JaIVilCxGE7lh2VmPAYeoApABQndAAWJuKNQRZR5
ZIm+ktuRqeCQiMSfhGWfjl2tMidGqRFT1bMgQf01Ws3KhWQaRCcr4UTQSDX1S9qOBJWbb9mwjE+R
p5XiUo6K+e3rOkAo2fKoVJmkxMxGnMUOGDDbeNvn25FwxN23lA6KgHqNe2NP15GNAsTDWSaFb1E9
Byt6lAGE9Z3nJODJRFuCg2Pols85li6yuuiXXnk+VWz1t6/1YIIV1wpKzd1jm6O526efTOMUlMy/
iC33Ww6Z8qFRAiPjJZnJ6B4WG5kDcqwwzOjrb0hdrijqg9osDR2KvK9k6CFahTIaOdzBnrpUYSFi
iKoEmYtprJUlgWtlH/XAeO2MZvGCxuFVGYNx7sXbeN15bm36iF3JYuCoK4ueLjouQPSh3CXNjYFM
lHK7mG/e1QEwQIQ7r0KOLtpp+ss+ZiRhVR0jhLx2SmlUWCwIKgbG3AuoVUPcSOoqupOCLAmYvoFD
lHIvLQkx6l2SGIX8ovz/nJ3ZcttWtoZfqFGFiRhuSVmeByW2o+QG5WMfg5hHAiSe/nz/ptWnBarE
dG46ndiWMWzsvdY/LZ7s5vQz2vPoj9L5kgsIhKmo5Dqlob66ZJ98aiSxc05JV+yuVbv1ga51PnSb
O4kr9LqbDXt7ZX+Yi8DUhQpPlN5Hbh3V30L4xCi0c/OhzBNMhsXn6yokM+V3dQhB1jqQjxEj1i7I
Pc9tyymsho3ppdMDrdtIu3TkE9ozQENdv0wXYvGXlh52T/EvWfEvPE3NtzFhc1AZBz4Frm7kIcxH
xYqy5Ar2KONt+HV4kfp4J3nBqYnvD/HM7w9vyDf/04w5wsons/U8EezDsrY96apZPiYdqDzxz4y8
FdZ7mUKeEcFZqMwHI8mBzFD8M6jjiEFAFi0NhKiS04ssnV9eT/q5iC3Wt02MBNIjuDG+h9WCm5o5
HMeWh5f6RIXw8ITzqvc9K3o41ZFJaKqgaosop1zNk1cSvMv9oHQC/drg88AB2BEVkIHO/qmDmhhx
Q+BjpZ5meGf6dw+fsqgfiUIWBDgmTZU9X3YxM7LKAxEC3LgeSGIGalwsEqXhqQh0ydZ4XKl4WXKC
ukzPi8S88yMf0ob4NZoH+4gnQmAqL5RQfYyQevu+TYVFG2qs9NXyUwW6hYPCVFNK6CHQWcZw5i4Q
yYR2JMF29PzW+1TPg9pKDGEMRAGxsbrshvYs6vb+nVFwBjTJihaywX4plBgmIRfRxI4vf41SvDT4
Q7m1Wks611Vei8L0anL7Wlok0z/yyp6/zgvnn5aR2h2b8F+NQ13JEhBFZeHBtbw7UvnfNw2eIXrc
+UByv9R2LTlQ+COMHECf0Qy4Sm1nHLt0QxFHrTQq0CNfNclUTtnIIeNbIQ2iC7SZCEgy35aEJUga
Fxh6WYNUMwgkEF3pEXe8NYg3ekhNBVKVE0KSXi8sLia4cMeaXg8qSrADHf7qzUxW37bDPIV3g8Wu
TEqeNL/yD0myJeDDcB7c7TkGRVpbinVkcQ0pEyriZwoL8SRFE/4wuziCAjleTCSJhtrSScnnKu27
1ZzpcaU0mFmiPNXz2cnHhWwppyMTNyuZnV67hpjVKTI7n2L4+VdtIIvVl4QGFa4avpKzal3z510R
9ZxQAUlXy7CLLJxQpqCHvTQqCl686isfQZr2koaxqIojmnv2EabwqLfRMC9hRBqPOpDbxzBXqlp0
VVrYiuIXLGvbrG1OOSMV+DXLJjqN940P8wLLKHkhYVufm0XDGzAtq3yOXG54OGmEX/xKfjpzTgLs
SuvkBwDRGUJVSyOpxp3GkaZ7wHTl+vFrwiTr4K94X3CMVZ/kiJFdx5izyarTDpYTsaE+eaysj97S
vmgc5oNQD0sjbW0o0lRjW+Ry3+QT4apTAmPz/PN/qpFHKhpxCos6Jtnz8ZbQF5smI3WdEgFBq4lV
JF1XRKKcMPJz2QGLf9LAOEoGGc8pC/Q4fNoA059Q9Q6IbdT0aLdWtrldhK/nOv1LYgEtSiVmPmDi
Ki8kvNZwIT1npfGqxT8L2NGCUTR59ET60JS+a7RiUMKWzXSv52/e5MusFx9kdCiQGsJ8nV62xOWB
nCuLGoSpJCju3kbzjDSCm6uIXUuPdCHDkQWlE1/by7klJCmSTZR5AIpOAs0g//8HVspXZYx3NEce
mEyM94zfm1EfRO5r3qMCbAz7olqAYWmKmhybttjGtyp7/RqL8gPvJsm1aUqRNhRh8tqZ8t8lVvOZ
UKE8M32qGkMtf4PdsapYjHoDZuKEsuwiYlfVJSqRRtyo1rVRHBHE+ECbKP5ThYvYeB2QKmAExKt+
lXRJcxjVijLFa6cBEzWzoE2iJfrHHO5VYLAmWVENAHDTpbFLR+gSTXde3sgNuHSkXyEkFEGv1HPZ
/jVERH+MIlRp1m+U5SyB33X1qwHw1i9XbDM4PMM5vXVomLd4Q4KWw7+z++LFdAo/trbFkQagLElQ
NCqDjtCCh4wp8Te0dmh1GhA15tcZ9aW6iF/tZXSAgaZ3bkYUZUi+YfZY2VDMaj/OVPrxix6Ltk/5
KoUO1vjiQjYOfeXPL14zDfzi/jwaP0aSoQCI1xqAPk1Le+9yf0p/QpVipwAj0sxBtijwXUiDiX7B
RGi30soxeUW5B0ZhSz9i5nwLJZY0dM4/izlVHancU5jFH1orioVUoVUjuLPIydC60GZbpyjH/kaw
xBMYEOYSOgKKKqjz9fyEJWzyxas2vgEWpa2bfczOcxG+06hSE6xPWaikhAHEU+Ql4MqwM+IQznEd
W9fFIE9BarEEy5CAsBSgi493SY+0hjojitAwl0B7Zkz3HADJoueUXEG2iYi0t5kWU2iPslOlp9NA
OwXii/kV6UDUAgpXRKfsmvom5DqSlJLtQIqE55fIE4Srg0iR7c0mWo0hCmvlxegPTu7sPQMLKL79
4bg0qX6aK4+iy2xqAmIjAadi181MUABDSJmvxseTn8OOJyREZmgkiHnOLigcU722kdgxP/T5q7+I
W0VuJVEq+cEerRgjDR4/9GnjD9acTi5VYPOJGaHfmjbnSORMMibKukk5cCiUxV+wi0mgr5JB+J8i
4Y1biiB96YlU0AqI00lvvmfUbEorUd2oYLR5z/5bOBFGesYddwT05stPjRcSIWES+n9lmZuJcQIJ
/fOQy6FdICsG0taQsdGXJMHhK8mDN/JO67vUlirxkj4l5dsu2KSwpn5d2EO8TfqhZhTr84/tCTL4
8WNbv/QEZ0Qbkc+gLV17rI0KLI1ZnyfqfEixbK5uD6f+g07korXf+s5AyQPS92+NHWDw8xdlOovH
mxXglIMqAWGaTTTmur6t9k1YFCf3TpJZCZZ0UfKPGVUHB8ODZ76pGPVE9/ZGdp8C+UYacEgpnHAm
eFAZxGoHjb2CwS7SpRjAcYCQAWmROEBeITNyGaGNIDnleJtBHDqKGyhnjkt7ht7sGJsEnqCKWOi8
ZiRInydMU1WxEXVOrCfc/ItaOiU5ijO+DtQ8+aFu6MfQk5ivdfV46nQ/UrQW7p0kSSa2pkf8coDv
xK9vZiGpuvTZh5VQBrDHOU3zS3L9tiiRxrCshSqYspMZ3GpazEQk01DStNUlaZXkokk5+TeGuMsV
cfF2CY7hEALVQxz9+EtFVzz6URu5hpc0Q294u+Y7JHiQffXtMDIAQ+06d6FcOdNggoZpexTOrLkT
SiwyXCqKNSuRU/A6IHaJ37IMsfQwxjMiSH99uvRdVDR51vOcdWZiFuDIez8HLBi1DNB4ahXEgxvr
G4QxEpR7KUukGaj5dqQq7q82vE/gtwihodEk/Io5z1e6LCRVR0LbfMcQpG2Sf+qa4KVtsaA35efQ
XV6Nx+b3DNx051rW78xlfzsXrAPkmwb3gY9QayFGoGi7t1mY/aagUW8h1+P5D9kg3KtXDawD8u1y
quC2X63U3F1iJzm2zllBJk+RJRiBVN8BQmPmhNDIREFegzANK/px7setr2IppdQ3Yijc97yCLwZr
pIQ9D9zkEWvQrhYtiSTvlwpdPHp/45F6/jaeQB/h0OV+5IDBILX2Zk5dTnxgODsGGaW8f2GCdvBA
8rtxiIAoMLRdumdDy0h7qHFSMYHCbE06A405gxrqynWpkFg/XrSmRPhpFNNF0oIFUFrWQWnfaVzU
4FYf7drF/ytAjOwj+QpH/N+Hw70WaNHhZCGQRmJ9fT3q61VYCOjL6XWfv7aLJBfOY0Wz0qNTUGN/
XJ3HCPZPS2gfKTgRZ/RL97p8rYZVWEzkZ6+k1Ff1oMZQnYewZcF4jL3LtmPU+TxTuDI1RlBdUifg
dU2gerF1wUSqU1AnIOWLik41KCqNzgFmJHpT2aZReut5vx/a5StytSv1xlNrwmNz4Dvk2Qf88/Eu
xmR1IslPOaVnSqvbOC/tLDZDWSSQmZnOrB1M/INUR4CTL+QkUrajiv++jH8sjv1yiv2/nn/uBvtZ
rQlvQ/oOygligKCbH19XXmWhXzmJx6aVGQJXqg9R7PJ4kxry4gF0Vv8lD6oOeW1kZkiaB7gaDhC9
2Z/2kZ1XWFH/3bYg/Kj5ZiK1RAgAT70nnpp6gMwd9rgHQYZ6XBVZIl7V1evXFaYizljCGh3GcEsI
qzLVi3CjcKQqeHLGrdVHIAzhGYtF0j/Hqtgp9f7ybZo4Uf6QkDidW5oQoPlmchVpIxPOGJyGe78M
3qq6Ej0r/YX+Kd2f5qBpxPHzD/sJIM7hsYUokRgNRdrJqnqqo25YNsngmUpfFlolJRdu8mOI2eeK
PMdxp0l8Fep62uR9U76oo+qlbBIP24ZwKM3yUXEtUYO0tPYe+M3io6AXgHP4TZoqKRUlrtUXoCDV
LqxuTpUfMvNcgztxiz5IH+qqYZSWQsuRttK01wT3b6/D2k99AWzqWDNZ/X6MseXxSrP2/rypI25e
L0qJa0PPSAjMAzZbsW5H1iud3cb9weljUv1Qmyh8I8Q0rLb3H4la0YXpsvgAELyvhaN9e7Stw7xx
70ws/oElGzs/BTSJYSuOtC0iilKmL0DVwyHSGFqHu6YWqw6CRECWGejubTgTufrnl8xTxRvuKnWG
7BwUcKun5nU1XXg0Uv3AZA1ecQtEhpUZgbuASypTafA1JmwOIvIbJvxLBDPl3TbpmaZWMhtd4zlB
1cCJzGQw/APekfbaXLSkZAKcdeBoXNfzF//UKw9QiYg/hovlzFm98rL1/C6PHKNTbwK+scxjuKZ2
DfWHQAeiqWQPk4ZMckUD4BXzF2Nkxz9p/JnUllcu7BIIcAK2PSW++zZZBao5/0MPPu3LjGpt+HVC
Z+iyOhRPlGlpUHw2NLHynOhSpdeQ0WYmbUK51SH15iLlsNxfz1/UE7wPF0UcbIhpMgZZWh0RmJnG
NgpTB36L1xrxtNAjSl2tD0RFkMBDSUD29fTSKboPOjbMdsz6HI4IKkRbH7AmzIyJ3nfLm3wTvVnS
xr7JawK9zMkN6Pn8ZT/5kpEF8BypznnPq/p8GoM2OBK0aIo2JSQZwz1OQNFyUpFFRH5JJ5g6mIJ/
4dtKohDrYXQj4BOa7vr8dT355WCtIkuEetJmV3v8jplEmzm5NdtkX0GXxscvXWEzfD0He0v/MPFw
EJhGwyj0ng1wsMNb20qhcoA91c+hp1bqiN+X5N2gFeP0KRgyRQP5QkKGvlvGm2lff7/+2V/4VCmH
VK270rIDwDmrhxruT6e9343LnSaXGuS8PjHNPUHFo/EXcobFr9rI+RT30+umn5k/fcBXiyaE4zGk
zJRKxghyQNo9v/r+/MN96qWjsbcp1aDXJVxfPdyYsKU5yO1ziSsimzBsNWXalmZiT3TOKwccVtCM
fNWJ0zDcSP4lVV7iTq8LLy/mzPHc9PH49DnUkXiCHl+XlQ2lWyx7FiPknqJQJaET5cWpD01FXPWC
Wwa8G8vO7WDb3wSQq5FH7KQhDqhEIerSCvmKQ9QcwHe0bPC0pjc2uX7+Hg5cX5i5E3ENqbVdZqaB
C32uUJSrvdBUcwYSx4wain7kjct72Myon0QWX6NYnlBhgEJHCGARsEtasD4fgnhup5aFIlmbbrSx
8Pq7wU3mJzc2C51WXiFvMrX4mN4eHPyqeoQbiQGRUuqf9cMRSXQ0w5hFCRtaXRrxU1MWhRmXRrUl
tFXwv3Bj6cJNQV9wbZypD3FDYmukBTQsDcW9oOHpv4/OYY1E8n+TjhcAGK3n4Cxk4y2Z5R3vsmK8
yQbinmzEYNhNz1qr4nOQzp/c0CLLFBABHN5E1Hj+b0YGxJIAo8BuelWi+ER7hrFWQwO5sktBTT+M
EUQqiQtDY/2V2hoq/5DUJxE9g2aEbsgHawLMEdGnHnyi0F/BVArBW6zk85TMH0M8os9/8UZdsWoU
lGIOVBrQL5DL/PjLCgdn9oMastbQ+8QjiF1BZ3Db7AHVHjR0Gn+mzlavVOyQmGEGz+O13L/+d7wp
mJhkFWW77Ldt4jL84doBb7xmj69WE454yyhVZUtYtTVT5WUdKsrlTlyQBEDqM7wC0aZmHwm33Nvg
6QxepQcpcsa5BJ19F2TJQOjYkXhMquoBBphqzzSTOUmEyCMVgp0y5849Zm+C5oAkGOiB2cnLosnf
KIKvWysuva14btWg2Xzcyg5Z3QqEj7PvvOPpzN5Dv3DovWbUJW5mcGi2edUrwi/1KZngUs4zqXfE
F5PbeS/vQep2OwjWt0Njf+6q8a1XcLGqM/JD0P73ILHL5UJ9AoIhPFibLujl+2jTJ6RO8rCFcM4p
V0sKi1QVZm6TFJ+UnXaIA5fpD82ykBRg1BK09FiZrkuvLuaZkFHDSM4QMhp1iuDQx+uXN+T7yYH+
TwoeuRO1AjTWQR5KoXWShEZHIjKB7IUPzxHVFctZJtGUiQYPg6KaFhuQNLFaGMJ7xWZNAU1TfkQ8
ithcpsCJvuz5L/CJM5c7iAit2JAljxZwtRDqiSj3pFSu7a/IdmmtHxjxAQu7cjKNnV5XS+Ga+prt
CggN4Cx+QDKL66za5hKgdQE2iG5jWggy0XUxXbetG/eey84QYMVn9l/qIwFZDvcSAov5F9hthMBH
OAup9SdENz5NADuIpO1FhKvxoJwGfkZRfRagqzNrbmjxU5e1QmqPwaWUry2MekAbze6ijG2pCQ0B
VqNAtNiww5qQ5YOJqxGGNbQDajDiEYoDyhvO62kGD+o5q6XmnOBjhXQok9XK+3SbT9Xt9bPwiWLU
paynqMcQgl15/Uks9unkznuyL9K4/h6FBJ3Ss+20AR2inIye03vzFTPYVkDJPPJ1ah6RkYoDd/4b
MfFoRSDMavbCXe2FHdfrIB2nxycNRMiWmW979cw0hvTVfgqSSZQG2mQ+ovVZDvC3jyABwBwe9k/x
Pni8NJ5gIYZMtIvW43xI/1AI5AMVY2LpUHwI2hQ3qTkb2oc1f05BV6Jp9Dy0PqTlkz5P+htbc1Eo
xdS7Gh8bPLcX7nejEyvX5I00jpIlzSB7ki1pIzRBvDNiLNVvzQaAHUZHRJSEkbacvBWglARa7Dsm
pwSxg9wh6k6Y4rWr3AOBpqwnOCofP3u0Z+1oxrqxOHV+sBO3M3SI5xQ3IaRIQUReDKqIaN11d+lx
uQ0R4itRX5uYDktGtf4UUDUtCNQBtenM/4iWzoyuPG96AJHcbmiheUfocl0P+9RxqLOQcsfdgP6u
QyYmD3ZzXMi78pl6qUevT0/t5VyftvKMWn3+onTzV6oehSZoE0ThtPP8/OMmS5CEQsXyLbc7uvUv
eil4J+/F7Q/Mq0ir+SZsweRAaU1KsE+tO/HxLvU1c5DRDK1XIh+SvO+cixf7eBgvThlX7eGuT/1t
W/+pIl/N8QOcljOt0rKpwlkUzEXAfszdYvyzl+SHSEqBjb6Lrwh36mJRncBcS/Vn9CVYiCQ7mntm
pyndXy2gvbASqZKpCfzt4BKppqNLGo2oR9blH+zbh8g4a5T+nYVYI1UihUeQov4/rQpOpLPc0Rwj
wjJlV4CZYgOkGjqvAHXoKt0MhwmJJMGBwTtTEs0NW2Enb+pgef0vqzyAMnc8BsmiNKpUEPd/f+Bg
9SFVXWb+JzI5o6W07TEaTWcv4YfywcRsm6HowKzNESyYb0zstz7SB2GRfdq8FlJSA+ZK+Hjlui4L
ZRezNEGhcEQxw6yF7vwHerNMo5cn1fFwN/Xd67Hov0YiNI85NO4vxylEwtvJKavtpukJIeTKSH9R
fEYUHb+dx8LCB3G4e1fZ6Cc6MjS7BCMhLSXMlHPx8dX1STbvrbgaDdKvhFVtcabtFI+BuS8aaTXl
4xC+rSKigWz2NY4Rl4rcERYsIjFvB0jhqxzQJUnJhG0enPI50YOuQSar9619Mc0jZle+9Gj/PrVs
RN+gsG4LGezy72e3pFmv8D8asKsCQkJW4zJHsf/PihslCiBVxYjIWlu90/xU4a6xhsGgwzKSmbAw
AA+F9quJNRpUdlStNTVlPsN/HzSnan1EntMp/7iy1oyjerXfcFE2I/AYegW1u8Iwp9NgBacsGAx7
LuhI9jAZJcXspgxZ8afgfeGmBAzBYhB+ZcJFgJGVP+CXqHey9I+0O23F7BqeSdsvaI78ikrKV9XY
41sjvJYRkqLWJCPL4UJ0tki4I154YpfmKLK2Kq70o5UWIw2v/jpFf4gh1ZRxHYZGVMKsFyMKJHHH
GARoZ0yWGQe030lUBF0CMheRoicUVqgXxAIu/goeTaY8vCQVui2+87M0kXpEh+Kcze9tPwO+ZaOr
JEJHC61d72jXzF3yPpvceDLwgsElDb34vYiZIQxu1hMJlTp4rAjaVAyY9BEybuXSyKCDMzGrEDiW
zaeAClAGA8ETQDRGIC6sUP2knaJb5fcY1030D6AtFz0TeoPACVVnr77fcGLyi93155WoXAHR+MCr
xmYgoabMTToCNP7XNIc4gVCufZHWQ+Ebmoh8XW9lWtaLhSjLJVKrOIQtfbyv5Msxz6xjOcAEOD/n
GcgNjqLw4MYp/W3F6U3v7ZT3McAWys00iDmLD/cNBM8MHaQpQJqWq6pTBkCjaYfWUOKWkAbplXT6
ya7fDETuQ8GdNv02CxdyrvHI0PjqxBKEJKhGVXedsFX1gbCzTnU5YB9OQeQhP9FteTt3jN8OXfYp
sN18Oxx/S4NxJymMxkHKeq1OaaFV9ZnSoU6ghhjPJ5Ud/+y1clog+1P8plE2/eehEU1T0SZRf6fU
P0nVlAhhpP/IqbZiUsRg2hOJZFQ3cGCfpVpcLMY4Ly77Mg/YMGOSiD2/x5igxsdvFhQKTtB34Uio
BVatqZX5o1WVDpcmDrbg2x6b7zIBaXuoCU3QKtSWoSHqIgGGEqKURzco21WulgItk6BqHv4XXbqG
FgvMVIqxvQBZQ5krokCbpqQRZrQiIn6TY5ciN/b4fpnt+MIoD8AvVYk8f5eE17FAL26T3hX1AWNF
CRJ7vID7qHPjYR76MzYr/x0ZwbieMDTbHmVV6mbx1qBJc4VhJMoINZZSQSFjk5efds3JZYPMoDKi
kYJI32WT4NXc9/l405etu50tsom9Od3cUFD35Eqzv/mEPxVpzx9qmARdROoPPGsQwc5uSlQmmD8/
LMMvxIe3M/3AnDm71KKApbpjmg21ctt8N2s9ZMv0LCbupqNU3IUz7IyArLHKfDuH1CAavkzKJf89
PXo3/nFP9jFrb7/dVE31oijR2g9F+GOw+UojRJ3EU7yIKipJmARfdrQOkFlcSRGT9etHyX4nb0gd
IlEvfLrkfeeznwLbWtIKB3m9G8Z83JqRmUA/OaN6vKPtMT1hTtD2W/autA75ziM4ZOujUNoVDglC
B/Tnfc+hwl+Q7XxMQ/PEbfkOw90te3Pnlt7HcrNN2yaiP6VtmBuaUszFX3QqNK3k4iKKjZgqr+td
f2IdLROP1+o4yBpMiVv/eKq2Sd39bzPy13kZvGNt63+IUX1+eT0h6ATyBwOHVCCikAzgx6uL5J9N
v/fL7i6dYM7oRnVIqlhNs4pDTDDNWbSg1ibFDSa4TI4dfRcNw4qE9eijEnQmf4YGbBJoSdwTvol4
N1nFtt/z7qx4K3djmvLX0Oco6s6XS/oXDJuj7/k3uM5uqpAYBbXJQCbR5NkrypdGM7zPTy/3i/9R
zbIc5saRnONEmqqtgHBVqkvCE5VN8nq0zxOYLs+MnAEb+S5MzkWCZ+GfrHqZeWa/FPNpwk1tWNj2
wcXTpFaokjSfUoLTX0/NBJvgr+MA/aoWRyNYCpuwUYkOlgNsuVTqEu5fj6A0rNdqBwFoohjDyLRB
m76ibdkO47bpp9a4e5W2Mx+a75rsRALo2zlDOYE8CLDxs8p9CZd0JJvIM5Cx5Wrc9KVyG3STltrn
ZsnhB/N8vOa8QznOU+v1xs4ZgXxJsqRmVGkzspz64enlnO2ksSoWe1uMpzeKczTQDvYU2XbUQ6sz
kZhAmJb+XfSSpChK8rxuXrjsUBTt52/4SjZcOV7Kx5c97Y+RlU1tT62N2kFRCFQEqgmNWVLHQuy8
bNvxQxyOiMm/S1sybyS/8V9YuIukjtGKlDT7+a/40kTIpRnvNiJA0OO1SIRo3rba5E1n4vxmRNfp
gs/zSNVNyGjUYo4BXIE7IagxnbfgZOy3LZNc7flzZTkfBptycsA9Cx5vNQw1lBjCYyj785d5eWLL
oU/yHkps3v8FPVsnxVi1zakzPV7RKqEk48hQVaVnGrmkQrinVyovBkhGwXgimIzqAS6n2Z+Iymz/
0hZk8Cl2VMPlpDNi+EjDEJC40uzIcGMT4SfTXZMkf/awv0rzlfF8AUx/iF0wQSRXa6Yn34aKEqHO
EOjrRtuLynxj77vujt/0bj4Q8WrgOvpYofhnNT9FFM22QHLpJYxYeJYDnVJQggldoWSDNRJ+D7H8
da/KJVfOy0BU5QCJi9Fbh2l6+yBq+2bgKjmlZOKUhE1+2Qf5txEFF0jsfD4vdnbBMRJlG/6TUkqr
xASKcxN9El0xSlzi9ro+4ohlkoDTX3P5uTeGe+Y+nndZCZgfPNzSvJlqAZ5TwictBYMHkEQXEUCm
trvnqMkRRsmI8Pwidp+6MES2EHooE2NkqqtOx6r61D1WxxaMiVeLWv+b4PAoJSXLZ3p0TsDI0FX1
TVEy3kmZveG+Y9ISYYM7O0/a3UAxgSqXukQNo5/RCqBfabc8C3BC+PJmj9zHSUHk6nEqb1AA1YSe
OIwHqLBiAh3TrLQo3xYI9tvcmfhbcuqEaKkyCGl9G9O9ZHh2ycu0mAnDXMmt4qTCjr/LysnqL5zl
W9pVoOH0rYrPWyZa6WKiPhwiC9reJJxElkeZRrki2U7INjJlmABDcNyU/B6S5vGXqU5UEJLhhU7I
gXho7Nz0T0gY/BOlIbMisettuCdaKrDASgUkUNWr2UmL26KN7V3O8JOdn6G/YRF+YWrfDYsz2zIQ
s30xB2Nzl9qn5KbAwNZUqhVPjBOdOGKnE5r0JkrY8KqC43fAEjDj8aPCxIA076mZBnuTkglLzRfN
PN9Bkb9qAwEBcFcHaFGGnlovQonFmwFKlzt1YAHsmopLnjeYXmd+znFCDGm1RcfOOY03DaTQMPA2
I6fqOKywwrrMXutr3oZfaLrHnkmhPYpEl/OtpK5UIpGfK0q75dmlJf9vjpDlLqIUA6rZNOtcEpiC
7JytV3iMyhWbNh+EYWSC0elxb9PpYCMEPNybghIMzG6iH2FGwzVFwAzs69vwRIMTnSKHqI5ieuXP
8ITzCelQQK5wiDUAP+TBets3kjdtiGwAMPUWrNliV2qXnoEgMn+bd0LcLPBcn9pm6XlWoRaq7/B3
zOUh+LTEcfa2yWK8jV7b3WRZdF9Vw29zeFq2JNxGL+sNjy7MAGUcQPBic/w2R1bFI+CKogNvETcU
vxWCfkaJzCjuEhtmnMMYy+WLh2Fb+PWnPOG95jRrzCpNb/sQATuxHrF6kj2idHthZkqTIyTct9EL
i24emJqhqnXSd8wHAbrEbm5leJkZpWi/Wk7e/OJfk+WN6WxX7V3qqEVIWPop7+emCLGFgnxbk/0z
d+Yv+MC7G/sU/WBwC67iQ3HN8nrpDhKwqF2YkzuAhl4xlJNf2Z3HDZ9pBlRBhvgFpEqX+ruZQYki
xhB6mMZNIDcyMDnXEJj72wkO+7qU6jICUBeF0Z+CETwWpefjaodU2rnxlrgxF2WsjL/AuwcUTbq/
CC/XEDOLgqMgOn0WL6xANFkDxWqZCQEKtqcitg9sO5GaZmG4xYifixQDA5lBLwnuNxFOgAeKPm4y
/Ab1/zN4c0Y/J9ZYB5BqvokkqR5+M/QR8XUKpgHVUeAy4mtsZ8VnReaZxgHYKddKCY/xD3UPnv4D
Zfnzx0J0QecqFoE2PZZMl1N1XR0e49ZL3KExVB9sJMkyCnYF+W/YT8CTpDIqmBQebRSnyLNDm1sg
MxtOACuUZ0bTCfHD/niv1Li0YMAdfXnaUkQIseTnRBu+2KIlfUroYVMuH/x4+cveIHTGBStIQ4ii
0kRN6UMxMdgD237+UvLufM/eZ6HppekE+XXYlnOL/UpKYbUBCvkReiXDnVxZGuI0xOGPPGZz0Ykq
WemDZvwB4hP+mSVwCTBwkNEy5KgO1yggU2bRHhpdPOhIExCrpb1DbKgIJ4NnoVsIAVP/5flllQIj
8ATb/KP6QZvBPM+/pafObvIOmb6zYQjYJTezdBWS8aSpzwIX8KFhwyKrcbKy0Yq502RX+QlAs74Y
03jMPyngVUJKrubFnDhKbHn+wp4qjRXEGHJdFBUXucXWnMfs6W1912w4WAKM0MWJRhyGIarnezrl
j83ETpluIg7f1nsprlWnTpOcfi/KIiN85pfOhtStzA/vxk3+RZ2mnbNz4esXBCzgXzy+bkSB/7Kf
aYixGm0BdNJ0nFL3zSndgzqg5+fjev4+L/UkMTAidL4UORRnF9NXAnfM3OOhuiOu5cXhlPGwwUjY
Lwq32s5Y/hcAd5PPLa0U6kiTzUbNbrzgVHx2nNg7Mz85Sj4Vdf1emlMlqCtXzS5AdFA6Ilitv+sO
/0b9p+70UTetOyCrFchEGtO1QLZvqFWzMavu9OQosH/66AXTieNc251ih4VzPMyOTz2CA2RKB7mX
nGJYgKzgN9WGMMEVMElXeQTHe/5BP1XexzT9dNnM38OKvmqyQz6+Kj95pZERioWU3ED7kli/RmgJ
3bWsjPLiRj0KEckcxcDyLCOgOqaoRO+VaWBGOPwTPlKzAVHtUVkRPRb43uMTZlrs9hD3Q3mneDnt
jgpHE+OXLkCbcDK2pgBFxN5hgthtjowFpskXsaY13GfTvSQDbjl9TE/TtY3igizl4si9JQMFc+LG
81bb+VK1MwTvpjCPr2EklvGazAggz7AEmXbSTRBKapDkhy3TjgqbYgHtxIEjGuuMDCVW8t+LHmWT
w9rJIEMQcGj9x88unIM2KoJTfkcpfC9zqhQIZseghTfBTSkCD7wVzZH6PmX9SXewGe+1L2ug9EL3
2dbOm43fXo00ukCsuTiIP7n5mNGB8uXxxdWJ6/VWbO2NSfxBrSJZuxp64+YM2byYM6WQxlNTvArK
5OXDgUO1i+FvvDcGLj4kU5siXnKj8uUxiK69ZxGkj79m6KrAxcaC9ZBufXWtXt+0vmVF1if/yFkr
s0XUoMUfSHPFa6FV+JAkaeYEkRRn5GHBkSE2iJc5Na8Ddk8ACEwEgDdlFiTuMhiOxw+wP82eW1T2
5tM84wOgNedcJLiFDFbqANPN6eKm3HsDJ/7Hw4gXbTOtRXJdem+fmmlnUqJ8zMWoT2WzubLBGA/N
/z868pAwjYPkxD6VDwDyWkNdb1yvm6zqQKgKc9Qp5ulx1dQo3AzxpUNvyf5mRqtEJxL17BPlWWTT
YhVhd8BSrfJ/ooW2vQrKIqftNFL9tAMuzkQ/FA6hXSkIEfXpN3ZWyvSelqso25SoHwoJjYOkiyaO
6bT/y+hRG4emFuKbz5R5BWnm/rQdyiX5+w3LMQzW8KY/UA8OLvVUUYY36JfrXV1DW2hWaTPrB5yy
+LbY84vNwmCemLgw/efCo/9Gwn8CdtZ+X9KT28kwmVhiMrpp+wgWR146NMX3AtRlV1Rdc1uMMaVv
PxzetpvksPWDYL/t52L+WKRCCBydgAGETDGp3/JV4p34E4ZJkVmltwvatgX2YWZuUYHmiLZl2vkR
kSAWkSBjy4hgd89V+fy62ctBxvwuWpA9J18nxtt7LcQk+W8nz55etXN3P1VUE3OpcRPN8RuIFcCC
T48dzuAAGinOzPFgpxMLsCO58TN+MrU3f33Gb/VONB5FgwEEZZ1P672rbWACj9KaMDOqpyPQtvkJ
hreYXdgW8i26m2LgT7Ou7J3Z3IuE1huyiMJm4rewPxDq7PDjTJ5eOi4/hYwNsV5XjrpxxFJyWMpX
eTtEDLnLG5wnlDjMDqfUJ5Vw+rNurOEl58ThT9RB7DCnrL6J+mx8jQ4UMGDPBlTRVaYbOmEx4goE
ilrC+9IR/mhgwpEV4UGw9/Sf4vSLIXRo1ofulV8iWSoipG1FXoDuhGW3hTflgXs02sNhE+zyHGG3
xQC17aZz7s2Ev2UGkci4c7vmkeRHXu4Slu3nax/jo21M36I0PfgFmDOEUNdYKP+DpvW8Y18DPxfv
TFaZzgNNlhI3rFgRxbTIqqPsp9kDK1UfSUFiBMR6JqraZRv4G6nMj5UzXBkTtEmOYaJfyKXBwD/e
y+r6WIZtMJUfBECJYJoLFM4jctyWfkizheDXlcQphQp46BfTFh6xCsC/m6FhHBLX0fxIVqBHu5eu
i0lh4Hs0ubA4q+sayTNHzlp+iBJOTPh9KUNkZdAhlR4QO9O5qKtSYpnh92UlG6nDjS6ACgWbjgTO
Y1jc5U7zQtLLGV2F/puK8Yi4W9+HjwRYL4oJoXT/ISU4w6T55PNHu3rXUPKiP9MsoHl/2Jmg/xID
b4F4syXAZALo+RUjARN7N5HxotAp2XEVZCQ1tTwNmqNjZgf9koJLDSkJoeBn0SnFUrxQISwHqfR+
Uo5IQWm86YhlNF+ocRh+2P3KDI/2pBYp9INGrd55pCSKNdJCEV0ltcEmrV8dD9OWAe22hyWGZ2Y+
/rT59PzKXun4zfrZEGuA/GqzIYhjLQHO9xOw4ClcTLltE+87SxcGwydnh7o1o9phUEmKLUa5qcoV
gSEwwz7khdWTMcQ9OSILv667NxrmPeudwuL5613N2DDXq2WOHTEAQAkN+fUfXyJ79Tx4WZF80Nmt
qlZAiMRPQ5axVqqXU2skAxoDHEX0eU1D90lGw3ncAx8nHbVmEOke0Mt8UXSRkZHiQZwTZiagKdE+
pWQodaUqgpU6oXx+KQirPoAuP9zJG0gi4RtFVsg+pndkTAJXtXsrC+b5nmkxKPccCil/Lfaq/dGZ
Ss/lntHFpnHAXAck8wf392NZ3uyPzW1op6+yrEFDQ6wHlAbd9a0ge8Wl+S6KYzK/ZXUjzuUm7jJ2
U5YZqljJnlU916dr6TcrEvfymlcVtJXbfeBlE8/MRytF3ae8ohRWz3iYoc1MjBxaISnEUtgnBlJx
biDzS5UY2uafJeGVPBqVc7tT0LV2rIlhTdenNaws8L+uVm2SchA8YlIe71Y5tbbdtOUe9bOCjqZ7
dXN+ayc8rvk7KCvsCGgxUhThb6kP+0fcumyk59AMkq2i5N20MHdYehccWnI6mFhERN4DrgNpKIzL
rQCF91sEjbSCCkcWEISoTcxUuj9vQCLjzSYDOY9e5s2Eolzx5Pn16b/qs1bbNF8RtjN83Mid1uqX
sGd2ynFKrA/yn8yOg7cEVF6WyYcBevo+xAgqgVrIF7gPNApQobhX3/LeaOCs8vl6H2/F9XiQJw44
QAD4TNAbG5XOaiF5+w1kTNlYH3T0pi1P3qdoV/YsWQQ+A/IkwxTCrVLDr/GWlPWnomftEF2yhBq5
CFaBMO75jeipjZN2hkBcfPo4udZdWG6ncX+AYvk4HKkcOXjTiIpZ09tn6hdYE9hhBDJSKUidoPgA
xcAoMKLJ5htnGr/mhfMp3TPyjBpwK/BIBHHIjOrIn18eyuXV85e8QufOqzyKiIAJMWYSh7s6k72+
r+qsDBCWKFgExaZ0wOkRsQIHEr3IW3W2yIS/Rggl5NMqTiSrkumZHgER+XXxU9drhaceJTAFk/I0
XsPbrKOAliLcHCgNkg+y5dje8k1foWLECvkBOI+kAmgwtZnBWCwxyAweNQinuMmBqBo54EzEuFL/
NQNEuvMe7a3g1Ovk7kpiYZ6kAt2BfWANgTHWuuBpA07iZdU7DTzSboxu9Y2bzO9O0wy+i3ZCaZkA
Vuxce8gpZHQJ+TTRB0UMyxAvU7ROzom5hUty+sbPqnedbf1I2qZ4PY6bnQc17LV0TX8j208vevXV
k0eGWh0OmU9r/U3V1FPx8Xgs3gkJlI9b3DSi09dpgfcQll+AuWRgkoWYMDFICCPrO4/0ZSsQ5mmE
9bH3xvgMS3hJpQTVJfV9OLKZ/43h0iu13vnBU++jC8Ipi5h9BWot3nFCMjRnDCD3S85htHPTRBc1
B3bG8NX2f8yclZShazdLwNNXl+rbzffGhprV3RhByYa2SBv10ILDmXRqckb9Wj2Y8HkseEVqQQnB
+jK/nF4XmnrX9PSkkmTpCznzpA1LdSiWl8NIFzPsuWc/o0/zSYTb2QW9CIF8tHQlfedUR2/GBPC9
yO1XULE1bQsVYNSpHY2CDFNVf9yyn9Rb0yGFJaIlv3Z+Srs7LEVzi1Xxc9osP3uPX0HM9jPPiu6l
tVngPnMCIxlNk95MLT2kkWwvjdgI6eCKbe71+Q2+KFhGh87WO26i13mH5E9xwL6z/BzCvgS+FlHX
88cq1C67YGQQog+8uufEsns1bCmsb1jayBrTcnnZhDGoQYAhQHMTpgN/s50DNUj3nfqogVuXFQwd
YkbViC6NaoknmRExky2IOPiL+mvBZcwdkqC167atj5qy3OTf5yBxt46DXZBahwOwWMipa/iq+uEq
mrtyIp2XFUAQElAHsasXr7uoaF+0e+S+71RVnsMuhfvxcUQgVjr6leoGU6DOZa74PQl9BJWkTkUB
Q5K1ykOTMrcFSTFXqNRRI3JFwyhNuQhFpQ1OYs0VIalvr2+v5XWsZFS/bkX57Aq9ALhZZzS0g0+B
VGTv1I4cluS225Szwc5NQA/yeF+ziWEUVZKYMkXjEAcWnvQ7gt1y2sbjEH2PrfjaqfkY3f91dSg7
5NUmVmutOpkODULg5EjHMyqmEtelUoWWAJk3ITKUgji9b/2IrlDqHRTk0BUmQQ2f0jk5jcqV5Az1
VoqSvt5hcPA8sTsioENFF+Av4kR6XAwufTke09bPzISDoqOHGBwJe/HjqygyhKLHJ13v43zbTogM
OeMXvNnSF0qzOM37d+hJdorzkDCaF3IeSU10j0TSdsEyRoDBEEjiVGX25WxVbtgc71Unv5ATUGdx
BHtoM6MMUvu1xA6F3X5SKppGwuv3mvRzpEPGQXjiM4qiH4Irbcv7TdEb8/+xdmbNbSNZFv5DjQjs
y6sWW7Y2l7e264XhKXeBBEiAAIj11893kma3BHJEtWMiKlyWSmUnsWTee+5ZNhJ1qPv9q6E6kx2d
McPl9w2+Or1KgZZdpQdMx+NaE2Lj140Lg1ofpbdYGVuVMFijZkHyoRlvt4MDZyKo2ZxkBt5QGRIJ
r/eB7olRmGYwZkaJ5i1aQ8jJHN4JaSeikZ6yojiGhrUoFx/KcH05IWbrWL9ofLXDpfW4opqYaWJl
BYw/yZ4xlFVeO03V/tF5i9KPMw4CFVile69TUhaZL5dMM++/X8+rnIIUH0sKzmxO4XnLTbZ0Xf6a
gVpfbQwwi0oneWSlKEglfrG97pMd8fz2GNipncEZVwEo4u3SIl6bkTOkSr9lCo+JYTNiXDhSAPBv
lVcMGL5ECP+ExZ8/7U/vCKJ5uSEZHzilPn+e63brDgnv2WOT094PDNDS/puRjhB/FGMZ2jAj01pT
BZ7TFh/cOExEFKWiWluRAf7rad/h+tKA4BgD8jNnVnrErrbjJkweTFxL472BmQ5auaSCFgYvf0oN
CFRBm66KphaQ6HOz5WmFTSvhq/hy1o62cOd9gkx+l8FOfPkpOFU4M02FpOEHtEqUfM+vYLSz82Y1
RCupFN4oGFtDPtEofdBoYxjFGvV2SdFg7q7HS0nRLItCBYzrADtvsxI+J0X8unqYMnFweTAMDWni
CRhipVgKVF0LMDBoVsoGEvKU4p8pMEQTIL8cL5TQqyfVZKEhS1WLIsvyfODOy+gKZYCM/iUe0pBS
kFjqJV8V0CzQw59wsucp1astTaBmcsYyHRb7vz8/QMKBbGmOFEUUMThWlWimiurleQP0/xvtPwxo
JQqK8dAlbAzQEaKRqkwxvD7pWqI/iJCosKmostAdgiYhphZpszufw3aiyYxhHoPzygwOLc7zG+zx
FLb5pk4e1Hkw//igsbg+nHGKgl8lAwPtb3o1Dm666jU8FDoY6VxnKJtQ7JxhvZx88LDk8wltJMTE
m6dfZg2NKzA5F51tR2Y10hXL2Fivr26yTgLJgYVt9nhX6+UQbmn6ILZ0YZmvUM0cwwY+7PyAp47F
0UzOigwvmKKuTLeLBz+EQNnF/5RvvvI7BIcbxRZ/dwlP3LgXB8wQ0GcbtWuAxV+7fBSWI96aF7f3
dTycQQln5rJ6MQgWgTCERJi+Mpof4aW/xaWqLawHp66UZHTtD+vP05hcOa6HfxLbtBIucPiSpUpc
Bh+d7eKq9pb3CkKRTKlfYPjD1hdsrbfr1P8hSzpqvKuXN5YTyB70ARYJT5+ImmA+iZz6ouuYm/IC
o8hXN67oahEeYDBda7yguhOl4XtjIsBLKkKukHx15yWOslIwmmAXrqu2a0kLCn7esu2/temI7nFm
zcfvCncerCwWGCM88vm70kFZWsLWtB7sCpKsXGvEIznA+4KNS492JA7xUuQqy7hGq1bna7YG3uQ8
gSvRES6KRlFxccK4dQDqkNF2IZWJaCbTgmnZeWrEzI/LPB5uyFQ6gMGhXLb541su3Gw9Zhm0JEBJ
pXKTiiBmmyT47G3XeUOPJeOPxSp8u5l2j1I0Yvv7TSi45v6ptWPERsPXuPFP5Z2TBfIlLxksABvT
unxvivhnPS7+ZYXNjaBWMT00KZSlgnRG6XqEh0qNBUxuOeyKtAcN40pVNy/fsBObCJMIspkTF6IK
GrdZPZst1wuvqzbLO3nIq5yUqwXs1scYN35jfKN4AU7YHvd+gRO6BbIWNCQa7dKyf+B0O7OuE5sI
Iytl+2p7s+cJA3WxtPrQWWdwGdE4Gc9R0qKBog6Q8EEbJQttY99ERIU5XRk7aJPDcYPHBsghhsGb
lWdbqVMLxJmU3GiP5xz3oOdPOtWqu62dIDPFnx3oaWfYICWNViihqqpqAe7afuF8X8UB+siDNzEx
ZPhN8C6iWvTzi2Lx8eULeOL4V1bAf9Y3K07rcLNqPHwrb+sgvwiiGsQJdFokSB0P/7m71FAg0NO2
v5n63VvUY/dyJMAI7Y0ZikSwRWD89EDrZsCDukxWNuoGjAGhzvZSjzoFQloLrhR2TZXll8uGSn/x
VfEtCn4XgK0+IUoQcwJeWxU/PZG/eKVmVI+7MV5ZMTudcIcsXIQyXgtEoadSTC31xaav0BxsoGbi
0qm2Mei4E9P2gTUjvtZl1V/w8gU99aaIj0R2CjNeeAKzN6Ww8ng9JgyXknh3X5PKzlXBjkRULptO
Zxu0X2E04b5GkwPKrFGqRkLGKAOZrupjOa78zqrCiOJYiGNoEuieVHm1VYd4S7hbA4+qyjsoNeJf
1g2KwBZEL4xZYERSLi+ycfXGIOC0Vmm0uh/b4NOZdR33yRA9OVvxhIRjdpRqWfdLd2Uv26XAj/eE
Ct3Kq0qKKNHe9O6WOAFrJHtAaO2JnkejJw4ojQjZ94qLlxc1i+MzW7uxkIAfFcH1tGdIzmJdbsfO
jVd3yyl9DPPFxSJ0L6uwehuE0iAXSFd5nJhFWxGwF6zm3qE6MLoBBWPIBl3uAf4CHoIOgZ79WRJs
AYM6wiRBl/RC1bCKhQZ954W9lgVCj/Ccskb/Fk6neAl5H2UFf4zq2rZPzjwaMwOn/af1yPIGssJf
0gtnB9nU5l2bJcO+MTGGckglNRjRy6/GxG7BF20AFvP2xnAFLtOIqw7x6Gfv8TFII9C0UxbVui3d
CHWV7V6Sm73+ZWSqA9JhxJ6KMXr5fhne9nMoGgMn3ANYPBsZiPRsj60zDxbYcntnsH+YFfEKA7SB
1iridsBh8LH8uODd4KNQssn6myievEeLI6sKySe1tzQLJMjqODZWclNN+Fx0SF7ywECylMsWAI6/
439E4HbJc/CIMQu6EJiQ8RLSEYgdQDAbOjTY5E029jeDv6XjAed2awyO0bPHiCB6a/E9zuOfRmPc
oOrTPdbbr9m9zFetJWLxyeeGG4B/DWjaDaikOURjVPOGPU5Sldjjgl7jiSxmKs1oWjx0xeZaqIlw
wmyCEW7nyG15q83IABsbkyi8xC+tEyYiG6MIwgBp8Qr/VVkRwYiY4nPNr6dN7+gOUUHAJ3KNP/Hz
O2Q1qd02UxM/SLeuA6YsxTCBUqxyYoo/8Yw9plxy0bZR2lxpKq8SwyRXd8MXGafZeKQZFZb9LoZG
ExMspd0gXUBLMg44AV8ccqZlBwBCJN78NOnlWb6GBsghfuqTCe1lkkAh4sy6viIK835Ma0aLKBxU
yKr67kYYnQMFLQVJ5g8X6138LsL9CHT33hDKCK08xJVYa7rVimJXw20BeqoP7DWlolpXAXsAeNpk
ZDskfd+BXesVzCQZTXlle5O07lvDVmCmaSyjKHzR5SF6Nz4z9HjcX/mnqIrWI14h/IkhLEKFNi0W
rWnMAjXH8bsS4By1GBo+DdV1vjcTlx7HyHzBgIGX/1EMDoEphonMHAoBNU8eqCNgSg6hcQ9FMcfQ
ZEQNZZ4wigAkVmNkW/xQzafDudZonDlf4pAqiJpWFEohC7Fsq4V1wi/VZLYk1UQBCKLt0HRdCxOT
kQ+GCgj9md4YsQ2I7t5LHShCxTCUGFmYlQNGosBA4lbUlDH1BmRYMJBSIDDRZ2u4Fl1AqneUaj/0
lxiD/QkXKxuATZu0csO3FOSpc+PtKpQTcB9kX8P/84/IJ2rHd3kMepCIHiWkxo4CHJpt9PPl7W6m
Rdpv2LJ5ZGwMlHQkbix6cC4iFss7M2/X31VtuaagqAlbs/H6oKwxBUYdfLZr71+2g3iYkVzprdKL
MWmNY8/Lq5rlqv1alU4RSWwEhDx/xad8HAhv9Zd3PF73vO8/pJb3GA/YFSc6ragf0bSJWQomp23S
dqh/OS8lsjHVBxWhIZjtoEHTBakVVfcA8euyTPn5A3RC8kE6Zp/V3HWQikSTFtVKZocvf6YTqCdH
CsNZV3pyqpTZ0Vg79eT0U7d4OMw4U3KMtX1BJbxVqqPGtGJviPnIZ/ui8DsxNowJeLH5a4+Ao+ZI
/kvXl/31Vn4dhZOueTRbWxbbyO5WbfJgJ7hyUNFJoZ8ikzE+2gDsEjErP1EPghkvaUtErmOwTl4U
2ci9gmshLsV8q4/tELUAw2H4Adown1aaftiUnrUC1uFIVV8sWKeq4zfudnsbc88ENzG1MSQj6ZYV
CaLZu9nX6KXHjY/77nSTUTW8fD9nfp77a0YKXShmPm7E5r8/WVvn4lZZLgd69p6KDKKadhn1Ycap
RxCPfJyXG0o2B607G7B28abLr/MdZ1bbrC/Gtn3XjORasEeJfsSm9z4fsdYJeGI5xZVbrKGeUFx9
zwygQoqjApouYq1YCbn08XIeMOwkc/rzBDHI33IYD/wZmlJoW5LCbsKrz0QqQr2SsE4DEQN88TPn
r9AJyhWpPhxl0C4j2sIjLN1f9+umZySi7VOnkVDq1OVEgNZ+MNaSqWQfTH/H2cBcqr42AB10OJlR
Kk9L27EHq0Yapinn8I0aysXM/q13AN05g0pUDK47V4AUpU3SXVFED5qsqHvQ4asQBu0rfQ2lggmK
NnVNJFSmmiMq67/UwJ6ynpGn6Csg1xPvAJsFfTWEO0iRcyi42ExlmkIdMfNTFQUmjVHkCMNUlaGt
QmN4bBpwTd3eTTW9G7sNH4I6jE0PMuy/IOu+kQnpyy/BTLlgXgJOeaqwhJ0N7tGs4+9GLx+bMc3g
qY1sxt47ETcOWTjSRwGJvDePNdEZPeFt6+RqW3kPeoLlF659WYZn6I/fKsj6t6B0H/N9l7XCjoJL
NyuqIoiKNeoEIGlqdTtGBMClE3xm5iQpS6SmVQUgF6i8gQuA2lZdoSaQqvQEtWqSeubSnehWWVfo
4X1IAcrO+3xvyxZTDGJQ00XjPPC+zJEr25txTVGTZw+yt+LK0gOItoWEELU/KnkII/19moisEQNV
pLvka9zZ/bXPVFBScrQSWfSzBMvDdmJaU9ik2CrVzBEvSYCNr6OhS+4YlqIIjakpXv5Ep1BM5Iwx
tDj4JBEw9+wTZfEWO6l0+xC3048aJcBFEjf+pRmeqT43B/Wa7iYeNuW/4+iVU6Zxj2bHzYqnBJjH
7yHnS4Yp+Fj3QSim1I1Osbmr491dvPY/6us9RwbHtZjIPY0FI0ZQt7UT/0/XfcfSVHiN5m+KTJWN
6cuf+FT19OwTzx5/a01W9rQbtob8qxFR78AHVBYpSba5x05O+9MvKAbZL+QqVo64drObiXghukCE
EO/lNfkn9ounazJNxpNzqQ6cJSFZZfFQLoq/qIQR3fQk3DT+zgWspGYqvQXMyQKtjd3xvd71P+3K
/FtRWB9SRji4gFXVWwwY8DTAIIux5raBvBs27/2tnrkFWn8748sGrkgP9IY1FhJNCvnkTRwM+lOl
9WZGvgq6BxstxkXT42MQL4uBOq0vv+TBcvcOSkh3s45xd8j95LvFmh6zbqg+ySA36uAjZFS+l2kD
NNfkJD51cJ6v6qRaf5gIE7rLUoZzL1+5U2gbpSbMWso0FUOzqhM/6yrAeq14UCOpcl/VhqaTcr8X
3iYSiKozMTulqZAEVfq1FCRQXXeE69krMCQzvZqVQc8WNhOt1fmiqha7VW36QmW0iOVXZkStxx0t
FLPUmPwboV5N1H2rawgNsgJpaSLp/2CAvFddEqOvF1VIInSDmIIeCQnrxQBlZOdnTAAU8MIM9IDe
GU7jqD6tZI7nSZSv0Ui837HluKJq0AypOGyEPogeNlGrHDKTfuMehYzRHN/HUQps9Pke0+Uprz2W
tQ/itcgPUcWUPEZVDSotQzIOH3qIGkp5lumUljmwNfZ/qJFUS3c+fmAmvzUHIcMbRb1EHDJH+lHP
IQJrCw30ziqH+9F7lFjYzEa5+FKZGOot3eOm8m4Wlf1Glmoy2RFlUa6Y6qgULxaRqPSKQlqX5dkT
BIAsUkNIznyUxPPBfIaQIPLa0DVMW5+NUcWpHm2VnibgFJ82Qwum9JLzqBoP017/moTplgogOHM7
jw5BxeNQIDLpdpngzTcrr3SbkWQx/7GI86ul233VA5vshhsrLoxjp9TKFezATR3gHwPaRTlY5Nm7
urTfme6ch/3lNR1jmKxJDAYs+vkFjsXzR8zbYD4ZxHX+QSCKKDbSKZsxEIWeXUlNDfcOj2zjG7vl
sQNLFVXFYEoAH3mKSSI0ek0TIQp9UVCLktnqkvJVDvQyCe4gbZ4Hx473MBZPpwQOLpkr4R7PF18E
U1svKtc38zu9H30Fnw1Jk7xFSFJdYjmFxdMv8v+BGSULJSPADcEn5Tj6ihH9iUcwweWHDlPdEuTq
5yuL1oO/ccN1fyc3CIlcjfwbhpKcww+Qkqp/o61G4KIBzj5cmKsF80sZUq+g8B6dl/T2XsCSaMuZ
sMwZgFZVrBZpm4+Q1yBuycjDZVPt6+A9xMAbYAjosCAgSOkkTbdbmLXt4L6tEpLFqFBkQGftnI9Y
srw7T+w2pqbPX1z8sVGe83a4gtS1+ienebEdwgRW3uYOvtI9I0HGA8mNNNZ6UQygyQuMr9dVlGzv
e9kSkTagaZoSz5SEbuYdlFXy5hdm1i9FrEQMqObRTOexTvCXzVXrxl8Ef4BBwdglN+sV7cIRwMkI
hHQcobbKQ587E3ocFulmt4330+VfJ6zoI7IAAYRgxi2aGkM3+c5rUo8NDu5XpLZJ6qGeV+N5D0KO
yDcWJTJcQGZ6Cm+XKet5x8zjqpY1o0RDW8FMycND5PkdyHx3QUTOhueWSNJ8RU/IvLLswJAmsFQG
A/Cv0P1CMGDyq3G8RGoHKq7wiBQ30T2tDTaBsfXhdkhIJJxZR6bAUh3EuH58puz4InB2Wnb3U7x+
rymECsZDKraGj0LvC/yoXiEiUcE6f9wAoAN6YNq5o9GeVbmZuwmL5ov4H/Z2QQh79uiFy/frcPUt
77YmlGoPVEElpDHSDFaiB6GcJoTU7sFklUaB32DcFB9WXvWm2G6uVfEWAyxKqg91eQZSBYlWDXG+
uzJP0uyDoMXThNKL4Bkms008i4ZqKmJ3xPB+RTwdPEIEEZJ6iUTVhc6bpTPcGQWBoZoxKPVrAIeB
yCMKGHXU/Y5dfbC+a7AmrZrgLvFFPdjKIkkop0L6tzwP7pftwKZufa2j/ovkPb8zCia2Hb6kRziF
AxZmHtMnGwEbX7t0qN9vpfJUG6s5oeB502GjLlEcrCh/mlpM3erNkLf/I95KR6yYcqQmN/mYRe6Z
NvYY1ny+rmBWm1pxVOIW4E63w7i7zLztW5Fv9NSo5LQ3ODBH+Z99FX41kKt0smDgMlfW3rMPFwal
kPNHBO3pzFF+vLfTiTpsnKQ4g27PuefeuN70g18Ot+r9RaNLV4yJqObVimqEoR00tSAqg76ZCTG7
uezehXXqsTYl2q/NUrlmVo4h3gBNjBOcavhRSTmitu3p38zcqrPlyPG5iR8iQiRQWfhjrjd7kqOx
SzccMu697G+FovXWft0YGtDbKdAFTp3xgoIseaDLAG4ApbGvSFkKJiRuliC/va14cG2IjjHHQQ3B
CLCyJ4RYANZ5ftZxk0zc0dMPMDvCJs+1dm5ZTXh7coZyhB3oAk/B5bhvvwlc1iQFXT8/F98bIwOo
QOdpvieeWtYUUiRxrAqvmDXumdvlmLvGo7yfIFkBoWLsI920PFVEY+j98p++VZBIQbMk++Ng/Bs6
waWdTPjPLr5OuHNlcfutixdfzzy0KoSeb13P1mYwtydvOrFgePBxjN6KY2kYAbrhEzgQtajWKMGh
cLZ4x0FUCWhmL6Y+0W6ltsfHHxcnKYDnHQFQYKg6MyUJluxfQ1oN1a3FuYWfqD2fLXxuvR8Fq6qk
kR9udXgIQT14PQkA9xus4ymWDdrGjfYjvIdpMkROErEx8ugp8ZN4Bd/8xBuEmhRxFrMXL3Lj2RSh
K4cuXeyK4bbYZFdBNd7BJ7yW0aw8ajSVTLH3B08zW6eGj3oANfA1li9IFiIKfOq7c3yz490JrIEp
MAZSolrOQ0aKfJe3C7fan1Ha0vdaV4hwByo0XIPPumBm71RCDhWCiHAi+RjzXtQM2obON7THyG6k
xTEUogXS/jkre5AzkBI6FSxuu2L0EmPyRwQVDNAy5KlEjKGq2ESQI5HehdhJfI6TzQeVmLp8Iptr
r/EyZR0BjZzPHDl5W+m0YSNTnB0lZUfNuvOWjtPfamMU38IQzYQ567aGjH/hm+YjtXtH2eiFGG7W
f4gkYYgRQfZ34VvGJ+Hl9/fUa+DyejK3StwgoWR8XjAWu6lzhsq37gRRpAH8Fxz4DQ+ZPlCPm2Ak
HTCGSEGZJBhJEIX6RIGdVoc7x3nh8nFtxx3ltAZxliG3cch4uq/A7MX3ZeEAl6AXJM/JLuXDw+TR
9ApgKDZ7A142IG6ZtII4hBrP0VZOKSEWTS1T6hBOR5akVxn2nP8Pi5w9dtO2hSXrbpxbVdsCUHDP
J8KtAv/mtIsDWgQfroIPlGLnnL1rRXvyVqjSIRr6g/y3OoY1Vu18zKz8z1ccyC9fR8qV5/c367Eq
XqzW3r3hEIZUYiiC9cz5DDFkdyUXET13wgp4Bkho32MsZoSXMHDGMUTntLAfrduwDXiTrY5Kja1G
lD0xBnSGS+wwUUWJeXDmOT3GXvQ8BMwe0BIxpZtVbjVJAHnfOaOpKEViMrgGKQ6IRB9F1LAbhqsg
BRrFaa3aeTwGsRGU6gwV1/mMj+ORoXYdhqoajMRyY3t+bacosyZ3mSxQwoYfteMoGki7jQb+Jh3K
UtI41xjw/MA/MRU6wwCNPbVlSzImFpPXEJ2y3A9w5JX78vUzGszZOQ2aplk+1HOICrNHtVtsGc35
YU8OCRJRjJuwHM5Hj40RXHwNH6ZBnxtbiGD9NFsg9nXiSyPhzXcLkO3M865iRiaXdi3jKDSqeLLk
6J1gUqUo1C7LQb+Drhjudn9UYecTCT/yICDsZNixsXeEb+y2xbvCs7Kr2uWdLFwanbbbtphMJQhT
U/7g3qId4a2HyA2PCKnDRZ/IPNrDYtefoLr6KVGSxPXacoTuqzXKPB7dGlMuO4Vs4WoRYuilroOF
UpXiZdB9S7fViKkrNBs26MtyTTYGfjfM3l00q8aoCsHidbTLoqtoxdB5yV/ELOJ7qI6pLjCjxkfr
2kOHGGE1TdD8ZyVvqsgqLQSr3oo/sIeQcemVtPjSppX4Cr41GmJVCXG8mt5OGzyO7QI9pE9UAHrj
1LmMknF39Y8uyLo2WHI2EDHyx0TZYW/ODn9OnT8+SgmbqtxBfT+rIb0xaRrXH+xbSe6WffXOShLE
Yez1Yf55Vw0PdVu837sDwWkcZAyAzn7Cal95F7xfmUdC01kG48nzh4kx9EsZKxwZVmYRcQq579i3
IiaoZlStKDGBBtlwG+8VGsqo4yOVxbUEUb6FuAooy6QsMmbfc8TPvS+nam5YlYiGUA45QPgzaLKG
i77uMQAzzVjThvgVIQwzWQAokM3GCUtDOJWN4eZFGZDHy+5oSAogHh0VbkYRptivKD2HRB8rdNh5
8M6EOk0EJDj5DJ5E2YTFsNWT9MapvUkX12M6GcBAYbcmWsHQi0ijqeI/4iZ9K1KG4B0RK0X+b3IW
vxh+iJBxMFw9f/qcvrtP1jnbderVho4wtFIi8birEoDilyG/IQP6MQDxEW1Ks5tiWyPQTGNSYX0+
3jdSANSgUBHF7su7oYFJ57th4NJNQaCg8Jkr1qkU0R5sF/uuxe3Td4vG/RiPyFhg8bp4aVQ7pooI
rSW7E1FdqisNiwzcXJ1L8DumkHE/n65ndpJETTC0jDx4CwQAcboJ0U2xkxBNsQcvEfiue63nSTSs
MiVldkDat3JRDKOwYy4tqlhO1JzQLdEl5XS8SaNrsjk+apjUc6rYS04e5a1h73KY4oix/DvCGX0m
oHN6GUDhcE45IvAjXnpRsb/GAoLtHaQalIEGa2H6neZgQ0DookJpzcJapMgS+UeVpXZCjQdfvvcG
TJvde48iApYFEixk9PNnEupYmUw0fva0i7HDrdvbfGOHTHbhG4tY2VScRLjnY1JZr/IrOy4soAso
jbi7MJYYIU/nAWIj2+U8LJq2uplizjNvwMdBSCcnDaT2HMfIJuIoi0fY033FAWrb0AnKgt1fZtN5
hS2GMWhsPBHL/TomvA97iN7DOQlm/Kc0Db71Q5F9Koml48/h7EgbvHEXeghsnCfLkcOxaUhQsXQc
Nvi/hv30ANe71eHnMCwDY7eAnEX3ipvhS+xAZuc4hSjUydMj2FXEsRR/pZG2VjLfPpM2B63UFl8b
I53HeFet72JCIh7TVZfdl9tF8c53NsNlE40JV0/G/z529hnnLIxWxOwlJor9Whb6HpqWutg+rJaW
9X6RhZv0Ip6Wq2srERJOr4Wjjn1VgERbSfvNHxbZ1bixNncVHh03W2+H9Uab/FQxD5F5vMyKtX0T
bbi4eN6cCzg3uUizx4I2g9wXtJko1Y8w2CQogzz228e03XYw/PFFh8qpWGvJ2kxi4hI0gxBIUSK1
lwnaSpvhD0yWqotlGP6QBijuOaeEbJoRBjlScQHxQy5i8q0ZkDtoMIOpybd8w5yD/Go1nxhlvxuL
8YOZCmBBoKbAA0wSxVbzfbEJO4VySDxhnlEVGbwnJggJGmadQUJ4xUZ5ousnVkhBdioemSw8L3HR
F3ipba9sym7GsEBPEGquG8fDRI3jGRwy73dv7HVjMMiDz7A2H8F30m/LZn3CAv4V6e8nWpuAu8W8
w4Nf785ltPVU5radjdmd3fLW5C1+p7wtJQdy5d7bO2kSFl11k67I1c77On67Gq3FxeisnNsmxZ5P
RJDGXpZv/JqeUWoCdKLVFc7GzXXW80Y3fr2+K0hLueyD5Kux/hQohT2u86OredvrYJxWF1FxUY1n
wOATIwF4fXDrme6yhSKff37hvaW360Lm7/elzVOWAAAvs0dpMOSFb0jBzLg1Cz/s/EaAjtBDvZBA
YZEkDv4f8QquHcHxqptEAJxUxKtEKdL2UvR9IFvcbThDJoldini4eMU8TUuevWFMLBkMINpl5z2K
pom9MhwXyYADHIc+sKBJXN1gnE3HiVn6pTQqhrsrY0v4T76SSRfkVHXq6ZW3IY+VGuNqFaQRNKyJ
tAbPp1x/+Yw4VbfQZQawBGGbOhgmPr/6+O+lbUwSx23fQKoBHDSM2F/SRWUeqKPTeRqjR0k3oEi/
VBcdjlTix3f4i2R01WfWdaILZuqrXhPyJ3lps9dx8pftuKsa51aTNlkpNBPUGeXCwJz0qYZ78jZU
Twmd1lCrKRu2S/6jdH+CzBWf/fKiTrXBMAK5s5ynuM/P6RoTSHk1RNxX86hyXzvonEHq3h0QS2M+
ugReoj2UIkwLlJNKvCNxxQYOQfiIB/CHKXAfFI8pTnITMnAJzxlgniqcWStunZCm6MLnjIPOTZ1p
hTwLEQThrxNrYjJtQlcPhtoq8RlT5CRyOdP4zirLvU1RF1z1qw2No/him786CrPIkvUY/sX2Of/q
k+tkwyVrmhMJOujsRtdF2w152o23mjxKE6PoZOkGNEDTeuWMY6RBwB4q+hTVbaC5YY+ea+IsVNjw
9/AXVIT7+QDbky8KaQm8ImjaZfQ7e1GWHJLjJgEB0zYlb0FsDDSzwt+PeBuo2kj/MMAijl4sSJnB
qrw34Bxlq5Q8k6y+pER7+bE8JjkxgaR/Az/kVabK17v0BEHkj62LamdTf1I3Y25zz7vMTi6TfEAB
KjSYHH7ufm4W0ZUUyCua4pX9wZgvc7Xbt1qo+jnZM1qZbKrP1f2nL1+oc9XHkg3pwGyN42htQoe6
X5twn6f/FDrHrPS9LeWWsVjAtFeZ4lLMmlETlCJBcPJFmYbgY8d/L6Kz7e+pjQbmFXnsLnIbOuHn
C4O2bve4IOxI0QSeTnBmBt7SRtP3GL4OAP1SMYulgSWwKpk+W3zdn/fSbFLRnYcKTtQiZIn/Z00z
qLqjoraraWzxrYFZQpPk4xClPDi9B6m1+UtKdw2UtZ54g6aL+E4dd6bBpcnRaM5YoSAF+52H7cna
Zg9bF7IXWFPd0rzhkocrV+mVf2n/K8rsZu0gFwPCgOl6k9c4OUkgrs7SXi0uncJ+sFcbvFCsr5aN
UkvedDg8nFmgXsTZ4cv7IEYINMQ4DGf4aUQI25KwVzpMhCYibIsuamwnSIkWHTEe6RzpIEVfUTyh
hCkSjpdufCObAE1ufmvchf0nZEQ4K8Z0bbauej2mUI+B0JsY3Csf8TlhPshDFrO5+gy9pfzUmoSb
qoaR13SEPldDbCN694D7zh+1J0ZKzxc2g1gKb+eMu2JiPggwpaGz7crLDAqN6KtF3X3ctY4sC7mn
1CvwWY0s8JB75ucwflT/lnDBPOTAS8Hi587eExsIq4T5gthCwvv5bbUae7FylvFwK8aV0UJhiibp
o3Y3Y2AO/ij1tZpseRNpB5ZmQOSQGiBVNifnofH/Y13yA2R3Y5A5u3p1TMDAsk9swwMQ11znrAgg
xnOW0YMJLpdHGY5eehX6HH4CMU0RkHkGZH6oTs+8Bsf7GtcrgtUFZRp+33yMUPQhdlmD62BTQ5kM
r8/e0hgzRsBeywASMntX3ak1yaBbshSRUtTHiLd1nmtotDrPX03wTyil3AJxIed9DK7lZTpxtppX
s7esryo4zQhBkT2w42IOckyDrUtmLO+NmhZtVl+CTYgn1KxBApaWU14VVoN9JK8RwEmTAfigwJYZ
ngrBNF7/lbne3c7/bMhpK/hAvFpXqr003W6ImCCem/REnc0m7Jj5WuRBsUSM8fZ8ePuJslEhxdBo
QzdmnBzPtkxi79a0YZmzn4hCr5O7hRgNqmk1SRECXHZyCwUs4UgpSY/UzhlHMg1A/3zwuoA1UFxI
cCjalgeieB7JPHbZjZDY++hI8Ucg2uYoFtheR81i6dEIw5VOGRPs8wsmjmqeHDVhKaNvn4AzDdbE
So8deGX0J0YbJrIcAx+TTsoiVVaoQpPejSASVO/NOaehEwg2jgbSZTMui2gX5kd47ZRh3CT2rXHZ
ZbLroyo/+LlL8qFWS3LEgznDYevSQoUtmGgW7r3J1DzzHh6f5SwujiOm9pLzztV2URP1O+LKuZyy
Ntl1hMhwrqfWpRnwAP4J9IwdQGpq23iJwhCRstCSMtpdGv0rHFs++Re0cefA4eOjEhYe2UVOwvsI
1XZ+JK3cxmq7ajIcSsOxxROmtzGQxKOgZ2RrYtigUCuV+pAMpItWwLPs0CwoE1fIzZlrdox3YGGG
AMuLsdORz/rzmqxY2jybbe3c2oyOhQhJ9y7tq2HWokuTU6b6qzgqPhCndz8Muy9KGNb+ZfRh7F/K
eB4e6VD/68WBxITKBQI7g/k72/ALJiJWsM7gTfVsH2z4MoWS2EM+Ew0te1kxqrfxrUm5cliJEA7R
/mGIP6qz99LcvShFbepvHUls+zYvsYebIzvubKJjlTG9VJQxQeYNlj+BznJaQPMCQ6R5rxdWmRjS
dZmefmLiZKPUQuqsyawyCybG+Geu3PHjBr6GqM2lMXWc+AiPjqewWXirkdnHPimy3C7/pOIB3aE1
JRdCtv4qLzTDEeNMNoDC7/dHJUcmr8l5du2JI5yOBFyN8QDnJC/q88ctUxbqOKSp+qa3ZjJXg92z
LiNHFDMEN8GDbaOENToufaygzdQdty9h4a/Y105cL3QOOEnCzoeONM+yLJgrDPViM3yW6aXWJSaA
cU3GkDMPmA2zLm3GxjTe677IODTv6eWgREb59ENR56+Qbh6XFvRwATu61qXYuNn1soYKmnJhG7q4
3I+V23LgvApOkJSph0ys8iLfspXxaopMprmSt7C+v2IGc2pNgYoK4YhkAs5apoLx/JBa6XAruZW/
JgpQhPueLcwC58uxXRRlsNlh9MDwJUWaKIhQi6qZBTCTRwdCIXHmiT/e/M20F90KPlEQuOcb2Vh5
TbrJBBglN0PefI42cJ0AXgyxFezS38KrpyWXyFXi29IHUPayz12d3LR2dtssq6t9WP1vFNQ+kF+C
rC4OCECdM8lIgU9X7cobjIBZ/udNILBlP49OsaaVxkf81YN39UEYbJ56SbYw1zrPAZ0l3iLZwsEq
hC3NMFVz6fm6usCGp5hDA1dQVt/impIHcuXBnV12JT6hFz1JOcpgMQzLhqwTZhVi9SiqNgppf3vk
qaw8j7jCVfmXGPKlIpDtFjoHoa/kMQMcEga0WkMrZRPEJjGDuL0s3fd5yjmMBCBeMKQD/DRaUTn8
IAVQqyhnEyOIXSS4AJBDpQZDGjHlCMikQjuUjEqV1FDYjDcofzpMVl+nizKZI8+Laq4XNGQuGogk
Go7Z24hXuuPU9fAo3x2lW8u4QhqZFA9vNUbGf/DQcGokKUc3eRjYirmFIojC184XPwVo+SQoqMyT
xsPuIMzwweXaltTFJ1ChyyhO7kIAdMulnt5bSyrrXfQJGbplv+xNRSDPXdj89cXWdR6NmYDPLF42
spISIURQlyu1haALQXfGPJj/XmCTZ2WcoOohZeKiTVlGOpusJruu+igk/MxrerR5IB3D89hBusgE
glbu+SUsAoyr7K4uH/R3qbdEwfJpu24/CR+NCdqQQxm03su88W5lmB0HODMv/dtx8D8jof7X+U32
2PKTViF0wEPBMRRAOD+UFiswyHhTPvgrqSnDj8tlWhEOV17JXKWvMQNBIZRbgCzyPCxtBm9gj+oy
Vanl/RNiC/dbJqqZzAi20dWi31xJEzvZ59w3jo9SDMEojoBJcW1HCDrbhqegWpByljQ8jBBaVhDw
2IY1QUtbriCvJuPX7zJEOBDtVBIdUD6tsUPe8Qqz9qOKEsQKf0Z6S7VhCEGf3+Gus4lDjNCdCOXT
dE9BnUIPKNjfqwIX+aapg49j7l4T6Gm8O4yb8RibrliPp4hBfeRdL7zNudLo9PrQNgLY8ybPOcdW
k8VJY4XjrZ1UF6Wb/iHEXmsUQVVIuGzfhcAY+6J4eZHbNd7he5qL5qqGrKgJpNCX8/Dt/CCT5BLK
LMF2HGWeZ5rGJxCzl0ytkzPixtxLLlLEaTcUvSjqRVwS3bghDV4HmWrdcqd/7yUuxg6e0AZlBbyy
TDrSYZvFoQNDLki7iiTj+c31nAY38GHyjUDcn+7zHMuSX7+mACA5Low3+1958vkOX/Kb+Ad+8Pt/
7M2N/aem3w2Tw3ukwvEPtil+YLjn39D/YnLACUS44le+0YAu6Rv7/8ZXv37zPf5h/lOz/w2/ly9E
ftV8b/rPfOWvrvhGbvG0Xe2/1I8gY+iXV/3u3oak8b0hgI7kre98wXf51Xx3+pOVmS/jRN/nb4CT
oF/S+r5Y8/VE3shV2UDkvze/nf7kC/7hP/JTNTEKxXAfYYky6FvUQrATpz/NL7++4ORKb/j9/ler
u/da/ii+svVj/MPX5dr8Bl/OHgxFP7r/DmZn059Pv8Hv+T/6EWH31Znd2tgePT3xuN+wUamL2R6Z
1huCw9OHccMBlmVd+dkvsWkud3igxdWwJCkDEkpfwozMR4tI60i5LIPXvqVFrC4jXis8fzRfdrBP
cDUdwU8U33P8RLH4eC9dXTxgalXTZbjAL+JAivAaB4WCJldMTyAjNQ38D96Apuq/xa6zvdjUeX45
Zi1JsHSlNdmlNVGiDXLyq9KGYTEpxgHKE2TURe/dlbGW5ZHJKj6LHxfkvOTh+tpEmxqeiz0QV4OL
MJzQhpStqa2aG2eovU98SghuXVF8T5t6fFeOo41Ygr8stYR3Z1ubx7ztbvom/dPesl58Pno6O0JY
/KAlVAbE5t2i9Yp3i7Ry0ktOHyiuxbQh3xXWwaecI+kyXVTbByyGkz9s2Awm2q9Pfpq4pwY4quG8
uoj1uzQfbRgFWKX0scP6mc3YA686eQvFZbNRjstGbn78qN/DkpmIwcGf8u8cx9bLqJh2kD/gk+J6
DIs1kCGgYRIvXf9NnrT+F9suk7u+g0ne4E3Pn7gIr3JcWy77NQzUIpu6K6KSXCxicaRo0qon8WO5
u04L63uxhkVTd3x4k3QKAvdDY0F7y4w4piW/mhzSaOsdgRPiu/kRCvZtsb2OtzS+0LpjR/miE3N4
P4QGNK3qDrbrqnzTbvqvu4WfXOBJhPNehDEdw6O/1TBLItr1UI2KASOXYvDWb7sljIoCME+ZnJdT
263uolVR8wGIlKyXu+VbeyIYtdxay0ve0ImUHh6Lfi0SAE/OJeoDRMEp1y71+F7t4QmtP3xRrFYX
yFQcClquZbaAXOQ1XEuPGcNVtMODw+t3EEJKFukNrMmyNDuYViuMpeRcWcLPsirelDPv5vwcM68m
Ry3wIerto0wUL7JaGF/95i6xputsww4QIuCi/D6M7X1ASwg474aPxe5B4IiUKWKG6xCT0uJg2HG+
GzsaNWtxDEhlRYu1AU75s3Mi6BaV5W2xBgMmksswwY+3aD/oefapZmz1KYm6ttcjj7TICw2dh2Zj
Xe/9Ntk7d7t/LlYBPLIVDut0P/QZ50f3R8o8mn5SfRUrHiJ9j440pdvM6aaNg580kKGs9fIcfpZx
ecTvkBEgcmc6xva+cYN3yzZ5LNr2s0bgTOa+Khb0vCrB8Gyf77lxEsMlSHTO4q42u3ZdAM+js/y9
rZpKZNuChaS5nylFAY36nJBn+Bfpdh/Apn47TukNaGt7b3cpRZkcSqYlzu8AO6r8FNdolG+bvTjX
A1V++Yk07kYvLVxP7JPDQoHIllt0KPWXAO4ajsvIN8Th96AN6UnpJrUHmMBmh1IxWGKrcuEHyN23
2bVpy39VNHvAZ/yhuAQ5qQhoUdCNooaybfLzdXiowTv/789AEfv8M0zTgpxkHjokF/AiCiiShoDg
Tz+EoEmkr2GI5ppK+xE/SoMR6fVNeJhcloSgqsGPI8JlhQXuk85yPqjJHfs3IwlCn9I9hOUbMXxC
KHMUE+wimCRX6DV0LDV0qvYM4h+SBk0SkAhBIl1D9vg41Qo71XWh/UUGKaig2zEFoNdW5J5IQ5qb
6/NEuIJmZIxonPEbY1e9TPAiYloyakMGYrNrt9n2o2OFm4c8oy0u038KqBIEIzKxXGkEOjIqZkwN
9o6/BdHlFBAtaKgCY5i9anCIi5JzZq88sR0lRDpg0+Zim0M1M+uVPCtuejvGQ0JXIccVSOETSotR
j55t3RsOoQoax37IIhqCAgREfxEHS0oa8ZqD3HlcjuUt9J3sQkv9rWvISoP/Ze3MuttEszX8i1gL
ARJwKw+JHcfO4KSS3GilnTajQALE9OvP834qVcdIy0r3OhenT3UNXQi+Ye93vwOjVwA/UoCnmz9N
gsW8w/LJOAZ2EaAtia1EV5ZPNb69AR4qWSsLExi8SwLC4BWDZMHJxr0STBk0xGGsp+7pPHh7NK7i
HAccdXgsDNl5n5PODrvXnW+vlNGgQ33BBtb+JphU3Um0K55WbfeBS/fa+CeJy4G/kuaA4hBtZgnm
sYsfCsDVTFYuMOaTD9mjkV2ftUk+cbhL5QcHBle+wAVueLkeIT+sNs6uSe8OPCL5rajLyzhLRGzT
DSnLH5OxI5L23xlBbZA9msMdyPD1M9KM9F6eLzCbYAECMQO6wW17+Ux+H9pJE3nOh8U4XELFBFgD
IyO3Ry7tsvzIRvqlzreezfWtQFV6JWkmhfZKmEQTA9cbScFe9K7F4KMWXyMeIiw+yjA3iRpS7sXq
jdZ8hNQiyw2wU/C+DiuPOGSJcroZrmZ99iDDkayA/c0toi9mArhh28qiQFMev6aAS/m3a2arKajN
biVCIFvOFsMceqyGauBZuINr9FiN6L1k/zBGnPMiVBrXn2rk7GFdCmtK2y0lf1R+UOVR5DtY2Pwx
kIA0ajrszxN9DCr94sVDJSRrS/b4jOiZxb188e2AXtVJqxSvKVB0QJ6gVKkE6wLiUQGvVc7RYdnd
+JF9IWIc+venICL7ZUtCcqDWhFdEdZvVHMhMIchQeGqb2U1TxOYI1+KpG6re/d8AaESVbiQIOQEU
EG1lZNjBwdbYOd5FyyL9KHcIj7Q0BThpIQIgo9PaX+IRkmyChiAgcXgTSyZATHk9ZTqWy84rrgoH
sSRjbPX6MvrmpC8wicMktH9UWlS0aD92Ni6dwH8e31NW6RI4KRJUXyNgVGOsizUjEiqt6ZoCA+TW
pZmUlJi6huW2InaMGDtaEAf88A8m4lr+068EJGNAQp9gtAmK30YZcoa5RZhoMntjNwohZK6AzqDL
Vm8l0g1wBwvs/KZsBqaBrEXct2UtKCBEdZmeDxnTo8S5RRz9cFnsr29hA1EePyMwIdNS5szTDBI/
c6M1r8O+izIQ4A4CTwf5860aVlWO9cA+tQG9IVmYiXhSPgkZZ9ZAhwERyeupy2FfapQjpkhpA4Yo
zjCIcC5oV3ea89Tl6pe9phat0gdjWmXXznfMzp8sNH9LNG/lhbGkDte0UiOFg1NXvyh0v4zKPWDb
ByUWXDiCXKhIMMQcoMlATvcYvSu30ZCJoGVII6qpVoDP0GWZKNkPlB4qh0we2gXdnUSKmnXpyDYm
NlgjKQ5QdiV2035z27NUVefUOgjgreBeE6Clmlw1hbcLk91ixzVIxLRAxGylwQQEDtmO9ZDvx3l3
awxq1qCKI/Q3SjDjd81cP2rSxzyiW5s1rHik0C2uD9wvMiw/PxAzdc10QYDGoyGmuQz8qb/qSAdf
DzEd56G6wHkdJWzA5YeRbonoZymqt26ewC4/rNpZe+FsnFvg2wdNDQR5e6iM5f6ug9k4ITkw64nz
Nj4HoX2VNvalrim7d6HDJhBDgMtVMjNLravkjQEB0hXIaYb/MswRoZTpBoSSO85a13eVdfP6PjgC
oGcMlskukjEUhR+WkS9PVILuqrBxkUqoHKhjQEqSLjxX1E6Vp+wCZgx8YKzGKWM51UxuNXpG9Z7G
PkaPdpaO7U1HDHouNDcMJ5ma4q03WTvtts/LENfpB7kiKMZG177GUZllPXbzErDcwenE/gnR6coo
GzIxd21qVRn2gLKKR9ZxkD7Vm/m9DHHrgsD7KLG+q/JWF5KFq6UcdERGPkw8I4l0yBNXmq7SziX+
AE++0ii2C2CYuJhaMUYuIrBlCJP6Qt18933w5k9/4IN3hCPrNdB8c+Fx70H7nnyerMxms1ydDP+e
KME8ZS51hAQtHWUQQDfpZlcCm0ShL2cSHvN/KhQ4R5UFOlbhL7OUuJn/+7WDApY+AVaHfRw6WyHH
LlMCZ+/qAhoMtFszvKDFNSA3tFoVKapgdBiZmA1KRs2uZJOsFscUGGfHU96JcwcrEghZIYJmnAGm
awc/AK9Bg//QOaRKw52uF5zvmcQQUOVkjKUA1/1wlCkGQlJRSbmNwZnNzFThXVGGngsLNBG1lEBs
RFn4Zxnma01F9rceUY5E0s3qXRfE1KhdkwPCCGhjGHk1LSjDCR0esqPbe9UxMuP3axGd+SYn9g1y
aaplUx/h6f5ywYyBh/w35r7RvpHNtjhzCpQIMuTu6CpZ4LcHOZapdoj81M3iMjDRMOn8Xj51xoRY
OMJkVCnPRfDymYquappZWFDCY1+le0B8M7lqK2lRJXyGeZqBPzgLRUk8rBXVK9WM41Dmame1voYC
Oznygd3gmC1k7ERjNHmurTfvMZZKDdShEl7UKVWUglX0x3j2f4w971rUM5M+L9VCsn4kvBFKaPFU
DhRrAuWUUocwV175Rjcibz2NHU0WGKQSOd7/c9iD78hRTuNuEevEXRO3QiG9fgL7D2pzWlNtMujV
+SWMSKHFYMV0CbWaNo4kZsyyhFVAgLz3fCb5AllUKRXKZPdhdBEIXV+ohdSYVuEioo6qSpZIypoz
bD6z+E6cVoBegFK4dtpwjycvtIX9UlQpWQIHD8puwccWYZOqWZeJ3VMI8Iiyd7IbJq6csl3KxbPh
BMbZqQJjqLzh5x+k4k3JQZyhRPRBK2F7zG1vOgSp+oaDYrNNzEWnNBJ5XGct/GOTJK0+ks2hmPqV
dyPrqXKH/ghKub6LNrV8rs+Tz46SkM1zAZdinAR8ecTdS3fbHrSNd2bwFpHPoOCLhBa1mEp3FuMR
KmZdT90a+yluW4kZSlyUbFSnJl6YakMGb2rQYbDcQhF8b9ndpcQNRcD42Gq+qaI2LnV8gBb/+tc/
vCmOXu4kx1awt9Q0QhYmaGfl5TPkE+6+0jsE+QZEDiryJSDnnZfJTtE0CJqYYaCbRphSCYRBFZ/u
XLUtusGVtAsqcav+OGjFcLYWBGGC7XJ0C4KS6xBb7EK7IEvUrZGHMk+6N0UXkJ/dfiztDh0xNbF8
dgU6SuQmsoW6HSXUqE9V76orXlVxtx2fdZUXjv1cEezz+vs5cQICXMA/MLSJYH7khbaK85IRVsYJ
CAlTERI5Bpw6AQ/Filvd21Z1q+Gms3Zu1vn4Ud/S3OD8aoUKnEf4T1RZPBcrD/MpcH572gVZsbPZ
V38CV9CcvJcHiE4+Ma4bG9CiqIJvssqysDYw1xnquNRb3G4c5kzGdhBuXYndYON7Glm5n8R0tmky
ZMYizqmxt9nBAxEaAedcBErOxS/Cs8nA/Wr3/U8Vy0G85/p3hEMZHq/2HF6oagq3Q3mbd8WlT/Oq
9I8KFvV5c8ojj1Sc1Qh9owWgIcQBYqpNGPs2TNzCJfYtpEFlZpnB742c6K8q/rLxV0sBjvIO81DG
yDrVKG5d63uQUicsgMSgyqlzLDEIFbqg4tJYqXbgOh6Ekx1FJbIB0dMl/9CQ36cX1vFn/EFY8IKs
1qX9phl3EMHtZz/SNPSsLsnwqKdbFnCAkhKJtMYnLy+/dFUCcbsksMvO0JBemQYuddkEc7CRDFIz
YkJZ9MqavC+ieze5LIK7dD1cuyS1qiDFnOIL+UaY85QfrWL4rG65I4zVK6BIl5sHrWYRV0zIm7dl
hsEFKqNSLs4HM6mkK/5mV85Vt3B+KqxCnZNHwlQUs4nRGNkVugO1qyph3bD9+D9szN/fgm6N36Yd
Ps5HQ+HVJKch3RdrSu2PNqZ+iohdUUQ7BD9EfcE/po4w3QoMC6VG0Uo8340ac7Xjr8N5wUR8Dv9m
0pb57XyAN5WtH4w9yrjxlrpK9UXIRGTOzewoSJinLwB6MGoR6N2OzW1uu9gMc76poPWUAKpg7VVY
F8tFO9yVDVcv4CA+K4/ahpoj6s9VuEODrd36SrpDb6CXLdxITY/gPn9H3tqZN6/1NfmFWB0J0tV1
fMLT1M37epPR2UDDa7ruMc2KL2o6cyv5Zo3Wz4NEXfpGPai9hYMxFE8i6Z7PLj51RCvXkksYVgy+
XZP9QD5NHG6zODcawijF9wrH8Q43OW4nlDQc1RFCalagYBYVqaRRPAVB801DBXH7tRIKQNwz7+m4
boFm/dtzTTrAasHexIYrZ+7CbZgC7rEdDROL09nUVNL0QN40ECNeHWUYftUwQQ26nstYnJ0XnJ96
LnVXii+ci8T2cue0YdjkjR+vH4xOA1q/CueIrC1pIcRc0zLEzwq+KOXqQEYf5jLqppW8sB9a8x3P
W/GffC5qenGbmFub5vC3HV2MToIXZZUbfarml8a2MPkPc014U4a+zJCtAWuylAMZ28J/GlN841MK
jDPf8bgxc8iPgsjPoFucsMmOrtpiE7tlsAda1JgpRarGN94w6vhOmDCZ50JiQoXExqSJF6fW2gCA
UpueP2WOJ2qM0hgFwQuiaEefr0b693dFI1nvRhugduSiCgUhkrJdQxKKCHWTqNwwwpv5dRaDuozW
dx0nYhJXXfU5dwu81f7Wg7Lgxmjxqcq5nM8iDceMNR7U4zCkfgpCOM6TzekGPcstTdcPirSuW0ay
coiQyjdKS7ooeIBMWYuoeJJvhTiLKkJl4XyAnffMVK5pVPEyKt9XJjRQMNyBZx/Vzh9gcsnJSJL7
ZErNljITVwJ1LIfEOF3XauPHvHkzDu5btc06NoUcpjs4mSIva4ILpf/MKjq1umHGA1vTXnFYTdv7
YuWS5bXbr24Tl0khqQmtTilBQZKrGJMZdVgaQqR4y2H5vf9tsvxmdZ89DU4VkvKOM5kcfKlp8l6R
plmyGJl42hHKyRnvndRNTvD3trP5IK8hnZ7isQR0uJkV/ApSjPuiGTeUUf50/EE0v+9WBcoflEAd
DbiPmKXj+jeDZtpZI6aV1Z+MUJX2EnX0DoiQm3b2ZhH3wJHISiy8mtSmuWn0o7LXW2Mq2xLJK/KJ
ScZWfSMTbSEdcgBQNXO+wDpmgLBm9aEQFc1CFFCTNevPCzdro3lmGs6SWZ48o1VQirUFasxFDWm8
S2EwNSARS9faGn1WFgOWoTFVSsDBVlMX8cg57wNIVX3wS/11HafXPMG1Vf0BZfDE5fz7s2sZ/nYw
pFw6dt4HhLU1TNOxL9VwU9MbzTBtzAXUd4pNo4Nd+SCyZja9CtNrUaV9/EFFXnh9+R+lUMv6mNQX
aD4MhBm/Tp8rD5Pet8vijrGmSTJVnyIKgJRHQh21/GWNfxgMKyJVeImOh2DEU1FyiGxgpmlYH4vi
gzyTopiBCUnNMm+WWlQOVP5s+Ol73RcrRTWKoZ+hX7T8NVQeaoYEImvBGQ3s2fL8VDmC0kQZE1iR
gJtMV08erGZpETPYZYUaLRPpwFLMmSsfd1a5+Jg5Q4mEl0GP8F5tciNHpoc4RIa9/gWOxO/7YClE
0iR5wGs6MscuI7/ZIXh/kH8/B86tWdE6kSW2klbkAMjrpDXTU64M8KsvGn9qqaitLUvruyku5b57
9uWd2noODo14pGCFCDIxuWvHbdMhWNbwIMa6Vtlb3gjhUzBsOYgNhDeX6AM1qIAYQEGOZxuwT9Zj
buYppRJsSoaDNDnUpKQvoUEX1yWKgd/m1Hxr8qk82ab/1zIjvWAP9zn0YrzlIwlUVaRVHoQloDp1
sUA7tKSorvnwVvwWS1tCu8GAzOo1T7yPExEOqGgoOZLIeKZan0X7teImBTtsQFRZEHAgtR3pOOti
09SLOCGjTnkm6Iw0D5etZJ1LikhlTBax3lYw83/JvUeTLPVuB6j/9aXo6StOH4hzYOaA39r+YnoY
VHHRufk84ZDiNJRBtfAJxiJX4m5tW3c5pMoTHb6P6D2sLfprtoeM6DmsP3U757mbIXHyFMLeYX9v
eC6L3cdNa11bzs7nTwJUUB4I+ZdSEFLus5fDF3MY06PA9NzhWZibzj7DLmICL/MVy7HfWm78To+l
vJMUg4/Xf/oxiYdFwuXvos0IQVqnxbe7XXg5osHchLYKUVfxbcqhHUWcRcACnvp7lSh3DlQFFby/
s0c9TChkoCVlpi4Zu+GkQ/srF8tqDdD8+gMfWe6wqpEbsLKZBiNnXUy6hZE3XdTFzCIekYsQd4Wg
XcFqXD96vUzUFheBG114cqRwmFnLZYEd6OXWX7VXPxiFMqOTysJzoEI8QcTdGQTz1LmGzyzYMFNH
GgfDPPntxiswhY5mcZWgF+UsoIDxKgKnqIC9hsRAeAAsHZUwUGJ07xliH0V6EmYPu65bitDoGt2a
iFCwLZxzpd+RE6heIQRhR0plB6rwpFhPd3m1HaJwYyABLXfylB71pHXefStX4MRCpCi15PGmZkIi
eWVnmGmPDi+5lZaY8WQDg9J93o1KRAHdKmldgISWwZg6f20l2yUbgjWtCYwsB4WXnlkWJ5oi5nTk
kGGggJvVdDLkx3EVorxO7yIyIgTKGxb/QVQZ99G7sV4/S+mvxiNg1MZmIy4e9E80OTBka3XuRZ/q
itgyYoaEnvKSJmB2m9lNTp6BY8ZCZaP7wue0kwmsnWKTjmcLtOc3ZQ0NtoaCU7qAWbiqYcwJEq1M
YjZU1LUf1VGmyI6rGevWD1GeVf15IOVES0AiN9ox+kqoRVM1T+r2aTNsV5zLctJV8BfR54JsBWFp
dqC1oO9taGHMCRRzqMGGYQFxXskr5w9MCU4NBejZ4JC7aE5Avye9SrWOytaepWwpH4SCIlK4foBF
TlREf3lUN8ty6D8K5Ifq8aAGLfd2tzHSs0uDHcwfpVM1zZymBzK+1SDTLHnFhoB9BQwIcRp9Z/5+
mLgZ9lTGQynYwo3paOu45UuYT5qQm78RHF0TYSbV1N8zxsLGPZF56YH1o+pWbipdDGkGnsqFthUq
hGGJgZ7WgPiS3Y551oySE5xbwwljt0hRJm6sss9FGdqF8WdnM9zSeN9oiFxTqIk8Idwb/64rOwfv
Zu6nIads8jsxvCJxFnSdhF+zOPhlfCNIQ6N8eb8OrsPSuiQ/ibgf/hWiQIqTD0Qw36S3sdu75nAU
KUNYlEhV4mLLD8VgL/yNrUvhClaoEYiEo1E5PiuTdr/1SS8ZNGMEERRAo7C6cQP63MJzsBrrq1v2
N9bCuT5MKxNISE5LpUTvrPGyjZbOwN+MaNTrqfCWpYz2hKo+t+dN8kaNtB1sVSb3Xj1eJ+X4ybDD
Byj5Oyocmb/ZOz7l6EMn5DHk+aOh5axw32zy+bXAZzGAz49ETl0EIC6wlqDFQLWaQg3+rOvb2F+h
O1K+n8evSoWLDyw4yPiGFgj069EhBCD3WbjPqlY7mmEAqKGu7tI2sJ/lDCGAS5zE18/NU6UPnFhq
RND7OQyMyV0wxpu8det1erdjCuN0w6PASrX2mvZKoKXtJgWPTBMr7itwnosgbL8ZZg+7ShN4HbPd
nFsOhojo7CVMO+WNlAQ1kX67+1b76w+dA50EuoMGjl2Yw5np/oo62J9j/0XtktzUxGYX991kseP2
q8reh1z/v+H1nMn8dvmF4j4xaYuK9cLqixycYWf3N6sipOYEDV1B8rR2n8t6dzWvvZs0x2VQjeks
ve6aTbI8iD01W2Hef/UHAIg4JZNiFGsTnxkzNixUEVNKcASVdkZPRsW4xvMd4ii3855yQufMfjVj
cEAanciGcgKfQfR6/Xn5LyulQGN+pb1o7C8YkN5EgQWcCTmAPXtVwoJxhf0ZR5vG/iLSjJw72gca
4QnW8MlijmYoErDDF02w9vFe1pWkGgXRdop5A7A+p+Xri/JUy4psYOYIP6dlDSb3pht0hddt/Xg/
SxFlC9qngIMDlUy3prTXigEylkK6zxnymDAB+oSUpGnhaGee65iV4HiKsKG6Yz/jCzwBM4iSDufR
mN41DYLwPPliw9c0hv1cORj7vpFxQ8CpR8VPpUfYlJyZdaiJ+KXZiCX3vVWUXljz6sxWPlXKgwhj
8MhLcyBSTW7JdLFut11bwkuo2KJUxiJpuHDWDSEP86uojH/octLUPFiQxV3DoWDGKmJeAECh8i4a
V9/FI6kX/U9O0IfR4dz8I/+2k+djCIsI6yi42Ef9KbDdsM7qgBkpEIzc7+j3b7uM46REue6GP+0s
+KwBaMdxJLqKsUQgui0jPBsJ5OeotW6KOLaWOiaqeXJTDbOvZz75qZqIT03eKH6GMsV9+clxDama
1od5KjM3L0bzA3uQTfQQYCKnOkB+7UHJi1w07z2QSDGhII18MgIcNhWMrw/rKL0+81wnlyJfW8gJ
I9epeea4aZuBKPH9EKDrSoQXsRnoBBYC2YEzmDbHLaJ3/XxzrRNAbjDi+XiR9V08hhbquQiwfzA4
OVGLz0l7Ep1PLdARh8PFINNZwdLSKDTa0U+AOEkP4BF5JnmBakj5LRppAZC5ChnB4GgYQcdWX88z
yY+cyuh55rAlENIzA2VMPQFy/NJP+2jjJXfi4Aru1hTUCJIS/1NN/ogMRwV3GzM79WP9bLnoq19G
i4S8Px3qtz5Fw3mRj+lNJic+6vnQRY1EnwAa+XKNpXVeZ5RJmcnHEqxAP/05CzdshhWgDX88q/+l
XtGey1GHkBnVQqILivGUWesPIqUaAIEzUMNvBaqoOhMlQBEh5YqidTN/p9NdxAyd9FLOvr4oTzCQ
HNj6LEg1ELRjk2LCIjWgaWgE77t4fquCoczh3wDtCXkyNEKaTbGlVPGiZPqW2WJ2cLZT1coYVH17
vaMRCj2mSIgbZgpYJ0BV1CmxkKJFcyHLS3WSwlUJlz/D5z91+aD8VJY6eCGDkQkyXGxnWRCkc9es
3j29C76QJDn91lt6IW2QkF9DNBS3fD9ByBwCChAB/zCKZwjm58HIU2uYqV/gY2cE8wdId7JOtojQ
o51H3w4Yqf6sbOg/SPAQe1d1pB7KqNVkykg/LkzGDCSBq9ySnFxR+VyWB7Xd65/+1FsLXC5rMYt9
Bt86E35DPawMbxJnY7vmnDT0B8w4lcJiPCXxNNKIQsNlDXEF4O6XKyahnEUqPv6wlDhxTuLnaxM7
B+DBXHKyt0Z3lozBisFknQHVEUKlKikasKd7d3CCwljll3bX4b6ua1qsfH1dOelXtUC6/s7bqp7a
9Yj6uFlCALgF7h4v31g6c5L1qkphcmGFhYT9utuRWzPHqhC6pzuUn/u+N3/cVU/1sPqlAapoQrJg
Eq5lXiIoslyAVJaKFWXOA2pozGpu2nTACIKxgrADTJJEWvuDw0tVxeTw4mfIAonaiP+YbJd0Hc0r
wCaYmsD4dUsHmtj3WT6Q6sEknyrTIwZYgfBZCXUJrxezQL31e29d3QpAEOXZBC3BeNUCFfW52Lpv
MOS/cBGbLf3urMf9iVv994c2IeO/rVZMae0sjwB81feGq/aqam4FeurVRyxWwy4NOUvF0Kj7n3Kl
0nzQTYcliN9D61T3ckj6rzcRpm7kpzFDZ9iAaPblkhgTL6rWg5YEZb9NNeTjIjCz64f5vL+zeghu
ABQc4WqHJQBWO5U5+vzJ2zQfoA9tfvw/PNakVXJX1bzqczqSQyFZp5S9tEuMQW7ldWVTJJZRdGU3
MLXW3u12SH8Mtf3JQFdwJ1MC4P6nNoHXRaOEJzEVGgjRy9dVNMDZwZbXpfNQJDsVj+JBilUtY3PZ
CqkSF3Ps4HglHNIYm8NM0mzxD9qE4/qH56JPoBJXvTGtzfy8q1J7rNZ36p+7Lgd94j1BSLJ9aGAb
fKdhR2mgpW+ogZa+4f65kIPk1lcpqV5fWifG6i+fabK0/GKWuza+dndyau1G8vnKOSZvHn8g+ohO
xS7AEY8mpg1o0Bl+jLCCR1oEg6haHdEsXNw22jugnw4oqayp5CyKC3ph+VoacPWQZ238PiTS4OpR
eV7ktItIrpdiMxolhBQRBHBEPQMxrIt0H9QYnLYcc3KkaGfARIreVA3zB4kSWhwvzy2Et+RbwBrz
GPBNeQap4zWRU2U5DE0uTYf3EGHnYq87Atc4BMDtRNiTCvNAO5LsPsPrkXvjC1jjlWjmAo/3dqzM
SWEBCO1+/cuduPWF0zPCgx7F1GyaqlfhntzNuvI3YuGYP25WPlYIMRYCm/pjsLLeapwgkbqwQQ1x
dWLZazgPZrpM5bSv9c+16icGpDzdQsYe7D/nyMANmn4eWt3m79GZVCIAqgWkTA0cZchtMjQjn4Bx
tG/0JHKolLGfmSFh6CbwUoYPHWnpRmr495UmTNlkv6bWn/QDxzcAuByxNxRTWARTG7w8O/wMQ9Rw
IwSUZlk1t+Zesksx01wBwQCf5qoCj9fAVsYZstY6SGZTfsf5oe1C/97JskTfQteEwkXS+gn0Mbr9
rMd7N78HPCQsMQ6DmwrnlPdRDpfKJf04yOLZRe7HNnqMfLgMdkiQm5pwWmu3xdqqg3VtY12UJVvc
iObQPbHB9C8jPECW0cAujWZpDhROEmc0burr0i9r8rE3w03UIeMoZZ7D9HX7pmxx2GnXs2c7jJ33
hHMGN+UmqmBqoyj3Ev4jwGfiLWR0ds4GlFWehU1bY+3UNQhH+R9r1wDfo2I5WorjsuBPVWGQL10m
/UurUTZYQPNXDvh/pLzizMa5yF8n87fZGsQ64pGzuCY6eZTZD8LNttGgxMFratzMveu23G4vX99t
J6oy5tFQt2XAJBBlUmNXAzsxsoPhoyhY4q/LSk/jhsxevVdNr55WgLGQOPWPOi3kHi4M19C7YMX+
Y1jZAZoDU4HefZE1oDHpILFsH++5Pznkf5rOgl+v/45js4MZv2MGOMCWDLCPmJRlrkWruM4awCAg
d4FBdSntOvcjul8b2aG05LqrdTfqwNDZqx78wPow9KfXH+rYEWbyUJPFje40CmTufC/RveeDMsJA
NYiPLJK5JYREbft/JUV0o9ZQ724BPsv8nZBMXmCSkAC8wsZeow55h1elRY6r+Me6JJr3eX2ryYR0
lecHUYbtMdmcIWbfMqEWvja1UbbajZN0q01430Q2RcTmSibU5uCwsS2m55aQxlylTHYUfAGr9w1x
eqBtHHIJBQDAR7PaPuQFoEyG6wmKhGzrMnAf7jU9kbzXV/HC9SLltiBD1e4amp6X0zknCpUQVT0g
XDAn4mEq2U37bO5H4JiGESzE1wz8Edns0woQLNOYSepH9rT5bR1mDMEY/Jpv1g/zLltKayOpgmYy
me99aivSn0Ds1GuIZRrUAHMMLv6H9JgZ7fnvzz45wC283VftoiRVQBsVXIG5ERZjHmM9JpEyRjS+
0aTidRvUTPi2aKJiTm+CAFvkJH8gwTpxevNQjG8wQ6P4m7oOj+tqNW7W3H4iiJhIJW+0l7Seywg+
symctvsBpRihepuG17RDuwIP3CMmnjDV2ZKotAd/u7sp+vJGyk4N2c5//lNnBHYFspYBb4FeODnr
2sU2LeH80W4A+GPAdq2BpJavKKCaIChyQIpt3dUIo97Zvv/GuIIjW/dz572beB/PHBGC0KdbDG9B
OHmCscn6enkvj/HWXbf+jMzkv+kdaivt2P75j5RC3Dzgf/NcyL0EEwm4Ju/+c933b2QmIysMZmUf
isb/S/HQZ55R/c7RM4rlTOqIYXq8fMZ0h4Xepl6A18kQSoWOJLk1Jg+Zx8XAHpCMX9xUHbDqeVUe
R9jRcWcyQWOcIgmCurduB3M0pulldm1ZUNk4IFy0/50DWhPS/b3+6Fhyn3j2EDcxlb3YxE4dzto2
q4ImXOQGdfBqI48z9Fq1nNEKVzb3u7sLyOeLL4XY+TuCI6L515W9vdIgSnSADJ2CrK8kZPUwFa+J
cxfk3EcjJtAz43Ask3uNOI2dibLY4PFnCECMAQDaLbF6mQZDigGlhN6pRlwAX4sJgqhOIkZusg7f
nfFGWSXlmjrDiBVCADiAXph1pC9KKttpEjVU4Td3U3/jpKzhI2HrF1W0MwgcPdC6OlXUlZxTKI/F
YqhhtUU4fwsVl0e62hQhZNKurMrunR1taFtkBoXmHbBUTByxW7JQRowt1zontfqadk0ZI1iggrq2
v5UYTdPfoXe6yMbig2jTWeD/+k89C0ziYtTFEMZw3NEIalgvNZew5r6pP8RJ+5wWPLJooyMzrjOr
4Lj4VRyAyBS4DgnnfLmALfrioq3G9b1aO1kiGKLHiEql4s7CVEr3sPxuRVqLkPfIdRnDkke9Jok/
i95+Pp9ScwJExGMGPx4wEPr62XRwkGajl8wSPzc2HzISkg+vlDMHDVUGy1NFuT6lAE6xKEVY1Mst
kMhJ3PgHUN0xiEhvA0+OlJMFwVZTGwDXbeZlsQo4lAbuGYw8tBO0GEWM00rWeLaeMacE8CRRz9BR
vIIpHA5r5s4EwlKKmSwXje2FKtrMC94L+Qzc5pvlwrRUCrqG3XipnAfqmHccbX39ihCoEUsxvv6k
JCzogZ0UyuHeRCWirAU+FhKvJ7WVNh/BmFBd6HEC6co3EjZxzNlltRFhAtEjYdOlVcNtuNRQx8ed
21BrAKRXnnuf5DtyfLlEOCHKLfNQyGNq/MqGIRBKowjitxfy3TosXKJw9lwSYyY+spAk2SmIna+5
tTfD7jtBsgWlRQR9I6nOGVvuWIwVi4DiSbeRWGhalBadIsahkh7yD0Fi1vwymg/Pmd3/RBqVLBfe
7o1GJeo5kzy/yYPgQSxslVpKuc23zcMmbqmJqfEb8CTuQx/MQptdKktZPItAolNaNt8GAUnAckBN
NMaoHT+hBLnUtqk3cOaorY01M3r6/XvlxKcaOZw88rrr3OCtuLaitnJk/2qH9ZPLGESiVMEehvsp
j7cCeWi9uEyDLcsPiBJ3Jp9rxSeIRcZwMrURnmXNhd7MntsG5wiOjpbAYCjw45mb5AS3DbIdG3W2
WAQKZZwWD+G2yOnzV/eqv3R6SyOTjfwxtbCE2v3Kvv2XcBRxFPTtBE8cCkY33z5uh/paBBBrw10H
6nW+YD+ycsfeTxk76PTRlXGo6Db8DeeF9j46WbRhxIyz1wGRUCaLYfmDWpp8FpC5aAezC+mUGK7y
PxEyp3tahBSRj/X1BU4bYspq/kn7VPyP88DUCbwHs29OGwYpgqemtKFxW82doB8EAgPQwWSU+1jU
o6JSXUsl6HnGNZMpIKdKne+VObo+xH5o49mzMdPhXv6DMeqJmwOgdY6DHoxyf2FPOjgXiSJd3Ny9
N+NwOjiNdqW0t0duDCaO0tsEwJcyI1JpJk2c/EdH/rpVWl8V1aC7/cyNphvrZUlGHQgGFRL3gb/f
dITqMwFLkk0Q3ktvHSkjFFBTqqHOx1Z2X46BAbOnpLAe3fh9SNGgglv8RcyQUUar+mBz9w/Qc8+V
tSfOXroBADIPFS5XyOTstdq47ndBVpgRr+AD2YeKFKzRnWAnHbE2evRMOnXRQHkSJoFkTMOMS5Kb
1bC9VtHoQzvwLP9uF8tnpofXxiCUW6YNkDOdx7KPkuzZQRAuidFi7jgnPWj64JAa000t6iX8B/Ed
y9R5VjOjksGfVz9zu/zROZx/Ph9fuRdQaeUxIbG+h7pd+Ijxm+Dol/jV6GcwMdEdIulchHNV6XHS
QzCUU45XP8lHQ/eRaNIZ3S+DuVujnLYwvIqopKmoswQ6YZgsPlrNSFobivrkSZIdmTvUMICUvg1o
ivc7E6YYuj3Nn9oCTc3NOEA8SZQFGizL7sRkiDNe0Zgi2syeffmnYHAoiwtr1VyIO7ivLoK3K66L
oqiMh67M8CRXkm2KJu6CsaVNDbL67WiVn9S6qQOWEUzQg3AoTwt9S+dtLqM6WjKFuprFv7R9dcuo
DxB5yZqvvr6+RYxlymSLqKtidIxLnQvm+fIsbL3GXSWtvHPo9uodaifIS9BubvdDL5oWzj7lTWPM
n1lEGKESEfFQKd3qBOTw6fmzZ8OTA0hSDJLqMQE19YhJq5cCB4YROPr6iZ+6ubARRcHleURf9rFs
i3vzmeTpwLUoJMQO1h80xSwzvg9tpkY1YjbowrdXxacg2Xw22n541N/2i1/3GR8MhzSdvDqRK2uL
fNK+VCkrOIaX+lcNp8NEWqjLR1pvXH8oUyLEqXYw/ixA8tWdS76hMkV8Z5202j+l01zsLcYFF5Sk
FOlyhihznoN4+pMgNwFNws6IMfDLT+JmPQBRwuDefBLDIcY+1TSRTLKEONqjxen1eCChmPkoci3z
A0TOBLjWmEYzEvE87J28JTlZGtQ+xPyaAFZWm8FzoDDo/9dgSrrqKtLQm93iWty63IrSZdFE76Mt
Bbd2cufiX5RjWkB9SlWhq0YFbAANUChmtKOAlWmKJrv1qjCMbOVuysKSIcl1tpY1PHWQGHDdKn/S
YaXmTmRigzniy+Ctx2f1QqLxqhYagvFhuxrJm0d6KWFMGo8/qxnFT8qxWEABE64ilUrh465CXaFK
7PV9coLEoklGOGeoqKHLNDbQasuCM7EP7veSL9wa8Rs/sC3U6kr8pYZfDFiLEIaxyDlyKJ8XOWxX
JcG06K15UZ2Pn7Fw1SyvL8pg8U4eMfrvqQM8yYGimk105T/gipy4qJUsby5rpltTPoZbrp2kbSzm
G134Vm/swHfaH5A6RKm0ddhhR6FNaMAnVTvSaWjJS78DX+PM2z1GyLic4a5wBMEZoNl7ueR9L+uG
XR2GzI7/PoU87gvh6YQ/dzXREMEGH1KARyYX5EMvoyj6oZm3waB6EhA8CGOiBI00a8u6V2XOoEDU
sSrCmfYP2tIT7R9ID9Jb3NeRqxlJ0m9VZDvWSeyU7vZeCkph6eUKa/0tfiYOdp3MtcT0V20hZ0Nj
UCDvV76z0Q0wJUzxCN+7w7fnCosT35lnoxKgceaentKYrbrzSWBrAgOp2y2n+rj6pepWOL8ms2o/
5XBUI1q2+0d51UmsSJYiDRUjLTpp0Kkvoi3KvqiKUTJo7ibHGPHAtTbVpao0Oo9BnoCgASKQ4/Ne
YVcyy3+5HtJkZ7uRS4XuudEPZVIb6gO9DQ5vt1nsfzLWTQmX+aDdFQPXAJuZBpWTJ8LkhWY3uqxH
/5feuJgQcmg6AOZBvPjUulJ6xzkt1dnDQo83uVTnMMhtCMEcGkf60KJoHCi9aXAf5cPS36af5tlw
r+5H9WdWrkGdVJD8XffIbcofvxSbyPhYmOVCjVwPeIAMNB0wYfbW51AAONFdMLQz2+/EUqZdmzG8
0FrBXe3l63bz1C2yWb69l+4h36X3xaK+1k1higComh3S+2XQUJBusCeOceEh5W2f0UAkC/swCKHy
z8jILiPmdyjLsdEsl/IhUqlqevX1PqbdFSk6q58pOv57jh7gJXG+UD9o3MMpStyO0KDTuPHva3TU
ZDJ8kV+kLrcOVqvKQ02O6ngurO9KohFEeXcCr3ys40YZPHCJnkeGja3Ty+WwYBkT6EpHjEhxSoBs
kyjvct/HvAAEQZwug6DQb+rZJLs1W4/VtBRxQpd7G/YYcFIG690fvoOaZgYY0pKW3UB6DZiBTDwi
3qyxiwB4FRZRwU7QwhP1q4a1xoDh6oArquY5z7mhyTta8fxEtI1y9ocUPRWJuSmAwFqliedrPuuQ
3KOIlU6jWdmK+u4OFVCYffN6YlG6EGLFvj+kXq/7wLsuknTArLgJb7NsyO9cAlIuvBZZ3MbGlq5p
qnvUtM9WZD/bPuEvAoeJ6Jotyxne1iHuB7WT2Zfd3ArIVgFSd20lGgBweKvRvi5jcOLUQp9fOCtC
DEn8sSO2Ye1ijmWqJbIivNXXKudu8deEsaQtmjoFVSzTAPrxDKFE7fHnR3jXFEpwXjbrZlla5Lt0
a5pGDSOKCL1vAQp6vVtVYEdt9O+0wF5OxAfbZUDvMySLBqbvwaBEoZYfn6GGJTAOQcnMfvY24fiu
86K/7JV+GnCinbFUhffWaYrGz1Z+KC8q23Ie+7K48HaEcXfZ+hHZOBFAXZZdC2rJNsT5eMo4qscC
gztA65G6uwxWkjJj/GdiOJn6DxfRgAt4RYqNcZv07P6jsEw3ZBCcrLh4mxbRQsI/YndcpHWd+2S1
cPJKO6Ja3tsWA+kVHFictl47dy/sjYX59G649PE/5HN0n5u6rO+7kb8mlUnV8pbjJreXYPp36Yp4
nIKOYEmi0AU4cHGTrfMYezoGIjsE80EgGiQtiMrQOszIforiFHPjgMpP6yTYRulN6fGtgNzo63k6
9NR0Vl7BJIj1hL01b89IQrCuHpkK+y04OvE7+GnXpAqVI+umUqJGERGiZIRHKdFJo584l/EqBADd
+eRTMUG4qvmmD10lDRNfkDC4AG6EGBbZiiGdxz9/FfXOM8rP96XLOm9d4ASPDgkKMX1s8VRiI+NZ
QXAjpU06OPnbAkeYJXOQeLlb2Rc7NGzLotz1F727/bdRWluSqBXpxcIuv1fkG40qKhEo4J/XzPyL
Lt8UED/UbcWsLtX6EfDAhe3r21nV9lLCjo68OMiBRK/TufuXdl7hCt7OOxyott4z7AfupmTIP5RO
0j9UlVQLaYum1KZpK9PyyU+JNaI5oYLPnAYNpf75nsCsy2iowSiSzfaN+SUCHtErERSK72uHS9dl
lnEYeD5K+Cj08jdBotW5sOqrICfyKVvpA6cLTHDnGzLXlA3glVTJXZ4VeHivt28IBd1c+Bs4HplX
Mh/K+BUO7LVrJ96wKseFasI1L8XbceJ0DcHm5aZ036xXfX7FWIHR0rCev1VEY1Dl0XXExGuZZfxT
NbOQa9IICR5b8QGyxIF30lBEkl4bLuuFD0el6ok1S1CuxbJKd1mvXsIxB6qzugwS/v0wwz8ZF0Ma
9M5SNuWMH5hy6LSlChSb/+UAt+nlNt79ew2yc+kuWK7ZotgyN8v/6qKMqVW2g3aXx6s7r+Tp7B1L
dJ8XAxqFFRf/1Q5I9esxE2mabzD++c2+Dqau6pcZac78mO6L4BWrI5CVeEJ+TuSwxHnEMk6Ti2zD
Ly4dKDdCwEtnu/jhre38ytqhAWWFMcRiN9gDUmLbYm9mHi2Xaba7cv2kDW7PWa8cJ83NrN/EFy6D
Ll6NFVynGBOlFv/gWHJCkhVGT1nz0eotdLPU4s9FBYePCRsLKutjnbf/x9mZdreNXFv7DwVrFTHj
q6jRg2y5LbedL1iOHYMASIAYiOnX32eXrPu2yF5i3zeJk8htySBQqDpnnz3kZPp4ybobErMeRryV
lBIWJlN+2ZZeT27XaK6iPT+yMryUnQGzSXtDT8CFVh2+Nr7LU8CeBkt6IzIQb4bvjg6hkkl8jYCV
rN6AQRxNJgSkpN9fdRNsAPFyBFHUEFbXNJscRcwL2rEkjKthBzezU68DvwWzqAKueJi+jwWryk8J
tut2TXND91Fe1oleNf0e7bq2Xv3lWuEdv5WtUAVoJXSQ4lkoXAWIGgQsZP/cZAYGpEte7Ffhn+Ne
0+I9Jv6TtkCHjT1b+L6Izx3v/D3TIv4LGx824GUPuaRFbtf5PIlcLOosuJ4XbMYHnOAj/4NZ7ebL
NKj7q7zKSIPb8AK1OuQiBvnVStrXfu7WxdzEN8uK+DGETJubw3yIocc2hg6WDKNtv1o3w7AnsU1r
G85gWUHV6voovzMRbyhdTngZbybvzswsSBHASB0o17V9KPmyBfcrzQdOR4/0OZLkvJm/ud8Oq4t9
X97LMNbromTtRGR2L9xap+fGVYXHu1rvOiDN/eYmirRqw4Xf69ICeGiZblfRUIARDvlNe0jjtbVP
6UdzzTFs0GOziRNvG19N2RwSQsB7XqShj8P9fritGnhtXUB8gV9Ew/s4IsLOwwllDQcGF+Okm+46
h4Cxy3pB81rTPr3lM4UXFR3GVb1Zdrfe4H6OYPrY5zpuhinBy2W7DxggLdFFnpW7uwoY/NoJp/TS
yyg7ol21fHRcpcntNsHtyh2/uP3Kuawxs71oYwTIbUx94Gy7/b3fLt06Kg8Jxiyr5mYFiYWo23i/
dhL4YuWBt8iZ2UqXjsIkPgxf7VcseUqOsI6ZOfBW/4vZxi53Js6eLuUXbmnZxPrqyrj7NG7r8rqL
OmbYLg9LquusW8V3Y1DG5B1Nwdt/VUWHM9i2iCCnmXJtvSAtijeSDL2WiLdggLOudz2swh71Qbv6
NRrS/xalG9b75VfN/GcNYSg8R8FbnVSY0NYQ5gJRStl2ov4cumS1rXsXYfqT6bpv+GBSRojbnfks
oGdekiLZNBKRehGk+rNFd2PiBLs9CrMNcxtsHosy+WnvmYgVr/dTNuL5ZcEPWYXQXZd+hEbkWKzr
TUhVmz7EdgJoQDDGUzCFXF3p+zK87yyaJl4sEWBezjEObqlYsKxxP+Hkai1MZCxIf/5eHYLGpDI+
9EnZsDycidoRGft6aiqrk4JHchPjcKtRlJWshNCRN/sf+9K9KRbO/dj5JoKtpS3TXWZx/fUq85Zf
Mhp1yuzfQpwUjSibaLF+4owKdoIkoQ5CoY/yK5IVjW3qGJUCjz7KazHi7LdaYSk1JICmnX39fq5s
4NHRDSVKGx0R/rnc0xOvsw0BZnlT5RalFjVBjXQMf9gaCiIl07hdY3a54gvz7UrIr5JKDxXMEblA
Earte0+mJvaV0FBSR6WeiJQKQp5EEhgWeFpZ/UPY4qaNP7j5sva3ZJbL7I8OWJkrIifqyWhMYzMt
YDQvB+8BAPFCPafSvmUdIS8tKZzsmAKv2nhk255ROuHwIwJdXCU/hcAckOeG5vDO8kg0ArGBAAWZ
l5YTTx6LPILqA0dVTeovVQk2xzXPxBnLxwkPjAv1eOKZKNhD/txZrKKeq+NPdoRJsaFhzqJgIMbj
YwBlJX1KupXufkryd4vn3YjTUXvs+DlOmujus98xHJZriEOkbo9ubkSOZJA6GYmVkCppAV5/3PFp
MxkTrqA+Hoa7D7/iJRxRLAwTcHmHkkAfL1xVE3erzsSFQFaVgmzEqRcqVLrUqDJN1gMRW1RS0iIn
4TjCTg6aru2fKURtEAAe66UQ8d8sEZ1tyjzsAsyVGTXVB46QcaN+joUkQY1S1cUZEgfGZsFxmJYO
Li3EY9QrhgszwN+IscEWsi/ihQ79j8zSBXkI9Y1zNm9Ic7Jp1s+UpEzjbgkcMlT0BAxX/M4EAYnJ
QgQz0jEEnzDqHzaHtXwFNb7QpEVEkApKgejmUnOSkVut9UIq2M9ydPvoqh3Kj3YCDbVCsk51jGpg
W3xkNPcXRScqOEFef2SnHB2sl4CVoQ4FKOERRb98ZEOYliGxfquPguI1NLFZNghchCAJdJRswnJ0
IA3qTktN7juYBrD9iF7lwYP9B0jcCbLFxBz+YUh/EPiMWo+0+Y5J8nEZfZKX0Zx2g2ox5uacBQ8+
VRQrppMr9WhQcPfMViZqbMklNYeqt+m3DkISHfTwKEhLO6FMU7Tp2TGE7JkZXOetudkU3jtZkWkU
cz7t83T6D82IOo9bi0w5RH768vY64bA3o6lKECTOCPjnBPAy8dh+bsrhKo9Yuxqh4svwmwUVH0Df
xGeR0/dqHJiPMahkcHre2co/GbIzXMfhgEwQOOVUc0cTRGrzKuJo4m0FPJT3vAoDZaHJJxFIaK1X
RHpPYbaGYarlvjMPjuU8rnNad9tOBTnD7HvDeyJaiGA64frQRWxGjviS9v1RCt9vYzE52IgZqGnq
M7xmGshJDJ/FNc58YpPEaiIbQKQdvVnFzMScSa4YCBo+yQ5G88z/8zsB9g63HYcAF9gvUUXzlwFB
4XhjvUFRaB9aXWDF4aHWkMe2kk47qUn48FSzDyUxnvEKnKYb6esCpABMuRSoJTnJ+dSf02EWTFo0
cnhVMB5AmXjE9CucJt5mMkfSBqsxkCQ5Y/hE++xaDrl9sUf1QQ/TBtPVZu9RiiJ8sZxv7YPjY1/4
//HmnkRWgDg3eXAhv6/lcSlM1cY2GphGjOs1JE3r7XXXhGdmciurfHxRFvA5ZPaWRJBu+ffR210F
xdymh2T7riwXetv2ctMUHyM6vPHJVRTlxZuuSH/KrabsmGvDNtAqzAxwlpjtpuMfwM5lDv1DFAUZ
6o/ibmrL8vv5CZ6T4F4EaO1l9S7/4E8w48RukbGNT0M9HEQ5xR93x1mQzNcmOHwtZ6gKPGOxpRG+
W6K8PZEPeubtn2OyuteW77mcNtWGvyoHoxLQX1T+x2XxfjrzzHkOVZ4KwRJ5NtW937vo/ourpWXM
i+G1fNXaBhmveNl0sdpOlbQjkoKegn6/mzjGIsylODGzcPejFG8snqWxTzCLxRJGwnCm73zoR50u
rYOnGJuZKK7PMVyyxdP+7FVcrhIsZISs3UjVmNwTNHNDpgTgSv6sqlB9lKo1D57TPnhIuV5/uyyT
7OTZJ8hxVuEKd4TjbccLpyqEJfd04ohDoXgJPZkhpkbNUI6AQPg7kCifkht/bvmc6Ajs4uS9WKTG
p3AYVyxnxuKdx7yx8AW433cRpkyyldHqARyWRYJU2FoCWV/dlqvwXsf5M9dc5baweDssKxJKhps4
uKx35m7rbW68MSUCCoBmbNRXHqabLmygzwIsqATTvNvZ/pCRiUrz598rnRvN4uzCgX6ghEYM2r6o
mgD3vLXe3TktYbbCeNhSETYfIsoPuchm85M5uyVMo4J5/cafynU46SNSfMljYb+nRDva1rbbNO/r
LUw0GViRCGlTl9hiRe+U97CViyxMN3zuq+wcXOgHNAeiexp1r/VEqyob1HqLYKwecXPQ2SrWnzUk
m+b0UoeVTEZFexUB48yHOK0LYClGzG4hrMG/OpbZexsP+k/pde/VSds5AxGNt+V+d6NaU9xTO6rb
j1/5+o0wWO3Zz2KkbAfbHC6gjIbEUrJ1O/Sun1KDj1v6YYXetyFMBL1C7Dhiof7/zPMRAyI4SKDe
MXxhAnP0LIrV3HS1Oz/UKzgUzHm1ecswTj402tAUhtER+8nOY7Xh3Wb5yNr7ImuAqug/OV3+Di7c
mXm+NRV6+XIy/6Qe4O5CtASVfHldQ0AD4y70IUpuUzdpbXF1JmcYU2ioL+qlhuZlxFsoPfFz/JFm
s74BH7EBUppXifOq2kLcHKlxyzkaGeVFNMNyAeLnLVT58MGJt4XmSwtgCibEEgqODbhT1gp9A3gf
e/NLMWDWXdEFdtL5qz3Zt2Asjimi5ao8EedIHh7xhmOABGXbPlnD3haMXz4kKBcwNB3X+3bzUPu7
W7crb8bDZo0wHR0ijbZ1kJ7Z0hURZIkyxI74ZvzZDc3uSkRI+aOKLyzhgP4im/Q2Co6EpexRR2vg
3pI3hewCKlmLTIJ9VsXKssGDwp3/eP2l+JsiXuNqSjm4/3Rdx+m3S77fzvjGeO8lxIu36U9ZRcnV
yOLhojNoy1NLOWZcpvSB1oYXboimusMsbgCM6+3/3T2VtJwQ/dRKmmJK+qP1tFQ96OzWMBRC9yPh
xzPTxgaHA/eIGClsxE/SLyAIt+JbWNIdDd6ySn6KCCKDc/mcFFjlvH7n/qagApRA3SWJiQch8rj9
2UyhwTjOfFR+gA6dJ/tZpAAhyYkEH9jc14h5Hud2tofjwvamMFK1mKyvj1lPW691NTL5NU3EwmBg
wNmt5rDmbF/F7weXfVHEtUhVYXPupT11CnMRbBBWFxJRggbomBZd1WGwbQKvfB/7RPmJkcXEjCZ1
+aOufaaclEhwm1Wvjn6yWScxlfeqf4R4z3wN8DenkCUnS+WJtpcFzteALeaq7q/zPH7jnQ2APR2s
k/kKjVt3HZUCXoUvt5nF9dLJpPnE1JmpclUzF6hXASnJXUxnkbAb+I2ICwtYpriNmU+JC49NSFoN
t1wpNjasQUfzCMXeLhtavbnO1rO3IrIK7H/H+y9jcRJ3GchkOFoqZQoGI4gCoz7YoNaqnf6V5kYw
2uCdo2meUtYhA4pPQp5G4ob+6ujQjQaPadmmnnBBY+pQJtOjPNtNRpluvdtor2Kyq0rwDYhpV53C
MVk3FimyxLuZNbQBwEOtJPhH70QBY13vrU2N5JwQVfD198LGRbw8B5IEYkkCF4aVheH8ywfULsvB
L5tVj3kgTHqNQzLznbRALJnl6NbtoZru/2vdx0WgWjBNjQ37DlmJ6pMsNhf4f4zO4b+CmhHLMmmm
lg6pqR1qTpBfVRbSh/ikLKiCErNJZlijgaePY6aQsSyGabgRN/HAs/Q9yBNmtfrhDwx6oCpemV5k
FRhEFpyjpFbVW0zRfg1Qj9d/jK8hRSR1lUi9UpUU0FtVmpwn05+Cx9wrNhHQFKS3Mow+ume8TzFn
X/xODMOyxPleZI4ugmebMk4WA0rMgHxZ/TvcmPHCrxsAfsAh3QVFSinyve6ZpXCj+ch71eR0vSM8
ZB14liNdU72LCVNLTZjFPgRY8KpE7raH7Q+D7Rlzr5yCB0wM9kJWcwNFmNLbYmeEKnZNGv18srsA
DXbh3lkCCoxnmNmqwp8bkHa7q68r6AprdeRP9g0KKoWjbqI3/CI+b3vZ+uKrp18YIPwYasb3IlkX
KcO91xflKZiixag4RNYmB4r953/py+Fy1M7Sx6v/Z/IAmGwFrghs1bJlJbfMxoPA3OuIPNKHZQb7
oE5L8NyyBycSEKkg9dev7jQnmqsLUGgC9UD9xcvv5eNfMGnalE5rrB4rjnjRg+TWpWPriv7Kj5AZ
lSineSZqXfyKMXOeXtnAAbpT4UDlhuH1EyUCzN8GemI+AH9xdWGos6xLkIORGlDRiOCPU4cCVhmh
exjErPtnwRngNjbjiFDBHK0lTgb9xd3QaXej+c8/IFSewL765D4ytESfHuPZl5+82KQjzm7xYCPT
BXLFI2Ir1Yz4AFijEMA1YayAfUS7cjA27M6D9mHkQpjxaf89H+VuyYYvNjFdVxDL+QGRH2jiy+tq
5zjcDmk4gFcyYKljatPa0QDMpx7tUKn52QpWAINb4zFcq0NQni6ve0hYnKHz0vfrtA5bevgE9juB
W49+2DBUGLLlepyYyhPPATNEI1KTwwsaS84sv9/N634Id+sqHMpLxnwh6eUcu6bRWKAnuD7NMQNb
kRiexhddr0ozgy2DxEH0BCgmimeL53pzw2T/Q40PKMwmjkTrm1HPyMZ2hL8rzTnnD2oPsGhnnLAX
dmZTX9c2GJ4FxP/jI/kkmVCayIejEYCw5zT0IzDSHUQZE/NV626rSzG7EfKZ34PqjCbV2y3pJUXN
z3FQdUtxXG9Fn6CSVTVhqv6r7zPf9mM2Ziy4mxuPffca4iMzdFjTtgLvtuIR9NxqO7mrONwEbkcN
IGK0QJAqnfytb9ghq975VnVsIEUGYeX11/NUHa/FQHQj7ZbiSM3RIm2ziHFdCiyvbEK7QDnI6i1z
JGUxjnDCIaBql9TgUQMVQSEqh5R+oC3jfIRbeILAck02tIaajHcnOoLB2mB2wnSqdsSgFGL6T4c/
UGp5N6YlN2NidAViwXBU/I8tq9TKONAii3IR5RBz2gCWh1TfiAkLEmxWv+JR3jFZ0zFmoXM0cCDY
+kNG7MH2ClfKgZ0HVlG2cpka7WFtsDg+xwsMPGG0deea64zmYW1CfnI3saLGvkgwTIYhuqH5x/kB
vpmzmSEWUbQNLWZwC1No+meKSfSObEYQ2RKYR6XGYPVWmNwegNtvmlvD2IugdBbh4vFHly0Hy8BP
XcDjhsT5lsWakYnJkhH6x4u2+TBQvdaV6ICgoethxSULMS5H3KQz1lS0QFA5s1RO9zNUZz50TxhE
6qiOdvK27B1322MuWtIg0RC/104unYwNOsJPzi6XjP8VXzkDnAMMMgz7hZw9ke0Z4pwl2//N+Scl
A+25xzwkBsJ5uZ/BOKOn2485CcU0UyEADaKt2gCNsvvbkSTVo+oBuQCXJRVAQ9UkroWqHw1UhWpE
qLVaOAav3zTL9H+52Uo7ylgFW11kcXYS/JfDeUBo4yw+N812UqoDmdOalIOAAZwPsimthQQt6qog
Knws4o6jMbobJ3gtMB5/KYpEcQn2XIPka7MVsW3CGuRSZmTy1ND0wLINyWG2ymv5dQLSarowhlhH
lFRCWxG1kVheyBiuMABXw4aRm2oYT3trB2R0oXvn4WWoUAsV0jYNkUy3fyABPV1P0m5YvWAQefQB
L5+bk0eOk3uY+8ps6Dl5sJtAOVHY+FhSPoOSMr5QwtdYA6gV8x1ml+tx79rhVBud83c9fWT0jCjH
QyTwiOFh7b+8ripBsr0/eJv7zGXDqJYVIqFNveANEtePptOJpjSyMYuhjzKm+2g5IiDaDYgJGw6w
OXd1y5FhDdfifgZSF3oT91u4VjB1Lv3E2VkCAsZ+8NNIcKv7kVkKvDJyyvqvjDOKO7/hh3XODrpr
NX1XWEAN2ReGklnnh7a56vN9vo5a6iBJTseaR+hXbCexA8GqC/uvIoZ6ktGyiRSXmLb4MNrM6nvS
xvEVmrj6bGzN8SMF0aDMMwH2uODYMEZe3roW61F24xTHSekoGZuKG/JsISCRoxo6QfSZ8DuNwzLR
O5iwsEWoEhVM+g9KsZMjBQ80mRmxSxBq7nLUvbww7xDO446wC5S88EgzXIvW2X6bXJczHadZIPvI
uXAZqEos4zv2oTGjH/PWfqjki2r2YDSLoof5bedBcirdbnNTTlhEOpCPjGHTBWh3aF9E9KzoVHIE
duuDk93XNWJSw5LpvAl0z0kfzJ5ezDjep7jhr46ZnShFAkzfwQmtm6nGaxUEfpUy5UCRMA/9JZZt
j2be5FdFm2Q0uWqDkFLAluCtDoBSsn1j8EvlJ3clpa31S6sHiLpUNBdOwaIsC448xI21j0Ms6JJx
9L0ZcqRyYFmbAIZZt2duV/pOfhfvbRdpDjexa75ba5KMM/a6zgpzY9QymBWUNmZV/WU2qNoLYNCW
pT9e+fTm3In8QzZyAHbMX+wdAauAPOqy80gjkvmQVxv9GHHJFYxVBln6gAOH+VTO7FWpmWYYxFVz
3XHu0A/yEbLcTYkU2x3eZvNSIGLmCmAj099AOLmJZ941NDabW9NMgAs9WN9q3yPs48f5B55fdmjh
U1YLziqHVQdJgXM2HgyX7Bpu/QSrKuvR64UqAsv9kwGHrfOgWIb/yVrECgvHsaws/JHT2NvSmWb+
COdupnRjcIqZiaiulmPv77bpdZj66aPXUWAMxPdcgixgd5f30zuv164WwzYdcyi5o6GcdGYGUk5a
GrY3aj4nX5LDRbXLpy9MjeD+OeXhV4H1JoQ7TuSLCI8BVEvBLrnum339R5D0hzeLN89cYpt735YN
jndrp+AOiTJU1/CelzS/n7sQD9to8yYSa79N98P6X9Cm4tptPeettVmOqCdMfw5aVJXw1wORN5Eq
E96T4YYihzoq7qISbuQ8NQfLJVPPpypCAwpJWpssvTuY7LMYb9Ypm1NA/IWYDGO2jDc2IFseUrT2
V1JCzZPzxzRGTw42skOLUcDIRgwmz+CfG9Kd5Krq4oHnKEnxBmBadDRodlguRbUvlo/UW2Zb3Iks
5YlnLHRc8L+0trIHVoSadceK0nXN7VnbACp8XhRDI4NU+fX4DDW1GdZ4AWtzrCUaGOFrye6AtftZ
zjpykpRzpCAPeTZoOmeddBQik0EMPLDYKbbk3iiSE8bi0Kh/97pWNTuyqf2DkdPfPUjSqGUTJw3p
cb7dMOWOl7Q+djHgOpaScNj8u1mWd27vPwjVUqvrI6Eec4bBMklKOKFGHoqMQagVr+yAEVPYAV8b
1SQtdZqGu0HYXpeu806CPGt3wpz29bLs786DICQVhfQyH0+444t33H3SN1CzPxJIBUaETUEGIAJF
m0usZ2Qi0cTWqAmUna13Hi90Ka+iMmTzDUkaX+fRFAE2eOOHLnC6O14Z0No9nWG5aTYP2YE3Tp3F
ekd79TYsyWgfphUs+OJL5/rgdBsK93IzfO0mSvVuPuAHVHCkYItAbZHC8uSJwqqQUZp8iILhAUt4
iK17LsxLsv6KKQLjoYHr73onu7Stj4jvzryl1+B8AnMkZgdX+s/xTE2xgbyw25XXhHK074ot35xV
HIb17P4yMEw0c65AYNf4qtRkGCFfsJGKXfpz8bCBCuD+eg5b47Q3HD8s1Yjl9/pzOUnL4AXjtaKC
MGCsDDOPdgcsiOA1x9H8UcPYjOAdy4GZNdkWcCJ/EEA5Je8oWlyyTn/cguNH76XuFYNAALZVj7Gg
LKQlqvuZqzwtc9D2YhTBZCkmXufYbj3a9ZA7d/H82Tol6bXP92+zaPtJAO7h4D/MvkFXwwheoC9s
ui5P7szYPVoSBePLGAqkKlpm/IyK4zsiTT8JhvVSlXwDVk+i8XBC/zMHv5Oun9uM7zZsmRWKWkYN
R/tYi8ri4Cbk1Yo8cDDRFzeM3+ri5WQjapvaJQ0NFSP37FmsEd42231YeQGqreGcaFNIw9HBEOFk
LZaky3+O7acYmHVYm3lP+b9jiyLtt92cXJMUGCYleplHmCZw4xjeWc0vN1OTnbIQ7UPROHyNgYiu
tYCrZXqU03ugNHBk5TspKObMYlCbcnTdMfgedDxgTgzHju7lEjReH+9xnBCp0YKYMbRcuLv1wBYv
W/gMHBuQyOaTMObKdszzaI2pjW6RciAW0BQUHTpNnSgpMoxzBuoEhpOvX6ttXV5eq8T+bpwwvOBf
x6r/KHe2m3G7i9+Oe6SIXYGhV7kcBqrGCs1JiL6nddG4eFHNxA4e4CWRUOUljhYImAL2iphRLugx
yqpsCxtPsW3d7ALPemVCHAb1p9ltCiR/QUY+KK3cuOH7s4HXVbKIuF0ABgPO+pyGNR7Q8rT4L1xs
OgzPumH+kwDoDf2T84Vt7WuZ7/Zf6CgokbIOEUXvsKN5cHhLmpA3UJ2QPS2MYGqVkHmNEEKCLKhQ
KJyifQl4DFwET2hstj+6cdPfmU2B4y9A5N3ods1t3UYLlLWV/7nLm82NKWb/sQJMQGZ7KD54A3Vd
nvaH9aGYWrrjYmfQUuC/WPZTf4npeX5ftMv3eEtrHTuAOtVQZKiIEavctqssfFM7q+2NTxbyTWak
+vC3AEIb1CMge9RsB2d5SzBpfGe1e+f7WPd4YYYS80NgpJzgjFsdm/wiBiE0sJnz93Z0v0HIjw+t
eF5apCIJaZE+99p+Ck2cBScDgm4LXxq7NjHj5eWWtfzaYNxFfpnwgH8QrHFcTNBqcwjHECzAlWi8
j/qzaN/mm3Y/VfJgfSPPXGWp6FpLTAVkbNTR5/Mx37X5/GVKNu+1zctAlDoW5+Tp3XlbrRMiqNp/
TE6VWBPAyzuOT6iWIYL6E1TvVMjFKQVMJnEUwFe3gN8wr9MOI4ashqS6KXIxQ6gIno51gsj4z2xh
1bgi0vsxfGe8dDS30rh8BHh9rmuVeiGSvU/VI/sgbW8jUyfxpGSpIXY1MlBr0w0D+1FxQooV8UuM
9Krha50w9BWNQ8QdYYSyeorARcWhen0fORnfcmti4gU4Ban8GHDogPwLquVgy9akUcfj4piWIMRW
UIw18LwGwId8OQLF7Xn/pFLnLEHy6lzEQGxijpQV1ire9oe/EkmgY0TGWEYTyEJAvObsHquxOBsD
bBmqf93+0KsbgGJObuO5QBVHo8glBtWifovulQ7UG/cWCsWjjgTx+eKVNqcd42grulgw0VnBJiX4
TwSkcRwfxBn1EbfEE90SLPXHjhGfPN80p5XnaVc4F2PBKdR/ngZ/uVhcl7ASHiEnl3A++R1u08P1
sIn5wZB4A1Ah8fys2xBrQwtLNtyWz8dQ2HpnHeiBRHtkzcQNfwHUkBg7PCkdTESbqvPETDHqi/6X
zsCadAK5AdQpshhl2B7oKEogBtFydVAifH8KgDIDoxtYeNJGQFbTUFg4rcKZRbyk6/ywQPcUFiim
oSUfaFYrhwzdQhgENp7cDk3hKVVbTliaGnVfSuioVMueb8NOXPl4jiRYAxkSKiPa3hHM5OV90Zja
je61W6ilHUcstUg2iSd8eWBPxz2tsa0QXe4HnRGzj7f+JLSeN/T3BMNaafIEW7Z82ft5xvn2+nty
YiNwfKFHEGeRRod9w+zmrTLAxbt02Lsu9kn4h75Ar/s18yDXEGeIR7wwaYBQfD3G2vwSYVyvvPE5
3vwF6KIGWpehsjzYtTGUvCBG5lLIWMeZryVBYHQooMjKUot9lV0DOZC0zB61A2lyWENOU35W3HKU
TuWZEcHJkRNRvRM3GUceXonRCdoNiWfrVfsVYezwT+NOMTmY00ElzhYoxRgBWD6fl+NeLXIHo09a
CMNUWhIKORFqGbas6S4Ce9KysuNpzUHPFkMnvYYuVl0G+Yu4hXDRLzexdpfUedohVfzr+SiFDUYy
vB+MlkU4xNdT8RhhOHyYR/cmg02DcOmX7VmL5btTYNPEg4mqi2b+9PrysazNF/sVhyJDDVjhaO8w
6jjqhqI4Waolr9hm/bF6Ewd0eaZgGo47O1Jdp/uSdTvKJLojc0h/GsTql7Jo8n2sySIBYxmw4Jii
YvR5y8fOu1sGDYdm3g4vBqL0D8Bf5cLePMYMLDF1/VUzLbyNcb1YxzG6T+qL/G29AdNkmvkLS6MV
0KT5FQfEJdjSJ8Iw67KuV+7acw7jTZuH3ZsqReBqU1eGAgyrHEJE+SOQlVMAgk34HlzMbl/casC1
lOqqASYzl5K08ACGW/dsUIB29pd3EtEMftB4ZKK15CpfPuuiXm1C02/398Eq+wYcfm3BCU5oNT3W
RGhZIWtbvbWHFeaJ2sY1VWGH/Wqj2H6bRVUSm7/+mP/mrYlkpQJinhhMyqOji1vCYEgPsz8TUcoE
xuLP4meL4S+TQI1CSnHchRmpoK3Z1ES2FIhuTcbEAhIaphZffs5OTU4LrltLF3wSr/316z0ZuEUu
ctAAWqAhHBQY7HhZDhsTjZQen+Wi4C+7d4zZQioiznwBdyBUb+CaX8UNlBpo+CIi2XGEuIJL9W5n
mjfScslw8PUrOyHQ4TFH+YjHnEXosGR5+ZiH/RwedmNJjwXXXQaZ4tcq7z3OzfdyFKa/ZH/K0KpM
hX/gUaIiWMbLtvMtmaNI24Bh70VU79B+IklT2A9lVQelmyTkKzkGSuElqZQOdIBg/SPI17xwLfhR
UVBIYFpLIbEPb+Ve8/qnPOG18ikx3ofrzd2H1XrsJrUk3uGw9Lvlyd0cEWhGiJac420xz15v07up
R8GnbwQzqHxUudhKWQHQKIT0H3gvq9N98ZKx63M9dOpEI4Z+oCL/L1Uhr37bZX1Ic4ioUupfuRBS
cX0S13zVlX8sO5eVrGKeWgnckrntZzGGD6W52YXFtVzZonL5vtDdn9/wLeHz+Poirg6KPJglJ9TL
64s2qwldXwnC0FFiU9yJ1SpT6/8t08XoZ5WqBFfl6gcQTXTiUriKhgia/0MrutyqvFig5kKal/er
ptwaJluYAYGQ1FcFVFjBwHAQPot2NwBNC5iyTQM/NMrY+CJSjc+sjpOtTv0KkaQr9OWsE3vs/eUp
ON0Ofwxgz0+CzqQojcn8yXbN9y7oP1uuLkWADV6HHK4PAGgJiwWxDVzl2zHyLisilwse03ljJWsi
9/IRgDvFgDwGPzGu8ohuQua6d0j6xJB/TudCCWwN5mB66cKwFvlRzlhfBzD18kl03c8WI64xl2Np
DF75uUW3o6VRurjtDNEfr9+8E6M2ZLr4xccERei/Qtv4/OXmtWO1CfO9ZygW2XRpbFSRa4mMeNN0
Oyw1pP6TD4ydZqKpHj1YGCiS2Z6lAKl541Lmrz6mu/5m9i6deXywOZ7J+BjR/HRl8BaaMXBBhLPA
eVz+dHfgIyQwiA1Imqva4WiV54eE5MeJj6C2tcDjjFZazGc2L/Iu5u8aqNj92fHv1A4o80m7g0x2
Kxczngm7pPM4mU6xl48eBgTipgA4wrA8j2phL43qHIYgjx5RsFzD/Jgsz9+q9c6bH22lW0X7b0lj
/rR0PnRcEhDhlPJf05dv1Zeo7moRorQ53jnApd/O2yxbYOT4SiPy0okNwR/zxPS7HA7NypsPwYPS
4gdj7anrvv4hcM6CfMTGUZp913C7bNfQBG79LrGGt1LKd176U0i19EP+hGFCq+WD8gAljm1SAvgA
kt3R5BIbe2VGFPUc7YjCPgnfxDPj57OXHq5UH7Iw+hibrwmhsEF3AE2Lrkp6B7YvGoGn7YnrYmnJ
VTZDxIAk8Mrr02uvnT7I9F0gqCZCVpzlE0DGQEJIQtz4n2r4BfSsnNACfRA/St4hf0GtCMk29YfV
Q+jIs+JUimLr3mJxBya7T1MaZBI0fQqqtWk+/KEK2BPo9vLMG3p6yFAhJaTa+TjjkcN71MMPk88r
6kzFgyQ0tbgUI52TpOz2FNccOuMYlwZX7bjkiqLFG4aDBqapFr4s98eGCUvHPkI8gWXwlnyjPBKk
apKMVHWTVaGrllKC9Hniks6b43XGCCFaYegdMknwjt7UpmQUS4n1Vr10OBQ381xf/a9LBmAbrMv7
eFVfiwCjLlYFqTo9bYZqjOTqf96t0ub3nFwXM30RveQPe3ROFofVao47f3o77MeLyV/YIcAqUtqC
mMpq5nbLvkNa0xE+2oVOT0VEqF0CdF7PXfNO8aLKmq5xILRprwKqklyI19tYn0x6EdomMQtlDtGN
wI18DQNmLdJvHLKcceR9rmjwfkLLyGMFGBOuJBcKAWeqMfUoRzgk1UCnS/Y2FmoftGIlidYESHcq
Yve1Wwd0aMEgYg5LJmr3wh37ItuM2XItSq7BQCUz8y9JtUumrCr/i4AtBydepSmZbfhJ1htFDUY9
EV+lOA5f7BvOjDHCS5oQN4lzPCkWZGKszBt/E749bN87S/ZvVQminEH5+OAEiHwaKP5B/7VoYe/9
HlRE0D5ef3MYRpyuNyiePALuHNqFE6Xj1DStU+fdexH4DJPpcQRqkgczkmHVkDrbdL36VE+lDCpM
CJAMBe70qpH2gpEOewNqSKsKQkc4etwtvhdrmDdWBw5zX5uSXjbji93E6CPpnVtCFOHfT48qTuVZ
LlkTzBT8z7kY3lYBHpboVO7AuGh7cDy0bhOwopmSEx9KO8GoxxBbriF4V2Tv88pc7PzmrR3+qVtD
aSbNIkX9Z8EJI54TGWxEff8zc3x051+St0rtMuaht4aQ801IvsceLD2V1G4QOh409dROID94bfum
w1StLjf/Lj02apWqOtJ1e2LkOGmAGgPjG4Svz+SncoYMwEEnN3SmEpBDILYt2N9ra5Qvp4QF/6A/
OK0AY432pHyyviNH7287Ddy/dmUY0iC04AL03OCD4yGKwwz8C7RBNAkcLcIRzYInhLR61nuzo3Cd
6o9LQCfJQ7HEwDPr8G+2PZ+TFYUZshCGj0c7uJeMGGflJsIIGYIAWP/vg/KN0pXsuUbkuQ8BV7SG
rgcrZuYjglixB9PQFE+AZMvk78yF/c19g/ZH44JEgw7meDpW0ME5xeRzYY7ouUxM4FS+l0DlOZmn
9g2xI1s7GpVFbL/MeOKvbrifAMDjow35YCBwnsJmR7JHm3IQuDhTrEDXmHQcgQR4UqTOgEvS/ZQX
H4vK+yoho7ZHGQBoQiI2icoLsV5x+FvPYXGZL8O9zxaYuUDAKAyscxS9SjNk62QOb70at1FeVgXH
lQuSPBDgRUDuBNucw3Dwdj9ev8n2UHvxOdDkQesOIXgnPP1jPQhjkhph5MFYFnHTV+1VGreon6h/
Eh7/Hn2Q5FLiy8jFQeGTI0bYOKdF92OH0x1MkmzHxqromViOWC0HI8XLsv9jvyr/m6WQ7ruCygaL
e4xpP4s3az93JNE6+Li/xb40eiwPDuR+xAWyCBD1Xr4ycsyV3lOvsLMVzsW7UOCz+vpdOIV8WGg6
YMFRZKhxbADVJm1yaKKmxzeGdtNlt2POYJVvEaCu3KvRytog2TD+qfHCE/0bqfwY8HE3HCA8Jn7I
V7uH0Otreoz16br5z5lLPXkrkG6BNKIxYrYKUHW08IpiF5l4zHq0qtJhAdLJrEXHgCAHPSO9KTBZ
IKMQRQJvAlYjhSnvKF/jT8EdZ4SlSYRxcPZja5Zxk1TC8o0Sai2JpSb2LSYNCnNv2+AMlOppgPhy
2TGkB2WDs4VOihfpqNZyEi/buVWM7S6vg2yIEW13RufeDw0CbDBRHXzat837JR6ubNP0e4KnMXft
+R/idLrxk35tMyGYg0p7bbnJMNIEseikG3fpNzVVIk0wfv2sWsCK5a37CY+JR/X6A/JP9lMITAH2
BfBR2LeAOF9+tGqfxM2mbfR6sBsgo9SzKUlbcfKMZDm6hYgXS/l9mIpp+9R8SySDjFm0ziwd5cK8
dXyXbP7W7gPSOkey+VWgne6dw6WVE4ppkcA/EvFGPrsaMWnvk22TLVJpf4WQy5guXvhboH7JFdYm
bKTgH5R7I92T5luKuNDU+3wLfKI543AROIm1n6ySiFg7uiN1c2AT3YX3ZGO/l3mKWrCyiG6z3WYN
reWNZPxaBBiWAo65NaUbzQoQryLhBAH7mJLrUaewsuEY4ki0iAxbYanMIWXim+eQZzmlagD3HHxb
IF7a5vGVClCPzIsCibEE/6oX6pTKh0/+D9uJk87o6FMfw2/l7BEsV6X3Iz2y1Zu5yR1+Ocz0aUrJ
w+gC9x3DNNQn8xtZPaRB/oAKC8ttNRV6AZ9FPTr6X1+lp8iPri4GVYP0H5jgGIFHAVXtnGnv3tvi
k8Ehre+bceshxAKbUP9gixKGmzI0k+WYlW89mcR1w4PSM0RAsAuYG6r54uuXaJNAj/cI3iEySmCf
8TYdFSaLl6arIop9G/alG2h7HQ36BQpmxAHVww917nW4vzXu8E6lpQmxWqMRV8cjNyiN9Z3Bex8E
DI/grsRd9dFZqj8OSXUtsXsrukqBoiLBXngTtw96J6ygCv6XWgw1oGc+2Enhz72n0CJ4AHod9c0x
9OIHHcJbk97zYkBD5H2gMo3Y7dR4SoRsIQpgogw3C0EZjOfeZnt+IapUlJREo4p+KEtZ79Gnafkg
jXrM0vKG4DmCAFDQ0LfpRZfJk/Uzl6wfP9XXP8wpvsWHof9HGcaxyUjn+OU24zzsd25wny0cmxyd
wlWEnci9cGRTscRh3t8RkxkJftU1W3xrYebgON+iESLk9pzQ9YRTp02HsgbrpiSiQjuWR3kHjLTL
0XfskS6fHZMwmMs62qsO7gMMZgnXayav1hwDdwEJsLH8IX8H9ISmVfvy6zfrb+oMYutWMLuBWyXc
OrpZcEKdHmPW/r4k3k2SOJtkxjGtpt0uWfCRsqLjUkdA1yUhtXwbfJREQrZFRhQwSLV8pehQjfhV
GUZnTVZOp/rMjtl+XD+hQuTBHV+rl0f7jTsw1TfCgnE8gqMkBqXyF7VBmBQms6LDSgzPWLa4bbN8
1UbC/QyXw23jHu6fsjFmCAxFpHzXDzIBPXNXBcwcbRSiKnKNQtlXx0vQa6JDvW8P8T2yB9yzuDqK
CY3rZMYgZa+gkPow3I91C0ecEwI9VgAht5KPA+JrnY968kuK1SGmmoqhkQ7LUv8gV7x+vXaSfXy9
AK7MiwA1I9xmX56HQz+lfTgFoT0ZbCMPeiljAq1OazDDKlBCkkCeJ44S9B2Pybfson4j4DIv8H0g
nYnymP1rpDeQnEfpvzGd8Mh8Qydh12D/IusnXCE13LHkdEaAol3ga7nW57WCczXgXdh+LP+HtHNr
bhPbtvAfOlQhQAK9+pKLEzuXtnPpF1W6s4MECCQQIPHrzzcmUdpGOia7T1W2W514dzAs1ppzzHHJ
Jm9o0F+IB2DFupYgNDTNJno+i2BYzjTxUVTmqscOZ/UXzQH0H9HL3c9o9w95jIsH6/lYVx+mPqTP
zOAOlyQKVR+mOJhy0HjgHC7uh72jEd1/LjQHk1Vk8P/jBEm+K0LMsXRHZEigstaAIzCeLoWkMAMU
KFAuUz/qurTZPP/kToxY2FSgF//z5AbvRI5zTYire/jGgIgwd1/peNhU1ae9n92IgI2M6V5IeoCb
l3Q69lKDkhUEadpEgh1ZUsHlosDGRExzYBSUR3GGTRViA3iSnFBpzG3l9lpO6Pjhf6ZEffJjDEqT
vPRqPNbDqQUqWq8HuYkX5yadwgGRFd9MRAR0/W3BvoMzr8bZAvSEzcqFVziLxicj91d/8cmbgQEJ
STHMfNwTqfFqgjR87lA7h3ieIn63fhNTNFR7yJ4x/wIKlyWHgEezUBCkJSbvcYMUcthCsxdhUmsp
rjcv63K5u5CUzd8IWsRFhYihcRreuaMQPkN/3ICED1VtXbspp5uO7sRqqp82wnjif4Fyc62u5aig
lMeRAGRNpdTn623pSQKy9xyjGZ8rpNhlyIiXG8X0ZBCcEJHh+ntAY12X3jh1H4GPx4Bwem0kub+/
WG7jO71WypU9hkRWBxQT7RJxgZFRaTPcHfJ62UN0Gq+zvexphlkc6tgtS5DtttsTYdDnOgHRacKt
DVXbwL8rZMMZHphTZC/kOZ20W872kO/W08jChUjGYPq3bLFGxKiMltwF91XgWHtgziK+IwibvKwl
5xHQcCxjJeC2lFB2/efX9NlVIdQ+1AieyKZBw975W99LFt2iJ0H8tBvGneGzrN/EPlUEouvwjrEq
jD/CzEirQvCkYqXCjBL1N+YdZxoU4IMQv2Zoe3walKHwnOtiQWlpeUbM1w03nu1Xl8x57oCqLra8
aBiff5PeyVpMjL2LwoH6un1h43VucMhuYQnAo6zWszeO0RJoBLU/fOnB9ZXzwyaMJ9H2Ti2i7VJy
LMcBUBMJc6ERn1HnnY4mTdrahE5rCbkOeYJ2KRGBxyujE9mZTgHuGdwF/AmnwIBPz+8umntVmTnB
nZTSvBB/BbsJ4b5QbrZggErgZqSqul4nm5mc4R5noxOoQ9oD1NKqaJJ+TqRCVuM7C9plj5JlhQlp
kOPqvNZYRN2s+ni3htwueyhpdd2SWprCRbQ8vYElsQ/Kk9YoQ4iNwsd0DG7T7iHO1+9/w+j1XOHF
bJtsTxiGk+lwaSdZNZmkM7QGFJBGExdslpIPVEBZ0CBBgwXbT1ziuDEeryoKEOoKPTCp5qSYPdIK
S2ZIGlo2SXrfAIb/Bhfj3LkH1ml5uDg2D4OEk8kKEeyM7E1thEGm5AKsWxnMy/aJI4PqCYsNoZgp
EibboScUO3JHlSX2sTQc36LtTg0PPmDYaRhB5YZDO9gkSj9L58Ei7UyprWLbCPfIwOQpprBzsUc0
I+rN0sHmmH/S+pA3xsxnPsUU44UGbAkxrl1DGI+wp4ZSZIko1wdvApE2j2xk1S5Vrg55NWZFOH27
cg/vD97kTpCS5tZiMtt94IzXQ1Pipr1di8DIu8LShDBpThbNMWbR6tMM1GZUDbOA0dnsCfmfV45q
aRrqfePHGsIVzWG1p5BNSXn6AEz2XmCFkbQnQGWH9UUUINxzKHBpT6oGDzCmYO1B805iCUA9Ubnu
L0QfUiUsAZAK3AiS5VXFtep1i9bh92jHNJLX0rhQFD76AUUlMtPoDa+ev6ducLU8sY5RgyBox1/9
bX7plGs5EbGqKxSH3iljSwZ14m44W1ngtso3HM1EP4MmQB9Sr4uAiLZS2/wjjkyyXUGTCd3SgiLV
/aAGeC8ejwuxNyb33iWrNWAQa76UgAVyoTAnOnZMzXKkK8lb6KfhjDWOQmEcAjy3l0fC1qnrOKUn
5kr26CLDBJujOe7CbzT/kryRYfurWZmR+6ucU6VrlPH7yIvp0+BwVcHHlhGyvPNz1Lj4qr3x/G15
7azdMSBMKNLgzePKxFHEGASa0WDq3zCviKNdR6ofnPPoyM+JFyBK2OhTtLHX3hxVBSodAgc+Pyj5
kYmhu6bisqHher50CHSQnFwbjBfz5cPpbtAoOvPOOTjbgkaxZTYvCzsOFFv3ikIGxhBfRaF9KMek
7bgR+aPDqF06xZKA3HjOY4cWI+mO7jTCU9RRAC5a8oYiMQHWMF8wGS22yTaVFqAezuiJKB3EqTbL
IaJ42W4u2wVIM7WTjU8hjksnPL4l+tryhj+8OdvAyGDdRIMtMS/CcFsslBrp8FqSUqDpn2YyArPS
gEQ9JmkddZNMO9UtK4lBftnpXhEauDfAYas4AI09TViHe+X6Dd4QMQevz7auk1XYT7BsIMrmd4vN
tr4oCii7HEQI/pCKfXn+gZ5y3NnG6CBhZRIzQvUweKC5l+190oYoadg4bBaN7kCjYIkqpTuP6KNT
2t4CHcmOWZiAfZzPC/zE1/KOwYACHL/jrtsRyZ14/gqnZ450YhZFaKUoxMJnsJuUvAp+Sdl/J9tl
JfWpjNCV2h2eLaCHVIb+mDACeBiB9DvRSrRCTOqirpFXQeowEUtbD1EiT85oWCTsiQ2kFahoJ0lC
Dkn1sm5nf2g2GDh4xVHzKJY5ZvRt3F58BROwDynKghUzAskqSHbokuaL2IdJ8p92V16s8vJVE6Au
5E3ROalqR4tEPbkg3edv09n9DLULrvtE4KK6H9ymbr4qlwcv5rxmHqMs0Iq8TRPILXvNiJyRBd6l
Ff29VpzmbbisKkWl5wrREdGYjFzXmd0MP2SEhnOxOiHXPj0MQo7eXYzEncOdEzKBxbdG1EJ5KW61
sDoBn2qcNQcUYqyYeshdyJ0JHYeNQzQo1hlh9F0Oi//i4iaE3bDdQk3Gf+npxXXLFYEFXbD9sCuK
d/ksfamEE00tLb6BcG3q6j+6ess0BPgJYq/VvLDl3AkSbNimBmczwRnH5M8VGPRmjELIA5YJ6vDa
DgV159zbv9UxgNnug6KrVdMHmfej8MVSR9LR4FtijA1RaqoDphIEFot+I92C2zGDhHCvz8IoCpgH
LXMn4VQqLYTYq/4wyjJYbgopWJpJp2DECq4RYiKsyb9YM+pLG2JldbCoaQ6m+wtQ7jcQJeBZ4qoa
5VuIJC7YJc5CBrIyLlNcckIB8/xzOyVqw2mHpI03FCsYhc7giCyzFUBxgl+tymbtxJIXFgdyREN2
Ztr7ihNApZfmMi3vqyKl5FkSt5Q9VCGqPqQDU9JNmvATGNdL1l8budjxZqARJ5cK8hrJOuViCaui
ezNbByTT5O+apZfZkNTmNdyQcopxWzIZc5o6g3jPqQPY+GjSMf41HOVRkQKSsNvvnCS2vq7g2jAJ
pwhB+y4bLglIj8QTuX9gmvddZAd8C9+z+T0EMJLn8R/yuTRCIFOEQ758aJPy+vnncWbz4TqZ3XF+
wN9FMPX0PQJ7g9KxJojYWNFsPkecWFJ8JS9Inav92Oz+QTqkzjXXN9C7kA3A+uLRs+NUiAL2pawW
gilhlXjD6yrxkUEQEkScHVQUUN3VXRUH9ID0xbIdsZIcIoIqUN2y1iXLoeScIJlV5E6NrDqoTuNa
0zM8F/5mXg5y0zzpZAf3rClqFy8ZL7gzUTBsFov4gjAnxpPWc7R08JZmLi2bggNFKveyBVmWRE5E
rXwVvnPCHy0vpbQIso6Qnbuob6oIxdlVUS0Pwi5iAW/8W7EfbTbCKpGhsxJzlKhhfhhgJ9Iqd3TG
VG0kCts0B2Lvb2EWhpw+rabmjBxhGVJ7uxNGqk/XTOPUS7duYmwBjoQLzRfJrdgGu4dtsHjbogzT
3KTAO57xOvxQdhmFuAhGE/qiuZ5ecqPes/XpYarEMuIa46c1LpD1ygHaF590/yASoUgIulsy31At
oy0wTG53XXkZZF81XWh9ZNQE5QS14pFhiCZwilyMVyPCq6RLgTTMVfTxWYzGtTmGwCtdjUENxZ0g
XelbzL1f5Jfd4UEDCUjqCBNAIYg51+7CKOcmJLzzImEWpDQoE8NKFPIbgXKnOAMFFIIsBuDoGFFY
PL3ZTtTUk/0kje7E+Zcpkd27ny2ZUtvUiuun0/4h5FrttVAGi0NRDc8ASAaSz28cJpEfLILIhYmB
SsxTNzZYBGUIkx7i1tQ2OJNTUH6K818U0J0S2IlzKDT83eqKNclrF/UHu4OsAbWRFddkIQZM2bV3
qztGeY2qFedRfKFV0bgxFDGYrCpr9UQ7pvDj93h22h5wj+kPmPdJijm0A3DWMcTgasIMgwrMaDYc
1nJKFXXIJKBscDM3uCDCoiVka/ax3NRX++AAlk3yjo4q/bQ6pAUMCyXQqVQuJx/2FW66sJrFRnY9
1DpiT6NFwpzoiwASjdDMhzbtk9HLVfNFAh3Z0xsRhRJFUevSewlEanF3NwwJMBfu1oMxmtkPSJqF
rtN8kLOMs2g+1Nv8NWXvg+RKHQMOdXGqY4X9iOHsrygIUEc/vyrMEWW4KoDE6IFpwXF6GdSyyWSx
imMAbOsyjwCCOkf16UG7/FNi+4IBneZaJodnnJHjtqgVqpIgatYXIQWONGziuGKwh9Eu0S227GE+
HX0UqhahlhR9KcwL9a1aTwETNBs1lejBcbSFnosPPsRAnaQ2o6eMFuip9OF0Qu+3hDkpz9C4bD50
PEdx75xG6RA1Ro/gCcClDNCvZbWpobmgBEE0olcmjEjHy8ezbxYCJZANuHnCq5++8X6+zUonLKM3
Gpa3GyxVghmFHArz6eLlup2+k8BcmJ6GWG6C8jFKYejpEDLaHrpSUQw15BXaLtNJEau9A63NIsrq
V2B87M8Q9aQUCfCY0IZmjuhMOMYBt3O1UAR3LWK3nvFyDYcDzX49a6I2LG1EqK1CnJR4gXPMPruP
yTzShEXjIkmYlGmiQFi9GKL/N16SXCzRudmIhRKXyHEMcbM3zbQe6XhOYiWwKGE0IFYZEjGQnMHB
TrQVmx2N571WnhmaQ7nTP9sNRTtSMRuUq2Jezb/rTQfputF6E8zJZOFaDv3WeJbsx12v5gixAGjw
vQkh5Tz/tp0r3qjY5FiHeW+ELOzpSunc6b6ZklD+Vm4Nte88HBZEA7eMq+TeqKpZuKyoTEHqu8Bi
BZ4V679NLbGrNxdeMoVEvr4bp8ycfeYzTBzwkMM5FLj76aU1cLipk8AxXYeIe55zRRrMldqZTdTe
dNGKcwtYGQjRckV2/htRK5cRKmnf54nL7Ul0fwFDQqKkxJAeZpwbdjqIl16UmCjMk0IGrkOzgORA
vDz8mYh3aYX+AbuVHS5xcshtyvSuW39LQyqUFI8ke+no0DSDlfuwK4G7XDyDffgyAnzQiFs+FJa0
1EIrVMkhzFtZHOKMCoVIwM/FjhxZDNoWnmy9/BhUClDAuN8TJl2DO961cbhaHaK7LK2uknjzymJg
FVFBlJzrwfRik1TRtFy/3szjl7rfv+A3MXR/yuDHkQRreE8ujSaIep4UP9xZnl5a6cTL+QLNF00G
mtUFlwHNWGc6Qk1iSOPPhQtbg/mxaKoF3k5uiqcEe3vrU83BMBaMKEmN2l1Fv6lys8YIK/0QPVGC
tPT523lKr1Jtg+UXggEYdphaPr1m9rMkZP3OsXhNEe5zYuHvKQDKUj1+5h2LMaghnPYCjQFU55Rl
82bj5fSgi6+S54k/J+BZKjsxuvPtGO58kl2CknGC8SasJfp2YPHhta7qVU6UF7OomI20gWevm6vO
Q0mJu1XyoVzs/6MfQMouMQE1VQgqposCqUWXBnJSU6oNTji/ShkhakJPRNg0jqx8tUUokzJL/Yk0
hZrXCAOSAbd2P9GGFa8T1MgOGHyRgPU9CYK/e44kALDIcFTz0h21ObvsvPkigLjrYOPLeFam8//j
126x4Po442riefb3OoJHHrB2oMGinExduGhTghJkwjF4wL6ThbsNZb8WpZoSudlYSDM8XuO8a8fH
mYOUA+ihtJQQxd9omKWXSD+v5Eaq3fKJc5M5vFHAqumMt17kBTH/ND5VNMjzV37Kt53RX+LT7kNS
g/g55EBj+ZIlFWIIw1DE47I3PXe/uTEPK3qxL7A4WJRX5vbHtRYunHympeKyVHDzRU+T0FZjbZ+H
/PzlecMbK3khpmTAmSD13N/BSDvc19Nqi++yDZE0aZDuUQtOR77oqeIzkbH5mor7o7DNFjhW9bIm
uSQFv6/wXIC0fhkQQybVnmpeTXcldFXdpUnYb0CKw04rArBjPgKYziYKF3jQ0YRAvF7mFpu7aKlZ
KW81LoUpJWdB1SHan73pnOK4cJtpuWRr0tSKciNhvRhW45PmE6ch6Ui5oxiqw3nH5GpYD9YNuzfd
iLFP4z0qDeGJros7qMZzLvmPUvnpropKaXChuR3gKo7Yp2CQKN61jiFe62sVV/J+jCp+D08elcc6
bY3txJ2WX494tRrn6Y5r79JcSkYHZQ1xEN2cwPywhLL5/NI5IdrajxoQQRugHgKW0tJ6hJp17SJM
lg4BvWIzVwvEoER6SHpiBGA20GC+JoiDcpxmUuS24gArgwBBCw2GYT0umT1RZ+macOrBvwUwlyNh
cHglE0aKEXlalsmuAZjvrV/tpu5HnakSeotJ7UrZmPgU4eUbsapFqogJNhcDXy2a5Wwvmod92iFO
XV4dFRKSZMo2oKPFk6mS2ONhl39oirFD4qRYZNCNPpRDAnc3ZHBDXZK/3oAjbZiBaXgcLNE6VtkU
tjfTPEQEx0G+iMIWSzDlBrO3pVvcFaUh6KBYC08bv8MnAh6uDEgYGAH+ilx79WI+euqOf/B8zC1L
gxJE+4Zo12ARNfuosHS9hUFIfnRUfzsQYwge1JJN07wukDQoSKbEyYFNTmndbBZiFCgrXSNVAUJF
Pf9kah66Pg1PtJm49ewzcVKv8RSfXYQpLke9ngO+ZwzpBXHo8+v6ZFaHMz3tHHy5gP/JGvvpT+h7
ZUsSUcP8cV4wOpwD9tP/yqhIwzpxkEQuM1vAA1P9IEObYuY0qAy0Y6uGEKFYy1z8NzVp4+Tnk4PF
LlPGiBCSmNcNsaYkWe1jfIRLY3EVGIdbAEvsgeLpJaQFvxHiJIfWX3l09MWRT3KP0o1Ulhn3mTdD
04Zx7HXsEoctWlls4KA5C7SS6+n2wp/V71tSMmhtgBZAhvVOtjsUyH58u06wjncWr5HqVRdmdklF
1tK/C77W3EPirfHlfP4S8btkIWPRgZvi04dd7t1VuQk2PGxsDExrQv6HcuBkNpgy01M2iCSdaUJe
1AKOUHK9baavtsnyP4J2TK2j6kHdOKDG82vxBFm3h/zo8gb7mRN70yTaTrc90QooKDjAimBfi1HB
CMrS5bWwWjV1tSMZ8KAKSIxlTq+iW7dOVL3fuDb93Y9rMl0baY6I3YQgQY17eutU3C6S1N8aUsBk
F//rWbaW2OaDu+cU2AAkif51oODskOWnCzy0K7fk+6bIVyD9fI/K5sWi0DG3vhdc6Ez5vpFbOKxw
hpc5eMLUMtsaCcj2LtpBSl0v6784ue9VO8+z5iMNwL1ZtxPt0bqQA9QFiD8cEnsojdM4EnDSrQyu
aD7oAPJ4QY+1g98oGqHEICoJg7lLdESjYIYJI0UN1MTx4MU8jg/FQXGpfy9S4gcLxWmlSOtFGNVs
WX2369Qf62DM6gNtwrknzYxUhSzqmqG1cp4vXdZ+VN61Bwaf+MDepynAKFOxq8cfKkIfKtKOU/3q
P/CVb+JXPLmNiLzU9/N7xbfiW/9HfP31IQBz4M+av/k+dw0eDc3qVuV7fsXXwa8YP+P2tuKcYNcF
I/zKP/mN/rf5ENT6Q371Hwi+5jOGoMHmljvE16i450O7vEJFyP87etl/5OuvD9Fcv9l/5YOVteUt
/x5yDsxfxoRt61/oNjjT8ow9CkP2Kz7zof+dMub3/3YalCX6Hf61/8yHX7+4kXzm1vL1+bV/kqmt
lRaobwqEOwHoPX1F83oGd67er++6w6F7sZl1yOmnrKyGMe6M2VNLQFa9rt7jNpVerMOSEfbiQnMJ
votgFMRlSjVKk8m9e9ibMYdMLQX12GuyAuCHjNSs8NLAZiLBVJvQrJHm/oTFbj8EUAQCbSYqWBcN
foh4Fcx2kw4LFm60S17sFR7Yu2u8lueX7YbjTrpZMyV34b5xptjgiSh5ZRyIhoGDxfdinX+tNikr
zGEXClIvJT3IB4jF+EsYs0BX8mvf+WtCjYS5NcoWKjOMEfkvOkn+dxgiuK3y/duDt7p8/jmd3ebR
PsyoOQLxsoc7AkD6fjPb8ILNnE8SAqrVl6RbokelUGkmJ+qmHEkj5htCuNsMvzCidzGMxzsHQEgt
4vjA5QRys/v/z8UNtys/98Nss9h3d26r8yZ6QYo2vFIukHnwNZnlIhgSCKrK+mdClCpphfoqRINx
IKbiNIS0KDbm4sTqGIY0eC4HOzgDgAribUt72clkNSdVYBzXOu3M9C48+jGG7UoYTxEAl5u+0+X+
FglRsQU4jM/RxQgHBiJ1NmuImhxzHKQMNrZw4uptGORf5N8gZblci2xAlPNdHqeZ6RttF6IXQ3Sl
9iHfuH9k+wiaWfWxmAOMt86n+X7zbtJEL7utvDWxRr9sVty3hgooQaZwNbKm9FoMj2cs3lyEtDha
srQGrw3tc4e/BD9vwOQaO1UJ41wagyBXBBEaSAXiVbHQe1XktPVE2jaMfAy0t+tjtT1/VSdQc7+Y
/rmqwVPId8G62x7K3Mbxuee9ymoAMPz/5NQVcea2S9KImLUVIaWAbq2KQa0nDdDls90rkbAVgrAq
c6hdsn839xb3z1/o+VeSdJmZR4lD4N6wbCg2kJOmy+3dMvC+OLlHoDNjRpaMRuSmQoNvsZ7mD1sH
wJ6mETNtpWoXOTT+FXIeMfIpCsUCHrm0c08W6TbRER6cLwqDp0827Jx2Co3Pv5OhgITsgcdoBtdv
9YWazsPvQvbPvBGMxsjd4B4ScSnM1ERc0PD+X9eELuDpNZVuC6t+FVOogk4baTNzv4laYSDlRn6e
0P88tlCb4s3nnwQ6yudEhQuKXYKa8PkYuaohSqTVhq0wABHiPXCBwVV1zsbdzZKCNnrLO65uNfWU
YSKMUOApLIZY6HXEWpMmQ6YYbkXIG7WpzD2OuOB4+uvZmurRpQ1FLo0TBat0wXaEf+B3FYGxGo9q
PjMuO39I4wulDMhThklqO5hkPrR+FijKlNsIV0KmaU7BLWSOLPL/83fv7Lv6+BKHO8gu3CUzTiGz
CtAkINoyoGAuTBHwQpNc4a2yQq8C5sWsd+uLwQejDLMgmeHGLRDVTJkMmOEIDRSlWLrvkSvVih/u
dY+vdLCrOKs6XKyXjncnn5jCJWsN4uk2Cj+t05yOd/pR0I+RUg8LTK9ANxHVWEZJAeYPALFapq8y
b3Ijkohw//Hz5xQu01qcAo2IZMiYbfL0DUmyfbvbutMSkhTXR165+NxUYS81oDJDLv5emW0J24sw
um3JrYM5RQsMI0lbSYg+5fkbd3aXm/l0vhP8yBAuDi6qJBkXdmZe2aEoKo27dL9N2hLnpO1rUyax
AFUjCbFRLWg3zg0+why4WuaE4BEXoMjOcfbhKZbHDcM61Yh5FH5Dh6JmvomL8CAeOJVBWiYUPa4Z
VkoWJvaWcDixzWAQv1M/LM6lWIk6qUXcN/EyxayOE9OyzHOISFjfKr2zxOhux890HE6ph4cA8xuO
Uec2oUc/x3SwCSVz5jmrXX3o/c2ZAFhhxxYUa/hPhQmVjME0dSuzXzV5LaE+0gRqmKbEKNnyHAlC
5o/D9q4psKx9hYHBCLiWk4qElmHmjDXQZ68fwiHDSmaVRHA8Xbj+brN1cgSWdwopAjmCrLlxv0mM
3eNLDCsTtm/LyJhRGzX4xDFossE1gwvHdX/4SCnGyRdnUFJWyKMrG6zeblMXSZn6vFKlDsG5uTfF
NcklDKJlI3McAB09cSTokYIpnhBPhyZPDjDjQ5Xz18WYinmkP2XQO0BtkoT4Cz9N9arzamO+bLCo
PMFQmxnbfyX/PebSrEy5hRYdyIP2oSoKPvoVS5uU0XFdydkLC5U3LuYESb2DoqYk6GKaryqBt4wb
YatILqSTULo9ywFAcWZhtm0EFSG4PcJIx6JLjm/jQRJnD8OQfRhaF0J+RE1Pl5gzOZDeE6VASUBW
4ke0k8mPdgIygg+lXhOtNNRxcDbgHnpkjKP8NoZVKNtU+EIdDirS/9tYcnz3PtsEwTbAxpn3AFe/
4VlYJhg6d/iAWn0zIdwYOrTYbjJsShfTj7Di5P99rfqLgcKNST1hGWLL/zLSXYXAJJQ4oB408yp2
eU2dJZdW0d0FNATGNsAWWuoWPxh1uD+73T/+KQbnpE/gWMFjZi4uAxo5FmTxZ5MKbtsvQM0ftX1K
lqypgrgyMC1uidrd9dgHb40UKDYW9kfPonP7zOOLG+yTTZAV83K/gnnEIhDtTW2B2alnC0tecZnQ
ijgmXxTwqK8aXQuHMNce1HkJtL1w1A/l7EvDGEACf6bPnv35o4kHOeELf+mRT1FvJq9Wwl939Ts1
5bt6yUvKCJK3WI9ZI1v141EMJlKt3jWH9mpep7fTcHul2dF/f3ZzyrHHRLOZxzBmeL+iSel3jUsF
uUn+E628jy4+LVZUMCKS6EvEzQKFTlU2L4uofZ066/eaxSmERZIUdd2ybv4NC3ptJIOC7PG1DVuU
JvZ38yyJ9kYtlMW7IPXoAOFhwmh+q8BZyknqhnTOCLmAMEL/KTRYigbFpHR7BGvKsPkNX84zC+3J
xQ12QT+LIRNMwfzTLYgwyWZ/6szQNniEWeQuAiPjwa39N9h4v/N2GuugzmC4nETeXdI0L8ddMM6t
NOAfEDtSHSIoA4MnWrZu2UKy59zg9TTqzU/nHWkpRMc2Je/PoCPBDBoHa4v+tftJAp6MiYvOAdZM
+2gpwRK5sGF4epdxzq4ONHfzprwum8lfrseNC7ZwgRY9PqWL0/4cMFXXAE8dsRuvboqwQ0yDaeyO
JkDe9rmHcBalvDBDUUfHq4JzbQtXG4q+hBqBN3dwmByqzSTomvauaGG0cfqaEh8gzWxx5ecIX2Y3
8/OLfBIbmiZGYL2e3Ho7/4NkdgZqMsDWBRqTmds63rWcfdwkSqr+VpF7chpv4i3+EOnBqPniicZz
LtIjnYeXoGXzECNbCQHpCi47AKU2F7EANNgxEx7Y9uM38P+4LrhfUu2ijRpyQvzSYbqIsFhnnWZi
9HY3OiUEfQhjiFfR+2BbYl5F97SpyUfaXJswHGvhHB8QsafEax7Z8M69t/Qov65rQAJKFhM8/pd+
eyemOZweAMn2ru0oq7LofXQglFATA+AX6dg1zy8woAbKteKFZy6qto9s4N9cFoxEEGrwNnCXp+ut
m5bRJltMe99HBS2JtyVFiTw+1HjKh8QSk38q24SE6szSdWnq1USLT7Ihfv66TjIUAD+Ay/+5rkHJ
4iypjfNl3fa4Ob2dWNl6YaWRFYIVILmIW+AiXKOk5tTZ6oLfG9mQybtMJgCsLQoEqBKUBowflZmy
USf38twSVXa8frZianh6YOiCJQKlKlvOsH7eVxtvUQXpXVruoXK4B/c6n1Iv4X8Zfy6pmF5Ec6LK
g2V+uKygHL+Ogmpz3SRE5cZukOFHpqSIFUHCbUk8+BRlY7Gus69xmxwug7mzJu2OmCWct1aXbl0i
FoaeHrfb7VVaoRZud5PsugI6ZbKQRrRWBAPH04QIGrclx6lNqxfxOvff2reQ6BaQKUjCBI50HzUe
IaH0wwGL3MsupaRzVuHim0PM6kv8nbNXI89Yr+LJnYIEDYuLCFmYGU/XHiHZ0TLebt07se4XyeS9
l2cfAuqleOb+CFb498QOBneY7R/i+cNiWqNa61FqHAVu5MAhLlSIb6Lx/Jz9Z4m6Q2/jX/zG+XZm
jihCC0zjiXwdhxRoJ50vonReeHTC/eBTO7O7YkA4X+CCB4tIPRsUTSvxlRoArxx+DLpCApeZts9X
s9sscxnMhpfjnfq58hicYRLhjcnpC7/86d1kTp6kjZcdDHGwdE6I/Fbg6202wwIcJLBYqcI1LkOU
xpYbDAEOA10T0nL9ScNikp/JyKNWbX7yqH9dHPzhpxfXbVAh7OrtAYyLNpzOQ5osgHbmDesLYwah
gUk3/B7NZVwiQQUWiAg4lnW3+a1Qz6c7gE2lM68Xn2SSLahf6hJBKWkx+zjeOZ0/TRgaQ8LlkEOT
//S6HYTYIMP+3pp0zbU0gQwa0H7GLH1IIBAT9kzC5eS8URAHYT6W0K9F9ZG49TdOubOLUZoNgvKo
oYeSfCcjwANlHMwehHHI74kfd1bvdvP2r9U6e9g1O3zmqFEJP3CZ9BylP5KuuWX+nm33Y9fOv2tf
7H0Q/tVxB7liQq1KTzwNB9VgsnbiXbUOOOLWPGyHOga/mqNfpISocQkNE6xLwpHWnX+SS4DYrEwz
fsgf0kKrwZWeX4iW/T1ciI+va/CW+NnUJ/x831epeks0XCq2yM7Btox1z0OOtmR7MVOTLE/jiap1
GPkQwPgT2NZbrhZZ1FH1KEKPzBPLIQQSS1nTShd4vznVvYKDlbSqPt/8S2ibVQaZTwX4Y+nnn8ot
MV9Ip2Tpj8LvnSaOKRGf5gEt0weRDxMs4MTrMI1VRHv9G7Ys53BeuKeAPoiJEalNBu9pOF2leUKk
c+/dsaGSgwCq8bTAnyMopapOtBMZpsuyWsMta33Iqf4NIpYeyckj8/Ar4DzQjHlQ0TnrZVY185RS
AMZJlNFWP7KfEIVcS930WRlYOQNO8UrVJlo0RkHCLm7vshvVKfH8cjq7P2BRx8gIJikW7INrK6O8
zikDJub2lXYsIYf3EbWUlooZXaIvlIUPS+vergsQr3WTeynA1CoKEnUmY5mh558jbBdsO2QvZ8zp
R21/7uQzt97NJ0ZvMmt1YkJVOinPOlUOoPaG41qVOEMTLV2U7ODLkm/4jcb6TA2MNSvS0jn3DDR2
gOCEON6Fdb3Z2ZOU84sEjke1Uz9FQKGuMTWu2QK9K2xO8e1/r57h6Ov+G7u8dvHBCkMwQkyTLgtD
sOF1reCr+sT12dGuQYLCNmKSl4pkfS9zhIgAT5HUxGZOE+a7zEmVkqr+qlkx/g//DaDEkDTyWPbU
Gr4d94+fIDUu4RB7SHP0MQKUioZZn1BFykOhiiLPGad9g5+cSPcpjpdClEQ67N1EiZqhev/vlzxc
+4j5OtEbnIyD+rZp99u4CwI0fVzUJqtv/UkOi4MHVK9vl5vJHyaAZjKvfBQ9QJPTgQmYERmiDE1c
xpmv55b84+saIv3JbpG3B4w48dJlV1fyA5MVNX56iNL7yS1IUwod1bwCXwIHHf8RS4fq+u+6Kwob
6mNKGbJKTsqHtVMVFOBsDxi85Fl2s08O10Hs/TCaHHQG+R4IrxFsbcxt7PHU+RV7zMqR/HTZ9rqr
o3cjz/DMlkpnzOEsThygyOB0hlC1mRWzat+bKHICKlc8OgAGIyBW455uqRO1xTNpklmm1pWxRV2M
0sS3xWFJpc2/MN2i85thmgbjK/QotGeDkovjB2yXLdHEESIIpDtkBzB2UmxeV/lfh6LifaRZ1qHL
yFvv49rNrmfJ9NbZ0TT4VBeKWBq5Z2c2L2TGtCvhLAwwLRvOa3C0KsLVmkpgzvRKSQjIYOWiohGo
fIVSTn9dlPkXpwANyPNaSMBHlq2EhWU5VtGcO4K4HhuAwqNmBPi0RA27ycQpS3jK02Z26eBEgIaM
USK7xD51b6DLwMPE0pgU8aQtSIXmApkf19HsGmnfTYkyRsayv1GjnllkUrjg24BEB1xwcMP8AJ5X
W+5gilpWHzdqDvONMcMNj+2dxvAKpW1ZRe728C3akdjstnBrNeFsayzLGnLgOI1UCf7G5Z1pSSLf
VMJMj3meg+7T8YsoqCcy51MJTbiRripy2ewpJ8SRKvD8jjeLr6JFqeEscSS0lgNUpFzSJ/3XC0yI
FT7C4H94KZ7M2ImRzpdZsrNRq9RM8U+qdICZvhgLklVqvOouqW8YZ+vFlKLtaLmKlu2HaIz/6rpm
dBkorCIK+qcLLN+5iVc5lWvRIBpUqtUwln6LwfeSCENgGOnhpUUNytVDvF3+pdS/dL65rdOvDUOl
cW3aGVwXLTIbGM5MnI44RAwuK82rZL9dOWalIJmQBS3IohaeHNreFJCkxX5J25lJvdEBHs/vatqm
l3KkL/fO3Q7rxb7yAVBYyg9R620M0bL94WmREaD+U2IpMDkuaoM9N6yT2quLcEbkAOsNBU4a0bYd
jaSM+olO2Z7v1Guv22nivjJsRzYkEsFdGCm94sAgnbld8xwQu/Z5zjyA3SQkNHLdXTAhQ9ERvNVA
h17nblkuPzRQZfPK/VEmk+7Cd6nusOMxizxtSE2klksmLoBjfjfv3jRJld84W7JFR9bSad/65CYM
D2kfs6LZYp3NDaRQy2WzXHwxtWfJJi+uuTlwRUXxUwS5zfF+0h3ilfPV1vpEpFb0KaM4xZkiArIc
8pkZWwISrBO66C7Y4d8+T81rVfW8SVLkyB9gixMANmgcqipCw8UYAxRxMPoZHnMf8iH/1ciHi6IS
RM+MpyD1xNOVnni4i1FkpIiSkYmyMciw1vy7kDYGEJN0XYLJxBTQBh81zKTI79RoVjuoiEvJakzf
cUZrFAByTpmtwNJWTs7gupK8SSfzXWNl89Lb3uFn/xlXf0Cd4v3Sm73Lg/iFu0GXjnGMbRC4ZCo/
VDmFigEVQOKvmKesAUlqZitsIs8vuBOjBXUaeKNFqGM4HJFEDa6x2VKfL7PFXZqQx1jdwDS8tvOR
y4w2AGMxuBNnpczcMLf4IofmlFsV+OVN3OavxSdvE+I2pBwOivfSKPoV751YIeMNpT3LwS4haxi4
kViW0fAOdjWO0mkR7fM19wuLFwwhzBd8D2uTZ412Exkrdv1gJ0oxbBfZX+l8/wdSOhIISS0xxh2k
GrndaIGqNjKN656JOMZtx67Tn7M5aihU+VBqSVBWEyN6RH05dYsXI89AB/3Jz4T9LaaDVE8gyU+f
QRd06TRcNL3hshtBP5DhbepgD8xnHNZkziB3rT4UhspJPCIsqY4wr1js/QbFiEaEQoAAfzrWNM/P
bE5U6pxylC00N+6gIiBbsl44VTK7w3YT7hrpzNKJ/PrKB9e7RwvCB7720pBe/8HnSJqQwrvtv/Kh
2CFyWr4q9rf8QtmBEET6jpTBGHbaPz/rgwlBetHHL91Hr/iw7NnoJRs6Co/+6y95x2PNR/cn/xab
uKMqmYi87P7spR///JPfbA6gJFclPxszTkQgfO0FH/n+FmEH/8r2z2eUHPpsv8NnPvD18a9e8/H8
IjkjzaQVUdkzQ48Fm2Yw8AGSWy52+3hqRH3YSa/b2n+r9o3Mp7/FJpJhquw9pD6OMYSWXV/FSaCq
KF133wDZXgiY08khh4S4wkU5hqIk74AV/1MZh2eXTAqV1YHU65Wlh4BeGYflMGMcFL0e13tjyXbm
DZAdodGeMdgalMJ57e2mQbb1zUGV5WOkQJRG7j2KJH7Jn+DX8mJt9b8i//7xghJ6ytpJPSZAe4jw
Wkj90ur1Rnzul1b0jY+/frHE9F2/1EWsuIt4f6nfsF+sOT5UX1EY8a2sMj6w/PgsSwZW0A77Jxzj
tLL5xd/LaucD8ib9qyw/NLn8ucT5q/qF3l9f/5Vv6K+s/6DPrS6Qv6n/fb0Gqf7ixx+4lP437dqe
vBH9Nf16KfiQbgGO9A7wga+uA6fP1FH9V5Y/f8zLwZ/1LwpfeW3wTUGBKNFU/4vve/zBXqXjF96f
orrV+8NL8usV6rVR/SvEq+K0lz/0YnmYYeo9618gvql/gfjA29P/a/8hWul73D/1jfZd/dvVf/Xr
W/6cr6yU7k9dCEwx/sEvXl2uhteY69Xv/rogPnR/8oX/2uOv/b/yt/Cb+rvsreY3+7/014fjtfDP
/hL4+/lDPnMV/Hr+rT8ztII05zGxEhMIp8NBaePPyiqbLKv0XdF11aWlcOs0LmJwrmXzxZ1yRDHY
lduJ0OYgFHgOYRTXAN6hB39HAQHqLOC8c8aCc84dxnjlgt+iQGFmNZyylF5W59tqyhQ34NAJ69ft
PHsjn5AAJ+sESKkDupFPr3x7pCJXMFaM6QnDaqiSFD0wSizrUC2b8DAxhcQkEcMqbuOPFSp+GVK0
WYJvUU+QKGf8R3HFF84yLuA8d8vp5fhLIJjIIHVwyx1vviLtJVjDQpMmiPYNoLMN4s/xNv7THGLx
0T2CnSp9dAqbdQMlkOSCx6AjB2PGkR7Y6C2DUkFFLk670HXI9xgcweUByrifZpldXJzHn6Ma17G4
o/amVnRpfuR5YPYnyqecsPxpNOMJnboy0kCvzNmVO2copHjI8kcQEoOvi2geUo3LYlGMKC0f+Wbn
MUcMeruWlJlgW/yNjQlp8Fu9xiJg8EIxnHG2Y1qYE4taitMZFTQCJ/zr+HEHhVHSBod2zn+XYr77
pnz0FMsy0W1lU2tcGtIxUqwYcQfvvkSb3Yt4wvMIFjCrcX7AD1JM8Thy2cHza/Md5sAr197NNJz8
kB91uJx91PNSha1UKy3WeLX7WtXlH4oeyIka6L258aQGvxoH/c8wOeimaKnwl+N/wQleXPr+etcW
ZAgT/ZpsJ5/z8kt9IOYQFlackIQQIWoJFpheCURW8Fm8ITlZZiJVDZ8jWj5QjH92J5JdI3Sm3r8x
+fWeuQAgUo6RCwET3X8wgcYwc8zO/sz1QzqGrQ70h3M2JqxPq1e/nW29/aLk+gHi5SkedyTgkees
B3WMIpLlvtwAtOpol16bPRvsRPfQsGEzH44h4rG93SvoJW8513S3nQnJcvZUKEHmOPCO9mhDdJD3
nKqbK2fkwjAWqPfp1edL8p2C5YLakJq5qgk45G2v6CeMZ8EbL2dzqR9NI9GE32OcbbHRMXQEd9ec
wSRLapSWZ6zoR2+6LmxO00q5DSmQadzwttYLCrg6qm5FpzCvGXV/cpiPtiyIIsEHD2V5qrnVjMoP
fECuBgKpJeW03ZaxrQyujfzogWzo3Y9Q1sWzn4aMehwaMMdrtqp4yfAGkyjx+2WkE9B5pjCCpOmy
WQWmq/L0VTcv7w4xiPS4SnQAPsMWNyBMQ2a/4ezwbRzIHQJa/R1Rigq5QQi+jBr4aOLj0KZu3aJa
EOGM807EHDplj3Mz3LtlSSAsS17oeKRfS1GlKaz6vF9OZczJpP1PQ/+NUBKND5ykhsiDjm8Uzpqq
ER0+Pwkz2aMZ7yOuf7qwnE209crpYvVBPrYRk2JZLZoZGNcqKqoG/joL0z0tJlJZHAFu2pYZlsQj
PwNd9MDiFBMIBvFihej/8ysABNooDmwv2jVP1kWhbYQ9zkUNvXQ+MbO4F7EwiKDRi2CjYMCGDBVb
tsfBNE4PN8UeFB6jWG3laic4LzgL0KkokTQDaOKEUzSUJIYK9xSGo7d9XLNkeMPT24aXPLs+weUI
lk5A8bzk5GsWPg95sqTCXmSr62aHEUs6oxX2Og6+EFJ75Xwyx790iWMMAST+lfy8E2IZwUq4HWEX
fXd9WGRtDH7RzZjDJ1VzmYYcds6qq18m3TK8ilcysZYsGG8Dp1js3uz9wwXBGf5lPEnTF0U0X166
K5DsYA8hfS+59i5ffminNW4Obpddt+HycLndVcnFYbMLsMYqsq9BROZfM9u7100RRK9Td5u9Vf8U
zlAGM4JbXIUM3kcKA3O6fu6+DQqDcDaD8TJPFpj6gX9MsJv4X87OtEmK41rDf0gVUd21f+2eBQYQ
AgkM+lKBwWTX3rUvv/4+b47kyzRzZ+wbYVsGRk11ZebJs7yLLyu4orPpgZQu6GPu9v8KZhBxYHSK
rB1enrvUO4yI1M1L/bbGNEhgF9HiFc80kovE6ZToqWOI3Tgxqq0oVhIDlaMuZcEGuoqsg7xHm1Qh
KR5gjyfcAd6AjdUZK/N8+6Iuc6zvjUpDAd4g7gyrA75mdlb3pm/6061Ed0R/7w1qUjtRP0j8rD7W
sHwxDY4GtBJlVSLVr36MvrkNMhliEKMq+W0X9L+dA4PfdvVVeExZMKKQDqFS4vyzhEn0OyBHBC+w
OSRSWhLXuJdbRFILVQHrRYDqQbSM/zydBnPA2eC9FH2lhuZ6/H1mcOJD7C1fFCLzc/JNCIWOi/i/
y/yJdjoIaOJxOYH/v0R1bCM80C7JCusdVdSgOlg1dcP7E4lBM8m9ryYPkBkX4t7W90VTW0VmYRWc
gW9UoHFUl/yoEvGnH/DSW+H+Ae1EGeXTmLbEwwC3+Xm5yyvcreOOPr2f5VTbBU9zaP3eXEN+/0e8
a7bbuCI+i4niTczhu47T1MesP9LlBw9ixbFYMAhFwJlW/QJ1wAT+TZ+Bh5r23/shDH4vnBjjl8BD
hexUXxWDfz4WDUKf6eBex2dWpIn0KSgc9imr3OB0Dfabizn2tVxcUN66UjsB5jhsM5hqaZF33BMe
p7ufly9NX33dQbo+pGGAC4WEMWNIMXXUTFBbn9WsuVTlsy8OxUCIEXv4Y+ROFy+ubp2h7J3sne7p
uYzwKxvCWzuNp3UjdpsdZmncB/BenpjymZgzKqIIHC/4Kbkp2S+rrZyfIAeC/5B2euGjgeitb/Jy
+IcHSv/pJf8/njyAwiDUDIPoyyc/uWMbxBvK56TKEf2iiMZ6c/pT0y53uqfQy0gYVaH3DUoPOow6
xfYiGeJvTYD+IaNfyR3rNKsw78P7ZndOcSLCyn8/mr5/44jZkaZG1g7k4XPnaerl/dAWb9RXksCk
kjx/AV9D6qK+sAonsRqm1ByHbH2vPpjA5cpmRCXMWuwPytPLp9/nI8knyow/PNdF8rn1fenu27h6
o8tUkIyixvYhZAMI6Ul4sikzvTqB3VSoaXCh93Y/MocQJ1ml9NmUXut4eZkAyaDrQKcRteiLJvuW
LutuQf7snQQ5m4goHIjZzfNQALrF+mEeBQoUxobY0vtSY3E+axQl1ynLKGahVRsXPTmhCijhpyW1
N52IWVIWffpVXs5a7BLTJiFRpomOwtsFMM9bt7Js4Ty8Fklc4vxUFp/MPsNiCZ1LAwXI0mwguMW7
9cvfwC5XRrNu1KEawDRwDggdkm53GuQjmSM8L0l2WS399JwXSx71OyfLt3lDIB3HDGEqSfkkB680
UXznv29SV3wv6If3UKZ7ZHJcgQOYwUrysA3mrraS+gtyJYKplaYgtZQMxPMliZ2tXG4LcjJKCcZ/
O5K+h8eoDk5TcaqH+U2BZt2de0ZG2m/x0YGJU6wF+VRbrYxZ1vpOQisI8JwPcT9/cmcMGhqfKGG4
jpqmyn/3nZ0LRbUqbuq9yY5OJ4hWmpor7MHMBxF+N8kTteF7eiDmag6m7nXRJGeSY26FiTSvd1UL
l8mNW0cMzarFe21LoR3bq6dYvi469E9qJQgxOZqZ9vFLmwgL/eUPZBdxy9Z0M8Jsf1YYUtZRbN/7
FGqABi+QO2rq7nJC1oxpuDftPJI+Pss9I9M1t9v3zSWHkSzILHVD3ITm2vwZbxAKRO72V/LA/sxc
ughj5GZoxzkpV4qbx9/qiqGkh+5h3SLt12A2c9yy0L9ZVjXox+X3roF0beYyvm5qbiB/Dy0hrtTc
DGu8e9sgOXoLia43wmt45ijp/rlYZjr0VMVwcVTQX4wE8ZOoxmIB+NUv+C/iNiXgRxNTc/kdun70
g8TF0bxSiZiQUDMAGSc/vTydf/cjIvxer50tItFSpb5ivtao8Rwc7g5vjsEDPgs/umxG6mT9+NiX
0Fw6NcNUIZb1uhmRIYwbcno3T89Hv9XCFQ3SxcZ1QWqh0N8HybemaXn1bVLemjYNX/kJxM4mps1S
7METlLA74CPhJJ8iloU+JHpaCXJUZpcVV05HXgla1Dv6uYe04ciNUtKzmE+773FCd7Dlz8lD/iiA
mB6azTnBx6VlFscksjs2vOnd3yo3Lm/yAenWpoPWwibxcQqIZmD9UifSxhFpt+lbvk1AfjwG++3F
vtgPgGjJmYu2G0jjk+zVfO5hUFRuQfjNi6tiI6Pvp/lTMXLw+o2/wT2hw4doB8cFXAwGXe2V3Ve4
wvP3uQRBPpG3tJEj5RFfvVhCc2UW3AkSvN1zt4qu0PahDGvR6aSG+Wh60i/E+XuGrDWHKWQS44ac
O8TkeA6fTesyUT36TWQOXs+Ho8YYAprlafxz9TXPOTsdTLTraAzOb7oFK88C5rUn/SKuQsQxzlX5
fkbd8moz5YD2AYtBG6m4Ma7qWfEdXJJJt+RFuU3hXoF/A+AVYyvlbWSEzpglN1scf/Mi3la3W4tj
nWownXUtqtuwstA6ZUwwtS+2nT9f1wnLJCxOgXb3oct42n3TlIiSufA1ARFjMsOhjHaL93JLdv37
Lsk39HjXLwaEDFZW3nz99Em8NEu839KQzpI909afMa5Ru8z85bRWom76fDI1b5gL40x/AP9Y8fVm
D8UwgMprcLpJz/M1/HMX10cCl5hBagJIgABlU8TNBsKdIFodeF2VbUp0SUU/ivCt8yhDRl1AMmDs
oMHon8/bqT+WQyLHiTyBlFJAfF6UDVO2d9YKSCAEK8sqtcgWt8w5aXJLJKmwOgr65wnRQ/oa8w4h
85oqp4x2hzA7vRod50ZZUFRRQ0gipy5X+GujHU06ofO5XpCATp5Lix5L1wByBAFScaDPoLw8vP+c
uY0KM5/2r3VBCeE4O4i9yOmuiCSGz+GCCwg5R0YKkmfy9/cyp7qX1WWWmc7zakOX01NtEyowcIQM
LEjXLvWEN39evb6o3XvbFrhiMU1V09IVcXIALiCY1NwU11N5nOCiytd7xigysZPth6ywRN4WasoH
JSfBEr8gRycvFpjHr4H5gTIqKPJoox6WofvdagDRt34HKeG9ukdiPnoL6u2keSKI1vv049MH4pKd
Yr8pjT+XZQhBHwWXV1O/nJJ27cnygEwKflQ0YExzQr0JEAVhd2sqoBJKrFbXOMcZk+6GKcWMw1cT
oOBQ0XHDDMxkNabeEdNvhsZQOuWJ1QTEHp9xmRDH0raO8RG1Ug9CH0vSYTA0Hm2iJX6Jj8GPQzcM
kHtS+bfN6YRXJtQF0BjSvhLRuInIDGqkvTEFOCIG5R7Vkp8gLkrP4Plu/KN7FJ87RCwixglobjzc
o57XLqdyfz6/saop6OgIT2rbBtCOrY+hZj/MOBVAxbexhDGtHCWI03D0/7L3eHrlHjv2KHVpnEY7
VOIpD58r9+kih3O8f61SR+g+OY/K60Cn3uxYINimweIfu8nbY+DNxTfcK4GobaPhVOqcb0c/vbWi
txmCiMBxchSdxC3wHO5a2gjPA44st+EiG0KZkv9ge0h4vYxXtEeLHXkbHXYeXF11N+R6NZhvWj0B
sLDiDM5l+dVqWqfl1w7MkFZYh+8/gODpTV0+EKMi0kNWGHOcizcJ1XzpisAFF0EF4TYgn+TDShQS
oEamVtaGjEMvlSGNVUT1kQa3KEjCpSs6brCznl5hQs5PDwZRVXLBGpwyE7o4nFEwuW1Q7Yc3/jx7
r+OTXDU3OkD+4HjHKedK1tAibnbDFQlzctef+H/epskDjVibSekU2lu28szHyIsbWqoIgUaV0ijH
5sywgItdf+w3qoF+Hc/XRY5o+5AYlAe4+otS4gWDM5Pypft33UyK4JRc6quaVJU/3roud02BSuqt
DFFlhGuaIjgWOWlSwOO6Ky3TJuK+SQijiiVu1bRAJ0j8ymmgpsGQ5GgHcluJ5qj8aJH9qdF0ID2o
c/jIPWoJL0zUfO0jMuh+BPXkwZhblNNH/XrXtLEHYDJKSPNIH8Z5vC02eld+WH71R/rusctd3jqf
Gzb2VXOGIQd3xUlIQrncC8xiiEOn2GyHui9/LUxG7rUsX/INOFwmHeYdGeQcOS3ii+RxzUaG5p8p
JtxOQ8KV9LzwS/cqDqhk+AM+dk/iIINJXba+UzU2qk/lOb5W36GpWkh2QHRu+4qP9jfqGESKT0db
jphi5jsbgptf0O8puhZTjuldXndH2PO7a3fPVPK8UPGRgMHJVro5UKfJJfG+5u5J1Yre7A9Mq8mc
z3x8HzJK9EMq8qiMw2MeZRHXmcQtQ8+nI6Y+4ol+sow6m35Kr+ohKG/zMc5ekVmwN2K+W5xJ1rXR
gDiC+93s4HnPObnptuffb/z8D6vL1PJW4up8up3OvnfbDSTAou0/fUAuie9cXnv5cCSg6rmtf5ba
8pasmWrqKpX4Tep8lIOSuj4xnlp9wa6MTQSEQk6NuPDUO/9NEGxXlgnMVA+U4B+MTe9EqvRF/u73
8TdVG8UA+Qq0pcw7/IycVlZTfko6H+rbkmmBBtH8Rx3rLsCPKmfkFEEkruFmGpLezDtMncozFLNI
kV/vluizFzHBUAjz3OeAhJeKUPZNQKPEyYEKRrDTh5cBxJi6GnaFZMSZ2qjVv8v3uLugXGzHrrK3
X8g8GLsK2WKze2rPP0zMdvCxSfvbK1K68dMwX22QeJ9erfvJ78M4y9hVoEz8vPBEuOSzdOPSDftq
3PCr79srPzy5r+KViNUH3vat2G0JuTUdEITPz0dq9BUVAsq4Zt2ad5Ac5w9WpyDqmNA3ZQa1N89/
ZcOW1Et5h8SA2x/jPTajzVDMzHgp3uYkd77A2q//ZXO3Ik/7u8apC4uesQ2B6bwgUXDGh893QiKI
R9SZI/5Wd3cemLuYGfA8Ua8flwWfujn4WAxeS0+8pSycs5XFXnjC5quTOf01hoT1ASPaW3brcjN5
QNrlC+O6TMqihHpsCzk98zLx+2FLhcmUlT57VoMdocfR+9yF2x7FckoujGE50AxkenxjKBaLBi3c
ouf9rF7xLtyP//Kb4PQP+S3kAUevjpjpTS1PUUTc233D58zB2kJM4ztZya2FOnme2ZVzj4W9cebm
VZ/RlsmI8m54ZppXwr3qTkTajg+rQ/98nSC9DuyPas7MhGvTErbidfZezgsRhmjMlMkBOrUnEuMk
Mn6fDTvKFPVXKZ+4o1qshkeJgUW/cLsz/1OH8ae+WL8MPR2uznW5WDxyPA0S9tSVpiZKh0RaGbvE
E5HDuFw+GHCn6Hoi/FvM9KFOwds5XdxDk3nlbWz896bqmlcG3Z2jsyKfimCorfGh+nPTFVnn0jLn
IqPcWA6IUJzBXg9845EAn1fmBkGP5MaKfBcSJJi99KO7qWORUOSZUFIZHuxQ1X2ED3ogNf0jF6TM
gYk/v8Si97r36STxDtkeU9xfU4LtAQdye3QjFTzLEjI8Ic1lqb4DPj4fo7lqb30MULGuJOUy9Fad
nMIekx4kNFClY2rKz7uA/OOoda8gjDImFWiqZyn73n4Bok/PdIK2ERVGrck1amgxIlGsWPiZfjJj
IC+NgcTrqgic8EolhVSj3Y3HBxPR3sZNhaN3aNrbfjTZdV8Svn2n5YUqPngnBsfA0Ne7fqRh1kS8
6Riz6ysKee+t73O3DMN6Opz68Nts0GjtQ7fcDnPM0oiMPqfN+pJWRHEE1O/fNF0I5GLNT++agmvU
FEVyF2dD9+k8F+7XqZsimpLLeNsAS//dnzUZTlI0VEbmVI0LHM+k/XWe6Hujdnj0+mS+Cv1+Oyxl
8Q9GUHTVVs54vizFMfanT1vRTsfJgerhtGgrnnVODN/oXk6aQHfAjIEWG7mJe+ZOI+tobwuflgVN
7RDAhpqEDifSHR3DbBx34tjwkepvFqeBvkpYf+i3gbwxrPnXNW8z1FSkVfT2x/SbzDvm07lHBJaU
CeDdWzPxx30J0GSuvxaZzkdCjuSe+Vgm9Oy/oeWxwnR71bsSASafPsYrW2mL1MqqNirOPc4kzfnc
YnFJz6LMGsbrtJeouRBhWansDXQJgLdqK3Vs4MKLyVwwJr1Vo8PLCC/y7S5GDIn9nHPdt8k3TEU+
mpJfTPnGRhRKTCbmOaxkTyCZmudqsh5t2zblAUv3BZ08+ksbj9rA9zFrzbmo995bt2zj23hm0diL
mQwI+R6YxdwUWxL/eqqc7W1XbevXpl0GkoUxav8578PTSBrEYNpUu+O+ohXrZnx1E2jv5mP7uxl2
rTlGbZnRYCuLm06piOPS/to104toSb55+zL/JF0HP6NB6Hcbz8Qm3s7ucNXEvAx3ZNtj4pgcc4/2
uYMU3pQyklELc3No8JEWrnduQp5Xt5wnHh+hvw1Rv4KRvVrlxcBumKvBAw7Tle+j6NTeBFWCC2UW
7N8xymHtTcQw1MzO9gJUUo8ww4LVwyn1XzjNmdxxowuHI1SS3Y+/Xcd734TkUoVBaNUjI218JYMN
v1qTXobC5W9zvaO12qSSlMd+oyXEdWVtbqKWs9hJqN/tqKT4Cp9JphHsGfHbddmSUU4n3D8RG6eF
PiAvhwaskRy+TWYz0rfFC75B3e6P06wmeMFBaTDdE1HT9g6jlK1ZG8rMXYm8+8F+kEewOHIIT4Yj
tE8rPEvymuw6JsXeU52AlUGzd6881YspSGG84yTlaHbBhE7dT9NP+RtnwW8S5zXaOzF91M0wXlpq
NjHQkNu+npoP5M/syMX8We+a+Hpu2dcEEe/l1BAj7fUHsK2hCtfRkZ/pDhFRptC34bLfruaFC524
iomFXxPiTNJn9B9T/w+m+ZQfRe0M+ZXfUWNF0+S99LyxebWlSQa9iDfrbef1Jd83/3Qa193Vztva
u8KQt5DFbObYFVww5gz6Md34sMmbHPyLGkSPlnI9ZmkzXnfk2je07tK3fEHKGroUHJbC++qgAQOA
aO/dluswHyq+Pt4YXLbdyram7O9AANCXc8PlgzOREU1pzwqfTLn9M6lC/zen1wekdUKSwB9sXl++
jqq5XznaGIWnnLT8rM8becjt7BOWu4g7tIsJjr9057BrV4rL17DYo6vJIXII3PVLPURtsEtP82uD
nCMbdSRcnWgK5R1R0vZ7f+kyn5ok68bXfpJ+9GtKmSYjEO0zcjPkV7yJyNrhj3WY5tNwbTX7/Xn7
/ksXePti7LYJyVRicbPxFZjVNwL2tLd1kKRfIo8k5Jd6bAloXjO9BtlcH8o1SV/kDGkA0oComs1w
3US8E4Ed2zjrv7duShd+r1tnLVY4SkSnAjjAlaG1w4/xgnTG5031wI6Ergl232110OAEdm1qft/O
K8QMc7sl/EekwUEXkBo5kHeumhM+3h6YCi8Nm8O2VcXbbqzHV8g8cMmH6FVBc8ru/4VJc7M4KfZv
fCSeMPXiPjmZ5XWdLNOrXyYy8cYvz/PrpG2q49TGyaHc4SpyMkH9zPjpkYYL7HaqIy8W/ot99rA4
2JImd0BPAHwB1CARjKJwv2iP0JG7k6qZ+J4WGoRaT5MhdTRKtxEQprRVn+1r2O7pZR2A6RxtxwTj
v5947XVbMdxgSyNphGSqitI4A8RAuSa8ZQe7xknTjzlASeE5pIwhjw8BoXxEgdGJeKXKTYx8cUeA
8KpH0yzud9tlRNXW/h5aDHaoDn0ubjlNPXNJwUCEkJcwg1wPLRU8A6kQktvVuHXit2oVwBh7q0vW
jLiP04CasXoQebcwNCJBRQoSZDWhAjpm0MkEqRXiUciBJiMDsSY3KRhbZAkhuX6OrI8ffVADIoon
FG/z+X66VSr46c36DD9FboBZdlEGdrtiSHf73H1nRuAPrLRf8sIGoCQiG0JfkknSTCi2cA3ab66z
WL0hwT0t9HHlxfKsTgpmHfiGLNb1xf626RYVwU4V6L0LgKby2YLPhKfx6FwjoCWhYe0idcjUxVbL
W5FBgjlSCe0H2o+4mSjSuIl6CgjqzcCoU5Mf97ry/+JQSYdFFbZEdCVGKBxLweT5VBLUwpfRSqIu
Qmdnkm81K6oV2lLo+wllmOc/h4i45DGoyA6RkvGpXXHy210imyNCRb+u6+61MMO9P70o8vyb1bEg
nxL5QsQwpINuttX78LeRpshg0Ct/s3ANEEdW/Qp5nqeL60e61HuiDMc8lDAQbeGHZ7wOzqdhnsbi
tYzV7SRFPpoVphJ0QFbwl2PlY4+g6SfoVEC8Zi2/lqAGIGeXv3Xt8sG2qZ/XBfq5uUq1D1kewzOA
WbSrHz6YN6x5uS082BzO78Il+pgle/JI5J/9nghpjLlzewiQSMSJZKGTNSNhgcVEycgQjxtAWJM8
XwgHT7+zR5CxDx/tIi46fhkTeXDkFNFPSv4i+sUZndZgouhkuJMSVwAPycdEu15Co7HwwJwk6amo
lWlJgIBhpHBsNWdnTgTdIBl4uMg/WVWtiRDDdN+yK9n1IhT0E5rVHr05gSW7GalN6N6mqr6Kpizn
VSGT5FamwYd+JouT3zGEvJW0vdj1mib+v8YdD1/K5UYq3KiZ3a35Q5tcAFR5Qs9nmCKQAQ20FzF+
9cUsCrSCZCR4JA62goF0sCNFIvoPYD5C5z8MbR7IqX2CcLMujp88qxF1PY3eyhgm1/XNkOne+Anu
N6LsqmjEVUazGTkP9MX7kJs77Ls32di98XcAlAVxFEnClWHJfvgkOo6MP3HarOmIgk0ayBK6ibpS
SE/h72vk0wXS+u8lLoglPohFhF0810Vk7LK1vyVBb6Yhc94JFGxGgOgQTwWoargdxImKDR0VH3Eh
zZu1YX6UZ80lqKBeI9XrM226S0ECPRlXMlMYAomIsRfzLscpnDVL8hBFkpJMK7y1EPs9+C9OYlNN
TEgyVJTRFK9AxK/5H8oWNLGr0YzVRSg75KdP6iPRzSeBgZ4OeYl+708iDqe2TcZ0DLAr5jaXHgH3
mtthCmJvf04v96nmxDH23dj5fGCa9IcuaEUQzeAirhgNLZ5+Lmv3/HBT8lxMjoBAetEOMZWHwa0O
V8CGvZP/O5NR4ittP2kliKgqxzh3q1DL4tf4eArGBRL+D2mzz/hY9H9NldwhZ6g6HC2HQEhwmPL+
5Hy2yj5ACSzkc5s+oMV8L1IJtTg2ZDUxuHwlwE0Lnv7Ml8ZCRmSamnFLhwqP5Ga3gaSd5hxjHLRU
BMiOUBfT6xBEztpiQMrKaXpzi/pUDtSDT7+oxzZVEAEnCnUHxNygD1+U1/tdnQBOeW1cdMUYVCKy
cm0nyUiEC4hb0N/1O+1yribUgqzdERGI0/k2J3z+91JZ2ugPnuki/NfOdC551gzmH0dQoox/hfkY
9wQtkLwHBHzX0Fq+UM0GNpgUukao2FphQOcRC+Dpd3UpIPHTc11E4Hyu84pWQP1+7unaM46caQsd
AIre+ahwWINxTZ6T9A58/wd1SQXpT6v4Zbsw+WPyrO6HvUhzGm3Y60pkWpKEwqzX8fLc4v58xfus
K7665PMUM5a48wONKC8StxnO/fIGDaX62E+Moh2SIeEJNUBl9sAAtUZEeL6yqmPM/TVjKhaAU+P2
XXBrgX6ev8wee5U8Wbh3ozhmsHsps+ctXb3NdNPfSKHN3ZfwmgIw1aAXDB5bgOnurBzaNH46rdnv
XewD4mKdWWtRGXuX/NPKjy0frAwToieyUJPcvDPNV8/vSQuqvQgoIYBqYh3PnDDzfXhOnBX8yBxl
/jvdvoJjqPsmAYrdmL/opAxCWidnOgU+BeQ429FaxiJdr1momcYZf5+H7mWzdb+6w2eB3ZV4NxHf
i+A8ryTY8woghQOn6MTsl+GHS8asnFy9LlGeBWXS0XPL6JvPX0sz/4PyeV2YZ2d9gTTgb55mllOj
/1HCLaSA0OC6lid9FBbnAnNsvF1Jacj+WxZC0jWJqOFyMCNTxZv8j0xlHl36RIhrj0oT6PXFKfLW
YYiXaKYDr6I3gdoJ7jKmHSx5VVF3fWT1+x2JGcX+DDlazLAZSmTDCusakRpkEdO+tDLykB4iRFnp
3cNNSdYvKoyePvePpKMI6wK4xkCPuARV5eHaR/sUkGzUb9jeoAhjZzjpN2L5m7gG8qsCDi1WAaI0
VZZmZXw6vzVDDMoP7gVeKZpj9oi20Gb+pCrWhaVlIrIlM2rhyUspoiRUIYF8GlhHOYIo2ZbZnVI3
3UJS67UOSgRmncrNpWJFlyxqqB34OQlHSByWtvuLnFeWg1yV5qO4thOC888FF+34ixMRucDPSZGw
Adp7F6zNPIgNqsPp+sbgy9iEbEmKmi0eXwx0nsxMIQZb3xoDpWpxTx/KvvrT67a7rbrvJSCo/NvT
K/XY3sJkPnR3e8QoAfRerFQX0YaLAmd9566ogACYsvwvrn5NlnUYLXMS+XeRpUUlsubtSOiI8iqp
GaVO0lJTiiIaoNKnCGFGaWTlaMo+/byPpU8Y2sKM8b0g3CGJ83BneWWZgFGrKA6D+Z3PuESyw/0O
jBZoxcKD+kNBql2ES89R5bvYJLqB/2aj23PcAjR95sF+Tur9iB1Pw2JHIzC6VAbwyrM3eZ6ze7PV
50PQOlcS2u3XlG5wcW1zO3Il5Una7lv6aXLLV1JliHtpcpMd0H+Rpq3NdJ61Knh0nXeAAHHyoqnC
WP3ivaHoNnljmAG9Cd9LfLSogFah5yR8gVI8nUpJTwkDJ4sAFx8qzdjnnDYK665rzsImpI0l+0G1
KDwcHC2fAJTTM+/zkZuY9/m/D3yxMafSc6Z+KfLXqiqiwnmZ9PtrgQCkJxZ7nHDkLewDAkqJawh4
K7jKjcoUT1xddWE8ICm0fya0PQK7ZZ1RPMQ5j6QLCvbDF9mFxWSikXGoDnFfUUsAJCwi1vnERAyu
LijBbAEtzfb06aCKcAvc/LNaRU0K8WWDDAMfbU6nq7mhdZRgjUKdHGk8PFVfewjWCkhS5hD7GFkw
YKz3FnW5aO+0s55+1Ze6EWRpnH1U9ShIQTX8dKZqL5yGaUtgk58bc+P6DOZNWQA36IncvgMsqoCj
ddWDYzvk89k5Dn78px+oxTwA/C8gP+DOR7VQ0QOIB2GA5uTjdkoX5qgNPPCoBiPBHKbZc8PCCPwk
xY44AxPkbs5q8HJmLmRyBiM0tU93BKv+rnZpqVgCSDSX5sYLmSHVwE5uaiQGD3o70bNuko+g1CiA
ZDNCdo/94OVNW29m7MkOvTfKV5uZ/56gHqplYLIKvrTq2I3JoPDTZxLS8S2S2eir4k7NZUa1dlOs
fF8DuU2eBlzJ97UvPyu1VTXQLOZGYiXF/K7bdbfBtt2pBLU92iT5aLrpnSWecoktxF0ECCCttNWr
oXWQcxKlTm+CacVBbS5dCTrKApNJU8EpecUq+NV7lliwB4P/6f3ySPPw4Vu6aM1C3RmJwHvvzQ7q
S5cwFoSOJJysPZrc7D3N9pyjtxt+U89IBD/pktpCiBZQ5FEEgUmawCQ9/Wg2qXx4xerR4HrFXBD4
HF8kncEY5rswNvWv2UDaZ8mnjO5xmKUbGJ/EERLnu8/S3cGVtDKtCkwN9xLRyJlIdkAeDjI72XZC
t2yQOMxAqduB1Mtgk+sgg5825LOM+dSKt0A3lexFmzOdAR5wB0fdB0qs9m4wrHczadKV9Znt04Cp
taQ5CqQiQPRc+Q5N5g6LaNGAThgdM5+HAEaJWxHccqai8wTgAAgORJCFfc+b3eN+4ve3WBNAJRIE
jjHSdnAmjobJof7EbVYDhtt9zx1gOnVDPltju5Wv0MOQbzxKGAZgzHu/BVskfQoL/WDC+DXKGDmj
jzKdIcV4zBaihXnbgk3H4RcHDZZ66rbqV78G++UZsId+BrTv6QX0dA89tYAXOFFv15RNF2+1Ffvy
I7JHUdAFJ9IdOpNkY+VtJcCEE1aPQj0z1wcgZj1ApYfH1GTPQcPvrAhBM4phKLh1sQMOR4kpsLYA
Y+LHqjjYaLbZGoj+wtPf5v/YjlxiiBaQCl9qtndTFrum56TEI141xhQgYMAi4SI9Ti+6IXWP8Q5A
lb+dwW12DOHnCe4bnfkPKuosfCJfUQZQxqpBsGGJCEfr/ld/pQxVLIrFwtd3NfuFTEh6MGIazQNj
2yKFH9fgdXHrB0P32vXYEJYV7a8SB9sAqMb45F6l63hdeVV3ZMwO3irUeAlAiwWXIumT44DCXUUr
BdWi7DgVzFH7lbsBWE0CeM0wsjeACnLSI3YjwCeGUOkVpIPyRQTY5kZl8TzBYzPL5t3GwRnmlzDQ
6s5oBulO7HvZ0RDvKfsxwwJ2yPebE0AgfkW8MwPgV0/EPJfdXbvs+K7jonEY4B62ir9DLJWnV++R
XFPB5N+rd0kbdZxk4RF9H/kXOheIaVteuvwtbI+WmZiivgQvlSBJOxSSE9CXgbb4RsZpNUQgoETP
oUUfGTs+fLKLLHjKT0GXlsl9EsJe5lUhbt/PCJ2opgmwPkKXUgo57JO3EhgBr/xJ1gpWco5QrRZ4
X7NeYrw2Li2FXfhy3wJ/SF1zrdJLCbXmYrrsmj1JPlGcOe9XvD2OvTN8yqP1enWH47lsUUSob0QF
iQEXQosEgpSSkGkoRs2uA+l6wUuNaQQ3F0azGcOvWT++3vhzCYVEjCHMKf1oiUgSYFEGtwEpVBkR
rX9oCClu+BwQs3m3kUPdiuz88/zm3SOMGV4uXhkSUOfc/gRArU+nsNrcAAcTwuW9bXg51+g4UDVQ
bsCfMhD7/ACZqZHtN0cY2qmg7jaCNkACQHkMgOlGfJ87bgFhCgyS/0oTwBoN0rAAkwaIS8MgxyWX
2N5EJZ3Vmb6miSEoumeOsRuD++z94NV8AtkMS0ctH/i9o4U9MRxgO8JiJr77KWh+S3iNVib3bsO/
mCPBAGoSYbg4A5wlr7QWcOS8CM21sDmS6tekqL+4Ix0YQTSMg2Cw0XxTFxO64UQknt4CIWJI0CAM
0A1p2E7QGsxJmdzQnq/jWhTIAKiUWQQT8geO/wDGaV4ZzqqfS8OYJy8AdlvEFwhInk5sOXmdTnty
xhnNllenvTMdRt9ZjtBnwfNoalbviWL2UPXV8MmtmZLCfufv2/FkQ6HGDblayyVIP8LjQgIR6tPC
ORZTnL3018m9iWiFXvXh8qUuQF1GVQ/4NcCSMA3262E1VUOfoTlf50HwnpZxfD3ViLB4IzgZyAc7
Po2I6zbMinMAlgdJnYioQHsDvOHCovsUbKTLfAs094DdadGiHLw++fHAjY6MdxzpXsUhZOFRLOLH
WtGc5+i9s5IFClJO5G0+mFg3EgxEABvhczfrzwUq21pDBxQ5ELyPLroP9VJ24ZB24Rsgma8UzRoX
fDXkJS2Dul1g4l9CzkNPqPzjb2aU5FpiB5+RiX/iygJ/kw3NNEATdt1Rwpj3MRcZSfVfK2EwbIH5
Vav1g+VYLIEWd/GuZOTTG1bVzOQYqLswuIH1BkhbKiU5e19Z2v8nhv/vt77sF0Rrl56iAhiBGj7q
Qsbl+kEDT9W5NK5eaQYo3XDNAG1moMenkSS1X1GTRcX6D5iOitA/5Tk/PNf+YRnJtZgkzgw5R/AG
9wyycs+KMKDVSYVt9MqOW+z1wgC2QKkKJIEa4YCnb/qF9IZIKAdh9TWcpv7KCA2kAJPZp1/g/uc6
XNvGj1iMmOd19ec/dsSH8zZT84X4rVN70DAA0PquTnzcSrDMFBBJbqBkyLAtuOaLPANLvP2qsapL
6dq74V2dDe+SfPqix5eKoCufDqkE2hp4QoiKJr/mwGKeoov0jDKJ/+hXiAJXNTviA7bq++Er4ALm
eLtTXFpzVX9PgNZlZ+duKzcj21ttdE0rRXOUtIakwtRYauSny+/LTdxKaTLWUaEGrYj7jkpf9JcJ
D4aFuOmhWMc1JycSmZnZhRKvVuQ50f5mRhii+6lRYXq6syBy1JfXn1ljZRLbeQ8wUMARK0uF0TSM
IWYe/eunV/Xx1OaHV3Kx/ba9W2foh1TW2V3+DapxRa9gnAxIXF+XcZ5ZeEofO0163QbbLUk+WktN
yLcTgkzRGH975sEejVL0zCORpn2Gtg+3m1cvTTpnGzmXopQs57UOmhi5HEiffpNkin30q7n53jIn
vb5fD0ZcC/x0tX/VLYm4o2DIcTqey+kf4adwIOIYKi1qY7TlLxpAdXVKDM7ACZovpFyIdKhjCuKK
+2AHFrKFCIgzmdS4NYWwatxonej1FTNKTD07y4vtQ1pxKF7zM69Qr+in0JKgwkOngk6GbQX+sN0n
yBDn8ymOrT9NjBJe392X5qqQ+lL+85TGIV0Ywp6mslYli8RMfFSLU1GfgwoScPmzRKfg0cP4w9Nd
NA/qfIibLSzOWMgi/CWAeA4JguEZiQp5atVWL7Nx92JBXimfP6odXwOitpW82WBU77gn+lCJkqdM
DAKrj+6dDKatTSNcAKHp1GQFZUBtD9ZGotYNqifC1BlnQLBhJb/wOaq6F8L4KCCRuESqMqx0kqQy
XaYF8v/TKNcURCud3SKASUc3oJCrMYJF9SFnJmOzP0lHIVH0cjt1R0kDbXhwW2ndPn3mKn98C/7w
Di+u8misorOTzLH1d/XrmGkImibUwcUpei+WvFb336p/jHwl362dJ9CfmovC8mn39Xn1Jlynl8/s
wMfWGGBLhF90GAXo7jw8xLS1BgOuY8d9QeyEWi6MS+FBCQIVolGf6ARCaqpRj9HNW01v/k1C+wt4
8zxS5dGyiQMb7xkdIPd3KZDrlfu24Tajp8xIUs8lIrgwIWLiWiQcCE6N9IWWAt9Mqco0KHRezZH7
cj6pq8vPM1I3Bb9OIEpu0a9CS41J8n5f/XPd3bXe+c5gPWMhRwaB1gZuJ6LMdixHOtEYsiKaEPIc
y8/JuyHxbuXOruQIOQtrPqCsyYoKUm3NOB/WE63ghbisiCbzL9Wjyk8EsVBTjYkJS8/yTgtWQDQj
0R7XpF9tcc1lNKNUq163zPNQTZs5XgYc5F0DP4BJELiXdXJXNs42BSOdlQCVgLOmdCDOJEOh+1Py
AmqlmgkBIN11E3Ayx00/Dob0n1G/oLMzKqV/a/feD0sQJSbQxzM5uKQ/IlCZEpfvTHGtFrhWxvpI
UdyY9fRnPCGCt6co+reCFyrTy8n/4FTpKGLTSyHW/I5SQdlUY7x/9Sa66SeyVsSL65TKIWhDsMPw
8emmND4ADpQvJTurU1NPpFgWFUQMhTJpOkYjpGCu5Yp6ijTsZTck8Xcbat1BzWx+Tusngvo9iyUu
v2p8ogtAM70IjK4kKXpX6mY8RfScLMWj4TaO4JXSDEVO7DL3wYN1aE4odr3TuGL0UkqsfOfdIGiT
HW3vUjZSRcHkHZzoDPGeohWOD9xLFydhdWMmdV0YSPpncK81XRmk9uh0nphmQbG+Ml2VfO5H2CcA
uTKsZ6nYmD3rx2aalg6aSGLIMQ9hjCDhmKJCflMUvaZEACPb3vXptHtTmxOdJTGYUNI8ooRlpYKT
G3qjHy0ods881k8RhYogGB63FCFNSuz1dLPS8j140QmSSNbuYYSk82Gazu6n3OnK36aszm7niAbX
1FEhdin1x9PR7hFtIXyd5SZLehyjXHSREPwPZWe23DaSdesXOojAPNxqljVZLsvl6huEy26DBECA
xAw8/flWsl2/RSrE7gi3SlbLEkgkMvdeew1WPjjjxrOj5yypvssluO2DO6OPkhN1awHdMVwWKmIM
pxXnwnzPkNQxQotr9M9g9Om2v0n7nkXFGYSZrjh9yoFqOLA9jNO06HfF6mzduud6nCTWl8ObuAin
UxcMDe3gmcZ/kPAXDDUIzzkM+MqHPkktxpXGfa52YDbRMfo71KV1nf2peqwl+Wl0KBLIgcBJeHNm
aMMg/6jMvpqvwXXSbuQv6Zc6r9lUlyeBR2JYymtX7AQdruKpUHS/6IDKnPhmoEyR5fYA12OoqDgB
o7wKuJBNOmfrFCS0vcAW8cTw4K1j9dVrPji28mYds6OGvuFZjPBF7ZSRngnrYmoRo+zxmb/I8wOh
36O9garHfdqASoUUAorGGPD4Mmf+Orhqus3ViZX2RtMYIDPA/DMimYcJ+Otz1Qtrb0HgUz+0OwhJ
LAIFpmqf7Yv5tg8AaWlq4b1dtF5rOnO57c29d435wPpsXKOT5OLFpWiNqr1nYsp4XCevux5vwQzN
jdENiAqwwUXNQNTxwdrtCwYzhnv/Vb3hzkdqKPW+zxNEelt80It42EeHmzizgfoppPX8UFDLI3Zx
nT/y8UzD3nqCaMg0VCCj6dJhkWr73QzB/TqFy8bk2jBzKPUiXvT7l/hWu4RzIKRI6mlIkkfelmuL
zYzj+V44iTJODaXaRN7RnVNM4elwqXWvp1oTPtkbIvy6NuW0+juKrdMn79F18WzaEFwjnyg+3r8j
0mblFINVx5snvXX/yGFwtaFDodTn7YQmr1ZchjX890V8RB1JeqZEk1FF8F8wnA+ZLoy0qP+CSDsI
eJPxL/+tBcnXaZx4c7G+L5LkRzsDZsqIA0MqpgIqAwfw0Vog/ogdECyrywL4Tbb8WQMUNLKHNPTI
0HrsCV+hElsxiSfGDiSaDAg40Ow6W3Q1sKMbh+XZQJz5H2+5XoKLYT19KH0UG/zrZw0HBObducVD
nkCKYPNrW2pYSDE1YetaknHNWRZtv4rY7OPnFIa7x9CpL1oboru3R7ZOA1qA0AftnbkwJvaGAIML
58EmYI1OF8XbJTTh4HbCexsHwLd2hYcZitjPWQHAUTTyt06Yzi8ROsbWxj4RY0PO4pjejjk8cK0U
ay0ZCTLXyXzO/ZBHbpZlRPhpzF2bbQ1025dd2kig1IWQaiMWNK5z7ZoNgrxtDvqeJm6cMJSOXSBS
Q/G0U0AVKd3QM3mILdGkWTgcMXykOhQtKAUZgewXPhuWOqaSiIJ3jJRsiH8XMTUjvl0AoUuCuM/8
gmzF5WqkUlXMs9Q8GhH86PJL4jWli9mszVqLaoSidsvYd1wzvi9qzGaKBvEcuN7471ql3rLm3fKL
CfcCKYTbjAsX1z4OO+xSdizPAvdmRBGkI8hILk/QvOVoDq9ba/o2CBg3BgiZizByWev3FTnSe3zR
88Yrb4yFgckA9DPXusv6PvlQ4vJFMoDTnrUV8+fYAz3PVtRhqv9NRmHMVnut3k3rbJg1+K+4j9kM
BSOe0SwmaYksM8baQP6ZtWoieRNkXlBCDKS+iV0AuTKYv27K6muOIwCQDUUUsq2qo7Yat7IwtPEN
KHKZCeZ8NpYIyOsNqHdcUdgVpbVCOcnbm/Gjoixwzruo+mm8maFDjs7lVDf3uFu2yG2mv+Mu/pM5
EmS7mvFkW3+PHZwp8lRIfTTG9+66/2h37be6gQzYNfVZOg6XwzJ9igYWYtRQ3tc+xNmY2Uo+YtTT
YJ9HjcHk3S63NfYWq+2XFpHcuW8xGDGy2JZHgGHjDpOeFf4axq7FK1hddcfd8HNWYhvJM6MokYP3
CTEY6LftgmnOkDJMVD/hVcPupt2wRmpL3z+vc3ozlmkL9n/p57wdtpWjsMWnEFFfb2MeBI6tcI1W
NWRmM0GtS9aBPQ1McBLUm20ov4lV65F2UO2wgGIkH/TrFdT9eXyKW2aDWc4U1Pfmn76TIa2LWXEr
kAS7qjYeqKScDnL+Dywgy+ti5SfP0K8QUDs5ata+nLAx3eJuMK6Wj8UCmQADwOd2zgKyLnXXmnV2
lZVYEpDtwgsLpmjNvGH5yVuNfHfIU2quYTlfb0HjPZfHoB7xqbc8xCJmky2CWtSlSrqvqsEWgCoA
q3i+pwmG5B4r7frKKhgg2RPmB4SKZFdFaGPQ2PDNVk0J3rBBnNvAJ/fRSruC5M3LhoJ93HIJRG6S
GUBebRHkwZmflD9kqNtyCF3662X7w0YMf1+l3fbRIxDlvPFkBjQiQRedIRKx6MQmfwiVaS/lVI9R
dFH5BYf+XVUdjrGVLtsnMKRLf6LIC0XigptezLD34KarkFXprkNUHaRyMOySW2YsTKHSymJQxpCn
WbSHCTe0bOhD0DGAgsJEj0zh9NspOkQl/ixJV2vY/2RCdnP3p0DatoM5iyLCcDKZWwiGznaQCwyt
FiKf8RsE2957pYh3CLl0wnYGPQkACZYX4NKl1X2vBoenMX1skggTVsxYqaNElW2AJWUhpvdElhKe
jy0Y3cZpg8IjZqJeJTw66moIV4zHDg5aa1Ph/O9OsxGeGP+aYuThla+sOIk2isk6hm3SSs6kaY3E
MQrrFBPV0IpkJguDMmpRrwLzZcgGVHd5HXNZNtPTdddRyWqu2XVtmwmRrCoPaEZVERQWhh8za5fr
YShStPCbsc3QspGqVyBXNaZPU4GnGGiMvyo/1MPuru1Qwq24ES4ESnbuAU/FCkaQaDfvr+0j7snh
NR4g6VWe+7ttEs7P8umWLkTKe1bbjZmABRgTpHR0GI7ZI8whKPeCU1CX30jtIIKD8FTj6kMvbhwS
mRcW6/lFMmqhUMVa6TGY2v4jEILVvOLn0PeJmFnPFEbyhmRgYtiCPpAMXmJ4p40vmpYYVxwIUJpq
+36H3xlwCHo1qwBJJYfchJVBlSssWDwGNCdipE2g8cMA0BxCwsNBRYoCGFRGCvaVVbvBK5T9ABQz
L/bLbtcbgu1AC6Q2UnlVku9Q8APCKI0dGhBUhNN495FcSLcB4QYbjEjBiP5e15EDdcTQET7yaLqb
GpQK324tbBxOSJ5yXvRcSvUS2u71nGKMTgehAQEECHH4hIC/vzIOw5TZV/hZXkgvI7Ly0QQj58tB
t/P2OcKSTdsZBU/bMRgN2P5knxn7EKsCVVAWgiIVbSqBxeBnRwAqRXiL9srAOEbArtygtMTWlx7D
PJMlkyP4dZp96U6ZMQMj8LpPvmi3gllKNoNESK42HEzr2WOl64l2MODSPVypNXB69GrwmN+hDfPy
wabRZWEkcNRFW01XtetktzwrEXgsQDOYMOXu+iXo21EeIHcieyoarS2oOwzHR6qUkJWLL5qSSMAE
TNCIclbHfPOd0JynPVkJNLbI+6+RDYeQPUBsbmPuGtqX1Xr14AFj1OOzAJ3TkpujECS9MhTdvDa2
JlzYD9Zak0xxOrrL8lxE8rknlb0DgNohucjktwiVxN7Qj0FTwbEBKpDc/CCOrVhxTLy1NwmDkebO
9K0R3RU9JI5syCE2399fhUYDcngb0I3GIvMjgwwOLtai01/Q/jNEBs0W78DkHEUw0xXcJEmy0jFB
SU2GWwvuq9AmuefK8sDGAl5PTdF6MMF1qvmf1CPKkcDrsVKpXMrnnO9+/7INYHp82SFOmoBimBQf
zMOtbtMhVJmJNUQlYhw2s/Fr3cEQbmFNih8zAgLtnbdYV1QdGCezRcUCVFofiIBiIWso+405dRuk
cEh7tCuMnyIksjnLT7jrxK47eT1ULIYBC08MbaXUXLY8m5AvmfqqxSTQX9BathwrHSS6MeXsw+k2
n+gPGnU1S0unI/6gJhJNaPFDXVROE74O1FORhJe4wo2XCwkcHiOTEyXW22sSLi6GpISWOYe5AFaT
jNmaPfnxl5rfpA7BKvzuD9ICyoIX+jvWkddjWePoo8kdaIWyxCEqRYiG4X9u2UIYmQ8jxGbBFtBm
IuyJPWSN79/fIyNGPUMUXfiLYEYLvf+gvYaqnrdrCue9lDJhWaJm9iP6akEqCK90hIoio9mG+ALK
YDbMTvmTGqdhdhAxMxV3YWTQHHltj2GVCVNjYi0VWtxiWxfqztHgLt3ybRGdUGLHHp0N2O840AeI
HkAD8umf4HYEZtDfb5SwpJNSzia5h00ElhPvvw9HOge9DwHOGy7UD/57RJzBiLsNNmNxn6XpY71s
nsyYW06yKWUyzDMRmVdpdQUd+goHG/z4ELcIu9Fgr+0ZfUCIjMkJFt/B3oFWi+SJhYm2e3lgiJc7
rOczDwcUbf/SI0qdkyPnO22REApGPHxwqTN5aOH1BbD7Xx/EeYrdRY1b76OxxuXgF4YnE5CkzK6t
2HpWzSaXaKH1mHtcFRVzu5bu576eaZv9AeOADVvVzMEAwi+yThzQxNoN6IOGVWbmT6s9SuIBgGWU
0Ew26x08aVWnC3HubU/dkgwv0u1rpxWl0rfK74pDWBriE5z8UpweYcsQBT/K6Vg6pmxDp4S0xWNe
I33AXnrj/BShBl9II4ydN0QV7CKjGdF8IEIbrVJHPGrNmd5fIm9U7iwRMvdARhl/QBJ6/Y5yVHfr
0ukYQzPiU/qmv0Gew4GqoaeKPekS5UMj2NycOLjR8kwj0Mr1PJO2BU8MV7Q78eHkPFzBnhjwdZFM
Wrkn71/wG3ApgF6kiEAcuLjsAxHUYgVZMnkROXGIxeXWA2z7gePpk/HwWDgGURaSB49xDhuuOJUL
E1imd6L0mkqF81/14/9+XdhoojhRo+clzgGdNwd4KLNFZwraXh2FhDBcC0Kz2RRku65nzTxaJeNK
JpS/RiiizYpJJ9ON04WicVo5eGTYAXnLjCj66P3KoddDv59DjEPZoYXM++EnsVwgfd6ODaeaNkGp
xsQYUs0v3aaRweBQYdg72UQiLK2cGFYm76XBEJnSUXPwEaoXrAUqLJS6zFkxc7istxI9yKMIDw4x
efYVJIjw7vMYb77raHDa9KLpd086FXC+vJLdSGBVz52bfhANvAKM1/CoYXfWzNZKN98bCMlmtyQw
zDhGn7iFqlaO3qpITSywsZwdXj8L+a5fbbukB/GGD0LJf4Ev0fQsD3O9RSaTEC71P441CCd/UcHi
DBsyiFWqC9WHRIzM3r+4I0YzgQRoh4M4BItPYuQxry+uipqiiPqyejQG2HpSlXtkD0AcMBCB5UlA
43HNvAL++PRFCLdP8zyysnSICZyXiYD4MygabVBc6G2Qmex6+DgO7YXqE3ERNTgaC+uvdZdfFRv3
euEltyv/Ll3qmzr6l9oaGbRXK9iyeqmntWzHjzgvFeiF3SjyfBE9Xr9UK6/xsU8sIFfaO9E75IQg
jbR0rLZ0OkyIRogESBSezTRkpqZiGrmwMM3JhPrndNPx5nUxJg4In4qhbx4aszctjypuH5tHrQ/N
FpVYHFbY+q1Tpp5QcRBz2TAAiXC6EnPez+ig6tWTs01up413q3BFOWC8vzTeui4YG44stsgdwnPp
9fvlNcG0dpckuSsidIpckxi/orYbCLhD2kBrp0ZdiTUaFopKLe5JnHnK2vihk/v0BOnN65ILiU36
Lt1M7L2+rqGHNOrjtv6orVr5nqYME4DACIANRMwuOE50AcYjRWcJN1ICZBVSeurFGjhdHx6RXZQu
y5wy1rmHsYyRvv8GyjU2YpYco03mQjBQku6TPyfP6uehoiGSpT/EP/CMff7WPC5hDzoR7ZCCwYDB
pEGBGoZZZKtymIDJs03xGVPUO/GKfDmZipUMjoIKQEqnGV3hTKWeLUzLwf4YqFBhYY6Ac4cPZ4Q1
B7GteRzXLedt80FabB0PqjMMwxQ9qcplFZsDLYBXsTECbDJKgVupjVZEZwzkVCw0Bf2/+tWB7JiG
vE98AQnM0ZsJSQoGgiqPHHqjpPIRug0dPiasgkPKKA4zWvhp+uzN4V2zfTCgAbE0EaM9+MmXqQOg
G/r8jpbu7MRS1lJ9tQVTq3KMYjmhksQ9NB3ouhL42so2j/PWI6d7el5tV3eeu9xqLysInM/j4CMm
0B8l/qKSe8mwW9/Wmw+M3J+kRySy8sTjdVwicU0uth0O9SaeZuEBCLdkjb3F639rlrEYZ7L0VB6D
yPaIX88UkIgT9lWsSSM3Xliz6CHGXQTJdTxP39oWsMSvnQd7s75VZz4047Ns93QH3n8Tj498xw3o
yZMINpfP03fQlS8eZf/oDhCDSeBpI2Y6CuyGDqfsaNVzMicU2cq3eSGsIy15xTuxiuiAsW1eANAX
Dmqa86hPnpO1f61WRWlCKvfU+KjG1T5sHpuK/RkkUrRFVd6YiX7M5uST0ddCO4rL+JYz5Q85qtUp
dh6ReKlrzksckAukicpMMcZjIASys1nw6NO43RgYivTP5mEFp5ebCVk9WG8I+9gLML0kaeNw+M58
Oyg8d+LebkscPyNk0/GG8YcsJhhuYx9eMR1y+/h6LADQhGwVJoVKw4xKeqFGUzIlnGabnX+WpYt9
OVK0XEBzrs6rEj9lJoO4hePHOn0zAzPP553F/BQVNYiObA33f/MN8w0QEz/cBwlY0YTV7CQD8+h0
oNCNx92NX6NLbpieZtH45LtTfB4nrCzmLyi2LQi4mc/2QwYZM1P0Pef7SD4XGFv1izTuto91bk1Q
UZwqMcHGKdn3mwaTNwLFVgI4cN+Lh46X7GJUS2Aa06CFSEggEXHj+DK7Tu3mOeSzFFoqfs1t5yKr
WiF+hIlJuNjCdM0gO6lMoR0kPHaHbnHj9esPbpc8SrCGz3dXVh82OT5S8Q4HEJkqDyNXL3JhnsgA
fs1kvN5N7mPUMrbdw0EWCp28Bp6rQEbqafM9DgZc2HsbsJNRnNGyMHNCg1oRYchLRNPUXnpoiM6i
kQlltCOTbCBhA84MM6A2p0erGF23PCU3cB3s8zqrvgv4Njlklp993vaJdLqkCnOYamhkOwqi3TIH
bBZWy6Ay2oQHj7VBrLY8TBsUSdaWGSQGyPnFMDJm9Hp55vLgR6VOjgpl56Iop4hWPIdRLT7Fz3yA
DDFYXN/724J7VN6yLeD279Oj2L4qmNfHsdWSANe7TfIoNwY9USMqEFmYGlQEREZHkWFZcmiIkK3u
GBXcp2zJPgXp9Nz43qXuajn1f2IIBfvAN5oruydCmW1hWJWoPwECqDc1YBgCXNiX/O/3X8eR1QHF
oYO7E/zfSBVieLi9dRscmoPBv5dmnnMA/rYYQ+KC17AejJ1uiCJXVQckt8vYZZtGLilqeouhh14a
I1koBxyERcH/sBwRS9wYf3roWWsbv/xYQ136HxxXGdByItsr+APqdIeZoiHda2z1utXeqM0RUJzv
uHunJTzHUI6EFCFaRnTxIFvOQS3lTVNtNTsRrHjR8UgLh7ZC0x4lfukm/mLcFg06d9D62ONCfATg
GjAKYR1laE2Rb2YsFshVNJ2pCdDdEwChgQwREd+F3CsnXlQsBbg0Iz9I+rL3b+ORtxSvgxQJVCIe
AISTmFf8WxGWb5pujjO4X2yXSAKYU5Sr5mMVIFzWXZODqnZhVSlNRGwzaJxRg/A16a2QmCBNsznb
aP+ZwsXamrfZ1zhNX8TXVB5pu9AhWdx9lyisLc0qfkqSnMj3xgB4UhlQfnKO4ZNCS85evFriPxBw
fzU6ArxdqMOQBXJAKgdToQuyhJP6qSjlcD7Cw6NKU9ekA63Cc17BrAIBUHM9WWNwXgXr+2gLW0TA
2IBe4/038o36xI9p7+ESqkfEWuz1cx3ZkbcbssH+KJaT6BtyrMkml5A3zJo0yKQtEnyjVLB6nH/q
GGYUfd6uaVGs4ULx57r7GiB4EVuZhjhNYxYyTzja6Pev+I1elitOUGUTXUgK6dGMA68tK599DDMK
ZIkopGRa5HabWzcNzkd81VWwqFlotwy1dPd8cuHY0rmFhMEhqJV3JhSJHbh4zBhEsdPFNgb6QwGT
W3/piYwx9ipEaMe0VFWiSNuyCmCkTHwEM+a68D8jvL/S7qEn1nDaqY/ff7FH4jvW+e8v1j1o3C27
26yacvYBhtBlaj9Cxq1qLEsQUIAzx0r+UHvbWtQSST08eWEHc56pPWMqOaUZ1h/tkRXnH7b1ZBi1
fglASQkOiQG0RaCbAR+ALk9XlG+9BsLAEQZg5sOTesixaAbK3dUuYsulw1Sikbpy7TrjSFfCklOH
rlxw7GOu95AD82qywWMFe40Lj9xECJVESgYynEIPhTC8Eo17LCbCcoHU4FbG9Rp6LZIJv38j3qj1
xA/B2MkGQA6S6OD8W3xW8pQ73YPECuIPxVV3X9dZg80lqtiUV6WTAVq0NKbaO9pcjAD+P+i5HDSM
MTj+c1U/YHlyLvtlpiV8UZSFGHOYImHTIFpRoruR3OC4iX5o6KOx3LhU16bwn5gQWX/HiufSFiIf
JuGnS7a+yvv2vnFPNQVmmb2udAObkwOeqesEbLsHpyZWLpybbrEzlpeGWlgo/IItQlCRieXkHsgo
QNC3Xc7fXN96SF3nPltDneEizbCC43IJ5m9ypUn/vZ3Cv96/Scd8GYfLTFSOQyOmSDnAo6toZqww
LN2DepdsEK2LrO96IuxHPoPAMneZz7OT509hU55vVgMe3AD5DDSEKiRWdknixo3GNOPc0bLDQbOK
O2GaY+rfsyldRkVyjfM/8jFQO5Fo8Rcm+NYBH6lguePfY6fRD41r1DWrqfwvzvOjSQYtLla7xqWS
B+NwMVqlvSu70F/upWmWl5eKMUGNfrb5rDF1OMG0jKlYYiYaYt/aNf0BJ98HzYCLLcWvcW3lobFX
7Hyr9NybrX8FXf+nPVC5xG71UVP7Ud6HnGMSsvgrHjnt9HrkFK112nDDFUh6sM4IT4Xc7mKQDFip
F/7bsb7UbbprlmBj9FljKl7iGmyyrpm8bDExkDWZyhPlKnJQ2sWGPCM4kEXEXibBk/GWxfdx7yDA
SFhTU2tGbyQkOWVz594qE1Lpau+vviP1gMNdAaqKWYOArGhDX1/8UHkeQR5RcR+PHeD9IkNhyLHE
28izUM7ydmFImwyEKISNCJpjxRCad4w24RvIhDDa+M+VtbuqaCLev8JIp8Xh20vDigkAs70Ep7rX
V4g6iJiZPhsf4gBKM64V2B+bqnahpNNUrNo0f5ebEco9Y7GBm4/d5gedryrhBFzGCzsfR5A4LG2L
fhObfuPlaMKeI2u5UwXMs2R4WswDdEN0YwS5YE9Csh3wFxCwuN5CsNAgfxa6GFZ/7TaBRJ0IrNns
dADL80Nn025X3LZe+SJHP7lHs3lCmIGLHHl3Ul/KXUZPm1/SgkicbUPUpECVAajQhposK1yLIZSP
VLDFXosrtYa4AqpUjW8HBX/TnnRdMKGzR+95wNERQTVhxnOwJ1le2uXwY5cHnX4CfwgLufJ95IfU
J2dtAMdWM2Lxr4K8vyyLHTZZOIwRegpkj71GyFEiVM6kLCIz/qpvb5k/GsSef2akB8yAfwn/NE0x
lA62MLUf5K7hgQSMpD1Ngzdz0LicHuJcCTU1dudU7XqqJVqI5+6rIMR8B7u2UWHh+fZPKyuvnLa7
0XDSoPhgrAsJzFKq53RBMkswRu4nXb2Okn31aCEshKoJiiYz2dcLN3IRx20n5nZgbZRC2FOgxbTS
DiYtlsrU1pJlaC5vQqA4gPvlX3PaGc1S7FDHM82VMfl61V+hTLgVADtiQOTjOy+/yH2dtLrZ+NZl
6OdYKdH20DvYanUYVyq3XkajcqDJSKdWSdimKbQzSsQZnJXnuRh5m3dl83223R9Do5UV3uchltab
8BMTjz1MevK9eWvbiUjH8JH3MfagKn793uSjVbAvdsuDWlZTXom9yuTadOaaP9ls+x07JjNCMWcy
AkEKp/rk1yPKUo7DBs46j1CTWD+XYjnBI3gDyKftDP0ASYQP5+xQ0F9Zfrmm9lw+Shyqel0jJ/AQ
pAHA4SP6D1m56syN1ww3aTRVM4gaZrT8NpAArrZLdcpg0vzi109miEkcklVISKppDiYfVbTxVk4z
B0btpadTC0ieKHrzBGdGob87m/rNnz4Hxy/+b+3MP61y+bKqdv/2UX2YGL0Ad+IhyT9oDi+Fq1zV
NBdRUjoSiadNmd4Wo/cgGs77e3qg/ePwVcjQRdV1xDZzsL/k/WrlVN1sfxR+0UJFihqoGeSHwoPA
ciUHJcTK/O+iW2dndsmkG/VeQZdux2A4CD5sh2Ig6/rdRTbbNY0+NwZlGWgkFXjRy84Kypjdb+u/
x223QAhMxIXI+Y5aDCvADXIQ/fXquWhA6WDN7S4KZqyiLVDDjNfjyn5iQ1HuXMo+1LTe7bje/syi
fLis+c6zogfwK0zrnqdfPJceUs5O0YxPmspF+TQbkY9qfDGhowzENFf79v57+cZSjVifOD8mjgdW
dxgupGTWlTW1w4MeWQX5+DYNccL7ivVc1rM5MuUu4GMqEEUO9cYXYw0/A/M843sL27iBOX3iupzj
mwwPnIoI62BgCpw6D57xjsl1Xg+kEdLzUqGBwXpBrukK8EIulYQkLvXU2tyAIke5MK6uk7asL71V
Gt6MGWbqPsHfF23LnSHO7ZzJVnvOxoHdZxC3n3BKyPEbFNy+C9CF9Ihl9AjECQFbRl4t9ppdgDz6
DkfKFhjUjxElEGf4V6NCINoxAk4wgYNamV20G4QlyFN+2hVIQGuzxsaYaDA/3m0fTYSj3YKASFRN
RCoWMmRTXuYjDosG3SzG5dtYc4XGc2npBCwPaCNA3mjt4UXVIXgvHCtS1+z5Z5xuy/vCrzkfaGxF
u/QS6hAlj0QF/TJ5Au0EVJqlRHGauiuhaDfeokvtjZd5HkBpkMeiMZ2KvWo8C+0mRajEARg1gKvZ
hJSKhC546b2ekBnqmpy4NXwYJy7GWrJ/5cyYrIDGFWLT0gDwRxFLOycOjeAGIGR0az+jHQi6FVGR
RGPQfliG/mtaDPkZKs32srFKsqRtmKlLuFzkPj9iwVkmD1xUexm/F+9TeIOKaB5LqHr5Fk4R/kpn
7y84w3F7talgEgzXj6LFieANGAPQ3+rwaLbKuErI/zMt9S+LE6ZWqsDVpsvhJBvIsHSnz3ItkKuG
kKOiZw5AYgxyXjx0FIUEOWlFX6tJlnQHCboUU5NR+crO3yIyVbXbEPtn+AHA6mYHhTUgkpv+S8Tl
zwXByPsv8Jh7+voFHnLBAJtbVuLi7NXNBCYKkzB8CPVHMKdUsvu4qBr+XkPXnhV4sLUu77VQbg3p
VV4K4m07GHxWV31fqPMutAYMn5kibjh52h9ZGSHHDkI2+1AghO8c+ptWoQNMtd3OH8XmNN2thTQE
Ar6ADzGZxM6ZA+/Sa6YrJXXUuJNJxGGPxWUDhqd/Z1pGlMN1IBeO6DZAmjME66/in8o5U5yPOgNs
EhUhIxN+6M+TMmeuUV2H8bd59aJGV3QfUYgl3ZaCOItF7Q7uVZKr3YLUcCnEW7M5GeOftkE83rB5
NyCexXCIkb9SHr7eF6vS3hbLFO8eBWyLiyuCuhjrSg9oWUpKsdI09VfGi8izyIEejBk4UwuNuOU+
9v7yOp4yQAGC6MGZzLYNveIAVV36XZhs3IjSAlmuACJk7w/qmbSnDuzkGCayM9hrqBZJf+m3Djmm
3Csq6yl1Lr2y4ciJCDsAIIMawlOIUpPxpooQu6UeH7lmgc9qhdQSqRVS1qRwoEEcNplLp8kXBrUi
wlyLX5Qv7MISQPwXepijzhJdgxNFkZd4cYg30kEt5W2dwUHnWJrGXW4BWo7icwtvGRuQMZs3AR1q
SK1uiC57SfJYyrovnn9iLnsT4mzG+r9JWvu5I7r3NNvleLrtcXdDCSASqCVoyF4vGM8f3Q1pkp5h
acXR9NJGw1fZtehR8QMqG7m1Zzjk1kitZIThR+2XNvyzLZMfMgUznr/aGAq9m8zEzw3m4huEWU8N
637k2FvrJmFMXuzQao7Tt7qn0tEOqPahjeGqg6IY+wa6F1E57YW5Y1YvP0efs3Ku8NmvnnUb1a3p
JBMs3QQo6UQAFeSpXktcMY8oVw+LBatBKPf+QjYL9dVBwPuFKziTMnEX+OT1+5WnzBm32YSVlAd2
m8PupGREIOmerYrds+kmCoBp2MdFxbkGneRDTA0kRmC8U7GgZ6/sUbgy8FfhxLkgGX+85oUYjFdB
fnBNSAa9qVvY7lRPfgLwCWaAToqYYbplRbMWgQoMyILFjk6WYYPQX7O1UCt62x4xJ2Igz7W+qKsf
CMHgXfXPchfIZYA1Lns5dWQSsImu2nTJRUkssKHBWJDBzsBmb5Zh/ibw0NjR8F2SJxohjk9Bj4G5
ek575Fhihzwdl3O8n4EahcRDwMDwoBmZfeW3c9ez1s1EjVF90r7ht+Vn9UqGUg7RQj1cTLYXzq0v
GSxyw5oUIQvVlDBggUeSkp0mYx23SlwN/AbSypj9Bu5h/70grx77oM8ejRbeDEkH8FRIT4qPk0TS
jjnsDVpIDydAm8EhGEx77qTBXeKFN8a+UDG/6uwydJPAuMYVQVU9kbifnHxG9cmohVgsscOtzP75
/mpmr2C5vl7OjH8xm/ATj5EXsqyD5dx4q9neTTkqkpYBe0r9KFfDlu4Z9xsq6NCbmXG2tw2arLYk
phySGQ4gC6otT1N3ePowxLOrYgtjoKc8q736+7JjTqGNxPBKlRXTYldyMboe/gYOXcMW39WWXwRJ
nEF+rHGeplB7F7Nma9/EDc7kdt71dybT3g+N0hlkGuOnVhm3tFVkBWPRF6fipxOFiEbLzD3x+fSv
4pASVZOS1qZhqzcogOuI5kyJ5VlB5ZnFFJzMSjlGtv1Xv0VZXwBNjE361yraxBdba/UROW/HdQH/
GsNVxBGg3CmxxXbAZlzMiU8pFzMcZKbpj+zbTTmCeNRFdq78rSJcvkVYpDQ9bv2mdPVaGg3IYC9F
SNVXVDyJwh581eZZrY2fCbMULHGPzHhEd65aGzyxZCtsYvaTIsIvyC4L3J1reaTWGEF4DLnoRHCB
Hm0Cw60A1njGS1xK9MZNzi8ZNwBEM91DBRdDUGdWYnxQpEyJBcbj4/CyFzFzEKPeQOTtDZs/rGps
z/5fgwNRPDHqufd9tRBrCCqyKGVOe4Jpdezj4LEYQ2hWzOY9SrODxegh9pisVUIAHVAk5r0k+dTf
C3v1qWjtPxSuVhTM0OE3KrCDo9QqOdcZARrpDCNicdeV6ieCPw3MJ1l5CJM3Eypwll/xSgb/ATWH
UmhALdXk4m/bdBZGqoGquSSgwXPS5wLmkLHsYZitu4MM9EUgV40xlQIHDavFxB1k841ftezIzFQ6
ChDGwnYpAH543gXRc+hYf0rfqtNsGfVEeHetR8HMuFibquy/xSk8rSc+igiG6UzRBc2WkB0GxIfv
az6PQ1danqIwIS0h2DA6RsM9B5oxjtYht1YEu3iNP5oS2rbDc8PcP4/p3xksvL/vwFY93ncCjyAs
rgc5KBf1et8ZGtudyPzbk8PlhMJshruL7TMf+ZM5+oSP+z9teRN7n/nIH3ujjz6N8fDHxDb6L76x
LjH6wXzg/z7yV77Ox98/0fc0uIGX8LP18/cf+RV88s8v4pv4+b9/jL/tvwBepZ+GsVPhQg2emHBd
sBy5IH00fxglSJ3Af/g7H1u0vBSlmf74vf6qT9YXfG54/htKXMhNN/ywGIFknl+VV/xUZur8s/2P
5/OVdVE97b/GP9//QP7K53z0Uzqw8bN+bv+gzGTB6b0hpAiZ8PGVtOBnPNjxNYoBPsma//vTNnSr
13WLkO5h/0luf/aTv/mcP1V54Szn0U/plGwrPeNf8n18lY8R1TmfT/prA5jF32mm+Av0LD755w8b
y1kePQ5VQQjH9/2X//muZjrn6/t/YQ0PfKI/5hOv/88FqazZ/7NxdaEhBX/Z/wA+8jn/4p+fZ36A
fgmf8LEhSiLT5wefsAD4yqk1/caSVmwU8BChMU50MO1aBpDamFMA4gE7gGyBaSjHAiKCsDImrJQp
qMaZ5I+0KvQtY85YGzkNFizR+TBtrzTeaTBPqHgr2YrgzP94/xrfKKdcMnqwyIErRHty2IblQDpD
H1rrewl95Y5k+E4up0OB0S3KUptRungSpnL5TzuvydOvFlYZGP+FFuB4O6Ank6bOxUxKPKbX24HX
R3ibz2312GXxQzOHl5LWkGLPe8i2zoRM0yBJRVUy1xOu+AyvJBep24CcXOZ0EOXUUp8mBB1luxgZ
gORxyIhDBpqH95V6v3OSlkqD2yPCspwNfOR7Z3uyL28asIyGJrJgGG30UcN/xuH7PDngAo3UNGNl
bv7+HT1ypeNt8xSBKDQUWdJhn5nXHsrV3Fvfw7YwKgo11qLUK3lGMzPbpfHyu/ksW0Mrht4lyrIZ
Mqyp38YYWRelfLcqbqt2+aL5jjamTE5TrFEZfIwD0AbUNjl4qc8Y4+5ctao8PkDfSN2ZwaM7fpqK
bbHM5DW8UP8OQ3/RL9PTaQHPceGKVp3ZlwPZDUYWPJTXK2awW29kALTBI1NYK10neJV6McNdgK8v
YbphNOlYM3cHO3YZZOwHoNjKt6qRmEus84jZ1+qDJHZVdQr6OEbWuFLI7gzpmEoErrFD+K2FwUMv
zXdDA8rLHdJ82S6kBcTTHEhm5frXUeBBy4LhabTLDNZiOFh7rZ33oWq8v8oouzUBSJpIUtOIkqSm
QDiKlbO0TgPsYu+86gvMRUMocxApo4I5XPRlPw1JFlpGGho3AP4K/lT2LXnzwjPlAbAfFAJbEmIs
3b/G1GpkNPDZR1Gcon8ZCfzhdUGIAPBD2MD87GCjGLJdULgh2ZUqEU3pX8JngQ2hmi6uMG7gurL+
u7H8ZRXuHfLolnP6bdW6hZ9gLI+kHrmXKDBAMZcFmuHYhhRCjh4dBs8O3qv2avwqkbOhWJD+1gbT
56ycblUsKsxrxZuyeN6tmeRoDCp3cylvtC0ZTAOZV7GFJaCYbzBGJRVLqzciAoaz8SIBsOINooLu
RzuF2tV5qD74Y/cg9uMiXOu0J8LxfFSMV0ZcbGfYc2KP8PrRadCJTOtoomQIECqMbBPIfrECUtrD
Fe6CBu2FLyeIouZpHgNVEbxqJ/8UB9Wd5EQLWosBCx1xSf/XHS0MSPTkuuAIaAp5ONpGfDzZ+Gdh
I8xUi4SIK81qeihLhnYMmmuPIE17xRNRBHT+H8yTQ6iIrcZT6SrzdndNFv1ttgHRENYpEX27AqPf
sAYY+cuJ3y58VHzkhwS0Xtk4PEcmBHSinRp8OvU84wYsLUN8zVWKjnZq4O67fnMOvP8xL8NHNMS3
77/+I/NUOiBxsdkteP3IJw9K46bxtth04XFkHAw5bzR3y1qiVZT2Sf3xTcvUx5ZqBMVh27s0ccb8
Xa4BI9Z1yt9BMPJFeKfYDGb18cxQ7JnhEDUHQuzPciORT3LgRbszZ/VDAFykBC9NbN5/UcdrLgwh
04hpLR0iXK3Xa46vrIphtR1RrAKNgPLKYaQYwH/BaFV4yJZRui/Z4xRd9CMe4FFDIBNNjunTs7LH
1eIrAFDJMCeu72i/0/VxaLkkGFKAJAdsRtL+mPA2lNHS9crO0uBMCMxGwifEsCLkGMIDex6m6Kb/
yyFBENuT0wlo0KkH4rQO+viY47pUdhBDRrnH6On1+za0sLxc9UfhCleMmTQEhhsJs0AhHy1UI9Ug
BhEnPK/F81HWSpotmaRXrNkj3jNxU9SGGtSPQ7txsscT799RAafrFI5MoRR6EKgPrrMZcxxNEvq4
tntBmPW8adpbt2tvFZxZpPXnLIjPRWlQ+p2eP+VBZGN8s8ncP0u8iA1WR1B5hF3CiWs7vLeuG6JL
lNaXOkGc7tfXluM1ModhGd7ZmTwKIAeGyU07kgKg924rugUjWYPPwXIRzqphjlA5CQE9oG1vXX0/
PSM4Ek66pMsGLvILgHeokock0kFJZxx07h3EfTCmBRgtkoqI4TCbU4W7YbFAyZerPzCWc14kyhYR
HaAYCNTLtmDs8YrgPKuBpyCR5ZiQ9BPv8uSRl4NJ5Y6kPgzwiwXQBqYawN1Y5Lejw+TOxCTFMbEB
iyNxUEfBzSOKWoOyqM2F7eUpCJPHHuijso0nRDrSdqiestOKjLYY3rHxOOLBRTm54cL0nfsRhsOe
ajuQdwWMcUnsnQ3ol7dFSzUwKTyTBl0OKIaWOswQ0cEENv+ud1yc8qvrbcE0PcNnsK6hKWJ3LP45
OUct3DkEYGuQMH8DREbbhRg06gnCRPF/BsodX1qucTUE02wCXh3vHlP7KlzuGmyeMHqZ/vyfFxk0
W+1vrH3c6Y64jp3eT3fbE8yBMhCvKB/SkRKtNMKS76xZZJoL/JJLCAASEVit1V7ng/w7PBVNeWTM
xiKLPF0RTyjlciyG6e/l58pOXZ6A7snQ7bCiKCIW2+jX30cHKmPPUaqmz8c3JiYYexzIM2Og0KIp
hzHrfdAG3CQIxOAoYwH7IhuByj11QLx9mWD8jo+qiub04CEd7JnWdBu3WF5FF6vm6y8SubB+lWCy
IjGG4fhQMJihBsVCLexID6mN1V2+5QyZavYT66J229ud3Z3aRw73OFFw5SRFk4onH2mar99JuNTr
2ZrG/kkHsxpUUv9AwXlKOQMk1JQB4Qgr+EwZX7IwEjtfYiBtwg2DvmqiYqp5tKKx//q/LkAP8Q/h
bP+fszNdbtvouvUNHVSBxMi/oiRbnqQ4dmL7D8qxk8YMAiDGqz/PakZ+LSol5UvFxVASRYHo7t27
914DhuWe6n1nO4UHrbrbHpzjrXYwuEJg8U9ZcQEkoof5rU5c48G2oX8tdgeUpk8Uca8FODilm2Im
ceZ7+sIe+Vdy2yKuipoueCwQ2mdVXU4+2aY7BEfbZFKJ1qfeYPGGNXkNeWYcsUIFexUwkfT71VCG
L2AIqgfIydrimtnVrKmZFk0+exfHyf9dDA2ZH6gXaNH0pPFW22l1aCU7Dlaf0XP0oEcVFD4NZVTy
FRIzOiDn9CCH4vihGMOFCg9lPijVwkjIFVwnjpMBM0hmLlcnZhEVChrRwnWMqC2oQiGtdrHrnr7L
j0T17HWBTAlUQqGbe3Zg87rSrfFDZQFz1DCy3JtCCLeUT6ZQ7Q448hNEUDk7oM1+20BdB2cmMCc4
BJcbiai+kzx3ux5pXW3pf3tsjVzXjv/OtzivQLZgcerltQBMaoEL8CvJRBXGRHIWJoGC05/g2e7q
Mdqn7u7FcfFfhq4ByDVeD8N0kzjHL9KaEYZCvHkN+vPaLv8wtDTBwMtih4XOAkHo4foeD9122B13
7mu6KLfyN5Ew94nkDb23gRI8se1Zswx3pXiPUYZkBCzylz7qGCN/XcfOjRM8d+z9x0sL2F9cUBS7
OD4fXeo7a5u728UqkLoFKpOAXO5rYxKQVA1HByFtzqqNxWiDXUg4S3pZki9Qfvp8Id9TmeXn87jG
F3EBnKkYXpfK3cN7lnvTVCdbs6AMC9ZkAVomMJifDi8OQQkOjCJFvXwEEvrSgqSMuQkWqh3jtkId
Ub6LBybnBLZhf1LrjjFSnbzkN1GBRA3UATquWNc+0mbij4gMiwqf3K69jExBy8lbObHNOz+9SHPo
R8Q2oZDQerSZeYQqmhDR/+cFR5NWMn0APMjLo7N9lRrMxgkO4fxa5ESLtAFrJHqkCN8+Oo06cSoQ
6LRgia8oSwhVLLGICO8WGQg8fU2P2CIaDVy4ENyB8BNxdns4GhFwq20/+JvX2qEUaiU7pcqIVpvK
z/bk7FZUxiBfTClHnR7iIjU+MNsfha1QSFDmW/joiAIQUBRVre8kRYVmFhHs+WPOoxqrLjz2uGRS
4cCjrPfwwr1p2AxTVK6nujS4dLrr+wKHRcGD4IjdCmliQqSxgNbbDJ3IqultcMcQI0LhSwzRHCjA
0zf1n9YeARX8kutzfeEjtl4YFws+u/MbA09WNfO44/hdRm/EnrKFVHDxKtmx/q5kCSs85b3iroo+
I1tbHj4X8R/VFblnnMxhdaHH73PGOUtH1tXdTZs6G2GThcAQqeVTntN1WdM6pUvAYSSjIpxU3bnf
yn79bOQW4QFPmyl9UIBSP8W6ZaszLKKqFpjk5oqLMXSem58axrNo8eCSz6NFGm/NCj0fYhxVAG/8
ZO2DLTRfhWkUlVXKQO8CzhbH7BA+QQ9SCH5xj8yXoWahcoaSFostJhsFs/7teV7Q492UbUBJvBe5
UCkQw344H8c22mZj2/W4/mz+0uK2JbKFHmUW3Vj9Za5x8qTUPVxPAWUWjteWfckW9S9N7BRQHtw8
GMkkHLQgwJxAbjgbb0Q+Wi9EHhfZGI7ZUI6KmcUNHkJjLBiMqYj/pMX2PrlgShAUsKGf9N6q9f9f
FwYXFARRvNvGpHeUYx/epNrtxtr0oQv3EkQeqZDoj0JP6kxtCpAGxOY+iWmFnrCuwiPdN5IslFW4
B0Ewn76wxxmnLgyDTgxKSD7icx6Dd5iN760RuyWsIhVzOOlcNQt4ZbXkxOTqN1SgCG+g7b/7Jca+
YfaimkXhzzhFuyb63gVxdXGsSQBmQCBod0gQHrYWdga6p7lE07rla51xbs0roNSkOZ99w99QC6ED
M/r0h3p8QOJDyUoM7gh0H1w4Ht7tPG+KDfXJ092W9LkJzBcJMEiBzp6QbC+fQjUUCx+0gqQ4pjF+
3/jNp3sUqiiM0oJriuJmCA/XT1/jo9Il0t+bkLoloYnmIjibh9eo4kXteGaLb0DwCursy0ORIvC9
fNzmrXdZ+QWF7wQYRfnJpxQv1zER0GIEr/saLZsFDfkdIB3p+gmIIKCfeOZbp30bTM1rzRmZbArv
14GZ1GGl5kQTgbeWNowl2atC+/THelS81MeCSRJ6VAbBSVpHsZ+O0F51LEvyWG69lBKgOSDyx2yX
bYvLVgC1ldMyntSo38odURwYJGrVmrS5iGxpfXJF5Ks98gLR3Z6+wEeWZlwgwBk4oqBmGIBzOQvm
Sz0vqCp8cJcZxGkqmBwiOw1VLyRkXVVQZFMVMzthakMMBZXkIgqElrllPpotP5bRaowVMKREEAPZ
NxcxfA5C7+Mcmxd3y6TqxIaw+p5xA8Wlwm7BBHih+QevfNEHaXPdCHekGrMgn71nnUoQg6ipzZxw
VDsoBVa9AVgT4AlWMJUquVMDs9nVoX9RSv53U/cLINj2VV8E4b52KSyNRxSM19V3L7xgyt7gaF2z
Q5ndtScsZDcDQ48civ//ogGsXeks8NJsoowC3hPO4vZs14oOx2hu1pgzTEZdTr0hxRNlJ+JrnYg/
GRmoSsNqhZmUPCUHUiU2Pu38HLkLbalPD/rjnAlCQkxZMwjp/7IpnOVMzPN+qPtgfY0pza8gQq/i
hqCAj7mP+ONUrL/2JkOKm/2+9t/T0/koAiOvQfMMdgGQaLXo6p5uLZCmZ67tUckV0U7YK5gdQfEE
Bn22NXRd7SGadITnxF6l3IQ2GzpsBF5KrhKJMZSrdV5Ry1zHPJ3rtbdbsAeBTOIvz+8M/7CvQ5uE
28aeAEHM3ZyfktcjBdfCm04JCPt6lh3etW35S1wtrxvUyLVlUUt+o9xD41gM4KG0j3K6Fxn0ee76
4/ySitfP13QWNL2Se+KE7oQdClXCv+mAKnvFLkAj22pFJ0HwgvuqAg1G1TyaerpUbr7S8nw+J7dH
t4fTnsviRExAZ6Kh8PcwmHvxEB97f55AYFLpUE5O2dxunmw6CFa9aLYLsljs+RK5bVC20g751qIK
pQgsxRE8FdHwmV/4hnZFoqo2zB8C6C2VtvdS7IjbCtEvFFJnJPdoW01h/c3dyoOG6pX+oJsRorbo
dd0rRIo0YEvZE8pPmA3d4EJzoz3PQlYCitTyLcee9pu7xO97NCCuJBYsBi8WisfL2Im+CxysbKkP
xyui5StEnn6LHQJVC2/JdgOnpdq+i8HvvfSPfE8WC52TfG3GrNs7yXPOFP80B0KdIRHh5WZjb/Lw
XjubIK18r1pfC2OCpBCSWFTsVVqSVioek7ci2mkSiD6u0pI/7PLLe1VDmUAJO/j8MfeRUtIWNCYV
xRh9BXAAYGAeXtlaZMcqCMbTlU1yMhUxwPoniwuAClrqVXfjBhlGrlAoBnOgrExwFBDDCkjDOBFD
6AR3AloIQlt17/uWdxMAua0yEPCV7fT1zvGTTFc64D4wE357JjQ9qljwgehBeuheU8LjPj78QM4u
HfvhUM4oLpM3OeqWAsfo0i+S+FQRr5d9WgOSZVrAGRnWPzlKg9jnBT1BDkuSYkE4ckJ3DIDBiALv
01f4SIGIW06JR20/8Ni4s58FhK5uVmdFXc+2ElQzUy8ycOL3TsABM4OewWnDSmHqlCTLaqsOD3BE
9WYRjyzrli59HA/X2TYBLoePDatLpQqnfRbhotTzLFIQUckyQrIkCvhns5ey0lxNy3a2XBeBRQpD
78pskmvmVLnXio02pG1uI2MTSDzEkdy9jENEQCWZhSUJr0FcDwBFxO5/LN91jveur+avcs7QWVpc
D52lNculZSWKxzO3/fH5KnSRBiXBDmRgcw5JjYIyoAs8uEgfwSuiRd0lwwtArO98qEJqUZ90u4Eb
+7hbcUy2WLSM2hvCT8bDoxRdUemIqk4lmI6QA11KsQe6B1qPpDCU4SgKPXPdmg4P776uGx0e7r3H
Ajs/GMxlWgXtyF6L/TrgDeD5Pso7JkOHmqbIhG9oY8gIBjImTRQZ2Mj9CD7my9mlgUK1sKZPF8Iz
B7wjsoiMX9TvCebDbZBs+4v/wOzY+uE2QsqW6iEVDGwQHq5DLyNMT3CcP3CxVzKNt4RDUChc46v7
I63ANjpi2wiOraggC7I4tLrVUCKev53/EIpxskDnk2ImuQuf+uF15e1u7hPHTG/EidG+dZ+6yP5E
ZTPtNcA/ZJF+ZbW/uC5hfDxcxNXFFoMuBwT+9DBbWYyzYfbglCFJvNlxcec5/lq49WZZ1+VWbBxa
Kq+yqaKMDxxg0Vl2+gUY5JXgAYq/HFReWY4jcktafj0QVCsyQtnA7KY3RZwApUQyd5TsG+VA6pLC
LfcsL8nnilmj1owOCb2IBuumfQ9FeC9diBgmJbV56vYU4GLAoUraxpBmtEWO458ibQ39QER1idev
Y/F27b5EBVC9Mfquyrlaw0pe7GJBm1T4DoGJlGhFEKa8wPn8/7xhAOvSzsttAy+63WyuupB5W/7y
9L39h4KB9LFJCtEOIsnfntVNoWZHCz8Y30TRfKX7JlisFDVGQpXgrtZdNqBc2rIjtzmp9eZK/Sl5
HCiNFS9Uqb+wXyoTFOCSjsN4k87t/zRWtumlCZGx4RMK3qtGajit+6c/i73Ws3lCcYhyaqA+kHee
eud9X8L73mV3Fmkjy0dlZZZ9KBJNnMKLV+VoctAGAwRhWqJbimEH5FULT8v5COjPxA1uDGTnSJp+
Hr8GNVBANHmspkfc0lyQp4o4C+MCrZfI9i9a19o3Hn0UBNK2OwmYU1A4W4p5t12rpdzZhquGJc7c
r5IKPmm9oUqY0kLoAdZKnkT8XBHlwL9T3kbxZaEHAO9cNQ+ruqiBVGG8Rq9XOhRP3/jHrRDyCbtp
o5WA6PI5M9DbYiV5SCfMCMF/nyT40uEC5rGBF89ukWNwBVoToUvWlD4EGnWSUNBxqKF/pD6n7Ygd
2ahx7rKsalJZy6rGC0cLqgbhJYt0PR9BLjpHztuK1v4ILBSqq8prpMxk4mgIYEV6u40xhoQy2E1E
S5gDz3xo4bbOhwhwQYQGHJrp1KEfDlE9HObMtIfpjWQoCrCYcInwsUAFFQC8ANyDO/y+TN2lqIvG
r6nreL9ZWxixeNFnMwZTVupAZOOYy4JJK7/lKw0UtO0UJpot51e3fd04yxcbMoB4SsPy+T71PwV+
+tMC6FLLJN8925CiJisOS+2nd2yjHywLFsz+SV9cECEKISv8MM7TZkGylhq/zmCC1qkBqLZkVIJ6
9v7DWRpMlbfxsEvz4Zyeb5Q54KauHPBcuecVuDXJNW1yNqYrwf9Ok4eNaWBiAHDu2/pOnmn3k39l
dT8vTfYP9QfYDmA1I7xDwFad1x+cXTu5c19Ulp+4rSU5iUY+Ukyy6Eiq8E1FkFOiIT0ga/4iU6pA
HeoYRAmbpLhFTMvn4cu2JHM2LYEIR8imCZf2aCy9MQ826Vi3d8XEhgeGUhKYts/AorM8B/UZ3GHf
I1gnLVMdXmLD+XMU9wlBAIp4EvMUPZ7z6gd3YsvyfYQnSD7IZmzZOtogNPzsTv+4sQMQcYfaCoVe
9EeRMjpbU8m2bI6Ru94KHaXzb4+2VTNlTEbzu07VsiJkl79yuYFIS5PvUU0Val8+4Ap9VTVchp3z
0vUIH0c6PXB3RPK3/opUfsRFeDoQ/MOhBUwEmFXOijhzPsqevdiZvBQFvttpw91MEB0FVKzigLtF
K5jTvkrt4saJpO+SGdszC0Zd8luT4ptNJgjXVr+SErW6eQJ6dvBC/wUI+nGFSqdt6unMOM5bVlT1
55puHW3y4Vivt1J5E9hIPo9xxeYolSgp/EiEqdhJpDiu7kQt7hcf/LP/XlmNElANv0ei/8wO/kjb
C38pFjyajQwbpIFH7YuiXCqkLbu72AnfQUx4b47pFxnwdULlVdX6W1OlyCxBr4UhJCKAdJqKhMoB
yJoCsa+4RWkT/Lr67/fy+uImC8gqqxlTcYCUmWWccUCgbh1LliUm7bJZAPyaTXX8WK94THT0grHb
4uhpD+6CvDoN6BIFGh03TUexM2LaQXf0hfmLV6ovnCNsh06GZM765em59ijyEGzkjkeaTo6OXeFZ
pB7dCoWWoJbLEpXp++4cRwe1QVQs0RGnYf4IvS7nEKVlijzFkYYBYi0aPZXiUdB5xrgoOD9F0h5Q
MQ+1GJYD/85ylq4CRDPP7kx3EMqxS0otHQXmlupX2iWsPq5EAFjQDTorqo4K0K2UQGOk6CS5b4mX
TfWCzA8sKJ/KvY0ChP0CJIwQv8JGqd4i/z+rN4C/VhMDjCd0UL/AG6Oj8UBtVb40QiGpjulRG5aE
lDXuZR/zQ3r+vEb7mfov04GUHuzFvbKgiyeXgBSC3mgf+Q+wG6ocaCoAhUUlEuDNeQrRBQOs1X67
vFHtS3dJTTrbx+ZAJeSkxJalT6yIof667J5UExBdTrJyags9X/my0KSf9xBdF2gEsB2+T0SOzsOw
oVKcDs70Qc0s2QO6+C81OUUi1HlhIHAwpJnYDtIhvJKeHnyV16prC/JsIsqhUrq0R3BCrhIIZXR6
gTUooUGvnEheoZb/raOuhJd1FrcS0o6HBhAq3fRqrByhRGNGkARjss8XUSAHKvngCUkXkUP8JJ2g
clu9wbXgrZQzrSvaEfDuv9ihHk9y1c82+Dqx8ZOb6+c/Bc96zD2UcY7TB90SMbCFqrawiIACIS28
18juo4JJuDKlTFU4HxQgIHyEfDmJ7FXx0XoUyF+tyRKKZrDJP6rKcw+n0jr5D3JBGlX4LxjPslmh
wXxW/luTKnVgH5e3NptCv6PxJS3ADqshnLpvpmTNoVhgi8/EFn9IP4EGJaCw9nRY4nDF2RAoyLig
MNB8M7Lr4PsxwU6UGa1FlaBl6qrUoehIyebggNc3KS/OoqKdCNtE4+S7BIZ0eBFIyKQoNqOjqMiZ
F+5dggTJfoyLDxGiKp58cMS4Een96Xj6CKQHKpM6qMgPEZAmiv5nw5l49CTdtARtw+kBH0Al8UKX
KR5ZLzPpEmZkUWRJmsRLtL5vsbKfEGS2h3lEjQRhVulD8y5cfPReq5t/AeZXbP95VXKtOygGZEbB
NtyCdTy71rlMDlUUMedjyA5KjhDZUkKkrpeqizIUU13UblAgRtSJE2JERih0DW/lqfjM/VNJ6Pya
IoCXAEIB9CM8+fCaOi8oD8S15m4Yq1fL3OABzb2TwialGJURVIuz5SOBhCG66B42U3dRjckHjbyq
nLrOU70EDiXHPB3apJj4H046uoc4PoBkBVFAfnk23jkciXBuHUktsQ8R0QQTK1xOFfQRBLKOIRha
shQ7hLQn1Zk7RVuRcSiJgALrKhLPp2/ko0a7LoyLknYVxhrRObjWq8J+yI5NeWd8Ml9okjpJiibZ
uKouGRrUtPq14cnOWinHFJTfdA7rNsur0S3eCQauXVbe85I+ffoC7Rnw4UgT8OgBI/yClgISFQ9H
OvKzoqCx2FqxsYaCkGiE2rlVtJS6nzH07Tj22mBBIiklGH1PfgimU0Zgbu9NMMnzUPGjGiDpX6iY
Ny6HR1WSxNZ1J3iKSFMl4bJv/emzQFBDsF534SfvEFil3ylAEZRZLR+0Nc5ejY33K4HmRkjjDjwo
u8eKIY6AShwGabApHVSU1tKWE6BulABgIymTtRyF3P287brVqD67aYg1upG854AvnW+keTrMvb+W
00dVei1sWkK/4kfIrWWK4UfMFAZ3qAEDWW4WmAlcoCXnbLj4jrwcpFdDXVrltukQvYHJ8lJdMv3f
ZgwR89Zs/xLfwgoCJ8vXWKYwtjYnVgOcy6lc/5Iruo5yEsFWqWSsgBlycBLVWcc+Xn/yomUT1h+V
+JLSDsnZmhhmBDZNWghYLuxPBhUUvoD7aio0yWnRqjwhNTVTE2y4u9AmP0yjdH7IYVAAutCbTjk7
IurNiv2qJ9hUmpxGF2XlGrXykV7SbmSlTqhd6fb9iyrbo+pntMVmcwfVF8SbKPjnKeuu9eZyk/Z3
E04saGbYRyQSeM4/q6+hb1tBDYQwTs/PJTLu1Tn0fe+tXia4KcNkxSx+KFn80Lb4oWbBE1MM+5NW
Bo98fZjzC9j1oIKmD9KuGHD4ZNukPdR/jr82s7Q1eKPTkx9SG3ojft1qbpzEMPQO5mVcYjEbfuDV
8fKh+mUIkDb8W2CD9zldhx4PFepletnp3+l9SeT1jpPkNXj16d/pOY/6e1aG4/QCvvO3BIeSVIoI
BzCYl+hunP7xZTPTf4k5NP2twIGiRbPlDHwvytGntBT2KG/wCh5/iHLwRDMDtQ3Qcj8/opWBcER6
xf+7xrmQdAbPrOyFJer8kOP4wi9adYzLl3UoCY3TFydtjNNz/dr04fTLJ4UMV78li96TwMbpZXyL
1/z4dV7549fdL/yEX6LJxRN+4u3oSRB97DxiBvFK6YTMH/S+PH5xv/wQ8dC37GXxq/obfBz9jz91
/4n+fs8BAihxY9HnfDq+e492cghIVLQCjxDP0+is9Qrauch7RDLupI8harRfQqJZzO8SvtMOLnUv
wRun3UkAWfYUok+5LtaLGRgpCeGBZfIJu6p5mZ25FbZFjSsVbLsN9aO/G1dWNpwmwogEF1s94hU+
Vs8w7ARqffqDPVLJ5BSDfAUyhIjX0Wt71BUos0Nn2iPbOt2jXAU55J3l9+smsJpFxlXu5zfkvgD5
9QOxjlW/USupjPLXUVBDwcG2lvNzvIAdIzqpMmIRzyBThDy1tk9U0fxQPAnE1S2Ef5o+RuVlkAwI
6BJ66ZKKnAqr8baKxhuJR4z0KJ1m2Cvn2eTzbZr3CDkBlwPGaHk8KEY/fUN254VrbgiQ7ogzAMeY
mELQw528S8lzM85K9D+oUxHeOGprlm4/nB5/yAH9HOiYwcSO0yPft7pA9sxO4fUrseF/Dz/Cys9P
FC7uwxOx4ud/UP75Mj7CGnhxihk6jesLYoiNDmj3nCJHbyV7To/EBYnwWEEe7TUsmIVj1uvToiJQ
sHa0qOzjg6VkF/pp7Z6W1bOLCeHR87xY9xhwunBzpMeb83sMmAdrOpBvf4cA/hw3V/dXmk38O+0p
8Veecuu+cM/5zukfz/Ut7vLpu/qCe+9+QTMOtW07Cu4X4ol2RX7/x3vz/KTmxBN+9fQG9t1443sl
px+jqCs4bVT1LSpL+gunKA+WkpVuZZwYmJ9HjueMEON6etQofr5/aMw3doCT3tLpkcE7jSLjR7T/
8Y9vEuD5cv1y+p5NQ3AJPL7l6/7z6fdOg87jacdwXh03N/1nvli/sBXebxM8+bFZ8ASZJd5iXCSn
xCPjz3Q4bRo/5gIz4hS19Z2fVJcUkfnZj30AFaZ/Oz0edSq1BEEJUqUnLqHdezY98q4Pjvk40uz5
xUBKtmkHQ8c/RuU0nhoeO014clqap1FlPH8eXgb59A8xLZ5odDVL0NXS8HNO1yqsEKK/2vzTGtVI
Kwv5OyvgicaTPb/BTYUvUAV4uGyLEeNfDTOvs6kJ0lqOdnmt1kyDzHMem+iPH895wrjxyAj9/Hga
PEboNHKn5cxonUZutTuwfbgfqNPaZhtl3Bg9+4r/jeX9ev95sfNTvvx7c+ZZf6wuluJt8cfTMRWc
0iPDITumwNNjjSplzbN+YNegMwdde/7gb1MKYDgdvOpWyMMB/G9AF8mtkwDwPpriLtzGeGznLbCq
kJOkzKEEYAUdVr4otvSnZyQKJUvVtEhE9hmaj37jeHt/wgQnPiDH7iRoe3TrLntnMtSY/JGHwjjf
i8FHsL0CB0MXD2oT1Zt9WB6/V8vxT2So4hu3EuEUwWBSc1yTJ7HeE0FhlixCVGPYcWSLctLBcgO8
cIt3J3Z4SLhbAcZJ9mIbwX1RBcClE01I2Ts1Ug2ZdlyC2c3dG+rmgOMQlUTKFVn5RU33vj3eIABp
sF4CUeHi3+BLgsiE3JEmx1qpiCD/F4JG+Wm27CNBrSlxfywSABfQFG5NjrCUmzr+y8iVrKNTQVbY
lEhFVnR+OMR8BKPUvmiooHCsEdjRHwskLAIysJQuOVYGe7/oys9+UWPnyRW4EfdevQXCN4DD+XBX
SB92mnwQ3Z4JXso8CSOl5Je+AtPVu3jfJYDF0fy0ByT/EIIJ119xZzkaVNIFQOjb1v5iDrE4g2Cv
mmfr5no27mdzQAOggW/KixIEXYAETyVWC1SZDEXoKUXqbfc9Xxmg1aNudgBjD+v6ojnC7I+O3gEL
vnr4y3FLFAxqvmeBkroa4ZymjDmDLyABLYXU4WRrcmlFb1Enyi9zeZ0KUeg6kN49Xfl04LP4aYAx
6wFRDdRQf+9XJ7x0s2x9MW6YeE4qRqKfHa9WnEcvogJFfohxfXLhLVi+XjibOr6KBuDnzQG/2Oaw
4Cpb1MW3uBsqIM9pd5mnZXPdd+76fWrj+MbMSLmsUBebmikTJxNSAZRYMImfPFzdrEnJDnC8CdEK
2MV4FxQRrm90ZpgqEGZ6tJkujv3wMeqP8VXsszCKXp6t9I/B1tXsQNwca8lpoT3sv/5S0D9IkdKX
Z0szMIvyavy0cjKn9En0CxkxutcoanEYj/gwcUVtskO2ucqyqz6u+QADiqxreJjfNLAEUB493ImT
a30oogqF025h9spZKvfQXq1ziDS2turVqlziA/M+Po7V1Vo5O6a164zv1pV1kPOe+6br+ms6Nx4m
yZuEXiDraIJkwPRncZKKAl3rR6xBYSQaCgZq0SchZtZDtHEux3kbUxsnGvgIXJpDrg7jYt71Sepn
IOLiOb0pZ2Per2HqopQ2Vv1ytY2rTfpiWybNTkjELPiAGQi0AzeP/Py77CMM58nhEGIItEtrBHLH
MKIiWkbrdTTs1uSqzIu4pfcK6wVoQ99uX2Dokr3mjpV/suBDLDlmGBB+uZRoMadOFO1BIffu1VA6
x/Bqu+HtsTnyys3FGg/tr2YJzcc86HdvYMug2tgsO9T21+g9ctm7N6OJh0sP14W9enFRxtCtS/zd
nUH4xPSc0Cci4jUjOO1ZKJNjwEk8OZbvm7zHfzMe5j/Gtu7vcBRCywiNXaoubUuLrI2y62RIq+Yi
24292XtJzxV1G9Slp6l033fYWn2v6Wld9wu4n2hpD0x4fKFYieuLPuZPxwHBO52+9CbNr4sRi4gG
1w0EDg/5p3zqgS5kbrGvacdd9BsUR4bA+2CqPqFMRivRjXUxEnvyZwx74/l46Q38uSJG+haWbf+y
meaeoxiLME5c7wYVA4i/A73PHlUoE8wsOSwRXlEvZ2JjZmz5LHGAa00BspgSZt0bdH4jH2x/Ru2g
hYO+bCUizIbSJ+VaQIDtmj/KpvlAa54lt6SbfROUH+KakBRuWue2CkI2zuT7xOaBQVWe35gk8F5M
7dghX17hp9zyg3qGG7ajmYrWTb0vo9FcHMrqq9tm+buxx+pjTYZP00Tczmlu7iWoAapWKn3ctCnz
iEaGqGbC/oCEf5VddXGTvz7uyuaXsXH/arijKHEiA1Ms/fgS9AU1LpmMFZW0WnpgXBRJiwKxmGmT
HsFDkQZNsThV7gAzCNNbpE9bhgHRSdxJsIF2R9xOTMGe1fiedznBPsPEgpdQ7MdnPCaWxDOTjSh0
2HO67F9juQGOp3a/TiYqOb2yA47uSpB3mBReC8w0aQ0yYsf5apw37zbxeLtt89dmnN5iNudfaOTy
dpvuD9mMpAxh62NjDj2SXBHifFxSvIEl4Prsfu5SHXEt4c8jQMYGuZXLSiIQutulv8Q04M0RjwW/
5WOhyeZWvJKFqk0fqYGqBpN7wDFsoQ0Wg5FFYB1LwoldsCkJSkg+Uf5eyqtmA4upySRvXBJr3bgr
76yKjXXNm47c+ImhAcbloa6DqQfOQhqOHqDDpZnV6tuFSBJnO/YwNLKdkQty3UN9ObjjVystR6OH
VKZSIDNMK6HwIIXzVQMz+8DOYlvwXeDM+9CJvo1hs1e+AQmWCejXWKCbHRkVyxUMnzR5JgfyU5/z
oeLSna50kW7boeHdzod9Om6UGbCl5zs8xtet1+8Ddhl22E9m0PlAaUvFNPEbhARS3YzjLr7Jj5Qx
2hC3NP5MkZAbxIZbTggl/Wm2iAh1WO2IIWYO/I5ZcAUOYZqpquyM6Pl4alSzafvD2qI2QmuhrxFR
7uKJuiqZ0HTkjSFak/+MqHk2gEFdBM0mhrmZJ1ZSeDDXmseCJPY7+U4PTM14IH403A/gBSwKhP94
FUY+ezcpSNlWfgB9YqHlrWaeQ4iB8fZXnFLbCJOmuwrrglQeVwMZ+fqNSSERM3fIe2x2gZ5Qgq4v
oAmXO3jSB9/pngRNcS16FPsAidpCotJXHXJCOUlgEetPuygsRfo4AR/nkEaXrrx5poy8Flhj8DJz
Gm7iyJwBUsGlcUtFHJx2ifmtmovoJaBCg5gdG7TxSCAwVMEY7IhRLw03bhWm7peNI+PO8nC8IVX9
Qjj+6g/sjUUnByI3QhI5JZb4Kb9+iJ0SyTp8kv0WpNOWypRdQgMvbVxmEcgdjy2elermEGEJF94v
fYqalByeC4NJkRmOh3eEbz5+ywSd6BRcInfLPthrDQyL/IqwsncrRNcDkkXXpdqOLN+UcPOnoqKG
ytWhu04Cvtgi/IG9YOriq96nzZoy2Yst+nzxMc1vgEQecZLiZvuOkg9egXxZ9qpBeuVmTNa/TGZ+
9wYCeyNliSQbvg2uQSYOBfKALDHulbc6PHQzxkXqCLhjSdxM2abMgATKgckhrHOPD+ql7XbJionC
OrMR8cu9FZh3S0VSs8k5obE0gIp9BHlDIHbw/ILMUhzZi4xP1jbRlLHR4BRVYm2/hlZv7rFGSBHx
pAb8IjVU4dp8shGEr+QNSlalnrPVuNc6U88A06b+D+QcAgII6ZWk94XXgafBQQdXjj36DG+Nw+20
jmt4TrrZ/NVtyFUHwHYdG4F6d1HJMMjxwiQMTBThXdminO4w46QHOFFXtCU7WpIW3DhxIsrB+ErE
yODGW1T0XzLuSjxXTLdK2SI/0orwIDvUHCyOgG72fSFVfj/5bkpSDOIdUh/q+MducxfBhm6OLP/4
yAopanZKNKb6VMkA2gIi1fUTRwS1yOeStDaaOqQ/cp3TkfS8sE7A8MbI64ExAdQV5ws913jefY8q
vbf+kABaU6fk2S13+Daa/LWcOOMjS94G4maQcRuwWlbYdFk64wxVp3EhZ3LeaKQPNuXEoSYht7c2
Gn2P/OZJtemAIAEYqIksUCq2Rbp8ppO72cey+hKAo9C5xHDERXpUpyR4PDfN7OVvc3mvFa3mQsrS
NRximBUSdaOJadHWgIbZ5HkB9apXsZv82XjFdl+s4Mu0VzUlyyM+kOxmVbrul8rvbiK3XfabODXX
tawLYCZ/t0Jufk2iceJ5+KX3uSnIQKIDK9o3LJUVLm7dIYHmjhgXnMzjXG6yMH+Emi+TgQ88ZQ45
R8j0MXICUEW6zjk2TcXWeT0dGEWkT3fXKdIrewfMEJ8X/wYU6lgITIG4kpF423DwpA5uJl0dnTV/
WcsrSz3HeQXPPL4i6frut7yzCuGglpRRoO6yq0CwagsKlui9O3C4pn1OZiPFU7OFDzwl4Orcib0v
rsxm7x643dTjmRwusRDnaOL/SMYY7VBVPhB6IexcbDjm4SOUkXtUcpSgij3tKvel58hcTP3AiIna
dMjWOTnZEW5JHhUyMpy8Z2IaINOYH8A9HDBUw/PgcDXupvall8mtomPsbLKrFpxdcHlHbF5rdIH8
lpzanY6Hq7ndXa/Zsr2eXKKxyX3KAMWGG16rWGC1wTpNYVkGTj2fh2zlkywz/BkkeIr7nJhnRcVo
sml+7wvGsF9Lspo6vum3AJBjjjluFwS/9iTxVziZ8h4Fac+Ec8JFX7AnNh6Bo0dClESGXwgGdhWA
GXGibarCHKOP8xIf54FMJ0pCNj62eJOs23d8+B187Kq5OQArvV3jEML43Le3blgEL3tAMHnKjW0y
54/KpbKGAoE/YleeMJT23jQx8Cj9edmBxBi7gVSPfZTGl/pVPCOoi7f7vt9woLelFxx3MaLmDijS
mIEZEE9E0QYRkovT5q+F1Ihc3SzcsWNCPh2kQ4u/KJl/DjCSLEo3WjmYuFbcBW5spgPQInUMklly
c6JLn3x2E04WTU8CYkqtj0hpAikKGzlmAoQY9nB255Y4yLTmEOBC7m+LGQcwPsMUt/HV6FBHkP6S
NEfGI9oPRcC7+BtwRK0msJ0NPuvBWuzBponj6gjoi0zU5ZyL6cgNgkgxJSMGymwJ0pwo+XCK+fy+
zV1RdfkW51xFEZL1TA6r3UTMkICAZs8jCDOiA+lgd2dkiuuRJaneBDWQ24HPj6Xgxi50AhEF44kt
dfHaX/uRlN0Z6PM6hPxd077oMyVnqn+Zxh9eFDMrykQavoq/DLcfTcYDC78JvQH5dWZUE7L8ppCb
7Pvz4Z2Thd2LXXFU36gLmREZId9jOTeJDuEpMTwuFdyrrX9D7ogwUXXEB4+NqVjZjpcp/DDk/R/9
uAMK1XxDD+ZTmm3y6/VwZAkubB75Qk/eWv2NDRWbwqDk2GfD9i3HeBLggSDUlb5/bdMDs2U4g9VD
+iphu6qAHiumFjvwXEC1ICpTOwylPHDQRR4B8mUsTPVwmoYxUJ1EFGyruUnqTeGpYoH1q4qJPvfZ
zZzvTcRd7Q+wQl3vsL5ojkPzyxpxXPZHVZOCsb+zqXODnClmAZwQek49lGhYrlCfbbnT+KCVUjLf
0VDtV5ZkE5nC/WCPeJJ3MR2imsbhJNEnkFALhctS16H7K6M7vyEfK1aCODkL9RtCpF+oYFqConA4
f8c9K65mBflHLbtIdz3lwd1pTHmV39N5pAbGE2jXaMigWhe9iYCg2KXQrNhbdUrNAtSQXaPaXqfQ
qDvYN6N3Y/KBxDmT13gMv5pD2QU+JMV16ofFhUpqo0Qx2LjiQKKT0+avwtHJWqRm5CbWoIZgbZhw
q8ehze8ltqOr7Pj4cunBwYcjUk5KmfJZY4/x7AFXZkoz+IMilIE7c19G00BsQQ+lpy7su4QPP+Gh
TjgjYXyTXDrbyb0mNadOGZGeNA5WsHGSfD924cAWkH3VzOtcdmOIvkwIV2N9ZOoA5NniOjbVr5qN
jSr4D/RUoCbOfy+nlUtvKl1armmZx+S3rb/vTRW9NC2Jos5DbkhSNclGtthF/asGfC2BV9XNPN7Q
SJi2UF2JIvbcEteksloKtnYWD5q9LsmFwQp0L/oh8N6/GO9+b0NEPwAaQdij/Q6erGfEkRDo2RyL
VL/YcVKImBod27Wdw1KsbFznt2ZGbTFWXbVlehSD/uZCXmCyHs1VMm5lhX29fgVFrcvWHNNtPOVZ
ihWUF4jMnvO5T0lI0d3lXdhapiBpSc6zhnvYjOmLHnvW2Cwf44wfFmV3RO2BFesnxDJ7IgIbHLxc
5g33cc5myIy6j9przajooxDscpNt4mchQHK39zPDbgpfUSu498lIfI+4VEwm+GA2/URuc4z7Cvox
gt7XxW5piLFVWCLHQQFxozmVMK3XRZPOpVAzksY4LkTqlqVTcSKxGxXnxCNUwM1f3S6nUFIQHWUS
DAUDQV75kGWs96ZmyckdC9gA5WUOAMRi/gAM5r1ZifsdOU3fdNSiJL2Ca9SBkhPHqSIpsqsJ+anL
0mx/Pxzb36ybbOOPjEPCxoivq6CDRLlmTLa/9Oh0QaIf+i8mpIjluJQrcs8ZLsp2vJv6lSRjq7MU
5FVqoHQuAPiv/OlxNpijLsnCns+MftEsNA9IF7riL1NyXKAuTKGFCiDCbswK3KF83pHhnD7ZkB8d
mX4cl9kkXGLhZFZSRGUyqrjQ7/lNfYTpsLhXRUoRyqSc9uwimgYCOsUihkHBVpu6CAqZx603ef/W
X3Riz9hLilGHtZIijFlVocp4cEd2SMQapiu3G9Y7d1nDP11n970ftN3p1tg5rpjgDmQ2cUShw3hO
D+OFfCbG8wqjHw4eqyLopiCzGnlbYqZ73YQx+sIuhYVpewzvFHfiQoEx4M9ZizGBNHUiK7YB6Qui
KtNmm9wabGcv4y0dy5ky68qGgQt8mZg/qJZiJF9wYe2a/U45Yf6joGpVYDlpOhD2gYoG6mP0U+Td
Npt6/u2Qxn86fsCgDGyQ0nCkEkdvCIz3HqSJyi+83i3+P01n1lynrkThX0SVAG2GV4+xnTiJM+dl
V4YTAdqMAgT8+vu1XPflVIYT2xukHlavtfrSPOutTegA032hdCmn/RFNJo/wtE5wrPnomtUDpK0S
EUFOIqIcoS8JUIjnQ1zHLcOk5mIUcQVNRFRzR/gHCp3C25APBMvTSffHDBde3ez3b/1pPsGHyPKE
b1GZ+ZOBGMOFPX7ZgsfPHxHEBRKjlgOY0Rx4s0DZRFkQNoicpbTibvJpoqtZrW8qp/Ek4pw4gmLC
gjeLDugOmrT+3cf68sP7LXn2GaUOAmHegViEEJGLUgYrNZM63un1Je9afLbaM/AfQlAjQAL0qRtb
AmQ5abnDUmNRgdglYhSbyBuW+omUwCkb8EsPEJwo+dwyJ4YmbVr+WVvwOftYAmiFAN1SzVGSCwXT
bcBNvA4aj/1MLYmHPe9KpjBUpSDUJELMJ4vbrlya9wZU/cXFZfbNnFnfEKJLLJhIBxqkhcBtT+QD
jLkKoToSOyYeYT/KX8gyFjeyK1hAN1/R4epBTLVTWjdMEgq2MeTv3EA7kFdcxf7Cug22c3Ld68/F
ytwyLLTrW+IGD0/xoGtkyjtHSw38R3ec/aJpAVw4c8gGeSh+ov0JsKPOCeYqOo2fioSWC4vu2F51
S/dPGTKHPQANNZWCjmwMhsn+Kz0T3UJ+tFx68sB+fvJ22j/J+xUGsVQkFBygtTaXmRrgOtRHTi1Q
ATexGv74lg7c5kLeppjrL4LyARHeCLDRn+Xzt46ZUEwVYDZ6V5i/QOgAQn5iyUsnU9VVEljOxWFk
aOI29FAaq/aADRCn6HsMRSYR0d+YuFZP7db+XBqM3QrMHmhNpJfJaSQ8Pfz78OoV8X+ofhZh6560
8vB9yY0Ch75idwi7+z3B34pQyWJUn6F26ymTKKnDYE7U9raXyCFldSGWVAXFiQm7GxCO+SIYnQPA
wCf/5SJiL2URF0lgUDYlA2vwLzQuSR2vzaRUGXbsGFDwpYZ3oYSvevunEZ/XlJrKnLz7IOVigvfp
1Y5M4Jpu8Iux0VfCw2YGdOo87Ny2fABLYaz1fzab/fXoZncXH+IF1avhPliWtyR2pwr9ua8TdRds
d0KzphoufthWyMJufMQI/gVD5ifMKKS3KNL3Uoy8LaYVbuMKxtDKeSqZ+YtYiaPTf3RTLGvueRP+
TLR4jQPU87qiJNcXkpzqyR40SbRLOYQ7Gc0UFQ9yqvt/5ZYSnROBvXeChzk4O9LXhKJZpk8+O3sO
XdI/MSGj5BrwMWNWTXX/3o9c3B7Nt8kAqAUeKmYevxy9EAzCFhhxL6Cuu9y/sg1OoABq4FaJEl52
dImyAMPa6AnbCAqZqfbPDL03xCDZRHZd2uaTX6zAyjwMmyX2V9+XLTjiifOLHS6YFFoT07FCF01P
QL0wHwI1XOZ38cX11yoW4EE6hsr00Abn+BMZPvs4mHz+ifAy+63KeXH0XvM5vackbj6JcU1/opiT
ItOuAmo2cmVMx8OpJHEagGbk+T4GRrPzs973+kotRJqQc/xEd6wHAowrlgHJF6Mmpq6UM9RR4LsF
VAXeGEikAH19gnF/aJTQpmCCsKeQ32/s6IAjRl4ThSuzzkSeIwgGN56i2LWk/JbBNaW2gvEwkXDy
Y/uphjT7Bhpo/hbMCF8LXJZcZN8gdyBwS+dNIJKcJwvpOvqFZADyx0zP/poTz3y78OoIkZ9HGsRP
mctrkqhE0n6LiW/bCZqHa5tn2X8tMgdZJdnPXNwLqbXfAUQHdsajwPQ3fQ/Iw+pQ+mElL0GssWUV
SR/zCzWCHihb9F+NBRcXlUmAYjfxwGgniD/dfEE4cUgsQGboexa602Om7kVVpxxuP29ZbJAY0/1w
F7wANVTD6w4z+b+XQfDni8QOVJIbTidgSX0h/XcIHiWtEtsGGS1mu/tYQQpprlW1nHl/aRRf7k0T
49Fh+iX7YI4YpBxGPT1NkFy58cLoWw2O9bIABf2ANFMvYIMcArz+Go8poOO3xhe8YG33T2gtHJCo
Pni5zCfdyLOw3aBvjwmfVSBcv/j3nIKY8yIL/8QYgqvNCPTEooZupI5LG/MzqA5ElMobecAvg7lB
0rq7A5iNsv/iPhw51ziPGPj1w9SzmKT9c2TUw00YMhUEDbfxamiYPr8aXuUp8m2OpksA+J3dfzHA
+VmEqhSEXW1c5tc0QVUHx4rSRjBIdcH5y7gYxNFW9i5sZUI+EPZ7tlhbWDHIPgufJqgQKhKiND06
l4KW5toSDPIOzEavXK8ATLtEBi6VgG0LHT3LnoklF74Oz4Phj6AFCd2Jx6+SHplz4wZ6HRF32ppQ
HcokJP7/LCvlrrsjyW/yKbdUZa9d1JbGC7vU0p23xREJJ9XOlLFhcuHONKfcYr65IWSi9ORtUYEX
Mw658cp0frhAQJsZa2hZV+RqKcaVeGxHvGd34qOQyTOJHZ5iksoDeR2NDDqq3pFOi2Tx137aKVfP
+kS4ZVYYJC3TzjwB/EybS/noNWQizUqzm/5EkpZxs175USwiYGoQYVdNoDEWTeVdEfMMRFdkWGQO
fiJPBHky0JzUKzLVUFPLxIyq6qOeKa1Fjxs1Uhdg0+E7LgeHm1YA7ITNe03ExJp8bhMG+0VKnQQo
8i9giJoNQb6Q+S3Tulszsu5XXHlVneDFmRzuRe/cZZEhBvBmqtPyKjYtEBxCI7NR6ynikBmH4UQr
BGlNIZLFynUFP6Aq/txHiq6hBQBI6ZNvo3nuHgMW6BI4FCravhQVhSiWMIBFE5EY+Epfp9NQParT
eQXPNgcUa1Ow30TjmnhT0BaOXK/x+MBjufwIwH4gPKgzBTatMT18zTEJwxCu25pfRcs5gb9NrSsa
4cJTKPgZqBHKOpMbosOj2aU326mI4CY8TTkMCVTGEvqkcFCoYiw7jpnMfVcLenYWL5BFLx3pftfP
zXj+BFo+P6p5396aRuXEc7WXKFhYrWciWcA1ydk/Sf72EmpTXny7xN3NqEqqwApgXWtwCpfZnNGs
rx/MIi10vPYfgU9dTtO+LwmLqk4mfmSDvDGPnB7f3IutgfbUysAb7vpizQ+IF/0tSzQAnlT+F1cB
flEQF+wMDKUmTrOpygOL3yz5A5aEegPzlP2R3isni+k1+8zj5KxVRBvby6hWUGG7Nrknnle+YvTd
7Z9gs6x3SXqmw1NhiIRpyoxvD0Sdj6dxODOsIWWln0bVHYqNQUMe3xQeykRx4unZmdEnkgCQMtjf
XVffnkr3aZ1zz8fXD2GBdJElDL9HhMQGLPJzCaiAe04ZL19UDeSARd3BQ93iNr1LTqRcUFwuOsp+
NW7IaCBhntCeJqccouSa9HJhQUvMSOQNK6GjnFFJAB/SqPncbJflaTp74uWU+vylS5Oc6Av29zA0
0YYkk3FuGsp/NukwhWkkHcRnu9y4ZW//49Ec9xrA91od0xpjGMoUm+9ZeqrRpDhedMKbCGOACP8W
GJr9n1UxuQ2gsF3J1NGJi8g2BAJ81/5pBrxmMXsyju07q2HQnosu2E1MW8KXsblPrhZVtl9p7SF6
GEJr0c3bzwIBxS+3yKpt1zDvObBx1CMxqN/n/imPHRXnJebPQJefXVTUD3oQ5L3HbRbsmuiC4eNt
fvTLE6u1nsy+ZwI3zLdK9oPog8QnwLvwFqBOwbccM6EEcUoK9lBfHQ29K7H2p42YMnr2gMnQuZ+p
8sKwisE4tbCI7aU16+sVJBSunZhHqwhw3aNyBNoFarWWKGeMhOKZXBwieRIZtgDHvWGeCsQgIKz0
WXRTzORqhoVC8IHaYRKIAHCTpCJh/A3v9bpe0uPewMu47g81X81jUwPnXD5XSZpdXbKcI1KhLIQh
Cn2kpqRgCHlQ/vcj3D0PR0WXNNQDLU2xlu/UwYEho7CSpSygKfIvu4TQ3O8S6MvGwW0r0n9WPK57
PU7IGKWKGLvsgwdfYU/3cllA6+BU4ITMIvTDn7GJonRRnS2fA+os9Q86PxCq6cxCAXWs5xd/icVr
DPDWE/ufqVSAbyg6OjBobb7sSHEesk3hZw0PE8RYQFNDMrSHYGfSymPQBi1VFmMVyxLf9/AFb5SW
1DKQzIu6qJ8gn3BJWYADuaR/KjIEdR18zl45uk0a9zfaUdSBtH/G6Y0AAwOAuXu1AcUhj5kAjWDL
uUeQKoqK2YCJqOVEtnaj+Uugnv9Qqgh5FUV73f/uy4SCqqvUiy0TkGCr2w9mWSZIQZPB/MSnD66E
KdlfqvSHnYv1WdcCwNMRFL3UxtWw1/cwx+w/nU+zYpMATGYGG+qlSmL/uRtUwtoe6YKowd/4vAe7
WmDKyVqfcHLQ93GFo5pUQAMIg/AXxRfY0EDtMJ+Gl67U0zu7yuea8v6rUkKY38YKL17uMsGeHD7X
7U/dH+NHkxLU3MjUORPcvJOx/onjZCK5ZZiE9LQ9YBXcqOCZSfL7yeT5NyEYnsgsA1xqSsaw1CzW
8diKOY1/OSFsuxzWKvsLfmnZDmZ3Hoo9xLoVSbzC8ANyylm/6VZqStOuH01F73FI+yd2m6YDPG4i
vBQqzh8aaZygB/7TYWaXlkhHOyDyqWoXZtqtvUtpya7lUbD1UmhOnG0kAXQnwhC3C6dJWz48jRDc
gJbE7k+wTiwlsAy3ReBleoYeeIeQ5GXkmvDxA0/M4AJ/lToZhhH2bxmN12FGi4b3Sz9PNBVosbBf
k25T2D8aA+97lWQLvLbzY6wyTFK2X11Hw6JiTPjCKLCU7Ap6omAekGEJhsOGqzifvmJd6Hp+Dw8r
/tWfCoDOOq+fwBbJ/mBljnBsCJ+cXmea/reF785YnW95ybbyIY89C6maQXaqcU2lUQh0n0KY5ApY
gFPE4N3sfNZACOOSKIAiQbBlFnkiaxVtevoUhkFaURRTQHl5EmSBgNwJ08ilfLnACRRzWkxSinfB
JrWBLVcQVfucuto1NDXSEMsaXJ8JI0koZTJ5XGdeQ8P0+mrlnwh8egUknLyjZGO8iKQ23ThvxURO
xd2hFBoZb5GxhmIxpiOX3E4WTgHW5wyVFn6WZudON2lyeSPG/B6lPqCEMDPAkgXqkekShT0hBrxS
n4vkj4s7JhTJ1gOnWtiIESBfr0lxgUOTcwNYOraw8UZuizjpOPoJ28tR5zAQ3YSTpwkugeIAY49I
iY/Nvc9oSnl68MkFbqBKX+57zTUxM5+yy6ebQc/jbzjCzE3oCrkXwiljeLbW0CelXsbNKHquCQgf
GfaO4NHkFAcRIpyYoqY4pn+qrny+A2NxOGGJ8GUgA965o11++BPfjWNKAClLfz1F3KjecZw1WG7K
66W0gkHM5BBnWiru/Z/NKLnUzg02F2EFsdsG0z1oZGOnvlvsJOgY4cu6Spj5UNndzFa+VbBNXWy8
1oMSJiAAso80FIiBYZHTyFzlE9e+Y4GFWDzBAxquYPTxY1SCUJR5sd8fu4KWulz+nIpDXU3sinoJ
nd6eu+VJuYXvciZs+9PWvOtnFBTEbn74ObHPRRVFbO2A6qlwUb5oiM1xVRc3gSLqwZjpKjjWoY3Q
DbCUlAJFTBfQ5yIMgCXEhidKl6o51mu/JDHFwHmnDOngu5DDeT/Og94FQ672woO8CC1JZq8bAYeM
iv/qPgAS+xUjxeY/xhW/xEp7yoDMgyw/yVI6xgVshqTPahQYRQasykSAb/0IYGtTwcKFNIqX9V92
puGPb3CgnuEXEpAQKsA8u9xvpmnh9wDJC25qcMui1Zf0Hhy3G/Y/CiNf1njbSSDPzlADnc/U0hW2
JHajkGUOOAMxC+3kEvJL5+HP8hCugbEwgDUtJJa+lweigU5Dqc6cjYO3kJh7y1hbqI043jgcQtL5
T0xd/bVDL/+5yWU8zAyQIo5ipi3FjGBi4O0TdgvUklgzex0Nx/BST12NW2EHIksEDEhej6lc6GIF
WDURzXPRM4sz0ljvp6cVfiQdF+/B9aCAQrssoJ1QEeA2lq5f3BnGFi2Jvqr3/Ntybn97tvGoksDA
Yg9Y0h6sSgQV2F1yb4Qr46cwXMSDKKs8crLxuPc5IKvFdBXeEDnEnHgj/uCDm54PPpJChE6KYIFi
qeDpQzqgksMfVh/EdpkCFp43YBWwiZmBsHeCHP5i8rSb7iaEuxyeG/gJfPY4Ku7wV+c7Rly+PgPp
QeyXsIZELGbEF8ENjG56LbhmzGV8HRdJt4j0SqhWBG4Vc0Ch5bpHTEhgqUG8vTH9CZ7G2N0dMU8l
Al1lYzu3/dAoN3KGftedo5wd8Z+7UT5JH87aVrc9Pdt1zn4ZmeM3vXyOA0zcl/0fmELqppn5I/w4
3gVKTx/zEUJvCsvjQ9gWoQciF/UjjEdqEhkNeUFbhJxk25pJbyJ3+Nx8diVUDxXzNk5HVV9NlYOI
AfaqiSmiV+kXZt3Scwo9k0KP6N/o9L3zQLIaZhNcEz6Di6FrNiTqkKjEURPATVAQWb3Zfq4PX94k
YA5ESSGCN1QOR8LLl014auPwK0qEN6YAroW2w84HGh8lo8mKj+GLiOkBaD5xMvCvRbnYI9spagYn
0mWHbWx03hCVDZ4SsLJLzn+gSfYUKDI4eCXE0X1Czedrlnax13l0ISWQNXiU+fANvJrmwnCdPaxB
SHDIcdK3Pm872rqhuWaxCukBZaMW1ucgJ7Y5eM0HmSR8JKs5L3xKenh7/trIVCnPoSe7mkfnvfkS
lbyocPK6k6x+4iMd1BnFhYnMCKzPZglKtDV7Cas2RIltNLFN+Oe2Zp4rmt6oIEiZqqVEqGa6L37R
8UILIFCwDZRGB5VgMi6nO1fu+JHiLBzIGdbAeglT5mIDW5wd+6cn+xQ1vFKq2vEmlalwb49/e9U+
ZoN7a/GFATwCTQxJKy3bP2rrFngXw1NeUFhPJBI4Y/T5znH55JSBqf5jb0HPXk54MKb9rJMY5dj5
K90DYHEkZMVJKlhEDWBGO6SGis+jIlpd+d549TOQgG9rMz5P57n0ueGABVTQ5XQ4TcJvOWHjTXOU
f/MLc+e8w0Kp6dfr1Qz7K1oW0mG0DyXl3lq+DaDjwaogjGrwWWLhNVzYgbicJ0n2bQVR/yCbHczA
IuwAibYMxzHAtsJKYc6ad3zdhjLXZuChTKpo9fAoIagBnfbZ/k9aKcpSrFKk1h368b+p1g4CuQCU
8wYONW/U1I6Db03DA+Nyy4yb/ucgLp4rk16f152/TWkPioRmWTmxdfVwoTHfJh7QYM9M2l/Zu/CB
XSkxQIE9HzBvg2ak2X7p7PIHQ7kCWzpBSgWxBY7PbvrpnKBelvY6ot42ExUIVHX3+DqbECo2ij5S
rVAlw3RjEtiQlpcJhBSZ/QTqWErkh3fB1BR+Ar43hZbPIX5jPbI7HhSfyGy4GQkDDR0Zip0BbNFM
coQJJ6jW6RCF82NT6NjstO09gULsG2w2EJdUTc95IiaFCYFdBHvsyGEU2nwPaNIQGwUDgENYpFIU
ME8QSiDekvCGaCzFd10P/JwSuLUGFrFnmgGQNTCpjipHqwo+GI8EcgA3VUKa7jALZAMAM4hyip70
zuYpsgvPKpUfEKvFyLjvOSuJ6GXoAtVCLf2KqDacOLHDUqBuV315gASLvhYPP1IbafEmKAOLwaob
7HkxtjsTN9aNqoJpgbpZ4+hrEQO3rC08LaiD12nBzMU0qElDq2cnBsTZ0lBijCNwSfJjJZmKzRKk
LVHgcNt1PIw3U0EXDqUkuppqoiBlBE8p4oPwk33vJEMcIJh4NFHYNNSW09KO90dLw55KK1bIhysY
0vC22eBcpPy2H0BT1iI53zXnbkDwyjmrZ0yfsGtnVExdu24S5VPL5Hi5FLfiDAUHl9ID3cJDUZPx
gDpXyPiEFtdwV/L+PD+mXUztJHMf1xV/A1MvdPsyfjhaGo/jWGAPNcLBaoyxl2tKnO0tEAnwVkQC
iVrHB04v8wPjWHcdUmJa8rdpB8jgBmlUkBZdRTWo/ToC0EJXRKjgty+4QVN35iccaaWEEIReDQr+
Ex6dUBMSmjiIWs13KK7MZWFjmViYZ1F3XLtLyh71RCh4iqkks1yY0uw9ftFkzNtQ0tmGU6AxH7nv
u2mCikFxx1yGtraVNhSvKT4oRUbOadWMHeByD4iCGfW6A+hJAK9wctqpq67G0pGottZdT6i1A3XO
DFTuAxNrtMRM0GUkI8nzQid6IlgfGXn8KIaPM0fqHgcxqnORceCHRnUCBO1TRk0OudutRRsCoGV+
qgsMmLajSlrA6zk34PXoGO9DiVWU9LPeDr0Fh7L2XxEJUC54GdX5P0x+IcdA6+PTYlbXnjwaN02V
lTvzt19JpGGmRh76RVcgQkLyXEdElAcBxNSymb6w7JPkmkgrIOQPZQnvtEvDN1VyWV/LiHFJIORc
MJrKBRXhNYZGUJYWBjWMGfh81VS0b9YqKaFZ8o79CSTFy0m1zva/1QLsr3KkLoh6+XRl5Z8bLKLC
Ci6gAVhfHfuHRBpmBsErB747ZQ06q7zqbsB6oQgVlJBukyoXnCA0D3wdzA7cD5xcVkJRD7PpyEj5
UU9YkeYXIoJUIlAEALu42IPIMoiU9b53N7XqYUfXFMfd9itU6c6PI5M36UNgg4PJ+u+izDKMHm9N
TD+gLrRhveVi2hJ+uM+FQNOBdXoCCBwI2hCYJd+gV5FaU35epWgwLYtIBCFxB7A+rA4uDyjkRjFc
ZDLIAAJySuYMwswtAMHfAj0m12Nu9qvp0o435Kd/IAH85RK5R9HjGRRgKGkZvgQdUhqqKG64OQHr
QhEuOf3siHcM75kmCHl1lTc/8INU8juD0aJveBIwMXAfsCl5AeFCj9nxvZvJRIGnIXxWLTtn571p
75o9Y/yNQzY5FdwiXbjykyOYha6LydqORmVO375WoeP6ozhP/4mcCDN1DP+AQoKiXnlpPg4+CE0B
QIowO53ujg+ixyoY2L5hLgeN3pBkhSwS2qyQ9M3MaMyqk8zfCAjyrXus1PHzpa43i2hoFKh/GIuZ
QoMuEtHxVWUolFVYVM7RN3kCgahI7VA+w2SUeJxqXASAS1SzfneXGc/VM/w77i7RVYzb0pVHb2hD
0IU6bC5wJYbTgexduYE5dPQ1b1iQIS+j8skH+jooZLzuo2z+K4v8uY1jeBGky7eq48cLhS5jZsSp
ftzZrTksP9wOWxLHOKmqIW5XiKFsP/IWYrCXvvEpw0PybIHiSPbWFq2MDTDIA7EA3S60VDdwPc5H
p96PeXeCKSgFaQ5jS1v+IQpQIDsmTqbmUwRJosXQ9xHwG6ItLZ1gQw0J8A10LftwuGQhJ9HshuFh
pKuPsV1REOdEEOaUotqFKipfSQ4eQoJwX1xGa9dPkr5R4SKiJxc51pqFqkajZA/yo2CgQHfP6RSP
UKAk+b/k+Ld8bH+pfqqUisfj6cfZYKw7ElshBGooxFHFPeQC2VKmYTVVrKrAncViVpbAwxZjUhaD
34oynJK6pKUS/LbmLXablE/4nIauzRzY1k78nVaMOUrBB4S9Zms6rwIzSBFqhn3N4i8QHCKQvX/V
O8+cvV9E/fN2uU73uABFA4GBzswQCarTjd6YG5Mm+ZFhmFf+u1hI0ZoAuqPGRNz9FaY5It6JzIM3
KXIYOMcWJrKbhg/Nvv86BnEVuPBggzohaNPotahkhTv3SmSMBTkB3iSEUyqHGkydDBg4JbROzgiU
qJOgUuNjBkXkdj1TI7BMWyA/iSIDhyNw4dBs+M+sPvTPvmV+JhXhK0dmBT8IJ97OqC1R570JBDTZ
4OBObQ9bnjHgmYCjYkBsiNCKBm28ZgwnWC7tNwYSFB0SfnhXD1ByGUjwQkXkFMBvmFNfhPANdjSX
j1vStj+OS5z8MRvUlGjdm3fa9H+oSc5kFYnmCaup/ELWPOhvAhtvTdlWl/KiYcTSeMpcI4GLvebY
ZAO+eO/PN6t8rKklTYc6r2mArRoF2tmjWbqeRh4rOi31JhKHb1kalR4SFDXMXbPwR/mJum7VPI3o
TLjLGVLCHKTYRY5D382A4Fi75SlYNCDWBWQVZZ+Qo40DL06lG+7ozNB8S28JMOu6gQnEQLjRnYzF
gW1ochTgHJq4FV9LZn03JJEaN5Rqv5ovBvKhqBZsxl/0MLGZnyF/Rqtv71RdwepLOQPi3y7qGolh
geGClO6X0rStejc/Wdvd0ru57YZhIyc4Ya2oZaw/DWyjwJo0uW9KKRcdGopwPaYq+1TS3eqNO9SI
XGptVz7PHn+lViN+421N/UZzFzqJkoKZ6QLc8oT2BnMJeU/sdBMCsNQd/UnAtjCdlsJTTbWhn6I2
jWbuQwrok/JTohOHtsJ0mLYWoBS/Gj4hei+4nOQg+sfpKlIkVZPwqx0szBJxsC7mK1JWALIJfTHk
LPxYAK8IQT11BL4k3+3aU0ZMYCS4n9GebRQ9amKdpxPhnlrQdgUmi8lAO/yF63IgOa1NfbqvR5/c
BEW8OJlmvUZkK/G5RQnjY0n0PZWeWkn0r3WRqCNUMnxwHdIMtf5/qIlEkmeQSdJyK3VRxCVMd+mr
dPmV5hLs+kwd6NkjgcuDhyBKKyVUbq+Wj1R2Lxg4gGoHBFtIN8DW+wOzDHqhDu0uUAYAH7zVoKlu
4WBRMnLXd86+cxRuhyPQ2hzfmBISP8ACNO+BtyvViT14FBCdU/atcPLSM5z+it4GEcNfe8GvFXgP
ZIefeuHGOPbbGrajQU/g08jW3UB6FN2NnHyJsWxPo7oZAAR7rP0gcuMnAKiGMBCCwkaHxHj9S3Dt
gcdFVGOvKcw3/bavwCjMTEcFQYH2PKPT9Yn0UTLBFmA8KLnNCXLLK2WaKReXTAJfQYYGJyBwenHF
obhvrgbGJlerc6f7IAEi/fGBzwRCt3DCGNHVz1Qp5F5EkbdGAeCrGlpP1DKPnmohPy0142zFjLjJ
lws/X3unzfQsp4POjTmgLJsQ4XcYjTFZrq5ocigl/BdGKflLZHGnaFjooAkf0SSFBDnkqpH6Mki3
D6naRmY38dDEV9vU/MZzGRKN5c9fw6XB1sh4ZskAIdQ/cq5Ny5GLktP5Oq4zdOWHFGWOK9CzC0l6
bKIwqP07kcQVI5WXbFlhE64YNPPeAl8roAjS9OGroF5EjalXyrojOb0ckeSXE+20S0jFgWjudwIj
+BzdlNAAFOYft+wzpu2s6/6BrSf8fEAPmvaGn2y4rWY1AMx61vBJ2x/zxaaWB69zwupyGS984KXH
vxN1p+9Q251M+7cZIH14zOPdxsmySs4uUjAXCWBAb3ZjFK20bqhmCnSx6HNlhh4JzCBkcU+PpbhI
imKAiyRTNhTzb9gkZq63YY7usGvJb6TEUr04FMnuzOAyxYZEviBvGiiNRFvRmE12figuFlZDMBMR
7EY7TrhrDlnV63gGxcxLLCqKopo3ZhM5R4lhzaJgF2WGu2G5U80OVX2b2MvjuZh70igvKCzZ0C0j
GdYq08ueoXAxr+cJIijD/IDxK18XKMpPhFME7Ao3HcW3dbWM4QYeRJGDzYf5LpQbmAcqhYU7Sp5D
aYzOFoSDth0J19I/4eHskCLxl+qSg0Dz0RE5oou58DZlc2K6kTsR0E9v4XFwZVcAupT161e5lMVH
yj9YEx78tJDA7CiXQaAhMbVEGddjIs9sFko80hruvx3RRzk2G1zg5ga5hnBLfWaw3hHKSJ4yMTmY
HtDKwk6U3LJv49WwTOWLHQe0OyqhMEMGX8DaAqXVWQzZD/3tW6UwJWi64nRdVRmDKwFWnEmy37rk
6amRGGwibqWeJQbLMNTBToU0Dc/EarhFqVBo6mX+Azmjf/Ko8a4sCr+/DKI5appjoxPmS7bjXEng
40G+hKBlIkgegbeul9r+If/rf2o+mhNVWnwC5HaA1W1rOBAMBcMochUmP63DHyq1j50pwPdPXX3f
xMXf/bKcb209nthVwLpEmQ0eC98yLZfxTQfb6WbahSNzkXKp79gzOdT7o8CR45aP78d6O30LI5Vg
plXBQexz7lGXqO42L/Ed7cl3j+AC4A0judbHPHx+uDdh8QLjUyrBE+/Meg0/D0CHuAC8WvPAwrvE
f1EKk0KMpIEkTJ3RwbT5U5gZFWykEpI1ChWC6QLnPFVIrVjGNX3f2EP0xeW0FkHDF7gqh4Ruo5mE
DDjFqIPkIb3aUcKQDhNyKRXQoZH26e6RlP4LngSimmcI0As1R2pvMaXoG4y4fCTVkMQGZLjAtfL0
AtrSz+RADXGX6X73odGkqqagWGsS1lTNBOyO72FzA3C/XqCNY2dF0zVUCJvoJGAT8OkjeSr6OO4K
D2ek2Ak8QQHKlAu8D3U6/rGceOJggnYOhNvO9NP2IpznumdA7UXtkEtRcYLZgaUGRgGgX5KkBGvw
Trq2Q2y7d1/izIU4yxNv0bBStheEBMiLnDQjPv60ryoTkoh49ED6+mNG2nsNAf+jWrmZtoed0HdV
ytmd/HofsObAaoZ7dabn5xuzS4wO4eB69Cje0RbyjOhEHANQegX5nT4z2cbsDP+AC2VA0SG1L0B0
M6i+HAgL6QLnBEm/2IJRRWbjTbwuw6cCePrBpjyNoAR/NZhw5fA3fFXHljRHY4f+00YEcylM+7yq
vhqTMbuuLs1GgdCc0Gj5Ds/ptl80odltVFEgXIH1CR5NIstFV7iDuTBLBlkSz5VXJ0LyB/wObIrl
omEQQ5AT+zGVSu6gf1NZO763EW5cpif9REoibMn/a5dpZK8w/E7NFiccoKjizEmwdkSBgsfwvia+
zatLTwsrl/Ua1ALMTmlCBZUK+iPgwJ4SkUqjAC+OhLwLGOAwEHpgbuxRx4Km9Vb4PiOZwhELmLUQ
OMGSIMCMBFNVGmwGFoR/g8mqD2uUb3jjTHypoN4Wi4giopqGqfirX2Cdu1Gtzy7F4wmbQcoe4H2I
2/TNiWDBQXPDivvg9eI6aRhQnQMqC7RNhZ2jDiVg0ZeHAR/49b91kiiVktyPTX5ID0uxO5N2mJ2C
zTtuE9Rdnorie77OXS8iHDBCd5biMgBqfiJqFuJ56ZYUc/dNKpBDZiB0nKA0iSZ5ibXDMRJou0qb
tw0i1dtFRSOUG+XuqcNp16jP7g55JtHGtOVgm+5VOvYXmhRkCMUoY4adaRBEOOANUWGHqwafvfyo
N8mVlWDDG3UnLDlND0gNYC5LDYU69TCehv3BzbF7kbXWQoihBk4hmxUHxDrI8BAYEvIFdwbjQDxQ
/rMnECgc63zLqAhbCDPBVMD5nyr3VJffp4Lz5kB1+LG4yIFuR64TdxgkJO/Ph+mek/1wn2FtkBrw
w+S9Ca0klGFQ0CBggTqbg3joz1gvOZH51Sd0Tw0QodieKTUjFhPNltTGPwiRSAJO5U6XOh7bb32y
mIxJ6d29srQIqnm0/xJlaxDxvrrfDf67W8FYLM/yjgQI2kL3HO5XPefJFXO5mr6KLdvSlAYllqcN
goKKpmtdVXk7rGkGSQfE2O+jcwCwHCVdStrDvcFBqqGeYIpSn/+K5rWgIv+oHWfLC+deRsL3PeDO
mx7q0d2YjcdzVpcUeynp2tLl3tEkkAF2xgrMmLiPcMA4+8yiBk4Ywt/CRidas8P/F3yThGPgz0sC
67PpHoqUFpo0Bd1IAzAjdCVnrjJvHiYwtks8fYd5T6Q6AVB6Tdm6tEP/6XzaPhfH9uJLcF22L/cY
0NPlSPdGUvvXz8iCAwQm5loIcpGaqoNymrPxK5hjaQNcYfyyP+iKgGFy6S/AMO5syxkM9Tu8Q5hF
ER1bsUrArJhhMsL4JyRvxYq69JWkx7qFliGOHnaiwpQhXSJRME7+F83ccVnxycAQMPeQ3B3SIGPV
J4x/7UZ8LnKSVxGDMfMiqJkljp9z2OgZFRcBnot4lhzCaPtaufm7OTPfp2H4hYIM2FRgEb0iQ1wy
xgmyszPQLHpDs2CxOLmxrsM5kVYYGKFaoptKM8+UlyMCW4MR7ZtAFgjJFxUdie3Mc2dMQQ0pfp2B
tOYu2HHE4eJJqhUxFqnvBxSg4s6UAvApkDGaCEazKO+jGt0PlqFCMYGFaw12RNjesj+PSfVOiYHV
OaKq1HTw28v9TF8OTAC0/dcZQFyzwQzBhPIvd3i8x+6KoHX8HwkPGnXsVBP+t5mFVhthHJIqIKlT
sBgL8p7u5LkLuKAGGBEQUD+HIovkDSyxy2yJPgEGx+lrf7RYZIsdG+gsyw+EVAuZvwEdgyOhLgNG
8Ocxw4EXhyDaMOSfQMwAAedL8yk0W31Gy7Gi8tKbNBaBjBaUhwOQNwQBzY8oUGsO7vmKP0cB7qah
CnA3R/p+i6aJeX2R0gDKCIk2HCndV3tpqUyl+oKsj/NN+R3fVsrwM+4lPgbK3pDq3DQn7Alf5Vi7
xG7BzXSfJx+9ePUHXN1YviUyN30bxj4hB8I3J5RMLnnuFS82XMMi5ikXDjyJ0SxYHIEDrTL3mk4U
Zz9Ntncsrfqma0ToK3HBN9RMuOvROu+OxiUjq7hT1TwVDDEhd4hUMpMmp4UyuoGvuVKNDz0zcdI5
3xoQHFWPOLyh0Dqe1IDTI9Sr5iHQXM0AjpLj7cRZ48Jc/o8i4eH7nZ6Kdq/l8UqLIgYAYVIdQIR+
Ilr5mQAHgxO8Z5aecgPIoNYHA2Z7leYAh9cSXGo9y9HkDvmUaXsw6KOcIxSJp0ZwpcQNgYg57TT3
0wLNJeZN+4pD9sqz6Sjt7Ekj75JHuvOUMBfBo3XjPakM2JppPwMoIC6kNRR3PYZyvuL96USuVCdJ
eZdzm18+419Bl61aQUhxglmppfWZBIX3HQPrE9N7kenaHTITukb+vNVAkbSlzBmoBHQaoedSBAzH
0sF7IWrhs8aHDea8Oup+20FcKxv+bzSI5ImAkLt0GUD9CUdYEZzfGMjht4PfLt+no1u/QmihYx0N
7xpOAYH11YZUp8zQOmaJrHx/R2dPRoQlghcU6jlEK8X9jL3xbQrD1Z8FZZwAqTSH/77INNODEpi+
5IX4mXfEraS19FLwir3L2A6fmacTCjKgf2NZWa478Zk7bPpHHArVTKUZaAmh7xcBVdj0bLItvT9V
6tspW5CCVAAw0EjIC/DMb9FYABZWwo9y1O1Fg+fdafP/vdIbGinv5c9BAmBLjPWOwvx/LJ3HctxI
EoafCBEFoOCuTTY9RZGi3FwQcoT3pgA8/X5ZvZeJnVmJBo3KyvxdctS5y4t7K1XFJ/ZQchXNTfts
Tf6xy+2HQiTmTlU+E4RoHFYqYTioH9QD1Pu2m5y647OsWssOUUKL+FDVcETiDVQeODDKOqJgMCRa
DR63LsMJo3iWSIJTVDhPodn+TlxplAyCPwQpUkK6ekKxF3LbtBNacCP8K4nHd/FIKCk0Iqrp+YcO
mO4rI4SFoJRw7vgiuhjrJF5hLgGRh/CEdMeW7QucNyXcG2wAIiWj5ZXIXOm+HTlJGT0VXT1mi5qs
MrJohs/JMJpbm8OVeSDrNvoOlArNqsXM2SFi+34JTM1g1wEHJHhSNquHcLcbuJ31PNo4NelsbFso
jRRyJq6NVDrb8GDfm/S4NtgAGFvAYmhIyGWoQG5tbjkgPpv/ST407TR5NpTtb+no/o4DWJlp4mXi
w5bLCf4DcNR2UFPAcACGD8IGlsrNCTjL1YDOgGK9ywOA6UCzK3hPenxN2ReSln4jKYkIhZKnJPVZ
EiKkrtxCPUuX/Oiv78lFMDHHshzaJpIYwxW52niE3IH1XDbU1A5Nl9TDvUJBVG8EUuCJzBaoIdAM
IpUnpcHQZZAcVPetSwA8ePScbg7YZ043meZArJVt6XuNzF7aaxtMgsPhBzo7BlVFKe8a+4x5CUCv
0+u2hD1YGyn5G0IaWd9G7w64CXP9OHlYGQh7mTx8RfBpJBPtD3wl73zUPfYfh+4kMVn9NOYYeVFN
8hPPhbw3UVz86EwK6HEAiSH6lBjHlSLWAnOD4Jj/O5lccBGzBscbqOsIVuaHB8DUDonM7zs/JaG3
PJQRq9SJhhP5BHbm0GXYAwHBXp1ycghif+J2xIbjw34RC0b1XKGdwZ5DIpe4CDQHBZMKKpep6a+C
yudCrCXSliAkzJtSo3zpjJAFnuH3oD2WJSH3mRKkYN3olhzYc5bysawj8F+UNwTfTJKDlY44gS0E
AtvAqq+Kdp+gCqLyZ4RNHEemuZCrJcZecj0x0j41jclv0lqlYLXp9Iv30n/1laMe3bWK74H9kk/K
88R6zXVmA7Z0Jz/fAD9lwVvJFwDx3N47RkGSFSzBXpNxbs3wUiy7kt6ZbWPgDwZzzoDOxoWfvkI3
7qDcmMJ/0+FPb4xwiD4jKbNxcmRXedCClqe7vs40Mwglv8O7n5VQ61tL1ctXD6UDdSnrmStQSWCG
O0r8er5HOW1tVKb8Pcn80QMSDXJrGKZE1MvzTx6wwIW3pnJx+yQ5PkZxjRmZWC/xGaVQ1ONlEyVO
/OC+wOZNpM7MkFZiiaWZhFFya6KlR0qXyekWdl61mzCpU3lZkRLTLQAqIIPOcCVnPgcknnhBFdgg
bjRB4TMkplDMUhAY3Wj2OdEVvxjxvMmDPgLO2jbTq2YOAXF+U3b3Y8Zw1KUy/Yho2vJwVoKNeVOG
apnaQ7SaTfBUxRIhITlDliqqFEjSVBCJy1ALPUX0LcoCmiJJRIslG3+nnxgccuaKeAcrnXRBLp+Q
lhuKtNHw+Gg5flRaZseOFicGDbHxk0nybfJ5qcWzJ+aExk3mq2UikEe4edUIuCHJKRd1eMocQbYP
44BQxpkB74qrbX1FcQrJH/XDnS4Qi2jX5Y/k4LBkLqg7CwZ0irfX9mNQUO9sla1v87k+rnEIj5wy
yWMUIX3nSlubC24R1BvLpqR+CJaftumbF0YNRn5kYFaXFIga0k2/mR2kXjSEuMohvXpp8YXFB2dD
TMyqAjoC/miKrPuKTA592x1spqxGIkV1glQqy9CLBGXsIVHr1WN5jOoqzd6dISJWwL6EY8pUkonC
p+b0kPfFdwhJ8iBLiTQGUY+aipgf1JRK0InqANOcAhmtJUbRvr4C1tgML9yB4jX16HBg8mgyNaue
hB4AaUJUAqoj5DoIwG9afBjOlHclLri+cGL+wGr19+DyclzuVbBKdNBy54+NCBo2ECdQUm61TuSZ
Ch8wHvZHKytkV6UmzlWwBYkzVg63k4TG0KYzRSFntZpvyfkA9mDCItIMO8M7LZb7VIfVCMxJ64KC
pST8rn12lqH7cMyO3Ri7IwmfVxbTt2MH9m+aCMwyLEYVHqfgPRCfHHsImEkZSimPDeeZI4oO7ELF
as1HaFmdBqFxzE0H9TRGpjnVdVtloGwHuD909GvEmoOrOZvTWxXGz3Lbx8GMpZr41IQIZ8QgkBcp
aXtMk9qVs9EKkW5TWg9GfOLe0HdMdHxYACDNMKACOGOaaKWzb1boU6Lp0J9KE72HhIhliEe5Ko6/
VhfcIYn/PnlMmhrDuUDF+y3D20AHwbDCZNKOlC55vVUs1WVEOIajKLhTRqrDeIBbEVlSfyaSTlp9
Gak0ByKhCma9FAcS1Ztlzs9etA7/EckEmdVx//jrXJyC3v2XwboTBC9aELHtYVQMnkcVlDirJE1C
ckmqSPy2qSSZkKEme304yzZgq+FkWSJE1x7zwiLktxIJifTl7GZhkiaaIZOdF9BCVgtlsY6qRvpc
wVhRvBAUjJhWxaUR826jVWfkFVWW5J7aZqrqRM1ChbRBIeI8ZGBxb0qdLow9vBSXTaZ8FytuVAwL
YJi/JOS4i8j851MBbfBEnsWHh5+N/4zqGvjWjpAYvj74FgxONLYW2UXWAubG7H8ChIJMRIUV4lqM
oOowWPCBa6AWG1aVpPvXbVt+4S/7gbGAj/aACyGCK74ZFwkLqbrjL9IzHoS8AvFEyTQJ8yEc4nHO
4LMY4OnUCftiAsU/fDvSwaPrJVdvqiQ+YQfzsTOk3b8w+ezUcEZO36V/bYWm9KjUEjXGxYltt5fT
kI/MZrICgtR9rpeFhtd6nS+FVwIQbf5WfDCdWHGB8Xk8HpcSQANXn8yrk4ENCQTvEFJ1CqUnH5FL
H8RTaiO0VsPG3ZifRWisbpSLq5G3UIw4XSOMek6upPVUk8Q2lfSqhMv+Z0NZzSyHuRbgWtxwVRP/
bQcGKjmBSNAw9ZBW4tGmTQG5XhkIs/Tc2uEIJgqwI4q7/h4KAQlAIy0SIbD4AzGzQ6gi6BPPCFtc
UZDxo4hFMckA6hqQZovrT5jjMFS9trmw+CP3ro5JcMMXAyLyEc0c6gsIx8aS0z72b01hzJUfbeON
x33Rs87jukItgtnLEZqJk2qG+o/lruOFkcAp3Y9o4CcRvwSEr3sqnJX7xRPxvUReIFfhH4T6KMd/
M4SrMaLBrCp8YHb9bIpMqqJW8yKjoStx5AOUTWfrWOpAgJ5zM2HwCsjJjlsqoW3sq0aeWlr/WWt0
0aN4HGDSP2z0DGES+QPhPdiSE1p3loowJC8ozOKSTaEof3CCxi1s6sELbr2qCivPtZqJ9WHa/Jm0
dXHXe8nCQkNhiMqEPprwe7QsOY+1S9OfPmd9gok8g7MzMYRMVDktmTIUz6nHWGdP2RGN7vXC1qnb
lfUKo6RCEZLKeGp4LKvQyhGkyq3jxN6fql/8+3I76Ak8fjX71uEZSW6iUWhiYcH1yMiOCQoF5t7R
a+eDITATX+TKKBNnYjTq+V+R2AGticcn/OAqXUjuYxT241MTrvtyaiXCkK3rsp2sCZEIrK6M8YY3
IqZAAiD6CXFTFZcg2DaUZcBvXgxVek4q85CkU5hfiefmGj5ypj2UNy1S3qs2RV9AlI8wRI0u5fQQ
FFlRN7hiZ4I6AV60d45ogW4Pmf0Z0p8nt+tuiHHm9UmxlpQNThQnJjNVAX3ALHLkdAVZnPkKUB+h
LVVzRWymUsZpp8mC+zlVI/uM5SigjuwKqNSJkyyrv7IESlEo0qol8gW1F4KDHcAZO0Rw2nWG+ahA
DRo3tB54IFm5gMnyZhlm36f8B/5Hx4UDwCECoxWHEqzz/r2KNvdXvvRz8tnn1P+sEA19pm7Q6uUu
pXN18gdse9HnaN/97yF2m4Y0ehR6kn5lyxe5GRhaKGRdonidxEEG1/zhpFjxS5JvbpwaOr3SSMNl
aRIbirlz8SDFDosxdnFKuBJ65tcBt4O786kTlmwvI5AqPvoKQKvbwYSUZsHS7Pov48gl5HuSZquO
j1GcPGWNZGlsmuUx2oBBwVz5bwMpxKgt/0Qpj3NtUKLbxDwFjs1+ZLZBLzTcVvUat3wna2RUCU/U
1xTCauEFhyeOMY/IVhXEXxl8LlJZqX2M2hxRwJaMADdKGc/cimYg4ujWTW5O4bwu5MtPycNBJKjj
8FwukR7jHJya+QBA9gjyc3sOdsPHnKzLrV5J61A0p69d0+73qD1q+HqM5XSyDQPokBxvHes/brBh
s/ElXL/qBtkTav+z6fErmJDpxsxynWk3A9byY1zHUmF3TjczFS+hoSKFXMWWRMkqRUYR5WNHm8Da
LPQvgK9T170KtNAv7O/bkjW+HoWurFYgV/LxPpySLuEQJHvqoXidBpdFNpFm5eyIRfyBcZE90IZa
z+EoN/7qWIFjuS3cTd1RLlvx8yLumq+hiEVcSbVBEs3/MRF0UabxisWRzpG6DO1RmeghS+LuodIN
Opqudbm50qAHit6RhZJQKWM8LMe7ImSJj8kwu+FwLFpmWD/9RdzjFF8tkUbQWPjhHF61Rutfc7vM
qGlpnDCqtF3/TtiJi6xzKrvfKxbu+rzpxf2X7L3zD4fyUZ4OmsOzy3vxkq3ccBHxmKPIWGVL27qA
IB910/0G9fAAV9hmcNVFKUecrXGHcxXC9XwqWq5brEp0DKcyax3cNuWhcO+WASiN7x5ujKzf6b+v
Bw8xGofx9Wi2gspKPkbpUU/HLAS+bcFA/kUxvz87zbfiaYSWvHfwXn1dh7xiYQ4PdCS21YwNA8TG
D4uvFEnwDCTqSAEIK++5JfuYz74/p7m/nMmlrR9VIydZMdoRAdXAFkCE32Syg8ACRZMKej68MnqI
Z+4YJO8HVxCP5bNZ1+6/jHX1j8cgi6raesFzUrako8QkUP4jyRrIR81ET1x3pR47CAXeRhMgnZim
lsTR1vFitpe5R/c0lJxthuyZqhuC4XQtb7TxSsSZyMiZPKCmi0qXVyUhdsGJsSzGA8amFj48pq0S
SJd41gLtPK5nYkW2bjrvzlD/3Lei/ZnBWd5Mvht8AWzicnLVNrBi02AHog8CELX34uTAqNGKoA0I
QXZasm/umFH12RdPUeyxD6GiJALljAPdcFLGTwoRGNosZkzrbSZTDRy8Q/xdJfAXU99zU4ijCfSi
fMY+BruRb91/6IXUj2ynqkwhjZO4FtsEEDctYRT3BReTOLbpT2E+VmkqvCy6llSPYBv1Z8Kqxree
9EVyKyadNlcLi/QoMEg1rs0Rwq3rJm620xrSXbN4Li34c/D4SCD9J/aMdV+7RqrKwW1cBR0/U0u5
OXxBLFO/esH5GlGIJhwNiFZIYwLbLukh154xEztffC5tjncpKUT4V7G0qh9rXr8zhx5vJuJfub34
n8DWXPryq5h+7hA+KtQfggcxvDvmsw0Dijy1n3DY0VkE+BMyhNUF2QmH9wetAPo9yMAkX9rnoHTd
h12p9Qsipfy9Tdz+1Js8lqWlTbKIOh41YcPkYRtbL3DdU1Mq4ohoZuJi1Io2Otm+CPP2WxnWnTF0
h/UHr//+hmnL/VW5TG109OAe82RzpiJ9Z9aaXN5oBhlqdswwW8pPisdy/8KIiLblOKZfk5HsGjqC
T7HLVAVVy0Cf8b8Qd0/vAbowoibCuPw9FXq+HfetPeV8mCwvQM47Rc3nrJV2kUzeqhIr5wzaNiXE
E9hNXbLb0WY1XXScOIh4erRFRAwR0ybeatXrN0MuTBWxTocpZMCglUrKhtOEn40LFomXBDzf42/Z
JRjcNsTJ6NX9kTCHXBznMSL7X8T6oaZYIKZkid33ZCyXm9KU223Xe9m3eFsBFf0ufy3aonwgQ36i
XPR467pkHpAf5SRFZJMpcYgX9fG64t186AMPZU+Cyt2GDiXajZ6PMZjfJp+25shRBZkmXriVE/Aj
8tcZmlmj8lmSkP6Jq8562oiBXoiA2dTvmRzVR4AGsMGeBp1FDYj0CmpfB9f9+aLUQ8F0faF2/IQv
HNCnWsSC1IV0wEGEZAcrOklxMtOAoUZ3XZ8WV2Gk6ke4AZpXu0GyABy65L/PAtgThrMhvcd+ujtP
EzDmr9ig4MAZkJZ/KlGWAd1QZ+skpj0ISfmJexCyqqQ42vDYjmfxJ+vwBLtYm1NOJFP3xrCXMKvS
s76qjAOyIYR48nEyodYELpIBXoeSmsWLol3+MpZTAVWsBLrauYy1qvMrT5luoL/YSBdtcg4SIfW4
Axt9bXe4oWt514bvD4mbfQUaI4pY5bnDrEbQ+Esc4ZuB2GZBmooZItOMmXIk9PpaaxgLZBCgmjEh
oJckjUWEviPdFSqMnA1/3tG9+WmJx5rMZoopr1w1CZW7iRg4F+WIG7YaCRQv2W6K7dvCo0eDIUFN
Du6OrBnaZzMU6fdplZ18OXezGdERVN4wfkN9FcPoCh8pGaQE8NGKO+VwK3mxEpD2EG90nVPAL1E5
9fASZ201nNZ60c9b2ia8lQjCgfalxUbIO+30PdhzDGGHZvX5r0hmbtUgspDa7IyZ65FUDAX8hmRj
7V+qgNMQV8IdehlsKcHcDk1ct3HXVXtYPCJJea8UYYuZn+qclYw19+/M/jVutyH78v/cIlGMSzpr
t7YQ/xMxEzcS4EBzJjCwSb4xXCJD7ezpxp6q4eS4iek4d+5Mwlb+JCyheGkjRNSoYimPPeu2qnl8
clLMEZjl73Qg4kEj2plNmAhcV+RvADBj8hB3LY2ZsnYhuVrjAwO4gbJgJC2hB8lGlG0GFtbMcmkY
mX/BDk1znoOj/ZRVAQmoRqhfAz9pTQZVzgHkc2YEaM2vACAFuk7oBQmIR0Aekx0C4yXLQlrJ9bGB
1AK9XRK3NFxgUjfPJL9+sSn46kAxNAMrhVJUO9EOZNG99W2NDjMK0teCOBohCABVUUGJwXsgZob6
DHwUQBJGkgyJxAAsaMV9bGN8xJK0hrSgowCmYiayizbsvxkWlrE2bgYBQp+BRBGwPfqmt/ApWvjl
bMyfXadhl5/IIg7CjsgKITbCWUWOug7TDZiYcANK0bxitIApQpzPMmahBW2IOmt7LZFPxQEPJdYC
SedAXck0wfMVn5ChI48sSBoxkBgfjRepm7B+hEkymBNRL4tkNRlxJJxfcpsMSj5+U3FBz7IGQ6hI
SRqGWKJTpuekkeO/jVMWn4HSSTRQcLeHIGLYwE9Rued3SYyB5yhAPteSBv6w2Loi0mFdRMPGsIsl
BWksoJIoF4CCMlemDZK7qoERbNrkNU7me6XUT8XCVE45N1Zaw5xoUXpGks8Vxu3vOGQsUSs17pKJ
3OXLIyonQKtarj0KCqghw/hUgtFgIaR3COT3YJL/wpXr9DfKmVF9p5RWqEgCoEW+RrhTQYzLzqnb
nPUZC5w+V34jdgR+dfiq8JQ7JfzLxK9t00Q5YKxDhavdviFJ4qBPZBiTEJOZZ3YIOOe4qV2yWoRw
DcVB2Eq8ikixq01tHMiekDuHFJNC/sQGG8qXQpLvAcYANHEhGI6OPhiGEw7pjYO8DTaLc2nqlePN
YhZgRoCw+OCEDk7nXYerKSmyPIr42CdgaV6hS1JT5fIIMzpHdhAVGzDUBtGB7QGhmougP6uBYtVe
kHbmVr7LeScs8WpeY+IA/JC6jt7irlOC8BLuyk3P/BVIlz+yUe1RHbIcVJZEWpqECQHXIhTymxwZ
pTMRGNTqR9wKOMuvgz0h/A8V23QWCO5iWGMfhwfCgSyLdFcKNKILDLnIAE5p6GZoySoOiCdy0DJq
/lWi2p7ppgkMJbEUAQ3K43l7pazHbKjljSUgjHomcTptAPhxrPuvKWJRI/RK/8zm5u23SkER/OIF
TVmJv8m0D4ds7omUJLgk0gVGhOFqAeRonWzYW1aApfTBg9j1RQiFooXwlpWbjWUAOwkmgknkYBLW
FWm1PdOyIkwHh6kO0HuTI2yvCgDdGJSPtBOKaQxWLWQ2pSzh88E865xWO4g7LMddc2yPUY/YzcQF
AVJoubFKyTShdvNV+S1v6SjK5KolgoCvZPVetGy8A4ZyZl2vEzmEt4JgxKNEfuPGADLkx4wIXb4l
JuAn3au63pPBPxcwdEDp/KsJoaZIw7nsH80jr7hqVT/+qWRzu2WHEVp093YbpgJVP2uN5xIzC8NP
gc6oSZvtXKxRezOKnjUjPxjpMxvAnI4qdYmKyEjTpSJlyLSsEp1zLxH99onAjT7LYqJRYuSiBmdH
z2dhl5Xg1H61ljXlEVlzSSpnWzboy4p1MjTdV9a7DYho2AxDG40UFGrwZgjc7K5YAxqzim0iF97V
Ol8lnrla0+d4BY2ngU4oroCo2L5pvgWSF7ZQ+3y6/HqBKBHcXwQuwkoxB+vKKrOY9LTPt7IruDWJ
pI+EvyLZmHkNJ44kGu0KBfcOG223QdhULkyEwPLinEOsy98A+TqXHdCLS6TuPEyAJnHUnatI7tsg
pNkFNR2xnmctz6ILNFCw4eezjJlELAp6Cb1ckK4I6uTMvbmqx5BIYOQf4lufyBEEruSxJBLA5CDt
nNj8JwqvyCXSIcAyNu6C2pNOTMkS3le8uNCJPF55tU3gP9g8XktUggm+2kyTvSIrYVHtJ2mdTwVo
8APLxVy85ht/vpBWOcFQwmSjz0XsJ7ch4Z3gQmvwrTwEzN7QuMpeaN1Aldo4OUPzS4eA5UD89aLp
1CqkMosJPYMuv6mmkdd0IBEaL9KOjuz4kEx5xnsa+p3HYlf70VJzyGQRBX3Hgw8pIzk10lQmzK1p
DewyUc6kL4dx9lH1UebsZ2I1cwiIqS0ik+wKNj2YOtixF4UzptH1texAsvxj9D6NORyuXdEOZojM
2xD/EQJ66QphssEFBuvPQ1ZhyDvA5926fNkDv/O4LD90g+3fKn/p7QHESKIFqKdS+PzoltW2/bJE
IWcDl36lyCov5MazFrYNO4m1N9hAMVnYh2YeSZmI4jPsBHb7F3SVvQhfLM9KMDiFQGho7++gZv/W
AHexUIdHYjPpukCg1IY3m3yNR4lS5Mw0wR1q9u4euju5OnzvKE4278oaEG3OLt4Q/COKEoC9482M
rCvswF2pXbL0yiUQ3GJ19CMfh4PuZhTa/6CbxCrNLYhA7G+5FwFzFFhol5Tvo4/Ws6NDqoqRzygf
tmtrqsLBzTsaQjR64LvxwLmdAr6gjR6wastppYaNYeuhqGR3mhWQSfhe5VHzxLNoarZ0XGKIZ6h0
5PicwoSJ1rbRxKQjWBPJwyIeDcStRPzzS/geL57OY/O+jsDRFyZrpyGx1m+urvE08s1OGIDAu0Ca
gXWYraIcfgPbHZDnDKfq8LSuZBeA3eW+GpQNIN+IKEVHat+bjI2poCpy/mrNjQVjR2o7ceVSwdcd
MZ8ziN3Do5BVXHvv8U5cW8qfz2IxyC0FDnfkuTXvYJkz8pSIyABSGPNrjH422A15MMp5NvTYLSjk
/tkoRyvFsFGVVi2pAjHHMc6SfIA2fgTFGUsKhKzJPSKaYEj2r6Pn09sEvNeH0OaXzKRU2nZR+ttw
Sdh6+ka2azxRDEHA6S2f0Hx6180B6FQgiUG32OkPDmp77Qw8jNaDrzpcPlVo7f5TJEfYqhDsZgmb
c2sDHCxkP7LCwOLubSbtVK3fbPSsXUZuH37EoSJRDM5RJMWi8DRROp1XTbM3itLiCPjG6O0BDpyc
mZA7grQnKFKMaTpBCgObifglpSWUq7eLBAwNmL7bwflmM1T9iLdHl+QMWs8gOErGnLC7DyvhwuQn
kbrmlzwFNESSBIETb3Hz98OAA9vwP8OngmuXw2U2sB+7s+gSmCoEHRP0+KRYJqDFKBJH0j+s1fRQ
r236QAwCEzKLwoxEN5YhbaAXIwKj5FvAkUTE/5yAT0wyrMZcXhM5xFNJx0DsHzqIlig5oj0QotAo
8w/UBBBDgERL8GB6ud0y9rSYmXHC8pbiVW5zOomjpnsWkgaL2R89eB+yWW+aGt7chO9qalQveiZi
SkUeIge7lbPmBUJYR240YDAVTj/C53N39vJnOfsMGKJBF4LaQN2DFl/1bqlPm5f/i2WRrbU+ZZs4
iyP+ZCkRbrqBN4cR/BOr/evkrT9WBHisc+YMtrCuZW5uckNF89u0uT4I8bf7bAnagioseZEhNKiJ
qn633Lsbj8yiBlSdXhhNJwT6rQ7RzWcHR0CH/K3xYDfnyPvu7NK/YHsSPtuBx3Uly41uA9UnyRBs
hfYTrp0pgpD0g/xFNZBGZGfz4ZC6I/ud63xIzhvdJoKfjDRutnPYSCZk14wEeLxOdtEVTrIfMv8C
cvohaITI1KHB+RH5+acezYTVPbRcnBetvWTMaA0+GGeAe0qQYrwPoDo86I4KjkaCJ6JLiaLtOXPW
S6s1TfolTS7nYGRsh0Bii8yUp0ghXNg4zjMnxpCCyYZF35/T01ZOaJp50XnPwdNsQ0JnxOOS/ZOy
GFsH0r5JNvMItn/ny95V29uxQ5ils7340WayLkgohnDKqboAwgVaE94xu3sWZyAjgph/JJFgmkX+
qzgnNh7Y5oVKD6dXfitV6MdWFsmWhs45iqVMiaDLWbk0I0mZVUCLyHs47VQA8xKhibpHb+wiheXh
jbL67kAtrdn0HHtC8WEMUg26EOMKqQqqcWt391xC1UKBahdeanlNMCXyOcdiUMmZ+di05pAn3dMH
EEYL3ohR9sm2xC1pGZRPBFkblAh7ijVhZzxU9EYfeg/4DiEt50Ue6IthRYSdVStNj0QzgfSQ/jg3
1T9NHi3gfIe+T4/CUUZsrYJp772AFQxE40litFXaVJT4m6yXIs6ahlPguct5WpgTmj0WtLb9cbQ0
zS1rnpwagDCF54nErCZ6JKZN/8Guf+g8dkxOASVILbWGyI8CpOpZ0fOnSU2hSRKSGqAgniVcpUeQ
sPBzGYe1kQEfge/AGcj+X14O2jR5bTp9IEhrUZSoZIGUlNtVnDvdASbcIRhHVg2yLUm7thDzGq+n
BkE0ZH2Etq6H3XH5jpDP0yc1zL/5ruATBrWrhP5wpnE4MdhgP9VvFjjoRqukobOXwwwIgBgjkXUR
6OyQNVQOE3IlonhJ2bahQatr/vXdCPbbqBHvN7yKKWmAN9AMW8ns4ilRfOLzAhJdiStjDQqREGJB
loh2O7BhCP/Z6fplYozUPsoK02FEXkBbIXA+bKvdirJOvBvGgUeqejRcUytKD1nOonLq9caeWBI6
bIynDUPgcMNVi2m1lcViih0blxMkcaGcWAJkRMSYISWFVliojvQgJhLHwUiyqRTcVQpuKd2beKp0
9n3K5JaRbDjf5bhaAZKaWUfnHEJqVXw9lYh9slh5WKswbOCr6KiYASryZkHYctaMOfGdbYHB1vlu
KEsMy0Yp7zwj+xBJ0gc74BnZoqUKriIb2FJhlBa1bIFBFcSGgQDguUcJm7G/4g0IkN1ZJS8QHw5p
nVxlVRHzF4TJMzX9k1rDtwqTohpEpSZDJrZBdi+Bh1qqWxdSTBag047D/N26GNBcQGyJNcIGRsO0
AoSWkuORkIyClJnQ6cOQ5kT64xgjD7B8TwftgJ03vNcpl+AuNmkSERD30AVKZGoHcgVbDgBh9yuz
fGp4iybytauDGbMiJwfVkzSaA5O67JE0B7GYcST2johfx3aCaP+UHKsXm08NS0BPTVlHYyvMgDj4
MpHl9HJWuDeIGiESpSRhnBqCzp6hiirgymdWoZGxXIJImNQGnYrIO7SpE9beIA5BNnliSd6Z3NSA
Qsvny5idjqwbOBM65rPuuvwFno28nRRZ5Vzeu5hsT74XfMkFuCFJjPFhpc4W/TxeNejQr+KYWcV4
UMO0OLQE9GMiFyCU510gY5t4KBdpl8uYQ64C+hNnoGmA6chJSfJ5S+Oi/dyxGRUbkYLcqud3cTfY
2InMkaCdXY5jXWy/cRgvjzg5a1lCQt9Ea0trCLCJ5FhSj6AmxaFlAiRmZmP0VbP5GomPVVM+aSh4
khXFkl4FwKcWGnXAoSVQurQ/WIh+xmVKWB5RQG5wP7EySGAohKiQLCT9U1F3wCwbS6YGSMyqFBaR
qduGYTg7ZyUSPJdFv0wxCoeZOaQH9ORtYRtS1wAwHRtftpQfY7S0SIqsRQGo3tuY6xUTnu/RPDkp
hRUyjniS0i/FIzCeZoRitwebWJlWeSg4fJmvMQRbCByyu7vxI7wYDpXoAQidPC4ZvMaNeQGdHXO4
El56BQLH9AbXVxfd7R4GwSmq5fYV9eMU8/9ONdJ3eHYiH/yjehdnWESA7xTicUIp/ovJGyIZ/FDS
RtwGRB7oizfVN0S7SBVIW6A5tBAiwha4eyLrDe6N46lWaS/TDG4LXA8yUhtkrhB1kyT1WTWFdrlN
Yl/wYfGKEyv7Qv9xawd/OJI/U4OPCR6LrJj5aK7rxs8pVuQUq5kvYe2oBiaXT5kfapK1QlPI206C
BUqbmgoIzgcSKztHqxzwK4mq/GqEKMDNOQx3fOooHSQG2MZg6RB/noW38OJ9GBZ73tkUAESzzmNc
ccnL/jw/XIvbXpsHOzxPCwBxVx7ocFyW2ElZQqrAPJiSnlLpr15KTrVDaBCbiqncYkVSy6+yaKo7
gIc3XBPPFs7QS0TXoMhJJ41mklCsJcSvu8d8OMWKssXQNnBzIiijGYsnFLMHbBSRnrybdQ8C42CK
Fti28zkAlPWJt5tX2PLILIf8qTw21NnIpHiB50YrAQPVUU7iEGTHrnsFwmPug1UmPJ88rFoi5gN8
JJ0KzpGku6EPRSQ1U7iB41+IV42QoHIFZ9wxt9VGl0fyB4NISkcgDeZFy1rzGYT+vp0H3JMYJ5HX
lSn+Fq4291cbUNxZ+fsO0swXUsxgB9G4Lfgo4B1luUMJT9QVp97jqMHccUV4fL5VST77BVR1CFPD
2gYyIMhQsCPiq/kccayFSKf48OWaQXC13FYO2hyrSctkoR62Z14UV0YI1olaB6EEs3YBj4sCZ1YY
uQxsShps6x3BJ6nvygOYwAYLlRJhRhYrvSEZS9eshwV4lUB+m6BrN29pnwvT7pidxhl2kVqC5pye
X2IM2fwLPd1SjBYkOfHERGJStraNUsimFUG6rMKygvZuJPjY6r+7UETgA3exhrhTHuk6peDIofyj
0G82DVJaGZuBFHEXTJ70XoLlalAc9jfDhU1Hh6o7Lwg4LWkQLB7WJUzOiFdgeCJeIgs8cdWF/yQN
ip3y3bci8pLbYu02bqwJeHSH0TQkWvxQPseeaBrE7qMsOsdDTF9wYPyepRCaIDj3nRu9mkTgcrEr
GHHCaMWgqvEGIzBBbCyZodHGy68nIgO4TK2z2ITsn+vYrWtREOsgUBVwqn27lIQi6IYe9UKyzTRP
tmuGlFvRD8rzU4RlDMEFwRIEEcmZfKCCa69CoEVd8Kbn6jueDu4f2bYuJCQyHrrihht9SymBMUdR
H1yjGFSrp5qdNNfBOmenYDqOK5XLFaPyjHdmJ30n9aR9ANAmoxkmDS3tD/uqagC0MyALjrkWPmna
QN+7yU1flMva16neEW05x/GfpGz/4q2lG+npMHRI6SejSbjQGLFewvpzFh0VD5ZXtaANJAPDv8NL
PYUIUvVIeCqaeu3BoVt0KK7olnB/4RJmGkIyIX9UAl70Qq2wNyDynvY0+xGWCsl90i7K3Ahd3dpr
/9Zn38qdvZFUkSI+QWoFd8ebP/vAjHSMGt8YNCqyFRs6wKis75gU0u2GmO0X6/CYpOaIGyb6fyxW
hz7CJNr7aZfFFeJZ7ggz3Ff3hIUPM2rRoX9N8TASpgRigfnAwT15KuKluhmaRkY2OGtYQjFuCenG
xdaV0RMHDTAbcSjz3/boufVPF1bvtFb/T8OSvXXrpJunAM7wepVtcTgDqS+y/iurZ3S/GcKrW1+s
8yZc4ud1g2lbY16AERgNESMcn5nY2dhpVhRbdJpANnqrQgxgBa12t/OaI3lDOhIxDlqG2apRMUbf
ChNFKDq5h8MGsbjr/nrU9XKVOKq5ibwQye3YM/HF2MKoxK9WBWeXQtmkYCIy6s8gnP13s/rln7gX
Ip81WpOhIa9EDCf4ceaPaH9kWWgqh1+WeFWefossEFOJrixplEdBtDT0nH21eftZzypyHCxvhl3W
Nu5sAhB4sWEOlxLh0NmJSSwGZ8JlDSgm2wlYWOvgNxl/rvw9EaqyqYvNsIUEtMoCAbtfzcx4VY8c
bJD45/spou5d8igkIAAYu71H/KxPZTU9zuTOvhH6SE31ZNg5+O9Wbz/w6EcCUYhtAmcsyc4Gm+GG
TVCEkJUDQhMLwwayCTlBIjzh6Oeqoe23CIwsDLdrPR00NBVvm8UI2SUAECrNsU38iz1+HNMKT18K
poLtJCboghQ8/3jMJGnWjmNVJzxzhBZCHYhjzNyIx2fBJJLsBT5Y5/DYHCpgT+evdMOzjLEJWj7W
0fafxLt3GxMQANJ6cHyzlhcG3qR8IYoS5EqDhKEsv3YOUdGH/GJZkZmroPXYmbrLhmIhCqhl9GqW
H5S52NTUCqE4ulJAmJCsNFahM9APBElfmJlBWE0K8bkK6N4y1aNO37HQWurIttnOTlcVNWRKqR4s
lOcATBKRgAXdCooumwcs82wVIBJcnmVykwp2iBwHY4sPWmHI69cJv/Hk4PyygoMldLfb4hhg8gU8
FZHkbbewlsfwHoj6PUsg0lTFdAaRTBu1Az9C1XzY9EuWm9g4A+1NzCJpND9kDVA6Yi30XQcNIjIU
dZe3fUMrRYUZRZjAyC3vIjsHuQS3IjxeIqJxVtAE7NEQv+Bn6FjJbdNT+F3FhPMJjkDsEeEW0eK/
mE0i81w4bzFKMhvQRIH/K93mr5Uj7VdOO5V5Fq+jWlmRBnqf7lG+2EOUrtunvFULqxZpaSp1dN/i
kcasYp1aFtNglKz/ddA8IWF+jQbihozDMCj/15SgXqlS2mPM9AtliD6f+AqG/6Ydn1b0fxQ8bjIz
ccdSCPHoB9y7VaiHL7KFJU5kwd9cvNDovk9jD8mYUpFmebo5tUKi4C7LldAX4xIpXlgh+IefhaI2
cztnsJecJYxKGHC5FLqeCBz6DhJovuiNVZ4qgByxaV+ZwythlwLbSY6ETXw1s3kFG/tr1yNXbMAl
/J2VKJLKpgKpOJLTAUkLqilGOzXT0Mo8ScP/aoPpJlm2JUqXnlCvUbzIETO9gsm4krVsxqcYk2BC
Vk3NgSTGgWifCf//yCNSKVQANnLIfZ3+3KJqZNpl1GWi5lCTPC1qf9osWcJDiDX4MQ5AJFlYUxop
NgttKRGt6ESs+ynLuSTpDPyXGM6KuZ+2fyIV9L7kmrrJAwR4XFyvZIJCFE04+ysVEXo3kTsscUgh
2JraQNT0wHMtRTI14gSoS25HZ2jcU5AHNCMte3BYh/LTgGg/x0Qs4zpF5NW1PugOv5jEcmVE0hD4
ad97OtqY3NcnK+9klyGj2CyEAz/iJ6SEE3AYN/TaZv+1efA5cbZdQfHs+Gb2NFrF2MPjIUUwKxlZ
mr7JqS2o4VYbUjD3TGLb0LHfJv3GCPNSCqllrb4mFFeSu77iSYeTw/Zw18med8S62fXWsqhvNG30
iY4X2Q1WGhDPtCV8iO9UidlGNCrWe2wXjxGlxzlFKv8/ls5suW1z2cJPhCoQM24pUZIt25I8RckN
y9uJQQDEPOPpz7ea52KndhJHIoF/6F69BkZxlEdZU44nET/NqCdBjgLOyPWSFAhYIBP5H8oiBvqj
as0KClZMNSAnFXIEUKIIdlSMBZLwWxi6lJoVKt9hF32zwtnenCT9RXYBgdr1FTpCRPlPg8v95GZ/
LXsALABd/mizCwO5KAegih74GvSx76wfsAVJ2Mww31r5ZqUVo/QOPE5WAmSpOTckxqiCRTti5eCB
feJZsgOugLQW3JBdOTEL4YPBhmJdCe9o5nPORApa/Ij4Y6seicLmsoMOXOQVfOyJHlF8c5qI5H3Z
KXrMqRQAZHvyOteBKn+OcsoQiMlNxX88x85LX8XvQ4o7oltTu5B5G25QOkC8kwZuU4Sb00OV6xYC
b90ADZlxeW/D0oU/bbq69HAckpDPTyMKksXaxlYPslC2qwuQxYvrceK7h8sFzF9JzMGB6YY8iZ/Q
y391U+wrkwvq3GDW0g5lHucW688kZWYgEeFQtyl2utR2W+x8i+iWnxcXnctKEVSGFGXO7P6h8UBg
pCOYdkNR1BCJUFJfjtvl4jEw4pQjDfPjLdJKF0wdrtNd63T/wCs7P+GMTad7VfUrhzRORshlipFo
JmSSbII/Q7S1n6lOGSBFPLqyQT7mcLLeXZKmwroIS1jL3BR4rL7NwoKbnG1ZorK+gWsESS2sR/kE
V/jCKdwmmGUl0HPjY0TGTcNqznyeoV3HGXd9dbSRLU0Z6EWFHDnztuvfeMA2z3Ofe48HZyYkJYU8
OyQYjzT9MP1ugprLZ6bgXWRBbpoft6UqolnjgvhtAieOPSZQPfeV7tSgAVqyLPIF4/mM0fyxcdUH
YPPM8Q7Shr8PhDAtL0WDGHXf3fmZNLfKtrWfYsNGyA2037B8LFcHnwT4X8SZ6vwNphDfCx4CdXPx
2ZRYlBLhvZ/mzt0QMJthAg2O9rfJUqhwGT7HOlo8Dqtl1a+ZVcSNoivtvEU8oWmENsZfOlBxGYQF
w+mIzBV8jTG3sB82cYIr9bCBOScDZAaRdG/pP2b0Jt+wBofPe5nx4VGM7p7/ju/LroZpCt2DGauZ
glL57A6/dchAYrNVFidYPB8Ja6TEPU9vy8YwxwAohls48wl2WmZQTYk5kTlib4SyzyRq5CfxmSUq
M9e2An6tM/H98rikTZnaW1fD4PsP6V3volNgr8bHcpV3kubJ13pIgR1ngBUz8zX2E9nGwDSxumz3
/JmAS04BfQtNGTCqByQApEl4SjirUEUiknoyBvjtg150jSrABKSGxQxEj9EZpGMb2ZEK8m75kD2F
5vFQXVGcQqcADKUDI4GCvyyorSGSsYp9lGh6aPRksay2MV64fJxG0i6CpitOsSYyAMEf95CX2Stl
qq7UQil8p3WITA4PHcRNbceLczjc4/7x8f8zINmIZBHFMqXqY85QRwwRBqT/OnF7OF4GKOcwn4A1
qciRk1DclgNEe1mol8Sk3Bcl4iwqCRw/6/tzWXV3HjfthznlOdUeO8Z4UyhlEBDKRMGv4YY0vXBk
9EsYx7MBE7Yrsgtuci2UdAnf+zwb8OKgeieAyHmuFXe5PSLA+De4sJnjTiD9/HDexv+wT9qpyHgj
JKUyLIahlYQTJe4AsN+0wBxGlErID8D9CBcaq9vkiGWWmpD1STdWEgqmZlDwLX7hyiQAHJjrXeHk
A3JSikHgVINUkoo1Z2gK0h5qPCiQt+5gWSBFBTs37xUggm9X309EM9yjPWo+0mvwK1zMuZCGo7SS
N6kB9PQ677d2MZU1/xLgUQbbr6OUrNgfQS2SQdhATdOZQemLVOHP7UscdKtYr2IuWxoCBBiDQ0mD
L6w3xLeBbCn58YGJDfL39nc2CRam1qFLwaE8hcEPvPFqsTQJ1mqmUrf+E3WAe7/n4sYMXLPzxtEb
OwDNgaeiL+VeoWHkDCTEwSRktbivhfxW0ay9GhLrIz2/jyfBpzRGWJLi2CWjAiO7uwkvTbvYqh3E
KkyMDpQPPCrAe22oRTZHA5Y4TDkBlkJ47glmcZ02nDvjrcwDQt5FB4oGVE4rJDOJvUvZGS8grPNS
/zbKihmWMtdi5CeYyjrt5YDIaCFy6KlMEWIkWdg9l90Z21jY4mA2Dz1oA+58cOP7fXqPQ+5Vb8Q8
J7gM70UD6DH3MnBLs5cxToK7Oc3ey4Q+zuj8mBjBumw5zRLC42FdsrwRjuM8wPsmOxL1ZaXqWApY
VLHMRCI1YXp9O1Toj3PFLWoTcKrIy/cyWUdmZhygG1Q8zdpbQmMZfL7t7dJ9i2sa0x417j1K2BSp
Lme8b1wFrLdOWPhRE6fBV2cEWGLUTg4ScuobV5RIL4j+dB+zlRrJ/isJQG4T1JdLx8eHhYXmTwLg
rKNab5wZTUvE6u1davoCWc3drNy9GRciUHtggnKO6PRXirh0i//Gagad8MJxsJ/H6JEg0RAbUCYw
8yX6tBt3oqp+1xY8O4ZIFqlEfF28rXYIlF0M6ZYf5CIsL7u81mpku0+xwFoLNyw8cNF9Qrccu7gB
wCbL7woZrvMaKTl6hArLRK+Pd9x4nx6c6FS4+U+jTnDsNA/h3ESnKB0U3OMRvpak1GRDhfMfCRfx
PeQLGMkKcp43Zj3ZyvczxKCZXLiodac7nB9DkB/5wiV08x1ZG36LCeqisc1/rh5hir7HKNan336A
SPG3eI9ZxW6CU8DpN+/JF19Nb5AC3xQH0N0+o0m9bIf2NJ77HzEx5vdtmkHaPjDdqa+MUWsQM8BC
98NWoOGDfBOf+o1F5cwjx/3iw2vSrAcknTkGxqwfqNYIisGsgPECgBxDV9jOKyao8FqmR3tsdUsn
XVNHfoPaAGyWdBl93AVfaPjwKt8uHcGgm/dmMZLBuHpvCc7bsGDmtxlw7zjCYT3B0ZsenZbTrt9p
UWaXcmUIACpEL0e5CGLiM5MuAo30Zm4W4ObpsZj4xjbxdq8km1MNrf/b19q7AxD2KM8JfoYgg32V
k3c7yOZV+NNZtLfrQIyzO9ApWj0T5GBlJhRYhLVG47uoRUD6uFH17vYcVEvv/n8J2e+YFTDN+KVF
F6C5ZdAWbTTjqpPidQAKJcXmLdn44cOZG8yF7QnDgzOw2QNiz3bUz3kKaukwpHRFsnJr/oJ2gSFl
asgV69fvsK1yCl5YuTJqzC4VosGCpwfJnWJvPS8vhFZw4ad6BiOrxPQNRgrKItgGRFadhnkEZwoZ
pZHgOj+hNqMHZC5rXpFLxt8FPbs1cCt8luEXfiehBWfmPsy/ISyCoSXTWzgnXFjaXUsHY2SRaoN0
APerMKW/UFYgynJD7ycVTXK/JOrnFtlFaXMOHpUIUA3DgAyoM67zrbq7Dh3dTrwl7xgmEBWKHPNj
c85HsKnygIJ8qHB6RiKDjIShMhOwQXSIMq4u43Eb5/BpiyP/1Bw6rIEl2MBctvoPWBeOFwDEIl3a
5TsyY/8lmLEcTyba34DmiApa21QZWmL7NeIAJZPUURddCRnXeeDS/lveFtgotx3rlcKNzeVi0Hln
dBpjE2Bs5AAyNP9BUX9eJhGc28PDkHvrK7LJEJdFXuF8bqNXQ1CHgOMQ/gwrL+RotWumlnGc0PEm
HOgizlv+8zAv+wl4H5qUYGJ1rctE4ETisCcwjoIqseCIjZM4k7Ic1bI0rTcl6rJgGtAHUX0/+1MP
UolT49BwzC7I/HgiIFPYOuIEJmYys5wS5EIN4cipPVvYcw0y5Z6H+UnIcqMsWVJeiGaA5v8Z+mRw
cmPASBvfW5juMoAFJx3Vp9OwIeeRT1bjlfghyaSO2i0EjTA59AVBHe7PJTkK5krZpNxeTos90IJg
O9afjlUdAcQTQEvZ8FjsVOSxeBH7gQ1ftuX+GqFx8o9nrB0+GPsiLigZ4gVbwGYHiQslnivFEws5
shLmIHjBRvQBnijcHghgQwlFQ8S/wPiScbBWf4LM70mdDtE3DDqyyXnORtBOzOs+IrClulUMn/lE
uDEkCuCFkgAIYyKU0pxmHaXe7FED+srdw9UVdMboP75GL9LqTSrQKsb2bvq5VxJ3oUrEoPFenpYy
ejH1XMNreVJWDyNNGOxZvb86Hk26U7eIw+isT73PlW8Dpx7WwmmOkFjVoFq8Z+zdSiybPJqJMuPn
LzGgsQXF0kUywkIHmZCrgsiAU4o6/595Z2bEJJwei6oA5uD+y8AU84bJlDU81/kLZnnvPVZ2DTzk
e5+8toe54nuKN+5c+ZmWVBRfsJCvM5qUrOe6CxRnYxEIGtpSm3BGCS1Pne3RnZh/JqItpE/yBnTP
FGSycLqZ4lKv4ev5K8PDDF4TM+dN9f0mvo+2IwJpOifMvPG+ZWMuEYWeJRwtOGbSDLPkGLPvr1Ua
PJ8FEJp1KQzr18o7sK8dquLlOnnUx1V5JJP6rQ6n8tmEc3XlgNhm4B9YEC6eKOsXnMnNiSmRQc4w
srqGCnfSTp31tITPCTQL+HSQwZX1BfU9fCYBgaY0Auigj8amGhQT40esWvmAC8FQoCHyhAEVMl2B
mZQAVvJlsE0x1MKINit7S0PJoBCdS3Y0+8gpFMMaedyFFMz9UrzIy4PDi+PdOKWNV5PoC7ffViA3
9HvMjJZsOo6LBGAYFhK/CCNdFjeSiw8zGENCjAyjNeFi5cBe9sG175gPlfe1D90G9nP6UND4M6vH
g81j/LIs6uc0r8o4zT/eUDMl2cCf+q5Ualp8Ts6e1i9WztG+NCFSnqS/S8/tf8hs/jGq+bwsb73D
k7SNvFxgSiuntybdEKCIFtAX+lPDhLmjZMT/heWNSQIKMvXezlz97hGP9aSlLh3OuSbFBQbTEanZ
8cxzs0ymvkMXgnQGZi4rf+lZFYZeICUVSYC+MAj5ogkMYQhYYrg7ipNYaYItL6i8LiI6OO2TG/O0
M5rDuyBlWXoEHB0nAsZP5YFhIrYNPGCGFrzwMw0R7RNOfvBrKfnLhNoJa50bQgeJxly5KorpnnpX
MJoOLDYOWIZLwbP4DEzgA//ZyUaE2E5AeAk9edjDZ8evf/sEMDOGX3/4Ejj6K49o75LiRNzsl3JC
U4Tb6+s1WIO/UGKC08i2ky6LwTIDH3PEcRuGaSbmMF5mBOKXQ3XDLR6bIU+DcpxMDyhRJ0JdiuB5
SKIW09VwvfOR+MNqCT8ELc9ANmK3AuoaHR4S8kuYzfb/G4g44VFrnWxR8sXIwDrwswJg185BfEk/
udvav5uutXCZ77ut/6nPWeQbC6Y6djMONMd5waiWZ5kFUOOaDevPMilASed+/WdoFv8la1n9cAOY
4Emjjblr80ySH8C8fAcgScpQkUdiCZQDBvqk5QZPzaYG7iL0t6HggjhFcXTl8SYF6MQsjV+vKUxd
c0fvXvC84e51IpVSExhMNYCXUVuEtLo+nw4An5EgCwCLCmY+p7gQ3b0lsNgZ0R36zTn+vMHSxeKW
ndF3w/WV0/lcPhQKHQiqrn/Mr1X8yPYM8qeE/UWpUhZcG/nCUJJYb8r/nKpCQ/gm0wsQay5LPm9E
x27HqSz7nxTtL0bRGbIo/4LaKf+G1rqjAlNLr5TEZLZZKjO/lr+7BV6d5ZLcyyC7owRyR4BhikRF
ThCSa2g5+tTLU7Dyb+HPk6usZMulExyLEesLmwjqrEuxs8Q6qWJsXIx+A4+UJ3wAZHcXLvMbEVmy
k+tYZcf47OMC3HFTF4SCPMbBgk0Dd/M6QaDNpuThEB8uiK3DeLqrr2xq6vuUQ+8CFuWAg0LfGpxn
t0fPBw6UA8C4519e57Qf86o7IIjjbketzbGHbc3DAHv9WGMtxqnJm61R1h6lzQTjeIib5us+8ap7
OjJwJioZCzqsZw6Kppzdk6F+PF33aSr26huoXITnALf7LanVo2EwO8TtAIIejMGPMtZz9liwNhth
2N882Lh6uHL7NxWjtJusNmZo0ITZCwE2/7otcFF5ECDljO8W8mKeZbApoleCigHiwnj/tvQMn7A2
elC6gsEvw8zrxt2u/VL7aEmgcaMiYxwNKQdliTg2xrbJiBFmXoaoMqCoS+BBHjuPA6w6n0MGJfR6
Ugwzb/qTJCNI2vy+rHKmk5zcTQkDwAhSBnaaXp3ZhrMMBSIi7U4HsgMf0YiCip6lIwopQ+Qg1EQT
D29kF5KCNt9B0G+He66GAEICM8ci/DRP4fAhdCTtPJfpR01UEbaAZvY8hkwK95qqj3aA6cLO6PqD
HwH8NXnEmyrn9Zei3Ja6/gUJa0TNwPqzTKhsOf/sAypm8V/NVInbik8Xabtu/EDgge0DeXutkVdj
ptY0+khGFsUQFheucmjzzrODO/gH5idAFQfk0bPMiOcSSCL3nQkEx5/u+13uikjZQsCLIWcQ64T0
P3btzg0Pte5Utq0wIBAAYUrFN3d7rgXHJ+xUV1rMG7ozropf9c3bPp7zD7GHLxb1L0cRji3wkWrk
v0QHcAHPgfsadMTXQanCO+nihPF9QWbKx+BCk9ZM5/yds/uVZEB6J9hQyCoHyCkWX5uMkIBcF8ej
OIR3z01col3j/8G4bT/MxNk8+bAI72cKr56kqudYHOu2arZHmDcB5FUGSssCjGeHdu1ytnnL5sFl
LbNTwZTr4+5QhmdjsryY2d2Ajc8djLR/+yt4b7viAlTvHbzL9UAO3Bjvt3wEAxYVAfxmfp1m1Qil
cTZeQHMAVi02rSyXB+q3VJ0NuvwXnAHGj5QxM2aHE7Wug7FKUvLyhgbePDxsnl4HghLsB5yNYjf4
MeA7zoCPsv6mLvMnwDNO7eGrKUt9kWJ14ZhDZrZSo6HoQ+yPgasHjOL30X9Li8Deyj4Nfm10aoyb
mzog0/HU4lrQT2RWHuHyURcc+H37xOP0wVXbuy0b8UWocCc5Oh1bEbfFn1mtbYqJyqkZ4YTEBdWU
7zEIgIftf5xL4CPaNjDVuQIPcJgpfSS3h+CgM4uHkJr1J0HSy+e5iNxfJYWUAaWBY6pgScGKNHkw
K8WhZF42hMAgQ+t330yweF7x/cP+icELY0IuCWm0pY3HHZhMC3wARvYObViDzeIDOkoEMYmDtUGB
A8aPK0TqExa85JFXg/iry3SFug3kZn5PiPt3oLh9ruS9A6s+FO1ZzrHNjmERXIT6gxsSf94QJo6Q
RPJiSpas4tgRKQKKHsvahZkcbNJsrLRbu0s13q+CO4PIe5sTdanCFumZr3+DluJgd2Y65/piNOA9
SEXGO4hb5ik9FJaCEunRP7OR3ZE/Ybf1UPEn3IysiiTlvnRyWi5QEMxvBAgFNYveD93orvK7VyIQ
eSJn2T+5cuqDOgvmXFNItinUQiUNtzB4j9fDeXxOOoJ43JpDhKYSwMOBa5sSB/hQ7yE/oI6YXikz
JmhhpaGUnj8P+6X5X9JryQXnjCMYS6FA8riAgugpCJiTJSPFXLJu6z9By7jXWMKm3wElwgCYOJ9w
8/wHHFaXvyGR82qz9LMr1NRArgZTgZMKP5sBkwhHsQf+COtfHj3qMWnRw9eBMfUHd68whpLzq1Il
LDjCiubbZLTi7ZROknzhQtsBOFi3DGehQqpFWQ4yXQj46aSYSNapnZtzPKbUdmi3CMYqXYDSgXv1
0ThCpSe6M/fPTE81XM5cP1DAMlIjlAu8FHQAFZC1G3ZUULTfxzDJfum79XhFPl5CDxNA8XzIseGa
unTQpmSSYzcbU5RHg+hwu0M3L0tco7IfuJ0ZN0J0AeBsclA244pCafkObbF7qUcKvLhRDwdV4T7u
xnBkH2KgREcOv75l4FNg5V147J7ywPljaabGjnI7+i2fHDczU5wdZvFJoCU3JMH3cuSKohnj4QHq
/EVIwPL5lgw+qreduGQHGD2n3kVnynHP+R5safoUS4EeE9QBzYu1WTAMOPoFRwKz5fw5OR/Yr4wY
/b8DRRNVZ1D27ULJJIKK8UAXLuUTvPSEOg61tdXp9uuguwHhj7ja+smcnkLoN49LOyefIZT6FZhS
ywWVRV/3na+ap+GBNtI5PAcl9RTdGscaZJtfdUPEVlxFdQJuRxOIV5B7jGrspR2y2aUS+Vf0+F3q
A1PUQKP5Y4XFUOjsabpRNoWWCnNlL2FCwRUYLiCqyije9+5bMk9AlczrT4ka3CWKyCAFueSVQIsg
WA710gjV2U40GhVI7a2o8AnYl7wcoIWxxkP6k2YSwDIhAXf9K/ePwOGgxC4YYOhEZjYgXkiVZHU8
BHUG4RW7iKD5Habh5R8Ndy35LQfoydlCO1wUJpj8QeIWwDKYXJGlvKgUKHtKIcy93AdIFNN93YU5
GeGw8bNDji14VNE0X8RaEklPcfconxgFiwMwXAgZWLiZcAfi5hd4PLQhzpYUXdkKS5rIG85nBBkG
WKIKd995F3ToFkWwb3haJlHR/lxabJk4Jr+Sp8vxEnK8LLmUkI34yxrGzni9ndx2TB5Vq5iodAhg
OJvvyc1MHaF29xh6rf88pxMG8ymfkBknfI1hunNAsb7FbEkMtyASuUA7bsi38le3OiL+xAdQ+cLZ
iDIMBTfFJFcfHmJ8byltkxqHsGTTEAJYiBrBfy6poT4N+GZq+N24akRIczxNWfDfOR3pmtSREJ9A
eFolbOWSgK+XwUczz1haLJJK9OLoKbSrFgq54eDir1Bm3FEuBwhudvAm+eH8FME4S6MTHzdhKKxc
JW4D3BT68I3ruuG1BsQYGEeeKpwqFKgNcgadf0et1GzrG3xyqECzeBxg9DBaeTPAafRLERi9KWot
GAVMheq/I6C0UT+SdP4zqlMEeDXbx2yjMCr9ifKU6XTNUEEJNnwt7pudA918QpKIvkHzcAtGHrDh
dq/8IfFAMp8X2u/5dEr5ZIxcGRKYTEGyNAQB312Xoc4wStkHJ5Z1yQRsSbDbIJWbhVgAVQeMOplk
8g3NL36Iww9uwVTkTF6VWB9Q0mF+yUPmxkMUuM4ptjJqxUcsaJ38mz5T4revZbn+SES9k5p9SIFE
kMJzTndy4mALuYDrmsSaA5y+KWz0Ass9qk57OhlR47AGcZVgLE7ZhdphtyOeQb2rUKjM4XJZRnFC
L9RJCnZcNEMyUCDwmIoe0uJw13YZckUmLTZxt7spcerp2e4r+EU0jFK4U60mC+DbQkMixTG2SozT
C97pYT7Hx6uf/Ky4iWU9gsPtLcI2HZfuGHsNpNTyHRYhGJQ8w4aYo2bxOE3sGUikc4PlI+7gwVOy
HMgr+Z/8AgY9H4eYE8GE+IbY2M5AtqXbhzuKYRpqEQe7EKP/uJzO0MkoffAsAW7uBQdKzwyfEXFw
pHe6AcsvHgechWqZVgtGq/fFZioJHgBY6f3xpS1NkKkc+4DKbg7BaShkX/guQjNZn1kyoZadmWmZ
8UR2oDZLKTZK8FzRQAYNj43XbtlEbgGycb5iCNQdzhFjLUn3lKdKr7Y/CrPOMNl4HCLKrsBJf0oO
06TBp2FCxrdgryGHgrK+kr+Y42FilBmZzrkXGKc5Im6lBltjaPhvNrXDKz06LS6Xe8aw77QzOQHI
ogHZxVyMK+oQcKuWISgb18g4WWiM0pGAsgu34W5k7RpoSxEUwcSYbFLZwvVhDwvqq5Ys3HGQCxYI
KisX3IIcEiBTaZr1xwPhY0NPaIeCnRjYMb9btEB7Aqos/xsQlRj6uZOJImeOK2qvOe/YLpaD3U2r
C7xyWi68lwHzI2b8IgWIMiXwTy782jwWG2z+PVXxPYngqTQ6bpACPQQR7xCOAAVVJ3rSyvmU5Crw
DqwSonDAoy+6W0hwKH24uCJLLGcAD/RWl9N59Pu7SCZPPKPk1ivzNYbiWhy7yCvvujp5gTDNFtDr
d2stUY8kEQBZ14eyO3NKmceuzOyDiSVkXAWlJ6EWP/+c8ePBajUrPlhbZjN7mgVaBP08UDrcOiM2
kIjlhqMPCT/x5sw3cq4yCLwzjUyzXV6SlHVKCtHffaciN0Txwv6VkydfBvYoxLcmAk9wU36G/nG5
6ehk8dVi2PQp461etC2r9G3KjKPl/AVzLIZMFfddATXmy0zL/IHgCrhEc0G3K3TV+EOFzOF3vU76
tO/Mw2gaewrDWqTbfuRLxnwe3jf11YFhCc41zHAL8ZjRLUJ5BJdhygSLhL1cBjTRZsVX99P/8qL6
KY+RMqR8k/ErRJUEeD1t/zIqmhmyyPla4l5npASYc6rWkgaGyvPyFKfLj9pBApI0cBmGOR5PaC7v
8UpPj7EMM/GVDRlhMjshiJy40HV99WvnpzWhbopRYMi9iejNiBOafulYbEbBpqJODURK6PPteDr0
4CZUxFwgZSS9XMaaQ/TCwm+gvDWsqU8cZRTN1GBNOr2Zx4+FlWS7DqAV609TUDdC1egkavpx5+cu
x585opq1BDOMEfObm/y1Dv+de6rCkkubh83GvnnByOsBpzg6P6koywwkheBpDAHpYJNFpCBl7CmO
bqdCL7zmFXt5DksNx0DsyeaASVWG0kgguC1Bm2FLcP66KB/dFIqWuXDoJHzE1/CfW/TQzC0TTeRU
nYfxm63zoJ11o8B2aDo+m2U1wlmnbqBkxTlLF6/Wn/2/8gCJBgfoW/svf4jkPOFnCvUN0w6WlhE5
UaNT88GYh+TJNHdhIHMr6om/Yn/zXD3qJsY2aNxFZgr4UFc2/6+4Xh3oZQwpLGjUF89F2a5LL/NX
RgeYngCOcoZh1AcqzJd7R52T41jLdMMNMffL4qr4NvgoYlXtJd3hz5ChiokrbQNfgsID5oGyPlou
fMnL5oNb+NeMkF4ebjbEn9Ck/GMKAq1zCEkY9QDgU5jjPoaYCdEcC3XombRe8Ty31qsh9YIoOcp3
63DLmsMQU4xPNvKzYwzdERWX1pUyutzmgIe1B/qTePXrjHNo0BGTnEPbyur4U6IQJksntwHBjTA2
pz+T6VwSbB3K0wKEfGcAU/asYTLsQJ4KLoRdJA1div7AYyO+c2PeDrC8l8MXQ9/KERsinJ/xF9Ju
MhsxN1dLvIGqbhDxZ9yp7jb8kVHI5p9FMUla2Ir9lW2TRbxrke+NcxO42LubtwBj7+9FQNe7xln8
4JCKBUsYZFUoHRfq79rl25uGPFsZagw5vEzFcxTyLmSWxZznAOBIrf+Xu5Fhg/DnDVHl8LBjASIL
VcBTpuFyxEAm7T/eSiF/emtGOmaYq4/WIAYV6RiajS8930G7IpvFTZQlpu7cIaah3gUTIQ7Hlbvn
4EPHywBMvq0kGv0JVlLrVhpR4ytv1P7usryb+yPmxRB8U73BAqVMkyvdFNiLk1w89FRz3QXeMuP+
uzjHKkavdCj56XbBprBkjxyIr6RufQ8GUAcwg+vT4VJ4xzoG9BxcCrqIZim/qzbW0a4iDIuUHu+x
Etn+A+NJ9YjYUZHhR1EHz7Nc+f1G6h2i+R4PBAqqAAcjR/A2x7A9MeIv8Dcd+eBV3u731WVJ2SqJ
/0IsOe5oNBuoo5NTNRdPeRQQpThQLWvCfbuYz/CxA6W25joOtDLBOHiok4wuL5LHx5qGAqrSU8ZX
fCaAmbn7KQT1bQJcjCXu0I3vvQ7j8j93h82G0H37ID9+kzAnCjQJera7uNlZjei7Q8ThrpTJrrJq
s5oxvHIj3FV3uJS3CRNukBRKBHj4I99I4D5kScM8FSzZjJRavDT+cc9G9ZEait5hRt5mPqLhvU3A
CbxpDlxYgYfAKuHYUGII3/lPNqyIiOj8Z/3wGTFiyhcpF2iZZ0axgx98ZQLKimjJwsW/4cZcGKC4
UP1Uv50mAkthzdFvbcTIt7+TlLeCWRFAmZxfBnkR3zRDPff8rM7PAFdnQRaAA8T/JwpxbMYh90tB
jsg9w7w/Tg2lKGp8PmFXfPZzHdxr/Qhj83YbWegCaW2sU25PcB6o772mB1ryJYExD+Z8CbZGawfr
1sc89zT6y6s7TQrKpAgOvPPfdvPMqGjqVYejn/4MFubnefBRM21T5LkNGGeiCKYy4leVOR+z8dkM
wcxOVyoSZDd2NCoy9FCu91ZcGDTMPlsymrLuuAZLfTIzu+LMVbbXimJphXfRNwCScbtgEY+Y3CWp
GOLnH1g/L7UCRcsYvLBC8XzzjGsArmK4hPci4Ncdx9+cAqXMo3i6sk31d/ZPduDnlUwG3ZVShcN3
j8W8nJe3YSc1DhrvMR45Du2WDZQxYtNDF5Oqk/F+dXbVTfVn5mEZAwOXRpovKQUbrmlFe5j5MVXZ
O1MyoKXYgEz1pawEZBuExu3ykhHGb2ikbkTLy3DxHzGKjj/DCS2kAHWI9jjWF671AuivZ+RV9pQR
1lpjEgA5NaJgsf6zrNQFZgRGi0HHbkIDJwquO/8ATQDL09R9SFm3xgEOHIp1g1RdhvzyySHq7Z/s
gvCpUTSSWNnWjsnNxAToaMLxN4fw+WlGjlboe++xQEVKx7QjfurgfptrnmBN2Bpn8fll9oG9nZ1/
RC+xPJjToS1Wx1fNSfHyMRsivmrb7q/uVTjHqtYFKY+RZG8306ranK+K6xDyVmU7NSuDOQRpCTlF
BtSb2YEpB5eAE+FGCptpiAcpeanU3qQ0GBBkUgtTbWE3SRaHLDmHC1SpgCsj1G0/ys1IxYnv8QHR
I/K72MjWYPDU2BU5bpIdagm5b6tFhHeK52OLBYxHcQEZ2r9DZEQVGIDd19n1u2QExZTkz1axDwfE
HDKscSfNfg5sTAzzCPBheoU3I30JApoyoYPORu/6SAbv45wN8GD7kCJY3l8jf/qm78BMFPUVQypx
ODAiQFzMNUZgKBAOnucgxkxxLePPuP8JpiBLz3JKYgEjYhgGafndxYV0yOHbOy5Rb0lO6d2PZzif
dWi2d5RA7EsPgsfRW3tG+3xf8eqbFXSblhGrW/N8a1b1oJLQWP9uhdDgM0nhmgPjcMY7mGuUqdTm
AYQMKECIIkCCpLvNIAVIwUZhoVaoWaHWZHn1PWBJPcgDhETY/4rh3D7yv/VTgC0oF0uSfWB2fCNL
1wombPbiu6yzNKu2iRf6K0p0bpmFYBjyQcKvIInM5CE0mgAM8OZHeWDbmNniDcI64yGlW0gKKJsp
JNyAw4h/3oFTdiA//dGdwf8u3ITNJlaYkjpq+VtaTJ9pAt2UA3Hd46+7s/wJoiU+FhStx0uagy1O
ZB5yNFzoA3RBIhLXUfX33CETMEML6EXY4EhM6Ol2HuTRt81sosCP7i1HqWQnxC51R7zxvPyJBUfv
AFQcUu+OzM2XCb5c0K1vuP+g0aLjSrGe0b0GSeOHCboSn1chY8KEccQ94DpQh1dRdcBYP1ncagCD
GhVIAf1CUtx9E1uF1BLaaQEVE3CmwrMRYvLsIweNBnQ7wg3AUSDFMZkUMdJEvVGdbszyU5q7M1DC
zVFrE69JGElAP6o9iG/6/uxGfJpmY81g4PgSA5I56A1pxxiKgdA5LvhpOZKi1VMwEa7F1xQwgqb6
HYk7K+gKlaPoeal+TdVJhDcukOIgxTFDR1SoprdGK0wN1TNntjUKS3w8FaA4+Efzn7OIIL4QZoqk
lUG7ohSAwk8FBROd0b9ZsGV4Y5/HI+qIZxIawQzVvhnfoMQm7oShJ0PllKtR7lmNzFbMo8bc3cCr
UO6WGv7rJbsjgC4AMYTfHHZPdhGvTJ1vpphKTRqhBIszyruLOWOSdoNPeqUXZfPxuAkDxdmUiw8t
y6vxRuaC91aoQ28cbs0lZp7nhrT0XAgXajj6t1Ik9WZmpkOABG8/p+dhdHUb5tUFPGnnNVl4fCPw
NyFTHLPhV9F3shAKg93mPQBSgNVgL86hE/Kp6XkBGrl4ZCm3T+lnB4T0uBNdCJJeyGKOMGOuLB9W
FqkdDChlwwjlgl2wXF8sWpqsPcrsVq3hAaMsDN2f8Gun4VKUjZEQqXiIyRMJxvE5i4IM068tq8YT
1LfwKRbYiakLrbwS5bISwe4Cmnkvu7xaKZd9dSFKWhIV+Ia46OFNqaF6IPK1kCEYpiioJlbyUqks
4LBHunZqJu5LKEs89hYl5HT+N0P4W4bsP0jt/4rRkEDFekxaSgVSla6f5DUMEsK7FwUNpj/vTjM6
oG2EWXj/QppUQHy9/YAr8EMrXM57LtMrCBBC6qFUKQEqQFjCULYDTEQl4WKHXZbKTaV+zUqQJw/G
XCjqfAIqMKSgk8ZLZHQBbxqCbJKyeyUO1F2ElPhtmFh8JizO9vPfzcSWLlf/OUMZII3SH/M6oA1i
kqWaBXY2s2QW4tDCukZLTyglcn71STiTyOxSJiOkCSP/x1QXNqImFLz6udJ01aQdwfBGhf6V0WdJ
J8N5tVyYSycl4CXsosXVwxV17hYX5qy/rOG008aZQJbEF74hY9X8tut43amSoMEjK5eZy9JChVjY
DLBHVqQkoX6zersoZEJAqoH37Ka+0mmAJjRqzFxejHvG264GBFughpzytCd6TY4XccnDkhC8yFjS
BVmTMkm2UnC4cIM7F/z5+lZ7s9M4zGdGQZJxAbg+PBy64TFmnzzsg7BufDdAd2j8fK5AcaxFiDXA
BTIFH5LcBcTJ6y+QtncQHljqcAKASVjHNdOyPYDY1Mf0HT4DI0BmKqqQA8kOqqzDu9qVr/PCDYgB
EyTY+gxuZEMt8He4i/y2/korAbjX5Kh6/IntV4yI0+C00H1QCRmZhEdDRYCq1nDHnk0mfwebgZjr
qUH11gkFtLci7mzIybc/1lWP0Twf1z7mOlaGqyY4WQJlFNbc6RYPK8FYWfBq0MD9ZFbP4Czjd8SE
MpG4qAd10E89QNMbVladq4c3zDyFbCC4MPM0ckpYOEPITqMr5F/WBDyt0Sl3nQ4eG8C2qijHJdot
TQ7e0c5jzDne8DgmqgNCHzxJmhEn46S7Nr/rOfpUuFT7pPR9F+I0HOjHjM6LMSkqlJI5i4wcFwC+
JeWCLNqS+Au2ZMJvgj7JDbbH/ICZ4KyhGeOHZq1yAEyBGQQxYqlJhO1AESh70RgFN7PZ8iTmQF/w
vc0nzg15ffPIfUl19sfxZBLSiaJbIpakJMecA3w85c6oexa6lsplnMLj1Z2/+JIeOy4Z5mXzO0sR
zvVk4HD2c9aYKfXSSrbmC/yQwSaEtvIA9qRtA5vifeiwaLImZLjC9NUuHIruc441Fs9ZYyNJb5iq
tawtrrRzFZbkEaz8swuDNbwGRnRKfEYMMOYz6Ivr8mXcqUi/zBHLsIg5x5iV0fBfmCK6NR1E4q+/
ZMjYuRnFb3ZhegJcJqDJTxmQBQnFncHeTAeGE44ztK2NEByxNROPNcOxyVqSO9YCOYaDnuM5w0yB
98TM5uIxM72OHC6irTU7VZVe5JI2v2/B8D0/jNWFuocVU1FAZA41BYUd92CkwYWQwIAYX6XTAAEM
eHZwCaBvy2IQLwXTyOAtgdzsegC7wop4ie/DwBMG7eIqYDo58h6CIPzkh+ftfgzD+C7DP9cMW+HY
M0IQixc7OmrjjWZ+SXmT8qTIRgCFnowJWLFsA7Mk3wmg0G1g3j7DClgCQevFsoBsRDuUNpHSLXYA
uqSepmTUF+5rAS+4bIMSMXShy5PWmeMcbwggSoZZ+mqG9GMV+O55XUX3z/pGWMl3wETDijN7J4JK
LLRnuV7+YUBEMZyzKG2iZdk7Kr+NV2velzC6QTQwcYoPDC6km3UjmCIOAaVMrjkjhhHa65xTyRLy
CSHhKvAjZYXXuljMuplxAApkHUXulea6qUBfkQ/xygMsPxXuaDwYm8jKRbcp8NGenebf6YphGOyY
el3f166ki7vixocf223VUN+LGQOoPfJUmL8x4BmY1biem36j7iBkctM9sWZ/ZYFqDFliu1AESBKj
eh5YAJolwbBFkaCs9EWkXxmBNr5s78Pzvw1e4Pb8cLfFTKCHSCKjA87DH+4kGNrnw6wAcGuDbXr8
KRisM2PLNfKFlmss6BAvWgbaWoxBJWlAB99eOZnOzHkxH2DaFfDy/h9ZLuFZGUy/9FRHjdwPiVYT
BQxNjDV81sfLyDEplHF75j9wr9zpTfZXcYavZUWqj0bxrhDdQTOwWCgeVQy7N2Jh4OX2Zrrlm1pE
Yw5GnBQjqLewjeLIh6qAb6PEoJC3GPnZMb9m7fUe6+DkWPwfT+e13Da6dO0rQhWIzFMrS1a0bMs+
QXnsLRAAEYgMXP3/rOZX/8mu2WOPRAJv6F69Qsw1sxWsHItw5aygDjxRz8vg2dQQuu/xttf6ZHOW
Lc9EbUDcspaTgQERow5XJtU8DwQpZKtyZ8p8TZnK1BxQsWM4/ZSH/Lsaj2hi+uhI4AYDkvN57Rzu
U45I81VLXGq1Gl4Wz4MJ4LyoM7DjPWYdui08on7hpIDiljk97nRiQeBIiw4NvGcN35wVUV6Yuf2D
Cz8WwCC4h2/GRE/Ws9JCZJTe9AyA+0cYGxmWN3MM4UaIA5Fr77XOG1dO8v2BPeOsgCsrDZb4RBTx
Ae0Le2bTtoWLdODV8JEEhWWyoiUbCUG3dpDVDYUAOKT/79sJjffm8BH6jtvETmJ5UppVzYwPAjRJ
7xO5EU8xEaZgnUYOGiJLAnhEnwalmDFTsogyq4Jp9rk4Qg6RjSFNlnvYm8hJhRr8r9LxcrViczX8
SRrIRkoFtYExDTuWqfRrHXzJC4ekxVuW82dJw0NsqOoFyQmg73CZtfRwSQ5aZMAV+hpsnTlfO06u
RIFFs9TK/cxidQdgQmYZTKp7sGm0kRszWWAeHxRHP1/4HufqDY5eHIC1riLyjcDgOOkl7WViTB3Y
8xBNIhjD6XBo8q811zeBezlQr1isy0QUxByzlBxmKy2Vz7bjA6FshKAS6qjU4swc/kCezNLgiSCQ
0HIi0MGtXr+24hb1fQ44J6XKQ4AH5hLQOiuMwMh72NcAp4uOZE4XzcA/bTl0BnwJXt0oBR4jKIPh
hVypaurdxAHNM40ffk6wtwbqf2FzGy2CIjZvgooKBcE+JSpG82iAQDZRWJ6j59D8crDiZBwwvoNT
qYHaEVTKvBhwDGP/p5imNQktj4IF+oDwIylOYFlqKRbvMjOTb2+f0AKe+4GKPyoPHDokz8fUehyy
GOFStYn3YVeLdCFZz6e3MCfANBocWf27co7tF57jDMkLJYdqIPl7BwHRFwVGsV82VxW34hOahPos
SehJwTYQ8z3zMQCOivQWBT7S5334PUjomM4TmoDlYYKSJEfoaG0a0hWIAwf6BSrcdwP+Ehczt8Zh
TmNrsl+DNxNcnFHwGr5C10ODEdMEmSqzPo1cs40Zm7AqtY4BQtbrc4IKBc4xKv8rPJ/BDFZv4nda
BpMoNn0sO7Qk+0nk0O+MWQhUHw6FEyd84aMyNWKCqzQ9k21Z5mqPrwGK6l8lncplgL3aTS87FDOD
VSEbK5XBno38uP0ccrRBAEBwe4QjrJsk4FWLB4nsAlfYjWo0WVi7zZ7Nl4w6sXTLJnTbZUdjjuQQ
+HpK8IVONfMTOEolwHygYdlRCzFdT1Ur0EQZCcGcD5MDz+HANzGkVpN3i2LYjry6qWIlkLXw1vTM
ZBsi2zCp5EsqFuKMPYkaofkPJvbYWQ0f06xNPerddhmCq6GNOOLXrvtK2tcrMiA+Pn7K5UJPrDAB
nM9xUJe2yR1Z9QSGvknqdvAd+Kj51nOes1SzOvsZ4DziMioolLmK9w3tIcgfBxXflKhsrgpujzP0
NEBDCwb6K0x3/5lARiuvl8/NQv2H3xKXGRqvS6dRwgFlSbxyfekTZr1wOHpKYEiqpuz4BMT2jXUa
87PpDWb5L1Azxj6QKzylTP78fsz6Z8M4X9Ymjy/yIvyRnDgtzEFhKtAIdaTina+2OvwapbOPyC/u
QWN58x4Fy7QnLM7ZTy9Mf5khcCKwS2Gec0mk3CCk1KGtZcSUty9MkHj7cj1ie8fO4d9G7vtlDAR/
tpKQZYYJc8S15O8y8tYw6JzJkKs0k1vewLcn5fiv8kQ7pu94R1PiQim+xAceGVKaIPqIeI2dmD3d
juqDcomdL0lIguHoReyU31dNUnPuyF09eI8bNtzXhihMIDAXlornw3jCDcjNf8VrdbU0+xvrXoyU
LW2nSCBloUKVdW5yAjdnX5TivjQnyiXbNOYW7+O2cu8XnMf+KKwCO6d6zzwMARdDMfRDnApUqJjU
nm4Q3D53+faHxHLuHR1Zbpv+mzcenbEmZmKJL+I1vbAZhZFCarEVS0ARyhV+L5p93RIk88xUvMRF
5DK//A1FGjLTsX7JQkaWBiskC+RfnZHypZuV+MDk97ZE3AflkWWnLUfILTfNBn05Obbul+oQ0Zei
J720DtaesV5X0rA8UcRzXwcc7PIAwIPwdQ65peOG9224eFwpc6vkprBYsmlmouSvQs7hoxExSn6J
5wbVJ43u8tUcc2BefgdKZBqjBJZaIwGtZl+4gCybmpFFFis2bGMiO2f60Y4irCKAojrdjTemq+x2
7BLOzz+9H+JAsab4JwCkFMa8UcAxZVsZHzmm9slbR5wY/ALPvwLN/SwOS37ht9kLPFvawIb5QRYr
+iVUUKzuisYBGvFHSrgNQqgvgnU24shOTAUtECNxVlb23a8SVP8TZseG288uRJkCPoLZBXAog4cN
aCn7ooV8VcCnSjqOSLmQbHvqCW5yGmAPYdvMm7rNyzx6ckY9OkHyPbKm6zNROMA+YV75cZofouLj
aobYdJ2hoOcKgd0CG2b91kzo082Po3RgZifgZQTPWDfHX3JvzwReqOgZjkEEg08frlUgcu1iNaNA
E+KuwkngywwFrczju4T3wgwcBY2vOziroVPi8QC47PDfuZuO9Y5tWLdxRk4SbmwpK886M8wKEH+m
THKRpDOUsGw9K6QWViGlDRuBaRjWgmo11uOFM/a/UNRHcLHTX0YlcSIa6A4UF2oAZgCXZc/vA3D6
LFMcTPTbRDztfMEh8lWQh0zScq7HDRs39li8Skoxc7R0jX6Sjh0JZErAjLllatJIsfaiPKm94N58
fQzyd0iKpkoA/cgStfgtxNyyAprdZJNkgJObMcaBLIjrHZP9gtI77XY/c+KkBal9RMiVL0ayBblK
UtwqBoh6omomJqIUyrupN2iInTlrSi1USnlTfcpfw/KVnW2kYeV3ZRXHAdQm6F4mRx2ZTQcAI8C/
WD6SQ33p9i2kg/DKR3GHKdCvuJccwKFaC6YGjmD7YqxIdydcvy12cKNAl1R2zDKUzjAVptxR9e+B
BaGinA8TsmOblRng6vAIgtPhuYCTf1OvzHg3Dq9XDmM0XQ5qAVhw1NfqyDE05MaSzJ6OEShBZg+o
48GK9gwPXGZjtJdqjtUqEJxEGUJJIGG9OI0c9NggaxTqjliFuz29skBqTJ0Qpq281q3t9i9DNY/X
jFEIUUUfqPrZjeZbwApenEsrgKNAfx4sIKj4YxJX56CZ7oQGQNyYYGWw0WjUj6sA/GKlhtj0CXXC
R6BkiXPWwOj+kZNtjxASF0DqCRlmWho5zBcUVivFznwIPhjCUNzIxH9kY5zvNBo1616yhqvBbG0M
AzGeKNy15nWeaQW59RycTg1MdFGqwzj3HpMYK+KcHgv0EBksze1IAEZJIQC5yyAfQUv62w5Xvbyg
jJtosWrWJ2A1l1xtO6q86YAtrM978vWtfCDjO7ye2SM4nVkKJF6bIBo642agisAdWR1u4EvJkjyV
4X6jJl5O4wNCEyaKlIv9QIuwUEkzsv3nMqsB/E8v42L/9ej2vHafB9q38T8M2MuLKMCriSA8GYgx
+KQqbCBGa7ptEWeauSoNBb0ykJ8PnT7mKD9w+JE0BEYvt7eGKQIO2MpEFdlCUolWyKpEVILpAb5p
w9o0IDWtoiuhpLJAp3kX4oYMKwuhAR0Qzp77oXiw2Hr8Am+xxgG0nqgACy6xDAjuqiRXg4auwz9T
wISZydvpYdbLK1udNhK0OXtucurIJsKip/S1fJ2ueDQ5lM53mz9sYL03ziq5Sc3xWqSgx6YHmlcA
X93E/R5hGMqyz2wEniSNimwtv3npV2YNHutei65vqGtKkHhmfRKbVwwuE9a2Wb6o2bQWEnbF38pb
OFEDMlUKWQMMIarZ7VgNF9OM74whXrJKtC0Hq4flU7GXAZ3/NhunHFYNgGtSzlsdWZNPG2dq/jzO
1OP63abUoiD7PVY7OoeCI69th6prSyFjGGnPTGdmRtuPjJSf4Sx+lv0cv6F15inAx0vmI/2XH3Co
+qg3y23jxp21hTR9ycTK21OEaWgkdKNwUORa7iesks84RCiDV3l6GxMxw+mCFp9P9WzFgiF9qqHZ
Vy9juv8TzRXLwIWEdWSIYjyHGKntnRNRyOxpqkjBBqUEw+t33HFJoHbAPb5z+EcvWwfpomZUAnx0
gjyr2fQYjZRiQQeuw5YlE76lLudL9B0/AytUZh8AL/2RqS+0DNaq6P4tN75LlWI7t8cDiqEFs82C
Z42Qks9V82sJB//h+sW5kXPQy7vB2ya1iQ9jxImhIMgrWEifc+K0DhrKvU4BUjHOaqhuE+zFmIsw
giaO8AAXW8MCIrp/N5W0TwJ0+1oEK2f6cE4cmTymOmaT1jtuCAQczERHlDe1h7Fo14nCl3NzroBt
bgSjHvgawkVHI2zCMslywK3oN+WwhEwAAUZFw1OS6nXT+8f/o+OUC//Up+id5ri5Od8uXUv4FiGZ
QH7MVjFaBpuKuKXRPwOZuvmzNUVI7Hl8MXWBvdVYxDe3E4Qxg6nw0GFjApdTsivwx92clTlBiVE2
RiOwouk5POcXOe4vVDg8XZ+Hbbe8dQ0dh5cY8rqm5awkHofAnk5mUiKIdbPbfVAeUhWsPNqOeKv/
YtF9VBVDr4BZgqAkKN83+SzDh4ctE9KKZVt4j8PR71g+a/7IJbhBM7m0HtGiJI315CzMFGpyjMkC
I4rVJVKbYRRsCIpAemLLSNFcgQYXiBn5ivyljB4mfaNdFiuLAqoPzyvcMUXVQhCSYZzFOeceC7Jl
/l9Sk3uWxTjYWKFIZXK7hXyeOcQ/Bz9eDSY7nAIuOzTIVoJPPi6bkx9+MwzGgAMoS8Wz29JbNqDI
6CYuZEDrpuAfGca9QP39DQHmD5w6IxZGkvSWWfqlgaaJHdO4J7+au1n0OHUmoqDFDOmIf0p/iDcn
S2UnpsL3e0AI8SOPxQ7Va9+Wt5PLBAcHHtiyBdq0TFSU43sWsqJ9ZTZvrGSwS34aZQP97VpvL/XK
QzOw0zoochGADls6VzsRzcl1mjG+sboy8zUH4PTTPKCjGgD74yA/MvyF4g+mnJJ/5CRUCPthwK0w
283wOBcPzstcAhrPr4V0d3ESJbjpcWFZ9KyFcgUY82mO/ky18Ze87fVb70cI3Rv3E7kyyC+HByEq
AYM1wBxFfxp/pBOMRiXMml05fU+82G3H/ouDgOnPjoXNSKaA3IcA2s8BnSdJzpsUJ/qZg2vg8NNo
YV+1ydd9N1RXzsAz9vHEviBKab06Ijt/ok2AxxCi9qB/pYltMZSpFzpJkE5sWDv4kslA62coOs+f
YUAlQU8AGiJcLxsSROA9w+AlLI73BeW/DPAELaq1jQZIkjkIjct/geDg1DyMa7hccvT5103tLN/c
6HT6NsfLnCI7YvYUoDyBP4ixV99TxogRcu4JJnhTDGZipni3cTn3kJ3lid2dUAtOIdZzmwiqpEzr
Jew7SurJed3ANT9tuBFX3ErGoygK2L9OCpmzOELy3XPpJHzk21lF4lzyrSlqiKeCq7TjXzMARHvc
dYg54EsC9MfTE10krZfyqHTIi8XBKeA8MKNw3wI8an4iIkXVEx8pk7aDHASsyTkBQQvgM8vWIGYt
WWJ4gmaFMhVhzI6XEbg+QbXFSUgDHkab3GnpY++yhlbKhlTBTqxTPMDwdaVWg9H8RBWIbLs6ODxz
BkgSh/i/KM7Je8sw5O+KhRN58vBqoLS7dQuO0IAod/gNH+VKYZV1pf+e4CTxkQV+h8r1WB/f+hzx
p4p2CRDckLoGQDLD3pIOb9tYjk0VzZdCMnGouCdQiCbrwLONIx10OyGlM21J5+tgTPFfs6Ihi9gN
9ZHGW8MHy46Le3ZOMxBRphoBCTETSXLQ0EFwYJcTrmrxcnjPWlHdA/u9vCms64Ggy+o9I2gBIJEX
4SZcnwiqmawMLZN9hmudihoEugx0aY0zFtsl9i/3Z5L/lHh/4b8CoLrCVSj8ZHUDYKx6xtTz/Z6v
wgT1dzOewH5W1jTVC5DaAcjDprvCfCW2aU70GXHBlsBIhYkI15I78h1AlOnLEwwNAJyiq5ZQxQeI
4+v9FB+ni+G4TLduzi1NVsH05Dph+I3I5N0RJQ7EJYxiQJU9/Tw1KBT2Mg5KPP85ET/ZTTBkI9Iu
fS1PzQnqS7HA9QqyKGagwmWFjOSNZDRNLFLOjdGlJ1q3CpdRGm1ay0tcwMC+FWPLM8JWQhwAPdJg
475yQ1LOspSPmlGPgadzyfrqxERaTRGPzuEIqFFgoN+HgAVByg/rA3InY0hIclJ82+8OLlMsKo5z
ZNqeaCLIGSDbCaQWcsw+AwbpPE065hLtzkV3pNRwJ5Za2bP6+5ldOC9QmozNmUUQtOwWp+rPH6QE
7FdhAGoxTGtcO95yeeQPv1CCQDNth5mwwfhjj4ocRCHg9fW737NzfKf3AGoN3K8MC5kMK9V1Tov3
dfFv0/gUEBHElGNk/TV7Jf5EuD/xZJ/NwU+EKyhmwx1KPZrbinZ+AhRFE4mHDuxjVKYC22DLnagO
UwqQqrmbSm4jgn7YuqiLLnTIJDrT5xg4uEkU/jVonY4UdxCqDl/2h/CXP1U/4Vz8CaBkknnZJjf9
GOLHxRtLRvl8RltP28yDVzgSERsz8I/wSi1PxEhXARX0RReBrhiNOAsYBC5cnBMQpRaXzUFIbXgl
Uoltf5JbE5MZqPb8J85EfZlktMcgznUCsVSfEBM/Gnc0R+hV9o9TAvYsOxLzkZYRRpfvfra7vLoI
0N4YMXVBDH55mEqIhUd2mytvv37Jb0WjFchnF0YyARD5Us2MYIqIzH/EIrWq9U12AxiuUHgVXSS6
fjoHalC0XO9JobE7uj3mtFyIgeYPMfmnAP1oYDB9MVKuHraFT7ggpdc4S3N0DlA9jEKa4Z3DZSP/
2IDd3uTlO0NVOv6RotbfJZ/kx8tkXoc0QxPZBhpPTKwXm0zI0pLQMypgcTyNC64+6uwUABZsc0aQ
Dj4VDgnzgQKUOgjo6cSnFaHqbJaMGVWGyzOOBKLtiJ6XoreaAzQ8qKIARnT0WZoHBODv5nWAm+Ff
2DQUyxOLCN0IxFtz3ZL0xIgVAxzFL/g5UvOLJsBkk6z5jvTSZjlesLllhoA+FGsZ4I8AFyXjSckH
F2Bwz7QugEcLnx5rMU5rvjL9LvkODOG4OiXOsyxHUrKpuH/3JwAGAprJT+sJR0kiL7g+T4tnElJJ
jtAQktdkNhSEu/HENwaQSUV6iQXfcg29Jy0NYLYR1SCmR+xSAMRoGHFuBC+bhxeI5Sv+TyqK4+T2
TB6Csa7OHi4NqGSkuNkKXJQzsGsY1CL4tNbGTHAo1xq8uZcj9XSN3ZC1jNqHNc70F0Hk/q1zaqBY
oZS4/4Cbx7iQOC4b3QkpD5UTEXNMnjXSIeVvOJLzuxEo0ziYkGpVmHh9wJ2GiNDye4B0656r6WXw
1/EKx6XyPmt5xxn5M0sfv7RpjhZv5dLL+/HT6zDYtlR6PB44GDATAz8q+hdsod+nikdPoe/9soVn
RCoa2uhlXkA+TdxbT4j3ukxdlGhNhZTFHEZ0hxhTTboEDW42RMzGD3PiJHheUsxwGrLGMbIgH4al
H4jK1rHGA5DlhlYHQgPbghAC+GUD1yTDfh7ixAvq9fu05nV5NNIxANrSJIr3WJagDAU2khpSSCst
lVDgw/1NPIxu1ToVyq2yL2NdPExUyAC9/4DkjaXdycrtiFBO2tM+Au4p+GJ6oIQlwYxyZHyT4vmk
++CcXFwJmSUAwoEAkDC8lt2r2mr4v8TXDStypMr92i+YFQQ+JtMB1rGvuEBxxh80bZq89mcCi/K2
JgK1a+rlsiDQ67YPl+9RdJy/cLn+PGfMjWBNp27cLsao6NguWA3ESuaQhQPMhgichqEPB9n2cAqd
9BuDI45ueZ1pAovukS5PIQqIFUGZwqP3GIT83WQiqcLt+QQ91t33E0//I0mDN9cX0sIICeEFE5Jp
g8poTm/kJHNyMOUoKiStU+2kf7au5qyzvG6fvXvCPhynqTHjPcN7wP+YijHG86nzJlgnxgzBEuej
mNF01TUdOfYu0fCcQhcG1AVkYOh2eGnGIRkvtmM93BGluccxppi5P9fSOwNe7kQEHbuSCYLMYfxg
TchcYY10GU1GF0r+70BOAKADMVFs1v+Pley72L8v4YjfORDc0MRkzV0M9+CVLsT5VYhVsgcYxNoK
uch08LPvGI81P9AwDncG3htabspp2DyAs/MJhQUKjTrv9l92JX5s2QSUjnEVmmE4Qxgy+dtdgqXs
TXBgA5exOBF07a95FAISHtbw2bwkM1duXBG+XIa9WQOOZBXsW3HdYutli1yGNHC0dJZ+5kBFhwlq
R3JInfXer2GdCYJNUJ38dncBNkhKz0omUJWkVbmJQ4iSDopP+OyI6qZIlnaCMl1PLc02fQxRimOp
7cjYpairJP0l0Cxjjo9P4IiCJVhlf4fleRfk2/VuTUi0P8CsxGrrVxJDcg1UWskJlPMcUFXMumwM
CU0grev7BIJEaSYW8aJpje+sKEdWXRIliH82chDMOY8CeJ2M1hm6/wQT4a7o6VRjbGouiw4FgtNA
4Kpd1heTkOPluo7rWUFhgbRJTMinVctmXWse2aiHjm9xl05fhjWnnlOCYeNR7PUGP8EwZh5N9TRR
YycbyUxZy3GURZp4HjjzExejg/2pesSuebsSiQOnEsSuEsbhlen9NRVfZ9we+uNg9vbXpy55KmYq
kapYkofTMh+JZokB++f7odzfxGPmYM7A4yIZi4KVwTEtB/aubhPeNZKlOcFXGzc3G/WKxZeTGth9
xeoac0dK9f+do4Bk1b2OxceauByZytJzBlTqU0Q3g5HDfJeRYn7vxpCdUZzUyQ2DmndJJvEnARsQ
+TNpOAiyHd1yeQwj/Ggyb3IwlJ1OznUTKXJvdPrh+ZSNESOeYeZuK3ftTKmepd7CqgLSqDC2w5Rl
DL73YR/9RwQLSVlLmD/tvNm76sbT+jc57iuEuTVFb85lfYd8Jkzh6gHVeO1yvSMf6TLdhsj7svbV
roORNnqr/6WdFhQK2AVR/SfZ+DDX3CA7ls7xa8zf/hhP+CtfRflywq8z8g8gQOluj1qDKuq6z2I9
YoVe45vHI0AulONVH8/PNMJ7TvfVYZzTZdFLO47ubwCVAe9vbP6xRYHTjw9K3KTPjJUYymFAQI4v
lSEMOxwM9wOQlE2T2vx7Nvf/yyY5A2ISddUvKj7QcYhA7efRVxvcdzMEy575KY0up5ilhLqO/5bt
de3u6FbW5obeHPQVNMf81xElz/gPBIz46Y9MY9EfqYJi2XpseIwkKRA8qSAVKtOD8fZ9Nnbp8G7p
sqimIXkZsaCXO7oeNnSs8hqO8+6pOZDbYYIy9ExXSTB9NCscT363qD9n+upBPMCFgqQ5sevUf2hk
ZfEu5rjRLNDs0CDoBJB3iLXqigaS3CvpNIhzKnCckJfW8wTNrrRvkQ0m+N5zGnL+0uF0XynE6D6w
QP0mAQ/zGxz3ETZAjGrZ80ghT88pQ4brCEnPXZdSEGArQPJHDFW3kXmmCbmSqIHZ33A33ZehvOpD
Pwc3AUo01X+JPP+u35DUB6u83T3ehfGrjBUHM+twH2DsdJu2g3uTj8SWMxI83CNno3mOovwpWVV4
DohUodBRdqXL8TbYUSEwouX0NOZcP1KXWowSWm1cSCK+elRX3VNU7R16IIx0NZ7S4LsseCIavCB5
DB/MZIZxN/NNqVmSSn9YwPlsuv3yjZojwqWZ/5t4FS6IiBDolWV6gfZilvILER7OjuOG2aSbkEvg
UrRnPkHTvYYtmP+ZT8/sb95rEhSsTwY3LrEzsOeopubIJSkRw0L+pYyv4gF3D8jhVNxU6uLIlody
voTpzO1YHuurnkyrg/vo4jMC34NO2q2hvLqVWjAGR2bbUwlhSSmRNohGdBDivx84VrMTW6UBrb4F
7QfSBsjBT1DUSoaUvewj+0LQ3Gi7fmSzyOZfpR0iJJ7USC0objoZ1s4DDlPUaa0Q/MbjdfuMthS1
7HaQGlv8FF1UerflgEt2sJCJNvtUnh4FeF+xRGSdQmSQUmlPq/eXUTU3gaOqrePgRSITgwcX01e3
0H3o5YfXhhHfQxZEGMVPfUGPsp/52yPNLGoSvKAOoDSl8prwsP8+nzTu2nB/cBmSMR5DUSFKO8gb
xY0ctVU5F5lyBQBVURXyZdSn+qSogIrlT9nA5+DGp2Lz8BIKMhSHSxiwiloAknmg2sCAmD5qYKgz
KALEP+1LWlR9p2aWSMH1aL6zLGSGVAE05hiEMFLtiZYUja6iG6s0laUXKFvpuqisWBPZbTDDB9bc
xLhLEOjL6x6yy5WZ6ZVJGV+6IzRz+mzTZ86UNPeUmvFbmYuhqCxMfTt7kkFIlmrOWNVIrn0DD068
a+SUZ7GR7HFtVAzdEIRT2pmQhw38DyjF0sIPmoEz5iqoPBF20O0q03f21qe5be7K1WmfTX+DS8c/
OEyctEw6IORQx6c0gPhvclEeFvfSizE47DkjcPWTfLnW6cYimBMmiQ3m449zutAeTiwOjTqskpLp
xcxe4bESka45OWZsvUcFmLUI2X22WoLE0rz2sz21c0B25Q310O6PuYSS7kmtI5mrpmCuz+prODyu
kGoDrwqPZqIDwedIZWuSbmwzKPMVAo2fJX5n8sKckxgyJR19giiIpD1gTfdEe2484vA0eV8GeMsM
h0b+Mxg/OQGawnc1Xgpm1mHv+8DkHnsvOXKQcPkAcw1Ct46wcoOUlYUcnjzNcuDHUiCTRrmr5DZ0
oCPkWIKFUXYD5zkZtNeIuzk+RYlEv0UpPLN0PDF4NonMVjDJ8sBcMThSB8OyBeYX4QPKNNxhrwM/
9OjfuGjp8lp82gj+6j4aOYUzNX6WcGVepHwD4eoR6V1i24OUBYbEFBSPvQYtjPo42FQZZBKAuQhz
kTxgycthigoKAHKjVJtOw1228ZeCEMlDzSUlXMPJWO1SLQUt+KHBmAZLnrPDPWbuNRsLricrhM0h
4sG0n6vHwW0rGH482zpQUVDdnTInvq6P/IIJiO9vXVAhbDUw/taF/M+RD+rL+Ntp4avY0GhmyEWf
DeSKM9L+OunZIkr47Hfi6Sp2ToYQQeV7r8exnX4WwWF9xYeStnWSLTAGd86D3cWeWkx0rFZQM4ZC
Ey9NBHkWr0HA4J9qPtwF3V3NrQ0GwrLAcPAEYXb53xTxiTcBkxmetdjO0NK4+DoYKm5mqGaIbEIH
I+ttqZCgdMC8MYb5ek0Sxifcq981NC8EgixU3B1FSuSdxXwRF4TqTjYTRlA1jm6Zs2+t1nVz3BmM
i+sCC1wRG0xpK420mVU1szodBY3avZFwnHAhcEDkcBUvT9n6LVHsiaiT5nggxY8kTODN+/s5p5nE
fQCITTONQJ4jZaUN13Edbwp8nUJeXZIym93voDBxAMgEipSND4OqoB3Cz2H4atShFqkWJpf41/OE
YMB8mKTX59dp2AHdFkxw43Z0+c5nGSrVk/4NylkmCkcOn/8r3IBJaDh4AhGnWdnq/7KZJckDCCPH
VSP1PeX/AI3NhBIHhCVv0wz+VUqnEQwxzk4nfTjiVrDrIQoYOanWuRo5ZUAH1PKKOxiY0nKB90RD
wO4L9q+9F96VB365viVkAC6NhvsWJPjwsuLaDo4uPs6MwYQjQGkfQsdZGxD+VDxzAc5JirxB+dis
uGdxEEyyZuNHM30pXTikgceoUFCJWfYlO+rU0gONz3oy47KZxpuW6uPsNAsrTPqSJhC4uVCIOEc2
JfHewyWUUhzpkJhra5bXsSe6NZr4oK3+GtKnvDDXoWsqRmpBAykKE3h0pCSJSKqyykRzNpgFfPoE
hY80peLKlWd2WUIqYpr7jAU/kJOcmExJOCOtA4vhR3PFU9lhqgU/D6MYd9UislUAz889MpdG9pX9
KDf+RnJgumjSPNMOjqQPfIGNB0ygh4jL6/bPnlRQ8uiTE2MFSgQYDArjMqcljxaY3hijtynk7B38
hHO1oRLSMKvEM/tNFPVkWJjOLCCLlhxj3uRkhlD+npDoYlmSY5fKMu9bImlMnor/B8iqZEZGO6N8
24MaEN+bnDAF8ljY1g8bW6qX1pPostsZ36nbbo0KQOcCZcUBmwcsowDTsF78FAjZn5CsQAnk6uDe
EonEGJBYNFCbcp3JlQJztxPlX4cyQuxpjmR8FEBjobwyukhyrRKNCEt2QgLtkHUjSLXvlUmUEyY1
xxxIwY5djKfagtsBx26PJIu7At4cYXnUXui3SG+Ao0lHQMCK67F6Yr84fcmb4poaARJMHxH5Iqf+
lr3vnuSoRfzXTdmKoEhaCVgkd0DvwACu8A6E5s6QmQ4tOwxIGUIuI3RqMHbZyUGHcKynRNNbESjN
baSGK+M4m92KIHJEU2c0gVEclRc1fNqF8SNEn+MbbDfKR9AmbJ1YjkALzGTReJKhe2kVlG02k35j
dUvbs8dDXYNqM3Q0UmYG9/RFe/ic39nQaM5M7D/NoJcjLbmxiKQ5YBxkrlr0mtvCsbpA33B3etIJ
hc0cooGVnw8AO42QNp+RjCj2cESfOKbnIv+RNb6HuTVfq2npKHqPttIqqmELv+2yXXWHGSLBqilr
l5OGky2VbMWXFd1a04PRLe816wKoUq0NEIOZ1sJvZKsGl91A5BxPiSsHSApd+B1sxU+ZCKgmnSuY
7WRks7ZjQKFpxIwA/U7+5LQjqQfhYXzYh1H6McW7/oH0D4zHjhSobq8HJ0Ui1GbMogEjlfPRh/Tl
nccM305WX76+8kplLigsFxza5dpAUKHENRztaZeUVM7Y+K9qXPYptY4FM2l4048sRxHc6uUREz3p
Jjno5n1VccEW9EaVJh4RP9HKZyN2xMEu+q9zYai5u1OHbVHyb+s41ooVcBxUlLJQthq1SwUEaMqh
VlP5aC9o/GcOqrDqjcCWJUByZsloDBBj+y6n+D3e+qekZlVDnIF+6io9Fs2Wf8KFCreo/MpI8VnG
ARFs2G3NmuXZFVE3y9cJs/nLZqQtraHEGc2zxgLL9zhUhjJBiomhQJag2PNYuca5j5FjzCMSn6gr
kre8CqDrywYzm3QrNhw6xhh0sYm4STKJJo7wqaX8E4wAEyq5sW+w7TEgdg49UKButhIbgjOpwTT7
MhwwsyvHB9pim0H/StS5jKz+s17BIEpOhzLWwFZMFY7BRA7KvyVqYkSKWm4HTGBcYUB7pNeVaAFo
IM1qKvE4XHNIlIFLycx0nEqboA0ODs516MNQCnecJcaujGkhNNSnZIaVaNiciaHdPht/NQVQbenA
uiZnHnBDU8pOg/0QYktW4U7eNGHxaB5JOM7SbC4a5sqmyWqTknhc4nxW2ixnQNF0DL1XOW0oOE52
7xwdFMx45soJy8RK+LLReooIfda7HVjaGjZbvYPMnUbU5d07C4WD21OuuyECb+p2NNMYwN8GtF0c
NSSGJCkSYdTR1Bbw/7hDCJ7ABI4RcEmYXkTb2mRUQ91+fjdYW4ymMpm+u63HgbExqg9afiBflZIr
5K8H+dDgTJLSdfR8Kuyimh8JXISnfor7ewmielQWrJSND0+o7vdyoXegN6Pb6Ac+DPMMxtDoGXiz
ggFyTIwbCqs7Uqujb1Bm6clPJ0Ygeebind+14Zd+4SdmMttMNggbWdiuuHX59bcgk5p6oMo6zzon
KDtNvv7n9vmKbziwBHLvhPlHIOPLLrpevCO+JPHuddv1V9iJdww3l/AbBwxCAgY5VMn0eEUHwwib
rpu5GsVVgHBE/sRXQDm6KbYEnAC686ahqCvhiN2XKaF6fblyj9cUGYDd86WZTCpsDuICx4NQk2BY
fscNmeQ7lsZj6Wc8U/MTwKmJs6HkpD/tx6744mXesDFs3W9vVmTLMgFAnUUyFuODGQyVEWyePqNq
KE9gzEzbeCuSdfZRQuRlyrygrxgaJQGFtgkLcbx97AsVHQNSCPqFP7bMmyHJv7Xgyr+wvm3fz7CA
Qq/tv5QBXwwn9caI6P0O3MeE8QZzBcsherGpBpEyZGrxkA+n+SVsmuXOUuj8E4nEZcJ2g3kf4YLE
8Cj2oRzUEiKZ+W+fK18vbhBsUrzyWs5hOM5OrVGb75+U5gPRofOeJvk61dC5mEchWIGSjt1AHTJ4
rEO0K75H/lCdTryTusgAtMYf5DCE37CzhrLa5u6bsxCPxF4u/sxbDLgVw0zXdjdO3yThp2R/iNq3
l1KJKP3CjAraZE+gJX00E93t5ZxgdQD3kfHoBO7kB/pEhFgwgZEuns9j8uqp1NlHmMalhbXXGWjr
FNG5DEV6N8FruHMggUM22THf2QdvlqgVRIxwzaZwU7z9hAU1QkKOWlPrzgfmnLMXgyrE/gMiItoG
Xy1MCzDuS2wpUYt/lPKkgEJZjvULVlEqdFRrVT3XsfToBLlQP8jwOQhRGAXHBegpUolXa3HX3LlZ
It9lieCbkaMBctsjFqPV//rWbX6UlRafw4U4k5J6bXaupgw2jXC9iGm09zkgIQjQ9AHqcmZCY1Gc
jLuwEsxE5+zLK6kKXFrEw/BRksznNCGtDEOpGah00Z0piYSuVoMu3Z5TNAmByI3bayLZ0tfN4Um3
faJB7VNA37O/VlctX2ca90fgaZCtrnpNYPlcw/EiSa2sAk1QMMRnAERxfEaMdwyb5p5rHvwXfSXH
tL+nCe+qNIdGQ72YDCyNoiFco6CLnb/w3LEAjYePbewPr/OwZj+IViHk54gMwIoAU3jnbrL8Nx/b
An9c5FQoz0Fw8Au46T2eirO5h58GC5Z7Ztyuh4R9l8WX8Y55pZPmy7sfOtsD8waRUanZCqwNnvyU
GC5LHISLCYsb/MJnM+xxAlirtr1NpjJEZphD7+JjlT8wOCyv6owt4vSt597Ufojqihr+nvoWDTC4
LZUEfadRTwiFvrF5cR9o9eD9SWICdgIYxOMDRII5LmMB3Vzell9iytcgcV0yddjAsgZHuezfZWD7
j3NViUo1Na/dsvp3xu6bjvAvISis36Yt0bQtK75Rys+U6UFIuHbbkwCyALH4+9Py39Rwknc77Dk5
v4KrusOLoxhwHafV1ZwlJBjRD75TAdItswlVXzspp0Uswc+E3BpJLYS9coj/mUByxuTlPd9cjxKA
LQKFjzMFHnrn0U6bq07PA72JEdx9ZeiUXMkl3BjlNo9DTFN8hV93fIwVmuTXW/EoPrJxARo0rOy1
HNiMVGD/3j+e9vfmlRdvETqHMv1xVthIkFyv3Xq3yUFtC7CyNKYFzmILVeX+3zm+naaSxV2/tLF3
/DIMMwnZPW2SMyEgMXPjOu/bJzN+NLsfIlcsLtdpOA87wKVXpl4U2zIiMH/wOuNQKdAT3TuUJ5dx
SMy7RcbXHAavzo4/RyXrsNCGaLug04kuatYok3nZmXrUccYb2Q5oXbp1IhJq5NDRaAoqFBHphw2Y
0HOZHgHEXRbGIIo4MGtcWRH3UnVvROyYqM3MW5senD2bhCOL8AP5HqTM5wZCl8pcQ6ipC1j5pR45
vuORZ1VAQbp0TvU/Ldup5JKJUczdTPCjLUsTs+bimRoeCn4s+IG7LltJiYLzdIfh8T0IKGxgzrM/
2V6QisxuZg9ZUR77uHv4I3IbuQfFOY6gMbM6JtssK6fCarybu+XrtupTQHK7wYuCnLEKllTQcBw3
BZqWLvttvBvs95tXGxZhIQa6XayYw7JgYfR8ZSedbna7Bo4Is7gr+FbbAzNq/FRD4UBMX4AuQkCe
jdtTPVQ55ONDFoGGEfvAxAqGU79Xbjie9vfQKqD0FLBxXI9d4m1xfeXBxvzXEIREHAPBRzOL+cWd
dkS7kKzLTD9ATi2H6bKKA2ybaTH6Zt6fg4HcKNYDKon+AHb7nBHvupUqm50KW6n0wL8YPEc5ns1M
hlwM5H4TYFJfHndZeoW3dsGjCAG+9hGjpCGm2DukLcboGCHtIIgme90RhFUw9XzdDxl0///H0nks
x40lUfSLEAFvtqwqWtGKFCltEDJNoOC9eV8/J5Ozmegeqckq4JnMm9cErHP1/1gxGF8rbh41gPrq
KGCiX3oRW1itYyORGi54bC/Yl6shoAx4ZTzVIgfTwaUYMMcJ6E5c0T74OxeRIlphEdQ3JRZN1GM9
FiDYAnyuOwCOViNECjMd27kT7ZkrhvQpiDbyxanoSgT6HMFIPDglK4+Q+yzP2CqYAP5E3cp/1zOC
t/CzdaVlxAMhK7EVEn1WO4PnljJrbgQF3cXJySGyKG6BxOyZjU8j1vOBjbv9ah0h7hrMhTMfSH11
qI+IqChuMsgWjDVQ36az1X2vk575A8xEPK/2NzH40WYemt+VMNAO4mjeDiMBf4l0BFTJR7XztBfY
mGuvbhFJ+1bSeB41lXmtU9LVNg7Ydd6e08GeL9J0Ce9qsgpvzmmYQPflq/YNHdWMb4QNOPLadyi2
0w6WmO8sFT15xAU+SFpJbvhXv3rwm+GzHOR1A7lhyCYgfcKDgbnNWFTeurZ/1iD+nZJQ5EMFpcmM
w8sM7yOyuTnIcQ55TM+r97TjxYANB0QlWJ3U6/zhFZG9ENIrmKjo+gBMxXFT5gTlLkAtQZg64UK1
KXgru3z1eN+21TJ3TezuvgRAe10puvB+pFTRKSRVBvwQikaOaHcpLjWIGGEd2S9E2R38XY4DDKYJ
HQx+kOqeXjcRJeog6gNPePr8IVzQBTTNxqNAN/WK3fBRz/olBtE3NUbtVj82t5zzhEg71DqFDd1T
GB9q/OJByrxUZh48hedCAu0ZEFp3A+DBsKGOGXYUbcVCQT0yEL+1yiB7sw1PdKmKW5zJoptkHZ/6
dGswveX7YWQTPww74MZwpjYZoQAuFocyUqLXYRZhAkII9CQ1E8cuf2w4LTCNW6IXSDvptXfe83e9
CdTjrdm87IfuxK+U5p2jWNw1eX07MVdgrxHd7jdvhJQ1WJgueDkMAK5Viq7GRx2BVTHKkoHwwpO1
yqXTSGOMqRjAXQS5Tbk0gllYZmmOmG42b54AhOIyww1UPOp5LAe7ohsMlMS+gjNiIfLuwuCvgXqS
d5UuND5zmLLaBsPrdlnAAMXtj9XQwOG9ALdmo5UVf+WxIJkLxLzsX1WEx8Aywq+Hl2QXwDb2THbI
GoBeqpQ8rpnzi/cJfHeqOfwLYWXya7DdiTFnsnvIEmLCKs7l1spNr+HwK92W8gTFTV1F4EIAV+4I
hu9MJRx27zhzpdSx/+fsnP98JQx1AUagDGXotv/5HmewuCq3MYJrwobsGMp7zu/U8Q+882ySTxlQ
qw5o9cNkWi76CZpPzqlfN0AZBfAa4ZW/FE6wa5IxxagCw7MPglo4WTJOFjVG0cAsxf9Frg8nsTx0
UU2BzDgVWQxP3epZXHGAMinjRr5Qv04RzYpjMbOC/U2F0vIPQukkkpbp7uYx0cOzC7+WTz/mTMWM
EjMzjwfwpVIv+MFmZj+1aIi1EM9WChDgJhoeu3nyIhoqYeR4FZxGH5knf8bfjBLJZx4o3m0j+oxc
8p7smYZBWPQSPKAuduMOwJHtYvVfY2ga6zhCEj50mO0nchyIkM7fqHvJDwD3E4Wvb/EGRhGo4K7C
FEHu8wz3jUelB4w2xZLSVnCl+2jHyeaHVJ92Vt4TV/CL4ie8sDfwms3ZP8yyXNryBYVUwPO4U+4H
MZisheAGOkN1m0VTf1JzanQ8DsQyzri24KAcE35Su+qqbf6SnHmvNTtmFCuHuaA6JBocUm8xh7w8
/wO0BSOiqWhzLkKxcQT+Am8EyD/JCBu5M/iLBxa5OD41BG1z3OD714jGo+j+jhWaKXsDlWkrumlx
HBQZi9Jp1XkKWysAK5GZggfwbMRpWVPg1b4LDII7c2savgswUCFWDnEIgrZuZIbZG1ZKUliIY1u2
F69RRxUuw07tnsTMSvnRYxJihM2RpC8SBeMHfFmu3aBir0IDB7kEoAXuKT10uo6zeG/WMoF+iEA/
np3o6A/RH23QvzT+EharJkFS3Soird3xl/o6YeCmzm7K7RBsYsw5xBamIHeavVfIdlEhQ4QjFMc5
7439+1VmtA3esPgUXirfU6iSSDPlS3G4KfLPNMinouGU1AJRLCv8eeFHiyvHV1JKCnBO1CLChPij
jEVa04uKSfGyAgcF1DvQrFdJ0us5DWwDmhZPZ2oeqgIU2x2vZGRSeBo7Nmo58a5ZFVRiLm+I2pQZ
e4EH8AYn8QgcknVcW7LN0Yd/+gWCgT1u/khXvgi5W8XppQOobDLenApU8fSerq2pbXETBvRX3z7U
eN3reiZBOqN/uxJQCE0nywg6K6cVF2KT2+ldhRlzTK9oYwHv+zLkkUXro9lEowpyIHZmkqIio8WR
zBxuehhNJhWhmKQQql2BYcp5VThO+D4xer/LG989i9Rivx1Su/Ygn6Bq0VLccrz21zKw0XSCxkwE
5ig+1pD3rD9lPdLRSwSg5tr4CUdJAR/ncpjP6f8HvENE9DtNL/22gYZ20Yw4KBLoYhOOvC/mX8S0
87vJUWMNQVD/h98TMytV/Rp2eOP2xXJgoOFeTks7PSwlNCq+aRwez3O/3nuGFi4/9+X11kLyZ7fu
301HMi4IVv2fleJNasrSLIcCu5o7YRxZE1uKhleuTau1IWFn/XgBH7clU5tV1ZBxeRowub4LEH6R
LZIs/nzr174TH5eZHXgowtY8oUfNnVOEncGt5zqle70FWf/qGHTEF00sUcaNRWJhFPfBj2XhkLAq
OB1UN9zDWEEkmNUImOHaUKWXZeQgxTDch5mF0NqeaKsU96dAQyzVLcW9um8yRKSi20rxyUSFSNoV
3EFPJgsZGA6IIG2Vt9n2ccgmPzg03jR8Y5YbvXgbR37k9W5/WTT0NF4hIIRLGzZ0W5kch9QN3xdE
5vcJDdEhqc7djVgnRRXUJPKzv4SzkYFqw8in+I1QfL5ahiV/Rbp+/t7IeYppNd8yBXVo6uyXhW8X
hR5e5Sw1YJqJ009LOCvlP/BslnOB2PcWXjlgorftAYgeBpoZ/yxV4I5D27JK3SQ1ohQzEfLQm0gi
00gyZGUEXC/ReYEDYrZ+ePaKNbxSY0okdBhKS0hXVUflD8e3GgCJcnmpshneHw316HJviBpV03JW
yeXMPG79QmIFRNsf+RwyQ0JhZ1JeSHxeXva52X8uw/aybtgfeIj7rym9wKFtGCMRGaOw8PfJ3C3c
HT1b9Wy4hS1yx4rQrZjp59P0V8XwJqX6163IV2uz04Ay/SXKQjbAwHFYzNF2MJTR91bN7xg6ybtF
aiLcV6HjiUE6CwiVW8flWXQTIhacwyRGVAKFx4VBl8XyuBiYbzy599RE5UNjcq6PweLV4aVUXm5p
nZC2azfvRFzhqhRBI4FcNH/3iS751iYisfFo5gq8VjEZXEjPtbLzep9NbP8okoyTjTPaLFJrNaNM
jWdyyeOdxvDc2QSlpKn1VyfhEnQnFOlLRcmic5Sfkl6KB5gcX+deD9ou5I9zv31kW/00LOfTJhwx
Gwr2QUWvwoEhXej/wpulpVd1CJgaMMTIAfsUrGA1v69mgdXRoGURa5PIlPOn5H1oprfZfeKTxD1J
JORrL0QfIcWsKcWKt9F22ptMKjHEVSf2QlSvQ8KwJwJH7eMRm/Fz+u51MCY3TPlISAMl4bRdJkqe
AhGj54rEnUy0V53TK3CUobiPAwTtmv42+hS22JajC2YZ+j6cGXFO1stwGMluEU1MWWMQUAltI0BZ
F3BTA/3ybyGPRDcjFWgDwDmx9NV7t3AknYcl8J7RR7wW45ghqKRUGDZgNP0Y3GmUl4LDy2QFZB7P
oAhcS21Mm5TTAQrTjGuKfIOZWe9MsVg2dnXtueX5iEt/dzT19iZwcmNzA+LnRYcnBD7ASGzVZ/Yl
oTEhlh2gSp7H1KBp7eJei8oh5vdpP8axUDwaydpeZj97iyTVBBo9VZj6rpIyaKUUsgtN6JcDMnZa
/hiccIRAPB9xRXu7HN1RzaXs2cw6IvIBLs0ZUS7ENz5SfX60UprsnrLpW7wOyXERGeAAy/EpkpYD
Os1+Y4mov6j974mbIXFjGojqmElwWu2oKpePBm3dRYdb0pfdmdi4LgNPaWDY/U3BRnWaX+bQAVa0
p/AQmr7+tqTF9oNEi+QyshgYkqRDa9ub/f8H/5AxZj40RBEfG1hFp4LqGLhNnMdNJ9cmxexN3beI
7fxw+V103EKLS8NWZIx5NFtIJzbqdo6cDkOhHNm/Xu5Dygs3OUeqOdfTDSc8fd4OAakAP5G3yHik
Stof3iZAWg2OoPKdvp3TK6fc//HN20dF5zUGMTqLIU8+f5hJoNgNJXETcN5bDep7+f8XixPaOuMn
t4L2HEeBunl3zEOI5RQrfnIV1iOHzWsk9o7YgXHhp1P1BLWwZ/mW1nazUU4wwmJAAA0ABE0MLL/s
PQM6SRl8LzsQtCSgDGb+8Nrs12BwyyeHBSM5yWOD5sAi7rmyaQMpsimVb9Xu0rjBizq0kNsAbuoF
N0ry479kHKt0A9hmE+WV5fFjSmb012NKDacgwpjP1ECkD10M7ejBXBHdYSzUU3G8ghQhBSkfTGPu
tTSD5HDXkoaituj6YAtXLqmMpadJ7loRx2K9qAOpBXBwgIaGTw2eJbA8gETLI1J/yrKUgXwF2/xE
Ult1UAvk2IPtrNalamxTyCC6SMAXPJ8mbREr4KhK/NcRfu8frCAgfHsjyo0dXQdjY2ZWUBnsWLJM
CYZ+Ipl7+h2yJr5lDKCZcsJQGCNhV4wcjz58mKsooEgn7gQ6B4xTiEc0iPBBKTWgQiGr43kNEEsu
oyoeCKqrCjgLUsl7XuF/Ys3PxbaA3FkXW96iDJ9YlKekbUgoDDBPaMSRornJLMP2AUirG/LOAJh6
3LCOMID/IsdnPAZ9BM0DdzJbnoA3stDjhCVi28BT0CqqGXZlb8cweCCw50xzYVL4NqzKCKdNvNoT
EHzOMb9dVzjC3eTsB78M6+cswOXBjiFnt8zKP4DpgJs3BthrMUF57mL/2u44RfgvxxyaF1SvwMV8
I6gBi9MJR/sIY3lExbiLVXgCaD+Z8WRu7Bzpnc7x1bq7ncVsiUiRq5UElwMHKjG5rEG0BsIua8z4
oqE22c5FFBsWaUNhplWMZ+itJNVhhEVxYVyubmMJ4uPJcUu87YM60+rrsDr0nlNwY6+sLyFrKhwr
LUk2ySDyXP8tigoKglX9jXL+gRnlP8QHR82k4qF9xAGdgqirlzOlXGGInmBadoNdrM/EilE2Dg9f
+0pSPBamMncDAqWjv7IuCg/Wjn+mzfAQFkGNQkcpWJD6BzRTPz5xnHYP+kXUmGLFCods8o6JAe2Y
LwnESuHS25n/ILnVK0IEhSo2j1wOQrQknEhYIHkMD+/jmXtfB4xkUkoUpWtOFpI4im9uCkCehlGf
yOZKi5vWgnEAurU8RzPaenT2Ng6DwF+i9/eX55gANCAiOjFFzv2BAnKQ16SeVZLRtDZgyzHkubXM
3q00+IaAiqqUz+CTuHtoChfWl2hwNWhXSedFF96ol4tdnK+1o5HDUDT+qDX+LSwgTZEy4E9ek66P
cIdxYSk9boTWWl9NwIzCwyvnBG4ESBwKlkOdSQE+PAAVfod+A83PRWO3wbqXCI7CRuTvS8fsv6ir
nd6amUGRv1SvPqx41h0tbMaUUGR2H20FEpwxu7uk//6EvQHXcJzmn4TsUmVHBVwSp7Jf8mGo7IvJ
tat3uloerFcujYP9H53dsHGaY2sDsbJJYQYZ2ITk+fCvQwv0XuwCeAAjfHEQUN0d7AVLft47DpCZ
m70VoZlx9fFJCjtauRdb1CTi4zJ41grVAXVkcoR+7u2ktloFjnpibV9E9BSKGSPRAhuVmKLB5Zxb
aroFb+LuSytPJi51dKXk6fEsw2JM6q1FcPSatS8zTTaEgMJq7u0zY0ZuBgkRacZ+zLnX8ARgdDAI
KNOMVfgkF/YtliUQL6SrGWpokj7uErsAZHg/PlszzXpkfHrPst7fi8UOMf5N6vmnFfi30Io/G7Tb
1iKXh2v9KDCyoBJkYNo180+9wkUY3HNuX8dcaPdcUXATfHm69kqraECiQQ2pOiELrI9L3DKbAiQZ
ethzTUE9pMZWiut6/AKde1vAuogZZBkH2IKoAAA1BIAK0C/PDV5pBkWIRYg4ucloXMgvxWFGZsBi
3EOSFYNZgRiySibVqwruaI7kGNFXYUCiPLFfsZHxgIXw07IE+ij+F8POZhsdKedJK6Ner8+36Ey4
FitUEF7n3xYYSFg1MxnaGJz0CyoVbGTu9YuQO7Ne0OmgG8Bhc5xASteRgScelZx0ODxd2KFQlx0x
ZcLeD44kwLWDa/PKjo+HkkOiTuHvQm/5brCuZYqe3Kt/FBcuB6GLLaW3ya9seZeYxUeVMLTP7V8l
wqpfhKYBeSNtKWoOyHjMLogX4uyes3lCSOMjH06a7ZVuIj4xbJpOBIyOh651ulNikuxKvceoaXkL
I1OzDDlM0zUci9CQjnsS/tcMFj+3l7JeyJNiHc/jpLxDpOg5gv53WApgOd3iTUqsKB8xSnmuCmuj
1f2I++oMEIUWp6L5KbeUSBIMxARCYe+3XHbsaCICbapPsGCcugHLOOWXXJrtjAMmGyG/+E2RXzN8
r/8zu9Takm8RBfIC7W4+lplYxmzM376gpgYnFaJvmMlJiNkMEwMTD1zWvGKrnhsTpTfeOYNCYaHR
gXHAb1rEq8DfHN4kx+A0AqIGQJ9qmi+kPo8kjs+oG6on+Ib/VJdCBZZfia5C+S8FscmngkTYFjfV
i2IJXqRVWC1ZoFx8xCkANy48grYQzFmYrbEETAiZeZ2ZoarfmKQCj4mMnmW3Yz9cXPtZRv/qioHC
3l+TM8I9NrOWLepWtaMgUA5VCkfrpc2AxGzV/JO04+i7lcSFf4zSLOAYkpG2yP9wZsUqd/ut2tTC
4WAqYyHNpmwDyW+UVCgvia/JN88BgWhXmKkCiqM5Fe/MGGNxWe/NSAmdLew5rVuTuvIPc9SDVuBQ
iqiAnYT8WdnafsDLyHzwrUwq5ppHIOHpBYGU8HMQKmj6mOj0US1xbuMtxkbRm3dFHCPhTWvB5wDQ
YmPh5wHnlGKi9IjOllAKTP84Poy4dDRg6UBa28U0Wi90WMjXyaEW5fGXL1GP4DFF2GQLqTRDUHFV
GjwEvSa5jgZ4hl4vPIUuyt6UDjEgTljX5BrN/vmwAnZxAUhyixOML/LKMmSbfFf2aiQ7nQxArKOn
/V1PQZve7ojQmdQ/adfNmbmwqAVbuv5GrKYYkPkXkjr7BUnnHGm+15SXGIiEj8wEI+wW8YcvedXx
mbNVJrhfE55z6P4dZ7ImhU6vY4OVfBNERRTXCLEv4HvALZXPK98gM/yDX+e/EBW9UmQLPN1eZQvD
YzSWwNniTLkulEe2mJAzzo/WkL6H7vo05ohFfYKPLrxBSspoVrgcyHrm2zUbr4UaFHwStnzrxtc6
O4xSKMR2xQEHoQj8fnc/11SwYdEuDxAkVTD6FSdKECgmUUyIY8T6R3lbvllx4x3wwAj94nHmIntw
w/Yf+iOY+ekEew+59evobtkD3Jj6+2oocNoZURMMUWnLUOUXeHVnASvFtrn+YoIbj5GQK0AtVqx9
UHbsb14nZa/H0xVjI7TsAu7ywQ3BLkf8Yr+pZV2bCxbvYyvT42mFMRyTEjf03yhiskvdhpI3/hbD
x8EpVoZOEmfvDytFZT9xiKArVn5zyYGA+w7japunqWJMMRMXwbhiPZI+ZuMKCooGqNi49HEIOLB3
L7L30vWGd92mBJVh7YtI59iUEfPyNcKaTjabPaAGMsF6aiqZ+Bf8NeajL5prITFW0OL4HIswflPI
LmXP123L1fvmr/n2CLMp4BaEEfkWpT7N2kDotuXiZW6kRfMjNu8CX0ugLTOymq2Kf7MqzgC10hRb
qMgq+0clLqPkfsgA89SLHW7n9q0Z2+R2mfjrYwtzNhdweKF38M6cvKhq4f9iv4pPAAM+eYmFJoJM
bGmNki0HhkfrENxGOZQguQrLkWtkg+7su9xaC2sb09dYHOJlkcd4C69Y43EfSg4DT4vfhgyok/hX
PMW++Vs735RA8pdhZADSeduDmvWJ4xJXyU/61k+zSDnXcSAPCIkGCRxZUqifIyNOiEaUCOUu40LR
FMYx/18MakrhD+SWYUs52pJtUPnzRWf3/8Ud3y2WznXMwKrK9UN8aOXv8aAY+ejWXJ+xoHlqMW4V
lSQr4RFQ7SOG9nnDKBCZ7Mrvs4lyP0IFFd33IBNQTu9h5AENNWe8VbP1iYfCTTym65KaZ2jBKBxA
AIkWzywMNdSdRCpOD+uVwps/6HjoMhbnM/KlI8851iXLQSbIXuEmF0FDMzwGnNzZmZciyswSmsYV
TFX0K6moCh254DkFY4tf6Z2BPSxG6be6YOOpe5JgzDGCD6GMcw2K/oq61rRJZsrZgFRPaGPxNMAy
HIBL4llO/I4CCsLZ59IPzYVj0j92zI+JN+odhswIXAusX+zdycAHCruFHl+NzyUGtRMfecfw1AkD
lwFj+CKEmtZl29t5XtxlUB6uislaH7o6bH6oblicH3VKmlEiphVq7cTFannoH9ssuF0YifLwgEM0
6QI5DnwqUEAQLAqbXKbcmNpYpF5A4+ZZQGJdrv2Vo8kvCE6VAvOk2JCe1N7yMa4dc20QKdzDWcbQ
gLin/rP3HHGeg3ZX7gr8+EbCORDEEsiAsz1qGhjTzBDNyryLkBkkEvwuL0NKJE6+w57cDyuLFSsC
Rh87tUHmo26oO7gBMRVgRqDyFYAWnQ5LldAk6rtISjNLPl5uSFOY0NFQ0KPcXnYKsNWSberg52dQ
MV3KdOTkieO07HuRWGrIUEGXQfVLpeiHnPZ+tG5/IEBSmnITYc1cz9nF0K/BFXS7HVix5LBF/WHu
cPeB/IKt7G+rCwabiohdoSpuOZ0J/sPYRnzrcaXCKqMjjl0c3rC8gvJoO/+SLaG2RegBHsTXGElf
+BNBKkF+0eErJqCCLZZ02N3BwtuZ+hNas96MfZRCfuWmK1DCHQ3zb7FMji3+vkTJkHYv5Fb03BKF
uYgSy6pK3LfYJQm7JO65aSXzqqj5S8Aa4uzd/OW305vNaJi/Rv8bZzJhAN39kvXug0UyGcQzhEIl
+pC1i75J102+Ft/OEa40T09pBgutW8ZlCx2PABlUHyT5ADIsGUbvUcGBKTT1r3CulEoSvd946IPz
v9TET6BfLayMpXsgH5HCXh6UpjgzuE2PWuNQM3ORu3P1U5svO2BxcAPh+TTQJRYVhWKMJQCRwyw2
aZ4FARIQTWsZu+Zmk8NBJKZtYHKE/ckzihg0LMTTYSaVnm/UdGysORdFOuutVN8MFMDUU5ZEhtiJ
A2sPT6UXvpDSBLVgCryrQTKIGjzPvsNa4IZyaKj8cYYAAp5BEBFM67WtXiJHqBKcVysy1KNxpU2t
eMW1i1Vwvfl/rLHEvpC4CUKQWd/2DtIKYyOCaU/Z03A8XcJP5k8aZ947TOa5V0aJpdz3pD34m8fZ
EtB1rHP2vqKXsMlHozpJQBqpp8F2cYifOcfFZysKHeZgBWYuzEtrUNV2Rp7bwUMK52y5cFznDaL3
T9GpxS47FdELU2bRlJmNmk+6O2wX2Zwzq6A0pHRGUoVKgyPiISAHRqy4ZUu0RJNRvs0JE0ki5eqD
zYX8deNpFIckFq2egAguv0J1NdpYeYH0v1IdMIhg2c1ku6NRaiL6rTiTZezw9WAzuA/+Jl8gMZ/q
ClpytUI74ZHhBUt7PhBx00TW+kPMFiHxYa3TC8cxGMwx3EnQ8cxa/TQRyQKScYfCCO4N1E+VMEqQ
q7rRMlrmrWbZexzzBnA7/aZXKrknXKRsbwtxzpG2k93e7DM55w0HPpJQh4lzSXl4snd6AviZHypN
L1KMB23Ozy+nTQZlkvRdnEcMmp0etNXw5VbwPEoInikp1QvVuHlN9/yNjgX1iwi/xoBfoWG9Yma/
uqQWi6+/gs2ykN5XxGIHPYJ8I14EeE6MEtQc0pg1UqkAVjLb40nH8/IxeHRdWJPQMQe8C2X5eAl4
Hn+2uhR2sJd47nBmQcvh6ZZJyrUNpg2YQ7Q5tOoLy+Z45jQjnK0AGykXtpKHGRjg4frG4IEsIW3a
NkjqK77hDEQha5W8P1qpXygAucpCDjP8xGLspiS0icpBs2mlDaVu/mzJdy9d+l2hf+BZzH02cTAQ
eA+RpaGuGcbkW3hu/zUN+CB5X+WZwnSFi8q0l1NFHditpE5u93J2/gQD1/eZmKNDnABRD/P8UQxw
GtVXSb3lqEw4XSHeMKT7NBu3lJh5ipxqGfh1+pXVq0KgHz309Ty2J9ahL7BznNAwyiKRUnQQYsxS
i9ehVBb6MznGzSRlRs5fhB/6z7bDF03dbEHzSYiWo+bMzFqtdmii7FpabivljJFmWGPiguZjHsLf
Up75Y/84nr17sRZpK+BMOExM8FmJOe9bL3y97hpxXDWCYQ6sfKJJnlHVQxzd6/FpW/KAqcBuYXYq
VWTBF7FzztAFdJeLlZF/SHKYQIVyBemu1ugixcM0aRCiKZOPhHPViinwdT6kxAv50hqxoMs1rv32
4hzMjL5mum6/oHsxDnehArp+xn3jcEggLoZ0REWpxac+qsjmOkaoEqAqlyZHcqh5xyzdAInRsLrB
d0QiiC7EsMSDVtmcGXXPbNlxAHYZsGQU+/g1x1d2pDUet2cpbLQMXz0oUlos2zHroqHcVEvXNhQC
syuqbsk8+Cqse/t3Y6f9fUTpxSjZC75HcQ2rZXLaX1/bVQSrg5DlFtIjfYfVTW2OLY3VPFkkBJ70
KrCd7Y1oM1Ahh3jGUeQA4mCd5Osv8ustBub+rRHVpeKYMljVUzJeFxLE05+asLzEfNBIYn9FmyV2
P8aWXyvGE3pv+jX2KdrpatLCai8kCzI5PMYBQwlJXqSo4ovJtxOJr7Tjfs4xrwQ0iaHRUXKc9jMG
qyyXgSCTaGYdjkwUqcHZ0XFEHyFJcUSAA4LMclPn4tKCG/Vx5iMew8LCb72daaqERlpQ4Qx+FT6W
c1ofF4nmBC9t33qnIeyutZro2tvYM9Ry60kR0yziqhtqlmbmxgnYC32hmjyAZAlzTVbMTs2xWnNy
O1KeHrNwj5hrUsEajooFXRu+YeFLOfNZBR76svsWJ2m1BWxzXrT2D/a64eQLkKhoTmloyCfRokrO
gyu1ggSCDjSuOed1mQYvcV3XT36dtA9jwM1rAxJeAZs9QosU31c6NGTHVi9HQ86SVVRhPFPJQo7n
OANBx5eUkBE54jFLOq4laITI0hyQkYmxaM0cqXKc+sXCqYO0XkS3CKlieKtBQN+AaxldjHRaYJGv
KBc59YTzoPRFmb9JSCRMJ+oL73ytt6ZWcYpzMdmicGPQ8AXg2xjaLNiIkGFH3iWtk8RyqbONBhQI
tKv2IqXHKRl79OBxZTAA6rb8OZvtDZRvQkYP749UsnyCAx01k0wRczJLrtYFtheGjIE/0WkWNAd1
HYGk9Ziv0ttb+3bo56UKjinqOYpKVNoxRFw//OV7Y0dh1nvTdJFsrgvlglbnJ4c9Z/KK/dIp7lzs
CWIobad2owgYpzX8D/tn/hy7GmNhS8ASZthAmB4quOeqoCYfVxeRrRPCGNzBZ+An7vhSulIaW0gh
RhMUv/2wdKF/72Z7ICcWrKajUiOPIb5vp2V8Wn05xXpPGriKlcbx0t6cxywODjhw8TYjuM9SpWAQ
xc8Fvw5/rWHtEefi4B9v+GFlAcV0kJc40gz6/RhiCM9CKDfILqQO/xlT4CHbZW4tiEkJd/K2HcqO
KVZWPcJ4Ecyd/4iRWnG3LJW5m7J5hznDRUlaZv5MY1WWF25iRYFYixpafM/2bhDZMMHy2/i7v5j+
BZ9KvBYDfhWfHlOrjPI2rkRGvfF8y5QnNy5p8D3bOH3jWcDcnVsuo60ZEWgeEUjTWuaLd2JUUOzC
ygbjyjdIBQYQzwZLviERCg4PLmbzhRfC0Vzo9gRAuSqGsP1hDD566xjBJurmADp8WF1nWpEqMm/1
YX2mnuuCq2WnPmYx4PJBhcU7ZthafVsWUjmirl2wGc29333skQXZchlFGarIZu7FS9L8XpyRt1Ux
PEsvkqKs+ZBnkPuwgPmRB00mZAFhNPj+GxY6DhwJkuf7iyKugx92ywKzOjt7mwrX3M5OF95nFX1B
OYCQsIhlFRKGZSiJxpGwPk4M7BAYBto05Y1Hj3yWZRDglDu6VGHolvnP5MxQ27vWEv25478b46Y3
gExEDu50ydm+ts82g4qTHXIDZnjv/xyp+hC0gY7FwYpd4WrQ/rbdmNxSKFELQH69YVpMSzkI/iGe
abJLssPZCttf6Zk/wb0NECCaUFWZDhoCymEG9CHoPi5aLkTKzSt+ZxuspDFsZqqxmk7fXnbYU6Xx
9+EiqP3gxWCC9xZvU4CKNgm+I/FQ++4zeAA1QVyF40vZ0fMi4hY+cVX+5QAHPHE7xGXyG+0k6u5B
LVHqjAY6Coz44+bG1sFaObIyX+6Ccvqc3IArP8AQRg7icgjWFuNGGNAMCk+27QAuTyxLAqKjYxzy
P34TjL/VuReAkq1ceOQ7bbJhG8dCZAYurGWE+InhcBYxeetZtNqMjal0QoGD5y1n6hU1XwrSwbtD
oVtdVRYOgZSK2yNk5+41TsRcNI3QtBY8dT/kf2DwbXgmMhTitsrffbG/IG8WDXMsbwsHYervZoIa
H6TOeA8bvvgel9SEtqOQH242eG3VE8zXrBntj3JgDKXTHpqS+Y4wQGIGBWsZ+4JAjYW/dLluG8mF
sV08uolf39doIWZIeuP+zuAFxgbWyBhoG7LwGKXYFnYnLpRFNiUpMa7b7tg3AFXFpBA/jK7t30iS
RsaMq7I/RIpSXzRdCYOsCpfgcY7K0wh0dTGQe/1jhNx0ZZ9H937ZqUkw98VwF1t9hH/0ON8xyvCu
MBZv70zL8E/kn7fWACBUx7WznPwmMay+3HL/Klo8kk5xWpK9/UXBHv5ZsjSIEDadS/dgzrgQooKr
b3y44hirWCB/HFGsXuIRRQiTOdHL6sXZDyK9qG/QJzP4TKWx5YLicZ0psIFbkwfbr8+ZGOh/+hWW
DosdH2ZEhJekNlKRzGJYhxZ+Xh4gygolYgZVChxw5aZYCTqxz0jXAWd3Uj3uipwcqcjJ2z9F7UnU
TsAouBu8cLxLeOD+fbOfJ/t64OT6RYEM09AiKoAgqXC8iizoCgad+rU5S+Lb0gY+1aIrHm1UR/EZ
7ekUbti7S/jSngdv81ohbVLZUY0Ss0i53QN8TS+rCBEmTFtqzIwCr8GMXWp54wKpa7OHx0d9MZuI
6ZwgPWUs8ykx6ZZxKf7xNG8h/F2LRfpIKO1H0Q8AnkBAtEm0n0BAMCwQvYDsXBvmdbTnXBG2DJIF
a1F4fYkwCwBRp82HP4FMlIH1iB5nIdS76Z5KjzVmLJnLY5Nw4fUsg6JhLGuSiORV6XULXt9Rp8ql
NK6edKIJwAAGJCDxdUZ3aih6s0Y+ClGBBH18AmA2UsoI97MsHrh+kn/1VKzRYebl/Idwon+MtjmC
4SIIuLqvyTTUcJpdZSlzLSRCFGS4p4trz4BLKFl6lksiCk2j3Lw6Kml7fMUjDDgu+r2xAmCQs4H9
TsNpcHe6ikIeE9hR+NRaNDnnyYehLX2hhyYI/zxM+3ViobBHkcorHjxQoHEQgb94nRA1hvuNwCVR
ygSCIEcQ5J6CTqbSuCbAuGHTWRXdBqhn92AwTKyOxnZsF8M+7kK6NAaIIz9PA884J29GsULFkvVb
EWPjQ4OoQ3qXsylOuNDsauEG6OkduTw5WDmEsOd8jowD7590je9eyar3eFuXVV6Xt5tjW5f2RkHy
pUxKpGeWavYr2FpOTtsgeerCl8Zz3OeVBg+hBrMlmbAxqEZOyboGGANEPWjmtA8n4KBJUEJ+iEv6
EUYcgCFV9QrTnHJ2lPcvQbdjkf7zkL0t9BfXECAwyDZC7gp4q35Pv5cZuATxRlo1rNuxXgHrZyD6
kqy5A8mhTDEbiUeAzMT0Jca+jKcK6ARvsp0w7WEa/8PBo5pFK9OQiPI7HqnHoPd0p0giYAsiM/W6
HkJ+GtXNvbBZtIT+QmngfV61rfup9jGaQCV51GriQCoi5Q5TFNwD1hPDU4hICG6KFEhq8XjMOrMu
eqhxLBl44hEtxBpwg/ueDMdkHGwnbAgE8Mk30Bqu4o6vD0uLVy958XFKkcUk7XxwMCGSOGTIlA1r
GLKsfZD4YQxif8hUxQw03vZEDYr03j4UOLQfBVKgVmMUvLe0vS4DjjVHHmRPMniBCsn0gaMWvztt
oTShipYFWknLrRG5U/Ut2aLpFLn0fMw/qxe8qnDDF+ILjCAGhqQ6HqQzw+6EflLC0ISzoTiWhZk3
65dBjHA7RWxtPIR16jhJ1czR6LDRVFyj7NUh5GMPEZ+MIxSWYwmeTuwN1Q6e/XTAzCukcRNyV5GA
Ti6SDCRzpxZbMeWOaodtRvkxYlLFzBllasvkwNiiliBHUZUKQ85r9zDsPjU2B25TFR59nZkesYoQ
KJB9O67sMdQ+hpk21ohCNrGsoj+wKtuBQCGCuuNufdOoVZnglcHe3Wch/C6FvvF8AtwRrdCQ3qsL
Uww7jgG1WHzLZ/+KqSRHeC3wLvTRN7S4BZ2yHXJbFsBCzVLwy4KOlNIAGrgrsWN0A+CyMPTsQdg3
Dd76FT/L2oVQIoMAPYIl8GXcZJS1c/Yo2bdxiThN678GtB38/u8cdXy7CUhfZH8igYMVzoWF9Bxz
E9JKGVoD/VOpTjhF17RUwj3wG9StJb2getl6FW9mscLp0Ju+YbpDEV/A2bhbeyZQtPKPNoEdIKFg
jiVtGa2tW/1kzkRqIQU89iHbH/wOoH+11LItEwgIpdWLh87qqjkjDIb387gguXkdqp4SK81bpi3n
3r/xkrF99hp7/F2scNmtAW55sSPuwTbBvuNqaI4WxygjIRHC4USlbrAxwDcKsJ9ofHfwT0aAekpL
TIfebs1MyRX5JWH0JoUaiLcLnuHmcwxx925DET0ydX3CTelDHEpGQO7jaNjwg9hbiEZfFoVQ0GLD
w9egGkHw1izz8XZnw9gE6z1JXqTGmUi4D7ctevyIGSnkTHzD2HgR3jPP6D3uCEwDhBSOOrgD7b4c
Buhq8CYy3EztyMBylCB6ZrHnG2+LX4ctneE1AF5lRFEAocDWEMcvnKgxPUgZEDSYmQN6rumjwb7k
RZn2DcYL/1SW0ISo3rxFDAoq+G++xeoRl3CwQ9eSVQsyLIpg4bqt8BPu/kfSeS3HbS1R9IeIKmQc
vHLIYRJFURpZtF5QsighDtJBGny9Vzdfbl1bFjkDnNC9eweGrRCgY6G7QxO6VYNRTUgj7YfTBdi1
GoUgxHQnkRAf1T0kQKLXO78G8xwuq3yutpflwudVfYENk3f1uqPQsUe0E8GNlD5kWfCFBL6vO8zN
1XQMD2jvUI0cu3oPq9CCCnz7ZAomV2p+GpoZVa2Lx6AVPzuZbqvJZDfIESg6iyrj02iUZRCyqJwu
pNg7G2YlkyDK6nw50p7kjJ6R++AGJxA38SgRgCyqigJrvgmu4dmav90ycQIS66LxdBWPldfwVz2Z
EPvAIRPl+Shx1ckuZ1yNy4JEhiQkdR3HjnEJ3g4MVEdh7kTUQg5ZawfCV3AcEXlp25jLESJIieET
a0G9KHb8LyqUkzCFpCqBTLXSFAI9CcYgQ6Su8v9+fA3hcK0pf4jsFjhm5GEuKQc0UxwOrZ0TOpyB
RuuJtpQhMmcctCHUG6L6whQXFNLeJkjScZrh7NEMSZ8nmBCVc5NszBSI90GEooJ9+FaMSFD+S8S4
U3DxjSQ1YpAC7EZsedLhMOKQbOR0YJwBtXYViBTszO2w4MCiE2YKU8Ij4I9hujTdj/vyESIkNjqq
/mU6evkmRKBgg+CoaPoohBezYHKAOwCGNuLYxfXC3NZAOKjEGjxxiQ3ZuRHvAYGCm4JgmfS2KDPM
c4YCOiCeg9j3FO7wre1kIJeKkVW8QAwdcLgaJXOOhB2465Ws/ZqbtfK7L2plhGowvw8c/Jkpfwj0
mal6yLZEgxZ/cs+ydJJ3fgsvN5ZCT3jvC8R0BZMpm/kIbFkUXGybgI+b+D71Wsb40ckTj5VjmOot
jKhPVWb88DAO1Ak6c4SfzKhu4K7aqf0PycTTXTJOs6pCtKYEI2eRpTQx3B2XBdcHuD7XH4oL8vCo
WLGE6XjR8ojICKWWC2YXu3jkZOTH7MjF7xcHz6c2RskJk2S++/h34G7HauStwWIsHuFz4VI/lvQ5
xZDeWegEEjTEH9CwMArnQlsz8RESnZSyAYIS6aJzIcc02sj7LFt03zkq9YovQprLUlLiev5x8fiA
e1Ft9c3i4vpEIBYM+ww9boD48UOfQpgdM6wCcEMF3GZhmoYDSva4+D7CpHGhFgswE1JPxiVmrulU
mECA4TjcvFBtANmdjoJbCmpYaQGETiyC0NEjMIk4gLH9goLm02apyW7YzC4zVMjmapbGpIwqCdKX
6rEkVTZpzoh9UjGKHEgisxGvhsgQOcemt/HC28dgABsVIujIYMEag1UcYL93WjGBvt5xoODUSt67
nSMXMjViiArb8Xq07yAOQDI0O6rAhp2LbKcTZ9qYMwDmLYBntmDEzk2NZOVtPUsKiymDo4s5hgDR
VgaFtdSPXQuUrr7u9Njw+uueBBuEnEAVHHjt7PjfzQX0diWo7XqVfsTHFxCD6EvGoUGZrLg0Dr2Y
lPjQGtxLiyVKLCBeHTMtg9f+A4oOSSD0EypgoWpkrunkXwloIGSOyRWyKbY8sSW1k2Dvw5G0wl11
O74tLgn7nQ9L45itC3hJi75KZIx4iYSwt7GkJlzhN0i4WMZLG4iDIn6X2BeK2tAJkDKaWtzLsdTp
KXRHWBSMK6Fz5CXgXY+9d837dWugSqEbtL7Q8lMOkF19eGlXHC7TW5hEONb0MY41Yr0A+eKn5rQR
kkMh3odvbivQIIqDzgDbwamDcCKGCdJ4ES0C9zhizYt/AXR16rCcDR6sLZtr9BA5qQexU8HYR3zz
KtNlUXbqDbcv85sDae4f/W7iVjQmvf+8ctriwsCS1MlEh6lItVOZ8ygg0Ih/rgTXisG16isWKaBd
OfyxhISdQY+qk04z4zQ0op0DWl3XP7zwiaTqheoLFSRJNZYTg6EYSNiZx7t4orgpuM+dzA/uSkjX
nJBZSaADbvVJ7lFTYOf1GqQ8swU3Yy3TRzTEjwSRnoKdUhdv+GCCjsvwTk06tM6V6Zj21Y4XNXfa
AuiVAoEI0QF0OEFXlbYiP6PquP74QZwGLJS1B1RQMY3QlNaYSShZ8daDxcaGvzy6rjQfyfiI0Tm8
OA5lmgguwJ05LcEOsC8AJOWaBInCLRgIkYEXkDH69OFbUOAyM/YjsG4XO+V1Fg3QBWEAaLiTkHPc
VPRCE8SwFmqZ0pvc/vLdqaLb9cwxxbHB7V7QHClQoZ8W5SlorTR29GEIKkLOnqqHkr+Io7o+CF4B
lWEoBbxH0YbWDz3cxB7Bj3HMYc7QESBcx2GF/FuGhOYMQqr4sNAv15FpNQHlynVc4xjfUapw1cno
vNB1wFllmo9zBI1WLtrmMx9RyOEkyT4jxWKTijGJ7SnoRX1W56igiAv6nff861y8713d1Bsh3ARx
V7CGaU/wsl2fAR+w3CE1PizYKAH3eBgrXwooYay6r+3lfKMbKZcUUdiRjH34qccwBBXoevhi2KUD
RkmeEWrhAr8a6gic4RhVkNZzjQDkvY6poVxPmHwxanD46KwnzgGVWilRQza0ND2IeWgc1KANOeCe
gk2JY4x0bVTtjP1k4BiinnvG3ZFf0/D9xIjHNpj+iOI5mbjw5Rwxnpg3YuIfGgd303j5TjNGtowE
zwy8KtNhj5Jm5D0hMpaEJBB8SdEh4xgGIfLVG4vXMpcRgqtxBsFteYpCF09tekPFyeO+ONE3UVOt
H5oOFVhtlZCRWBly9FXkCKgWo6TEQaubMDXYINg4+AjJOHZhx3TV9rpG2HORzvfapawudAcA6GJ3
j0M9bm4UQflEhCxeRWsWcOfsYBxulsU/avxj7y2wOvQygFPrCdbUxp+0fRT1b+vRF2qj7TSYSiiG
HS6whg2C4LqiPFcrGCRRwLUjpSkzbm4eLM9doSsIj56c4dPqBvj/lGJh5hjk6D2j3NBvTjq3N0q4
2iFQ2AxgPTTgzUx+cWuQ80j8A3UybhzIqO7Ot5bZN5ly0B1ZS0nO7xFMSfCpXKKT64KeUFdS3XEY
69SW5Ar/qYyz+nEXfoUajWq2gFhZKWeImpxh3ICRJ0OC7OBhuAfgwmbLEYh91NJmWUm/xa1PY5rp
EuGO+h4Xhs8damNwPsBvODGCxLk7M3YTcgDZHGaMNTUfcHz6OJI6bFRMJqxhCY7GwqaFs0V5gNaW
B9rBq2DKAc4/c9m7F7CN3AflcmOXKyNzMWOeeFiXlv/nlwuSs6bnZRQyPwnxVeQ6L4PlFpIOB5+D
vKeRxRGjeXNpQ491lPAGLhkzQZlCqRak7phjxuhTxKOoPkMdaOE/CzkNDI5qDo42x9APtxqI9EOA
ARJEjk1Gw2aEGucHrX+dOcsn5DZ0IRvKutzmPxKG3tHBC0wNxdg6FENJtnwOS0YqNeniR3dkUmuC
sPq1dkH1jISIcqtlirRaRvqi5glHObPFP1usUTBp+uViTAbdI/7qLnxUN+d/IONjCY7j7L1dIQja
hE6I7hs7OHcfb+XHrBsQMeg7OdyOGDPFPQh/ikf4l7VxvQcSr4Boaa+Ziy9MwopLimkN5E270FmZ
KcJkb5uJK+fONgCZwfDN/WkGDwA4p9JgQfpEs2dnqLgdMyjFOXQmaUMq44WBMvKEYXghkwtANQlg
yKbgkets4y/G3+Bb8fvDLcQ7mxvx9uMf85HP2LE0cbW7QPiPaeGEl0Tz5N32uFw+K8PFrANcjh5P
bCZcmGVc8h/CZ4bM7d6HwcRoWRQ21veIUBJ6wke8OcAKS4yrUOOS7Qq9w8PvaNx7jqIk/4HK+EKh
lENRAKpBXQY6wroP3fyHFbfezkaohlv2Z15RYjALZ58AT37Tv2Nr2XZWNEaOCGJGAje7kRJzdYCt
xdbLvUCiIKtmObL3f6yzOHhkoEZ2yNDQnlmvUXx5DWqOI6GK6g4BnsHM2GNGv3KSkcIEmqrPu4Zd
8iE0CmPAK0GPZWoPK1mOegcKhVAdMQjZHprRYbBtkGQIqYfC9CeZoTCuJz5/OKF1DUnylNIV68lo
jr/n1f6O++6vhYvkGOeX9r/9LBafM73b7qF5TkJMK1IgCGhFwiQmliDvf6trpxYuLkRsFfDkflF9
q6Eo3uXce780OAkvBIm0Wt+UVAuB8G995uRG9CHoAN9RzZowH+UN2zwCx0Vydy5teT10WPSscI1o
MpgzI5Uu7njF67U/Rz9lDWBgJnw9+TLkJbk7m5RcYsrainDvDRUDpA62NYdMXfFy64luXuOFDGWt
lOhEgTFNJUxX9VA5Dj8PHK4sgzOvdXFxUCljXD19ruqPU0G85Gv4R09Q0inqZXjdMc144p94gT0G
/BErwBKDil6EE9WJOdL2kNaUFJbwfhRreXwAqN6wXLxF0uke4mESNwr/Nosv2d3QQMK3sTSXYrvo
rgy9dj6RlsolCxmCTCGEXTAXRYoqV/F+fu7qJKjuRROeX6ikE4zLnIwS9yNNpAif1JGwhsfCT8vL
62Yk+dXwzALJzWMN/104NBlSMkPGKxZw1nCnVhuNhF4/ieXwHleqNs7tv9QpA2WEB0WwQJczEpY4
0TLZEfaoC+57v8g7C2vamxyaFtMVflMCAwvyez0/oe5Mj7RCjHhzKM37BbvVZBVEW4oj3I8ZzKoz
+e7BbAG1pMFBC8k13VLUORnpZQuVrE7DKKx4UjGy9ggUduyRoRVl7x22gLQvATwRbYxj91T74VcN
xahwdfkQzQDrUW3mXFJuKgGTPpkGiKMoyhzKHYlbErhY9FdGBl6aXaI4CZhY/5kmC15QQFdHZBvo
VIwpL3+bDTbyO90LfZj+HDPgSz7TjMqjwrVUeCaUHessKGbj4nYNKYnyXUK8Z2nemvlN4W7DtB5N
LMwBDIh4Lmc7f/bRcUHygc2tGdVpt/v3iJuHRwc+iSoLnVSEBYUYfomgRY2RpZHYPbopZIdc+WC8
UtmpH0dtxssf55wclhUpJ6r4/L6iF3pBbG9YY/BRehHc87IYg4plKQskeCQTjZOvRMOlBjcL7ltq
6QMFXggidPihSPU2ykEC12nV8NW8Cz1ZndwS9xZwD2P5ZXxjyII7SD69oTsF3RV0SgpTpBrpoYxv
yzpp72zuQykSl74VSo34vEt0RDIkXw0ygJt6wLECYJQGWjKBTE1aMLechE9N+G1rVO66x8tzGGJi
FqakSyNBISOhv/ivzGj/3RnFtsEGNx4UGW8LOjb1YSe1hwcVS4kcsCXVWsKU5GPWC4e27XlhXL+o
k4XgzojhSajaaseh082Jyk2RynpikAk+TcMmWkwDmRM/+ZfzRqxBmE7UVQbOVHWBDtSXL4qjKZ9N
NIdasuGjxpkhEI+Z5vg/4VgyzUb2342fen8Zn3Z4AKjkJHOzYZfIVMCmFbMV6o2HbQtJsBljHJh4
uqHBcGmEufKwUEnxwqPhtiUNHncu8DPsJ9ijuEAxdvfxqwusBMLzbauV68Nd4HNUMcXa6oqQS2Y1
XS8vWwZpHMcSCs+T5QcBTufVibkkXOaRUllHCAhNGbSKExeQtgFDkc0C5ZvIb3kmFgSDGeuBLMSH
EK9sjYlmWvS3HRgICkqr+l8eUnpcmNagFWRXwHyxj8ajJ579ijyk5uLTnYFBDWP5PI3Rv9VEh5C4
HEBd5l9Awbzp4Pj4trk9CQ01Qz/GluZZ0WyNex/FQ9orzgQNQsW/djDOAo1kd+wWP6+9oFkVndcn
60iSMQYKDCkIgaAmhjjWFcl6grGWf9ddOpdtfJvBxXssy+0/sLdvYewU8Q35ggFWWnjx232k9toJ
4SXsQzK0ebEio9X5CCk5jEDJMEVqSr9Ei0MmEHpUFFhY/8Br4AvMzDQRZDGMazh9bQK5Pcvg95fg
Qzl0urstHoKvja3+2P0COTO7hKe493ENGyiqv3Uz4K3roEvqStofZDuIkJvuD7QmKIfSF1qREONh
yGDO4Gzs0p9/sR47wg1ZXmEEetoOjAI6g4mrdDXqnA6rAPYyjaR4ttlxg4sn29/nnXMLvSVk6oQE
EELpAcFqZUAosQ27sMmpiHGRwtfhgaEJpkzbggoNgIW+gXmCm4UPH2YeAcR5ewaOkJOVaFrDZIl/
QgDH8gtk38YjU96w+qqB7hK3pFFZeobbkF1EpXoIsf2CTUGZsIVfbcEHZeyVrxiBJBz6OuYXboLO
O3XzQmDCPszjD0WRoNFawGKWwkrGc5Y/hB+E6QfdPV9i+0djK2TSECDCx6Se1mk3JCy06NHudF0r
/Y4UKsaGqZDhUCo7BQD66sHyb2EB5EAryYw23qWBoViT8g1vUcrxOmceOwnMAMZDqcpfVxlyg7Io
5iZYJ3iTuE/T+DGgP3JdrS+qgqAOzWmrWDx+FodPxdAC1AJq7iW3hlSkMopYfTrBir018oS7gPn4
BOfq+jwt1M6kmx61Nv7gPWyUqHbYvuOcAIZtcjicWtS6dRxwtDoXTrsMevR4afAqq3yRPtEeQz8e
5/EFW7jXLgkfcVnE1ruthndSwurfXCFMHgy3fmTq9GeKqxj4/SLO9j0FR3iGn7eIDgs2wvaP2LBU
MVaGDsje7Ti03S0YpktZAfCiwzf6yOm32nwo8QeajX1o5vazyrltx2Pm58BlFHWBdl4klsAt731O
v4x72eDtryQKGld6KZ7uEQCHjt7nXSrvOJG5eBfhQNsL0QSKHNQIKbsrp3+vo5DrURqgC/V3HVcD
8ijR+bs0ERZnTsRC9DPQujWnTMvROkggmrJYwN8avIEmGNaqV1fVmZBZsZiCrrwmCUX3zC0PQY7K
P2dLhgOJUF3Zrs8CzN27OCsxt6C85UKkTxM3D0sCGW0wjbbr12dG4TTRKx67N7XQthDlo4ypqDfF
hNfAgsTPJ4SnuKfsRCVyw8R4Qpn9nsfwuycKYANi/xG8RHVEBVNS5oss3l0o+msHIqpNxqduB0Fz
S4bHQOyTtFEpJPjFp4mDH4zp/7Zv/D0yPuH2+SSRn13C53J5dsTS3BC6BuHrsnN25YLypOh8tDNM
wQ1qyN2AInxPFXFWKWwu4p8Q9dYUe3sC3Ux9MvA9G+73gcVRIT+7DignZCQEFfbM1tldBrLg6ko2
/2sviwwOpear+G+TgbZgDBB9FGX+XkZOehMOAtzi8YwPWPzTqbhUxplkHcTo28tl278S5169tQMg
vkOGwcdgvw236RmxSnJwyGcG7xGqls7N9iV7ceLWfXMgNr90QVP8PBMJoeSWagZwWQzYCUDxiw5x
qgHHDNyzgxiloJNRySiYqi4emnFRJ+FXnBq4/StBy0W3FvhLcWL68g5jn3Ip4qIfPX5MIQfTxGNJ
JikFZVgroyAlwtDqqNnlQjz5i9M4hHdljXfk7v3euXvE4rszAwWtBuIQeSMMUILvukiCf7FnSxZm
r4UgpPj77pXsfhCoMiWlpVginKJ3/9UCuzxWjvSbqHTBIOxA/5SMvI9gLuvfdVJ2xzWIaXD1/bBh
yC+X78AsCskKfZP41Gk0WxvARSEZprnOmBBBiFu+5gE3EaJQ6uGCCBbS/cBbN0rSfSX3Bf0o6BkF
zxF2gYssQTJJDXUegnaSUxyuQGdkKIKcsr/xsPi/Q2h1siFVTp5YUJIiEoEfqc45ogMJAW8xCusJ
OCdq7V+LErC4sRPrqC69Cze5Q96zXiLUre7Bz2xLUs25fLZj6z/vzrm+nlrvJxUWEOdZHL0HsF7m
sH/sUoGEuZCSbkIAHTX+Hl2+gfK+IEqid+3ghjCAJ7JlAYZLRg7OsYGTxlLzis19tRYFZp3IgAj5
D4ZP1N8cRjxxl/2FfIAZcRlMlkEyyyq34C9jgRhG7Wnylvsiz2VkxICTXU2NqHNHs4D2BLCa78KF
S63dUSkns7OwvJ2/thQoUYwuOYkgbEMWBS0KcTtsN4aRZAu85iUQj2E3YRt7smLoOKbQewnd/toQ
w3jdXsKC0yd7plXnviP16lgZCGMX0FkRa+cMQlh2SEFnjg8kbeSAqDGGKPs+SNytOBa1NJ+4PQ53
Mj+Q5GU5eRmo/1prfm8iZPq0x+cxWSHS7t0weXdOMwevC28XrW9QiJFa0/IugwxTCYJ2t3y8y8Z6
KG4Cjq36qT3jhvgZQsyKAAoX1+w2BRIaHibnHBWfmQRFd0lpdmB8Ci/W/NzG7XEh9zk/eFF1zm+n
uB3tdVItTGyCxoq/Yhxgn1IJS7ozcfU7JA/+c50xIwwjAnJzXIAo/Ctm2Am9aRdIkR1ZbtvdI+Fj
7ev9hvFffZi99HKd7XsKt3JlQuHOdGPnLxiVvopVN4RuuDgXLNhFN9oZqjzNzWKQw2A4J+Ku3YTL
lAkJISjnvzmYNNYoolIV65Y2m3rSmBjxz6AgypepQ6D+igajTaxsImd9CRlww8IRV1oEJc9mYEsL
JBOeGSmIRV4N8LQnmPiLc/KUOj/XwjkTcckRnKIoOBRBgepvwdy0WoVtgb75aURMp6Q5dZELfCCi
OC7gensu/GdOnJBZ9DK2v9V2NNm2763hM44S0kfVg6e2+GzitPLcDmwU0VLaBF2t+JcmBb3REvD5
4QnzBeet+DHKCoWt6X72ee7iEIwqw8cnQf1JwfhfNJgrIExYSbxdxv9ZoAAwSGSPiud6AOLwwdGr
NlyssA04aLUo8kSZ6+vMECXzOGNowRRAHFhCxo4yLFB3fkPe6E2VANcEoNFozTuMyQqIvknK7UFs
hf1aTZyfbpa852lO8Dd7rfNhamFdw9cSW4BIfD8ZMI3YV/IJTlUSL5+DnSOklUQ6PUKq0QluK/b2
dTUABiUTxzfEnhAJCn7nuBs5hW//WA9uNlNFIQ0F0NOvIevG/1HvYypLbMkItCJysLZZX5VeKiao
C8aZbWLuAbbEmxYEsZn6/GUifO6IiTc9H3budwQY4AQ48MgqzSkVboGabSX7+h3Yg6JMbrZxE0JW
mr6nI85KZHIx5+FmDix/kSsR5g9BEeoTVu1TBJOr8n+OPpXjx/XJeXDv+Py6cZLJkqHHHSltcWwB
PvFZXbWsU2Ic2YLMpyqf/2osKJx3tP+wTuhV1wCoGu6hplC1A7ZfoZi4SFSKDFbzRQTh4pYG+40R
RS/plCJUSgpZnJI5vOD0qknuXdf9llkplCpYzzKBughS7kM1UBmlsw+g5+CtjBll0NsE/TMCTJpY
QgAeCBbEGywV1hU28A+XPkPZ7eZLjtBzthegMHSGWP4BYAj7Vs0LiHfn6iWZguuirS/lXRwWNngE
uqCypOTg13t54zynkzcgDBMr84EUaSTwgMxnGj5wCAPTX+iwoLNHdQaCBDvdtiktl9Da6MYpUOue
kA1QJgz2nSe3RIGD0elCaAxY3oIDLLoGThgOUL4NQwOKL3n/iYV+Nq5YJu6sVayW6JKxyzK3qy8H
/846t4MwNEtmC1wYr0vFo6xmmlzHPf8W9miVMp5WtfI5j/9kHtCBdWssu6mBlok+zUCDYWCNQ1UG
tyGvYV19UF7OksgCHsCogsGqa8y7XWk4P3bhEFbHuEwe1oTJWZjH9pdqbGrLmlxLXlgX5z/TeUwO
AE7Tvx3xmeQyplFNKcXAA6N05AmAzxjbkYIIkJW48o7CMKGuOSfC8kygQt2JSLTy5/29urjxj5Ho
0Nsd1w2OHfxGFBsllOllEfkFNAzmCZx/nAxSGsbFy54B5MANolwtqSGZicKVT0OYUvzUQmguouoC
duC9TnzTvGbbuC2nsCdVAXrXOxenhpu24SATxbVnMUqD/6l+V23A4kXzAAEs5WWFDaW/mF14AuMX
yJPiZNmxy2jW8pCsuJjtA0sea/n6JihZ4QZYUY0AoPQLwi4znyz+VM8om4P2bqzD/tnZWMqVdVJe
bV29OdTf923JkeZEtn1UB70qhocHsPS44O/+mLhmKWCqCTPBUronIPdsRCrbVpJpVT9i4cpV10Tz
Df+g6QACx6QFEwQpqHOm+FA0OF5UQNQOLS5fFMhiaaI6+zFP37WTcAIWfZBB9RVHvCCVS3Hnm4vh
aJhzHuRYI9V8AujAXBMoTWg0qJ4qwp8O1Ckg5ui/E98NXkTPYh3BqIMe3zxBHBIME7HZS+9xOrsw
W6D/2DM+h4rUVaHozdH5afLKx3gOKbuDGgyDtng8s1sqrwfQ0tNzAavEevPXh/YmYfNXG2easp5J
YOo/8zvNnePwKtVVwHUAZqqGz1iFnG4YjEFMg2RST/HXZca9TIYmShbSzqzKm/5k4bJ/o28BdqCD
ww6TC6OCe0FMDsBd0rNeYZzs132fejfF5Q3Xb5ytG56PDLC5Ki8/0FxO12feNsXfOmAMymdsfVFW
IHKwK+eQfumQ7vTYivuRGkmGkOVvlbSBVpqlPXEDRwyCDYqfF5ufA6bgrENFWbF4gaFO2MFTXQOs
yJgv7OUtaHHLGJ9/5NSvKclvfciQj1l39p7UsEyVH4RDYg4cMHjNB6b6lMz79SWLpuuBjlrM7faV
51Wj8zusDTLJj5N+QWpMzsbyWTKOSVf71DkGegEk6BsL5edWQJ4u4HaQgWZoIVySZHVfX+isDXMA
cvGiW2DjmC6X7lpVg92Fq9A03Em1B7sLsRQNSQcpQUWwedL9DlM2COR9aBlWGvOcP8zHCa6k30T3
1mNKnUe8xnzEwY9ds/1HWDFgrbjzQTimV0EshS0uM5Ga+WUzJy9JXDeYm+CV012gl6rsXLzEpOjO
LVejnRBg1QOWb245Fa80cvwsKvM1pqLooBldr5M4yvmUL8iNAuZf6EVv1TxSifxmZiDfkXHzJ8cK
99aUMn6vqxfr07nofyHMJ92DoYfwnjc+RwfK8eYgRKGu5wT3WLtk7N2pHp+PNXFYosjFSxpP9Xgo
zmphpr4LKzcG9g4lyiLO4LqSOaWDE6/BOf8MiWjFc+TApHdGuMAnIdmR0k/4GXlRn/KEGLt5qX75
+fTDxgvOSYU1UFfALhV5XN35FfNxxo9iHdOFFpPCVoAZxNnfxUPWYj11s07UYIovwpDVN9olG+x4
coGPLlgy5PwAq3bYGUzj0dWoeNYFeK1FmFafY/vollKSXsBtyMcO/rIM8CVwRjK7nJXOc5YbGwwB
Jskm0xR1BzcVTjrnfHhBPv0Oo4MGmP0CYL+8cc1DpzkDFnYlNDpclYirQraCSxgyJTIjLe0B1Kr4
kCQ8awt5yfpyUkHgxjYohTqSM97a+VeMZqsHHAZQ6J9Bo0jnYXeUIuSGa/m4iiPG2DHv2BeONdxb
cHdeqSWkvwtCZn61t/9yR3n0yO0O5D/EtOjQYiBjKI16jfbw4MfFzMyFU8YM/Gh73iDjYFNIFCRg
VyeKccGP7EbBBYHrg6KwwLjYRtC+0jBNacPoaGbZ1sVOGIr4G8MMZ0q4e39RCkO8VYoFigkccM5O
Sn7jzoIJ+CEDTBNZ1Bga0hUX1BG1z1btXAb7YH7RvTocsEJBws5UvhYd55023Ab5EdtAXCBiDLOa
zPm0e8ly5A0Dshekro7QpKEictKpMxNkGHy7RKff5c2JMSMloexPuCsJAArHBxDfmHfRP1Uhht9n
IOO2AfVSw/o2wJDbzUTw4DDuk1nL2HIAYu5afcOQ8DtK4S+LZZaYdDJyLpj/LRNLF+uiL5y231XH
XOXiXZ1qFgrGqby/for/QG9mDL7ll29LGYY3TVP3H/AZBpKnj2mfJ6qFlgXflRDSV8rse9OQeIZv
J598Yyaworq+GWwEJFKGL5j28dl29pmoijo/XF/MiN+Ii15uZ+7F3JigeklICUB9ke3y78raxsdz
tQ7/IgEgoNIsAuMFzRmCrKmnY7oj8O1mrvgOFj1nJ+x3E9NkQeU7oD3hBdJN5g41gpv0jEb6c4EJ
hg5oqMhLlkWdXphXIw/e703ICnfT9RfuctxgjG+Qhw791yE4IxcXQyLoQngDnWfP0HRATm9JEENk
gO5xKNyvmp2oOqEFD24gmio4FlPj/cQ5ChoqlrWPKO5Y9iIqUzVrt3DVYeoMLpvlP6VrwzaXx1qF
/c146S9QsVno/hRfri+1STE55fhXqzkqNPpyQ71rRqd8Uh3CmR87YrCoBpLqycKxBtXhLDEMwgyT
8YTpOYLcfOz+U6yl4f4EvQCNjThueQdyHf0F+EHD3nLL0icwUce3icdKFza36aPT0BMYkdIGNUC9
33rtLeizvcOsjpqpkdFHI9Susf+iDjAmvvxyXehaATeYSnLUa19sLDW5lb9MoRnSnxvmSuqoGFai
OJS4O0E2uoBzpVtzubni69Rw5jGzOkbrW7B4PqIU4D5lweHyDt+TsK7rUFy/VGcvMsa7GmeQfxTi
JUzprbKoKsUaHQEp6ZkZMbxE+0pPIAXDBCQWbnBd5Fwzm94TfFmNYbIRxo/VjORpLFksA+3HIZvW
/ggF/Z+2Bm4fJyFLSH2aBFDQK7zvb7TwUc4yCrfyyTG0HmpgrGBDRUIkjsPyod0Gg4X9/Bz58fme
OZQgESw7Q01zI9Ba1cmRvgmnRfZ954hstyag23CL369eSK1rqElV4AUJ8G11S86IBM1RLdXf6ljI
a3gJHNC2/yuq1EuKfUdRd/9oF1JBh3/EfA660AXKk7JXFbuRyKARogBiH3o59QdKO1qb0e04bSXY
LQ52ogDAfNadeT/QJZRvzrMV1R2aOgAAV6xT3RlwuUiGhuGafTAeOgEe/CPh6Nw7GX3hx1pgfiwu
c8I46ib8lGp8X2Dovwu4lPeggq18mTXAL9GSd3nbXSQERD0CMwxa+rCDhBM3/mfFSJCBfsGiEAqb
pOaKJo4/+y1hKZpRqROBPAKRk8zJPCtPQKrICnsOIPoODucUjEWgdTGzMQt+EqEnu2+c38KVZSP2
0PtS3GuqAHPx5i7r2/jO8fw/4G3ofQRfFRGG2o8V/Re9PNaNa8i1eGCuMeQj6dmcSA6kkm6zanFQ
a0uoMvvgjW8gcTAgNj4QOARTeGmO9Ncrk76BTjX5CIXs2bmWODaUzTCnJROlaxmK5AMTLIGtErQP
QYofoc+lriJpt+KOpG1mEm255JJFWDgVBdGK8zPDHiS+F/EXNOI61cMd2SFUdUwBlSXdduPLuV79
Tzou1eagbAzSj8g7/2cmDBvQCsAt35e3tqTHA0LnNpVt9WFMOPCj1jqYOBTEvFycPCltceufVmJ+
RtuMZCtadO23xBUFwA8D8P2I8JSYB5EsxJX7NRDjtmVsnpLLVkFGEjIqANOd09Ez67AoQFQkOi8S
pLJ7SitGDOLurIYEMqOVExvbLyg+s7gcC08TVTGeA6xA3IP6ZzWZNiDNP0Jrcq46DrcW1TeDcwxg
dlQ//6DLaP4d+zzlTEkJABg9EUVh3Ecg7II99/OofDfkqQl/cNPXkX9gEndSZzoRdwjgBLD5U3A0
JwJEFxPDcZqbT3ayGbBVD7wmMEgK0J9QrOdE30F8ptZCvfivmQBfkgZwKWzRehfgjmLBYBZe6oJZ
5iJ9gwm2XxjeMRApubs1aWtxOIqw+ybjYWC3QljOD+2YRQdNuEB29XefzLvIB0xJIyRI2Diyj6Up
vWoJb5tx3FpP2BPfcmdAFXOzA37d9eGKMZPnni/bdsp3apuL+20d/JOrhr1JdRvt9kufB7fEzpYP
V05ZDg6HH179nK8QUvgL+wMClKsEIu7clFt9mlm5B4J6EN8V6HvhbE/Rp6vdazuTVIFLZCZ+6Qgz
ICo/XHFYY+89DSX+tBkHU0tN1rLox40i5GqPHLLfvXI7VQxxrpsBiq1U7Jza1Y0fM3Fa5uo6ynYC
iuzAQkg+Yc6NwyxqE54ik3NCciFTx/ydUFwByGODkevI9HbuWP8DOLpyCaSERnLAEXieSRC79OLV
1N5djTaqqKK3mHwbKqI0/uSQ7nW100ngwRks+A1SUznNSetA8LW/fFNcKKb5spy6JXpc14gxdAQL
ZT5e7RfiGNMpWk45oXlIeLf/3N0gv13A3D7s/2Ys0s0uzYrMtOumCW/iPqnRbbIexpQgd6z8VXyp
BgB7ET986D1SrvMc/3pijuEWNkwg5YQ0E2wVMbbE4326jUKMjVK2dlwhoUXUPFenK/wwyIDPu+UE
cPkL/fBbTinRFgBFV63nmo0vynchy0tYEIrSGqi6V4u5rFUQtTwDl9Uth0fScjOYHg7LFea5UzBs
5XyqDRFwG+7BePpfVYmJ8a6qZh4cn4H4iuvQYY6dL8crhi9DZuFqndYw/8HY6g4r2P36KsDUI26c
Ong1IQ8yp5WhqJdXBQQqkqirBGsDsvm6CdcCMVRw4RVong5yJ3u4QqpapBGN1Smv8ZWIODbFwjpM
uPzU/Wjv0+fAQVUPzRHJNDc24X18Ms4JWPfsEjiWr1fOHk1x5tvpZGsmfGEG4IUHF5x+0RI5G0C2
BDnkhWB5MSSLkibNONC/V0/8SrGAhpLCYZ9HMKAL5nEmEyTizBdSRzXXx5qmM4z7koJKL4dE/6F5
bmv7qU6Hn1pwTzYqv1QELNKDmAWjeTENdGAQ5S6kM3y7nkOI4/ShjHtWrIuPV4lbzWewkOkU9vsI
SRlomgPER1MovhgYurHgzM2IlvlOphKKR3QLfVaJPvNqTM710Ib8dUOcJV05XbGESsFMv9WheBLU
+YNXVt31VbsOZRBZz57qgssEQ07h+/DaXRM722xPOfU4ZQ/UqZX0QcmsUOFifoZcM3LeuHDGjldg
Mmt0WX17clngqiQCuPvbDRwNLgcWPA8oEMJqCXdmjli1oD6gLpyECtnL+DaTYUITPwDxY3mE2k/X
Nf0F75hyQSQpK/xEfV68k1/KMxZhrTiLmBLgSOfvMuSSPARDZOwnaOQB9wLHqlgkqo8ZATUuJnfe
SsdNT6UM3LBC+3FVYbWWDLhInOBdw9npmWhJy7O6VHWmkKZ85owT1Z6OUSgA8WoPS2b6wxofhaVj
JTDdkBylAzsp7jUJgD6WGIUNUZ1mypiKyxon+9ctGnDSWVZ+QgkirFp0DV9Q/qQK89EtPlwRh84U
sVwtgSscTiFlDPU8bN0e18MBXdqVk81NRHlhTzT2SM6Q+zjeX3EAojqD9inMg6vEy/oqjPmP5D2I
foy588forR5Zk1dBDIu+nLPxFIKcHzh1/5WRc+g3l4erNsJqu4Gje8oHeXOStQyiRRvDGhazELeA
a4Lwg/mB5WUp+Q8paftYh3Jt4XSCmtyf+IiiJ5cRdBuUw9HHdIpWC47f1e6DCS42s6e1uiDTmpgm
hyW3MS0r8wvpC+oNSyLf/UsySH1NzEgEREZF0U3sPNWwC+ghLO9q4AoRUESc6mg9OmoK0PoPLW6M
qAXh6LA6/0FU/LPjt8d7lQN+pLGGYVVdX1WLMbMf99Opu0jnKAw8aOYvFo89DjH+44Y00GsUzDVI
E53NIusEw10gG1zmiEnl9Khm/pa632P38C4DLukG3RgAJNkor90IBpo4j+wMvhBu2+8LmvUP3ImC
CkhqCJ+YN2G8CqRU59svOwqnkhMZz04OqryqTvhW0pENPGS9Ga/oghqbLiyX1Zj7fON4qkRFPBQv
TKq+XgHtYd02N6yDeX2DCS8FDKOaqxHnytKNyvlVlxcJ5SfMeOhFxO5FAYQw4EoY/XBy4UbMr3Cb
SGPveXrVmfOFnzzm8W7bGVkv4ynMkxZKQk7LZOaUV6MgsX5TMypcNswd50a/xv0cT6+1+BWbiL3M
97mz4Ob/E3Zmu3UjSRp+lUZfH2KSOzmYmQvtso9syZa3uiHccos7k3uSfPr5IlUDTHUB1RcNdHmR
zyFzifjjX/Bw5e+LBTr4bfZL3KgUmQpY5uXf1mKhYmPV2XGnQxAaUuBq/3aKI1yGiznMn4JygRjM
VhN/Wis7CVJONzGjsjFoNOeQLKC8mAhe8BbiN0TxJlFiAdJw4NZveAYAx6WViLVKiH1rCzPLR03I
UdZWQXbRKgYjGkrflVx0yNV/GIGgpp6gLZovVtT3oJTQdRkNoAulMuVgy5kmgqJfrj3vzZL485Sr
/SAfKXf4xnksxdAKIIIVGDMqvTFVP9DqriEqVYCmlgz7nkkfIaNgFjKMjoi4hfktYnquSL/knMR8
5M6Zo7PN/7UyBGuGgi7+tdqw2gi7TxxX+9XJTwNfr+WRPSYZ/yaHmbCUqcI6Rgt3WCSulyem3ThW
lTp7xPaZq2oRDgtze3WwHaEhBwKfKBlKAJwSDUrIx4VXO3dYYMkMFIRR4/KMFjjA1h9HaR8LP45X
YF26UwU5UnSrIns8Dr7E1FGQYNvzgh4GVhVTmkrqFQFGrOKHcnu4aHtcSG08FT+fJEnGclcHIr57
m5+0Iom4Ph3+vAz+PqaPyL/xWwZswjOLuwrP8eSOc7XM+ASQzqeDRtKIRN/Wn44jojtFFE5INUaB
OLjp4Pv9B7InfgbYa95hG8OJJOp+ph1svI2PrcT0SYWCNXfc1SpmRFUtMsXGKalSuniSoaCF3zqF
J8E0eh8mJCgI2emJTPr1BP/DlHnjtx90CP5FQAw3HwXcVY0aVO5TJQP23DXei+mo+SxCKl0YwoHt
IhtaNFa7xr81Kb92vr8zoQzf5Zt+SVzZRLloAHfZrUy4xnFq6WC88tbm2f++VxmnYgiEnnWBeAHA
PPEQ52EMYn/j26cILIhK+tg4Q0vJGs83dQlHimgkZtkuL5SIJ5hQKA+F3A8gxLmP6G1yvKJtP+RD
+dGUfKgKAr+0whxuPF3k+9525Pn2YMGH2keJbPPqeUZ2oy6sLRmGA1YAZHmMTFP5FQx2iB3kLRjW
qh0zr0t7ddxTU7xCkKpvjqF2L12V/lBVxts5SNPOSw8MTZglSmIdrddgYuBJBWv7Dtvy7Lpu+GkB
nsx2eqFCxjs2ZYgpB23y/9lIiB/YRYLF+qVCbndlDoH3JGtmF6RQDTDUNv6E1WUTCgouWEFsjzfp
Y3LmxQ3XXT7CyZnE82fSdBMTfgSXIpPQG3wArBZwQ1t5Fjux7xeQPrOLbai/1ht73pplBzzKyxhL
d7CFKL0WIiKduYiCOT0kudhaB9iEyxa81aY74DT5gcttQesPQ9cmzyPkxVtg4GeRuvg8ap6KOBfY
xIEx4JVqwcnqkIVxOra2SCfMiR5ql/M86RkyvI2vDQ/Hyv5ylf/mmeTbsINhwXZgaiZOjSS7rMhB
Ds9ZUbSLsSpDoMSDtEwXgrZ3kAoeTo/Fq2lFvGh3dT8/2LALmXHkfvNycrgoNmwW3M+JAfTETJCr
ieV8WvGnCnoYdJ8TiZbAbDd8b/M/p4aY+JPv7XHdF9HxWez10ec+HjEw12nkvkpxkDo+J1iGIXin
0JUqe1QUKE7ArRuM3A+oKLgc/bHy6J/25bORYDSVsoDhz6AhRxopfNx9YBZQjLQ3ACCM8PFkg5oG
ZnUao9KPQMjmz2bmfKd34+/jkUpyGZwxQO4TeO/gxuE6f7YxPbiX3VkbJElqsQEOlpYl7C6LtFnH
q5OTpuBY01Ajlijuglkmniknvw1LSUI6FUF9JXjO39g51j5D7RznsYumDOCG1dvEv06EkHiek+nq
rEK6GCupgPw9XhSF0I74RynUrtEXzlwWW+XwobLq3MdtfzH365eJPoVTSujdPm2VDdd4I0bh/NMZ
akU7uMLIIL8IA5+Wjmv21PXaIDpKynOC049Jqd8munC2JG9VObSlrDkKN45Osa2zP3CKOCgRZr5i
HAL93QnuT4dzeBFQdXVOQCWg41Kv98XHE3JjQyBlVJxNyx1YIlDx5MctIBv+FPmxHsPm3BxquXQn
H5frih6wQ/EKAClsthy0Tqf3ZE4lvPo0I9im6KuzVVaLD6By0cecOsfJp6ne2rOVwYtEzSbCkSXF
7HYUgQBsuVjSCVZopbjkUNWKouu0DnUZzb5H0NhCbh8xB9w/SKmInxR/hiw4nyod702A6cBnrnKq
UplUA0P7lb71c6atvLe1x2dnbj/nrjBznG3DgAhRshiksxlAKBTXqtzR05oENOkOgJJ4cCX4PmDY
y0NGigQkKe5hmbi5oekDhMC6cpd2diMpqmI9M+MWApLwRjlJ7OlLzM5yMRfNV+Y4+NiHyIiFy84A
M7/BnOXnJFxCU9F+GaEy2GNOQOduYwJVLxEQlHj2aqrGstXF5WDcAa4SaLTecSZLIu5j1Cf8J0RS
vCKaF7PzhuA7MWvOuad9j6xP0JUjYq9OGVxFtM+dx4OSiNEo278eXrBRAFJhCNIhNNbJVDHz1OXS
KUkSqneckCwaN6YsXhGUSCu56TD95Ob1T2g+FPUbI13FSXnLHbY9E20+w3Bm1OePzDaOUf4zhJBR
0W3fi9WVSXCpEJsUS+buJq5xM3OCTkf8S0iGqJLJQaOOn+Ugn/HUrNb4WyeqBGg9oNXcu4Jd5goz
IdGZxY2UFhUKyBN+WiMaUFN+lkm/yllfkIupPpoIKcQqI08sUSxTTbndo15oqY3LYCJYYbvSix+f
Tr6aBxNkcfZJtdG9j9MFdZusSBxl8rZpm/mTtlmZXFMwisS6mXeuhegoxUQ31c9iOmtF6bpqQYU2
WLrlZu5YAwazQvaFjX+g+C3AWVkdSJDul9aNr6XnFaR802PQXmyNz4QpgnSoo5gRZwzh+9Qht63Z
uBNFuED2Af3TWoCNMsa5PsG0zViLjv7kHjqGxHA71WZ6OOGdprqk1fEThayILLcr68A5Z1pdeE79
BA/qpfRT5x3oKR5m0FT899ZHVJpHK78xLQPDfCTl7+AFitjS3srgnWvL+kgQqCQaABWhkQHsLaQt
N+yjfnP10xjWP5ptTS5XyLl86Xmh2y4iNIHt0j7VSBBqt0RmIi9sB6RnNxJaD09BtbDUaTV1YfJ5
Gs5KGD6G0DPgTWSwIkkRivCtKqC5VwdUSzGxypOVlh8Gq/IRP58RmNO3qOg+Zhx4IoiBD9DD49Ae
94y1bFENZW9dOfD36VEtXmsa3vypamCsLwlmTlYDr72eQ0B4/5AXsf8M6+WHGiDM6BbULN6c8v5Q
bGzdkVaCISeFFWNSISxR3+MNnUhhtW0/h3pLL1vdM01zZD2IDEybHTiIZh54cB7ntR77c6a7+NLz
qvViJ/Pxoi+Q0WVU3fJ0RzNifbF19ZmPepfnOzMqmWHSVddhJi50qLjW5qXUzWdPpTxFKu818nV/
nnbuZsxC2ePJeoNxFni+zMgwVONUY8XgAMZ+o64PCWGvdn1WnVwO6EMltoZ8e7DKHsaLZK6oAKTf
2u4te//+8LrqSbhYRDyX17jBFJdeoVnCLDUk3jlWYEuFbRM2kVz7C2QM3xm4VHjYdSCtAGyLIAZ5
kaJ2pJQBU2AeGBzYPJ4cpKuY9bc4CbiwB2VqQ8j9A5v9+bQiGi72Mm/P8O39s613J7d/fKvsM+FR
xjyR1YdfDSsHe4acekC+TpxToosTDkKKX5bMzYZHZcokEO8UkyXY1bCk8Ul+juEOUPDHZU+3U9dn
4SZBNtC3ltjLEeG2kKAihJVog5MUNotwTTdqqXwEbz0CFZSOo9szQoNFUzr2zSezc2SjIfc+mILl
MUnTasFD0qkoGeD3I/ugNB9RpFxXtp1IocZVjQx6M69/kPZcE7yFnJFP2XPzj8RvvA1LMm5MtFgQ
qWPOXzR6yQf6EKpvxplvGdmwae/o2PgJwM4OodxZ4a71OW8pxPQ2fcB6G/BXMGnazwLa+sFvTmyo
vMeozSQS6xdJ+y4mGNAwaTskHDjlsdIsH0RcXrveklyFLWIsfxO5m+Cn9FX7Wk2aR0V5dK8cOEJ2
WU6a41ygDDHH4aSTcSOrQEKwbcuQFNGneE/6b2oSlLkkOXBcKNdsuo0Ni4pLtqazUFfZK0YxRlIi
ydQ5fCxWG9QG/kC5oVM1SFRhQ8oF0luYEC93meY1Z5LB0B0GpGnyAp7wmXxxoFRikkIh79RSvWjE
5+xFG3Vv+VnIDtTGBjpx7Xo9Nx87kyhiKqTxOlr9l5CkgwvXjWNQncXt8IOt2nNd9iGCd8oTsgqF
nAI8YhrSD45CpLW8HQzU2BdML4o7mX1h6fIR1Tl7e+rwXRnlauqCIFvTjnVlKF+BYSFNgAxQAA3N
2BPngKMysCPqRFSbA1EaUa0xfEHucq8b7gO1EsrSiJZ2p5wPmqRDKcuyzysJFGyQ/Hrzr2EizTkJ
2Uh6xXWlSngrSK2+5qEf/SbzZVxT8q+MNSEGiOGs5boKG+E4hG2K12PFBBzynSU8vFkPp+GZ/Pjf
ZFaFXJSfnPrvrIUZ7E99L99jPDhO18nznkwJddTOkN5S0Rd2LdlBH3MDK34S94WVgdLkQUTL1z0K
SJuVGRQ1IlMx5mBgwNEwHqiUzjLiynXkQvhh6PtsnTeFAsONFWNRtvv6HEChq0NB5lKAL328ctG5
adsiXj3nmAsIdCW8gHgErBJ+EcMUMMptCNpzguASW0H56hg74JEsPdIGBfvk4z9UuX7Gi+opdadQ
MoY2Z3qXTxKqyqa7x7UkAktzCx9zfbZegOCR2GqhzR7s4wmL5ysxFba2dTbIyu6PYGAyazPPrNlG
B9geQNm8q8qGt6fW7U71wSfDcAsEiueSlLhtGNRq16ZhPgikhsa/5XeThBhQLCqoTmc5aBsAX2zd
Pr6FP6NyhOHK6gtM85IzhT/XG4yFUzz0IzZ4TcfJh6lKTc4v6KLZGVycHAfFfD+N7XmCMgcmzreY
6SLrSlyrxJkTBoMofjrUr6jMfsmBZus8SvwxUnvpcNIeXFkJhz2XHcZ0K8B+iqLBSrLBYqabBJoV
ppvRftmombr2oGnqeO31UI+X049BWEBCrrP9h1xQ9UhlKDFoVJIkbSUMGKw6zYLTOEPC/80YPEpR
jtjpgbaCRo3kOetx6gu5G5eRCc4u/GLoQne6ldHrLK9ebA/D8LeY0c/FFu0vI0Mk1CZ4y2DjieoD
+23ZdkFEK8VYhBsFmrFbzCWnIVVDvjCeMdEnJGZi7g0gmKLwOzk1I8gQIci5jsAk4rCcb7cwfKEN
4Yn6cwWfKHqcYiaKIXI8pUcqS0ZbNnqZKSRVCi2A2jBeQS1ta4NcHLYN3MArA9QJDbd/Id6RiZNw
zHNAJnQ/AvyJ1tgaCxg2MIhFMr4nCO83JUmPVn6YiIG8DanVxPLc2LLZeukm+xG+R0ryG+cT4CGW
TmbpAqIpeLR6gLXl7EAErATwsmD/55phTWpDXO3EAjIf7o4esNzU4J8TbFA96fW+SISXblAcO1M6
YYpQjChhIF+jZV4f/J0V5oT2+6ziTYrlKRoJ8JTMx21X4cpCu8LIqfiWB9kPbuSvNfob1iNEnQMR
PapezH3g1OFt0b0g7ELK7JF/aBtzSJP6sd7m7hoB1KtfckCTeXI+rZnpCjyavLOhALiFjH180ksU
xwBahffTKEjTpEFnd2KP/KFGWf9sHO773JcsMzTiapEahXE+SezS+oWwQfFHGSG50xzBQg9Rt5zd
JUpw4c4m5orYSBwOUFod8v+AQ6itBjgAzEoJNtn4z+wgXy9vKqSP3tAVAD1htuwQSHy2Lfupitgk
ggY4SzyODhDuOc8boJUGKrVMUesZGR2mLfu7U2zcucQTg0p4l3GLZLQFHmGMLTwiK6AyfoOHR83c
e5zV3KwmIvEZQBj9C0cdhtYnH1hCsZG49sQXhNEV6CQs7LWjMpNpGocfi8oD7LPSuFL9HP30YW1p
NBGfwSfaOOdPkJBCxnc+um5B7sTOWomLsKbV5hqFUmKLKCpLof+zHSB0s49BS4lhYR86X3mnzzYP
R07SddPRo5XOCbEf50aQb3IrCoUpPiauCStb5HINjoRu5MMEZImOeAVRH9N2LBzE/KmZ8rmbBDpg
9HpyxiriMIzdM3JhuF7SABy8Xp9hhzUtzD35Ij7KOufoXPki6NYUt9EFMllkxDuIPbLC340trEeQ
TulWGd80c+irwz2T+gU+1Xa4VLPsLgPqxLir8SEIz1aaByeM31J4L566YViStkv4SyvTkNpxo2+K
XA9KIhkeyjvKAxlEc27DykXGqyCckAO3/YQfK1Un9acQM05V2/thijjuTCgpBRbzPm4IH0ZCDS7A
6JrAIMMYUiY8k4dNgU5wIqbhgkcNIojOE8GxtLknP0MCbZi7nBk9wJziFDqzlh47ERg6MXtWzJkk
/M+OBxFpAopV24FPLDLLM9bS+7Upy19gZC/GZYEs6XLvdeiCBQeZSnGb8YX5lTP5hlHHUWZwVBZt
nzUQs+Nmq3gaJ6DzTX0bYBbUdXxDGFZ5sUxZdUnp1J6XZkfHhczqmvqezpgoV9ZvhKkG7pIWCbVP
8XTkB0qALeRunxH30NlDq6KkY8gClpeMrCXmSLeWoBozhLY0jNPYtRSJLVib6cB/RRXW0dxVrBbf
eAfP2WFECY9JmKN1xeaKiV4cCi8G1ZzgVTPi+I67BfZWPhWrnY7zL7ZqT/eSArQErArikFhyKulk
6h5PleMfczy29ZnJ4XchpUoKerWyzOtENmkCPGDoBM6qcSDJ4W3oQ2zR9FgdfLEUDj0veQU20s3K
xQkr7jJHQHAHyrA4BDuF3NY0CowhuUTejBSqRsDAkRhSbC/52/hTX8ppHBhKoxObaQxgOlJZbdJs
AKNYR/YT0tw2TbXRZ92g1JVwNWfnsrL9fTwvSCpNEWO2SRAe92U9o+nby7sgBtEkEAjPsGsh9nD2
vsuV3M6kvZ6cqsTzDWtR2bSwETym8pr4UXqSoW0IuDwSnixPKzCUFXWI+ZZkFuaYwNcrcXE2YAJq
BLHneuAMLBCP6B26PNzt71OJS10eYWP2FgY87VSp1ghH77jcUDXCPvBCXpsYqtrJx7FwdBmYdw+q
p/XzS1D2YmzVS6yjmTXn+nh1Hr33kHs8HGFTm03f2vdFbf+dVS3P1jQTilfPe5hqUAx6BMaeNzJw
BZHOtmnaR/cBJ3ru8lL4zfB1sdRgo4phEnFaTBnFndnaN0ft7D0QEyVtGFgM7AZB+EAUxH2BOW4v
TrskHiYMP6zZtfXMUT6zrwXB2dmD4kqy7fdTfDCZqBp3JMW1HT7WWDvABBeyCE5RN7CQqIekLxtS
TIZB0kZ3O66qzjzm+BMSUtW9OANT3ZhZN8BXXpRLshXTQ71yXsBQq75bA/VqifXXGCIC5q4yT2Pb
LC1Qrn4AlOof0OB6+EFyxAUNJfK4CDzjOcmNP+BjxbQPGCdhMCHk3FOX4lcWwSF+UFAfmV4ggsAY
yY6MKPCb0DNwKh/sZGVNCGAPwMJoLBj0xHPWfjCpaCPj8EyRSMYR7lTche240EgPHyChM1DnSLLy
rmSiaT5B1B4aN11n/Fl4ORMtlB1K1B7N87qTDICIG77CfG2FPWLWARcsuA5SfrbFEunZUYm4XF0f
NCroBH0yEcQP1kvZcHgIijOVnleW8wc7kLJ+x90GEMwH9zVBkKZ5wlmOZhrlksU/Tny3dECAFj8p
maVzIttbOfBYAWqke8a48trJBLtNE7pW1D3fdclPHEsmfflcx0+oZfjdAjfXmM8LvYzGmLZ3bnVT
xU8J4nnJo6pjWGvanpI1LYjWYf4pKbnFDgzxa4d7E4LnO4fW50GVTIK1sOqqfVBpsvAnZ2Q5Nc3d
laXiHX405J67O6R2ovvkNJA8WPG90OkC+hLTpi+Zmz2Jdupy1V10xdfzOlSCcrToXPcfuOEW02Wj
3p4VKTCSTCXjDMMdcOq8cYaFUW3PicsqyrOWtsNKPQxnIDWceBDykauYhld6phMXELdJ0sMubTA8
QcNr53SrryGPjot55lTiUEBh2Uf3loN4lOuarhwlsFZgFq0oIhDYyrgSnR1VTC0UzixL/KQIDMKx
TrxGP9Y6fH9gBv33v/3H//zXy/af+T9ptJodlOlv3dI+4uQzT//990j9/W+Yjckv3//6778nSRwE
2Boz0wp8lXpe5PL7Lz8/lV3On3Zh2TFTGXCefGSGxlCivg42YpTW8H2eaWRdDClymoDd3DBxv8qX
EEEgjwrSr4zjbSZV3uO5XbPk1+JlLoar3qdA07c4eXHbrLhL0gzgxLvcmL7DhC681jliEFnHcm7z
a3mBX9AMdwRn9HHmp0uQpbk3e3K3QlxmhvF+JLxX1MmyVXQXcvTT6OJw7ejwGr7aY1XKOAovWZ6z
6sQLgeOcWfRYq6cuSnAcj+4PT4ZjDNrs4PqvH6Mf/ukxRkGaBFESJqmKY/Uvj/HYGHn0GJ996XGI
WGC98MAUWDnDKsZmd2gQiUwt75KpvpajXciqnHGPgbjRSRsAAfx6mnEjryFDuwC2KQdAIGE5SAKn
QbKKio96S+5qU+Fhh03sQdfUhtxgzFKi7WdVlHfxDpebEk5yov76+7le+m++oP/HddLBCAczcs1j
MIXXPdxcZ8D9GAiP7Q9ky9SLvEuWh4IgPSGpk7mIEF5ySajcSAZAQa8qfMANfQAmctSkIIno8L53
0fSj34drWVTyKPIUft/UPx4r+rPq1k18Zls9dr7vtXHvFJHGylU/y6w5Z40D149TTc4Bhkq0yCHl
wApcvDF1C3IRmcrQRI8aIR5rWl6J8K01uLD0BVNg8sv6fQAHUG8EylDVJbix5c76hMT2Nii4pGDW
/pSqSkaweTyex7Y9jynUDkpnIRcJ6q9Gfj8EPJZOQpBkyMU307LilUsbL+qO0QTvhbClPVZ1R41I
yHIy0TQlPgb7WMgQY2GN9jvxZK9wDq/A7Yd2OevAYARzZ2JadTGH9BmMiRGLJsisJB1W8q7kY2zh
WczoxpQfhEJjTVZiwnkpK8sN2Ti+oXey9OIZ7gXVXrc6X4XHSajwneLh5uiHlaKkn0An3OQOIvrt
aui9wLLxvJX5Ez95jwYy51PY3vn5r5dYIivoDydRGEJ0DlNuMjZQGMoK/MNJFLRxMHjYaNdEZoWU
xHxyuTxslLO8tQEOGxsLZONaMhZErSDcZeG2tVhwD8NBx5yRcVw/2yQlTNIhCH7q0ujdpuFzszgQ
Wj5LiS6LTIqSZGFTaiGxos60Okvxd5d/SX7KFPBsQJVUDSWInhG3aarBdH0Kw/6qiCA/BDiv4x2Y
gCmK39THZKC+w3/17oC6WylsTihQZXWQNgnhmb4V5chHC07Kz3NwOeQos+4nLECJmMNwyP+UFBwB
rk9SzXojx6RQtYID//glZMKKbwHhBbAs3k8sACyZ7hj0f50q/45W+lpPlBQELtkAI87Fv35N7p8O
gjB0sVgJFEOfRAWeXCj/7zU5Xhd5brWgvGj2Cxw+v/rb/FkNbC5y6a2cfmH/cRXWIA/Cl9fpSloD
vokY7uK/xYWrulvcYH+ruBwOnCP++gOG3p/Xke9FoQuBNIbpEkd//IC+MwVR7uvtUcjgsoYIr7tB
VvMRZ4X7GrqwLYoFIsBC7VakSGiWcRtimqw4RrBbryeYMBzEVlaYSGeYcLshtc2WJ1gED3XNYS0s
oTfbX+KaVMEJXbLhYCAJ2gcEdRnmaNBafm+Rkp/dVEEulwusv9IzAbZEKbksGHjKKgazcKoXATLs
jUZ1JCeA04PCdDkkYUizf/2UXHkK/7Lb/DD0Ywzmkb3zpP74lGixMYDZaVhVRd/upaztAj9HGgtE
AMIXEXR8Woq7HGNQGefQt92+LT3OGHIcZIf9m88U/+kzJZ6KktRXOE+FUfAvl+jo5GOBreTxLBpi
6fCkPtIqfIcLFVRWUeahK9cMy3TwKek5p+TM4iyTh1ahOa9IloPE8v6vP5cv/+4fn1WSxhHrHtps
nKaBXP7/b8lXqbtFWGwjMAIDFn7EFDMZ0FBKvPJO6jJkA4xOOaLyMibGybstjP3MCWdtHgHWQC6h
z7oDynkUhY70//6ICY+731EecRrlH6UKSrYE92roGwveSAc1YY8hXvLv3n3w55M2xejJT8Iw8EIX
DPGP38d3XTUFenEpy0EwhEdRZ9RGeJH8ZgyU+Z4G95CBn5rBzxUv7J21TTOHftETyUDsKkq6Dcgt
T4IzOQfcvGJxFIz4T46gOEHEUHKqgTVzWHDwWUTns6dfJ8hO99NAc2xC0HXCLqkiDFOhIGswkl3b
4xL5zGvXAUFTQU9XIwRsgubom8gREpn5RtEXbc77bhcuePYQM+f569ftytf/4+tOIy+NPRB33njo
/0upg9Y7pWvadpRTYJ84a01iqyppjyNs340WBWSIsKx7Od2mif/NyDWozYIA/b2oZpyVI7oAkaHD
/OsPh/nCn3dJGuGm6ScccMQtesEf396hkfS4c3Z8sfqkBMcKwY4sB0ithFNYXnUd/J4bkLdEdAQx
Y9EMfmZdUWpu8Kys65DaCT5VM4ikHzj/CNOIag0OWq0YqUsejXZ5sRCYWJgYlSfkzZoIvFJzdJrd
jjOZ66EPFbi+24uPVQnTRU5duXXlZK83AFG5F0QobyH/asIOi2jyDldTvH0hkQcb3tJSSRKZmT3Z
yCwTMw8D4GAdQcQCyaCwlyRdeQe6zX+biPsRY3DiJwDRJ+oZF2xfY7yTiLFBLJaupuebMMZCGQ9X
zqXrdSXLiaCeZIvugwEY2apiVQt2aAcidULDl7SCiZCfAFBGApELiGWjNqyfTI6M8dpO57ibGVTC
xQA5wcoaBlSwSEAMYVkC6He4fVxWhrnTCsxfp5AY8kgoADEobr0N830VSoKYRBPllpxFs5o7cKED
Zm03jD2gi2XgN5Os/BzJBy7cQBriXICelDIt+R70NN9vyrFdRjQ9n97m4EoKrVMt7B/081KGjDJu
x+sMlYVOfzohXlJOBZo6KgCZYJWPJLFAKLTSD+LWSngUMEXPg4hx9LQC5oSPz6nLReaMQCqr5xxX
WVoTq0gk+7uKExJBvih6PMCR1afph8SPJQ935CG0Emt/uya/s9h1wDjSTiIpA6CtD3xJaP7POXKQ
y7obcTrTVMspTgpWZzYCsFutr9VR2PlbUAIgTuX+GdNYFmorSOwgOSQGhwvm1jjuUOK3beDcREN2
QGfYs48WQ1awlbGsBoQNOeFyG99WsAX4669WbCHTtSSrsV/BoPtNgSliXQvuS5yEnbVZ/YMwLFg6
r8Krk9DYnpv2vlo09l66HoDA/OqmlmdTy5TPimOnIbq3hGqhT0C2frXbD7ykvhpJ1OHhzQHmscvI
Fm1ZfEcp3QgORpaejF/ZAv8KqYbis0tRRXhy9y7fqazCyS/xX8t+Tn7wqYvrZ69wa0rOK9GGdxuj
nBjiMSjO6ziE9UUPGvdD18crFfUXy3TON9whRfoRd4BxOC3A4dOoFLYgfXWWnKm98MqA7imBIeZd
VZyCIPnCQpf62fAMLbkI+QujVsGaRAjJhIAiHNoEsLdwAAJX3v0imrZYBpMr1UXJurJYmWUo2XRH
U0HL6fZXfMeJuhMHREs4MPVEVKOhX3s/MclkfonvSdJ6yJOXNLvsi+IVE9b6ct7NT2H3KGh6lnUA
7ArLkKCP90nh4Fcgw++gJPQJuhYjlgXTWKX4jWnDfTsfWJWWHWNbcC0+9srbfgrnRpiVzsrWqys8
ZeGZ413jAc8eUwWzaeLuE2gjgBcPh0Jmf2IPkk8Q9UQGCGmXYBaI7wke6JcVVLQrZJYBJHlr2MMD
CWIENDMSiQ0iliubCDLw5UFYkPW5yQv4xDJe1wetKU4XwgZ7ZhgM/RipNo97JyeeQOfmOtnRM2my
vC1XASIcyYiU5JIEqFNWTpnmd50Cauek5KSB+3Dtl0H+Vc5IJhlMg8QzVTHAfOf49KQEk2HrJiog
BKe074ic+AYC7vYulh2T4tThVFEzVa7YYQrjlBQcmPUKueEbE0BMr0hYmEnV+L3sDWbmzgEzWCcg
o2DV/HgmLAC2CnTUkKMNdEKTzz+dHBRNkAxokxt1VwlwKBnPwcJQuJuAjvqyJzOTruxI+ODi5reO
gJkmFKQZPuEowcSHWDpb+580Mt86lCLQITi5xDLWGoFV4qY4NM+4crFQUX1xlUheGgfQkzhu2QTS
wKNMEsKZjpGASrs4NQDseclVB3OODGAuJYKNzYBgVrQecihrTWcZi3/12wHF2MbKejlbueRYqSbG
p14rqZ/KDtqF5kgXJ097Wg2wzUYW+jTL4LZmFIgNNlHaEiGXL4QPYeKe3SG9Kz+v2dKjmMO/sWLZ
WNdIuHkM4ymnrblWGpXfOlMSGZXjQKAw5HrLMnbiB7E1DAi/RjAqciNYV7qgggsWZu3TLsgKnEDK
RlgkK0PcZHL1l5zDFig8eMfbI5vMhUAq82OZqYCeP2kHZH7CSN4ymmtXplQ9bAfmu695w1+tSRq8
Jk1jeW+Dv0RIbfM9JVA8aEkLQ0IJDoMpGb5JwYRpgRQDCeNZ4jspfyY+jYaWgzu+pFBh4HWDNcUz
mYQ/ZAVNwC+lC8HSA0G/lIIxD/ASFArZKtEJHNHcnwyhrSAHg3mseJrwU7/tV4WDOyhtIlxrzHmv
A5/RpvBimSczxHLg4R0SLhS7y3e8d/KbOpI5IxQf7Mu4yjKMJzqct+7tdte7ePAGbHfBquvCfBl9
/SgEblPwizIyxSKBz5Os1eW4VV9F1ZSn6DSZR15KyJuqs19HKEMEiCEcfiURlSz4B2AhEjd9sH2q
L+GzrAN4GcUVom3m+AXlRCKBzjlXqzHsZSMJ6vaAMIblhmUwh4mBZzb5IEGWf13xSWymZT1LfV6z
o+0fc8p4gXXncXa7aNUyaOPAUUgRqNeufAmQsimO68H9kbf8XHEet7UQEyvpIITYMxmuDMNk5AsT
I7a2oCY2i54xNvNGgQzWsUquEEjC6Zix+lm2L9rlUJW/bfMZ5b4GL3+f1BqnZVFlTUYqkG6HZRnx
MRJY1knIbM76k0NatiYDslcZi/MIeu4wBsdsArSnqucPJhxP90FG2VEjaQVe5QAL+CFYL9Kye6/r
vAR3m+qOezslsVJ5cZBRYsAH3F/fGBh7vCXDPUlleOsY+h5QXAh3cKkkz5KF/0uqqm7mX0nEQINe
er6fHGidQZhf7J6P9oZcHUgjzYuQNkXg7Kc8R3EZSbf2n0UQDczo8JiVO1ZEv81jPMZPmI4/odwg
EgUNFpWJ0CltyKaVu8nRJf5k0rZKSzlOJJtjqHFlFnRJWHrEIvwXWnsdiF0wkTMdr+8yVjDubES3
/Dy7rDEXp6wTXpB4AsDRInhQ3kwOKwzyPHmFUooyeLbgZ+4CoJDDg3ifl0wsO3OuRsye2TdTGv+K
J+YIPkuPKuaV2dLPOGVmWcmRIFLBust+ESRJybYyXnI0rYeGLQUeW6ErRAYmKxddMSF2X4VgNiWS
xAwT/tZyhCqfR8mTPVs1R33QeSbC9jtYAdCJXhWG/5RnnGslA/2Dl8TO5wJiiwHY2t1keR96FPRV
THukL1CcBjiTieI9aH+RYoE60Z5hwD95AIK/SwdFL2YicZ6lp35LIEXNJ9It7LCaZ8bEXyFEUEig
qhHOHwz3kNyRjU+mlCyAGaUrdnkQi4WllaxUZqV53zUZ8kuAIyPnQNwCfzaw5UQWZDdj1fDkrIFr
EtPoMVsuLxvnuD6A5Sr5pyxzxAeSh5r7aG07LdkVf3O0dyMjdGbbIkvHnzfS2w3mcfu9CWs6nxiy
jaxUv4MRhYcEIX4rldlYUoLjI5deLjV093xLE5AD84V8NQQsEKyvkEnSD6EUfvOAx3L6Kk2ifxgy
ZWPh9DnY2eJUtsh2K96I1jUW0X7Gwct0itClo20eIaw91gXiGiTaX4mXfq3xI7mUIdyBrfKVj90D
YRJ0uX7PWV2my4cNcS04hVRRNtYooW4DhWSLUKjAsCUTUioSjIdpcZkjih93nGH6zrgVvyIRbK8t
6rPeqBvP6yTa+ZnzE+ufkocs/n4XYd03F2mxNXd64pTOlWQt0rkz1Zk/1iDdN7Q9HAw1RAkLUTVU
THmDqEGCVNRIa5hUogCWc62l72SsLs0nRlggzsRbj2IL0svlhkcbfDpcx3GX/KkQQF45JRwiWCio
j3yG3BT2pA+PPHBrrgQ8Ed6top8Vqx1rBJeE6UOQc10K600cJiSDWTKU4DW9xhtNhd9zccpX9Hs8
qYFq8aQu4ugKZi4BWFhNIGuwtd1xsc2o38adXQ0LlfExJokM9TmTVpYwPTQ1GLnUXF81tvusqdrB
RNvqaeDFcIFLDAMHx4fJiD+TvAjlYTSUr9U/sQ/yOWS5t3KHzgULtiuOV5KPxDB1aqFP8bd5VlBP
oN1iopbjVWYzV1XDonuznvB50pzd/ImZv6AgeL5FAvr9o9WYCONrEmP3YOeq1OhWCHazl6swBTOO
pHqljBNWqlgujExMaAdhzCEowMYBUwP8ny9DXzf4w4lpUg5xPHDm/T7hsV0tR3aD/y5eo7hMBCXX
KZtgW7h+JGBwEmYEUBKW7jqS2MzV0+/RXHIZphRIS7t8gQvy05qGrYKvYfNGuUMlKZ9HUCkbKAw1
iCfJscMI4aMVO8mdEYQSIAdHA9I05YBLxe8DP069GHhUDLKnAVjtjVTqcABatVyu9lemd+IMW1nT
lMkLiLxQAWkIO4Wn7gjVtBxTYoHRyGe8q6lmaoIRFc5EMADo3zm7GqmmxHAiiYUJymIjhxfzk5FS
DbIPSrZFZHaM33hP4tYFT/FW4Zyuc9aNlqRMqN58q4iTkoraYRRN5eBSjlsfWxPIRJGDEw8Qfmll
f+KOavUKSnLI6TuQmk3JPzBqYEM6CNXySAhkOT8E1rFY2MHyYX/LXF9oph3cDdBKynWUjDejmFvE
1K6Qy6kQBf5SEUBNAj8zUWkGgWy7RmnPGpxZuH5Hlwd/Bzypp57NQkJdp7jCl5PKFpeqVx1EGzDL
wv3h1FhPSVlGEOO1cUPICWASsFagAKDDvFFY+ljpaT1kVMyyzCtpEQOppXpWkEC0ukuJsYHT5axb
Qe4B4SIT1sYAJ/uXvBVuKSiULfzQTPr8o+xNXeBlouCz1wnyTLa4Bq4j+olaJL7tV4cRVTpcQGh9
kmedFPK6I0pce5LVLpJ5InLf6EPwMq/F+ARG4U+dOD/yOvOeOJ9nykP+cSse1kbiaH22SODxhiFl
YxciP5gZKlgQCyTh1re+RpBEkGO+qpJSH+zGuLxYG3dlPRhw+6Im3aDqOszvWiR+NdysGxpyBpRQ
Ln/EuAzQ2LOk8BYVPT2hmDjCsm/FMxEvdsyeMypcsfSSo21a2nfTMtfclbx8oJEDn3mGakA4uNX3
EJ/0gg6ccQ03j5LOXPEWxEPPHKPPLXd8c+dmvO4zk9NcMxFWtASOD/ZSZBGz31rO4YlKaUFcQYAL
1UfPETv7hAEaDoC4oa/tFLKMOsKlBTpCF0rXLI6LR0sJFmisB1SNfw4alf+l7Eyb40S2rf2HTEQy
w1fNsizLg+TpC9HHvs1UQBVQTL/+PivrnPu2ZYd13giHWu2RgiRz77XXwDvEC8nTQ4zlCy6BoHRN
thdraYU+yam4XZ9iKXx5zqD0kLmRPIzpjiWFg3HLZWhs0QA4ttrjKOa+5iO8A5t+O7scKCffY/Fr
pfYAV8a3dmaipyrJwvxqwpk/vrZ+z9q4rcFAJGvUgLG7ME+z5xjCFotmJyUdxdqBKjPl9DD3LPM5
4JUHioX6UIvQyGkOgK+CNJ8pRIGc+agSWaqLGjBgR9CXobfFLAaN4Rlsb0T9UQq8zgTynFdCrsSM
6bld+ItdzJ14VzSVZygbsbaGDXFxasoCjmPZGVh80Wd823jD+zLPGEeKb4CnxKBq1CveAgeQbMfv
qL30fogAk0VWweAfgKCifEnIIjjDRY4tgQHAR0tMJdoI1YJcM11wYOOs4Sdm9RiiZfydJtD6Z7TW
tuhfUoDsPT8xQEdNQFIZpMg3Wk5cQ6OOaI9EJA9QSdsORi/IzJGrNgdKFkGY1KYeHseIVKW7Hy/1
AqoGtBOJTigbSzmLPgSQY+kRAKCt5KfWxgoweYHDRvUhUVZ3UO6yGxzC6r/zffjaejaw7+Px4+oG
uuCRpuDj4HL9A8+wa5gDvEkTfwY7KA6igYK/ZkplE+QZqsN5V6CCScAs54jy0HQMkaSl7golnGEQ
g0jhEL1LODdoXbg1Ac6CWjjdTq+85FG503yvifSEz4GHydBQFlmSXOIJW+nZx6Af1BerM82POHUz
a0AjCBGc1x7KrnghBMTJ1wMj1Pu5B1DWOGNugDicmZXcwPNcaJxnzNrP2RuoqTa3eMyNVzx2uMbR
mKTxTRHPzX29g1dQ7h7D2JQIEJlLDbOqNFCYbRccztxopJdjWWAXi4zc4ucte6A+8XwEv4BQjz00
uz+tvg2C8PRklAyv2p6hCpwgoT1Md7uMQzFH73FeQxggyBI3DP1dents+ZOvECoNfkXn9vSwYPq8
8AR8oh70ssw+pad9dU6+Usob9lgZ4JV4rtKM7p32oijNVyzXqHQjXrTABzK3lu7mSE4M1iMXeD0R
CpRw8XsVXgchMxHW9kGCw7RO3cHlN+THtXtvkw6sKtsLs7dN3RyYoaChQ8V4VhX19VAiNZxTrC9R
x2FTroETI+ScRYSFNiXGzIXL7CgXJ90elWCZOhuoZJhw5NjOX2raSyY8wZed8FgFKM+YbxC1zR5h
cnxtMR7jQiOm86vccjLGkxj2MMBaPkM4/JS0WjcTzr4b57oNhOqCET8fDsEko24NAjx88o31B7uS
XoXJfbCynwcFGabW8DY5RpgD0rn8C4ok9YtHFkl1NN8XcmPe5pG0VRW4Fy6BCeZ2oP3U7cMQDa+T
jL45N9qzR7YL4jGJ3wGESEJ0OYNOKsg5XLNDal2tMwbbXl48T9x55cr5A1eVO9Aq93yIDgKAGZh4
4VwU1FBjYvbwguMMxs9Z0FPR4K/GncEJS8oqv5G2AIswC1ZmQf9AyBlsxgitVj46KYhrFFUeOzJ1
4pwEG2Z/kJPzThs6s2N00uwlBxaqIWUBI0EyjYyCDjl39TLzqXCpR7qt256X6BxwQgecW3EYtAZK
wRFz2XyDDibmM0M1PlpaOnBZgiPEVnhtEovMBa2lMdj0kkggDTpO9KCnnHzY9+idt/C7BdUbN1tx
2vC/19Gg3Vkhb02HpT/KRU6WdOs7PBwdkBHkg6ziIsAgoOM+wvHnLkuFMkeIs0KhFg1P0oyckEmg
LzpnzcYGno8tAqlp7N4LBeh6PmZHjOPTOmA5l7g0epbfi5cbaIVw/Rn27pDTN9tvSqoHQ8DJpZgg
y94n9gjWAIhUs95mCFDeHNJ5vewWaL11zOrDYg9DRp9dwFSiaYeyGZ7pkUyDBTQ8ofSKBDWuwdVv
6fm5OlFyKbM1+adwcGjCNzgc7GhPmwuEnUDF9KxWDF8bwf+RkAPaA5GKgFJBZ0e+1C1KOLaX4nWT
HYpPhyw8iMr/YMqFQ40zlmoN/zfLO6/ZS7sdmt6uBQLOV1woSJw87XuEzn5PjivGC0SqUnPjDsvR
hIdAJ50FXeRr6HdsiuBZ5wAK/jkqIKTLyLLONuboNsDc+pUzykMNi6IZfgibDp8hWHSCraIl+DxG
zl1DSjZS69rweeuKXReToBJmFFdlQjBUK0VoGXSndIxdjMstM096v9EKZQkVLRlEpYHIxAW96DH+
MPf1QOox1OQNDe2lPg0g6BcL1u5b7/DJIbyXyUDT3sEVp1jX7KD2eOXUzvLuQJRJb8a2bi52q7k3
JNkIp7RGWl2E5TPcWUU3MfmSN3Sy4o2VHI+ouEc/4dMx7H4bWGcnaBQ3NmOEcpgHz+t/aB53CYPy
rmIfD3kn0BxBZHqyCGvQNP4b+5wAbBJ6Q+0fALzG437pcef7lZf4wD1LIGbyPIAgrRQkFQDmY1hr
DfMCGibqJq2igtKCMZ1opvAm19czbktw1Vg+1n0kj3k3O037AA3/Pi5hhmkhlfes8LkAe3osguvz
qw6sBSgDMtwAZxN2PftzjaH5GVA15y7RfuddyVPjpD7iNNK9Y9zGNDocvYu6YafFCPfvk4UaU5jh
iIH/jr0eUIi7Bb2d/lG1UZEvn6glUOjw+nZpgCUNG1e9mQm7PT6MdWGaZxbQICkAVh50vDn7yRzO
H0D8MIDhvbXuLIkw0+N7NYYaVQwBUG8wAZngH/A4TMzMkyPzApfDGW+Pp8nZceDysuYuOTjDUYeG
PGeDcf2b4w5bBg9eeM75a1Z+1zyziRsFwCRNRnm30JCe4ERPReMRbI8bzhgowoaFjYFNSmZ8A44/
l9YdlQRmdt4a50qrUZsTVUnuQoqfVNfWVpg1zdapILU51f6p3SxQOxpIt5jOA27w7vC3LdT0lOeZ
8THYZnDQrATdyHlN0Jak/XPB1Vr/di047jL60JHI6SP3Ra+2Aew77/wug0m3Y1YT+Wr8mMDJDV9E
INj1bBqNDFNcTNvhRqr6AdbmREUGbj/HTLY6TG+joRXDRlgey6cg5CqWoktwSVr7C/IJmI2CH9u4
CqO8nkbESVl5UKzDJOpgLO2lL4GnezLjCxGe0cOBGhzZQWzVBNMWV05IkrbzTznpYM7sLttOAZ3y
Qp8cFpOvZIBt1mtHqPnY938T7saeY4+iLfnix/72MLVexSfLeCwYiqdv0G/j7aHbVR5UQaBTJIp+
5FWwYK6wZHJF/hK1M2/7AhUoPE+rh04EOfCSa+Ym14J6JqY+36N9GORsZTGPxAdWsKQqkQMth0Ws
EGuwKarBMFNB4ZaTvmZnhF6y3/xbhunc5AB8AWrLRYCp2wPeu4wtChrZk1Sy418aZh0KragqWVZ9
r4mIAQdPtbFvrNmu297ZgVviq+sNNOU7cIDnnrzd0I6cW+daqk6bdm3liuyHiO9QJA4ZpTUB0+zT
DRtdLPht6riiBPFgsqBadfZcTOAwe3YR7c4TS91UEDGgTw2yApKViUWakRLgj1YSkRrMVGIOsaJk
2hR0uM38ZE3NbHjWTFBVQmasffPIrFAQLzX6ZP6y01gMQD+PNHV2XSiw63zvTwmPKL7dF4kH5ToJ
BII9DJR6V/aipal3JtU4GtrYCgCsVqM+VklQTEB0e7Z/mx0BNkqO3c78IPgieGCr5E562q0I+Boy
pm3iBVPNiEwp6OWkGyubR4ZOj8MyTvC/AUFUUQ1V8IFI1LvZY6I3EWhEyQQT26bNDnvifWY0vhJj
2j+KWmlYTxawmCkkt6dMlCh/SNblLxJrM/IPde9hq/XaHOYjsNyGW0lNecpGwhKwSEd+JDynnqgq
S6I4e/5VmzfY7wWJD+zSGA42/xNvYJIVrrjn2wBy6OOrfbbhBYCVKVs6m+g3edP5vN8aDYjgYBo+
fFc2V1A3H8VMltZ6c7gTKhw4uYGISyZQB1Xnc/ZpmumVNmhcRI8ihqfhbT0a7IFznsEm+xq+ajgt
spvFubDPeUMDuLAaUFSwNu30nPKmA5i+k0uWSkughpU5KHAfvg4tnTmgDB/BZt5gKAr0aPw76CB/
BQX10JAJp+nkRM2Dq3eyH5eMf4gZHTgjf9rOwuREh4aanLOGeQO5n/7rk7EyahPswXn7A14BeuxP
ATPZiL26xuvmbBhlstzT91YrnLIGxjkHOaF239qSmykSM6ZJMmuE7llljJHVeU7yDBNk1WZe921z
pOY7EKfEs8pDt7hAMDBTUqD8cLkY13Sfl0O7weyic5pwzDcV126J/KiZPlUDt7ZNmbAVbB4TS7Je
J+jZlJLVxnMYivHLyOT6rAmRSulhCDQyAzfBn0gCIrUOuw9iPbAFZegtLCQfQaA0WYipPDAQZPnE
1Gf+ps0QDtKk0w6zGf/cWTgpqtANdH6uH6swXVFlte+R7E2M/YCpZ602Ck0Re63PU1Agaxtm9hGr
DLcTGkzs06v/uzRrqesWNzHy5wdOC2aLOXfMUcqQ69XmchevJDjtpvQNs2igoEO/I1kO/7R+hFHn
oIB8Cyhb/x0UAH5ojbnbVI9SrO33i381HqICa2wWnDzJkOMnmlCyCxA9KQUnLcROwkLDje0X9u4q
ofuZGOACluAJ7St+nreBXEK2iZZLRy+evpH5RZux4HuFYFUp9x7w0HwoDnl1W+hNcAw7uFwUAK80
m6K5qzpsWwnGrM7bEOMjJ3TKjz0pVB/t7KeXfx2UG1g7ogqN/e7dtqN385VoimXHdGPfZjzaSDSU
30jedenHYxY65qxvUtJ6Ce3E6pa9DNEJ+UwMgzAfmTj3yR2HjIdp053rbe1bA+BwYQsOILGbpOW8
tabkZZWskJfz6bz02ozOlgECKi0LRtDX41AMlKH9yG5Mzqq5MtRoHz6Y0mWJlGeUOIO2OggFz/wq
/2bfdI0so6WETtRe2WnutqqzPtJnVSngVLHbsxYX0DNLmulL5l2uy6XszepebB0bF8G0rCwv9Bg/
BwRncEf7Hi2ZoabRKSU/EoXv2tisvMG41ce5QyQnbRzyaK93I2AuZRDeUJqUyUVdKj+lx22DFAxj
cW3zMIjU4a7xrtc9JWPHvkIEFy8jiesPlslN5SzVzSQ3KHn3wc2HOOdx8gHaIkMVH9Npu45FlSDc
EXkCCcC3quY+23BXYiM5qRm6V7nUiKlwlZxtUpvZvLJnLry3oCY6T4im+NoNXH/BO24nQwy+uXHz
3ruf9hRc2rpxs2LZ45SguZY94JOJoQft0D2u5QxMFqxh7L/fg6yCl6M1AiGu45HYFuVNOlm5PLK6
u1ucIbKHWIhLCyiZhJQ++JTRdVNGEgEDi48+imkEatoa5OyMii1h4gBw7ALPOhklvlX4+vHYvq4k
HuwxDSQUUoWuUfXAW/ORwTvTjD3nCMYCmqgxk8PDx73ABTe6YIiRXO/r6FM2ZB/kg+kLB9UD3wrm
UxZth1OgB7VFfB7LQe3B9DpXOxEEHKkwqxVkFpiKorvAIxjyaYUmV6NTqOrbO3INqTzb5nBbB2vF
mEbnmQ1MJW7zhp4Tl++UZrOyfsgoWiux87aaUm6L3sTcGdzfk3un06V14w9/jdwrPOkBJgrMayoi
6KjO+HDDwttGXDd/mL3Y9p2Sz1ifRHTWrBUZYG04MOO/xJsvxhsFO0ZgA08BSxP/4kQzOQqPp9C4
tLs0VwCsNn6x/m+9sj8DZGMKd4YexQ1X9y2bNHv9dq5sWUloRKfzNmmZDFAf2E8tUx9NMYjIpt+D
zqQTHe4q0N+BnZJpzxcQhb8w0uZF4+z0iT2QLc9MauKA/+SZ5ZzEjeefH/PkAydifYH7+sjEdDuc
2zrIBOp9wINs3WH9ZLE/x3Rr/JjQhACY4agHi9UmeVuajPSJNgsCF4YHWTcxcbix88icx31ueUmb
OoXZI/GgDTWT8Xjx6oxXyplU3eQ8AWS5lLwTcOlGBic2D2VBPbjbsRZZLpB+K5c9PxZoZ/OERWYb
fKqyglMPfWFJy6PwygYZPVH2tLx2dA1bi54E2YJU8cbHKgtO1nDO7fo4zHtG5UxHRGORE6cdB234
dll2k2505SD+pJqHQOL95bcAKhjPs3Nbk9CGt00oa437HCawvv+grQrwacACSbXPhvwWWESU26Dn
+SBrci4oc0JIGkgzjvxNcuoaVlW4i8ImZc4uu/yTK7xp0auCZkskiOK0pWX090Fyq5vMdA+sze9E
zhD2mAAs4A/O/CxW/0ADfQ2X8tE0OPTHGGzyUvJSOAc1Xz43sq5Qcvd2AJTgAoHJ2/mGLPIrJHDm
1kLWNg0eqxL8bj5oeGWYU2jRIt6CBcdAxb4DmyYLftz+qLY8ozplluYUzN46iJznvi84JtQlLFiE
hJSKfKY2ZlW6bIhdSImZb0Fyr7w8G25u7Znk52yNucy4365Vv+nUiEsa0Jj2V0OszeEIloo7OPLQ
u4SxQxBznILO3M8TlyuFaucgl/Dw4ag5u+jX/mLsxmbmg1rPRDOsFHYH5kZtBcPeb9kA+o2FSMs2
nc/hkJK0Rl+YBCDrAPsY4zs4t1WrAA5knuKSS9wP246gJJfnPfh42FZ1SFMZ/6iOrHg9NbtnKGps
cIK7WOJZnz6d3mK+dGK2VUCA9TXUOcBGRWnBo6S3nxgATNhu440nbIpBoABSU9O3eZTgBkkn2YBQ
CqoVsaThD/suT3Dw8AVn3FhdTNjZQB0CdciX93bcbl9Rf+aKA6wgK2EqYvMmgbhEsm1ETHypGtk5
oDXHXoOFiFVKcOCWtdJHtFOGoGpkVOmUmPRgMw1TQKknJmH9q5FDIgLEf+TACRYOIZlzKUe133Pn
d9xoS1bDeIE5SsrlUXqZwdm/jyccx5uNBpFJRMlbAr6fJe+G7Eiecnhedvm/bGlROZw9UsGRfQO0
1EHGFW20R+qi+XOfsFTxHaDj0SswJSAODsJp/jGInHDprM+dTWfJsQc3oyYthlom6URHNrwLs4en
Vpl/6+kvgp0IpU3DS0PlB3YMqCR+nLVvtyaa08SUqN0hem9oUTZGa0DPUPpNQIExyUWpKtN7TJ56
1z0knHPWUAkuB2Y5iCRFpxWwYuMXLKQTNHvOb0ie/gCf1PYCLZAMzkl5AmDfh9uThrN7LJA2B6UT
yBo42wIxQlkOskBDvQGgsOCr4BzZSndNNz5pMGU9w7tF+6NLYvEw2FYDvJA97DT5qGJwBK0kuCm8
TF2tYiue3kIWoTyh3L8zCMtYfix0AXcKsZoPSAvsINFm8sGvxW4c6450v4c5utueDFFAFs+zKRAw
vk88Ff3zSDHZ6niPKvdIvbItP/IEt/V2amFdhfvtKRkZMcu4WKEtOsCk7+odTk/cdnLSJI7r8KSB
n/JEepcn8GqrWJNVSaCJ1VIiImvRmA9FcIdbU576eGGOT2bigMD58dvQ8xK98tes3PJ9ciDqAGmx
Zq1WoXQicdM15x27lkgGxIZsU9r3ycLHFGIxhK+ts4d6RrHngpWW5RVR2WG822gnDASowGUv0mi/
mzmhINzwhTxYm9nqsuyoNnD6UqudN057a2SN7njDtOv2JWP6mk3JSp5Nek/3C0iJ6PzVFMsOGz7i
05xpugZ+dz537BuWSotLGXvM0qwo4tKbVvHAryo2u6QJC24rODT/Fr/5JL+SB5vtXGcUzvO+98BG
0+rGCZmh9WQqxCW7TFzRw2Lk0kZ4ldb8JYf1KcGyDVhRnpnMCRMfGXhzYVspmFNfuiF8g6iMctkQ
NvxqO+6nanJg1g4xGw/bL2wPrJ7YMu+RTmMCmHFOW6GNQK1XzmiwMcoAXSzNyFqSkQEBo++ghgLi
Io6wyEiwcMYla6uidKjKp2HXZe89z//oNc1HkVgsEixpwGmGjld4Tqbt2TqmH5pjDiaB6qnb0k8Y
KP+wsHLXOsFngbFQAnZXmJt/T5od7nOWRSW4GHImVKqWTWZgvmzrDKvIVNmbo4Sm7NN8dcXSmD61
uk1q7oGGiTrIyfSlnZXLDPO9O4td5ShOQOigO9LcFmy5nA8yQhjEMrKohaffgKzZEsoBDFKMGkGW
UMVA6IL0U6qkcbg0K9DLWWV0XxzcQqQsj3caGZo6DXsYnmYzDDI2Omw9UZ3F0BZU9u498MwIBANz
MNGry7Ruzg5L7Z/FGtomGVuAgiYlZpxLKrR+r5IZY4VxDj76Pe917XIG5BlkVlt8QwgVZxNBovjk
k1IQR5ZXS3VALhNFIdEFVlCSr/wfZTzH2ZEjMuYwmuB81WckIw3vpoxDDRfJEk1F9IFiB+1a4eF9
CJkKxfd2ZgdE8wFaJWpVFn2EGJi/yxZ7fejiljnm7YXwhOkoFGFHZWLjJmr0NsSBMslHMYPjN/NP
SOLbRCYmaXoIDDK6ANuaKdc2TqAJgC/bdKQBZrIltQ4leNQE+s4ZTuEVBGDUlsISiBiL5u59jT7j
0qx+8paUlaJHHZ6XvIEsYWtMvUNooTxzaS4rwetBwxYYh6G3z7HyfSL7BkYYExncSbTiIsLoIbBw
fFb5fN+FELARjuh4q/bMajhY98hFeCVpmxhbOtEHc+RMcPljLXVoC2FARObZU+GalqgnxvhHTto9
fZnkw7y3gduTS57DjRoivHgPrMJXG4EPyegcd09mXZjyHZhczHxqsdo3IPV2osxvrXQ1l6FZsve2
sUk5eTCUnpvwcg6pUK0vq3jY2+HwPTymX6EygxiW3P6AeRFFvciwa4l+oZoEg6MPsHSuGvomdC15
PfelY8poF9RPyYJHnxxxupatOKk5pvMl/+wTogSBj3a4ZkiKruNJxt8eJdy+foKPsL5WMEEMk/O8
bYY3rR+1wLaYGAIVXSRjiLXU6q2VQwzHU6IsDb0SMvt41S8NOhDA9kfr1VQPsMrylpOyTwkixyJE
fFBhu5BPsa9qI8IKqyV1CbLUFGWEkCQu2KsqCLDv2xnzmBwpwy2pHI2ud4+NG46aGGwoSZA4LXoB
D3+5R1sriJUXSJQ3lLxn6mes5Z3uvu9QhdiU2dqUNDSTHH1blrB0LnoC2tzmjiY85fWB5AeJ1GW2
KkohDuC8/tL2Q+9HSvcOP+rWAdZbV5L52GDrBXKQdcprQI0UYf+qJW5ztzZF9USUCjtJzMqzvoeM
nT7XAg/a/pg9yN51K5AdJLxI2H8VGDSnB2cHnbB6smNQO2CH8sl8poWTGPASqCRXM9ZL2z7JuRu/
s7jw0cX1HLqczwqB17GWONMTSMcDB3u6IOuL2icNJizLN6CoYJhl8QoiyXAgQ7M9rnnk4asuPHtB
GobAlyyWEUPXA8LCJ8Ys6p/5S9krWl7sC2EXhL90BzcMY/fJ+LiylzJJO1IXJg2EMOb9/Hbo1glF
FI43HPQySmmjN3ol1bJyzvGmZShKyS/SeWeBEBVFDKgof6yJiS/cqoYoMmQ8eYtSiDJnX2+IYBiP
4b/mtbsKDbD7pDdoGul7kCuSaJl5QRHVBlve8kFbdFdSH7SpV2Qh7rdPlvYgc6ihRyBRQKgV3mIw
2Kmd5gU3ieBXHxDp5FMvTFzXD4JYv/4P1wbud7E/5qH3WMuCBXM7CxzkuFwc9u+kxaPDeK3/QkS6
FceVh3Mlj8G5Rq0Z4h2SpjfSwuvDANZAmcpeGwzDMDB7YDqKDR/DJDlj9PjNko47RGpIeCE68abp
tXqJfXc4uUT+6y4eESFwAvWc02t7vTU1fm9wICp6GVm5/NknIJQNyzMTAz68gR/qh0EYe888HqDP
4JRHsvIbffo8wKIL/q31rcAHKD6kF7u8vcce4lJudYzVGUKCm2AoyMJHEQUNcaBOLxldJeRbIgvq
4n/p3WeHvIYMga+1dbLiYFlmCL70SORCDRX7ArSIhC7BckwEXDkdbjgLx78MvWSaZydd1XwRbDgW
bfOFphGVj94IiuTUB+/jIX/X91hZAf86Dq4jWfiC15D7i4lNkvhGb4qJMSOMnq+NalnEKnFbUnEw
0FGbMTvYjYQUHXV8y1lDmXGAAVql9ylgPjjtDWZbt/WRdt4PLvVgpcvCPPBhPQ4f8/Lqz48v/WXx
6gJTkE/P89w4SZ49PsK6RjS3Wfo2wQf/HFeU7GxsDjMhpNQTNiMsLzNWKL6NbObmToIvG7fso+vF
E4qzH0cb3mkqK8cIW9WerdpTjkmx0idFcZQJfxcyxw4Oy/uux3ahWhlyk6DDkAsKbB2xnJVlTvbd
XxYM0VZ2Mk6o2YutSFa3zKhmQlAB4QQN71WRpXQKfvWx26vhEDu8w2aasV3pA/qOHjSI7vBgXVqZ
Cq7QvoAODcGZFKQ0OUp7pKxd0YECMCWLmKh9XEIZYT6ksQs7MMwKmWlqwAg6B5dBpwexGZCw8N+9
CFrxF8R4mw8MqvCaIJxiX3Qf8tgARlXUhoNL6SRSPlzqvzOHg3IIOUPqvUC6iLGFLC4tCtf3vkIY
nE/ZFJZf5nLIrzbxMcGCGe0tKIb8UdOuF71a3F/cPlgIrudB3EUR5ZvnK9WPvQyxZN1xJka34ufJ
+RF5wP08M8OrMVvDo0rsCisZ2DG9ZI6MxPxGwnsfQsAWTlc9TJs/L9DfXhceJCl7DO5B0XMbKD/P
ycVmmvRGeBin1xM70S1Y4h1DjTt5XElVib/LtTETfTG8QsjyMW3Zf94bnRo91kl/vq7oF1+jJE0N
iYQMTaM4DFL9+j92fSS5Zbnb+dsbeb5JJiN7R7vTq7wF3sSrB7UnZ3OGO5iBMGzmGYYYNxEjRlOx
UoXVzQHw7wkTIWCbM7q86qLwYY6Sj0H3P8rHtki7rMfscYGqBuq0rL44S1AIioSlxonQoltzBJQ9
gIFDPzoPoua9tVvD8meumEJN7bvj0fvY+IzAoImIAwHB/MbasMGqkIpHkQka6XYtyFGvulRm/ZjH
WQh7zjhtQkDLgvUve2jrDxDvKBedjr4GI6mX7/Ovzz91Uz8OTRBCMfB5uD/f58kcAGmXMGc/hHoF
BCqLQ1WCugMirCuseuD5goVeyt/IWjZyqTIq1MFn3b84W/78/H817+G6Emi7uijDJT7zamp3I7EY
ZZQgEcXmxeMUx/PPnuR4Wyn2TtZkucNwkhNb+eZL432gu7se9iQUDACoqffWr7HuecmY7De3zAtC
Th2Xt8bDz/95QRLV8cHFReF+JvrIFiQZx6sUCEBKVt6DTee1M3nfZCEx8C5nI96lafTRGfEAk6w3
xBQs5DH/+ab9anCVgpNFkZt4gQd8/9x4a2tSph87fLo7nAhlmRa0ZGZS/kgtLZs8bTQ15lqDQCIZ
bOqoVNUg1b9OSvxYLuVUKk2bJbZLcytvpCCHVjq371T7TNQORPciGsRiRaWBj++iDCs1X/vzR/J+
8ezCRzB2TZhgyYmZU/xsHUxjlXvYdOT34GKoKah/AAoEkDOcvTL4m86kyhgPYQX/vs55yPm3snIM
jlDzPaQZ6r1xDeQEupQFqVOpkH6xEnm+v+PkFJkgSGi2jYuB6DM3J4eUd1NkC77Ceo+26HauT/uV
9vfcBS/ETkWWNFYy0HGH0QErws/nc/VkhTsOPpAv1o/eS9f17P5t1JT5rp+at7Z+JCcANjdmV7gv
VuggTI7GJE5vIuOdHxJgWUufbkBZghDbzGhiJoHKekA4YqpHiBsP/Yj8mBXUwvbo75OeM1waYd1Z
reoqetHG66VP8GyH6rOJAJ4+Ot1Z+Y1QJUCK45RaORU4GZOVp89YVtZ+2qcDDBe1HW/jxnAtvNSd
fdlKNfrtdYWc5zE/XGi5P++c+GLnGDWTBVsHSH4z0NF5UH74hsbJQCHOyUUGpxSWHsLgm4kmvl4Z
GNwfpiZ/Uw+UHYGBLWTZpCfSqaIt8gzCcTJC7qpL2PHJAPMIqSDlT+wc0JdTowCvP9qayZLr82P2
1SgKY2BMKJZDHYlO5YZvrFNu7sDSD4iKIloP6nHKr/kL8JwTUk0ab/wyMJWw7c48hm/sjIOhIoec
xl06cNVuE5XOVaTV4+TDubfOZNXIWL6EpAQfmepNWdFb7A0fxC1I4OlfzAtl6OTXj33MgOVVjAy6
QFy/e3tSQFYsRYwsXtgCf+kI9B5GCTnPQULDRAnx81PphyHlorLpUT7IwbADQgdCphOUEkyokWh9
dof7t+lbvacTLKnHtgr9T3HTQkjeivqSEJTr/+K8Nb9bNhwcrpG5JTvbs+VcNXlU9eWufTuv9+Zb
Xd/wX77ab//xX1BvfuQu1/zvbwZCgOzP8M3pRwI/8ibgTjdUyRf6OZo5bE75n//7KtdTNj90N/P9
6ZuBxOf5/vQjON7zY5gfg5IxL05KBLrczMV3+yoxPC9xJrt+9oPXfi4uTl+T9Jof2gjsN3xtdxfd
cA9wxfd8pQGd1ntNDu1X/pfv+T18PX3vTPrV048+51exUb/gG/PN/p++7Xb/7ysmBjAiLl44ZH7/
TCLeZA/DN1g5Py+aLXEPTJG30xaj4hxe4PvSXa/jmcInoNBEWyXfZyum0kGqbjkHEKQE4LwE/OS/
6phV8pFY9w4d7Lm8r5RdCQ/9Ol6WpzFbvu/y/FI5qn/+AL9b9TETCD/1Yi9OqAB+/gCoD3uy6diL
rMeewzwk5LShipOOwSoeh2Ai4Bruio/3KcEvDIgYUeoMIltdRanae+hff/lUAJYH9+dL/AXG4cWE
9xPgc8j+S+H07BLbbDiWjFmIA8/D13NcPgi06ByQLIWuo3q60ZGTTGyLQwVFJe9BFnBbDQC+BnxK
Sde7UR+STBhIM4qcwfoRorE6sXnD1vA/fb3OVNUkGxg1xhPXOus1+1WbvOGDrtldD5Mopr/xce/C
+SC9lw/vVOjFBwwYkBhzKX/+/L8Yterzk8dBG8gYz6N8/PkRAV7GdZamx8c65imkGLMaCAM0LyoO
auYumhrJFFUfELL8vaotYcTWfRiLXWUV/PmarAPmP8ElEDUD5gH3Jk5iVs6zZ9KzILp4I5EIC6IH
+ZsnBuAHCGEAGFEjEJA+an28MZdWM2hvdjt/CQa4OyX/P1AmwhqSb64h9U5Fl4otOSfL46VNAJMw
olYgQFcC2wO6qLURYNl3tP9sslOS3Pz5c/3SPPC5MCbF4TVwQYaIa/r5XjNA74l5QBwcLGC6+/Jm
bKDubXjRU+rOeXI3b6TYoJ4XjQabfqVCSW9n3wXAsYoyeTO8C7i3//nS0ueerVxaTPtPSxsnruGg
+vnS4KQBK+935p3qsQEBT47ZJiJNmhuewYR4S3X7sA/v5GQsY9qdSS7jsrgEwf+i8xj7FGZIIeV3
EgHPUYvpyak91kBYR4CFB4nKpi2+HHwYF8yZ6kKh8+BiPDHZAQP0P6pvDQpGNPLeFeVI5niyoSYd
BsQYf2D46vpNKgLlZC+MUUu2w6v8P+eolqyQVKMYIqBu4r8AL2jItB1qHdfon5gtUHuwwOseI2n6
6XphkbNHUk/fiaR2qsxx/8UsHa3HmzWCzkZl7G3r9bG/ki+10iW0H8sy0upq2/xIWjP4IvkPOHNr
3Y00i4vJzuWZ3cZY7NHWiIaqD/JfbLu/nBs8zCAKAWhDnihv9c8Psz9OUD6i0OA2zU2Rdomp3lzQ
TuFJzwjp3UBi5wzBwIryKE3rtn1blyFKTPhoiFWIYnp6GdTx1IE+e69jgHK8gkIosWHybP37G+99
wm3HiORkCs2EkWXAAZZAGpxXiAXgtIxLvqqrxy7vdmiPr7WrMhG+Mql/N9HFyHy8LUjoxmigxKIi
GKMrJ3vpjeCW/eZq2YNSN3IBoTz7yvwD6qmOu7IwzCHu7NSSVh8BGG7b0F7wudI/qLdD4LGgAPSG
91HofhHgSzS5ta0awj3WW6sH3Q33fRn/S5JGOjENKgb5lrsD425KaGUnOjO6SJls2Bxj4PtuBPSZ
I+ByIPW8ZofwRRUCXsBcPmnZCTkydMhLmtehhOJgxaqDV0bnKZGWpkUjVMW3Y0ht7cewWZQ4BUuP
NlRvQDo0l67D8NFEHFv9UzdM7xkBXcdES6n0lEXY4IpgyS6ZUc3TyHBKQnZD/cNAI4/IEt2x29Jg
kf36WsdgDWsqwKZZs8GhkdxckgW8tbuBv9DjnMR6XkML9Zt6FU9dER8AqgfTrZskpy1g37Ptw8Jf
steKODV6VYFzP/lR1nAohlmk9a3WCyXIpdo8sb71lLoZAKsCiE4rfn662gwDMvawuV3h9GLoHb64
t/9mtYCNh7x1KR5qrq9f/8dqmdJxH87l4t5Nh/mxiJunbvIf83gg+AEWwlC+SbbjnRTgugGSJMHB
3p2Vbnq2n5dbzSh00PfL/3+f6nrWzTkwzIFYCs8O0/gQj5Vn9u7dkOBTmzp39cbEZlneyxsI86rP
yNZu9WhnIiPqPTIa+i11/7Yq4XBtsagQ8e7PJ471kf55M/DAT4CXIi/yAdWeX9eYMzlf9tSCFB7/
QZ21zO0hjmcLA2puEhAPI1Kb7x2B9BHLrRPB9tEggZBUb3Rg+xz8MceOqkTxRTeOk5eLpd8UJp7r
+W7kR1SKsWsP+H885C2bg+XoJQbneAyZzBGmiD0i2RBkJJd0+3e7dYYCkof3ij7zo7A8czeDZgjE
HBQFgw+1sB26dJjLXXc0aFrFkOFfOxNpZtgxCoNwrFNj9hP43uwtVH8x3sWXlreqZQIv9rWlxOqb
F56L7vvz5xJ6fMIgYjBEGfrzQu7dccyJRRvfx8f6wXUluhvLG51yOj2CgKqQw1CwVoLh7ZnkrQqV
01xANW5dFTeaD+idjdmkYsXnwAd9+WmEv7tSrM446XBTx2/yWcs6ZYE/E0/sUiOdjIWUbBYMR2h3
85Vec38P21nehtorBICJM0KWW3e5HtazrEkhL/LUFqxPNuDs/Ry86Tc/u6jx+rfIBxwR6GMzlIa6
ZNH5PCQ5G2k2n++JxAA76/zThNcmR4IY/5glHGDC9G2GBxTwfPRuiTE4HJBZO/GPCViZbHW3ug8K
+GwIB4fz1cuY1Jv5RqdusMMVrephjv350f7ajrmeDjO6fB4ubc8zMLBFQtq55NS9tWNJ/GNVnamW
TvL4Fo7BlZoaZyg+FyvFF5ftx8P5fm5sQ2ZBy4K6BWjLcRDRcRK8cH2/7qFcnxfFNCRoiYPgWd3i
BAWm+WiFLOgvf9tONqcmYqlF0Qdsy/8O8FkymBfNPpVxxSkBBEghz0PN6BuFr8sET4SCFy5Nrfaz
t4JtlO0TVa+HZP/5WkvSZjdg6oTBDJP8ePqiNhG+Ivw1Ck8RjzTMpqE7lZGUk/Kzz3tkyTGOhvbC
NJSAvHt4aRhvkf3nFxcARJO2pRf2+SvLLCZaIwQldxIOzfvue71CM0jZolQ+5EfqUXESfCr6Xmey
9PnMBnQQ1FN2P2X9gzss12YJLroDEVx7KnpiOtShyL1H9QdU92uINDCY8EojrEeqU8C1hzDzPmgF
2foeTk+3owPDmAWPiIekpPsikkKjmWEJb7UdKG1G43vxCVXrW+WQnWJ1wP8ldHf2DxEazIJlKQhF
PbLZqIaX5rvmCHAHBKgeZNk9S4Dk2YrsrTiarnDtuRDwr/AQhQMIDdZ/41rmjbAOKiIVCD4r+mRt
I47DjiqJkUJX4a5M4uEQkU8IFUOhR6qA6sPjn9eQLW+fP6Yw5NCjHQWUt/vZP06PqooWFw/r4/3s
RojXwNYpIu0c0ZCDxvxANzrxaI4iTj55tYE+oJv4IuKwZCbBSjtG5oAlEnC8GBgM0toDl1IGAyBq
u7HDUf6ChI2XXfsyP9Ic0W+QfGyuhjJjAE3tpp9xiUpMUwzfuRrOzlPmKI+XRyxbKi1mbQKOaS9k
Ud7R1+SIb4ZVO30CQAhCw6hJzQzw1ddgX1zUMwkpBaQMkp9i2jvB8jHU2Sqh+YY7nvTwMJDqqIvT
8UYm6gXt/pUt0iitezgyfQmJ1E8lBePTtOpIUPcR6BMrIVr3TO0D7kY3Wsx/fka/adE9GhM6zyiM
SNE0z/rgvjiGfj/PK/QhVMD/jllTwWvnucwV4dZ+0XxPS1HFbt5oiErBS5GMsf21nOCkKfgvsjm0
PT9bP2SnBORYUWaieXhWMU1oR/pu8wwht4zJ8hRSorKr6t5/2wUdQxKqkRQLINptQxOnGYRdGRqg
ben8cd+az7bJlWo46Hffs7n7ku2yIx0BzrSFOK0Y3xHujp0lqIlGwMod0TMQYK5MI1jRKA7aaHqr
sOVYbhB/fgKBrZR//pg+P8mMlQeQBLF5dkrB6wq9dR9VH5r+Q3kM43OzyLazZWJuCvIRHAUIRgD6
HMtDALEVR9j8KUBU86lZD4/tGn6dKmB/c0RF6NfiCvvddi3v4WSX4TsUy8Im/5yERxazh5PkQNqT
NZmrJWNO0IfAqyJvuF6xarRTEsU93nQITh/M+L+Unely3MjVpm/F0f/hwb5MfHbEAKgqVnEvrtIf
BKUmsSb2/ernSbR7pkV9oZ5x2O2WSFEoIJF5znk3Z02578ZCc8aJcKsu/Xo36fBUN+WEm0Zvhpb6
bCaR4dOEwyisRVgr+ck22iMdWvncjpd2p6sHbZhe0sYOh/5jHLK9bTI72S2ricB4iI8E4cYXRox/
h6zySulct47S36EHu8Etsn2FvFiclXJoK1/p+XIryxVnytYDVOI29pUOryVZCps4Q5nUxaep17A6
0IoUDhW3QRrRS9f2mXr6YjS8BdvqhriUCidEdnzouCP6H6nBZd6JF5o7S5+9BGZnlzA4QUfOd0Cq
dfFGcBgVWhB0zM3NCXGxDHk3DmAhHzku/3SmyJOnhcmmu0oqKL4nsrJ3JfU4j6rknmG2SnHmTrdm
VpBv7uLQgRVE50VwhFRKL3cgnLVL0QWQaoKddlmiElVw1jEVjB0iKI6xgx8pTuF4HBUj7Lk+X25d
d+1OjJmfem+K9qup6MgKuvI0RSioVR27x6qVfm1SxM+TYrVQreJkwFUt3G1z5vexw2QAOcvXve+1
Ds8ZKDzwktKjmcEuhlVZ3bsWefCw2TECUQkwAMzkU5rUcghpEfBI4/vNiVVm2l+oTspZmwqD5tmB
WmuZBCoMkEPcEj/ULaBlMzaUnmOTgBmq2hLpKpIiKKWawJHOUkByH5M144S1WNOzdCuEacYSQhdZ
qTD05VneuXZ3ngx8Krfwni05wdEgU0njd5lWx4DAYD5hmQeXrPTOhSmvM+vGUNgjKIaQiDIhFH4l
JXLiIao29JCpw22ow7+X0GK8ufBFRMpR4nERG5hSQk4G82vQUVQmhhZuC6naFLCuG6gbF+nCuFON
DPGeo0NBolgWV/2QrnsP8VLQeRa+sa1kf3dSOCE1WDClmYq6GETnApZzZfQqJHPvma3DCOoC7v6Y
iYzkT/hYZqq6R5yBk8CM+LYuiwl3jWbrAc9JTnQcDHE0Y2EaWCiw5+1UBv0+rjfGVZGt+3ZcT+gw
4Ahn0HSrFrkFmO7jpjDHNAoPDyvBYbjl88FnQJPVuh3+bNKZzGZlTpEqvdYgG8caPcfm8RInAyO+
vGIhVTnyIVZGvcOFQ+wb3liyr/CVlxGcsVKjbJGriqkjJDeyo4LNJwoTpzqIutII0mbAZdGDa2Zq
fHoHTam8us2CK7f5sUgNCCuRdkID7kyTi41PjNyO4j0eLqGfk2VU4IXG/ZB5W9L8ZIbHH+N/vWuj
qn6sBL8nR67xCCpbyhCJLQcg7yQNjpEJBqBqd6otndCXSddOjsa7Zwyg8hW5c3QsKEiZGqPIwN16
E7k7TuLIOGbnbGgUfVsAZSY/5eZrsclnOLmWh00XW2YoAAkd7naOiUXx6tjoVCMM72RuM04PMPVG
DUud7b7Qe6O2Gemms4oQCbYCxkudHJg1mHNmGptLzBavojHc6PLoQWMpJZl2c9viPsBa3xxPugbh
9ipNnTODf4yyr8ixIsQ11ED3JR1yJJM5FlLiQmJxa8gtrgWDdlpmSqiHcGeNxuuWiOt9NvP6yQAI
XNa5KUzHL1wTvdrkSZtreXKqqxwZyOgpt+YLVeK4x02VJvu+zpTOwBZrduwli34m937z7YxXfhx0
7Lu24akjwIKNKJ2zeb+IycZQY2lnBIjS6BJTXGSUSJhj28iuN4hbBhNPZCrzUuKTa7Y260I00Cbl
Lr8ZgZqIFMKOzh/2H/uh4k74Hhi8gC3PNTRikE0ZMlIu/Ow1An9YOV5bDyYnLDym6621EUQdj3eE
TAJ4jjqS8M3EES5yGbQt4jbp7iEjChkEoCrXoetE6yCdDQDuV+bRq8lB0Oq8XKvBSTHix/SkLGy+
GKkjMcisultWJc3PXc9dlknprAs8cQS39e9KkJ8KLQPsyTQAxOB5sRv+OAJZUfTWwhrVO0nJJBSJ
tGc6oFnWHSAZTFQ3Bq/0Ld1Ma2famsk+b3UXgIDMj+9EfScDeLdciYLIR4IyN9PDmcMY5E9yud0K
LziQzknBMQtw4k86izki94FZ1zIz4hKZaVH5K+ipoOp1RMWszL3k/SthmmWEJMnv+fUN2NCezyUY
wBsAAs8M6tCnbtfRIURkrdrdy0pbDlJl1yE1UzJHWIWruzUXdCck7/2RlC0VtFJm3K10nhgzSJ/h
Q1yzDolulp9edQVKVvPsYjS36WUlqNVCgpWkbhnI4aJ9Y4sG5WEEbWJqPMJQkkCE5HFLBZVkSG3s
B6r+7G+DR/XPnG1ACUNTVd2j8pQEuk8PXTGazsz7YnqQQ2XJlMoLTNDr75umsUNdiffU73IWgavp
QQJ2Qm+v07z8Aq56IQe7WNptZqFywCvhbKOovs95cScn3HJ8LvuhbTrBCE2Cp44G+xfuw6+f3cbY
/fHZbeQfaGmG4wBcfJ7fEYkEezWpb2XXKHt/uTYlgxIi+LPdi69b6JCM3966QpktRNNFOvkph8op
kVTZI0jBhZmDjI64EBLR5Eq+Jw37LSlxoRx3SI2HfK7SutklUVqCD/RJG+QlXbwkkqMu5i2+eC+m
g1gIdZI0WmCAuJPZNJt/SMp4BLStonYKNzezTpJ48U/hUbMRks5zRzeCURRvlCurdV4rk7BBV2m+
mvYiOE8p3x0SNyTndVtR5AC1GvJounvpBSG3KzqFO0roVzkBdAi3l4tIsaLnX9944+f2zGYGCbvH
VdHsUtj/uGu0+eDkipPlN6ChMl7wVqKDW47AxOG02ZVLjoFMg80pGyG3R0A4WBV12qWL/KZzCRWj
zcLVhbKTYcWGXjMAl4vLWMRJS4hdYqIkNwF0HR+5BpLByyJD+DZvK8nbHeEStcwlRzO5/fUH3MZv
P64sT8J3pq0iaaAx+zSeI4Yxi0oBxip1rLkA6JpIO0YXLAO65YKC1rkzpbOAJOduQw4Z3pL9gRZJ
YkQXQ/tgyW+0lJSlibxdij82Sy8CV80Vcw4i2zcYIpIWaWS2ZxZhfYI5P59KNjPSREJOlyUzpCTv
fUvCZF/NRsBUgLVff+r/ZmgK/4ZXyQQ8UbHj+9SO4pDTJDNZF7fyVJUPzyVMUqrv4K4xsyWpeyLD
oyNBXo4FpKZR4msTsgOunjpQpm8bHURpKdWUQ6m/X3r/DbDqeUCVpgG/l4n4T5w/xSgcq4+ZAcAw
cQVbcM71afw/e7bJqpB7thzZy4Q2efZIVor0VgQ8C7bZtIb8kXhgyTLLMEkeBU9Rgil/D6xuY/lP
y+ivF/t5o0V2kQ6oNLV7qaKWwKdZdJcdrKY/KbRTA8OAJSaTNGOTww8mqDxU5RLrwEOYU16a0oJS
Tqc2FXXFcmO9qzb7C0tIOo1iQXcs1ezoxcW9Ky2dNvINRJuVwVozlbfuHO3w/Qo39Bb3uL9ZNvKI
/OlTsg2wH3AAO/anbViZKd+SMoL69OcRSnbvNmcH6pYAQwUHRXqSSW/DDTyRQySIfhmMiNaUteXf
DbE33P+Ha5LMQ3Q/nmVC+tE/1zVZw/BKr+3pUZI83I5pLVPgzajcimzfs6qHTWezUeuZpErKMjb3
9JisZ6j1EhjU7XLXus5eZiw5kyybAZt/fetcuY/8cJkkB+v8F+TdRVj3EyUpjUrm8E51KxeHfOMk
Z7IqrJMUHHYDJRj0E7NiVaPum9o/ppcV+gt3pFofqZWR2BwnJoYmjmtyWi0D1vse8zIWDIaLtLq8
CimWzBPYu0SlpfWdhNNz8HjXhFocL3TIQN0SkWY2KpEeeTTKsbXkiOQTsZMiheXl0TJmj9LEFB9Q
ynoXoqtnnJuhPnCm0qxAZMCwUOLtclpdCVwA5b9IdvJW7UBeLkV6m7FlGiYbCPiVPDykYExGPjPC
PcW4ZEnKfJ4Nr9IjDC7rjaOJFXsQTmXcoJiBjekt0tvrP35HeqRKEGTlc//64eg/EYXkw4HDhC7D
xHJ8I3b/ZYjdCidFNK/+8XBkj0WuLsPIGdBhlGQOnSxjA0JNTp5gwXiadSSdxDfdCUQOeX7BVz9v
yuyewmnNHh34E6UUlGbQzVppqP3ra3Z+vmZOZpdz2WLdwG+V4M5frlnRVWvy1GKmlefKiI4IOqMm
JBPp7B8etwTjMBCVmbuqRHTUubqMY4IjVUF3iCfJV3WsmRONA09bCrGwFcE0ZzPSLJmIbW78HZhp
qOHte+77PIK9klpQLhmDyCHWxnGWVlt08ua+Mqh3nHhaAi8u87ttUL6lsZSZ9exKwXyuyVEXzmGb
23RsA+NUurQ2i2b2ZswBt4WoMX+rVtlWalkfDkp/pzb0YyVdIq6CG8pIpylD2/gzJGxm6XrA0YPR
lcsxoDIF3nRDNH40+PhiSgxbCkYyDDWzrFLDrSfexu7joHypvSY6wui8wgQ3D9pRunERlfzrh/Xz
BN5luA2XRwV9hhzwmSSUtb02qcTH35oLZy0FhNz6JZjOaGPPmbWX7+SEbU2O26UsVeVw6k+ilSP4
/DKu3YF8v46cuH9zdT91CWBsJtcHr0rjH+6namBNsMWs0abfymIyGp3HVIFKhfV7lzrn3OJGyiq6
0uUASI1vY9LtNyQLYtUGLAGBtX11J3WnQqjXVd19/fUVbmf9X3dPT4OspNF0QEehndE+XSFKV7Uy
I/y9Kw8fgi0/ZcuLdhWcYGJHAqp4Dx4qAtaYUTEWIISX5AN2Sz4Gcs9N5V8wt9n8IBTmuqFud8VO
b1aLXRcf4GmSk+QWQzJFynVAZ9xeDH+gUG4nc6AXHkuv5L9vcWIYaOJZbTCU+yPRYsaDJcfTlowm
jMDzVno+yoEbisL+WHXSPFgmfHUTQ4O4ZPYA3MrwrpCHPrMmRPd8r4zQazkmyEbDziOTg3qn8txw
boUOubB1zttbUCLQZSDMN0utZasxlc4tWFGif5VGwa6OcqhB/bkZNucegRgC16AOH1zy2yAwbMkC
ffq1yeaP1kae4sgQM4XJVFeAGUjCrlJxsYTkfPn1c/yp7oRMBOkMhTUCHqQc1qfnqPD3J3jGDo9/
1p0dD4Q0IcgKZMnK3i2XLobmQD8mmwR8yl17fJK9FbjKdUxWGoA4NB5GBVIM9/dUkZ9eVQ/zelKm
eSFMG5aR9+kSS7sp5r61y8d45ZisaQh0nEllEJPKGFlK3gHMJKzY6VwUwoatz8dMkixp5kpMCDb7
AOYbY/X/zWPxaINp6A25h8hpzickD3XNpBjl1N9KYFdWD1MMfQURJs5RF562Pm8u5ZIdInlrJqkX
shCOCEkYZu9GmPMOrtdTYq2vsvGQcOMIrs2S+5uG/RPP0IOTodItUptyNyW09+kuZli3e8YwqgyB
wTsr0sdg2MJoO0lunTkg0UIJEyt9AJZw6BrJwOZ/zGn/aIzolAs2lGYKtwX4P77P/zN+lzrEJa7K
7t//xa+/Y4repnHSf/rlv//X0PXtW5G+lf/wh/b9bfhH9fGPh/6tTzEV/t79l/xh/+cP//vHX/Kz
/vN3hW/92w+/2JV92i/3w3u7nN+7oei3q+Cq5Hf+v37xH+/bT3lc6vd//fa9Gspe/rQYB5Xf/vOl
4+//+g3G9V/eO/nz//PFmzfBnzu2bz9/+/tb1//rN9v4p2FQLDi6xgTQVG2qiuldfsU0/6laGrx0
ZkVsta4U/5UV2Nq/fjO8f1JiIFrVLSptQ1f5Q101yC/pFn8KbiBBLQwVHbq93/782D88jP/7cP5R
DgJTqbLv+NOooH8ok+lFkepQiUneh/wX81OHge0y7rkiqRDklq3fL5WFgKZebwrFMZdwpU3ddW2c
nCI7Zc/qIrVlpl64uKfE80Ga9ujBqBMJClGxetRjqxnPizdPJuCLgPoZJlqXHqPYWy6XUQznOHfq
3VD1+e1USSCz9pa9pa3rzWIZRbdbBqu9Kzon/1hmNfndzOF4OrYT72eSFy4TW3FPReRZB3OEOlCa
OcAqwwSwt3kKxDqZgYA8HUZoGL8IBrDXZCwaF0VJZoZti+luHbizvpauadgsRvMw9XZ0sMAw78dM
Gc8jMvZ9oxbqo1L2XkjsUhtfskPPHzFOdulu6K1uCZKCkQwzPcVwbgg+W4d93OjJGtYW4xXfG+vk
LUvsyAzmSF/PRYkjOUCrJQgcyBt9DpyE4Ks8tIDfncMiUE34Ta8IwbxDL5QXfMaSKMSUR812Xhat
7X6B26xALhv7NogsQY5rltCYPUeq54p9PJbaW2frkmNRchQ9Wp7SRoCuveekh0GLoibAsCxqyeFq
io/YsuvJN1WtLTDAXGL1sWly3UZAV/Mf1zezkUbZJHkmP4/JUE/vJqLjMfbXxFrsMLGSxAwLq8sE
obAkYObPjlM6IAKJazZtaCSTcD3fpjLGk7cWseIPAkwHCGOsMSeyl0kBPUha56bV1am4SEYxrgTT
jrBZ/aFUlXcCqC0IHlNatTIK0uGwaufdsMwA8aTBmOOJxju29qVm5eud4bXAPBXSlOUaR6fcEGe8
aWOr9pdJY8P0nWZeS7+2IO5IjN6qjJqlEgnVxRdlJKhl7zWZIm7iHrfXgaiLWu8DNOPdAOaEcTB/
G57ZQTdhHFP7qS40Jxzrpl3fFHvxlFBbOxlfkRJJ0L+UZcEsHTc7Q8cTb0mF6wSN4+Xq18geS5f4
V6taAste0rEEphCFDctPECIGRtW1ww7lg1IfMLMv8gsxo6+bfRuXrpo0cTwU7+YI6wjUqvyNL3Ex
xs0OXp0dP2F7bKpTQGltde+ThUQynG13XBDA2TQNvd/bWqfI3Mqkyeh+o1F1vs9YyLantdSmwvXt
dsKASFh40Vzp0VzOD5aCi3yNZbFmzPeLplfN99zTQFlhrpfZ8L0c2xzTbrMnGXpUevMQTUsT2HWJ
C/3OwBip+b20WtpaQuCIDrooW9goz0ClZnFbeO3cvUVcou7rk8qtIOb3PEwjtV0wKOVkP1UkBk1P
ilDG5ryAOMLax0W026VJiVXGvkMxlWC/O+Ygh1C97T79VvS9MGUWoKa4X0YFm7hLpWNtQ+kzm0E7
so6i/gk3+p5lobtj47QBIIUTB0oWFc19WsBvif0oSZz2rdPSWo92UVdp5k0SrWqaQIwjMM29imwn
VXOyiDrcpb46ZCx1SlijhFjU+8aLI6XcDyTFYb/Q5VU92FiFWh38/cHKikkJkwRLcDO0+lqadPVe
Ldvv1tCHygopjL1+x+eIjVeMk5QYyigu8clUfZvSHIPSYMhxFAxJBrIjCARmMvyugMOp78vsDfhs
WcQNO7joqpl2YejdQlIgecJ5ckjsBsIM9bAwJh1Vmg7x0YfExo4PGUBYyshLxHnN1xyYo8e0wQ/7
lgluop36WLFNMorHskYOVdMvDMDb5kAMnk88Sb0ot5jO9EOgqymGkX6Zr/qu6cd0DIdEHeMDOVO1
YVF9O/VL3JhOtkAh7EH44koDIYFroYYp3pIxd5UqnqdsV3oS+0LvMyeYmwSAz4+smMnN2IC9l76u
N4mNxbGYlOulrsDog8LI2/IyImRgvetzm3m9nxYObFVfrYyIrTmP89xNgBW9fkTcBbL6smoq+/fS
dVoQKe58dBQoY1B4Fys+tnWdzUcwnNy+NEuhODtjLFflSe9mu4JJ46Va7uu9MeB1mJEccRAUASVO
Yx1t6XXSLNnCqdk6zpdi0r2dGB3cBapicNd9PDv5slssuEXPIlLr9YutNGI+N7CtsmByKmU5Tl6n
x+fejcb8uCr2DMGHgZ5x0WBAM4T60KrZ86ha9fxeZ3ZWrYGR885fx1q8cHcNnZdTSx133KnDqqyL
nw2RPBDh6+ungu2yCtjphVvgcd7nxgc49art2p5j+QLuRDbfFlFqRLvUkJkhAmTOfGE1xy1eBJla
Mq8qxmw/6xqeU2Wdtv1tEpHKCA6dxvkriS3xwG6fpXqHLaHmrKcyQsx2sUJZTq8sy6Ya7qq0UE7E
htd6KEZTWUb2bKx4UGwNihnapVEzv6hdkPlYn7tb6H/xe2/lyl2CayQhT03loA/OxRj2hCe8R00B
LQh4OguHUrcOBGa4t+QBse9OiateRKvWPqUWgIlpxsIItVmvrrWMzeOqr4nboENd5EyEKlcGBA8d
pO2pCRa3N47DaCn32SzXf0nYczjZWfFkxAshrdNqxsc1TqLz3NBMBtaqIa6emhL+SCGIfKNaby+9
RnCj1KYWftrN5ZuNm7t+cPq1CuZCn1oqFy3yy0onthdP+SMGazkr11ArOkUFWyXf1pOW09TB09kH
R+MtbmosIIpZ9I+Z07nHFt9R8q6V4sRKrOKgsRvroWyFJk7maLuDr3oKSocmrRb1MERGcSWaZsZh
gML1WNgEngVFU3edXzhkuHE39CYsWgibx6jN1Guqiolshqw1XpTYXJWdM4+RFtZsBuZzCgqsPpWm
0JN9vFQkDS6acawx/RThPI/aGdtTcXTbTElvzHKNjp3aL4w+UvvVc5X+pDMtuUmmcv5u6cNy15qK
ui8ErCTLAJDpmSMGdr+Ox3EcFXU3F5CMB4sPk1Kv3MzEQ7OldRnj50axTplTlRd6Zi731HH6jWaM
9gXbn8VtIwJdhTba7wZGqDsrFSDocZ68ODyUA1Gx86G2tBwq1ZSFhdmPh3xdalR/ub7vp4Zrr71Q
a2w/8pSMc1zJLlVFDBcWF3ShEfP7QE9K8WUspX6u+yI7tWnj3rl4DT8b3pBdGjgo+HMXtzRirtMc
oI9Z92W9TsrZavln2CPV5KywqKz7Fw4MR3kd4jxu/CEu4mrnLcZEeVJ5Sn6/Op2mBIXbxgg9XF7x
Qu3xEvdxjZoqQH1kAcMyNTxPEVXfFtu8Se1x2NvKYj50nMCPi72q36Y5w8BhzaxkP6ijGdaVfPdG
ofOoTZPcz1U9MHc1fEESUNBxXl3Wemsojz1O5W6QWGZ+4WZEdyrztO6qpNH2trBc8tDzrg/1zEKc
MuDd6I+LVZy6vpmui6H2DrOtz18NodiHrqr7vankidhFuejga0TzEKhNm+Y+YZ5vjRCdH+Wuc1WY
ogsHI/2u60njr5WCmfe6JIDjU0oSw5AEfavYWNUhL75vRFWF2mKYgVF4NynoyEEnbNsvEvFO5PHv
TRU7h2lW57Bvouw1BmHfs6dXt0MTdwe76KMPx1Csa9EVfK5yxZ7AhPPni6FVQpg62Z2GkHAv0kHZ
4Rta7+2pWna6yL4lszXdErLG4DBKPOdgY7UA590cj0qj54cs60afvYcye2Q6VaTW6mPs9QiT6ola
G7S6VovnVlGco5bZbTj3FUeZssSh1djB0jFsa7M32+udwBPVQ55bWdD00alZHBIS5Qro9PzdUryv
g/bFUZ5rzDkPqN4tfzXBwUeyK/xiGfE4s9qvdtQfLQfHWKePYS4ixbUje9gLUgJ6rQv7ur0Ys+m5
wfZ+P2kCQuoc2a/OJNpL8uYweC/b7kFhI/paKKXie1X0BJmyKDkysvRo18YjMZg8q6R27sQMHzj3
qvU8WGt+gbWG8hSB3/mWtcYkPauQ0YpKAR5yyKBh1HMoAJB3eHt90br1MS31h07Ll9CLNS/EE3Tv
ylAHTukbpYyO05of7AYqXmGkv1NSnCJF/27E47PMbTbs/iFJq3NfOa8ddc4OL1v2oNeYH+B1pYm7
Lp9/wjMyEGonWTEBOY5fsR39VibefVs4OB9DyE2jJKxi8y5Tuer1va6Vu0zzbpJVKs7KkK0QulMZ
+6VtfWQZkgnzLc1JDua4Haz5BJHrSZjfsmTx5zU/0+MHkfuCS9urU07fsk59Stz+Ky/fvoGkGbVs
nroGZ/5+Ka+naHrNkvk2rdLz3NavFIw7s5Gm8iZ6xEXFc/imiK7aTgSK9dax3cX6URqC695N333R
3PayVj48WDVzcRc7i5/UH4Zww4Jye68IG8Or67ZxfMVzTkr0PU8PTQkRzapWv0fV0y7NoW6MByqr
G0q1y3aIDaxXBlKdkE8o4suqzoZvOcPXvFD2fRedNLuMd7yxl0unPOHAdrc02lvpdGE8m8+aQaRD
3Ik7D3wnM/S9QmMUD/lbisIkLM2qOFgwgwPdG09Ooty1dnse3OXErs4+PriBbuJ21tYJu5t+VHvt
1tXi56ZavrQZFEe1b66yoQ7mnvlsa940q51cuqo6+YMnZJVZvNmR+pbMZO603uuU57uBPcvy2Dy0
9JiOdjBgrh/BBawLFls5+GPxmNbVcewQsHdX9dTs7OGLnTyUmuHXTU9/cqfOxV7ojr+umOFUvAIH
HP3QdL/mBu7MXpUFSaUzKEixL3eCYXFPUWuGPVkVhtHthYKnt35J5nZQ5/1F0kXcrYfITIOonKBh
Q+bz3oT6Mugm6eK2b9tvVY+BCiONKq1I0RvIAaiCfu3vug4j/QoZIY7SpgUZuRVBk3+U1CBMayBC
IWZplFM9antVOpAYD/jSh5px11F/5M23udl39ePovNTK0R3zB8PRr5puDFf9nbC6B01tX3Uy5f1E
pL6g/Mmbahcp0SFuPlIjDsg4GgOiR8rrCqllBGfVX/tnY+Lz4UiAPlRJd3VuRoFODxEq5vemyNm1
WifxF6g4HopnJavOk448ZNz1s7fTp4HbuV5M63iY6VfX2bpeDfx57T4AYHajIZzTna1ZSeA4+a00
w/VFwXPnzFrTerfY31Zt3XmJ9lAvS9Bnj+ushvkwXAjvYzK7kFRu/pK5Cuopu6iomAh6NfNyvVAz
52IZmRnkVRDZVn228Zx9sjm3+VsaDC6us+IA2dX2l4xi1wWA8A0t5yVc6uwqpYQpjBqT371l1GcN
Wac2eLs+1k96Xgd6P+4q+/e4/EAwuac2D8nI3FnqOHOJN/l81Bb9YM8L3hN3y1jIrc1Pa8encQIl
rCCXF+cF1xXNHS/ybsQIfE4xSYdpOXQQbWXvLXzI0slOz8kqynN/HTR/ZjdhYohcO48DvdLvWwkK
0h14rXPAQ1z1vcX8qD39wrRwwOLsV43qPHb2Lqq1OmisgW6e8yHh+OXFSWNzT8fJDqGECxuIqXdH
wfwIg6X+gzmTn5TxpZWSn5S8imn8tjRJ6EEtQ4O9G7rLYh2IAO4De9L2iWHgz41dj/Gh6eOK+4wd
OnV8tlURarWyR9Szq9PmUdCtBKteqWCPhqw3vjfK/cAEozCzQM801N9Ns48qkQbJ4lb+bGAfrNcn
dln8L3Ks8437bHms5+LYpiXs2/HSEiIAgA90se4TTd9HaUTnAiG6H8h0Hu7U2gnSFeuIvj8aLsh+
YQ+HqIAnOxVvJAf4aYsyqusC5iVJMExWWEAwEN50nc0uKJV9Wyemg5pAB2OyeC1HiBxV6NjeCSP/
E4X/3rPXI0XMhaUaN27GYciRZKiHceYwWtZLhVmr582R77TpnkgyMNqYdl2t9k3JCMHribu1ir1d
fdGEdus1626c+Uyg1Xg5X7dKHxp1GiprQ47SwkCNhboQ3+gXNU8cAxcCb8d90rjPXvGQ6AMrXgae
AUIXIFZGSR1PUoXa74xent3OY5Ebj3Uhwo6qJFa8u6ykdrOLnSCeIRq972YvDl1P2lgbMESY6tgv
vJLpawHx0QkM5TQl1MLJMzyWgHydYDa+2e59U9/Q5SZmSxTduBuM98U6WKrDwOBhjI2rlRtr1Nph
VVjP7sNgVgHdkhhuulKD43bXZjdtd++JibmaGXRu5tuUH70++C7z7Ho8d9X3cXoCw6PgqHAYeO28
m9htmaQlO9gSXZei3al8i7eTJB4Kq3i3znVoc/tg64HSV7jEq/c1b3jl9u+iNS8Sp0SJZ15pdn8J
pRxUk0xpFkGte1cRGOjA9wPmPqTL8KJg7tp36aluIXOLdgcSuOvhm00yhlocxjgLrRVkplwOWTtQ
fzkH5MYX2L2HacZekBa3cZNftaV+WWvlg50n30Y2fLGYoTOujd94GQ9yrL+NhXOXtsszxCLBvZAw
XvKycoKkGCn6mg2R353P3rDu0zm+8JrncnBfxsjJgmpx7ttZf8zS+TKx+JNTMia7jFQA3qN89bW5
4K14JkrPd7T5QtdJSLCVB9VmNOnop6VeEWxGHwMR7vS+s6QUBL36xVvcS+G175rSaJx9reUn9FCe
3tyPtiIX03VrcoQu+q1iDoep7mF1jvek4e1FhL5wwcHLyhFiDEcxeXuGbfg6cmDM4/ySKfnXOot3
NtUiY4SXQVUIcIximPKWP/QcEb1r+E2r7LQpvlu8b1mUBkrR0iSBgxKjqGV+VCjMSU3Y69pwmYri
kvw5miFMw/ShYPjkgR57axLwl15YrB59qolZIEFAfaiSeQ84CqMxeYitb7XpMii2j/0wHkrdgE3T
U8dM6Z2Tak+rqT4slvZsOBMJDRlzdzeGCJ1f6Y2J141xJRIr8EbKkGi6qQeLsq6gomiKs+7MuV9o
lggSz+p94WR09KuOXZoCrJ6eslh7otvq/D499Pa+metLj66d9owwtqPitl9SU4dLMITNcJoNBrNW
klLpOteZeF1LWq4lQZVQ8Cp1HLrmeDda4qWcFU6ReX4pIuObFy+QprVzOpGNOHQPdb9eKGvvN1O9
IxItezIzUV0jEqkOaWy/aahORWU+5rn+Gs/R7TSYzP7ZcbzIfNJs+3s/DzfCVcPIGnb9wMB9ba+X
SkMVYF71yXTDnT+QvXMgRJBTJfUNEAabZqVWvds0d0a/6dYvJKSEqjAOtqffTcqwH7Lqah7bQzIQ
1lC/zhystW5cpHl672k5vp5tcoxSEC19HII+jm9Hz5YJH52vN9V8JPESFcpY2ndGb7Y+MFT7ZNba
Wzo2t0oKpzAhSUhr/LTsQu5LWCi/l7USDmtDavOuti+KGCxqTu4nYz5WY/ZlUq0bq3jT2/mAScAh
n5bLeu3CKNEpFiwfGcdVbHKsi2vHfuRcDI2pvnYahui5R9iTeaiS/KqcbkXS3PUua/p/k3Zey3FD
Vxb9IlQhh1ekDsxZ0gtKpETknPH1syDPjNkgS+3waMvmbQA3nLvPDmu+VxCCAQ+ONq3todrRNNPn
dOcWV92F5lvZKK5GrFVYqtdl0l3FmCuCy7Pj6SD0qFeM+WZWwwsCmSlWFZZ5b+xLXRi5HOYXui67
hZ5BtJjdKOhvmn48xq1G2T75+oAfhQJKM7+K9XJjme3DLASP3KKdRaxvuGCDj1nuJM4goKDbsUFg
IJu9GToRAUW91l0LQ4YwsvfyQnxclviQh9N7bhwNIfAwq8HQ0tzrnXHUIsuZe1MkvuYpN6FWEbwX
OZNc/M7SztOG8sXqVU6S4ZgMMchO6S1deoxH5b2p5x2oJZ/zUAurjwO9NZ3tom8jrxipC4fCn0d0
espBbWLXMERnGkktVRrqDspqIyA+sPpulO2lYVn4MROJErvccCet87LqN30bF3H/sde7O0WoHbGp
3LnJvDmIdoSW7mMDp4cxu5Fkgvi4Qg1Stu+XS7QQftYn0KYImZ91H47SVZQk+yQ1oa6Qn4g00ljm
X52iHlbgUyq+Gcm3CDklvccdQjBS/a7zyp8JZVl6xZa5wQfWixXtgiF3srJz5ELzieQhq6fzhzii
phyO6UIBbv4yG3h+SX03cURIQ25HauRw8/JTTUTrJ+jf88Hy0PCaY+40XDAlTUPPV1wHUnCjGJHX
WN4USXbP7xaXZldq8W6oswtwlht90K4GRrGqAOBlsAUcA4K0PtaquAsSVLK9AInRWi0NHG2gwCpr
OqmSjT0E2Cn37y5VfaJFB79Te9kj6K6PiZznZla0mqMkIJ995osdfIskceKmsidcOay8sXt58Zg2
h1Ldm8sdnYJ0+BWlP/4kDYW3kpE7vXoTGTgAUubyUsFiZ3Xf9JcllaAOJG62yCorNxtLN6pmBCQR
HXCiiAS3bhpbqsLbEnFRSKURJ04yH3KTDqfaOML4HguY08NdmwzZkyrKdWb5QC4Pek5HM4k7zCaa
Ay91jbL6dw0AGtbscbh3CSqcKkwhoRl1NKCK1vRrWGYkkBQzCEzLIctRI4evofVDTN8s7V3Qdri3
2wZ4j9oKV3GWwM4+aIUndQq7/WTaFVbh+CT5nfk7hT45SZIttnswk0s6hheLlXvoxNa7wa0avAU6
KU2ryj6klWVNl3h9ODXZHsSmSx6Il9O18zcMwbwyrg6ZCO4a2wtnabq8yTSkmmlmy1hv1qZbK2/g
7U9tCyIvenGOkJEioQkDryMpR5PBN3NSvfXpordemoGWOnQCY3ypOlod0LmM3J0hUylgFZPRX8jG
HaBwXv0M5OyQTeOeZgFinsmR9Pom4q81qe5qQeRRBB8rKbLRol+kVbwrxBSWUIFrgWYnOZymZA0U
ZypyS6glbQfy6CFJcKOOqmriNB+so6YEWDq3ThbLXh8MnrAY14raehUaiRnkK+8Sf1bSXWesNAi3
//PYF6EeuOualoqXRJcvc+1HxJ2gaWV2hBvYujVN5rrqL8h9aW2M29HimtptkhrPcUg8Qg5wVaAb
vjCU8XtOWCywdfh9UsvHbG4gEgztT0UPOOZLrUCruUAeHYy9GRHNV8tHzOEu4WWrLtdd0iIb+HRB
X5LNbMXWTpPwZ1+TgRalvZ+yrLnUizL2pxhAck50rt4WFx2tEX9K8EYlM78I5SV36Nr2XrVAKiCV
8kpejJ/sIE4+VMdOETls8B9mWVWLW8LFuFXqermIo97ERcgqqA4nAv4kLvIUS/FgK0EiH61cfRj0
8Coawx9WwYLrmxoMVp61EtMIDhy510unlIiG4DbYPgZjGxk78t+i+nqSIavZg5IjxpFKoaf+FkhJ
t+VqUR7yaNGfFrHUf08TzQ+doyvHeRXZqQN2+3OgV0PCGcF4q2qc8h31WbJf0uUAuPJswWTZj6n1
buWgm2HN1qW6YwE6jXbvTpzqtSL/3nBHzKfgLopmQkctexb1u1EuOayno7o0oPDUCmMo2pUg3i9F
dSlZ2SE2U47WuPODis2pEZvrJDQ8jLIepXh+0Mf0QA7UW1Spb1bVvum95et9dxPX0aXSrHDy8KtJ
36cZFW0+XM0paU7LGorWC+m9yJUgNUt/QRdd1YFPq5mbY+jChPFD+XVI1PUDHhJ1/DZl6UvVfoeJ
chN04eXY1/gRynSRpws88XDGru5wQl1RS+EZmMQPLOK0o2y9gWmPUjiIToACnPtmvovKCvZiv5pe
+qM+owHBpkAwppdc616luiUxNAcYzF2YQ1Alhr2qR55Rmv6cD1BaKycbgIMaZU/k3wvwaOgSRPwC
NSChp0N1OusD2J2ApZo0NKy2oE5tEc6HTT+d4wmeusU00axIgNpcuRH/UpeRo+sCtgEQO9q6spOh
2wv1jCaf09lU2X+7XSMpwKnf5CDx+ji619Xc6+vaSbJ4Zw2KT8AWvbb3TqCqE6i2+K/krtrRVOUp
TbYr60ZQcn+ZBicKMlfR+iupVm/hGzjxGF3MJZkAMvi4TG4ZhBk2Qy+i3xtQh2uN5UdZehe3OJpM
6kESUhLUDNsYXpecAPO52jNvFTe22grj14Csay5QuGpnjXxQy+K5KuVDMAd7IDB3tnI/ao1vYKjX
ZoyIugYzbGgq9QnIq3ZTxNl6X1+OXUmiIoc6iVxsSrofy9Mu6ENvECw62QkRhMIhDh95Z14kiTeI
aG0tTy+knPZLlOnvoNGAQUL3Szfp9MWpp2ew/dGcHKKaXiSHOxKg1uds+gEacrRkGOGxZT5WrEnQ
Ae1JjGrak9ycq2PcJ9OvWEUencrAbhoggyz4/SzZemIkbsD1YDeYpGnrlXpImJVOo9EviNf/uOTf
+WagLBaRXvA7XCUh4LiStLvWAKQgo0sCxA5INGVrDGiJ+TSd1tYNAS2DKxXL5RxO/eo0UjxY0Hz3
Ne0oBEJ+1Uu7MZWuO6ixFxEWaS/h+n9owGGMHHceRORUB1xcXKyFWxve0NOgRA4OXZVb9Wjsl98p
c6vu6ZIGAsBDov9QQbVIFAf6s4og9aJIe+4M6WGYk9c2oEEXL14hytcSLd0KyFzXwg7MSVlwDLAw
Z3CF1dthEPGKDccsDl3CCqZrFdmobRkjBb8qfyNfL3aHpRGZCg0GSXSDSDTU7SxUuaQYUU7IYN+q
o5/ISz46Xdcpox2IQ3CQSZu7Nco4PE7WVB4M9JSXSaPzbhRwuGxiNwuE+5zevRt3SrOb6/GpLpIs
d3QFKDcoAhoSOrdSKWDvVca8t6U8ehs1bdqHWf6Sy0Fw0OpxcEci4AihVm+wOht28tK3u3nAZXsM
s4eww2xjZAq7+RzlhzYIJKfLs96J6hryWShVPw1llo6aia4SwVBs99MIxSrMf/dyzm7Ot1b0ptnl
iIbuGlW1butslNDI9+9SCvFlsRbJ1oqKcGWrNS5mWYAfp4ziUzmXppOU+vvcUfB2LAR30JT8hS87
3/GTyX8lq/ZGUtN+Bz1GgfnT/KBvBjsEs9PIBtgunbjtRbyuG6BHrAVzG5ZN6cVtJl/ViVJjtZtw
odDWkGeg+tWiywQrS2TLjagP/Tgt37UgqLxMCjNXD3rSAmul9jOjfqq4Q2pxuNyKBrwlFzKqSdwD
160u1GieCPmcg14q4cGA3nRlVAq6Ri4SNW4u16VoGvfmQOE8mOMFTbXGF6qWS7aJs7OWoofR6xhE
UK3uKV57Dy4vXcO8f4BtoLm9TLJIKi7RDo8KLl3C3ADySPlTqEX69aLF1u1kZnySUcVCRp97O6jX
Is+IEGxExiVezflDpi21L4WyfBwXA9NBoe4N15jI5Yx0ukA21zfFXWqrvFkQp2Swzrr8e2WED4Ip
qlRdaV/vtEa3HgH3X+gSCX7WZaVd12rhCfKoXicVNhKT2Cye1mumjaf22tm0Aiccixr4GglraQZA
m+ZEwcBJxefTJA9yRpTEtlbFyx2Vy4ieRa+H9ELrplmG0ZjNpU/UovKk58ugXHa0r9pr0nb75jCD
v0K2iFvSxYEYlsBM0Abg5IVN0Ah5xQU5znWK9qgUvTAt9O51qICZSncRhmiJDoROatGzkNVTOOAx
JJJRDq0neZqXtsa1T05hz9oDcrLwaCoRrAH64iOFeB53cnqnJyL6dxNO+OzpsClMxJ1KwMqF2DV1
XiPOqXpj9GXNdqkoae/DMOnN62mRq9gLcrWDy5Kp7KOpMY6TlwlWcsmu3/W7Ktdx1oJwyj5EWz+I
X7JuysAy6RJMR0WMmD8EFxazJ0qtdlmKuXjMZEUUnCgfm9cM1gjdGTADvVEgP5RmIt+botLcAJKo
e1h1wg4jj5S8ORTWraVn1CkRnkZ4VQb7Nlm420VT7RRhIz6IUMbsTCuQEYmNGP8IuyK9oxYqjoaa
D2jqOOSCQtN2GeL5XYIYxp/VyvSnTBM8nbfW2nMw8h6btFZ9/LGSFbOsfYG8BoIfFuozJEi7suvz
S6mW0kshH8VLyRQEYKM+pM5rClr468FBYS3fLgTU+nku07LvlPTdiCZl32Nn7eohVGEOviGnAW7O
v/tJGvDhLLruvqMIvjPRa8B2CufjjByEkliogBOEUnpJxSI6SEpEmc0kxt6gK2IsQYgqvpLSYXKh
nKmA4nGI8BGLsxzUrssCl2rPEIlY5SKZcCN86tFG25hGtBQqhW7niAkcI15aewqi0sHjLHUAjH/N
ZdYAAKbqY1Dp2e2SFG9yg85WU+BzEcW61qdKhL0Hh45eYE1jj3FDF7PJ7gdDWqjIx+MUtrIP13hx
1Sir6W6Or5YOhKSRFuYNbH9OWFE8RYEioWNICUUQZPUmLxrZrtg/CV7AgSUwCU+yTP0Zsob+HUec
BZPlDjiYXcml0aWAVYb57aQECnU2NKgxkhfTixo4XU2hP6fVpOBdLcbfMqtqXK0vHnuuKbYWcOOI
dX7cMNS/+kVsH3H2mS7MLngsoya9FXKjA0ZsEtY3GpHEB07N99EMsFpJvS1URuwWFO2DmGAOXCd0
nMqFZl+Y3cHv1TV3JtjuPVg6Ces+/VulwCIlk1cDD9Cqw5IFkOHTAFo2zIXgpcuF+IFpudPm9dTr
EpE07Iys4NL6Oarzo15ygEirEAk348yvUU5SIkxvQh7IeJ0ALdSKWjh6P6ELtKCPaRpfnEw8jLo4
TO05UpMDvn0LRmpy2rN0aul5RouNQ5am7FKa5a6SguMt3Z05p89mLSdeJc1PvTmG2ODFauqgFsBL
zkqOK52JJJNLvQYKGsqaTEg5+BYUfcH5K31XSgVTt2yNHFVAhCEmdEn1q6HZ4pA5u6Zlq3dTno+4
Zkfqqy5Jzb4NcvPNgIgcg5dW0aUwGY/dEA3vIiKBzoZm2oAgFCKR6nmFRwM95FzuYUsszbTcJgFg
FR7l2m4J9HcjaSQihESd9n7fObWSqs9h1uUHJdRxTVMG9AZiLxp3UArjX5C0fuZc6oAczKh7l/Nm
vJrjKd0HRtz7rSjItpapD4LQcOeD1VwlftlCqoPanY94XdM7dNAzSc9ypFVuKS3AkBJcFFfQNdr6
mSXywL3UaV5NUGaG46DBbZgz9zkKwyE8jCHx3m6CXxXpa3qxlzDuXNuntzjw/ppS6NlyOKjofWYw
olL+mUvEmc8t5FKnD/Uqtem4mdFdJsQZbwO5xEXSLUlqF7KZuQm9jB2GItJa04nyAV11bOLdlfdO
Vii0Kerbahl4f2F3X6I+fVmWyeDOJrVcMxehf8VFTDwIallddupY36lSl/lKVkw7pYWIMMtZddRF
0qGlJplsMlsjNxDQ9FaZBpvBFH4JUzc6IlaujhFUN9IyT/hKq1edSOMmVGvLy7JOPJBkXPlFL1Xw
ITvA+VQq3gYABhuS4c3SBxJl8hQeFaNG1Bfkha0DXFCVw8dnm7rS+v5NCPTrujIXd0anxIqK9L3S
1I9RbB7NOWtRkuMIk5Q19KWlmbk1CLGdoBV4WeYAnK0tpvegKGip48Xvrt7ICWiwpTlau+LOs/ja
d0zfKhd6rqTju8r1Yt+Yyk/OC+2We73s65E6XaJQXcjfiIt9UMOcdbQqLUKfpZkdoUdxA6xNE1aM
COKBKZWrSFSwBncOVx3W6jnihlQOseAqPYbMdS5Lh6CFBc8ljn5LHKvqE56GXFGwQ2q9PpwHp0N4
lRbgwWx4GErhWuBN8Le/zYbJ/w51DeUc4b20U2IARfIOGv1KWCC+2DH8mF+0OF6mqUthyiSA83ML
83mOShq/ZQ6dibVV6m9zbMyeJKqwkdmTHnChuigrRbTnQglVyGaW8Z6XSnzfz+RfQK3VnRGFyLFW
kO6DEKWOIVQdu4acOIskvfdZqiFw0BRXLpfF7TpgK1CjgPTRoHqdhp5fo5YQEiezFGmbzWJ+rceg
M1LfXOFbiDp56pEqzCZTvI4seBVVLTQPU9/Xz0DnvSNRzzrqbI1OHQTQfCaB61YkjcpVW1lvZg8j
r8Sa55APIaTnQZZ/EzWkHjM42JRYcZBfYVMbPdRCDfyK5A2Jc/eziigiFLG5ac3pMpKnJ0mIn+Kg
Vr8LRh28RSTMqF4u4SCnBBjPSdlU7We14dZSRD35yBPQrsxdZO0Caa2fDpZwmMZ4fhSUsrnJcEbx
jSBsdScL5MfeGDpkiJKvYXBT6dqDsCTvYG88UafeLZX5VrccNOF4C4ae+jRu5ZEbQwiXS8oWKBJl
JMa/uE6vtPayhf9ncE98pd+m/GjLSHoywjK9Qe0HZ16ZcE6uzNDr5qDx+zHUXqq6DQ5NLXB5x2Tt
uerEtucwFAIFFV+SimwyKkaTuPahQhE6o0658cCNJuFCvZfblfgvh+mBH8SVn+hWVT0ncJa/UJVZ
WJ1QPeOrDYxwqpUvOhHzBGQkXus1h8IfyGAzncZbvMyzDlmHOEw+I4Bc9Y3/FCz/Q8f2ccT1F31Q
56cQheRaYsSpOzZowDLZdD5o+v5XPPdRLCd98VCmrKuaoqsSaX1bT6SqC0QFEXDukXDL7ufXu478
7dYV/dAByL8S+LxnhlzVd6dPZekKPq245RiSoekb+WlbUy9Vk5F5nTu4qlPgYvsueLUrOSHJIKia
3Kx3da6o5wb+/KwnAxsbl54A3wdDlRg47hp3wWstI1VmBtGqu5lJfp1iE9uFDUifeGiNg2z5/8mT
I7rVFMtSMFtYf+CH7znPVlnOOj+g9fRj+HNxdSc4WLPLDuAX3kxAgh26Zx/71OOBWYSKdjUl0mVN
x0BcWv/9w6giUXEEAIQxn3j0VEeyG+2Q73DhO5SuXh4E1/iHPvZEHvtxUsmf5i2xIAq9bpNcKxmv
gk3ig27kCjnPauBWLgbv15MrueVxeYFbsXr372qHsv+irW2iku3ZDTH7Q050SQ09XtRnbItPzWbW
hz/9KVuDCwJQgzjnp/SpcB10FEJhQ7cip8txZrH+MRk+mdfrUCoTCHt2RSMK9fQ9L4mlJ8U8B666
gyfkTXvpB3aSTuXED6Z3Ziate83fxtp800nS5i6oGSs7WN8qP9+Jvb04RFU7sS/m//bC2TzZ+r0/
zKC5zakvJUZrPYjwTuKbt/N3rAodyUOBIp7bkz5tEOtwGqc724SEVm0zfTLFTNOoYDhXebAekLqh
pfTIHnAsuqGXs1swqnb4+xv9asrqIorlP2lnfMXTRzTiToyTTAjcUfCiXIKXpJ1ZFZ+3Wh6LI4Hp
gYm/KG0fq0LnXnaFhdXpsbwHV/ZMV7XxxSlpFtuCm5x7jZ9U0JvxNlMfT9c4yXWTC/nRvMus3WDt
JJc2KdsNZDguJzvpuHjdLjqenZ7r9NtOz4+Putni62DQ20Jg6M5ffM3P1sPyULtkUPiIe9385e8f
b/1zfxnO3Gzs8F36GXb7uvKmy3YHjO7Lvro3zsyRL1f4h8cyN5MkL0oQQVyX3eQQ7+sftJsd+rjO
fEgfgjMr/Kt9ixR6Yp9EdlFtmw+IyxB1XkjiBnf32F2sUt4FRmvsxZwc9xLp55nxNl4L/9go0USt
pzIO/PhrnC4Ay6qzEGYLG6Wj7yCtOsUNvaz0KdyN9J19yUtoCxz7i3Yfvv79623MMj4NrWw+3xQL
hUF2S+DWlASLa/n5XXgUrtUD6hD9hoRKzoWhsnHIvLbOBOp9tdV8eOo/+cwfdjZur6oUGFrgymBk
NRbZcm7aSfL29yf8aiXiFirBOlg3tm0CkogzYGwFa3wKDe8CPV4Tdr48UHRExQ6BxJmHkr7azD6O
t1n5TWCStZ5x6JWzDY+IxNKryl/2XDxcYh3Wwu78drOxUPvfr/jhITcTCA8WMRQaBtXs0RsGG9vo
tHbU99CixEtcC2UBDWU7fwzmh+gezIKqOTiz5325av75G7YxKQv+WyVxZSxQSYbfMbmRGLo4ZUvc
o/7+Sc+94+2BkS0DSZgKQ7VeXl7ktOkP7W7Ymw/wG+oI/2wb/4B9e67IOPeEmyIjzkejr4DTOUQK
cx/lfvJL83Mv9BDJeDncPBvOZreD7Xfugb9YKhLllKJbkoGhzfaB5YQOQd3zfSHEeLoT0yqkJwmk
YSOcNgyHasApfa6+sGn//XeNLYBmkN2O/RW2MKd7U6LWktBwVWSDEI8SKNBz69SO4HBn0C8UJ3ch
vJ05rb982g9Dbt8zIDi29xMiqyW/y+PRwfAotCXjzLb7aaXK+FnoBiaalAU4625KnVLItE5SKw7K
MQntRJPn624SlDMH16dJwygWcRHctRCVmtpmlLDQQ7w4YurxzPhlwVawiYlxIEAfZ2U5U3Arn97c
n8EMZf1YBr4uyunHEswCx+4Ou49FRYdUW5eWHGN7b+nc76xqp4cI/2YdKUtn9MATvZQeTYFEeNPa
9aO44EYx/7YUChNwQFmIXL35jn8AfpiV0vuYKkGchfLYY8EGC3eY6chNqQu+dV2ipJdl+Q1B8i6r
QonW8qjvZ4Owb1xiust5DI0zR9enjX3zrOvn/XB8JJhzoGLnWa2ueMTV0hHlh3Gixx42BwCgM+vg
85tdFyA2pnQVLJn3ezpajFCEBUj710gl15qinYCWl8VxZup/LlRlxqEBbZB3Colge0Hv5gYGI9ZL
rPTyWfRSD8nDaDeesMvJ57PPLbXP10V8hExNx6AVM6/V2+70ucCR9NFoA8vFS8Xxy/vikZi6A64A
u0T24t3kzO5M2YqeCYSgvAH5mW2Ijrszu8znj4mdkShhFovFps6iPP0Z81xo2PCs3fW35FHzK59G
katcC2ChiUMKiiu7876EpP4qXp8Zet1NTgrY1Unpw9CbeYRPWqrpaAt448GO0xLU9qF2B0/x5n0z
gGj6/8mAkIDXLB9RBNE6fdaiaAUARl75uplD4fGUyosdSIWubCewE/6DKSVZ/xxvC71UyzL3ivpn
PIXjKvK15K52J4/Sjk4M/YszD/jFUsHuwYBkqRGgqOrrv39YmJPaG+OUESuxjAgNIrFPnys97n9Y
ZXxmC/hqJPZUrK4knGNJkDsdKcqTUY4SDoqqvMF1ybVGbATz9Mzpu36PzQRRP46yOQEzsYlCKSd8
oEmLq5lkVbkpdWdoUafAV4FPOi/PZR9bb3NKEN3fJ8uXT8h+rqj4TxpcRk6fsNSHqtGihaKqK77p
VgYvcMheldo88yY/n1ISe84/x1n//cM3M0UhxqeCcQoz8ZVJu4YGcw+mcogM8dxaXxfU5n2yxjHS
1BWLvWfrz5fOWE9W9JHAp0i4QVFnUB+T6uFmOiJmh/7tf1Qiy1DMP4y6eZMT9MJR7xm186GT7xR3
vNIWt39qSXbQd8TLOrMvQ56BdufBAhBfLPdcKfDFxzz5CZuXHGoYXhHHErh4O/2IqudYfAlK5Ywf
+hc7KYOoHLYKGwwn++mXHERaeriVsPro+OPDGim4O+S39KQSuH1TfZmJUn1mhXz1RblfsctYYJ1I
FU7HRCwI/G8B4KSaOh4NNKRdHIxnthVpXc3beaPLsq4oFkc/uQCnoyQF/mdFCgKQCS3u+t1VkHY7
sjCOcdVe9aPqm/1M+gblTNafKf3XS9vp0IoocyxplN6rm/7meILaYxXQsnDT0GiEjuhyfSmnxBpU
tIBNJ2tuHXeLM1d992/XHdRHEj1b5q5q8dSnDz3hESbPKdCAkA3K4NRLK4puBQ5quVq8jNWZw+Lz
PqDIKnHXogxYpsnb/YaQJHUWMv54I0ZR7+mViTdJrygV3eXM7EKKLSjXZ57xi6IHRF5isooYGOLc
uVmbUtdWZhSErE2KkHhf0h5GP+z07gqRGeXlOYBndVvcfs+TATcrsQ3lLq6kdUB/8leI3OofMl/w
Gk/2p+Ay/KU43VXon73HrV9rM49Oxt1MYWUhELOq/oxrAgjCXoNUA5ar+9WuGry/nx2fV+XpW90g
EQJuHOXcMpg2/RbMhwZG6N8H2Bj8AzvIjCCLmJmq+MIa2+5GmJrYEmaU4Oi8eImtoxQHwZvwqKPd
0HjWbt3Li6ulsuuJyIGd5qYiiZDOMnjnXu1XX9QQZY4TjhX6W5spZMY5fngygvERIa095MuveLZ6
nNMbmOVKfw6y+3o4TkwYdBLXrc2y1Iq+F0vooG4OcWpIJtW3RlibgoiiGYVAf+bM/HxyMIaiqPSt
SECGOH66C6zfIV7yAOQBR8FUDu1Fe9XRpvz9e27Mff/xPT8MswUDtdRoSTlkhx0dyVeBGeCNmW4F
F+j/LgC0fw8QGv3xNbg+9wn/TJft6vg4/Oal4tSC17LC8Ph2EvEAlHPX7/LdWqsSblF3lAXn7j9f
jangRm2SP6xrimJs3myesKENqbkWI1K/U3PagrRYXPycmrsV3TgP1p0bcouYY3aUSWrIkO3R3Flc
shlRd8mTQQn/L9U+nwtYPF//+YzbySpDd8HFhwGNwIQk/mvRr4fUIq1EchJsmQQY5tWonNl9PoN0
sqIoEo6yFHl452+Pa2mCTRwLaBA7F97qcXIhlaLlofE4+oj+IhuJx5nT63OTYDPmZsub4zntTFBl
vqb1JnvhETMUYgCc1IX2eG4w+fNmzntVDRLX2QDIaTpdlLJQYJQEw5fVguDzcoXlgKyuDTDz7MdZ
8HH9a5vFcTLautt/rNCD2Jg6hdGiQ3WQ3IK+o3pQrnCt8HJ/3OevZ/aCz3Ukn+/D0202VB0KGi4G
FKtrvwVCB3J5dBHUrvTLZdeSLxQyBPwS+C97+q9f7eZ87rEhAQrlYTt39JYDnhgO7OEHYZd5/eu5
0TYRSX+2vZNH3ZzKCPZgFYc86uioR6iBIq2Q0csWH+1MgzWOnblkItjkm47X8REW/04oKEyCB1Qv
++xYIOvHWcTpvBlSqyP+K/3Ec3NtM7G58JUBbh7r1w8gb+3bHRr9x+5d9ZEJn23Iflq74KF0o2RN
XZumZB5spjbmrbgNxuiIO9ewAzxd0f5AT7E8OJdC68gucYxudOaQ+7MjfJzi21E3U7yMiOzuIkZF
AreXXtPdYKs3HRjCtBcchDcuLSIbrfBr15zte28P9D9jYxirmhxwYMGbOdDIszrgkma6xg10L5yV
ofzbtGzdfPdWvdM4gezkzhfn5t6nI3c77vbD5n2uiRgQ0fpb/MXNPayPm5v+XtkTVLfD4oZTCFsV
aJyiHZFPe2aX3hYWDA8xBZSGmxv++9ujoW4Fs14KxXAnCeHorqg7GMUR/p/STpThup3ZVLbTmOEI
sdMBM4CFOB0286oIBgFv5JW5eNl7hi/txdveX6kM0b8wnz6VpzT7aeGul37i5z8XaZZQFZOMtTVd
MeRJe2XPu23vyMZsf+Q/UOhCxdc83ARxobowccFypqew2v8LLKDPk4sfIrGZkk6j0LvYTC4oV+gJ
CiJYW0/xUQUtFFfrClYLv3ZJVfMB1k30mGc/77piTlfU6cCb2RUl9Wy2WEmRmkGKuVw/9qV1pufw
xQymK7SW3RSmGMxvvykG2jHtKQ2vYdjSmIIWs9SYNdIBlXS0TFf6pceEa4zQTowyx3+gDT0eeyi/
hQJ10H4wrViXnSLujfhhIeQtvhdQeIvojpfCJbVILLCXWcp6DNBnd+bstM3QxP/2QmA2AoDBjbO0
FWs7PV7hX3YzJFDdXcKfBZpQafVoUc+koHxebes5Q38fCTDovrn++4cznBQRQOFAVN1iSFzsDPbj
EO5xVXXOLLP1x24++8k4m+MTjnOfFcGiupPfPuOcfNXHb91Frb7khPjEu+ha8syXFH7vEv1CF26Y
z//lD9i8TcEaxTJRedDkELJx1TFt6NjTUZ3aZHPd48LwO8JpD0kEhdm5e8RXb5lpaMLxA/76BJkA
1eZx0Qsm8jnZn/vGKfHXEMJz1+svhyEIDDCKHYbC8/RjCqiy0grCphtmL3rzpNGukWb7zItc/8j2
SwI6/f8gmyOxSpWYmFoGWW9kFCC5Rzf/fqloyyhcGJzQH5IzY36xZygfh9xMUtKC2g53csutsKjs
0m9V+/RfPtRmelrT0o0R+bFU6SixK3+6WLEeLnn3/9qE+KKcoRlhrvuTsX6s7f4b5OQh4KoKZGaX
76KzdkFiTxzt9DK9XX7/B1c8Tp6TATf77qRao67WDDg60SNXaa/eRe6yQ0Luy3bsn6NefALQtuNt
brEDbpsNFsfrAw5udatcDPvOniEOTU+4fp7bXj6f4idP94eN8mEbW1rgoHxmtPx99PA/J6vRjlz5
MH8rb7sn6UzR8NV81GV884ksJPtX38wWVYq6REOI6GLhTAT5jSm8npmPX46g0XsEalWIcNi8PQ3R
Yp62Bi5Dfrg30OzYUutwOgPMAZ4/DemOhIwzL/HMmH/A7g/vMBuQHAu6abl9vjg98pQy+fn3xzo3
wgZN0SaJtLuAp5JzLETKpzI4/H2A9bVs9yb46xrB7lx+1e1rm6M6xtZogtPod3DyV+YftsC7s73h
r6YbVSPAO8i/QRbR6Uarxzm4hdyu45jHFZWK3OrCfJD9/yHtzJrjNrK0/VcmfI8e7MsX03OBQq0k
JVIUJdk3CEmWse87fv33JN3drkJVELano6OjHTJ1mIlcTp7zLiq5WvL57UHd2kq6rDokqbDyLV72
l9FiFHFCxCZZbnttl1jPohFt37dbfWc0L/V+9V1/4zMBWTbB9gCXvsaHVBFWZlMAmbLfabv0fvQa
F8AtwsdbEbOAke6tbWAxhMWH02WRfoNmoPe/hIhr9Qw9HMNBL4FIaKfVPQrFm1CIrpiV1/npJmul
w8q03khJeGpgGobWMsDKJYIphrEeolIuKjPU9t5r2QYFL1Ew4VHt1ZOLj+e9tu2DDdSA1XL/rTmm
KIz5nI07HlTRy286p/gCzH0s4HFIzjLDre2KSsb0Rbwoy40DmWZlc9y6c/TzmIsUSMdfqOpVYorq
kMohqXaetEWVC6T4/AtMV+rS3sokiy29/LDnMRdrN026OBjEOPW9vEWyKNzlnyuvOlIjmL21fXlj
Ug2qBIYw9INSscQaJT0J5oyLhacFMpplkDK3VS8lf7EBzs3GqjEpXzo8zLm7Lz+d4hu55au+hXi+
+QjjrPaiqn6na/3Kvr+RzV3EEYfQ2XnsZLPd4vlu0aHwd34ceXJrvc+1aGVZ3Jy0s+EsksYglItA
0QgDSMuEBthr2I5Lw8puE+t5sQ4uBiN+i7PBTGhit4rFpM12gjcGAjxScz8l465v1s6vtVCLw7mT
sDPXZMfyYrTe0X7pwjss7ijcBOPJb1DGeXuJ3zhGGBmlehrA1C2W2JkqtwBjoNTkRZp5H836cxNx
RLZ+bGy6wfxVa5SVZPX2uvhPwCV4ZsywFsqh9njzZHkwe3nEpugmNxryx28P7capfD40a7HSczNj
wD1DC4q4ONmyUv7SDLH2mflNH3Ja00jByf0dMMLxw9uRb47R0gC7O1AAaYJcLpcWfq1RdDZ7LLyf
p/adivlNUIQrS//mSjmLsjicakQn1GZmUUIEwubrybC/IM95lxb/x9GItOVs8XfslMaaGM1Y+8+o
MGxC3MbnJP/57UlbGc4S7lyHVtdmPmEii/JwFnmT3+zh0uPoraxAOla+z/LunALVqsacUNWMilWT
nPLCcrO4Xjk1bp5Nf3ygJYcKyyzfxqzU8lDackFSws5e8dC+ORDe5VSUAcPi4HL5aWK5KhruYdvL
ZLPeTJbSfaxUZBYEj/rl7c9zazCaTAuLBwPg/yUkBcBfPnROiEOaqozf+7q2jqHS5ivgwVuL4CyK
sQCgqW3T8TjnOKf9/AuS898nlIlQxamg2fYr++fW5J3HWpwPmq6QtKnEUloEzaSJq1ZyygzJEU7f
vzF5oEDI7kmASUovv5OOzlSpiMtwkn6Lgg8WxPO/E4DyLC6RAlazuAbzuHTQDyFAGsn6yZ7z+jsy
TOVfL7fxqjNYZxriPcBnLoeRdX5VAom2PcfvNnn/KRsfwRL+jaGI+gw0Xk7QqzZnGoZt0eeFDeQa
1Jj5PNILenuybi0ykMBQ1Oii8jJZDKPLsCPyJ1wCA0R/NnU9fEcbyN5gHgkwVsJX6O1wt67Ys3BL
EEDq+3M4zoSboG8+pEpav8NPKNoGZh2cUp7P3hSY2cos3rr8yCQN0SgGzOksxojdz5gH48wRV5T+
Pq2DaZOmUuE5tvGEUMuubBXjxUyTYGWwt+aWNwmMcmCkePIuVrrTR6NlVQyWkk0BUCUEFmuOKHri
NNbdBXoq/4189jyg+IXObqe80rXRbhioP5rTfsQO2ut1YziAWG9XDqdbc8q7UtVFtVm/whlPqjqZ
lNZpf1iteUAjEyV7LexecitPcXtM8XR0MqwYp0hdmdWrPrzI2gF0sWLpqInC+uUobWVsO1xqyZqK
yPwaItL5YLBy7jBEix/KYtbuctwK4R4k4IYmie6q1ZZHy5G0le6ETqBlJnz+iyySjjyVY1PD6ckz
2uFoD+GvlZ9+fXu/rIVYLF2nLeqo78kQTc1XUQE1UXxE4GZlg9zalWcDWaYbzVxNAVKJlgdSF4ce
Zxzdqov6PYY1qGIMcew6ZMIr3/Hm7vjjMy4TDztR/TyAt+uhh78fuoqWyMBpUAxfHLzxVkZ46347
H6F6uWYap9HGQWK5xmmc7co4xxhU7aV9m+Af9vYnuzkuSn2GqVJ0gRV8Gar2Z7NRDZKDQYnkO2Ww
9E90hXAKbZ1g2wxz9PHteOLvu1qFZ/EWp4w8UJTOXmW5az34aE5teAoNrN7+ThQTkCjaPdhDLBKE
ccjRpG24VA0neW/H8rFLrZVM9PZA/gix+Eaomdf1KBKDcfA/IayOvb3hTysL4ebXIdMRlCyO5GWW
WOPVNIwzX8eIVMeNpmr8oMadfLSdxqzdyDL1xH175m4uPbyx0OGgkAlX4nI9FGlmhyMyDp5uWvUp
m8HvGWlEqUGusjV+6O3RkWbTEIYjsQQq+p2McSA2viA5bAyxvJx8zi32vXkShOYBAEk70haz7ae/
CmJ+PZTpcf47svjNzq6eDgF8FFINCjatZG6rLhg3mpUO2wjTlqOaZsJcRVG3iOJIK+v/5ph12vCo
NioUVbXLyFg3SNIsUooyV6ZTVMfWrh4wGNHHqfnqNHGy8gS8uUwF5EylywqJe7ETLDXF/Dnhe8rU
VzLgkupY/Z0lw6UKVBqyC4StyyFp0VA7Ts9nzADc/yj7IfmOQ7Dxbaa9u7Jkbo/mP6GWj4xCM2U8
egnl6OaTmUs4RiCH+jd2wGvXT+AgScsvh4OYVIb0A2sD8eb6MKalhDtQO7yHBFj/nWPKsOgZQIvk
DF4sBigzlSU35AZdK1sHJwuHzYzf+kryc4WyfF3ttIAxYAeAeNXQzzMN25SqJMzJ3CcHGNiS6/+K
HZvu4tiOikVtrXynm6cI6w38gMCbLAuidSEFjiz1llero/ZBhXfuVXapuXPlBy9vfy6xupYXCkMj
vUKoylBfWf1nW7kucKpUZR7SJBpo+DhJcopD2z7o09i/x2E18Pq26vfIpcr3qeWsJSM3kFq0ezi9
THgGBst/sfr1pjeARkc09AtX+g4irf447IOttDUeBg+DwJ2ubyGJbsPTmqbM9WbQ4SGbNOmAELH5
FltbmTMLQTtV8aZSRx0UbelAQ2dwmhPv7Sm+/ppwEeg58qyDGHlF+ZjVODFNWCFeJ09+T689wcwe
wyi/dwMpt4eVcDemlHiC44X2osXNsLiD6jmjgFopqld7yTt90+0RcBVEa0iY876j2+9gEeMFnrR7
e5w3Gl6CdMHz0mGrWLxgL7d+N40oyo6WCsF72kz0c+P39r21V71oF+xWBZFuTutZNPUyGtJ1dje3
RNMfpM4NH0PGGGy/G0/JHnfPL7xv1xuIYgSXuwUiIkgwJNkUxrfcmA16aIBsUp3eU3+f73xkrBvo
CYJc0h18/v/fmNHzeGINn+3OJMmqGatJ/RXHbm4KVDx2/UYwSvMHgD/ZXz5QL4cnpvwsnG5P9OtC
wkm29dA60kmqVo6bK76MziEDX0+0e3RIq0usi448PS3YQPVk9jo6DzuEYHdRmuOECywRGXhLmjeq
Zp36npktk/tML36bLCyyZPXXBlhM5uRr61bcE4uv+toOpvTiALdYEt1CE8tz1JA1z8ZYzd77+xIC
T7TByADFdQWMKp52a5tUfLm3Yi5Wrx5VuWZExDQfuq0BfjHbKO+0PTCBzDsMh78OEhBqZdSuYEVY
vKgXx+xAxTJE1wO4pNUfJ5wtjFXM7XVqZqCLYpJrO7TyaNFeLp5iMJN+UrHdVp8e7D1YMdrd9SHb
/w4f6V/+DBzyxiwS06G9TjHLAhR5GVOudVy2AwnC0JZ29weB7h5d+RnDS445yJ/H4tvKjryxVi4i
LnYkbmbKGKAa76X39ml6EOiY5Pg7njjcpntt7QS4OUIgrjScLeuaryPXiWKGGvFglWC6vkUPYed7
/g5XDYDi5UZeBbHfOFdRuNKo8lg699JyqRhjM7UZPGmSD0vpt4411iOWk4ri3xlxGzUruc4VGZMT
gXemwjMTWI5QL7z8hgH4wkiOQ06Ek0Cj28foGB7qPXiWtbm89e1oNMPRV3lCmMtkHvcLJQ/D17kM
DmXwIpYLhhgnc1e8b8bHP7HL1yIudjltnSC1REQL99v50X+KDvl7/9540jDGTo4CrrvWTL/SYeII
5W0E4B4QNrodyz2R4TWh2EOr0Lo3au+h+SRgCvNd+nnYiYyq3lun4Nca9Pta5OuFQ2CeEEJ+jQqo
vBgsdZCui4eSzdjGYeVmmlPLW6Me2s9FHBrd5u2deBWNhIo3va7KAEEce3ncyFJbVREtcI/0LtnE
UqEdcpiYG6Uc5bWFI37zi8Na6GmRTPHIAHF7pe+Spk2AKb0vv7JKhYxd8cPaDrvqqB+ko/Xx7YFd
p1GLaItKo5IgbutMROtOv18N0sbYJkdxoEXrRNIb83gxtsXNwG43B7shWnwskxfadVtsmFxsevfC
pvrbn4x6dVlcjnEJ/HNwicP3RUS9F7RZeYsryoOY0/IAWYIrN3kfeNVhZWZXxrqkQIcjPg0hvHmQ
NIhrf4juzB/Ng0CbYRZ/6J6rX8v96kV/lTKKkYJop5jGWuX5eHm86XIcaU5iylBRjF2ylT6ov4qN
SAa3R5T37QHeHB9QBlswkdB9WSTgTW1bwAwU2QsjOpT7dMI9A8i8LKXmQcC45O3b8W4uVUXRKezS
BhXP/cvBCWw2RBtLTOjo1Y/yj9Cztrh1b7SX9mUNIHIjGghBDi9qXZZAX4nT9iw9TVIfJV2QO17R
ph9z6Q73koPulJugt71oxlCr2JrjsZTAYNVx6Dbmp5XhXpXOqfMiK08jWDxZryRujD6tJq1nfoU4
WnQwmmf5Jf8Z3yvBMcdr9OjfZfkDIqi4DK98WuX62xKbApEJc5f8avmqi2ct0vG1lLkmo0NZeiCf
78YCOZ8tvBfEi83BxKYdl8zygCHJGrvnug8jhn4WfnEolVolDU1Ey85/UBDVKfb+oTgaQhZ1FdB6
6ztfxFocSbA1unSoiKV87z1jF1HPtDbhO3UndFFXN+j14X4xsmU/pOiDeepNJjb4OmxxTDxo70T1
tDty3Hqr0cQavbxKiGaoXCOgCKHwLI4DOzPnfrCJRs9q3x9Fkqx7xb3QRPozc3ml58c7i3jUUJBh
hWK/5N9lHHm2CQqfDFnbOb6rft3lj+rgjZ7Qto1g0PbgWmZX9QbwkzmFgdUh35xgQ+jNwW6gfyj+
/GzbKlVtppnMr6Du23tscva6Z+x/HzDmtO7KHr0+byEKQ6KAiMYhyFlxGc3hOWDWej2/IjSDO6Ej
Kup0w3E94RFr/vJbilA0SGRgW4q6rCAFiplVNm7nmB7qT0o3NF4BFaXIBm1TGea3Wf1Zih/fHt6N
kA7SFnTvRY53lSxPuEAP8Zwjfm8EhwwQqq/vszo+5nmyUSvzORyGtfz86gUC7EFDTYsyoAqua9nS
wPrBsYoEh3J9L8DZ8kO8SzbDFxsytHoITyRA3ttjvHHWXEZcnDUGHvc1GhOT1zoQVPNduGtR9/by
T5C9D/2wtmKucxERjvcOGloqXZvFluRkGwuK7dO/iiyYpPwIOs+hh4JZiJcGm/4Fp/n9mobP9WVy
GVb8Wmfbou+NiRcRYbPWwUwzRLid2qPihTlmglAtT1Gmre2OW0Pl6kROi9qnUCy8jDkGiszrrp4w
3bLwxvBxGs6C2vXL8CCp6trKWcrs6Kwcirekl8C0kGRenONTNQwNfg6TJ436vEkzY9hEtPvvUuxk
vbxK8HLudcx1I5yXHDedY/9n28rlp5XldH1zCqw2RwE5GM/aZQbm4xJSYRvGcorzY6X4JzWNNlqd
f3EiYOPNb3Kcb7X5XRLet23hWmhxOyc7U1w8UdZm5NY3twBRQF5l914BKfS2Zv9a4+TJT6q+m+ut
8Wt+7I+pB90fmiKymPI+O6peeELlZK26J6b74rii8PPKzSWLuqE0MgTOnFqJSfCTsWugYIu8d/1U
vL6+KTkL+jM1GZIkCmqXi4xDSxn1lDMKhjnqWOMhQZHL2f9JRtbVIiMal5vF3WZCCV7SLUcjU1St
a2ZGNd9rh9/JNtKpXedXXK2jRaTFsRQMQdjoLZHsl4E984TqzgbRnePwBf8v4wmnaLSq1z7a9QW+
iLrYRH44NHjSEVXknAL9H0Jxq9zi1D6Wz+HOIlXRNtYPru74Sf7cyetcgKsL4PI3MBfQRD2T8NcS
vwEK5EgNNXtLO5R39Z22F8vHNE8WQi4re/YqZyCmaM3YAjkI+3IR054zA1NvjdLFv7Tq5Z8FvVtc
AP5mXMEi3Pqw58EWr5im7EDGpQSLc33XhCleXOEhCde65teVLktIxkMNY/fT9FrWmbvB1ycjlolz
1CLXuhsPPXq7dGCRpjq+PYE3vhmpCaUKQR+85gKFZTpZHe8/jLwHnN+/WPqq58hVKoLLhkZ/UlR6
eAMuN14rUQeKWmd+paXMCDV7ykeo8a9CB93O2pfvMJG1d93zOkvx+oMRWmTP/A+0seVEVqYv5RNE
HC/rbWIEeKbXWu1O3do0Xt2XYoxngRapq1O1slpMBMLNKDx0QldHUb5q2qgclWp8efub3R4VqmXw
YIAZL9GZmp1j4plHsjeWw3fs0466bz4m018GgTIm0My0JF8X47Le2qj6pOeFP3sVLZUfdEaDn7tQ
D7dJUNl7KdKaNaaFdr2ZiUjGgaofJLGrWy+uZaZPxbFJUI/DTeqJxoDgRIqWXfs5Q9Xc2GdP1iH2
6m/9CWWQbXkqh4M1fCS//PhKe+Jh4m//spkDTM3z32zJyZCwAms0g99MOkjvxdvP2jr0ncls/4T0
yq3vezYNS1qGktA07QaC5aPh5l17lDMgQsbadN+4fy8HtVi0YakYvRVwzKClVriit4Ts1r2x9934
7k+8n8V1fplWEI6XAa0ClIbBiF5e91M7aAP5pjiqzb36qnFTvLQH58ncJZ70uErBu3rgiW92Fm9x
IWoOtQE1NDnadubJoMFUbmmIbtp9ullLl6+hH5exloAZKXfAqFXEEmsw+9DxmKw8bV8dY9bjcLd6
pt7cKX+MbVlP63BYDECF4C0JEbY44UqPVYrvimq9c1wd3c1oqFCjgklDltbL5ZeLmngsprySUfPa
8em2orOU+Ifqi7XXUPTVVxXgbwcUDxAkRXkPLFo9yeTEWZQSELPnragEjB9M139V1XLWc4ibC5NS
6L+jLRamnFhBKM2lKH3oJ+GZIhsU6eBIw2JMoMLOa8reNy54luZZxMWEooHTNn3A+MKjecJA8di6
JlVB9bCWSoi/6GrP/ScQwLTLL2diGssjj6EJarF2SPb1tqHAsVpxvbnXzuIsMqMxLJpkKhmQgln6
SRgUlN/QRf8ie9lu7a69TlnATPLi5VmKl8cVkyOrlTJX9ZDiqm9nGJY3tLDitMT2++1r9sbcUYfH
c1R4EcCLXyxC02yjqLHZYy12z0mJVyeaofdGm4WbMe8+loPxVJiUUaZuWIFX3LgA8OnTWfsyXm38
9/Kr9ZEVWBOC+J6fY51la19KuT20sf2XEYVUa87jLCoLLU6gPp0s1F3l57gP3bZ6rCLDfXsab52N
RLF4ecF4IKFYRAmz0Or9XBPFcGEAF26Gckf5H/0NbRNUnnScPrwdcblAoHTwhBdNYiDUyPcupi/3
lUQfRe2ryb/NobOppmz/1yMYMlbSyJZoQvLl8gMht+lbYYC1b2LIZuZNNYYLG2korHr3dqCrar4Y
C1gbCBWcuzoiuZeROl2VZDONxKtOPbUgTO6iU9i6ovBsfc2OyrbclA9rDdqrT/YaVTO5qkFpUGJf
fLLY0PrAiKmNTkM1b2rHN5/G0TEOnZo+1mn7kGJ46VrlhKl1rbABzOLbEIbPltnuisB8WpmD5eGC
/gIIAtJQQ0BSrjoac6DlctHTzjGTeZMfQYxQk7C1YSPGL9+tAVSul89luMV1oORtI8+v3aOx2lbB
06SsGT1evdUZEVANof9hMi59aYEwjFBfJUw5vBC37aDHdBSrR1Pd+Va26c1igy/qS6z2x7a2N/oI
a2b6IGyi4X9G7iRV1BpL15p83LTlJyvNwju/aFdOv+Wr7fVX5Gnt4MuGoNny9Ou7KJBKiTPIynF+
PvmmtLXMzjUHahncJzxCVvaUWFPnV9Uy4GLaNS1Q0j5iTnzlyeTKta1jUZ3kdIUQegUsW8ZZ3L2W
VuhZm4k4oI8sOq3ZBuXgA9KG202Jo578DceNlXre8kAnJmuKejwoixvAsciM+qInKfasIbjTS+VO
N6VDBU905aOJK2kxh1wbQtZaFA9ZYJenRYtNd5+2juw5Adoetforaiyl181249KtfCrKNSjnjY9G
QMalCmdPzHouA3aD1jp6KdGlUj+Wbb4pxlM4RZtx6tduEXHQXQ/tj0iLgzBORjM3BYxDfxKI0Wib
vUR7g/yzf1mXylkblsgYz0ruVShnchwTrIjmTVTJpZuW/VHWi0cz07y/frzRd1Mpgwo9Fo6Dy2At
ZDEjkEKBTRMdU+VgH8NPwnwF57xv/8dYi6sxKuEO5Cmx4iPvhifxbtBQFM2f1jXRruRIxKJ/lSnj
xMZgZilro/R9185GLBBp804ANzAjfDSPQn3FOVW76W78eWV0t5b/ecTF1kZdRx4zhCS9BCM0QHC/
BXfaYWzd4MFAvv8Xg5Hah/mheHYe1zxdbu3ws9BLCiuF7lYpSroyg/qk1r/02efA3q0M79aqPI+x
2GypMuXmIDE8gfehiuZ1e6C9ewsNeWvvnFTkjYPdGhbmxm14/hVfazZnW8HxU+SwdIJqefsgWYrr
j6sv9bWBLbZbkEK6MzViyKf2KH02Pje663zoT4On7+KDftc+OJJbfV4tHi8z/NcVKi5gi0KrUGG9
3HmpMWsQqflowoenccvn4gO0jftuPx/aQ4M8XBa72if7Lj4Nd6vBbw76j+DLFVPOmlXQL2Ur3hef
6iM2iDgPPeNau1NO0c/pJw3CiG652uPKKrr5Qc/iLlZRbtixNVTETY/Tp745CE3U9hDdq19y052/
jvv0tPo8vLkx4d0IKVJ0oJat4QDD7kpO8VkVeKrmwxi63VP1ZP8QiVwLKl6/H1oMypA+X4XD3Lo3
aCSBiBXkn6smk5SMFOitVHxjQW+YD4Pk2h9193e3pXDVaul6euku0UAUT1SIKktuQ93UJmb2wUx6
4e/xRk8C11HdYY/b+Xbclvad8rKu/ncdFLQTVVp6BuKNsCyxd/kYG1lCA7Uy8xKKjuqkttsZTb+S
x1wnhYC2FcAoPGvA+Cw7dqZVqEE8qnRIhwqzR7u5b9psJ9vslB5XGzU3kLJzPry9Yq93qQgKLM6C
v8iVstilszp0Qllswg89C323N9IR9GGbatoubodietc5zZDdmSTuM556Qzzc09EYm7Ui8PWG5feg
U8n3FT5CS2BVE8emrvva5ClNuZ8ox+r4wMMZTYBUvD3im9N8FmmRCidh5PutRiSwWx8afchczYqQ
YWl+0YvsQF5yrNXYct8OemsNnQ9vMc0qxSOgOXzbeIrfFbr9PR/yYCXG9S3JFFLPgDZIm5+G0+WB
G9Z5G1dlPHlYAFYbf2hbmucVBrQdhPy3h3N95Ai4jaBrAW2+JuPFva8lhlEB1ujlp5jMwNXCIjzJ
cfYCRqfZJTJDfTvkjdHBjpNRDVRIwXk5X44O0QgdshNwFD/+LIeHak44057ejnFjWLoBrQjWMEHQ
MbmMETZlhDNmOyMMlaJNfNcEJnzQ9779VbXaw9uxbmRw9kUwsSPO7v6Og2CKbYJNEzL1+hYNu2Db
Bq75XbjVGXgchONmFUEoFsFlpo+DGzgbG6Y8D+TlYYYTeO5YWUyjfnpIVQBodH/2zmbqP88b261P
yW6t3nFjZ+sQsQW3QJxuy4JRWztdAfR89vAmPoxBvs86+VNv5bjIz39jjZBw8KRmqbCfFmsE7JtE
1YplKVfVfRkn3S6a88mtfXUN43tjP6Ov/qr+zBP+Krkx5RlH8DngTqgbVy0/jumaUdSttYiwEjua
3ElgBi+XR5mg2iQVBcdUFH1Vuul5gKYfSR0QN+PXybf/xtS9VmNt8Ff8R9z0Z6uRx6uWcr/hWWgI
fdEk7xEwlyrjQ53gwLWy9G8tQiApqLRAwgf/tBhbPidWamXM3vweg4aviPLzVGq80nxtQqwLtt/8
WmfxFkd+5M9lKUnS6GXZtGujo1/PK0O6tcjPR7Q43xUTDFXXMyJpfsydXeP/JkGEKtfqRjdqh0B6
/hjJEibrz4E1hAlxBNVK3yRbfXBbN3WLj0L3Mt33P698KvHdl+fFecDFlkoCRpaKTyXMLeMvCs4N
okAaPJq7+kX/8Ha0lVlcYlSTwh6mGq0gz6wid1DkrY5ye1V8rPw1efgbpd/LiVxcll0dZ3rdEqr9
PmwVr31OJQ/CM6tw3uIePM6uTHNRWXsfiJX21nSKlXq2zYZ6qhC7J6y+Dw79s8RcEqdyra22l/bT
UeinK1hrbVok+3arz5OVjXfV+0gnOTNSwg8bey+WT7C1j/VB2KTph2Dn/Pr297y9XMHqkywonGPL
p4lph8HYi1kW7wNVEKBE67bzunsbDJEUrxvP3tzqZxEXW13O4fNjq/n7etU3BhX9/g5lThqAOeVs
53H1+XVz0Z5FXGx9KcGpNMiJiDCB4eKAKdPClbZZ6zU7Yy9DC9Dvs+fh81oH7WYCYf8ReOk7hbZN
3xcFgWtP2SWHZAsmDVFlwEy4pr+XORb2a8IqqzEXx0EedkVjiMEK2d8G/Ft0ar/ZmF0JuEb+S/5i
ruk+rHxQe3ExSUXlz5bYMeER6uV8H52cd9YWj/Rp9woQ+Tl8+Ks2tAa6b+cTuzgbQpv7SRMhi/LX
Yd7LleE65Vrf/1Y+K5qsWGyQs19l69PQxkoekKu0dv3NqLTfst7qXceJ13L1W4EclB3YhGRhV2jj
3NfpeKoOz4KkogqCIEjxJQPYZLtRWzW++/aWv3XA8QjhRUmNXNRcLw+4EqH8LKgMmL+4FbqlX+Vb
Kc0stwvN4MlRM/+3SFHzUxao6vHtyFeAdfHZzkMvVspUGVExDSBry3oG+oYo4Tur6PxNkiv5OwmG
675VO/wy5J6CkORTiRnp8oRhvlZLvDnj0ITBO1OV4TlxOQd4VYQJHQvWj97oHs7u2yDDdjPo1/Jd
cbRc3CZClQ3CF9BC+pjKEkg+6PlgGa2qbjXplyyN7P4uQ6ftyVFK7d1kos96SCXgFx+DupWjD7WT
O/Famno1VqQYhb0ErTZhnbgUmokbqDR55ctA8lJE9vM8+FyVJjgFVarXcpGr24sCE11hVbV0uB5X
WEfbDFXVN+R5a7gTEtzhxm4TrIaDvVC3wGJs9ydwVWLRXEzxIubiPukqYw4DrMu2wafeCw4i/zHv
f6eBrtMUrzB6OLZzTwpDeraQfiV01MUNtKssrLbpvcw9knsw2+NNlmZuVEi/9UV+Gp9EZx/TCSS7
XM54f5Pdaelmfp4GZxM/mA+DccIB3H6Y0/J9iM0aWg3D9yhUft/n//19/H/Bj+Lx9ylo/vd/+Ofv
RTnVURC2i3/834foe100xW/t/4gf+8+/dvlD//u+/JE/t/WPH+3D13L5b178IH//v+J7X9uvF/+w
zVue3k/dj3r68KPp0vY1CL+p+Df/7B/+14/Xv+XjVP7450/fiy6HY/HhRxAV+U//+qPjr//8iXI1
HkSsvf8+j/Gvf+Hd14yf/RhlRS3d/2jaHzd/8sfXpv3nT+iB/QNgAfsSVVQogxZra+BnxJ/o/0Ck
UjwgX4HIwgMjL+o2/OdPkv0POpMYL8NOo6eJqzanR1N0r3/m/APCCDRWAMxUexFztX769+948cX+
+IL/lXfZYxHRVX+NerG4BY2IbQTjHySCCUp52X4YLT/X27JK74I2G05O3hn7GNpLbkXSh9xoN0pK
XcCyywDwiozLdhaNbjECDOjdeNarxzn+Shl0U05x9B5DKMcbhvLHHDTDJucteWdrYePV3UlLjfux
c3ZWEmd3ku0Em9BXH/3Uui9FyzZvw+eqiEeswxvUdvt2QnXxw9yX5vvJj8E+fKkQl90oZQl2LM1O
ndUn2KZDQeqcQN1K7AoTnuAQ4aRYdOE28qGi904MOwBHTKXOtZd+PlR9HO01NThOSmFv0tkEfmEW
J+FhsJHl2vbsvHSLfpwfGkl5buduE8lp+kHq0Jnqwqn2DL1KPSkXNqaDtBs6WXfbLqoP0mQ/yn6D
/kxV+a4eR5+6aP5NKW173zrG3Qg3Vsga5adS1JATZsY1KmRW5P5zmSZfJWby2E/1sU0fkzoLdx2u
3q6pT+3WbpWvNogESMpt8r3MUxfkp/8EY+l94MvFg6zm0Y7p2ox0Az2lD++rRk6PdiqYhL268dUo
ucPU4NBAq/fGuYDM7WBXFoZytac5Ih9L27pLOqlyuyGpHvS0f5HqotqNirzxZeMz6UFGXcr/aBnW
uI3XHpdUJa8XIJsNMq0MRB546gJBVyh+MgMeL+8kP652FISqQ9mjthzNdbMrMFU5TdCJJZmHtK+l
451hV5+ktgdvFzkvczgNB7WO3iUV/Gq5rootzBDDU+YAjeM++K60w8ecLvoGPw7oyiNui/1seFRA
nvou/y0qTdpSsZ1sGy5Zt8wyXl2R7KJeFn5GlW3EPCzulY+T0k5HiiL7tMUxPMi3jiLJz1PaHqY0
O7Lc5SdZMl/SQVb3kNhKL4zL0nPmTN3HcYEVRhdvuxSgWZijk+TAcLDMMN7aaoGD61ypG5wlnH00
m4NboNlwwBc927M258MUBjhX5iVwJOkXg4XaYEDhVrETb5wuzfa22iVPc125jtTmh7SNHyRZnY80
MrWN6WufO8ky7lBIlTdtWYbb2gZ8bFVeBrwLH1XzkFqThG9HIR+cGBG1SZEeNbnFvgbvvFgOY880
u800640LvMKiLRB2bhsPiFbpcrozJ9hS8hh9H/MiOUDXzt+j3nXfNDWP20Ttvdwf0QSUlAQLAeNT
HckfZnlUn2an2yscI4cszsu7xDC73UTRyUUulMcLbuYfgzTCYUxpddcKMx7FQz8fi+I3ZFjVQ93p
w3upT82NYjY7S6mmRy0lo+t0Yxc244+xDp2HtKnu0jid7wIsH9xECZpd7JfyfSj+pyqUH4U6J7tm
6B/KrmnuLfBPHzozeo5rBGwBYoQbJ7fAhxchhAZ5SLEUGdXBhaMcHevU+MXXogel7sY725yf5ZrV
kwCbPM21dLCdwdqYelYcRwj/G7lUscRL42ETdLVHeP9bMs/u2A3pF3ovG1yDIg9hIOmpDkfJy+P7
OgsKD2VMVmxeqJsuzrJ7vMJUJMIn9VMLJ37bVzJ+pvG9zU+fApO1Z47tfexo46bo+RmciHYUo+KP
WmkmnmyiZh1Uz37cZe+GRIf2O06l2zVj8STXEqassvXeDGp72ytquSsLZ9pqTodc62iGWz1Opl08
VpvBcmgXN7a/yxX7XpJ67f0wV9s5Jv9EPeZlarXofgj0xDOqDOCVquDvM3MUGVabeaGUzcfEbzag
ZqvjnJjjfaA7gRtEeu9KTpU/Z72JVhkyNPd+Oupuksqj57e6elKsLPsUDdGuMip7i0R7eRzUMNg2
SCqc6Nz9Avux3eaNhAFMM1SoD0jcD0mlu6NWeG1t9Xs10fR7xNWLTdoZ90EQgMoM2Pj2BOUR545d
yy9/MJR23k+1Y98Phn6qK91wk1lt7xV2KlLgVrz9/8x9WXPcPJbsL2IHSXB9vGSxdkklyfL2gpAX
kQRAkAQIguCvn6yvZyZsydeauU83orsf2mGjuAHnZObJXDEduTUqDYvE9FCE0yx6wDuFoB9vHAqr
a39X1+ixMho/Gpp9nYSjyGNe4MIp4XUaLTQ+RAlYpmEMTuL6P3mzbnsbwn/KWVFwld2NadSdJCFX
X+f5HNNgLWOhKihj+1ObSHbyIetMWCljre5jnm1JKtUBt/v7yEETsgEujDMf0DAjY3YjvLrGmING
0IBpoLhmtD9guiQqoUErZ8rrfRZhG53jGBZKa9wVA+w7d0hM2mcBP0eSud3ULC8mdLfRuthNUGPc
rIcoWMHCu5Tg0O7iYKzy7nqiwdfjMNM5rwSYI0y3QifFguEoeL6UHljNCo7HWYU7jM84N89DPt/w
Ff7qi8VdyHzP3obxQyqzrBijT6DSxQ1tRLeNTP1Nw/i6aLQ8B3I2qA/Is0u66ZY8ZEZCnO+N25TU
+JC1PgzzXFegePhBsg8D+zSOpCloPsX36epNJex6McC3+rjbKX/EduNOWZtukz4RJfLSvw6S6AOc
Yu+n3JJTJtnG4HBWq/4koujSpeBO1kCLaobDxdg07kmEGXaeyN34cwOZL/ycDyZTH/KW+0fZOVnO
64BJhYispVbshqbkK43IHVLmlyLN7Gc//DjyeJcEq18iqyosw1AeljCcAUTmctNwT2DPX7E3Njgi
1nDBmyFIEcyQFDgX6x2BZz1MDOub2cejxgeYxZFXBRRpHM2cSRyN826eQrGZ45UWqH8fETmfF12d
+tuGBxV2bHpk/pepW+rSi/m4oW3XnUaOswB9h96OJKmaiWRVkitW2NxNJTcJ3aieIBlmDX6YcExL
jTHkDWZAzXYAbFzRvukKAJ5zqUiGuCT9eeinM++XAybEBgzFeDghDMrHVBWG1PzGs+mDba1/Mk3a
FQ4GmEXO6J0RW87wYg9xWkIDNG09bXY28jGwh2e88VD9FqPooqpu4bZSSwOHvnTG+ynjwvQqLPHs
vqCAaZD0gh8Taghf5vATDsT1yDvLizBFKel1XVvAGCvEFvclEyY5Tgn50ISxV6m0O84wdSlkpD4n
mW0LxsetXJ3DNs52tEmmjbQCSSGkLXvr7M0yLJsWG90hHbwnx8FzyQTC02zq7yjrxc0gVVYw2USV
1wYVRDIQitFbqe2eSLhCJA3fhmN/1pk3HlJqhiJsw/WYz3W0gTe7KRgbzGllo7dRAeo8Tqe+9IVO
9h7N9U7XC98s/tSeTCSGIsdYJQ6Lmh5ryNFRyxrvRM1idv6ShWUctKzoA0d3yxi1xRjAImtKe6/o
+nE+gyb194sJT9yaqAhVgjKTNBgbHxb7QFzRhxYVriK3FrtBQRyNbnSK6iW+bknJ3KtN0uYPfcDc
Pgwv+RjyCnGUIbas6HGIld7A1FSi2tz0DeqeAAMwTXM3du5mcOETFVCZGVn65KfM+b0wQdUGyaPv
RijOOr/UDulOU8xLFylYT3rJXmZ45olvzW5AoCzyYpAPbBCUmtfuGLVyE8uQFcMsoJnjyTlh01oi
1uu0UnOzzCa7i3Mk6wXBxZfeD2+NbhKGPQtK7uNKjEFTiCg1GwbIrEb68oHP9WFoUOmtdfgoabzC
6obi8wmmfcjrtmgF/SGRiAu+E/MuNJDnUBRTMvKibu699pnAFruam/RHYMP91LAy4Ot5iP2x7LX+
DO0FJtN4UJgMJyhDJnldm7mCoxexyVrWdQtTFsRsFTCM/TBxuRzrbF6OocuPfPEI9oE1Lwbe5uco
Pti6Dw9qHLpiXvU5l129XbrhoVndsdNVR0oTFrCDrPH/wASBLsqdo0WW7ZwXksx6J5ErZ+auhsVG
I89EYhRTsyfIGdD0dJhpGGs4i6bzbRSMOxwheTpshRtkFUgxl3Wi2Um0cynq84HJ8bhM+SOazqcg
dKwcKm9MC7U0fION5HqkumPvBcj3QCoFwrMRy+6j6EYaVZmwSFVjH4XFYsN2Fw35kegFprQj2YWo
DuoWN73XHjor3IV+5BTFKlDwpPnRWSG3ng9lwth537u4PuN9gzsrdlGdHKQKP9Jw4EXkb2YFrokP
3TNmMCvMDlShNBlmWoFj2jj9yuu67MIxKqEV/G6X5iB6/uJorOEcsP70GTnlZhPVTVeOjYxRw84R
NsiN5fgDaFSxA0fvWbC9isVGFw8rNAAF4PMxsYOAnFdN1OrHSqh4nE81Y48s26djvGmX1S/iQZyV
Ml/5TDBLMGIr0/Vjg6qwjvztAi1zKa9FgIY3ZJDxTec6KABKSP+XFrxbv6A9qgccJ/9AJf8r5OhD
3+E/r8Gg30Ck/xm4tPvZXyEZ/fqf+v8QVwJy+n9HlP7P+lN9e27Z829QFP7Kv6Gk2P8X3o5/4g4R
4HM1hvwvKCmK/gUzY0icMZXjQ5RzBdz/E0qKgn/BXgTT2cjLQUYusMX/RpIIUCaMNkNDlwOfxuw2
+V8BSW+0CjAAxPA5BIABLAff0HxsncLRzDSsQpZ9ociTvRssl2VnbDUG4c7Uck8M7AFjiooxqnF2
Gr7JZwMZL8fhltefhnZgZVJf2wyhw4+/3Mr/BL5+BbrewOTXnxdCYAWBOxzD/mEpfyFds5qNRo15
WK0Lu0zWz+8XK26dHSgqa7YLQ310FDSdCN+Tfb3hBtN/Ak5xm6FWhKjtldAhXCIaD5M3VX7/koHp
Nf29Rb4Hwgm2f79EuJ+9QeKzIL76oycYTYCo+PVMiTDtlAVjOlRRn3c4TbKFf57I5JpSTY4hPW0w
x2UZ1Xm06fgpWrPEFbTFHpEXq42S56wj87gZtOGHQNWkItGsjg6auO0o7LAPpvrbXPumtHntH3tf
eCeSTvlNbPJujy43dQeHcfr7yQeOtsI3+D7IVf8IGEmfIpWsDpth4z9nOdcoOEJug3J1LNq2fRqW
7YIqvMU4/L6bbPJkbK9furTzHzvH1FZjZhuT8ZMvpu2MPKapYF7EXoK2dl/nWLXfLI/zdRt50YKu
38SYimyWYNPpPlKIBk20LOUyuBc7wTqgFi6ponYFDrbm6bhv2ja/9+mkYW+kfTiQZ0v8KVvXZGfQ
fVbTirgx7wppmmhIIDcFRuVK64twZxUQooCtw7jxMVuvi0YglHqr6Oy2WYSCOBc4ljOwl6Vxjdgq
AFOPskP6SQcOChU7uvcKLuGykmOTfL7aBqPbz5M7BtqnLTJi6sMcGMQGXn30VEuyO+o8xK5jgGrT
YLjsjLFoW+ombraJXiIYhy1qly3sZ0YRkVPEgQCjyHw7onPhEcj2q2XowfMIsKAoo/Jrnerhk8oY
/xEso/yyzilmuWNtt8lq4KZCVMPaAqQZYLKxR9sNzU6+ncbEP/dZG4NZAEjU7YDCTqeBSk+UfG3S
W722yPkADgMxG3p/AwHWHKGAz3qe850HDg4AsE+oqUK1CFjpDfkI3npZ/AAAbO7D7D6foQii/byt
Mxf9vO5xWalpgDZqJun1z1xrNmrOa1b4rq0rU5PFKz2oY1wRZku9U4HMdnap09Psrn1Elr2sDWeX
bMy7Ktd5spXAqoHB1e3e5P70DVGO3bOeQ1JBnjZcnJ7V4xygz8lM2XRQoYR9SToK1jTIDBIqQdIA
WDIjeehH2yIsLO5OCI9btjCanPctQm5udAszqTj0AsCDmTr5Q50/Rr2GJXrQtru29wHAYdc/D05E
O9uSDo929dDUNWif9zTAyUuR4lGyuqePQNxIMfm5u5cao4PhPP+EQxXfkJb2GNCN20cvn+qT31NE
FkZCNbfgdMJPekIyb5C4eEsGhA2aYBxPINfaj5FL+/2ifPGp73hTxpn6Uaet3C/wVr6069S0ZZh4
5obOHHJurdJqFkAFI4wuHglLE4iBhzpaDyxYh2jboUzwyjrsA4X2vsPDrn0n7rRx5sIQpBMUaOHw
w8jiABB6It6gk5w/R9kMIbetvdPSRv0OQUHryfQWyhh8uZ8CT/olg2fvt6WHgSeSjOO4WEWkb2Hq
or/mpEdPF1Oidj4U2ZvV1skdN0NKK0oQCHSaV5HAIT4m9OiCWEJfttYwG2361h5S0go86s7zfgyD
igDsQ8VaSTbqh36mwWMmVw86eh2sRU45kuAWN5K7aVLDg0oZ8AUegTIr4FdzVbW0Iz8IbzaAGWKv
eVmmZWJ46fP5HvO57mfX5cM3DopF7U3buqXCX1VdqeAvGxXKwk1ubzQPv6A/C/KTpvWaHDjCmrK9
qIOen1laz7LQ49qEl9VvGf2+1HVc4+FjP852HLrLLwnDd4YNi96ytM1KKYLwkBPltYd4GGh/8heG
/X7x+vlRKoMHMBilhkK2bf0RKS6ZLcMm7O6E6/r0E11G/WUGmItQjZXIokGg6LlP6YLmaw2xB6di
r0d4EYVA6r574SS2skd+YUz8/jQPQ4QEHJOutDKDrg9WR+SC3tk7zwPPnkbWZg+ZaCPQR8jkSQbr
mqLTs/6WeG1+g1ei/xIOAzjNNra3aSoUWn8wPjwGBDircb1zY+2CopYRsF29KPnospZ99FOmL1NA
2MYykUeQd7cZwFGQObWfD8d56dstWRb7Eq+9d5PFNDmnLXnqcB/qO0wYdRcxIsMshDPkya/ZfOfI
KMMCc4fx3ajwzftIWysUJsW3tg1gQpH4EeCyJEq/2D4T38EfjIXyrd1P5GqpSynbStbllbfiiAWN
E3zmAUy2S7SdK3zF5mQ6xUO7kNLjmm4VWqJNqs1674OnR+poiMgWx/iN1sScTBoPjzmlkKG0rp9u
R5x1yAwNa0xA0NwNYK9qFFs4hp4sXtrHTjQ9Xske5j++NOxeO51/hD2h2BBa09MoWwhy+zDyAGwr
ckBk23AWvi/hVNIqNAXwG5jPTgBWKfDg8o/T0sgLUHx1WcUkOTaSFN25DTWivnsbz6RIZRyC61j7
/rbuTXgcIREB6C11/iHjgToF8Dg+EovtQ6wmynZ4MBkILel3iK2LgPf7SI87SZ4OBI1Lll4SX/U3
k/PpT4ocrwevtuuXMFB+OawWEZDIOd/lHDB7ylyA44xFm7CLwXsgX6ecdC2XgmRQ5dqUhNiNfIjO
UgYXiMWzW6c9XjmpgfhYz1UsjnHS1AH/gcGDHlL2IYeOywh4Oaaw707mi3XgJyTvJ8x+aqhjBc66
YM3YZvIy78znZtit4woTuRp8QYg6ZwNsNym6ZggfYGcVbm3vIx497tuiIXgb5oR1xUJDcguyBGTl
Iuw5kbovWNuhgsj7tcKx5W2aZMh26wzgdggtvUSY4i1rMXzmDvM8ODGmbaBtWsl26bbAANoK8Zh9
NZJs2FEdeJXX0akUST5s7FQbUD2ufphG8CprQ/qDE1wACIBiprGZ2GQIpNtYg+yJIqSMbQCx8XKc
x3qTi/UDNjX/XjL+rdXhuNOr7ktGRsWLLAFfSSc6jcXqAYGcmoiguFds0wplTnxc212C7a1C3GNf
prAeKYNQyRc7dvMDmPJgi6kaV/ZyYHvUoV2pmcW8XWwNQAYljmAP4dCXkuUw5SzZ+FyjuU7a8AM8
QLCn06DRBRORB8VPkBcBs+sptWh4sc1NxzjDnVlFLTZQsIjdUsfiJHzUNiaw8dZ10D81nsgfqEPr
gdd02bgQLHjcDEsJnxSyk5lvmyIhbQbkuRk3dRCwpwwM2SXKvOmrG2n/uHS0S/cUQpgPSbYCrssQ
hPUFxU1zoyE8/o6SM64Q+ulASgWDf3GdHedibiYJk7Oozk9E2U4UMyPpfoqcKYaes5OR4zgcx3aR
w0atbvhgSQ8eIIDEp925NmvHTbYEzVpxGRPwoOm6BS6iYU3nOL0nwgY1akNphk2L+a1tU8PnAKyI
O8g5XbvSgoPIqzqIxNfccgxMR3PDC8Cbk4YwLFNw+ozq/ilrevoEIJLdA5lh9zxHc4qxktzdOTXE
NyNfOmQ+z6jMppaSnQrFdIkSHpWk5cMZevysWKXOHsD+1bu5dzAaGDrbXb+UcTsgkeBJKiq3adrq
EzRlCsM4fVOttZ2rYG0ZaFRXn1BoN7tmIXkJLf7yQ/hwu2P9pyXCjouaPsXHvKzq0SyDfoIF9TTg
F1p9TkZvqGBkjfPFAefceSgSD1BndUc/X/qLP7Tds4Hl6Oc6W+uDboDH5zi2KgTagKcyXg8wEEZR
qC1h/TNfnSnjUT81q6z7gk/SgOsj7OQNMt+tfiPKVivgc2EHLUA/WYWtlY77KaFztfpkuNLH5gg3
PYCManRoSrjXDfcW4a93yZLmuwnvLpwICNiUZUQsUeBzgZ+buraAaxX6lXltJC4F7j1duSzw8tc8
iU82imCAv/CkL3raNUfGc7Fzxm8+pzL1LngrxY4hhfUWCsHGVh7AvBeGx1rmiaxhNWyJ91Lj9+6s
ACPWeUv2mYQev5magFcMbNiBL5O3HVmSFHM7mJ1OgvGWyg52hyidHpJY+6xsxjA6wJ8wuWEemhIK
CHyf2wkfu+AxcpSxQd+pOeGXRcbzBIizxnsuwaJJWBJMtS5rFai7JsL0TZnPQwQ3JO2VTWDtrWtS
PNFZJTV07mRaLmnbYO4YdVoPAF5iTixxDjhtPehLi0ZuKBRJl7KdKHanPKTTOTFrfUq8NCsnfDIC
6pR0+kigS/6StWba0NGTa0Em4e9tzFMGB9is3gOd7MqOMvU9YXTJN5Io9insY/+q1oBbqMyTwzII
9AjdNOUbMcsUihQWgQic/EwfYFHOn8d1bJ89m5MHpCj0+DfSfjdRzy9sgqTYYGmysWhs3aJGp/kX
C8Sagzyu0UJzm8oHhWjZk1iy+kM8jSvIHxvEqtRiSl4cgHQQcLOavsOvjjxHgkebWsSNKm0/r/dx
vE53y7UCLM3azgeDqumj8VMkYGRu2vGJkgCITJhfMAclP/Ug949zrsK7IJvUeUFV/sFmGdIHFHd9
QemMBp9Hs3heA9ZWqZEYOUeu9M5L1fSYj8G3JR27+6iukV82AaLngqsPPTqRHWxOQmC6AxfXclO1
2wDN8lLylma37dSJx4ClLzrBgbLi34E/Rx8zV3izaqpUruE+dwzgMff9cwbr1r0XUXvwJiRls5wb
UyzziC/KpAndc0LgYzX4tgQohnM9Gsixh+7qguhoe4qYH3RFJ1tZgnoFIrrOKO8ZBfsyN6P3PaTW
PvDOg0WqJ1hSsqzrLhYsILB3L9d7PGr7LUo9bJAmTttDyzq+YBvnWQlBjzoaGXwHZK6LSSdun7Ha
/yzQVYBC1Ngwevw2nDCBtzW5551WvE1wrI/oNsyaFGe0ikvEwoNxa7pRHVJO0zufugb999jB0F67
ZFPHyv8MsQvY5zmley0Yf2zjiR1oYsjLMtcDKtN0ReOuOwTI4kLtlybvPVkkfBgufTzU9xk23xtD
1DUD1o59iXw7CKU8nKXPDW/buDQwIzvCuyi7oO9ZP/osTbfhGqHeAGOH2Yg0VrdDP6pTPDX2ziXR
eJQNHi2cO+cD5WF4FGxJ8PiQR4BtXKDUkMkHjcr2SYyiKTKvhutDYPNiSg3kH3KI7zimuR7UAnam
gsIzM4VZV7pJFrgpFCyA703qjd5hUSYGtzcBMiloH/SgbEV6q+rJrxjKug2NZhCivQz2rRfOZTIJ
cVhBfu1SSvRdLhR26GVuGyh9Enro/ba/SUTendqWoSSsk2nHFAr2IgXRffDrYQHmEojv+WqnU+SC
/KmBK9W31jcWO5TiH7iWzYNru/huMuAZqNDurssb79ny2VaQPmTobVVgD5Q2kNH4Q3OjNPGxJwHK
iAshVhgA/1OiA2FxIJNDBmkdzvv9kAGJp+vyRah82bZJOBfjMn3jStuzikEbTYa2BwS+Q37UtcOB
o7696Vw6VZ4BYTYFzXipSQqYRa3iu+qIdxlYvACHwg9NkBU9QtZWMtpEquw6mCwbwtRYyl7mF3B0
qIGhgfOLzIz9CcM/aJRTVEu8HxnkZn76ZVB8LPoaYQQ4pBia+Qz9I4nWBOfnWu+d5mzv5ia6oZAa
XZIxqTeRbtwmbjCTGjax/0gciSC8gKamw8sL9W40IT6OJZKzq3QNOsNoMsk+nha2m7ATyE3izxGt
PGwwYMOjefroC2w4VwkexCJwYbsK6cnY4MhY6u+Y6B2QwxDiItRk4QAXUiRTmRjqLwQOrgd4qfrY
zUbwXo0kY0EzzT9lzIOYYg3B6KXcv2nlghBCiajRx3CVSVZIT0d3KK6GckLXsKUNDz/ZDsPVkAk1
K4jHERBrubDF/yTWtrmBWJpdch2Jn8wXCMRrCH+BI5geC5Sww1e1ZMkWiBwgQ5y8MfRpQCujiWtk
haicDdXfEeJ/hup+UzJDWgwzpBSz8xhxfQPSe7mZplDWwKItoroyM5BK8DkDXdcwfitTB6J2AOun
xAwlVdLySs2rfx7m7o5hLtBGWhaoC6ZytnYnrAc1ZR6EYCtxJN+Fo4zBOXv60XlLcoDFiz04AJW6
4O1cv1DdTneS0u40OQf0NZBl1uX5OZv7PTDtn8ncIXjSOlNZhdfR8gSSx5qIgxnptPv7jcDYw2+q
Q6hqQX0QjAEFCGOANPf1DGw9BHbpG81AJnq4sLixNyyp2THlFl+aDFf3jJ4as3WhVDdjaOaPTI/N
ToP3/B52OYddhn/tL4EHR7ckc8s9g7Ro13ArjnT13JF7MDkvmnjFPxfgB3xMlOi/5YDDHutwwHhl
yJ13AoaKrhKmkG43xwkqOx5ed7AryP6UU6h1y4WMtmSNSr5wxBFBTZinJY0Ee0nHyPsQ5V526yDt
dSWHWK+Cv/p8jEQqbxqWwY5zCbMqHiDYmCYHkWE/ye/45CFWBEx8RNouACNr/WRGi2yj7wagz9mb
3HBLxkQA4ZzJ+mONhMGshh6ODbXsCerKJigddSECFqxZnpCZC7PtVqYfuI3GXUCWeDsb0eMsXACM
DUuUnsHd850BhLWVoYByWFkNeera1o/5VV6cEAxK4CjNMTopolu/zrTaIApVDBuQWmbYqnqGRTpc
038C0x1uNBFZJUYAG5jSj+MNFDTyGxDUdestzXqCYx3qlJTH6UlEzBZNr+YqIZAkEmLJtgHgjKuW
yV55fXJg4FVRaaJ0ndhMDthWzG0XO+8RNS1a2VFK9SQpp1ARz1MVLSCXJ7wepzHxNJChPiw0FrlX
6wKADqnt8suU9fCRBu+7hZxH/UxDNn/uxyHY1XHOQDGQcOu8vju0k6b7SUVTZcgiHrEJuVMyBs05
EQJUQsb2gPWXBySHhBdDnK3ypKUbsGmfbYOE7qszX1t0pGvOah2zsvZbvgu7IX+0eujO0Ja0JZ2j
YIehj+RWJTzfN0mfHyaA0K4IQu1KjRty7NtxeHCWphvtLeGhDZOJFBF0uT874neHKGgDyEEVIun5
NF9GLwFy1aQLeIWMLOFXOk/zvarx+lX54Ia936TBjwTtZMGx0Z0TTRdWqiWyVSx9uHNo+BYBOzdi
LKHJIICdwwyma9bwKuglSHdtEKvDQv0RfxXKS19GX4fVkV3fBU1cAkIKz6nfdU/YZC95Jyl0BilE
HM61Jz609DjOHnZ3nikkHXdtmfEVEvBxAozAVWO/hg1jcI8GrPq5CVP6cRgRzr1GKrtEREbfMFn7
QvM5b/89LPHbrMSvBOQbM2DQrJgqgKdHguQVkBXXKZNfGMgBQFQaSRNWVxeqqycM+qgCCvTtNbg4
xz1515nlOmP0225/9cuGteHV3hD2ua+ZRxKpbpxtE1ZLUGDU85r3csiawt/+j3I0rxKDv632akoG
iC5dwX6FgKnyCNoukyXPIObAqU0oxqGdQ7kHsXF80axbTxat01OAFNd3HOT/dJt/u+grEfzLbQbW
SNrWx0VDwL+hu2s0rP6ylOFWVMDS3jlH3lvtzfxlvaxDiJmkCgQmeQxh4dBWiMDytg43mW/fs254
Q7Jfn2iIUQ1Mf2CINXg1lWhRfgN86sMKozpArcyCuof6q7oH9N+At82mTbMydfj7afnHVbEexqBS
ODi8HjHrDGsYYOawin1kekZ264GJzby9BtwX0Oy9D+Xt0YyL/GW565//8gRJ5mkWNLin09YgKonj
9YVFXAHXHcSZ1WV/B0+M93zb/rTmlTqHTsL3YfRzvQW/rNkSQCx9JOF8qdRhEXrbxvzb3+/iH98V
OPEjCSBJYE7hv3ozgy7zwSZijesYfVSKLRhduo0KbycqDM0+vLPcm0k5vCu/LPePRfIvlzR0LPDS
63JXr/fgw4pADpBvx7qEv0NxdXP/+3p/vIOwnYH9OBw+sOn8fgdHZzRmXEVYUTFAM9zuMLfw6e9L
vFFSXK/olyWuf/7LFdFQ9kPedtBwzJ+x8Zd+6p4J759UMuz/vtIbtQhWwi6F/0Imiw371esQ6FXl
bpZBBa0rIJe4Jl9BL15Bof5zJIJdPPvTlnu0rpwO0/Lvi//pMuHIDU9WgokK/IbfL/NqtjFzifff
Ru7kpddymt7Nmb/VmCX4+1Jv9CK4xl+WemORNlpCJo4vG7nvl6nrN6gcirR2P/6+zJ/eDWQPIXEA
vl3JG6+P1YDe7ATIVVovcFn62SX/D7t+BB9i2P+kmJp8kxylGKhcAyO9ih1m+PZxqJDgaLOUoKW3
pn13H/7DfYN5NEhrxKgF2ZsZTUAyaTiCdqggJCkG00Gj2pQ8feeT+ucTfXWk/rbMq5JBI4tXxz2W
wVUd5GOz+d4d0I3tmvcsW6//0N8WenWuBCzRzgks5B/ng8J02OZq8DHC/ReOh4/v2RG+d/eur8sv
3zF+2DrJFqspUhej97NdHoHYF39/5/6wCIy1AwjcMDCM6ctXn/Acog7t0NtUY25cCd5lKVXqizKe
qf/OV/TPsfvq9v221uvSh0DjDeGaj9sXbyESqSv0bMH9+hJu3H6Gaasu37MOeOvCgC02hKdpBkF6
BE+6VwPmcxjAwVxrv4Lw/BBsgN8AES1nPDR3AAEH4ux9O8frPXtznZi9Rm7zdbT/tVFcCz5EQ86L
64TJxTnaXe1n/LGYEWshX4APuG2yHXbxIbfF8o5ryh92ZOyH/710+lrgmgIL6geDGfPmeRgTssHE
PlUfvM7t1q7vi9mAL58Pf3+H/nS9MFTErG0Mde0bh6dBNTBuVtKvclcDeJ/UJfDNM4hH1Lhi14xG
vvPS/vFNwuwvjIWRr4rN/9Vbu+oJIgRMhlYIEwR3XBcaQa7Jj7mrkE4Hn/xyhQjtnUX/sDvHUIoh
v4dAtxm9Lu8ylxnQ8Q3WpIG3GzLdPdemHt4x8fjjKum1MvDhdgHs6fePvkX33yV2gDFKw+6DLr6H
EOedC/nTJ09+WeLVZ5i1ODdTmAlXwgDOMxvQPkVt31NZ/ulC4vAaMwmHEHjQvboQGdZAEjX0BhjL
rIIzLFe20Y//oO48tuRGmjT7ROgD7cAWQCB0REYqJrnBSSporfH0c8H6p5vMylM51bvZRBVZxXQG
4MLczL779b7iSgd1t1olf8S2Xv/ab1YdvGlIWWSrVJnj7c8npyVZkfRxtopvFaeZdbfVQ7erH4qO
/pjkZ9MN23897XG4B+nwK9gCs/nngEGm5HOG1HYzJh39OiT1pprKoybfxWX5SP/Bp38/Htu0gWe5
wAviLR0uoH0GeVY8b8I6au/tSCs2uT0O20ak9aZcxOxKFaqRfx70vXCcpkFsJsWK6JDfIuKjTkym
pDJqtG/2xgnQr7t6kgQv3fZjVvM6Kd68w98He+uiptBgGdiCweRG/5bpGXJdaMPOMAT3RAC3qA++
//PXe2ctgBYEJ2kaUEQJY/98h+ZSZ1Vb11w0svra6iY8TfTvRvLBqn7ve+HWSdDPlsVY63//7Shf
SsNMbKOYNtSttlqBbBul9GmUpqPZGZ8jOmD+/RpfgfkKsExDrOZcfw44pL29KFWAaiYdHCNf/KRH
zyN3JE3/+QG+d8D+PtJbxyHZCJuyGBnpL65t4svSbskd+mZcOrs27dfYL4sPDpz3JuUfg75Z6xh1
JrNJoXLTeDNIsniT4Y7iICfB38823I+Iq++cqn8Mp/75NBMjjSc6FEZcNx8C5dNQusYqwKwnr88e
c/WxSEPvnx/rr9vLm5Xwx5BvQs0gHNXQ0hhy3T5NMPOES7UTHrTcMTbJNcHEm85KV6cA4sl7sSXe
dakUuOXPFMKog2pp+PcGReTm/vhLrXv+b9M4j6iWVetzWPHJbLD8tSRwhM1G9guQ3x8Brd5ZnH8M
92ZxLtQsS1kwnBTeK0hOB2oAvfK/CLP/GOXNdXmuzSQWqYRKnFKc3rLlpKh8ho+GeX/OsoOqKuxp
i1jpz4c3V0HVYS/7fx8eeeKn5oisb5/7Qe58hPV+99n9Ntrbb9VXQyFRkN805mYkPz/0gZNZ1gcL
8Z07OA6m//Od3u5riURwtn6nMjNPFqFEv1/GPRv3/+LiuuacCCMwYFkzbH8+PGuoYq0bmAprVjhy
lV2h720IhNFueDKG3UdP7/2X9dt4b2a6ZskxRqa/ZvoavbcuXTTxdnBXO4QMe+7/xdXoj+/3ZnK0
HfQvsETjZvomu3hLUOP8YXqoC/yMjsEBov6HptXvnEl/DPlmhnBcxabSMOTgR3fmc3tGZ0FDxj7d
SPdis/BVebg3jJY/8gL7u+vMuo389nDfzJouxi4vXWfN5Ct+62Qemv9NdNc6NOT58p21F2702p/6
Byt0xtb96Ju/uzR+G/5N/GsPoqQSwvDwMR6DODsW8UMYNB85haxT5G87+G/DvDmC6bXMZLGeUUHS
HoLmrAhp98+HhPJOyPv7g9Tf3PYa0VKyWx+keZ5djMfBcja7KfbXlA5KDpwYaNM62nR5bT9Ksb83
NLwmVqJhyn+PtpU0HGPQTFSrxng5ZKVCGwK9dpVpfcUX25v7xZ0V6fWDL/zeq/t91LcHcVq2wp4Y
lXvfBRmTq+3Cm+SO3yxHc7E+RzDsfbgXvLfJ/T7om70nDCcLqQIvkuu84tNWk25zA0tQAT5SyRxt
8wDNEeLr00c3zo8GfrMJqTF0nUJbJ6pBF64R7YzpbJWSB2Pj9s8P9pcHytvJ+vt3fLP/mHklIy5m
qA5ApvWsAAW5IAaqgQaQfzqy+SE+3lpexwW79MDoBMJRLxUFbm+JfgC4xe4x/vRvHfbWeOP3v9Wb
LYq++bJWOp68ZC9OPQRoaoIPTrD3dkGmMdJgEmAUNd6sUlmRAloUGaJHvQ8wxN6YjbnL21uXfET3
fne5/jbW21IDjeO9JsWMxSH2siLr2onisFd75WO+R+vkFulWt/ziFnvJj4+m8XtLRzWwF+H0pEZl
vnnDdd7jBt7VWD8gyLDV2AvzeNtAsfjnmfTervf7MG9eGaq7MFcthglGOrudKp4xdW304CPrynfH
QTJqm6qwAMq8WZQim9Nk1qsJwtSPOF0Q0XxwZfuVoHi7JGim++8R3qy+sJNymsUYwXqaXfNQ+JEf
jIfqk3KBUzK504b+w03EPUdylv6DWfn3b2egThfYBdiCQuJbX796nrpFS+khVIttCotsmTPvn9+T
8vfN5c8h3myl5UKb7KAyRO8GZ8XXuESFB3tjbEZsy8EBuBCAPywE/30SMigVCPJarGtm4p9hXFTR
yd/pOoOS+5S6fS/oI//IHOSd7KABQx+rTMzOVOLtN1O9MGxzGStyaMaDeQCU5HWfhoIWCVq51mPC
74F/qB/dg9fn9ed0+XPQNxOfbg8lltuSzOtV8W1/OOL3CL75L7NY44M07zu3bhBw1HFM4mEMqt9m
18yom2acVmRCqIbOzU/quFuLETTe+ArbpfmQ+sH9fwKnf4Uj+H9jDfz/BrJEOvPb8llBmX9ALJ/S
5jUufvwOsPz1J/4iDujyf9E4ZwIUoKRLpnOdb3/BK1X1v5DRgym1SBsLoems8/8QBwz1vzTyaQL7
AMOEfLtyLf/DroRTwO0QpiU/UTNthb/bv0BX/m2d81N0mTY+eL82iv43wXY9NIFNSzSxYVBuA0n9
VpfNXaLNVJXUb789lLu/JvsfvTuYz6yZl9+WAe4s6x3NALGLGymR4ZtdE8ZnnSGxHTyziNtbFksb
tVOtm4iQjoM4b3e/wLqWPIeUXrJFbImtnu1FD460Vfb+ZHELaVBA3hrtu5GBHJKEXeysqI3ugvUj
0wLTM7V+D5JgcCqKDWctwwodGNIVcVSOQmrAvrhQcvqxDzRdkZAaIbWMKPhO839/2BbdtaaAIlTB
lKoKsimWnOyBBC9eUirWIcjntU0xsb3WCF67RPrcRGZypzTdT7HoEwWGJt1S46eFN6TxSxvlJ13k
5W4MIqJCdNHnHjK2g0gCmUmfTL5uZkfII8pj1GjmMbArG/XRSLJRLJM3SKBwWNHkOIh47hE5yvei
2w6VlTqNPrR7WUnaW5pl51CUy2kZSrp102REilSmNxnYlpLG6nHi9XhtKPJNsYzqXWuquWsbs+ap
YMUOi5XNQOD4iIZpPHQe2rzqpkl7jX7sqy4X2V4dTRui5DRuDRp0D6lDtTM9iQVco1ClB1Mt9FOh
9PauMYqnqR/ifZoYuZvp5T5v5mwLn+exmFJgBA1XWOmBTL30xCVFeeg3itSVRyV/4vpF09409icz
CGb6Cluxm3OvH2dIfMpkPBQLcHgRLt1WkuVHpQnqPeVJpPMnZRLyqcV9yjU0O3JFGiKMz2M00NFy
V6lQH8m+jjuEK+1jUp66yhwepCA4Vj0uSclI2GrWcv/ctsVnCIADPE+rPyqyhGbdNncj3br37ZhW
92MyAIjSD0DUqgN9tbjO0Iewl4X8UhqpfmpjudjOKBsudWUcanmpdvNkak4JeuyxglBwhyJ9qxbH
0a7zaxva4tols7hWaUovmzFG/thk8jE0NQ7ZMpB2aaPv20wf73599G196ONiPv3Pb8UDWFJjKHQa
frOErsRifqqSUHIMUcUvjOBRGyh3QZZ+Q7x70tS5vVhhs7O6bp8bmKxJiYHiL7Ie2rj8pqdWhFIx
pd1TKe2rgZxqlw09Sy9NOq+nUHzpDaP3h8X6YgjpjC56fkH68yOp42yXoNHzRJlJjlTn5YkmDMNj
icVuU+rGacjSc7IE9s6CCnrs+sdwSYEdAg086b0m+8qUPEUWKv0sHJ/jRHUCve48fZY7D5kBxA91
njWf9dE4RWko8Ath2dPnNd9iiu+3HBVfKUZl7fJXz0jv6iIk3dzDKjkU5UDyIqQ7PloBT1QN7kw0
Y4egwD2zxhPZWiZoaVqyN9Y+0micgJqYn+cYmlcQIl+1kOUipRvdyJCQsafDTtZTKkf9jm4WdMh9
2t2Ftpz6US7f520teyGuQJMCQ7Ez6HqHeBBjgNsiaPZyUGBN1H6taa7clOn4gCH1jMYqlLaDBcgw
nZ9KM54+K+DW3WGAdTUB0L7T6vYxFwj+VNoq3AWN2cNSS7sYMtRLanl0TEreUofdIVa09rePX7+X
wDbyoFOH2xQIwr6QOyopcl7ek72+SQBOaDHvs1MhArz++vgH3/dGnTo9DoPBnaMm31RDYKvTMvMH
+Pp+hcnIrcqQFQIH3U+p8pBIUfTYgbJg5wGnl7aDNwlNu2t0+aTSit5WmOpFbI5IJGDYiVRpTyOF
wJOODdCxkrftyD9Be5h/fWgJqL+lnTZLUCBpGUz1KWfTm3r90zBEyQ6355ewtJIjaiNzIw+Ibwra
yDd1FjSuNdIPIVlVva/G+h4paXIRvbIKX4LQj5psvjeMIITIAQ0M1uIxFGP9oOgJtIUgviwA3zfo
bk/jLACCt9OrvuTGthjU1ClrW96IukBgMOrNKcu7594queSHie0YGgSpTsSGV5sC7h82D06UqNFT
OXR7QM725zSsOPgW3bdS2BFlW3yyDKVHs6vlh5FY9BRUg9t1Yjz9wihLcnoLFDPa212xnMPYeJyj
fjxIhlDvoObQM7Oo7bZc9/QIdvbdMo/pFvSJn8cqyETjWyYbw7PR4z43TDIKObGMz3k3lSjzZN3L
ULhv7DRTEBtIr5mqZo9QFbqdzqLZrmCEJ9UoH7Nhjr9Z+QJhYCzLh9Joxs1S2Ic+CKZTrXb2JtCT
/LGZrZFUj65/mzpgGME0/YynelsnGqw/efrWjNMXzjXjEW70stWzRdnlChk2VEI5QkTSUkFmPaNB
p0WxyqSHeV7SjRhs6QLdmdO0EPqhalvlWLRy5Oq5+jkXcUrNZUqciTV3GSYFUOVUOthmNq5eGP0x
sKICnVtG13g2l6/IodM+V74M3WqSF9SnSOU/lUbZP+VTIfkAUimYrr+USxP2SQIiNJmtTS9l6e3X
B/rhdDPKwnSFlblmqqJwQkBXn/P1Y9Hx/zZHpUFXHirbqstvs3pWDdpnKy08I04pvbKxK6B4qpMr
ffpFUbOSbSE0XVOZvwkjEWcFyY4662fbzo3zr3+L0baf1Xgvs8Gk2hAc1bnXL7VWBU5aqpBcVzBi
lrfKIa+Ze4sNYrBWWunONnAsBSrwoIFAaSdF28S6HD0sY6+ck6S4a0txmWo7vjczOd0bdvNJ5FH6
vQqWAyJK8zmPsIdspZdxkuhLbLPyrCdF5yZQOXfhFLcbzkkXeqa2n/Qu2wTpEJOWLgzfKpBRVKKF
GsDOibJ+QEMYZx4dudkWDEPjZVNbXUsjPyy443lhiyRz5mmr0+RHIAJiRDL05rd7I1apnRtJu0cC
Fe109AlbftKCOK5VHqDUtX7VKjLy77o7qaMuNo20NNvAwpitllBdIqQyfpR7raLs2IT5lUaN6e7X
h0jS50FTWacKsGJ5Ce3z0KvWuZua9pxOxzjgeGyUqjmY5gD/Jw+gV+ba5ywfv5SieIkLjTobh6jP
hCzBb8fJnb1+xH3RbHR9LDiyUtPvk75m5dXZTevK/hCZ5rdfv8p1wNPJFJympSYhSwP6F0Rbd20U
uXMxGs89almvnPP6gkjTPhjoOj0oMoessvsHvad1WR8K9WsmF5sgr5SfQJ1PgS5orOmQ35e1sGiA
yetHCY+UTWlHxTWyUntb0xN1sC0UjX1nxh6omOxWqyqoBxxfv7bVeEmSxCJsq2MgyLp5WcLiVUPH
tJXhxbv1UqJJa2XtLLKh3IDUu8gjoLx21CLIyvGMg4+OAmpOx3uIeHu6+QevhD1wRR4gEbnl3QFy
pHyipaCEQ1rNFzPKX+h+Pc9EtPdFzh9MkHZvyknqQJBqLmAl+9FsNXFYqoDdBPzMQ9t8jYswu2ZA
hbZTtmIzeMLX9cFe4TBVrqVVKcFhP52kSJ9OSzN/YRXDmBBWudcXccrCpfUQqFF3W8+pMZHPQp+t
/VRE0/nXx6xNIVGBuYBHTHf52B2kyB6vCgqOVbCxQaIbMyWMFBLQ2uAB/z8sld63F3j3uRKypc1G
c4alG22CohjOsh1FRztTy40iwi+ommyIMU1yTWvjYtk5DWClrV/p9NhYMAcOvMx4n/db2J8E9BYF
uxk2BoKS7uuAIv+KESCYIcN+ULv7oiAsb1pdbKcmPfZo+X7yv/h2BNpLGZi61qCK+2yIwNUO8XyM
jEFzIiVvQVvDGdWqdjjYsTIfghAeSNbbM1gtkMOtYSCBzOr8U6W2mh/mQeMnWR6ftaj7qQ9KceVC
5EDmXM5WGhbXyqyLa7F+5AaStsmaD//zWxECUvZctMBGox/AVOvgvpt8X0hclCCjEp7yUalyuJG0
QPLiRh+PucyWU2ZZ+FKYrexmyfcw6vP7KFfu0kKKEdoTD6Gj7Q59uJUiVTs3SThxRUu9pitDvy0A
cs9lZXLIEB90TWTc59A7ZxWiRUEfGSDNlRdB78CPl7hdvgLdym74sUSHXEsARKRxA3a3rNwIYeYp
z6R2a1Y54h9d5vfkNr0PeWV+XGFdMATZ4uqgf54bSUcHrGWfy5kO6Enr1F3R7Arynldr0KYrZ43t
IH0E2FHWC0FluEBDYwFEUzvcN9UjAa3lSKt4NWqFfEn7CnqWXo3bvq0AKqiPZgy4aJJH81yNQJMD
uQkWJ63rZGMOvUb8SyggT+njbKGWa+ecZgG1UvaFDpB+mAP7WKX9VyTpj8N6dQ7YyCB5Hkx6qH6A
vtlCtUCqXaL1Mgb40imzwy+MKAZg2kn3EXQkAC3qchszAwBprPfXMA10eddTP/QBGcYAgUrhlPOw
OBYsqJ2SNP0F0Aw0b8KQTdMq2AEE04aw7caa0q95meD9UImTFiTLTov1FxCI2LTMrGRjUOIjugaa
/e3oYPcwvHtVOTZifshg0G/lZbX9HBGrC4R1RiLrd/LYlvekBfStlEIdSizdVZcw2kpLPTrg6jdZ
2xWXuIf/X6II3gPULR2kyOKuj41D31n4aptqRGwafDaSIH9dzNxjc/vOYcXPBESxhPq0V/vCV8NF
Ia4qoLeBC9pGFhiQQqlxyA7RGMcaoU4V99twajLE1vZwEKFZP1F82HG7TW5j32geuKZ5g0uG5Ngd
ROwaIB9VpGLZw27PNnqHWg+h+LgrJ9Uzl9fRbBa3kI3nFg5w0ZiTxx1dgnvWH5MFPa0MbtkNyhK6
Le0Sbh9KL4PR7TMIRa6YLVD4iRa5nUQXVfkTxsEnqwa9O6XcJEutd5Nehnleht9RQ9+4wuhpCDTB
KC+Sccrb1jroZ6gheOq0UDBGG1bEkCOuG8daQlTY+0ajnGOIZvDaK4V2T/0TaUtcTDJjq0dcbBpT
7T3BTr0jlfJUBdOqNbxicrE4Zvasdibxe6WoLs5lNK3wL2YnnsxYm5yiaput3Cm3wBpPyhKA0Esh
vwTpuC1N5RqwVzkleg0075CkT2uTntMmA3FaNH/uL7TOPJZ1ds6Fsckt+2qn8w88QAIfx7uKHRFQ
rtxZ8LXDkXJWKNxGf411uGu1rEdU+3UTUo580LQIRpqaXiazyvZhmTbOHLv1TBtOlcuNA7ZOlMPg
RQ3gu5xXlUDS8xK4w0AyEg76FTsnLbu5+doaMk8QslykzLUHkh1RbSa/VEtGWzco8zbEX1abyI2I
SvXa9oIo3z6qvQrypJy8ZelPWjirXhNVLQkAkNJ6gStANgaFkxHduTknjVOR83Dk9V3YKYD6qvG7
VE0ynjIOLr8+dDuuDuXY2Huj2YjFwC47rZAUV2q+aUV1mlr7aZYxwsgG8TpW5r1lq5+lnpdJ9t7P
dfuULuHkggY65FU4bzojuAPb/6wO9l5JpXSfF8MmDeT+EHC/dXS1HlZ7VD8urNKbq0Ryy02vd9+b
Ln6VZ31wFqV5SuLxak3iEUzFA+AOGU/r+mGSIM8PHteeV9OYySiK2CW+Z8NfjP00gevQk6R181rb
Q5BIdlqn0DAw7WbuR05jgNYTqfUiSKc4Yfazq62C2NogA/GQjSuVfNyvbO6xrr8ssXUtkuQWzaDD
CO5OTadj0JCwPUjHtKu80OpOmISlbhWgeO2H7dSKV6Mav6uL+qxnIcyV6MfUhT9wI4CwkdAdpsxg
bVTaJ5C/jFxQXIuEvZNoNDUGMWx5ZdE3TVM+Yjmhu5EFnFsNZCqQAD98udKeosFcDjhkwDGSeYFm
ZsEZ1Ns1w6FypYOdBKjuGGrqNatiAVsKmjNAQUfKZbBKZj+4Y1c+pPNXJLZAeTLQlJxFLOA5qrcT
riRoYpeH0aB7IAHv2kxB4eLNs3hZgXxdr78mloyNSiN+llJ0tuvsICz7kRwF7gVSj7ZVTiCcVs3s
cBbBkKMbdNZebSXLPSWLvi1zP6BtDn+Ok6m7RR51LqH+slqi0HCpuFFKhqbJPmeRzs4SRZ8sObvB
C6RDX4ajGEwYJ4T2bYjs1zSwe79tgYNqkr6d5/SnvKSZW65eAegpXyCQPixxf46kMvGKWf8y9n49
gOHoK4n9IFFeqyIuL2OhP0qyrp7UCRliRl81JW+AXq1RO1JCb/wsaEbRzJrzt7lLSd0zNUFbAwR9
EGqA90i8gMCPcdZYHcDcxu7ijZrpnwddfdGLHJoL+hrHFLGfFBLmM6ZkOE0FDaVS+zM7QrnYma81
AEvTQTg1+t2sqHZlL9Pj0mhk6Jv+PlDaM61AsTNIJSoM88kYl8YpTeNHqlU/Gu0Oh4hTOk32TguP
xqx+r4SgIxe4moNodNfP+QnWmeKofd3f5HaGKzqb9KyLmU2DHpd0Euz6A/3xKWRr6Jq9K1nKioXk
KMukbptrQE2lSeyLXK7ZEPJ5h03hLYOZ4mRRX0DQLDyyyOW1tgJvnoJgr8q1esyHut2otW274Szj
eTU89kOEzwvlCacsEmmbwv+HsOzIEG5ws6CTY3mIEfo6HYrXCVOQLzb4b1MJDPARfcSRzoMSgMhB
4NommV3gFOZIQCqKrQRfwqm6oF8pVyQSpuZLr53JSHGJMzSedC2byP+7rZXX+AgNhgCZMETeSKIN
egQStTwAnoptFdcmGG9g6TCamamKp/nzENY2ognrBsTPoHFu1v0lGlt/VqAeSUDbjXD4JmeLerIg
hd818SekNQjkq2AX26PmtJq9HO048rIWV5EJeqJjEbQdSn38HCAVd1u+tRsa1eSXeQJoiWuB1sPj
m6J2uDbwbr3ByBBNkTHb0vngK6FRbIAVYDAVphd5xm4anpvby+V1aPw8yQ5xOxI1DH4/QJFRtOZn
pw6PaSddQsHJQpT/I8rGH1badS6Hi4nLU/zQR/mhamCsyqJBANCSBCAY9pWsy3eKMfrCZFU3U05P
QivNmGm8NqDrQCLfz7b8w+70n6al36pp/qnGVeRIsJGcWutOjaiUkyEV5IsW2kOSiRqzNTWmZ8/q
0WzykoCsv2FBs6+NrHdGSQSXnMSXa8kTagFDf52yCMwZweqo5hP+wsWyjfDYKQoSyjSjKz7VngwY
HU1OTVUB2UosD98M5GXFiJVXCmdXqU7k2dFzr34qShjiK7licuxZc7BZ2OpL2jpDquWbBXCF02Ov
xCxLcPTJCmx89NcgkRsvKiPoFrHiZHFLZ2hvHzo7XxGb0LYQEvPiSOZ2yep2NIy3QWAVM2KikZP9
2pkdqeye617lJqnKbj4BwywAC3CJEo9MRVPh1ZdhLjx5kdhysMGEw5fvmNTBTolWBkiKz73oy+RO
o5rtRkCZ/L9+M8QT9KKOgFPJkCw24YdaZP5YqK3XLvl0XHqt3aqBZF+BX8hekUZHrvLUcwI13ISi
PXVghwKryQ/KL07GqHEIqOOnIRyVu1obPstWupVrQ/+EPDZxZ5W0Zaj0zSeJi8wV4BCEhLZn8Y/K
QQdhdbZneT/1YXkmhg2PalSDZ2yba2apFR4A7VcqNYGnFh2udCZWQkH0NcmCmzkBr0rk+LmbiyPS
oQPc7+bzmGvfSnxQ9/b60kl/OUur2n6RPkT2HO3ndiLh0VbRzQySTSwrz0ZSixP21y29aD8V+VOq
xnS9is4zQ27YwxwCTDZf8xQJVEdWvOuCbFNGUC4bEBV9rV5icklOHw/3sVHZHo41pTe1Rki9hQwn
WSh5K69jtbMNeSM6pVrQHUBldRBENpYRmx4XN1JgmNvQQ8zhawraeYhajnmTHyPUBMTmgdiUvVo6
RZd43FsxF8G6xgFrctXy8ByBqPhRp4gkw3nedUqW7gBZpDByY/kImprDBvSFOy5j+9iOiga/+k7A
/z7HCVQmhAU7nO7GLRTgbNtx9QLJJ1Dd2ETvAcgsHF2KE35MGvSqhpBMn56TiEtbFlTlUc9bi/ut
NfiEl8Z6M+LCmgaQrQBj1Xl0XhTaeYC51Ju+XM9EdCe0Jfj8f70HoU5cW7LcVz3ncpniMQHaL9hP
ylNfLQM58JF9NDBpAoo0yjqKeGgpf7wKhTR1MvfaQZ65RKsZzTW5/aoOurQdgY86UVdD5NDEd71d
QJnrvEoDw+qrooqtauTtg7DnFjYSpcI5npT9r1+WCkrJJBk/C6KmqhPGGtoTv00WMirdx8LtFeiX
fGtl/SUlGTQFpGxFkZ0jHI4qU71YJqWhQNlqg3amW8s8KPIou6SRGo/rnyH38yHEKM6x2kzzWotT
VFLlbG/gYF2VymZJ1eKhVOflPArKY6SOKVA0lzxIvQ729d5s7Matoyr12lJTT99AgPcXIGXwmMi8
0mhN/0Y4Rc8Ftn3qAC41i/NzaFX5weQ9OtgeKPi5SC9Rtugu9d/J6bSquGmF6WpwN/dlk9DpbUQ5
t75u8fRi3qZ2LR4ibao8ZNTJwdJlNr+OyiSujSLlEgEZBNhXHF90feB+PdQ6GyBwW3KuFv5ZoAyw
0CFLR3F9a9jjC2Cx/n5pZGKGkYJhmAKLnGArVmq8XId0rC4WUThFvVuBDeMx6Uduj3YsbS25BHBS
TAX1BWhYHOfR3TRN0Z0Sti/2UIqNWkH3oxy2UbRp+Cyi+S7mYsw23IiDIqmuxELwZXEXFaPHz33u
+spyJUm9xnn2ZRBsOkYdiItRp9I+l+XNPHJ8JN2lw4MwR+fqmt+SEquUfmzmx6htgNOZcuFKZrJc
R5FS/Zaf29LUuExGSMeqod11EWnN6WBMbeYClKcd+Wrz7s8Qm7mWa5Xky01xXMYaDG6/MsYjDquq
Mh7sMJo83AodsZTBDjwlhRrri0pRHOzUoaWGAnMfzzuZXFcV4sI2KM3ix1PwWOtzdewVddyzktlV
aaDDbkg9DGVwbWJj2DS4BWCTme47o2sReEqVH5RPqQbCsY2p1UzUe+8hR+yLunEiMy/PsYz8FFra
vJm64Rra0FWgcM1+babJpcUu0tcRCxCRFnt7KS/Atv1UEXgYSBo1NpwJZ8mfFsrW1tj/DOsip5Vj
CHbgg7Hpmex8JTvxbjU93mZEbN7cUCHOyDOMy9wdma3eLDcUF7nBu+CkSNPSd4dFWfulnDnZyLwJ
Fx7zfClnXAgIfQzylo4kV5jHrCW4OElvtdSElyHpyAcBTzOs3YoM9ePh6xyIgzkPXyQMjXLw8Rdd
2OW11+nEMmex4r2dboZkjMcbCFQQ0IV1rSosR4XGdTlPX+2KKVrT9bHpW/VSkANyQF6T217fsWrN
qQdN6pgXKCiUAIOoVhTdBossyp0XxE/2BhgTc8sctEPcZYMzC6v109j8xMkHhb/lULKaeRtM3AyH
VPpugKnCu9UGBofpqJjNJ4E1kiYG9VqwiUPfCLfRDEi9Vqcd6IHhKNZM4mBH07Uj1U0lyo0XIFGd
anBj0zH0LNNPS3YtSXx7I75QbppIh1YuZC+PbPixk/oztFU/H6ktDrqbKPLsD2rj2RO4cT2Z/Tzd
yAs/E5x0TisJ3RJyzkW3BAovAsl0x5oQq0FH59DQnvoKRFOHOLLyyjS8G3PmDhTT7HHOlPamLdR1
REDuhFISwPfZupgGYvKkavA2lEkjg/fNvpckmpaMrWqmcHeiqaHEi222zkmvZadqxE11KBIk/RHl
fOAxW/DM0p5N8VtQhRCJZO4MHFpeqsIKrZRZp+JGkc6sjVfF6jbKqOpunE6EscbcbjA+i7xcwUst
GYqDbde8dO6HmRp/t0adzp0g2tMcgY9WvVovUg6YDP1OFyZxHzgN7qem4v/6KHOMpOaiGY5zPErO
nCWYWfSD6lPhOwNGgllU0xDN0iHxE/0fjs5rOU4kCsNPRBU53BImzyhLlm4oWbbJNKGBhqffb/Zi
XZu8a89A9zl/bA9eIBOlk1HoV2QUTuvZ9DsSnO9B3FpgrI+lWHYO60C6qOm6TG1iLlzC5cSj5493
lKzY+p2TTr9p8qXPzVVklI6Dy9iJ2CjLBU72kfI4pZf7ogvkk7PUSwjncU/MCgl2K7TQRV71qDXa
V59Z8mR1yB9c2jbGn1yZ3jljuEvyBvWKlRb+QQTtpV3TAR7QqhgGZuP0/w9tRvSwWKcvVOLQVSy4
IcT4dKIEOST9YTv2/EQy0CTbEfqjNZDeI1fI/+NudSyCeiIKLp3N2J7gfAYl790N2rKHSdEeUtLl
E5/g9gheFMkKcpvJ4Sbu7Edhtf9mr3u1m8b5Vbac6Q4xPtJlJxapDiZIo6Iy6ynRy4w0PEo8LyxW
zGDuZoYen4EllhkuRX12skusUbQ7i0TqMiOYh/aLpHD12NkI31uWkfqKrGoujqPc3c8eNOcfxrBz
T1/hme4Ewkhl/hpI8hzX1u7PA0/li/FVONp6EEJ/W9NpfbdaY8+ttDybm/zSB6++BH2uQiJXyYTM
g7jcTBIDrXsw49Z9lUseba5rPRr3HyBthsgx5opg7RIzLyNXMqybe6tGsLCmFnttmt2k2SgZ6xsA
af1rAECK24bi87msOWDv6wDZ68gnZi+qaqhd+/4tanN+ykWjP9W6JalC2N4yvoFQta5xcanvTioi
t6hHo26apjxksrbuXwRcQiRQKTPozA3CNuPFmaFRqZWp40V5C82b0Kf//9kEf7prAo3M1849TdOh
ENuIpGOeIKQ4WNPaxq0l1W6bmJQbBiNz1X471rBbc8J0Qdli2Xj1jt2nePfXlEi+wKpDn2BDBhTH
eQ5kc6magTwef/treS4x8V66r4hbuug9rLGtFW/T0GMfKo0mHP3Ed0FJU9OxfsjiIZdtfKbowkVI
GDwQ2EhAoPwIFGmaRbmyotzDV6nnwHOEdoDVrURAUNGTpi/lg8YFUDSrdpP6ShT5eV6E9Wt1imNN
Z1u0lp21h1h2X9ssWxHyBGeXlWPXZqgXSq8lKlRp9s4eWuQW5Nh6M8AbODwHf3Ux7rUttcS56iCH
WAx9LwQddn2thtcsvZcg9cFB93hKdBp9YuRYF8+kSvfe6NiMpc61RUBxCAcOaznt6kk1kU5O6s6f
xJHiZJy/gkLyqV3pIc8/V0Gf6lB1+jXIjPeZMXrXeeULIdQOSXX3ZxKlVKTTcnKzzY+GhseXoQ2r
Ju2jrsi/hVXxJ30zHtTi/a2bzmJsI4SRKNDKW7RDK5b3lSjZE8GxVF/SingcmtqiI3E8lg8UlixP
BAINfI/0KOZFe8R65dUj95jdeWHapdQbDIxuA29dSKnzj4vGh2eaWYwP04kdne7GWVnYXWf7Ov8E
LNaQUSckS21idQAzJApilFnXKSbMhA9HtfA2hLuGWxUQuOHS1DSW3cmF83M6Gc7i1PpZddjo5ySN
rWFlILvUODnVpPY1eZyyb28AsyHn4UNZEAJJNVJ5MBV5/Wv7RF82Xbe2JxK/zLHDEIoeGVYggH9n
bAGinW60nTxma53tPL3gew346syu3jsdGahelmZ3AGMHN/3NdXVqWkjwPCBU2Z34+etc7lWT/3M6
7iaHgT8f9eFm2d5fb9mqB/3N5Zinq45LtiUfP5Lw66FjIIcsxWEt99lcWCz5oEXKJQx38wE7CiUP
RnNICzL67aG/trYeekt2IqHwvIxdlFUDnlR7jNWGPnHTlXbhhGYbaSv5uVIA+8pHtG83jrQsz7bL
rBpCrJB9uUbzLVzpn4G/lwSi90xEA6izvmSQass/NabzURbbcCvJit/mQV31nBKHarYBBdLJQDvA
hI+PbEpaipFBIC3tUC8qQfFGkVIblnNdJxOaaTpA6JUtnXslKs0cRpY/dxjsd/3mPrbSLi/Y+UNT
cOAMht1xYcx8K2SFY43Jkz4lXzpt0nnnwtvX82xdpvxtgkydM0jHUsHPuCRfxl3tPfsprZyTv7zX
IzgT5Mz43AlOYMeCiKKB7urL+rPYdDsx6ert1rb6mGhSuYy0mIs6e9TND5Js/WOhDUz8iOeIa3hu
JGrDUnhZTCc4kRG5dyQ819rXoqUlnRb0cJbjg2+IIalnQvlRIM4fylDfhEoIILVlSHy+IGK3t5CU
9UminaMbija4QO2b3gagJe4+V8I/ZKX+mHq6ooWooaNitgbieMeXqSzfXZIhY9jqed/ZNHU59GiX
KRwMRTzv5Gr9chhkY5bfEYCVTFL+0GhAxNaw3ijTZZVOe1Qq2vYAbwdE5/1bRjmFgbHQheAqPUp7
t7n5s/suyupDWxbv6U6idVwPFHvjMrEtgSp3DJti88+IuT5K6y3rs+BQVj1brUK4Vbp7OlWyW9V4
d0wuA87pk6Wz4cSchb3VHlA4BugTa83asawXydLbw3GVDNcZocPMWPSzatkaQuOXAKnorP7/gRfV
uebC/2spiZvXWYbT4B2d0ByH6kZSfCi80rkxEhnofOx3TJZUZtfOjQb5bJ9m/QOCMeuEmgSvLKm1
OvT/SZTyLXXL8tZJ0s3L7tbl/oEgO6o82vxal8hi2Anp2eVQGz8JGk2Incj3m4nOh47ghNRxuQ/K
QETMsJwcXEJkly+aOBWa86/oG/84Wiq4mWL8M/nDo9NTGm+2sLhZWXHclUjDRlMvUPVODaI4xXb+
5KxqjdZ+rcjpZkSo++pBjeXOTeGYK0PQ15TVOTWtYMl5uTHBZs21bOaPOYVGotgSMC0v6IZyfIz+
DTUmT26gkRg7jBxM5tcW2HPi0eHbSxJ5odE4S/xivnqQWwUlQPOG87TpGdo0TobdnGUvTjb1O7Li
NARVC+4z2neZKdJT4Ruh0/4yatN+8C3xLEpxS2GOs3L6owjfn3g3BqdOSTsQDDY0w28G3wqq1K+V
SzZkZPjrjMNB0Mz3wLZBCG7VJCVd6feNg5DZ4lG3Rueq1y38M7XAnOMaR9jE6LuSVFsPWLrGejx4
NDXpUgsOWtVBkbQ8qx53elJYd/NnToh3Y1rn/EUb1Ycqyh1Vblp8rCmTOPA2FEmhGDvKxl8fqdw9
TSMNyORrjTQEcpO6a6Gx5/ZjVEkB6uxJwX+PUhQnMxlcoNk7/QlcuNiP0qXGIbvrZTbbSnoafy3g
fxLMlxgbRHnoKnO/duxjMHGKAU8rw9Gr83huCdrdKGfUPSc7zZZF+bYELsg4Vwa3Li9tyaVVV37K
ebhgDF5dMEzU1EGGpSLVId7sXpxg4J43X38yJyJKs42GwEzmHOcIChIyi8MCnJJEY/XglOj826nR
w8JqPk0Gymg27BH2dVeZRoQOIGGMIJ/43h7t5C6uC21tQAnGc0VsMMnLzZmGruBoljpDQao92yjF
T6znpD86m4omq6DqAmLGV9qYDHla780OGYx+pxczUX4YhuxjqgZUJO+/Otkc/YB/VNs5/X5NGkvT
2jipsu9gmzBT0BRCjwFW0nwSfxqY+Ii8fYYxf4n1ngWkIAkiStuABgX0XNFmUKXc51nA4cIeOHiB
c2vsFZp/5Nz2y2MjQJDoZX4YTWiswKXSgtf+Tg7Oxq6mwDoDdck97YvCPA/eTHKO5vkvL60eXd94
mTVUpGb6pbsuji1jNuKlz63Xrt0iJiOsePcdvylISkUi9KPpubGXC/yvSSGZaV346LrHgqkcfVpp
XKuC/Rm1CZ0twymrhfXiba1OoSj0UEMNIO0+Ern2CIC+br9cKqaYMEPKwDgGW+anEdwlQtIaM+J6
Mbf03vO3j3awfTqzqaXcukdTnWcE8+CUkqQl0/x0SdAJbW1oqEtZutghc5/Y8/pbupI686D90ZiS
dWL993NBzxOtB0AijMUeb1OMheWxyNG+UXX5S60MOZnMhjc34KOXlAJxzxho8D2ai1XHjme04oUg
HQ3doYzNvgpiuXkZLSe0KxtOsx9HOzF4tSMaMTt6hFBkGX4XpWb5VKRtysbTflG8uNAM4wN123Z5
yMz2bfCW8boFEAWYCU6I5hFEyuOmdWli6uUznvZuNElloOo+qb+GdUVYTXTzAWKC2wLggK2da0d6
6lgu3juPBJ0EIk/3fY/2YEJOddCCFZ2goEdLFea/zRRZNKeAKibz7U70rhG2tNuEBsUUOiLw3Uq3
TEufm1nUe3dNAWGB1svaHffe0kHWVzf26EcjIlnoBc+BtRunvNg1PcItzWmbuLR/bbRCJCUC81DZ
dFIVWUS54cXkJMGgAcNPCZfZlwi8lT4depwdoQZBHXE7FAc32x5Lb0QrqDP4DKjVx5qBGrH4fpqb
dyPz3hhHs0OAyodMaftf1oKR1+Z8d8PEm7Vm+3ITvKal+b1BhO+2YIPV6ao9DV3X1Wydq7V1zg77
G602xfAGQq2F09z1kfIr6+D55YsKKtqZU30kQEiSok6uwC3Ph7OlW0+OM7YPk7Y8bpv4El0FxkzO
ftio0yIzSpFqQV976qF9BEDdyzMRyi85zqUTZh9znwpMCqgxqevKpQO+D4UnnJJkbclEvZbZJW+7
3exi3gEnEifwvyeDMdkIRuTGE1R5zYHOHY2WE99nPDB7nUbAyQtipeNkTf7BzBftjC2wjBzHIpF3
Sx3K1Vv3XJvLL9vWnDhw6AzaNufkCOf3Jvsm9lr/bUO78tr5XE4ZRTxgEmeXDFT8XDZVg0MI8O/c
Nm9jxjSCh8n5S3k5oIiTFA7lWI23hpmarQc/JK3+hVwbG1xvWPb9YLwawKi7WbJaEdUe+oP1pDRf
RWiI6DcqNGqurHa8v2JPtlTGhaZDQiCXMh6HFcGOW4hHylNb3QPYz63YRt8SdSWGDkOcGPsYcOh/
aohR3RUT3bBpU5u3QTaJZ4I19bVjXfpfjoFQoKg974z96mepdHPnTgUlWlNLOpym/ab3dYsHAUZQ
mdQMS7cpeGngtSBhNbOz97qzIPda32lh5DQGIol8g54bBNdPHfYh1qF852QpsDSdIDS2ONzfbir4
hDAJDb57GdnkIz2X2Nza4tWa8yms7extJTo/6v3sTyOPY/lj3uv9/LL9bqeaRvOF7W5l6rFT/1eV
O5+G4WCV8skCzKd3pVWgeysrSmXXURAQm0BEbBB1HmzGIqAi5LinJJQ2dGQfFzlkSenTFJf3HJdT
7ym02TAjbv4YmGAeuVH+Nm3+xbSZGYJz7ZZOy2+1qprbxUt0mf24hePtDQSvZC0GeSzckrLPm6c8
f88WdW0y5kN01qLLwCuClBrBu0QiQxSkU0dk9iLRyuARbmkJmcHnyLTkuaT2K3SG/kRZkzz4nvkd
lCoh3OeyMBs1mvW6rMv/+ZEybJqNQUm9WvqGi6VNAx5v/zzZ7TMqwo9ep7rGcgmTT+meir9Xymii
Qg9eEfuj8x5GmpjkmDxKoqTOEL0hMgAEOJ3V78WEBLu/ONT4JDjFl109PM4wn3cx4CPqyQdd4TY0
J/lPV3Xi8RQ3grbbhoUE2cHyL53f8Z7rCb12op++tByp7mQXp0XhE3IwmEIQef+MMj3Mnfigl/7g
8F6SVHYfbkoS9KMVSwp8ufu3Iixz2ri8DLj5cj1BeNGBu2wn+ulrSCpoXljEPfVYCYPOhchN1LB1
9e6t646KwlNLdAZZz0T4L9ZhmMn2Nxe0NqMITpllJGoLyGNSXbIhXEjKIoBJ4/fs3sfm9jfOhMfO
Kd/ccvgzkg4XKxMd31IkCsFml+5tVezh28zDMFJNaEMndE+VN/8xJ3dKGrgoM/tCGvvQrysKrr4F
6mhkjwIX+U0zOO85p4AVlPA5xvjhzSAcNaSL6xeoAkpEXws2Rbw2ZdSa95YoJCG8WH6D7k7em8G9
F2cUImLo9uJGoBlaNpbFyThpzW9pDWSEONpvtluActkgtUENj/AAkOvOoFj+HFFhVMHcxmMqHz1f
o9UqPWz55lH1NL/If1MzyB2LOvDFiibX7SLWapO+asZHZyyMfeVUZwWxFukFQ1e78D2l7ZOnb+CK
CyaiaoN4SxUa/srnPXCeoSRV8uluM9J2inpkRrFkN/8AsIM5rI44kI+a5UO6w3NwW/zOhDYszilB
D9KhjnG4l2chdzvlFBCg8Z3pNlxJftnYX2Cj/lnueJRUh4VA1hcAbZQoHtQJ3OE12Fpecuc6L9m7
2Bj4A0AMtXw0zubv6sxOPDsfd+mMnsGAM+gVbLhl33yYnMyRezlSwzdyIVtlrpJ+nEHgqvwfix+I
CBoauiWkB99Wfutt8zJJw36DT6H06WhpmvOKb/KxgpnY1UE/cNsUt9yS3edankMGf75QZW4o5qpY
yMJ78HukZTmkseUMaUhP+x/LG5jNFE1DoHc2f4tKKA8xd0zqJ41qRvEiBOVbuk1Ilskzyor5u7NA
pCjusmhpesEwumsG3MMTR7Xd+XZM/w9mu5IMaoaV9TC4SICtaSnPtpinfTnnVzSA7QER865xlbwU
Hsan7KVNN//gQszucq0DmeEBXmcUB6TMIhgkka9Z1R/Wv+UQlGCwVbscN5eRq7dYPOpGcIZZy7ul
mVZUDMZ66DVeeSrtooJC7AfRFJ/t5NOITTnhkeeEzty8HSLRCFDc5mrJlLoCb/KpR5XsdasR93bg
P+iWepEOv1xUt1/4YI+eYACYfcp5Gi29mhRZh0XGMWw2gH2li4BETWRPeCD8IcqhHmMn5UD++gbK
+mlZWnAS7PQ6nUdBhmjCHL17q/jYXyTPWw/gjCkxp/HPMt9HWnOjWbPRcbbTP2pxitNArxMEgO0c
mIX84ix0zaGLZ/lT9KmJfCE45o1E3KPLxKtsHtXhdeVQnm1nQgyMsr6qAjN2GofZxvOP4L0kLAV2
dkrXJwUld2mL7NPf5ibclq54xFLJfiWOJRadxyXQSmQzsg51l37dKtsFU+Uf0WF+AcZR8G6DPlTW
2apN2mLGio9IQw3VZ/oRGxm/b7pUfaCJl0HnBmjx96HGfgbkQdlWyW1HPfEbc2iY54CjmqLl2NS1
T9dBI+376blUxTVP+/JiCvfVdFExuEC0vB3j2dUzzHmNdZf/EH7sb9d62/5YTUxIyd151LrXuv4w
B/Wtkef6lWc+dcG9BxXcGkZ8L7eMtAmxAKZArLPjdTGAtVxv3Ots/3dfzbjrV29HlQvvHShEMsAZ
h6qs3lZfm1DVeLcAiuw269lptZC/a539Ikb9PQ+kudeWpj/pE0evd/dpsRlhUFWffv3V80n86lOH
5ccbcHATOE7Nqf2m1w9V5ja7ombrZ7ik8xKX2IM9JMXSm5Gn0mC/NG4e+wV9ELWcxgijf5G0nnF0
ZOvFlsH0IkVOjJVxaTcUDho1ZyDtOtEhqtdovAIqtItM7IuSoYpp6WSmfGMqk0fJm/mMnAHvjl/w
NE8+pcCgDK5D37JEmmRlmPtmEIHeXYZdpdZDNrMTGAEGQ3P8bXU0F1X0uVFCw7Sz0Sjdr27ULi5N
D375joLj/uGt8uDoZrbvNUkXIH1RF1Sozw3GsLMsjYO9odG08uBJ3q18DDdeyO6nHxvb+G13s9gB
55eRfrcTU6F1FVB+GmJzStfS0CkaNKWUpXWVcy0q83WZAN+KankcG+o6J8CBrfL2BbPGTwpXEA6B
1yV8hDbmBwTFJtW4h5qKUiD/jGSL/g/XEHbU2oOWzYs+IlcPhRYpNJAgyNf9ro27FvJA2evB8vlA
TewRNCcwKhuWl3gGfz9INR5r1Paq3pbz4PxafRegqeK1T/WgJMHB9PdpCl5359MwLHwYlvvX9l2S
PusOlRkuc1qbrWREAwtiyaix3bLOobNghdkx2/FgbGsQd5OR7eTW/7Oy4ctaBB4hY/su9HKN0/vT
E3hA6eacfQKyaCdXc7WYRvn7mF2I2PaBlwefs0vzuls6gP85ok2mzrOv01cT2ATdeToe6Kyj8gQO
co+lLI9Gm324GFJBCWifJi6UeJvRALryE/YAHE91K+jfUvbJE8FHgPWzIEquWfL+vDb0J/X+AlO0
PgQQK6D/FK4GMgtA0liEG/9zplLnYvv7Vq/W3R3IGTSLzfQZlVgaZ5Cfd9Uh+aRID28FLoiy4n/t
K6BtqsLiFbt33JX5Ia8DuNTMDXaN8iIp9DnMen0+Kc/BhRsYU0i8QUKnlRNP5ThGSKBZmRyKBLve
AUcRt8DAUEuMBloxR086Zz0xWfNMTA3DhdLOg8VyHgxpUqG6jy3ABOQk8OCK3vh5gffRM9d+3DLz
kPZflartJ09bn2sk0DEa9BnXTpxXzkud5l+6BPQd3e5oZ8u9x9M4+br9Qwfvn8A2ok0Ffuj8Rhng
gyJa296XVZQhmjym7fpCwez9fD+uawP70Vv0FqJNUyBoSzkjDgcEOGwWAh0RTFayOR1jDcghTqjY
VBV82+Y9ToTLg1cL/9TW//5XftrKbK8g6n94ArzI6mvJfy5fWTTRJAbT9O254kw4DrgH6uVoyKl3
T22BgY6n7l6+gU2fbblMrxvBAm2ATpG5Q12tSt8jf32zhXQTs2BDcnX1R6NqNAQfLej41t/UwLs0
G7xBtEHHWQYrXJ3A4hSqZDJY/G44NubmUaut/arJlD8x6WKg7rmJdMspIhrDHUj3XsOJpf1J/VbD
82NNaK49NGXBRoRxM9NPh5DJrgwAT7eFaJ0O1awf6ABErGlPf8i9cRNVeO8bEhdnzimG0KxnhLlg
qjB2cY0SuSdl5c00nMOYyT4UkELJOIPaD1j9Y7wpKlxqZns7Rw0K2MTq94q/T+ekK11qv7Tlw/Xy
h+B/6S8RUDuHVQuzUbmzquqdKslXhHnIc0SZUxro1VFD72pIj1sW1blBfEvmn1Ph/zBNI6jdyDYD
m+ZFGnArDH79WGpFefaL3y0QX9yiyoz7rDWvKPhhaOlONfufEt3MA+DHBODJ0u4hGZiMSoWe2Ygb
DzGzVkE7JUgOn0U/RHSRxYiCi3sX7fAxiG3nFItDNqSRojNBI2f2mc0KPoqdjmzDm7Jv+D892uwW
O8qmAH8mgLs8Q+WmfP0bFsuL+7ueqJn09dBl9nUQGDw6mXQ1CsDcr+e9p5ic/QZXcvsG/mBfsk7p
8aLVU1Q13QNW9HwHcfqGYd3au1qfJc7Wv3K82OHEAhq33qdvQqnmLAsHw35AL5XekPZsQm3onpi4
Aryr9ua3kRkoIjd4lCIK/UhMKY6TjMk1hHZfkOdaLeL8oT52vlBJTStinEK0AwEv+8rOU8Q71tnA
Vhhiaep3i7DPk9YmEKJ01hIUMq1BwtBXh8Cqa4ychlJDK31vYZEPlB5HBVXb50L3Nt6FqtpNVXdZ
BHsARvwSG/Qe3zuwB0w9ABKpAFUtElfTMAulDFwBVkuUL6eMwj7OyeavWmhVbdfgsNpFe92c+quw
EdMHlLmeTAgkelnVpTbSn0luCB8fu3T1rrpHPy6X8MFOMy+WDpavYtMeZ+rWj0p0n1BGK/DuP5Wj
Rm6cGgkIvnHFdhLNo6CdvRiOBlIwUjTO+vRk9KTgBDgLIicrhsgr0zYWOSbpYh4ROqMY3Cpq6l0w
YJGBbPf9cUw3QHejII+vmOyEMZ7GWFsRDTQ55ZklAUi8Y0N/d5fNoML21uhmDoAGrQ3HVIRdi/q/
rzL/NAhrfugXc8+jPR1Xje+XyMbhcRqW45oq57wSFxJa7XvlG+6ZgSLOa/oRG0ojCVYa16SYEGGW
eaYuLcEoMHaCK35+IjVCO7WjpZ3ItYFgFqmIrQnx37CVPc8e2E46rJGJfve4Cc4JU3MCErzJxMmB
RM8goY8rLpaDWqnH3cxtPIydD2SRB+owriBo9/UsmaGOIjnpDbI8C0G1mP4xgm9n7Kj6GZfJ78oo
q92wISUKa0x8kQ8QFevDoJ3hm2CwA6ImSMT5cmXnnRF2/hTp6rCYOQR9ys3fW64wYjbXFi3PRrBW
icfQsFPnYSy80zdm9uo4Y6qWNVu3ZXT9nl5vyh9Bg5OumVw0wrZ6wISJfzZPs5/eo/COc0/69atq
Guu5sIdDaRbZx9pm5qUSeKb+/8t0MPx9EHQCxoF/6rBqMlFR+S45dpBZa+KadzO1sqU9nwuL0D+U
cacp96+alqN4oI330og0O4nUimdMxdet1b613PpH/kWxk87RMtJt16Xil0I4Ftbr+F1oNhmZbyuX
70xp+sNqZDcJgHIyB9YWc5vkzuj2Pa19bx5MZ9Rs1okedi7jtMXXHwWWTSNw5oyxNFBkres6Rx0D
FMY3Q6fhrwiSxkaANhViRUHoxjNtpk/tjLmelqTYUoZ2Vn39WlFsdJA2DqjJ46xWE+tapV0xeXls
SOdtruW770HmQ7W5UCBiQXjUBGlz7YOZBrMcq960DuZpZMdeVRuwfNL22N39Zk6b3Ux9QCjwJfth
fNCFlqIsdN+q/qPwP9c82zX+awYusYGNeC0TgsCAx6Jou0/Z0Fxmz7+OQ3GwjWLXiU8lmoM+b8h1
mjPzyD5Dktv7r0uaInko8NsFa9TjpBqZBz2+zaIiTuYR5mzfqIV6ZdKtEEcsIzXBTfnWIQLYlB+7
OZoQ8yQ5e3UjeDWg+MaJ1ADVH9WAY8vCyqMG3N9wBOrDGNdwGmXk+9l7Ks/OjGQqO2qbh1K7OBn1
jWryWEK4ej22yAbGQknrPM44CpAKAEDRwhrgLcziht+RSbm5338EIGA9ARwIzU89Im6lYtAlq0Tv
1N2W4rcv7aQ3tUNPG30K/akRaWWsn5oPzJT50ErjQTn3KlKxAz8+LPoGUDh85g5v4pp3iWheG5eu
8hVeYmKFQjynk6MykXfRDuOlC4Izqwe2jG+td5/57mNHeslsf+hqO+m9jOplwj+1PkLYE2In3wwN
1bOd8Xt+0N6z0nyZsjfHaffkYiVuE6ba747UvQPWg7b4MNdfGfE+HuU9Ts8aobEv9HD97FRWf1E9
NKHoklT+a7BqonImBiFaB5p+KhVXdDwvvUCs+dvzX+qesAaMOWk8zuR3BdqbZ6Deqq4EHdQlVvzy
y4fbsKsuzCTahs2PWO8zNFVoj4N+CjXR7TbgkNpnvZhOfMeRnDtWbnUuhyEmkiaCgaA02qNohdwE
fdhLCyVB+wibg2P7hrx2V+GNZwJS+ic+t8i+y8GY9ILgpcM+0TVnAyiNfIl7TrVYaBiGHW3dJemt
C6Yvmq+x2QpQEAhZmRTiobGbq9q+pmWHCjHSHETuVC3qfIybu9Oa7ki57kmBhXmk3DoYUwHArggs
aVzKkXERE93XUTn+pEAtAdfw3L5QwRZKZIENaj873XvV8IWCI8FVtstV+taZ834myksSkpqycNru
jtCyzfi2oZ478NBq+1sI92wSP505Vxh9baWOHtrPnDGXDjnvPb+WdXmZYID8jDqO7g7ZRZWfhSo1
E6tNLzlZaKVF6gcYcuXauy4/dcUZl9nBtZi/1C9U54eM6Z/wDGYd6yiQbMzu76x/qYxv6Wx72Tzr
gLxV8GrKv6NT/LF4Ztvyx8HIpHcnwt4cVjRXfnf6WVtq9ETDYeKjcl9YfmOiMKL6qlCUCAJmSOwK
DYwjMIxwC8eBB05Pby3dat6l4FmqXA/yvtwvGNuyMtHwmJrB0zROn3XLZgRIAJ19WJf1aBXvsv5B
8R3i8NUhhIvuQW+unZw5+TBEmLD6xa26ByLMvOjO19i+NmhWNEeS1PVQD+/Ehx1Qfdx056QjUU3b
R190e6Mm+tq99tqJFySqqgsWiGg2Kdl8tTu49XVI5kJE1AJFo3v064eWRPY7MKoqFPu/7jR4Vl00
GErUm7pzHdM9TDKS11OlqpOHEr4h5bocgcH4teWYpXsslsWMxPQbGWpRyOuCBKFZdjOUNn3jkaFd
UP/t23YMzQnxLFhf/2HWWlTvG2QOLb5Kg+/j4CP7LDkWNYzGk4ltfTyUQ5D068+dDpTzZy+nd4kD
KVjW2AAX9citDRjZ0Qgj3owxdO4gN2OZbwen/MCL3NsytMDM1dTvF3NO1MQm1RLrMfwtYCMoYA6z
4Db5KHMEIYRLFevOvaMx7MjUU5XEgnZdBi+02JxHOAuQByBjzKBuUi+YORE+VzfCS07e9DCkvHR1
fvX6o1ZdJG5ac30glwevwhQaTJBzmQykITnDSdaAiWYRCWlGIih2UwMjnLGOj7uJEE1clRzwu3G2
gS2Ivaj+4+i8lly1tij6RVSRw6sQCJRD63R4oTqSc+brPfCDb/lW+djdEuy9wpxjOsUvFZCtsw0Q
I9LgTIMVD99364LuP1DjQN5aFTZQtwKIEgBHkCzWY3cvovIWg/1b8wzHGCWBgvwqvfQTJ0nQ7ilz
bQtHTKg0jCppSliszlnk36Y5ueFm3ok0N0gQEOo3EM8uFcJWxCRbDb1SaDGpwwgd6O/zpNiYXzch
23pISZsyuuUN/SzZJCoy0wRptkx9hWGCfUNnN/GvNL2s6IkEXTbLNTYgbgFMrwXgzp6KJ21iyVQh
Kc2kbzHgv1O81lLiFlW2UVtcIx2G35odKL71JJhoJ25AfTa6AtGUc6uIbjAMaEq2S0iadAuOHTmJ
WKwaGOYXMzP7cgMXZdMSpi2YcOrnn9WbgDH8VCqtb6J27lLJN5GPjNKriEtmkQ9D+BCMxBaaCie+
frLMRx53uLXb3X01h+vztSm4GxThCUmCrRSXCBRnCQckxtBVl7WPchJx1OjUrFutVWbVj96E1gfJ
3gh0r4xRgeS5B4Rkw4h+1wDsSlM137AwCdfM9iS3E/mUYzugJeYrvihXrTyJ6+o+AdPgssmgBddu
A8f4xEs9t3uWtn3e4onKtoJcolIhgkSmQZPRmyWkdNfRqyi8IdYysEL3xa6e/axgPwY4lv0/E7CX
sDv39XfQfivja9wwv3sak/hArOZGIbsX2vYuCrZ9iRk+mr/U2eL/e431pw2IyXlNy6HBSjW+NPrX
KCJxLJl9iPeM31HlTY1a5ukHeSkfknYtxv3YMnHW8kOrXNDMrTQqJw+uTZXczCLelMEhNmMH4te2
iKpjGhAnhC6kIF9cE99i/SfWVbuzA/NmtmcdQVJhWKjXJlifo23K9T6ReGtYsaRzzY9Lsd/XntIx
oE5tQHb7qnzK3QFVpReaGaJ6RmYwNs1vtThJRe8b0FeIcnelvoCpFFEHkCCreY16bissqHECEbZz
Ql631AiuMsd9lBtniGHvkQydI7Wwr3z1RN0nK9V0RnRzyhk4Y0UXzMhN0/nWqvJeYICjTftm8gMm
w5WCtio4t2qKUPtPWBSb3dIha97k9lcF7RMy3xwiAfHGWyYX7qSMt2uOnwoorEHG2hSufl8cwuVZ
S5CXYxKducbbOzT5rTQYvqKFjmEyEEECwKlujtFu1nainNL+vNUNdRPyAwZs3aVVmWtMCOam1zDl
nEIPtm4noYecaDYdyeQQztvcqRPMiI1bdo3EPVb6ZaI6PE/fVgOOIVR8+h9XnP9oxQ9FX97kOqYH
sTq3GFdTicUboh5SXk4t+DPFZ8zkqU6UfbO8jfpLpv6MASJFAdgO3DtwbyUMVWO5FYV5G61iM5mC
EwbCjxrWh5z0skB4olF/GRmFsFj5EQSEXVrO7AcR8MhADXDCU8fYaGEHVtlGYMGiz+GOnE85acsM
OlVXj6VjHQkniFCZOR0iQ/1Y6MaomOATca7r4rEsZZyGI4lMaL9iSnzqLkx/adRczCQ8THP6hpqK
6hRip0rNrxov6n1GsjjP1Dug/ZCPCMk/3ootmQTHEj2Uoje3JQoZfmbIupkkBNLWMui/6/YRLClj
ofIBChdZqIK6ALGeLNjCGB1NddnXerPDkalpx0aL/HKafWw/nYIFYhF49480Kru5lDwBYmFyaaLM
zbwauupcaUc4pk6YUxAGZvgVJ+LFYFLAisoHPrpr1LfOOlsR8TvcSwbdfkmJYVUCdyArnMHU3Kwr
dz3/pJZ6VoeIz6q9jgVl3QLpD9ftdAvgTvheVqFUwsy4ZzF3IAFumynRTpu9RWudSmYqvBYWQsu+
vfynm6WdlMyAJDdAh8HDouReNiiQOL8EXNCVKr9kRfEAdeqINH+5isOSx12EaqQPoMvk/aT6Ymmh
9+RnSdLYM2bP1GAiCb1jgbhSjJdkGF4CoEBrvylCf23tUtQZl0M5URGtMU1eQaC9r8rRhUE+ReC4
HYvLYCiupi6bDmF1l70l64/aXcGZsVaOoPfVwN6q0Nb6pyJir2gMulz9svT3VREiDZ+6oRy0dbcY
fswK3Wc/bSvjpi14tWe8auic34o84SyfbZMJXqwjAqFdak8VVtsg0fdKTEG6+Et3zsA8pvp1mCHV
stq3hNcKVgb2GpfjZykPllDuZLN5bVlEqTj5WmBNWA2KKvcZuTuBqHky9OCEc3gWToswPMapuMdp
QJ/RbcylcFVwuVHdeqUxun2IZ4opdhx8NNhIjLzfyDLqeYPvGvjGTwMFGELOdgTr3dbxfmpBR427
JW5cCfuPGb8DrDyGzPfaxe9H1orqtW3vTXNb8S8QhgX1aijnhQYJ1UIGhX2iTI50J5kgx4U4gVj0
16Jw0UsY66ZTBHTAAJnSFdgqs4hChS0myz9LRX/TI8nKwBqLqHRFtQRJhIAuMUyPE9qZqCYo4woq
6Sro7HklxbHLi/ndZMnPZ2kT8Q5UnA0Mg1xZDrdj8q+UtF2oIMaPnoFGUS5BGLnRqdvNLtFfB2ln
hsXJINJTx7VvHlNKFau6YWEd+0/u0WT1FuB4xNsZokOtOeX4PDvUOmH/21QahRJrwUjH4PkjChPG
LhCg9OoSg+h+csLULZrvHL3z0EcbKa2ctrohv/VNZd2homobQSJsgBZvMqgJCLPGZE/H6FgMZPvy
Enek8AGYDOatNuWI8go7bNY4XI91JVT6PbaWQ81N1sa5S4kDlM5mC/NGwY9eWVLQmrkQSn09OMar
71Ucz0gMgEaYeyqvWCNth9UiQIBtq77rDIdF4SzhWJjCkpLQurLZZSUslUizDoogHgZDpsijTl3u
obRXIE6JbHJiBiuMCd0uurJ4UzdN67RgjeVI2Br8ZqjXWDQXbhN4IzTgEHDl3N1pE+RaB+zlz7K+
iUXCoqv0RQ6vQCLShm3LuVxTX/QPvBvIBCFdZNVrP6EAufdleNDZQLHqsYv60JpYD3HVZ6lbx3gh
XgOlo1k3bFVr3XwtZFRAvqHbIH/Nu/wTROzHpB50OrqsCDwZ549Rq94YQvZm9FmVxucakjsUhWex
hzVKKGLMWcp9iXOqYpYGe6fTrxZUNZ63yIow1vCizAV399kQ/yoh9IQcUKiPBqbIiSSzKJM4c039
HraPNMeJXTFcNlx2kEn+qwvAUL7T6KO0/LEpL8BUtgED/2ZhQDUy5ekvg8Sh71TmZyiJPnChTQ7U
M2vxWmxJc0mF3paadd1m2gynQC75aXPsOs+IjxLl5ABWsCwnFK/A4NhnQlmJdC9iScBqytWGZru0
Eoj5YVf3JhhX6zOL55dF7twez12VBv0pLYajKlCD6VpzLIF42qM6AFHqxYfS/GjDkLiQAfaBDDdK
GafasURpcIcK8oY1au0Z1MKGrX3npuuYRdvHQCUITLCeqab24GdZF0PTYzgTpKGvVaM3dHzB+qyo
NDIRWMUWv0SvJOK2Wi1ZuRGlR3hWTPfPg9WiU4yUdDeF6iOt6tivsUTHCDCcOcmLTZyaqtdG8mNq
2vGC7rJw0HMRgsPAUUnUkBMVDSdCnhEdx8YqyFxp8/wHrsLAWZ5/xnXJZEhhxKKwQUvY3gbIFS5h
nZxNJTmHw6TupJ4JXT6YzCMVNDrjtoIB6vUIVv2FdZOaK+bWsubXjF/wxNjuX7vqCfJmm6dCvE9Z
xLDEX3tBHNW1VX/3JTKeGNe1Gs7RCQLWPzJR0eyZdX8QEobGsF19VW9dY6HtM7LYfCZMKXe9moAC
KtutrtMzWJ3iYCu/TLE+eeBk8KwPQ+HFPDlaa2FusF7ZN9xJdhS3oiQ+Gef/I3ACKRRpEJC1+hKR
aJe/SDrtOF93uZiYGSa0b4XRfVX1yPQtqODkG0+6hN4BUu1WjECdOB4ku2qDaWcgo1HFYSd3cX9Z
3QxVJuLCgKwOF0G/c5Df02kA9lwCD+5FzsR8VP8kROlnoPGKHsDG5+wPgEV0xjKfWeRLyQI6dpx+
0X/3e/SLkV0ESr+bJgxaUiYpN0bcX0HU3DrdqL4zEM4Qtnytl3J/yKhthiRin6RFZI9VRvlTAtT1
RovGNp+TqwnMa5QUedMG740GsGg31/xUzciUu1zXNXoQejrI+E27nePoVzIEFlMLdlo5WioHIoU1
Cr9SgOuh4DcFlYscQM73FuPXEkKiekk0qMmLUNC9JhB8mj5hSCsXth6HyfYzUiheRpX23BgAvJJw
sujlNU/R3C5gLb7LtLU8aRB+kXrTn7Kt2RhB8FaNCXcS3BmA6/qbqM1ckBi5OBpuuhZy6Cgx4xjE
ZKMsjna1sN1oU1LOI2stfAaulWl2KlEWtqx42P/MsZuaAt+hMvAICaAkl4eJlm19LurBUr1FBVCX
S1a9a/TgOQqwuLQw25uRfohDAVQ1YwlJi/+hCTf2Kp5esrQZX9bxtyG/SYRQUgtzCQnNSZr1aacs
mbyZkVEN6DnBUgPFbFJfLRlBB2tFPAHmUjT9RbXG/DxLxomc5b1sEZSb4sctK4m5IRTyzRCjygGF
iFC3S3s3qaQFPz735hTpEiMH4ov1AuMfSoSxiz7BgXNgTWN5lLu3AYJ4oIxfmVJ7ZszNV8shN7tw
QHu6UVKCkRgqWq3h9otyEuo1eZntnZbtSSdEIwxhTUcCq1yUqGZoesvTdov1bl/Gzy4x95LcOymi
13DI3MZQ4Fd8NboCaVJC1JQ4ErIt2AGGLPCf/dUAzjZytTcLbKW0bsm5gC9jRyWIQi5oD9uRQ73u
qgx8k/DB6AaX9OxW3Gt1NqO/59ounxhHXATkoHAJmGEtLojFXYvvZWx90R/nYEp0kRzg5WtSv0l/
YIr6UazTCx4sKxnx1exSdNpLhX3h0zAvUoN01dqT8MBSIt+ERf+qR+kOkhS+nnprDK/hMntyCzI5
+Gaa9pIGpVfHxqGRCA5x5qa2MRK5cRvw0bLZggmapvivdOUQR+LOalN3ICRAt6561+1k+Vkvf6n8
OaH3HMFSVTSRAfPjgIG1VM82huez9J5XVA9nwTIdRfqnYpqZwL2vH1PBnKUy/7UiRVl/anYaJkhl
J/afKXMXaIyMwdm3EnllpIMNG+S6MGRQIjoLkINJ40Qcfgvmf1H5Aw2BHJ3baULKRX8R0/jFDbrj
tN1L6ksaAcJBTjXycWO7w+Fn3QfGNmnKdhCReF9MZOXGeyXZyOaHke+KxNc1J7PsOLgpzb/JPOo8
VNGK3f4pzMWvIImRZUOzkhwzplUCjVucOyFVQwG90YynayYdl/4CksUOq8KuxtqeFSD1/U1Wteuo
PE1rG5sv/099DQ9WBrMYVswNxeaqpzB73baC+4BPRUsVFB2ISefplObLNg4D29AfZnmW8xpRxLJX
O6g3aXEqwN3PEvwXnqhJefRewYgxjWrgUAjvFITThezXiDtozbJgxIbGDo7XQExONNq0PIDheS8Z
oqAhI28oihlyGHYVCf5iob5BBqYqBk878nPBB+ZxmcvFwx7D5infpiqtCSV+/p2or0SL0AuCOevg
n7j6aCGRcHiZeq21h/QjQaeUKa+45XcKLUaLSHnTCCKrHwXKOpBR5otDtyvZXiwzvk6NMStlQE5z
Ix2nvtxQZDuheuxnJhqmdF9S07XG/reiiS8QM2U4A/Y9zN6BeRIUTnti15wikJwObf4OY2EZUSSZ
eyQXmOpWhR4yeJvZFCYRuywR1EH/tHqG366a4eisPoHVrKOj/i71lxK159gBJyHeZUThlVRbk8Vd
np1QPZka/oKIdyTcqqW3BNcoJu0h4UFuNkE7sivakbkCxZchz7k0b7FORgQuLCIFNnxacbijhjam
kyQwdVkeZ/YD97J+Naq7jMwSCKUtKO8NeK9Gwf6EwMwMEFH7QtIeAd+z+f2XsKkDVOWwqoYY/JNw
gE4tBOmYNwqxq/gpUOFlfcdF+SGgd+oyLk7km9OAM59lhoWSvZTOuvRZZx85r4gY7JAZ2bJcEn0i
2TWQDxJYhJGf/dRn77WkuRb1y1SCFGEolMioumqgMxkVl/kthnhdmEmIaeSwvt0EWQONmNdJwwgD
LaJJ1hAL6ZGaIl9OSRfSHOqovSyzSjtgnbrEOHf0S4sYHtX8AffP5Z5h7gzCKMYvV4noW5+DPPxI
dX0FFhy16T42ppcmk3YJbCe6i03TBW9DUthaOp31KvoZ5OjVSNa0GeY7fIijRUkVKeiJZqP/m8AR
xzmJRWBJgoMxAeINjJpbTJE2+tRuyQ66BRhsxeU6tIrTF+oHZPNbt1IxqeiisxGariE5LM7vZo+D
LrDsopURqeC2SzY68/mhno6zlVDrjMX/q6KhEfAjcQ2aFbUpPoKse/aIGwG9vKYIcyT5c5DKrwEu
ctZl5yKnQ+ROzcN+ZcyzX4r3kfIhS696FV71T6m7NZjPgvYnEw6BEn2prbhv5RjLsfk+CpMrL+tR
mb4nE2E/fDIc4O9tz7CJmtbgaV5tvqxDBqDyQd4gfkuvBS5u9rcM/RsamiEysQmV+zCOt32IYMdi
mF5VFo+w7oeWuuuBfVpi5dcNGxl1XZS8i1KGwnh+HbP0pW/LuzAanshbVyifLTQKTe7pWMzDMn1K
PageBWpUOfox3O0CPIFuLlQsG3FT/ozHVofTa2eOPNg9cepjXm0kw2S3HPtLBMq6ujfY8+QGBX8f
XXIr4k90fhWBiqoPwuqdw3srJ9MLmry9VfV2fXwZVXpHmhxxEK66tOCXU2xSJfkIBIPYsEvOwpCd
FoaLQ1lpL8HMjmj+ojCU6I+3Hcghk6E6fDlW4OpCac6G1WzOjTAQlRRTsHYbniG4c9FKZqxQDvGX
ynmuo4eXuO1F3C2h+ouKoMBKjwJPWi6RZSuBE9YnJdmL7XtmmTcx3lnzHQk49WwsHZZGh6creQkw
/vIYoSWIOGaX8vvK++bO0ZPcoS1K4kOvGzsh/+sKyVtfiiF+jaqHhmOnAGoV5grH/QWhKnwLbXYA
G2lQFE95fmlqlwUIMjZD8owU8vMW87he43WCE9lzd5Kk14lYbbawebESGVwkisvRCBKVdRZuVnIL
FAA0t+QfhzeOdQHIOlYYjdklCkhuMdsQd1SuBWphsgoeLIb1I49Ao22Ef/KPVbvADRyCIMTelqnz
0oeFCHQTHxGcsJGWfeQQzV+iyM9M1gBtMfSX4Y5YGOFNsCS9xF65uiZ64encdkYDKK/JWVK2xq3L
Vfs7YxMYmaIvS3wzmG4dfOti7ZtRZZMe4GclZqp+ZAjKXd9nfp4ip4T0qknhVmJUYrH44UZhUDBW
HvF+WRdvY/zoHp+HdKJVQBM6PVPU81vUpFljB8Emvyp/xeeMHv9SosYEMCLsY3/225fpieF0Sbcm
pXC1rd+ZCljImQf7PXwrX3jdVsXx1fLrK+jdDZaWGZPiHTkxnmw1ewnRLYzc5HyPlwzOwJAjIRpm
Ut8yZid4ltgmUkvOLM4m6SsOSkbnxvAnDFvlY2R5W28X29ojFOhf1KPELSRjeSbozLZ+aTgsCO1I
TJl8sBwBQvKTX5HUYZ6j8SuEV9jnrHal2VHrk/4oMcKYO762Lt1PFTfrpnEqLKI4y1EHLKcJOfAM
tH1T/M1vUAnQKeO7oAxdsMMXjqW856tzxWPui3Y43ODGLUwT8RvPLkXQhlqB554fbVgI5uEH5EfB
c94vbs2KMNuTUddl/EyoDjHeuUG1FcoHnhrkAXg4x/CYieQJe7Skzjjs1fAgmIc8OnD7VbNPURx2
zI09oTqgEkIH08M32pfQ6vgCIcNzbb6VbnfCJCEHm9b4weRr/JIHh2K2hDI2emxOGKOw34OEVy9n
iXV6eKqNr8Zkcjod9B4e0baGh+OjdpW086w82SqH2YvYPpTK1epnw91FMxo+qo9S9TTz2GuXtPTD
9NLW/AjkSYcwc/pL0HJ7nJ5ayJvwKiZurnkdqgDAGFRtAb+o/uj5u1K+C9Mph1avIwOWvoPMFf6q
zpVFYHxOG26iOycRAmnGbBj4KAZjG8U6Kja2Lem3hFIRCJDpPFEWtOqTZqBjMm2cKPxQnLQaB9ZO
g6q8Y3tg5icVPT4eZGhNi43/RmUMhlRT2gUpgYh0qG6aubi3a/moseWMn1LgJKmHplPtdnXmyq0P
1WasXzgoeLwDDBE8ZyQFsbhgYhZ+gckOIhQ8PPakqbiF8mL2dpf4hrSbH2Nuz8thfJUZyUcoU86a
4IwqiU0DQuyt9ZFy1uI1wIOmvPCIFNWBb7ft+MOnYNg1JRxLll2ctJ5enRZelzA4aSiod3nj8xCj
QmMcfsteI9QJid8066+kkID4uhB1Z9rartY4VaNPTTzp08EoD23ricLeJBI123OqSyZJxdQ+86pt
XOcSBWks84NfSIxo484LuVk5kH11V4ffi2FLJZdFdVuMrVnhztrqM6aXnUw8UOoX5V+m7BV5D2Yn
gGK6XOrOUUGW/PFR8B1yT9aOmdqTtlX0M9wWvp7On85ofysUSdFOtajMwMFGO2aIhXwZ5et0tkWw
Bs2W9os1rlDspMWpmh8m2QYEuc5vQsCQTgIKg1MoYRXgDBi9UcqdKDlZyAbY+gtb4ftic9C+EviR
UIaCQEGsV7KNtKvh0VLOWD+Ug2rL2o2V9hZYrlVvRKqhFGfUpr5gPAwvGXzs4YR9i4U3T0DwPXws
5H+kULBsErP6YlOh0pMhpbG4QKCLK85eGUcqLE/mKvsBoTphapIL6q2hHULMoBVEeGHDvqQPfFVy
e+DPBYgtKeg3jc48ZYv6Rn8V/mJulMUHFUEB73QDQJZdxo1YPnhr+NXJpRl2zPULuKEZ3+C/SnGT
jxXj96ZAkrP2yPVEqpTORm+X8zfQL5MNcbB8zYAH+XTJuWnwwrKxQqnw0o263zHC47Aj5UurUTc9
pom+UKTtZioEQF++rYKSQbgbBEKgH8LHAltgZwye3JxqREeYj0QUzM9C3rFyi/u9yRnMC5LBKSB2
k+TKbSOdZkZpsXjuOGTU+aGyzNSciZG8iunGS8pd03J8bAEfpNdx+67QFW7S8BDyYb3lk8tBLAd+
Hm4zJIbTFcwZ25RaBAdwW9jKsLVq9swTrdpmPkB8qSXvdB2+NpSDiLf7SNAs7+GMDHfaGotT5zjE
GExsxuPq2VocCeAucU6lCJ2VE9vFO5dFt4gWAiAOEputjGJq2MXvk2XP1mmMqfA8pJwBKZ3qFqVK
J9pKhftzGxoeSJ4K/AgBFqkr95vwhfla/S0RXffkHaOA45MFoVibnKRbpTkq0aXlwWGwnd+tz2K2
+wqJDG65C5lS6Xoe2HrDiJ90Ow+1mpB4EbJ469yBXMYQWNkgxerwkyhHnaAzeV+JHr9aGTmp6pSw
CNjl/47Slp9vhgHHquYjRCb5EJqzetWwj4FDYVFJzKTG3b5tPtOY1YRPC4WYFReP+kb0DPUSdya4
oE59K8pvsd4OzZ2omYF/pHHGn5bMG+oTh9eJ14KvrfV5eIgiyT6j84L8jE0EWX/tetrCNRHHQ8pX
vVyhRcwqQyhSCDf9UUgfOr9mb7NYYR1XNn4a7Flk6PQQPPqBeVGtvUUSEWs3Jzc8DmqN4ALhlYH9
lKO8dRM2+NWmwy+7YVc3nTkNJoYuPbbuO3BBlqBYu44ykoFur0GWEoLX2fAQ4qmz2yq/C2kFMZbu
y/CHLw96wHfZbM1uN1ufpuG3oNlVCA+N19YEI40PpThE3ZExViIyuQShhLTMSxEUNMaDyZvy5LgY
L9zMOb6P2Csvyr9S+86Nr7nxRhzBbcWIm39pD/oL+QcQF4iopl+i6DLQ3rsNbJzG04N9be4GFtzU
6ig1lhN2TJaeI9dCntkq8nHsGxuZcYbDO8QVi72shcaAnQld+LKhFyh5V1DAaGuVKC8H/FgcaehT
a+ArHJFYX6mPZTt9o6TuL9XZuK0YSF9/U/YdsUrJaGcLwkgSK+6CwQPvQAKjg6IuMQB4XUOT+gP9
3zYTLxSo/cD8B0v4hllxUf1SlMTGN9YKbh3efCHfknWWWn5aXZYW9C0Ng2voZE6BVXFGdojBJ9Zb
uyeT40LUBdtzrq+UQTsZ4y73NhU94sbOeqTJEwZUZMtvkOD0kangAbxHw30nnbArhAxMhm2TbbVi
3yBeKMajSpYGQg7i1MbuVEUXaboLCbrfinOdGBFcowY1knxM0KS8LMjgF5i9oeHymFFXlbSQQJjL
6YC1hxhb3guOO1666szjZ4x0lh7oMAA16MTgXu3C5hSJZFSuPAkeOuPJk7Uvp4JVADSptXzlsYqK
HQUtFUB81Zn+v6nWZtinR5IjOTj4X8YtlDK85LLCKu05jnuyNFjI+DpmQZzbhqOs60Pmy7aChyeE
wkTeLqfPEaYoUB8pdUoWAvG31W/BC5CKFP5MZ26H+rrkj3mEOStehYq4BGQ1cGhpblkxi8ImJpOp
CSY/skQ/rOJ9v/ReCJ12qghVpjlFG4jEFt1I7eisVfVOvK9pHrP2y6U9JiNSBUJh+jdSwqnKDOLC
X2ITDdZ4EUZkeJmvMnZhSqJInr1OtMF00krGJ2grKyiNwZbASJQMPMZhyAkncnd55kqx3iyqgKz6
pa2Ix9BwBFvFVjQI7RbQaNMh9MMVxue2vs71ZZ56+oxTUX4RSMPxjs4uujWc7GXxoTSLU8yfGfZt
tJ7FR8vJO5M/lZDyIEgm6hcEMtKH1nbgrCvXLPmcB8kRkReMvsZQrAKVkPYJX31GnQF7DftRanCs
8LLU54XTXx3eOqODTKT6LfFRWs0ua5ROUzZjZ0G4od1CYgGThUmTguux0a5mBjWIB8GYmDlnxmbs
CTBcjhkTH1a8zcAkWwCIHrq9igJuq9aXuGeX9cOH3KWc5cszlr+LhtSJkHDr+lOF4NJWqZ0PI7Mv
aHzUcXx3LbPP8NqKr4qMFevrWWRXVQNWwILxu1VPTOyD4WOotE1nMdq7TsCmsvpNVD7IxkLvfl+i
f4g+XAIR7xmqY4iTujcNr5laM+4MNWAga0y4SrsTUaH2HeFjM1kKWrlofl+TIKWZRCio472XJn3H
wq2RcPyYqkW9j5d+iHo3VGkM5ITTWTILL7TYuAhTm7P7GgvyzSbqQJMzseuRsky42UVrK6QTxwy2
PkRXJNWza3Hqms1dw4CW3eNfW7Ab6gbZM3JOJX0Bc0XtgcotFdhOwflQakgBNSvK2g6lhjIuMBmL
oX4nkHsREq6rQKAZn1mOEqBtp9ou0rN0L0BEZfVfHSedRy88xmb/L4bqElpagApEuwUzfgUteJBw
ESIEFtjO63DWatTdumWir5KN1/Z/Bs99RpIk/Aaqcir11AtMvoNQHDE50kLE7WuJlKLsc1aypgRL
S7qqRYfRUHGCifFWpw9OHldPjVOJ+CR8zH5fqu+43ga6ocHVFMvP5uZc9ep3I4Q3kmAdSw92UsfA
IF7oflaD1TIrkQMIBavHv7LDjR6U3UE0w5dcShNbvVNoqzUU3EUgh7c1GIzNonXtrfxPb42vgUzT
pFDcYc4OmLF9qe5+u0DDTE4bUbH6KgrDHucIe4JMqynv2yx5r8RQYfWyhgqWx2BQUNlUJkG+01GW
IAk0PxNnplaVC0qhFOqkbP3UufCVVAzuS1K80G/g77G6ElxXiNrF1An7K7t9QHYt+4U1pu0+GfNR
w7G7zU7FlN7FYExYgCcHMBt4PluKho6EAbli4AcyXXUHQ3B7AXiYpKk681YGNgRBo41fa6GJ0zlT
+gaIFP7wOlo13rsmbQ4p5LSC2hWvPWtI/LpbJI4i+vOZODOVlKthmIAE8TlK8ouoRresNF7TCYpg
j48A5MOhz/O7IvaHVR1MkVybEgnqSYjFvTlYIuuIWvKmMPpBkw6rHEAgI0IIaw2RNzhrjmwAz2ST
YLbmcAErSjqyqQx+NJ40hmw1MVRawKdfGjpPf34QCv0sW/2v3vD+G8LbFNzrea1zu6ucgBUPGfXD
OV+0ZE9K/T4zkW5PPb9f5miMQYtE/5sa7dDB+RWM8dZCcd6YE6dKMRwkEjdS5MQpX17P6rZgtLss
l4rlUCIpu7YxvgAKYmEhsAZSFwqnMsVOw1g/DbKv3gheU07dTYSAix/RheL6Ajj/JC0C741e+BAB
2B+We6UNXU2K/coipSUCSctgMLxrPTLW/o+R5ylQp1M/mw98pErX3QCnk3UhgHgL6C1lenweI89R
aOgoPTyT7aYI/FZhzKxkW9qPxbpAs32YEuPrRt01HVfsOh2LyTeomDN2977a1yVbTSM/NZG2S4dD
Mw9emrcXRcFJqVnPWApOdfKmrCjIde2voDbG/JV3sRcrL42CDbtjQpHTrg0MypJjimzShBY3U4zp
BJKvIbcJ+rOexEeyokrKmduQ58wcMxRCb1PylY4fSzLAGz8WyjfcTThRy6Zl5QvlyRs7gpIW5lps
CPFpoUgtWKfnk+ZUFCBxi2iUSnzALiVXE+FEJv6SwE4wpNWrLIErRa0/K7RjLZ+LFAvbaorwLLHd
yVgzAkIjJhOdVsJ8fGl1uxcTOxAKW5z3Emlu8Y8Rvjcttic6ZQ4zV0BqBnWQrUwLyAR5tVTaPcds
mJbONL415odifoA+I2rcMaNHlb4TesCoZ6TPQpE55Me2jREaqtu2D49NzAHTZX4GXjvsLvIaa6kC
JwraXZJrbgGCrOyZVYokmTU6xFjIACQ7SIPFKpiUNoJbCUVzZSjWKtAeXoCugoMyf8Pk2mjP/zg6
j+XIjSyKfhEi4M2W5b0vFnuDoIW3iYT7eh1o0TPSTEtks4DMZ+49V8jmWBjBMrL+5TlqZOEx+v0D
g0nmTriCa7gg6gQNp7HQ/ZJXDSE7aKweQJAY9mX/Ul3voKUsl9MZzuF9PPrbxBi3et8SiyJJe8vp
6tjJ6Vuz8z814NKsIPZFM7I7zYkLG9BtqCDmlJ49JSDz0CdOWduzTlnFxMgGeAk7ySK+6xgjgTWU
hvUyqcUwEpDIYvb1TeUEZjc874IBBwXYgdxZ0EQyaAGBMgs8MdOpdwv8gbM4ZbpqqfOKf5rIrzIb
jq1vgslxzjqL9qbBmt0xBukEvYZEhu7LDafmGRHSOkjCVZnnbCToZEFNnU2Gm5HLv53Z8pD356g6
WgDm3rxIXQUS+4evHmvCtDmjz/pIDqWl7CrWH1bm/lZIgpTRvVKA+Bj3Vd0B8gV27YAjmqC+Yo3g
OC39P8Xu3gkj2mmjfrPDcYsFde+gtCTuBKo7KS0KAHhHO+cwSPUCsrDbrwP1S4QHvwqWna8c85XX
cgsXa4ilF73Pjl5mrJKxPo02I212Np7mXYeohn8K77u19yFm/74H0gPJ85FjXAmQ5kTIlA2SbgCr
bRxo2jlNb+9h9i/2xpiAfsmPsqvRIN+8EapE031h9WOKofGzxdqAozBpwo3RucyVfyRTXbtbsh8+
6mGzUXJzbvnFn9ogG46C+9CkS6rSEz1eQyfSKOj0mdPZjvowbA28i7nmazKQUv9U4R6HaJg1lQFE
TV1bAEosUGux0N/rrnxJKY5WV+3IwyQk+NUnaJh1fQ/tkkD1jitS3m3LIc4KZFaIshr5Vz22LxZF
lOYr27mK0FhHvUL6RHIY2UBD9gFD59wylpNV619r5rJWhmrJwX3sla+y/Wja4TAm1S1vx5eqRwdJ
GhP+e1ibybfszw0Jp0H/VGjj4oopEl5+cMzZQR95guJbzA+3D6jSs2juhOUVnhlrnKBlfyT2cK+A
6JIn3ySLFAiZ0C68r0vUUAeJ2yHlNbRC49vtfUaOJbyY6EttxFsViWUQRJdG98ilJenRsrtTinid
NTLNUIftjTzhh04UA0rBY6+kt2b0nrka3CzG4BqDOmg/m0xz/lSJh9RJqKpyIMKMkKBzl1iUVYhB
3i2Txl0HrQRLGIpGcxQFi/6YLET28kVqA8mPDi2y4syX307EIw/Hdc6Kx6Gf4KtOQyFAA1Z/7Sch
83iDtnztaufp1dF77VbLMjB+aoEyJy6KV4hkgHDyZV/XBwiX5BPb3tHy6vNg6bOIHbxaoq1yxl01
LREc7nC//kAEoarO2rK0j7BxTzRhnOjuvi6KvWNOOos6wITXnFxz2WBJzlLbe7Mk/hrEJJuQ9QVh
XgnugqYQT+iyTy6vVYphw+wfMKDeS2LpCpk+lH3f1Ue3Sh6i1NZZ0fGUoiarte8ynYVhv04KEzFI
I26lf/V9+UOBhKKxXZjTx02KOubpHm1bcUPZ9DWYB0SJ566otpaWvHR+SGBaERKuqqljg0619kd/
lww8bIP6Az52rQQR+v5jR+pIBdgpadmhxdFOn1IiLJSyZavRFoS3KtWOhdRmSSdXXd0fQ9H8DjI/
mamyzO3qfykl0jHmo0HD7DntDdKU5rZP+187nxBczsY0W/AIo7b6D80Rp1zLD+aAeBOO3zCgXC8+
iJo76SAdlmOCd8rN9tQVgW6822NJ7JXLzFJpV24xVR3+rgjkHj4SHIh01nh70hWXBZPNTuEAgsgQ
pNq6RvlSs08to2SyEfHmTfam5F8WwwXS/wrsflB44GH9yHYplF1HFSHKd3DzQCOfScqkBldcgBRD
IBjgldXSL8IXCOuGALFquAUn1nIGhpwG8K0rxbLGXqMyTs1QMYiIDZX7rJhMKdjpBqPFagPDBGaJ
nc6DCd/SQGkUfwTDUip8uj0zWIqwwW/Bg8E8aFBCWKAtSwia2B2ZSyhAXJKhJ18MGZkarjsQSyHh
fT0Gc7w16xJmpK6hRyiQ6L5HCZIFvjk3+IAqSL7ssMrikiSjYC3bn7Ie5h3T8hIQWYM+q/WIna/Y
BrJtMjx3Ng4pBH2SIc1zcvJjqsau3oH12HQioCfzYbtVWExYNzs5+jZzMSKOqVDQaQgeHPLgksLZ
KMVFYsVK2kdfnBSoPHUM0Fb55zDVq9HHWsJCGYWXdAoJ6bFsD80q5noZcP42JmJw1spIzHwDDDEM
AWyTba8iTyUUfsothXDlRnjNaBDV/GkKZ6awHKv0Zk5WBdvAHiWnu7CD4BTH7VqpGKF1zZayd+Ef
JVrPhGNlegN8WMgCTqqKkZJrZD7a2Y8RPJhTIc1bUJ33A/tv5rpxeXHaW1n2W/JBlk295oyjr+KH
0DJlnCSKBAvUWPxjcm1LwXhYbxZ2hagMbkTEXsOB5an9DrhzR0KuOBJN64JcwvBs9iXWqmSHg4Gs
pszlvzr5NKpNpNv7wGy36Lr1D5xtS7P4mb5MN41LsZXUCPizUw8TSAeD6DPAJYD7LWQOlSPLgXdY
f3MlvnVij77xLcPWXH8NCJ7UgOGx9S1zCr02ZQNy8TMekPfEu6HWGMsD6AMIj/1mQrvqyba1v4Vy
buSK32nED8j/Xvtu5mu9/cUuUmlf+GOT6ENig0viE3m5ugD0dQXOxJm4LEpy6rjhMhEdCCs7hJgq
sHPWGy9gFVnJY+L2DwBOyFjKA8NjpouBo+3IS0a1g0ThqipiDdacGvZTFD8CcVK2dZiLWfLdlafR
Hf8vu9P0k3fclNlrQEKrmdcqagGue0i+HFwJC0fO7PFk80p66Dxt5AdMICmmOwQUeTTMVST79fAu
2D9RK7AsehQTzTv9A53OUuhRAolCWEuqLLNxelUkyxAUIJlS3GjMQq1qDTCF8auGKNs4wr9L4KTp
kyJKenOJlAx3J6LKdZuilC2fHga7yHopqPaxPbN+h1jDVVKjSUrGfYjDZMTJLyG4CSzXItRAY/DQ
4AmA68JvteZB6C6nA4WY1YWBzqNSu5WLuIT5qoQ0YKin0PeYjrL140ALazzlnbOmDSeLqKYf3fuI
FNvO37ag2SUT7AKL3whNQQL3sVCEKuFAuYXSXN/T+ZiqvREVAwTG3QIQntv3M5VJk0SDNxZsfQKo
lhXuK2Seg75OYcLYqHNMvl5OgFbBvqOrkq0LC82VAC+wwwZMRkFlzYoQMw6mZF95VshCe5bUFxvm
azTQQOKi5XxkDAaoLVmOKktRRLkaAgqPuzpkTIjcFjnnMgyBKUSMBTFFEO1VwDMYwGS1uFLsGF1u
AliuZD0QPMwE/68PBV1ETNq8dSSYGiRrIYiM6og4iVAQdNrH4KYHbowFTeMqx1jim/lS3zFAY01G
M7IsWcaMwTgH9E6McAkf1zwq5NbCrDDw3QwDtD5ANV2YbNLEWJX8ERKL3RjiJS6tCymgB1K6KrYQ
fgidLO3mk6Y0KuMdtKal5U3/20TwhKNVGqsO25TXmbvJsUv69bbRMCMGRFkUGbkhHRQUlews5LFI
imFiElPLrg2eJKaWxQhyWlvnaFyl1s7JOZ+baBvQR6wJT8FrXb3xm6xBXTRhBWNUmdNOrsCHXiGD
LMMGfRE3fdhFG1jZ06o3dp5C/qYJO4P24kxSYM5Q0/4nmDHz5hfpXWDpqrMJ/zxj/oeof5ibGf73
6E+CyewquVTU3yqh+3LuA2MjwIDL/LuGkcNL1pBmYOUfbXUBZfi/8wh1jA3oUjXpw6lFiSFHno9N
Br4z/hclZxf7ihnWoZNuxD+FHisc74FyUUfEvtzACJZ2A4ahILnk7jNpzpbyE/hATJHAWA75ZE+Z
8fuAjyjsyht2eyNuU/2SiWcUXbrwpde/RIan9YfTvErjOTKwNVi71gpRStE7KEhX/SjoyVs0VT0r
lQz5dyfPljxo0aqnnvKirwGNNvBG08HDsVL7U+CfwY5jIH+L0EPbqA31N0Dv3Q1hlZGeVXkb9Vca
/9om1PAMdh6M0ouk8+vvYUi67JKk4kF7aITJdrBJHKSnJeQHjY1t6/7StJnZOsgKrHDNzIt5ghDG
Ru1vE2w55dYmiXjEsXELv2It+7Go9jMcwA1LIxfeh9PeoxaKzFAtjUFHAAAAL81WPrkcA/uGAWFB
NnLlYQ0LQcE4CeYRozx4555cF0sB6ONBlOZRCgobEXFCCdbNHqpfz7AQLlWPlW3CJpFJB5205GPw
GDHqycUcvyaFMMBwMA68V7r1VkfPdni1AqAdTJaMbs7Bwpm3TLrTe+bSyJ5GZmHaA8Ocq+y8YmlX
i6r7i+x/DJRbwaJ2qu8cpjcuwl5EMyCzkWKiLkd0OMoS3amcZQXVR2shfbXmk9k6To4j6KJOXwCI
dMdlojJvpzjJCCHiyvCJVO0OQDX5ZvZ5cO/LL65cxX4nwY1H/V8aAIG4atHPaNxUFPFm+2sZkOHN
Gx+nMd4zcWmLv3KAKH5y3U3qzgXjF//Rt8EysTATc/WKNX+QdLjIeh9M8amhB2YGUD+zCuVVsEIT
6j0On8UiiG9u85khjgFQ1GHebLoEJBTVxdZxTD6oQ2mvS+1psbhviktOTZJSgnryvaAeCI1ZoQxo
V75cltg2UmwCjN5s68Lr2IkzUZ/oKEDixLcEGMmoPouCUhsFE+6foEPN7Z2L7l+nscfOdl59sorL
iKLNDeB/MAsXGSWnzhYXhwLYkKCYpIy8JefEZlVdIbSxPyzE4YXXkkuLTNL6IpJ+Biyi4d1NU+aR
4d0Vn3xDGMNt/5UrKy/7rFCh1cZ77/1EoCgKViJh9M1Eat7EZ7M51lP3WOylPEvnEpgbzziG8Zn/
TMJlUGwT84Q2v1cQ4CiAwpEVmnTpGK55eNDEO5MtyixZ7FE1xkg9436DEYgZ37gQ6rAxpX9yJa1o
061jtKZOh2uyUI6TyW8Um97JHtPfKjLZjWHFjhv1JJ0ovfq6C2tO3eEAhAFIOtkT4bUreUlHLK+Q
lrR42OuRu9VjtBmmve2TfdATOzf8s3VtVYGEIBhrKTtaLc0gZlQjOVHbg3gG/qcSTqCBAQPTAlDd
0kAoJubK9SWbYrqdwkWeGZ+h5h8BhX8HaED9kEm301yjSLuw6/k003rVT5Ys/LCysZfcsGUqNxGz
TZWBkyuBvXnFLjqK2oS8FJ2cjhSOUKAY7T/0Wrsi1ccF0b+rgU5mybCE/7tuk0dk6KwpIQoVMQPO
fGV08ZWozu3QKVtjChcN+l1CWZW77SKZAO11sR/SqVnjuJnyYnr3o+BSsyNMd3LYO7IiVwm7Rhe/
hBncSTe9tORXd9jMhI1OTPdXZHyuM8ZXqf6tIGTrSOOFizDN17TRWjt+h9vK3uYAs/w4W42JtfEp
cWyYkwAy0KM7W8D3Suhu4rrZGEwtHT1cBz4pLmAHQ0o+naiRgqE2iByjwWGpmKyeunEdu/7NsnHi
GdlD13vlTbdaB+vzJmhYkOZd9xgrNpMBW39SxC6twZfUc/1hTzzYsGRw5/MEIDxi38kOdxJzcTj2
i242dBKpSI3Mlsgm6jLtpySJ09KnHqV6iQ5Kln4pjKbdTbmumc9UJQ2qm6GYe1s2Ky2q2MIpkFGM
I9/kJkYpU7AynLUqDPaxOJhZ+SnUdj2CTZ8cl9m0MJr4Wp1FOzx4XxKi3kCU1FsgiCo27HNCreuQ
8cAlMJ5qg8LCh9dICw5Ufw4yfY+98dJpHWyqvzZpj4nBmrEP1b8WSh0lbwk2U1Wyf2POQ2q6nwql
m/Jjg/MYyY+qAH30OknEk5UIg2PXf7nVLnlmrnK3EOf5qNfqujzhZfrMsI0UGend5F+xCmQtgFPC
Etp370Hqslu+6SpiscAswu+PtaYdTb53uD7HzunOwlbPIXvCNoYuUt50OX5VMjxj+PgsX040UIuy
7s8nlQRIT9tv7lD39z3nmJFBF6WzZt+zM93hKqDsO9ajc6O13/wm0MJKV3kXqns2q/Rq0QeiFFjY
drqzPCyW9soamdMX7WW0jRNcyb1txPuB5Z+AAyskWaHqtmLKn0fj3q/HVdFmV6g8NmG4GQHnqhIw
rNH6WxSHL99lbSolJnudmXEOrj2jlXNyfYEbZVH29cIg9sJzVgaM6RQRTRq7hwYtb6QEq540XSKH
gYz7RE9ApO4K1qK4DDjYQWyc1YYoUHLpJRcPmVrAwpu3Uv3TkqXHfBOH9mh85z7gp5zJlGRhUGjN
Og4ohJ27BDdSJ19RO2xGVDqxCZYzshdG0Syn3jAE+uKOD5spq8U2ly9kDdpeDcuzkWvvbjLOxvhh
t8o2ZrvuQrYaAsT4xts8US+G8xkDCQMDTm5AhMuJfSiYThAUazvzToiYnFvpmTibGYAT+I3xaG5F
UEVMpgsAhuzs0BnTPu5NwnxwBQ9498+3hy2wXXSQ2iJs5HoUqAhNjenhpzmeevSjhBIhzw5hnAqv
u1h+dIETegSrsibiUkWM1I4+GlYE0E1EHGSIJSOTS1ehjKKQ6NtXnHpIQ8j8i1MMNEA9DSqtGDQ7
guc8Y8gED8WGtFivubX1dQ4ZNOSlL139HPPLsO2zb7nntEG9D3pLTxQE7CyQX7YTXAJKXNiTW6B1
/2Jy7poy2mRsGKQ017pS7gdoAvqEflXyTWrQnjnDuPEjZ19UPw1SXlFa2DXSrfA8vAhYyVX74PbG
3nqFZzsojzq/QLJdSEuA3m5c3BCnRKl/VqiaC3B/fWo9x0F7j1TlX9Cn50CMCxByzqsYkqMlklUq
UUCSymXZDOgwlmdasM2t+p1G0gxhFm0i5F40/S1EMOeuFwu6If5X/gKQCoAysmZwCSFYys+jsxnd
T58DKQ9WZnMlAbjQD3hPvgoSBqu96NZavY0igGk8jnuzu485h/YahGmUTFWRz5ECmsC/BtV7HH+H
gNQsfjXZNI2PkI+hcBn24bagRfDMs55taqSutK/ZohBXUFEjsX7mt8T+WN41428oo7eoPsfxZ93f
GL32Ly0/jdkHK5Ce4t68Ns6a2Rs9X9m+HG+VaRupbRR3qzSbAlRP5c0c/6AO/zr8m6xXnfxDMG5w
m6ehv8sazCEFHj6RRvkB08Rx9oPhCtnrT0LkQTd9uwORO+ZvWn03JeKzDx3QU6H/uOZV47FFgT5Z
y5bI1ivkGtlljIFZ3Wv5QZVtRnfSunGXUVzhLnTUXyQIrEtbkS7GaWSBcjDBi9illJXlkz98G+0h
0XGboUnamsrOya+2g//y0JCYl5+TCmstppuabqnwfGxOf3glFmO9gSF/JFBuZkAJTwRvLr9QY1P2
QsFrXha0SCU/6coexoYYv6TY1e2H020DCj/BEcHgT2GF3e1Sf9sPR9AZFUIuNpHJocEKiydV/+sl
P6rxpqfvoKZHpITR3mkORXPUvABrbPRmuL+R625T3EzUvz4IHt+02KxOLNcZGYas50nvQZZewUTt
wyukl+nj5fEu9E0YoCcFHZmgxSoz6Pd76jsV46r5bbnsu9+1esN31nk7We9KwNMOaJJnkP807ucI
mbjt3lVmeU1O5NjLVPa1ZDdwRhId/9JbwNJs+oPTrTNvqZBDT2a23ITGNXCPFPQpFm7LAfbw7RT/
NNo+cBam+EogDGtnvzqa4wLbZhmSbMIJfi9KRt7Nr+X+GfJeZlcyncLiwcBe839S/dZQRbNe5B1w
mbw6/jVVWCrpn5l1CGibax+c3/BVmIe+OTEbTi2YLTMYpLWFKfPBSzPGuDfumjwIHco9pt6JfXft
BiTuW3/8F1r7zN0hvMobpqrk5pxsxrbuO91LoH3GWJpr3rieAXueItA5eaCvmHMx5jmZ8nNgN5/1
ycLFVNCAJGJt8qb1yczMfqd+ezon+OaBbDKkGM5ecRg466G6Ry14/K9MfEWQYqbL7ahw/PlPDxUx
yUGoZaJFmx3SfhnaP33/7um/sf5nOzfJ49Uzctdd8muwZ5dkbka0yF9tB7irnNs1Iq/yXff3CrQZ
ex6hw8bxrkyKaKyM4dk1QbesG//UNhtZH9Nx54hLox1d+2jXjyw9O+I9RpDlWcabg/VE8+4iOQN8
V6yTn6z4i5SDUcOZkf/5AdgB9+VCHYmgD2uM0mE4Af45hPZvlW7JaFeRkKrnRDkP+h3IMy0C2+oe
Z9yDj17FcAL/QOMj0ctnpd/N4FBjs9bSJaatQaALOtgdwqNnGPx5xo0Bio1xUJJjlH/pTJtMDJUm
MzeVHSVTJbi5v0Kc+wD7QfHMGJRyCbjebfCOZfxPjAcDbo32nlb/phcMj6k6ed804KnaHxPFDoPF
YN8Tht1B/ibTW2BsTf1QVcuxPbJp6zGZ67cI04DrX71imyVnb0DYM6/lO1Eg4MERxu00Fp2mvnMo
2rWN5p9YfPjMayUug/7YTuACTJSNRPzdjyU4FGg9qV/Y80QJbGKcrSeJ9q/ARaWMkOE8jNjqBv8V
0hAEeoTmkmijKXeZNpXQaeFcM8V+5Hn4pSTV95AmC0mxow3i16HSnHvtK8H991bqzDBclouC3N+R
ADmW9Oq5tymPeymebdahuw9UiCMBmHHXceeEiJCjnRF65dlkaZexs8gI6aya7KDpJSgqDVC7FiCC
BajNJ1IpCQuEMp5DvjdR607oNaX7TaoSERG8bscIrUVhCgTpPjYKtix/UD7YhoXphDogNx4Hko02
vzfWmsPIR5oFY1wTD0ZsxrRysaXMefmyld0UGwp9f5cyQUavvlJkdbYNOY87Y/7/wpO4DVSAdcXq
M1yOGQJcpwlDJhw2D9oIHw83K2TxUS7rVt2mxKgw2rXPqluyjiqBzowDvVXZrxrLHY5wXE0VYr8V
MzBuBtT5qYJ+He04Pwxr7stQXxLRPO+LqFk2kgNRj2igytH7zbRGXyZQzQqdJW6sbNxBi8CxiLmM
MigQqo1l0gwH3uFr3xq7TA0JaEwF82pF2ZsUUSxLM6pBunTyMrkY2GQ49GHkq1UnP/RWbu6SUyJI
snQZ6rZVNZF9gg+JxbsZhs9Cwc9ST2xcK897qo1i5yZoJYuAI2T6vKH0b1zCuREucV90FUnj3o/D
sFzNAchZoOUqALj83KNNFwNdUgTfbcf+eubQsvUN5GWnH7gfoFeQaKK8DRomGLb2u6gyh3VTm3+1
6+ZEPv2YWTpROkplJls13IxEny/TrkT1XTNiJ7ENcG1U60smnbn6NDWwnSM6BGnpu1ArrlVXl1eN
B5y1MrhY3F2dVX5bsG2I8hE7tiRi2xZc8SZNZ1sksA0U0L0oWWdhgyuistN7jipI1K8RQ1BoWNqK
bEROTc2Yh+hLZ4MoqhWxRoshdwj16uIly0gXwck09ZvudTKimcM7uboUtvZX6kwYpFPhR2QswFd2
Bb7gAaOy3io3S/FOYFhyDIvkruVefnSzqiIhs1355XszIqp0XJCjUWbmG0ke19C6yiGCKeCrereN
I0qfEAcwZP+9MPCKpU6MkDzkqk3lTquHQzJpH9TWR29a1itToYP3SlLeM0beeF/YzUCkJwqqCvWF
L2J4OD2m7D7ijTWZ7hQVmgmjBnLHv5j6ILT3Q+bGJynHD1ek+XJ0o5WqmMa8AVCIL95IN17u2atQ
EkyVuQHpLmg534aC32KLnppoNEAtA4MzB2p2PcvO64joyEXpq/iineDVZ/iggBk5qGpi9dKKESn9
eO2Z2q3SkmWyJZUPM/FPFF7+ri86ICwN7pEsUlhjNBoTPjBnnXMaHAAEYwFaS/cch7rK2TpkYlGD
BGc4bAjzRbHjqVZnSpRA508mb7VtXsiXwRuQpIc2s9llxNgIwvaq5fE8NVkxWXasL6MaE3qClFw3
Ma2UvolhViXWpaB9avy3su+aeafBw0CPO689xl2dOcqZ0duIjfXisza69C0vCJUwlRr3DCp/yPnB
jMQWxEYtWRw5ozCXiFzkpgx4VXbOWaqs44o2yWo9KC5sjZIYRb0ta7Bqlb/UGdchleZjMNOcdQIb
ZVna7MjCtp8JwjiIQYwWdWvhovBOvUQiL9wBTD7SKkDa7aYdcnS08fiKQjK6FDDpSyYrtzizHzxp
K0q2PybPAFdHk/Fo2z2B7xtYEIoTwKuXFQvWx66kEtB+fAgzVoEvgwyeDdqqS+LzGcfxIHiBwk2q
Kx1TouCv0jFwiYGtZI8EAfSUnJl0vqpsLmmGhTjOOuhx3sXLYLopPhYs5hYc7ggUUzKlF7JynnET
7n1D2TF3UxxOaa8oX21n3kEKXSUmOpH4807XdMD5Fbmi/HBtCT5PqN53Ctt3Zcp4WxgsvhRmE6iF
gpPIuEU0/Rzp7XZg9QnY4hFzZs9sTECBbSyKho2AOwR7vQsZJg1oWwiR50dWY29klZY2yR2KP2kk
9vjtGuonKRWfmfbdMUaKB5voesgOpAzXC73u/6b3tGuHir+poDC7B2FHxiYyIApIQlxKsuhmrmOd
nYBb3UlbwqNT+PA2cNsaEiSOD9YRHCdvhok4WMSGuqrH/DlB5yEso/VW1X6RKERzBK0+96JpPYXe
bAyZjFsjm1IkGjcL2rTXW5S7lv4TwX1G4AMlfWLnxZn5Ssc6PTdIMXvz2I3p1kuG77CQOnEtzPda
f9qmph65C1lgLaGmcvRiFkoGhySiLdU7lRyPImeVzyX9MIg6K80pk4o3fll7Ff46esWy+s1a5rRB
WNrLTuzY4KLiFi4beaSPduVfBt3J1gjZHW5Isi2zxSCchsOQtXebVvD78rNdqWwhSS71IphSsS1O
Eape2FyHxrQAz6vN3W9gI4XQvpDbyr3HCqYxsIJMHE7Qz37H9lG8WqwnLNqZdR4QMJ0aOi7HGelz
eb8MLpmOstCr135L504SnTHPM/CmI3LXIf6jIePu3Pkj20/f4Kep6MYtctRwr3WLBl+77uBKchoy
xUoTbxpLSUiSAr9cdTZ7fo560xhvVu8/lVGbtQaHqQwJApQ2IuuiwPNnDdxTAx5qh/fYN8wPVx0v
hWLq9MbNftCLV0X+R9y3aEZC3LjKxfVksAQ2z4+Mre7AHtyVznegecsC/OymjNUUPei99dOt1WBl
6sLM5eXhTkC1y6fj13DD0LsomU1ZinkriPGnQrxh7e9iHCCaDv0Ub1eu3LIceIEp6p9KTJCdtj5n
g93NNcrGWLGRGUE1K8j6SjJrlbp1x/AG+myPYT91XpGjgzrCDoNc9u6NMW5dxgw+c9a58OJ7lLnk
bEXlS6Abn4v/0SI1bmJtrhbZ94CNK+hi0OkhW5jO1X6l4t1VL1npBTWn7lAcmPYq5twF6BJ+Chlf
TZXH0vPQd0tr3ugyxjx185XOnVXOw4uBg5Lz8js4VbAZGjByrMcnPrOPLyphNGqxBeGHpMQnO/Gm
FDxA871DOAB7kNiy8GC0KcGsnu6Rw2Ls81Z8to08pvGD2e5vGLTrSGk3pL+tLVQ1rnrTKgwzfdOx
PLYqfMfy14r/vMRg8CVZKRV4tJNpauCRCiqd9JXZ9gMJBU8Gn0Vs4HRMi4JXNcYvngCf1TPys1pg
Wy0eHrAM6lYqLGsT1YDtPSwxJQBoZlXUhsM2oPwVkoa80vk0DLc+9BZqlThoHhZx8EQQMLrBWLdu
KPIgynQavhPWAewgN+2UQpxCUxlKKIWOYjBN9r6d6R/LO5qAMaG178x5MdgWLhossS4Ks3mWJifL
Z3IZZ6rB/9kos8zSD6PZotlRCfkzE1RGJRd5HNPks+4l9YZcXXP4BTuFRSIwIsJt6DiRkfhmVZPi
Emgrqn3wSoZB8rzHbtSAsFUJnBwqOYq6iaXeHZ6mWV3TcsW1v1Dr7tdJ4WoHx2YExNLa6DCbVq71
3NpZI0nhVdLM//8dxfSvGYv47MfD0+kKuqam4vI28M5nSA56H9w+iHG2NuqrG73PQOeerZiKvzGn
Hb2cq6LCmDt0YoP8hQfWag8p4GKN9Bq3ROcQ+9ioFUW/iRwbjTHk1F9nqaC9C4QUM00tH2FJaReV
OomlaXmvBJggDXdOKQkftJWYdB4dB5SSQM9wiP3MMkxlRRPfbdpWdDhf2UC7Hf55ltMtawPgYUg3
Kch2mgxYsGpye2s7VQ8lKneX5IBvhCL7rVmGWNdbVN21zSzTQ4YRdXsI3VgMyu6ujjwKY2ODgx07
pOkmEBIb914xtEB31XFJ8znSVHTfPuP5IES1VHEUhApyP5jDOc4vGVx9u3WZoMZL4WYxWvaEzXTU
IoIFqOHYjyZRn16P4yYno0k42ambgm38VL4Lzij+2GhepM4HaQ7viKapcNiLAgA4d6r6bQaTgl3Y
+0QNH3HIbLAPKoTTBWZ+SD/seDtladB9vg0tYhw/uJmJ8q74OMSjwEQQp7Elrkzn2wqophBhIEVq
AGv2PuwThhQzkQbxysWAqTTWLoD+yAACdWXtet7bkEyOHD1fq2KEnVbeSVmeqcb4WQiaUTJrmOnY
WzeXK7fvgBYmUptLKNEo1FGauihv0DfmkAASBVsc9O+7VhDDyS6i4S56aRMijXgxBMo6yQm+c1GV
mI8y8bDHB+EyhgSM2svxFm0x7Eoh821WVhzCnBW92IOohK+gR/ixhzDb4UMhALbemDzEQ8wEok7A
s5JOJTFRWOG6HdOf3qAiDmzsB0O+jdLuNye2cuZVOmnSySkp05um18Y8MZ5orT6aqLw3j+xEVTLR
amDvDyGyJofEKYaVy85BWm14BAjS4V0RY/0lfRjg768fTcXgNjXnunCATcfJxIDmFmCmDN/uK7fy
N712lkNsPf7j7MyWG0e2LPsrafHcfgtwAA5HW937IJEURVLUPES8wBQKBeZ5xtf3gup2VaY6pWgL
szRmaCJIEO5wP2fvtUv0W3Msfrg18mmnK85yidJiNrjjl0QOZBEzdDl8NQuqrYS/g42oxbBtWkVM
SYcgy5hYWdgkr2tB5kXGarqHT0upW9Bes7xqHcijyqHBDqZ9sJuxPd3FdXjHdh38aRCF+8CyN24Z
S7jB2AgCi65ItMEoCDGL9DAqGUV11dsmTprB0Wv4axOnh3QYK3vwOqrlGrKEqAiy7HSA2KVfQWB9
MlTRbfwlKLHGYTinrDms7r6zwgM3eSNAqtC7NBvt2m4R0oImSqdFqOZQmulyTawDXOHRaLZRj8zN
g1xfZ77cmmkIx6ol8ckHM7yI4/CSYuxpzxuFwFVAMWnZtQxFhFPHaW9m0VyWyPqERegBKzeKW9mP
WPfUfKtD3wWvQ2t8z8haMluFJQD+SZzOd6Y274DHsmXIQyxFJpovpz5WPagzFWGMT3FUNSNsQeHM
RMfK+bpLWVUTUUozKvS2FtcJS2VxLgjKNkZYwgnrubyKvndB+MhujvcQtewwuI+2RnFe2ahjhElA
cphw7xsWmkuxCUxSTqaAYw0o2mhAcNFT8hN6vE3b6hiL+WoR4jXByGtgMxB3SXgeicuqJDMvz51d
HHR3tcd4r3SXHUjKPi20RRfbdRHMjKNxkpfIbtMkYqXhAYl0ckQNlTnyNsmYqhJ3y53x0SPrrhX2
9bzEu2oZ3uIwxDrAbb2yasWUkONhk6QiuLJtWNkzsFjWkkyWIvi4lVkYoekPr6JFa4DVKJnM4dRd
juThbYt70vx8Lc5fSSuDiZS1/XrwbqqWOaKtbEIcjEc34BbkWM+kEuF6rvZ2EO+zsfvOFINjLcGU
Qe1gixtyi6Duxff7QxG4wanb9Fd8FmEnHj2CwB2MwzRJITFinwR0ky2FQ5bwQTyySwpSlBnNZVDK
zbTEamTl/dTn122DwSQyLKyr5pMfGmy9NC+mTcpNVY13LmFG1LWZXSYulrJovmH4rFZkYL6gvLyr
W9i9U47FIZJEm82SVU6sqWyng7sWfRms2teyKK4soc8dVyDeKYh9gdZ3rdHaLO6A5tTwbdRzZGIM
qctuc6gf7UjOu1ZiE84HkAxgXaFCGBFl6OG6ddOtU1YYCytW5F22eGJHLNmEOjgorlfC8r97NgUi
bwxuhLWdInmHkuInwRd6PQ3w6t2GnEAbHXZItsmJQ+FEBGxxfW+EzlTed3j27+bxxdUBPTuD0nCy
BIeMdGb7NnyK7QhjU5nNFJgpdbfmSH4zcWJATxKqMn1wxb0K7EXmQucwkG9VpZxO8877Gk4tK7EI
5m1q6E2wtkgKRjzIUqIkRsWagKEOoLCoCJO6EUMXsOOX3lL2iWzN70Mf18jJFqMgpfdKOQ9mEFxT
1bogNHifRTb3a+YYisyrFozSaHFbcrrqZ93LU6rP3xonIyCCGd6k453WsLqWPSRqbZQez2xCKHbb
uyEnrA8DTnSidH8+lciEmob2iKmYg1mhLjXEUwAPkCY12Ekfxc+pIXzIgyRBEdyGt4DdTJrGl6Gw
h12dLuyb/nR2pu8izp8c6kTads61Ri44433tUaNTNDUfZNR9Twz3QUXhKfzAEc0TA1BXQH0iNNXk
O/TLKZaAM+BHPxvE5uItHg/IjVbUVJ9TZA4NgqcWi6O0E2JnK4+lNCuXuQvyla+Zho1S3Q5ivnQI
EWADDZJaLfc664yFXA/TJLI3OZqcxiEOoSZ2ABT+zm/jb5KNP1JWk4Cpge6Up6Rea8LC+gyJa+Yn
GSln0esok3u3UT+1zxhk197kGPrz4r7rNFZzVt+yBzzTtXAhqtQjS2N5IM0EfkW+9ETx/tHdhzRq
KgwcjjwzyzRbe6V1hx8WTwK6sHyGeYB3K5YEOUWDtYv5pDejAicZYlHU8cIqJFlxijC/tQ48zUUj
Q5rbz3HGaYb4wZthsxs+srbSM4oNuaZL4VnLtTR+jln3oPzsJidZXvbyGhRxfLQGYk+EC9+1mECi
JvV8Y4U+9Z5gqb7Dnw1388QtCrCst6oy/9Ees0c/Rkg6+ZQAF9BeFiRQMsP6qSLQKXWBf+B2ZvoV
XoOvghVmHCP5mMf4GeC75Xff5jmt0fnTjyEZdqGQgaqxCHu+7BmUZIw8xsvn5mmfTBfIiNYua/L2
3qI/4xRQwfu2QMRakvxTUUda23UyrbyS/klus+YpHZjudVfUywv8Pk3qsSHUA9dXQOcHpwUx1/VZ
4oLUtuaZDnHy1akoCrraveqLEo2FCOQqNLd9B7kz84rgWDW6OWEVLreFhV4riXHT58iS0U8ivCaX
LNr2BIzxUXJ9+lZlnTc5JcoJhTXsTfqTatKALm0s9Mhf4SCRSDyxVBX5iZHAqErHyULauusR/FK0
RLscY1WkcMqprVe9BhVe9NI78cu2pmOWcEePNlVBd9nrPQh2kp6wlfHnlg2lgjSS0YDpURGRizbe
MDcYJMcw7aBHTT9KBJ95MX2XSzbXIED7zeqWsfKjn5SBkjeVq5Q2aUZ44DYup7tC4r7sRhRqXgpz
LrddKiAlFchtpXkGu8jDNRqhuX4dtLFzAK6aAc0T0wXqHQOtEbmedi4kJVcm7cbP2idfZek6tWkg
5IIA+ZkLtA6LrzAKnoqiB1PVUSfgrJQiZAHbBYuX7koTUUCFDWtUVoNyqSXu55l+w2lGqG/g6K3X
WwApNcDCzrmxmlRtbJfmqAD6nnIPPTVT/HXGcagtc1NqIngUK0xV1w+I+Amiae9EgpOhmreUkL+m
rgIXht/MHUt4cCYtUTP/4fvDznJywaKSjng/d8eGLcKQsHVsxUiunwsCKoWpAikDM0i0ImSuOo1F
h4GylUtnuSeZ+9ru1GMVUAMzBWA7f1JkAJvVru7H806BAobvmq/Gn1kQuaeI+n0WdCamLVqM4l6U
c3vRkImNVXQ8ayyxpTB3Jaa2Oa2pIWK7Jx+QyLJTWwDttjCdMxLNtXSHG9ezoHT56IHdydxY0dzu
rAzpZEFra6MX0Ube4RaZbeoWTlzT09MkmYMcdhF+LQBMK23gNWGCanqSRmuvIN9SVQYV7lGsatrH
e7OltFOgSqiqXTORmJmO/bK9ZXRm6D6ieGD94GSEVQ+QMDyiprKqoAoBNcsyaaKM7jE1LEzyNhng
QWjcZTnDtGQRmbq6xyKbXNeFb1+rdjxxAvJHVYJSmlooYTkuil+Cu0gkZTdDfy+Hl6RctS6zJF9Z
tZ+shxTPwgDIRViyv3JwnE/R1TA5cutIUhYdiozUkpSxNYkpZq3rodpsHXEdm+VWQ0EbsKrvwil/
MNusP09VcVA+4BlLOCT1mBZRFaOxJkCDsJGJtlZQiWcqeT+bDGqhVuV3EXpgpCr/XgOdoSLAyU5q
snBbLoVonGCWShdSe/Sjs8G7hIZ66V2D8Gt0neWAkQaJweT6AOu7aFo78bwd2AgT1iSH0xwDQuQZ
KKjhjVqL0ScFc4voG8sHU/UKSbMgIC+15RM78m9lPI9gOtGnzxVdnmwgWva5GblPyCcbERxxW9TY
2CDqcX5KHKB1ofM8xodx4jZphcMlHF/aA8Fl19gwXD0DB1kfALbq6WvOT85UucRCVQ8EMKtTVHk3
hZ1eD4IsGSM0vzWqvCa3iioFJ4xbNvVYerQ+FQfIQ8CCvWRpcvvL6ZnL75Ez3YQN0vXWzm+m0b51
prmn/AWLZlDmfeek5yzg6Vv3OCorlMUcNvYv2JlD2Ec3QkAKrq75uuq827p/FGRaKjUfSCaRJ5Tu
YFoAOOs01d3WnfttRrM1dIjwrBX2kxJipDSnHZWmgC49ucFUF9mNksXTKZJEAqpii6FulEAo5hHJ
cHnWz/D05ElLt83ye+6YRG6TlduN01kBIC1Gvk3uMx8IQJgag0Q6nDcMyhkko5l9DWke+elr4NXn
eRcfK6bi5mficf92O2odPb2pWuxk37UU3lK4UnWxSmiWn7Fqa1gmodgoxNpInOsoyr75WfBIFxDu
R09v10Pr5G8CNvS9numXUSVDHhZwCHXhE6FXeFeekMyfWOosuVboNGvWqWN+mIv7scQLacCcrov7
ZlA2KmU4qh7RJBbR0b4mtoQ2eWsV31K8OwVrIKcd0CuOFzHM/Qy5konyKKAOkwBozSX/1+CI4+rE
yZ7r6Crtegp0mFkxwHSs2clpXUVYfsjUo277YrbWlsj6kAGODGjuIEJHoXkql4mp0tQuUQDx/HMx
rSi2nBig+JdaoAX5vGFTN7A1rdlZB5F9ionVWkeUijPPAzVAQ7iMtjmxtjB5KZWrjm0lZSt6UPS+
YaKiJLQHSJGsC+3vJMSc9rQCDTbQmJ1WVWGe2mhdsuTUqegSlXP40jqUgXPvbJzn7mRKKeWR09Cf
sqa5GmJsXwmJ5awAYU2GhMgiVkhF5ZDf5AAgE4vn/qz2PG7aaluJpxKTbNO7WDyiTUkoWQrYLunY
oJfJcUlk9xDKjgabJ53uOnxyzG0HNiwtn3FwESA/6PNnw71zqI6mS2aqzggmirjPoZM2cIyYr0Fu
wDvW1aNuO4vlS+FtlFVgF4Xn6fcm+2sflYwXJOslV3UJ91O4fg3ALZNApAsPOKaACTQgY2ef9hOu
mfxA7RlndXXQzjcEaJmjFamwaCMDpraYIBKrwQ/vJURT4+Zdpmx8DkAfkElOzZNZtl+lz7SYOO6l
bK2nIvag5pvsjICblFIap6FFaTUtI3rdIr3vbGujRL5q8/a2NdjDWBNYQNtflPNnjgQ1iY2wIh/X
W5Vx4dxLwtBk3YRf7QKTqOpAItDMFTdNhmxnTPv5MDsohXulOlRLdrvLyBAF9wKPh7RvtpAet+He
Es9B3PV3Vg9ophnY44yP3GyMbrpXcxxcvz2gDJ/2PSs53xX3aTqGR8MdsNEg7b8MNDjLPhsPdEmq
/WxCY3JzPz8UA72uSffJFd1j76RxA+NMi9ohdgAKx+ziXtbxg13Ww41otbXqrck9D/qeJM/ROUZO
qVEjlSUBD3wKFGPSXVmi/WGg7HD/TN88V2o+WmvYuUFX3C/fJ6xisBDjKn/xC4fJD3+ajQPd/v7c
JebTinXxZDfhjWgs+7poMyxu/Pbbt+dEKZJOKr2O+o7uV1tWbDzjcJs5CMobygf3CyqlyTPyIa3O
3QUGI8RSc/Kk7IK8pco92rWYNvS7i8dwzm8s09VXdLuq+wGe59u3qdhQ5y9x/eSNW51aMtRf3+r6
8ejn26HAoDu6LNCbEYE8pnAPvuqyHptyZ82+Gp5VL+SmRN10WxTwxRvLbbny1+EY2j/kWFKs1a2+
iTxEJvlIha1touDSbQGqD51VnxjeUB/aGblPTVjcfTQkzqnGiXHrtigOVGN+Gxo7PlJuI6TAntSr
pEbXXhmeY1zrpPYu46a+ciSINI78WEfArg1ft4cWv1adDmzUgnp6isr5pXTC6orqX39TZdOlxx3X
dmlPz8FZAxcEctdkHWahYY2Z3U1K/tVKC+eprBD8ZjnWuLmskzNtodexUC+wERLNHrrMSQSCYjsh
Kr8VZCW68MhCsyzOG9mOXDtwj4qkLc9iFdwuDY6ta4fexRR2X12rbfYV1lZ4TOMOSFvoBPykleLY
MZMnFBcvpiRtibccd1OTSlRREQ6hTHxL54GvFPcM2GCoZ4L0svbgy9UdUSwd8ITLJANU3rD+JVkB
4PfbQ+YiEZqTTJ+x971QBpe84cthr+J+3gSzBo3PFXQ12vIlANb2PCL5AxJoH62Y4EKqqDTpXN86
RnisRkYr9aimXyu/TLlOpH0oyhIZiDI22iCoMK2rr6NPZoAcoaLPMEAn7lVhAZi3jkbCAAwJv2SY
N4Aw4Bmbw3dlntk5q8OTOXI3My3utWGr9mzo+ThH1wOfFp+F04AZKmqf7ahj+Otk2ocKBjJ8lPh0
hupmnKiybs4tOG/u0mwPKWHNQXH0THTqLLWB4QgoATW98o1pL4ndkqUqNaNt6YWIhLo+clGyoXMd
DBOBzCzrNevym3bIg4tRgcXWKUvgrJ523DXUzk0AsIVuO31F5YdfrowgfzfSAzE2PxutrO/yEhNS
0wL8VTql5GjI04Fa9WGauI8XQ1vtLbiROvNnloUGWxUpEIgVYCu4n51Xo2TDNZl7F84a3qhLj3/3
WiKwUwm8JZKb2sLVOyAS+SPFMVYBSfu1A0OPQJd6NFBPUYc3Uwf7qencYh3St6QlbLSnsWFCLkfm
W46ZeSsthIMB18OLIfPL1IlXYkIubTtiuIihrdCGRazdTGKknFUhomGTs+Fp411lb6xSqQPbe0y4
Qrrrio/jPLWj81YPzZO0YG8YmCwcZggYQk56oRdAjVqs7bALcpf9dNC3rE+cqNpSVEFmYhnxmZpi
va1Gm25tb9TlcQrBJ5lAzsB91HR23x5wU0CEmnOUd9/o1yDspzd9iQWKW2o6QRhrUyRby0PT0lEX
M8pylC96Z00ArQnxuyhSJJ1R1+/pmbGPLOOaYMfeuLCN6LorB3sbu11yAeuzPQmruti8fWmLJLk4
mW2IUBaD5GQGOLnoNClYtFQHc1cSWyiaOyyE1ZV2sP2ZOsU/xtV65drmFVHd+Jfctt63y4NRpZCg
DLmNqszZaW3650hQ4h+QArBy1el0I9EcnA2N9aM1nJekzqq956kWI4lnkLKTJ6xJmvOQlewKGFF7
R8j7cCbLtqXJB6XbLlRwoVAqnDRKmJeetOBNpYShdF48HbNRgrnQm2Z09GvuIxpN5CTWtQcFNWh9
kqtma97IB9RMEUXwF8k2chCN2iuZFcehYz/rjRZr7QEXF8AN59DCxoxqNjudiU4uGXPqU15DCLEy
7r1hkQYqKNIFG+1draJuHYUF5h2BHDEXiAEFcL6u9vaFE9gPJXlOfc4VmPsTdJgYn8bsU90KJfCq
bsAZW9TImoLGuO78RTNC2K0hNoXKqDA5sYk2jnSo0Ez2LU6ofVJ5my73h2VaO8kNV9GxtpN9IPpk
b/Qpz5ux7ZHIfR5Gh5idOTOLLZfT9xYWzHGUVFdVk4HYT7jxabsgfN7rzpNCd7deaZZXvtJsBEPW
8UmwYxMQ7lVKo6k4C8rGOJZsy26zMudPCa9CtTid6MGV+1b6414LkuRaiF5vD7QQSFWhWqspxx8C
arElkIwdNE4A16R8mU9ybP3rtjP3jh33twv0qAutDoWX5W/beN8xyV6U1EroD/b5ra5IM8mj4YoJ
dz9jnrww7UritqOSQy5X6im1n30BTmp54P2gUwnzaUW8tMVNKGYrxyQjV5FF862oDOuQLQ9tFN9P
+JLOOiP0O/jSfO/tp/GQAeyK/Wt2efnicL2j4Aa0HxrA8e3h7ftv/2rl/G3qWH2/+/7bl5axhBDJ
joBtr/Zp/FZVTNIjS/ssmfSxgUCLuzXeFtJcj/3QwxpmBihyNjQk70osKBIFhc/w0bq8mlWApX/2
w+OYC+Toc2Kma50uCQqNER5NuIPHt39xAry92TTgf5g8YpZg+9ryjB19YYd6eoSqr6YfteltAcUu
7I/CoGTmNMvoeYM7LQ+0leeNDvBIRH3eXaTUY6uAZU/d1RBU89i7nJPOu8wdFNOx5zJHyurOxsW2
DfrHWpnDTtTJsKNuboB8Sp2vvaFZBXaeD9Mjdi/c1H9SJud5KI0W3ER4jWqMpfDyCb79q12+fPtX
LSnl0K0BVcj7LBc7ZNEF54YsZ1DVPKRJgm94xq8Xob8InKTieVrj8u0BZCge28beT4ZxbgV+ucU4
6gD5D9odpMEydaxDvTzEVV2fGZLWluPkP73YHs8bp4xB5sifdly2+/95KHG5bnVskuJc695YGKdI
7aAPEHzCtMY2hjZy13gvntGQY8ENBZvozzEK5INLgYybwNJf9Eir9TC7hiX+jbDRHZIcD4+QWYn7
aMZ2GYWAjrOhvl0UNh0b2VH43b6fDOfi7YH2SrS25wqqyhxk3+EVK8ISOrrYEsJhTpAu96UVqpIJ
M9lEtQOZRDGr9mfKnqtuMAQp7ecbF9XEDhWMPtC83emM/a+si8uy7o8xZgLGNLNpMuJ7moaJIo1z
icoYHptAXWGnoX87oeI8lS3VAStlPW4IJ12Gj75LvJxWECmIkDueK+qrN4ECRZTZDUiijlsasA1R
EBIy42o9Ui8h1MtwIJ4K62nuJ72v09RDAc9ODYcl+DNfkbrmBuVjbFgl44Z1Tg3BMEOCsKFtv2s1
fPsRS7hgk7Uyc2i/LgivFRFBbBUtbZ4bR8MryOu1E+NuSFB49BSa/OlbhRrmFF9HdFQgMvZRbdzw
h49xr6dzOUHS92nkoEhZp24G+amhLFVDal37MDPXeXOgN0pod0jRo4RZmUUKkKJr4LgIzRsqJSuz
dH/EXsWepvesqzEht8lPmpTQjcAhjM+i2hJa3nVcEPWQjTXbKsO6oPZJBtByUUD2yemABphIez4y
35QvdkxBaaCHG/ejv7XGSl7kqb6No9vo1Z9tsfbydtyAaYoeDF7GOp8N0rnJS1uXbewxczjomPxd
4fwwPL2k5i2mtzy8CxL51Ds53e1U3hUa+lRINOpuXGKDlSx2bYe5KJPGpRuxa7NzckRY1YVnccKW
IZsx4E601CQSlnXfVAA9NBmRsWfXF9pDkN1E2oCc1bEZzvo7Q+KiN2ryEgFI5ljAKIeEtjKPfpbK
YyUR5c2+v4mXKUlStPNQhCNqxRiEhwj2ksy/paEV4hTz9KpX3XiBFqVgTYqedA63uAOM9RCK8nwE
ASQiawlMaKenVBgbISrzNvD7hQ5VsFHBkXxEWHgNEjPbFmYHGaYLoruhd1FiVNF28DXl7j5tN4Pp
RveW+dVQvbzN6yK+BwO8r6AOn5QtKdcIOqe7cLKRogfDz9mC2o9qTe7oxCGx8cD388mzyuv87szr
wmllpbDNPK+gdhGF1t3MbhpgE22hcjDkXRaiEs0rStVOQX9d/BzKCzuUzWWbCrxz6TKZsDo7iyIj
vtFDQeEyNFJsIlBiULiPuzDqxjNkWDHVAC94kD7sByDPwaYZ3MuR9sYNtIuvvin6F2ksm1r2685S
Lph9+eg1HeVQ1oHrVqTOpkeDAzaemFSvFAWu/Z50l358JUC0/69769sttBTY6YYB722qVXHZ5ElD
QoIv1m9fZlNaXmaPJkjAdUA0His/k6qluCJbIgfl4ARPOWlDevbxgnbqrLGz5rzU2LjxXhFQwAqE
DQYMQxno+GgsD2hCpo1Zs9XDwgh014bOUdN9vIkz4dwU7rVG5kbte8SRYVd0SmQlt15GQiGESEQo
qCERlDXFtVHPD+kghjvmrVdjBAPSO2GwzQ0ruHXFyUzYNCPfzl+98t618HUNdmvtklGw8FsWnePC
ofROZgG/C6K0uPKLAJXkiHvSDc3HrPDp6ObtlVvBjipyQ2xFgTKltgz0wBkaTrMtzbPen67jqXMP
Wj+FAdJlOZH94zYJGadqJEKFDTF1QXJ8rOl7FQ/P6BDd27nPNh6s143p2v4mbcLkkSl9T5ah832s
CRNxHcAUE90SdCwVwi+kgY+FcjNc1AQUB0M+3QSiOUc6nq8itpBnNTmDd2GNkisYhmaDo5nZeW6w
Wg0j+7Po5FkbwB9tGMxHSrz0WiOXEM4wwpFk9sa2VQ7GuojoV6ig6BCw52nIp6IZsBeDbDh1O2N6
AlMUTVZ9yOOwATGH4LKKYzQsEUxboLgSgIn0Xoymtc91PTZrN9XVWgTgSBZg/YWX4f/Jom9kjZ15
NjAEbEDs0WGLR3Z8gXCWXOpRjiuneCiQ7MENIcKhahoIQtoa1q7ovW2g2HXME36tUSU14xzaks0/
KMbZTz+aocpeEICWlIkiSv1ecWVwDZx7erEV1urGKJEroM9stqEI5cWYQd1XQWhfohmRK8exEaq0
8T1bXwEszq4uRMFol7VD4FFThIfBi1/yjIb+WILDpfILRqhhQ+rq9JYTXBxdu6nWX/74j3/953+8
jP87eC2u2CTiQmj+9Z98/cK5r6MgbN99+a+7IuO/t7/579/561/86yJ6qYum+Nl++ltnr8XxOXtt
3v/S8mr++5k5+r9f3eq5ff7LF+uc4sd03b3W081r06Xt26vgfSy/+f/7wz9e357lbipf//nlhYSC
dnm2ICryL//+0fmPf36Rhvl2ov7rPC3P/+8fLm/gn19IeE2jsozy1+b/+avX56b95xdTqn8oQ1qm
YWpDKdtQX/4YXt9+Yqp/IB63pPZMRC2uYX35Iy/IRVmO+g8P3Y6nlW0CN3NdftQU3fIj+x/KdFzP
8wxLq0VK4n35v+/+L5/i/3yqf+RddoUNsG3++cX58kf5X5/18uaENG3X5jiu5vsvzzcU0fgl838x
95m1j+OL1mLkPY0oSG+UtjtA5CorX/90Rv59zD8fw/7gGO5fj8GKJTGCpEKJlt2G6VPgPH/+vJy4
v33ty/f/9NpHbwi4d4d6L8RiRQnJNEuT8zHVX1Uc5iefH+SjE7R8/08HyTzZByEa6IPrd/6q8kB/
2RmpUHY7XX1+hI/exnLa/nQEJ42asrJKd2+p6SplcQAIo6Q4ZN8LjXzl84Ms5/rvPmeuoz8fpLc6
w/U6n3M1w7bqnwg6OHHqaG3Wr06dnX5+kOWi+buDyL8eZI5NLdxU6n2C5DyAIxGghou7Z5sli6gg
ZVu3nx/ooyuKofnnd6OsucvB3+u9W6oWai+VeF0SCPF7z2789dlbr2uUKnn2wSUFLgoRQ6S6efn8
yT+4npT31yePO0vOc+26e6erd5NdPdCNWNtJfvi9p383nnvaR6aIfHdvuxXBoNP5aHvXgtXP7z39
u6HcIF+0485RewpBx4Zk7V4QllOh5vj8+c3lE/ybS0i9G9MCmo32ykDt4Wk4HRxhhkV/UqonUvJG
VjgPJAVffn6sD65W9W5k472kojaTnxzmGKKkmz3pqAVa6gNVl7dTg7s61PXvDXL1bpALf2rzofRx
ovgAHBCRvrh9ieGUt9mWwe7zd/TBIFfvBnkz915lJRykIFwkF2CIC+Bs5oC8qHEsdpMEOH5+pA/m
LPVupDdNPKTdsLwdC8NIWvQES2p7XiVVfsG2/OfnR/lgmKt3w9yM8mTQBUdpbfqXEyVfWrnJ6vee
/N0o577ahnXFlaaYfXdjDO7aEWL4xbN/MMydd8O8tVMdhTEvfbF7BmCurcV+33S/d/6dd8PcS32W
/qya90H7kiNaaul+zOET1ZlfDMSPXv+7ge55FjaXiXkkL+xwK3siSmxWwKQNBer4+QfwwTXkLN//
030vzwRgHmKa9gU9+zMRAMmMHJdUH0kzBJ7AL25KH1xEzrthTsfVQsI9uHvPn8+UDm5Sg0Cvz9/C
R2dpOeaf3kJcJ4UXRMRfjElDChz28aCQa9PC7vh7B3g3oiW7NZbZgbsnwfl6iKx7DD0YaZrsFzPG
B3Og824co72mbD0L+C1hdkLPBaYLBMYJMbXTH0vaxHj0Pn8nH30M78ayK80YU6uv9ibcOBQxUIxo
fF98/uQfXUrvxnIfWyXCc0/ta7DdWVk+zIhqKOIh9ejFr5YFH3zY9rshLRBkzyKnZoMZ6cGvMZ11
zvPcMDI+fxMfPf+7MT0V8RB07AT2UYtuhLsqmA67n7efP/sHp8h+N6DDBtyZ49DzSN0fKo4uB2pc
GQVfF7bS50f46PW/G89Jogtl9Lx+16yfJSyaxaQV3SkDwu3vHWE58p+G2wx2NAeuoPYFaHEcVzmi
1n6Uq5Hq9y8O8cEt1H43om1q7/Mc8ybS+Gai1y0gS9cyO7HIgJFxsfq9N/JuWNdjGUy2KkGM03U+
q5WPtSDQ1hmF8+b880OYyxD+m5WU/W5oB4Rtic52iOAN0+rUHRGHzHmVAdfL8vBrMfvD18loqovU
z3p4Mh6V2BPPmLryBHakprA4Wr94KfKjl/Ju7DegQQAJNcWhzq15gYRg5hvg2QAgRQ0JEQS8Al5p
d4QuNMy1LM6GPBfniDG8Cwzw9lXlD8jWXRJW/ATxnkvXhthWKKxXhjVk+4J2EOgPn3DWym3Angeu
OJR9BXD685P5wTRpv5tfcq8fa09rqpwhKYKnpQorDFNoYp4caSGAHPPc4xvDAli1a/RHv5j+5XKA
v/kQrXdzTsII9SonTw91XW1ix7qkYo8naoGcDSuX2pynvYuek5GEMY2pixaE0YRawoPUWQ8vrTeR
v8t9VYmbMae3rh2ceZ+fkw+Gu/VuuopiL9J9G6WHoDf7XWtXDlYi2z5QOi1/MWeZy3j4u7f/btJi
Qwz/RpQpyjZ6acfBj8UCe3eNc5U7SQxxx0myE0Cq7VHEYbcd5gAPKChL+ZD0wUy/0JS7QfTdz997
z++muNCnitEWmJ2cnEyaiMoZvXmZrjuCT9efH0J+cKO03k1yWVuK3sJFewjrIPmWB13pkvrZFa/S
rdJv/Iimc0cWb1hEdGP92tjY3pyfuXhWHnynwuIN1vNVFSnpi5MhyDZAVQHaJSCY7LHtSoJrwzLB
2uxp6xpYJkBrVdu7sOzNBuVkO/3e8s56N5NipqiN1OJcpfUlrjoCgX+GxZU3/Gr5+NF5ejeHdtpo
jMjOkoOuC/tUpVJdoP4rf7E5/OjZ38+epiYcLi6SQ1+TiVq46bq0kG1+/hkvo/fvLut386GT1EPZ
YvkCXaI2Fva4CANXg924ti4d/eT3BKpTq//8YB+N03dzlx2MLEd1VuCAQ16bVusc0z7kl188/Qc3
TPluhmK/DndFkYhY19vQQB5xGO1tC4inmn98/gY+mgXku5kmH6KxbTlftID/D2fn1Rs5jkXhXyRA
VCL1qlBJVS6nbocXwXa3lSOVf/0c+cnNsUpAYYHZnUavVBTJS/Ly3PNN+ls/6dW2M0oCGPMk7XRJ
qZ5TavpHMhLJ7pmW4uzOVPhQjvh7tY8K8qrOXi//loVdlCIEpHwcQqPStfwoN9Wu1dLbrIjf9Ny8
ZfDsX/miyjwMfhgeihBlWFlVOvy3imNvD066qbYIdBvNpRvioJbCAQnEgnPZttvWJ5ybnMC53DZ1
YbFRhMjjIxOsKTDVOjYOKkM27/Cf2kJp6hb23856Oh5vVPvt1wPqO11IYyzFevjzp11ZYBcG6Vcw
/LazqyE7Vc0C9sEKDFaiHM4iZZvcEaXbXG7bwnRWhGDhD6WvygNqT4Icsk0IHvNNU7TaSrBYGhUK
OvLbrzdKCEsx5JNjafzylQMy+3aIcogWhjqXf/7S5xECRorDPglavKCV+txONUDugpzgBKUUazFp
qQ1CmAinihZqjVf0OoQLEVTSA0g+9S0oIpfbsPACIgSKDsaPBmcp4DjBqUVRMYOPh68AvQKN1XVv
EOKELMMspVHQhC8oIKoICJY9BQdbP69WOmJhHBFh/te6IcPfv81xwwrKBESqEsR9l3/9QiAl83f7
Noj60OyKUEFqVWKgo6Z9DepCHB96KC9C5rYSUJmXX7Sw+hBhmuM+FARgA170XVPBKxgmESkquEF9
JFDUfQlJS8XtVdR2XX4fWYgrZP6Y31oWZFDHQ3YWH7FFgeWGAj8fKBUS5pA23iYGh/IApAMt2IaQ
4V5+51dA/iGGfq0l394J09AcrhrZ6DUOspJuuonczO32/KY7p860+0gteUMgJn5DpLGbv/m2tVob
1Fw3ta+ctF8Hs28/ofFbQJfHfPT0HJpTXQYnrNnlMNW73MSv/vqpiUJQyGjcFQrko55u6RtknZzI
vb9lFjy/9r4lW7B1XwnOXx3105uE2DC2QEIDADd6sCMxn9OX5DD5DrulLv9QP1FZ0MzwRid4X2nY
PF9/eJ0sRApSQ+RcBHgdO6G45WZw4plnZ6Oy3/qIb0ZH2cDPYrDBt98NK+v6wryWhdABubhEjQKm
OiDJP+hB9ziM/NdKcxaCtyzEDBIVyaAgmeqBbXVv2Njp2SjlsuFtYQMV78JZ2Gbu5XctxJD5ivn7
TIPLcc30HqMe2I+bpqS3cPHZ+E3zbLDS7RtMtcvvWWrS/OffhnZSwwHMh4Wgp1bBWavKX11XP3Qq
MH+Xn7+wVshCxCjlYpoaygYvM57L4rVqoNnQ1UMU1ysfaqkBwn4ggQsC7ZDi8OrR6+GGWbLnIVi7
HFkKeLLy7+fpc0PiKbRjwFa2zQsSVmUN+IdGTyq2CTeYtgBVyjTZ1z4Pt1U4m1CUdbgS3peGshAW
xjGBzHJA0yraFg8o9uH7mo5r9xpLTxdCQYK6PxW2g9CVM7h9KO9q3KxEmZ+fDDetfz+aj2otOjFj
8BqU5vDoNdPeLg+mn/uamcLc1lSaa6ZCBi+o/vpVjvrUDxizXX72zxOOmcLcrlFiI6HawvRK1KLA
og61wB5MwgClAPfE3133EmFWM53XQ+yPg2c0qjvC6w8aW93MNiOqpht4SFz3FmFOF1MDz4cIc5oh
ZWCaH/CBslvIemtZd5W+WLmfXvpgwszu4LY4xjPsmJTSfpj0DClA6GCT8k8OikpawTPxcnN+DiGg
Rv87nDrO4azZdYOnwSOAleWh58UG1a/QZ65saJcGrDDLUSUbD3A4HzxeJ04eZo5fr4yqr13K/1dA
yIKEHx92eRmUGn781v80UUB8Kk4o8XTNT/7IvOJh7Tr/a/P904vE6dzGISs5XhTuG5TqutORbuCz
48A5woIx0sk/64fsD1Dim3ybrWgIFjLTDMKlf1YPTPJWaSOMgVI33CpA8YY07fwxg4UptMDpFlY9
G4CrDmOm72FK9aD6vy+PiaXvyoRQkIZGJoOSgNgIJeRGdeKNsZf3wR4j0MLaD3e+yy9aCDlMCAtE
6ds4GTE0zECH2mZTQdkoaSsBfiFDyJgQD7qxUNnA+8FDRSkQB5BowjOco1wtRY3PfoI8I8HpDVzI
WgcSuetauh9gO7mRR810NLjUoHDb705qpKE8sPAT/C8YUCCD1m8zGXXDCjTldpABJGiOCqhSowqL
DhS+Qryul9FaXuorrfDD2GNCwNGQSc+hER+wf4V1/N3w7N9lN9DWb2GdYFd2CPnFmd6gGN+WneSl
4ZaxkQ78EVFpJURo83T66RcIwWiSQ6VBeh2LmQVLJQeGVdZzus+swjo/uvf7yHpPN/l5sLbHlzcU
BtgYJbL1djvv3uYkDJB/brSRHOau7bQXQgoTglZCC8h2OB882T/W0FWjvvXygFzIKTEmBKssaWGd
b6Cp0o67gyNZ+g5gHEuy/2KhQmyBHB8ZncTB5TJmgbwyVBe/sBDIZMDyIM7DhOvtadO68LI/wl90
A1PFzeiCMWCP+E+8bxw4A1iwD3F1p7WAirGg+rVSnGgKu9w1h/bDfI1vjA8fFUNwhLBD11/7MHOk
+2kMCBEw1ALYbgB278EhySHHwMs3kNvbtdvjm0THYFu6UMpbDd4ZgBvtXu6PhdWJCiGwKmnMJLlF
RyeHQfIiDl+L1ENFwdrQ/rlVoqyzkQy4/8vo7rh+8Zut0q+seV85yB8+FxUiW+y3igRW4eB1H8Fv
XExY81hSnfYG9VXb18qC+bfbWfCkgPWQepg769AfYSJ24iuboa+s70+/QIh+rKY5PBLxC+CE7Phb
xU12IQ5V8DHb+Uf/SG1YDrrmSd7Eu9xF8YLju8xV96izsrOntYmqLoQOKgSvnlY57QLsVvu70e23
5Rkc6yOsVxBEUgygzjNd/V7ZK3sYP1lvpQ1TigPIT+fywM+gqdn6re5cHkpfOcyfPogQxaoKRE0u
4YNQ+DkhfgX3FEvbnLhtdqBCY2a9Sq8oVUS1nz1apgNf9kc4oK28Xp0jyE+vF2JW3eU4Z+TziHA0
+xlG1FbkAMizDf/Et8FOh2/ejeoNXvTL37AzP3Zv2iZzgDn1QvQOcVGOYUnOWr8spCoYFeLcEE+z
8Gre0ABjcgYmEd6xT8Yt/YWirv7Iz9Bvv5OVybC0naBCdJPMCX6iEBd505k+5LfSe3aCgbM7bvSD
ckQvr6hblnZpVIhRSqf1qUHmwXYoj/ltddNviy29xwd9oNsJaRDdli040G/1/bi9PKoWViJRpjrA
d58YNXo1icBbh9P7AFDP5UcvxD5D2ISNgPSVsjx3kaqgbsJV9Wf4D6FYbVwJfks7C0MIUih9yGWj
xjKK0nb4aACucKfvq11wk+1Ur/pVOcoHipK0M9+YbvOenEBzxmKen8K/6svlNi5IHpioYzVy4GT5
vPB1G1h67ss92wa7dps6yQGZyG1iw8LfGTD+2z1DnCq3/drueqnnhMgkT+aklKaCPW5qwffntj8l
v5T9eAYl+JC8pIfoAcVrl1u5NAFEVWvrd75eFypOplt4Fz7Kp/gBwM49aGG74oyke3jlaBRijKLI
sOb20SY/TpwuzN0+WI0YS8NRiBj9GEsjC/Hs8DhsgEN9TnbqLjiwY7SXN9W+3YOucjZXouXcCT8E
S1HRqrd5WAYhPlgQnSTyVsO0L/yz0hlLDRGixMA4K2G9ij3FXXY/IQh/pi/aL+WlApvMgidQCOJc
D6d7C07M+8vvXBhrosqVh0braxFemavxphnOiIYrQWLpyUKQMNUpKhQdOY+BUTBL7gC/u+4nC7Gh
V+UQwBlkg3K9c6XwPcrSq7SUuM5Cn39LilZD3wfzBaoX1DcKDMpAQSxgadsp8LyD7UG9NsHnPeIP
Y0gUtIIsG5ahIs97au2guCkuh+Fecl96tVscs328izbxie4rbHv8le3qUm/Mf/6taWrXwDavRjTL
6FOFjGa/tv2ev/pPbREmdhhOcEMM0BupyeGJlducg4CR3MawwZ1dhC/3OZlHzU+vEea4bARSY8zx
o3ZAR3oLbpQDvNo2xJNuUBt7ghPXbXhf3+QHf+Xgs7Rk68LWAKrTntEaE91/Rb2jGVnkUX/K7opf
IFu3Ds6PbrUZjS3qk4/BR7tbldotBAFdCAJUy7rOgEs6jrQo8PHPwwYgK7feq868RYar5aZ3YIfw
meyRbnkzD/m9gvuHee9wZawWZbLZxHIgw9ClEGQ9Z1lw4yfhyjD80g790I+aEBVU2JfSpETrKhfw
bgvkL4tv+xPHgbF2Xh9D7LzTjf5ebJMTc3IP5qM2DulW/Td1Yy938U/XvE1P193wMVFTi72mkY1K
i0UeQd0yTCgBlYqjKN1YWfcWlgtNCCmBNGWw00J8rca3fjjI7COMV8LI0rFBm9/5bU6nhW7kNMYI
hSm5K52Jo3vlZtibm/g87AynxBmKHEYMjvw07rKzsasRVC7Px6VmCeEkGktWw+kJEcxgoNv9yqS3
YlxJMC89W4go6tQ0rdHPu0sC45g4hNtxZ2cQnF7+6UsHDFFWG/VKEBcTfjukWs/1o/ZbPqUPtedv
mt/RH/obAC+ysodciI1fOZVvHaTAzADWf3hT7UewNSptLcWNa/AKLg8Mls2VVUubI8NPc0qMGJni
94qMcfCs2K/Eip3H11Ni4Wx/eo8Om/fC2kTWfeggT5Rag21uDSSDZeszRCostj6933ep/fvyt11Y
ZUSxa6QOyBW3WNiiIkbwMmD9qElvl5+9lAD7n1wV9iJTNOLhhVt8qinOM7NX/PirfKD35mt+w/cQ
2OIyVr8bDiBI2CiJuG4Sq3P/fuvHUWZhXlXoR71EZrOpQY4HB01b2SgtrTSqECN8PzZ0MiHe+r9g
BOXCIO8Qn/092MAmspTY42zlI3zBcDZMoeu6v/w5F2aZKFLVxxG0sALbswzOwsFjBFpYR1Yi04Kw
gYnK0RI0LQleZvPZCVbuR92L7rJfIPMeqlv00SE64750d7kdS0NOiBZDUKYgHs0fD/7zPeyK0uTP
5Scv7NK+0iXfer2S2nZIgEbxuug+L940CTTC2Gl63U00cG/zv8ZaTm7pPuUrR/XtVWlcdnVF8arh
rJ5h1LeHkQQma2fLZyjiPy63Z+FSm32pBr+9xewjhYObhVubsoN06Eap4JRAAFBR1T2ZcG0Uhbs4
z3ZmWjqXX7kwyERpKSzSdbNI8EYenkr1TSenqX+8/OiFOlMmakon1mfdROaTC+ZlCocG43n0P0pQ
pxJfsyvlPQ05OB8ffFqZMUvfT5SOqj2uPmfOoqc0OJvlktV1qGEBqkMncBuUpJ2WAMgdvjWUrKxV
S99PiAxSFippkSHkEQ1oNfUpk0Bu+nX5Ay5MHFErmjMJ5hoUfRMVYWxrSfPApfT2umfP7/w20oK6
8uNIyYGBKdNDng3PkhqvLANLP1uY76MKD5mhaOjeLKEpITnjNzo811d+OFtYS7+yQd9+uc9wod0R
hQJdLZHjKIElTUks2bA1gklVxcK/rTTCMVQb4L7c+PIT0C/gSqeldJYGEjwG8DJJLDpUGhxDeeBy
zefnSYIvGJhDIf6VJBsZ5QGghRMwC2iigtA3RM9QJPr3jU+oV+WDtNdCeIAlNKpd2eQEPlZBvWcc
FqlSHkA2wIFVjmYXMDgaJE9NA+BCQkxzByCAfIuvHzwOSde6TRrRHRBxQMNNE9wgCzk48KGUDzBj
MuCckshPoOvATkZu++pVj7OwsLUuMO9Tro43Bk/jbZdk9ARjo/iW1vAkklJpQgUpzgQgG06wtwoZ
AJ0qA8pG4yDe1XkvOf1UVTt8P+TMYWLXgSU2Q3CzrI1uYUOFpJLKoGaBdrEGcycL+9cGqSGcdjJN
2xQDsK8wN0qn40iL5g4VKgDE1F2yCQe5fr48PBf2ZV87jG+dPJRckdBDGEMoeM7i1M7aFwP5lVh/
nBLNufySpbkr7MqMxIcNWWayfd312GkaaX2rtmUJw+bCXFn7FtrxtaH41g7DZAn2ysTc++C/bSoj
5DsZDjrbgRVw//fVYQNryGFlE7SUKvw6mn97WzKhzmySMroPC9KlKABlhtPo3XCWjcjfG32teGWb
41o1GnHt2w19bvEKlCEr48z/DU8fGGN1jCUrx4Q5Bv6w6xWFvCBZ6HIAO8E9L+Ju9lmHpN2HgVQP
4HuSrRUsLoQbUdPLmyJuTRQngPuduAockhM1Xok1CwNEVPHCqiksxij095Di7WUDALKgU/8CSbLS
YUsfSAjCxJh4UcJLZR+kgC0Pmg5Tj/quK4GTK8OVs8dSG4RoDIZXxqPZsxcFKm4NbJIytDsyrHme
LDVB+XcdgVcZ7p/hFLhvczO661ugNNPWQJmQUsr3dJLpSlcs9bKQ6zE0o4bLsmnu1SK/BT95q/i1
fVUY+NpMfJs1HVX0iJOB7X0dXm3Yrs43Joa6hS/mmg5jzp38MBNEtW0Kh1DgIRgcgOBXBZxfLGlH
EsP2DMwiydGgLvFRcZiAPtXn4UoCYKFnRLktABC1XkByuyfYbPkxav4JYBxgnJXS78sfbukQIapu
O0nPNZJq5r4ED2wHe3FczfYpoH1gM+lneIESwJuow1QO5MmAPFKlV/Bri8FTAIWcAc0K3B9wUhkZ
Tvk0GCtBd+lrz1/kW4fmDAWkuV6wvUL5naGYxAYVfVdUzdNUTacR9E5gQKbnyx9hYX7J859/e1lq
pnGuhzXmMAzc0hrlQ+BoVCAXXfd4IUQYqh6wHMfbfRYDVEL/GgAGFWOwsntdmFWzKdb3H2+aVRY0
iUn3KGR+jrrGaTJAeK/75UJkgEFrUcBW0t+jYJdbOom9JqQo4NXoip586csLIYE2AY1gaintVfAT
Bzm2YkBd0Zgrf7+wOwjlIq8mVUeSfwTOU8WdN0qBQM1BOdB1GxD4jP37+dMsbwB3R/CMe+lODrvX
tNbvwLFcSW79HAEQ3/99fAMr7C6jGYq8BzBo/LLS72EpRA55ULXPIC9VK8vYz8dwKgp0I3ASjSiH
1pRl9XOo0HctCyunB9gFgM/GQVXNCMfJAVK3EkS9a0YXNYU5Ts0wg88I9hZlDcPOHGxRO6lhASO1
wVUTm5rCxA5rMIvCaiAYtq01wH5wrj4s1eCqVQfeov92TlwHfKRT3XiJbDiZ3ujgSoZnlefvlz/Q
z1MbxLB/ny8HQ1SVbQVz5ARUXpiGBrbM2vvLD/956lFT+ffh3RjWJVOUygvoM2AhVld6Y//78rMX
rvWpKMyNDLOHB2YOJkHPsz1YG91gj4kf2kDM5K7ua3xjMGkErWuUbuKpBTkKlftgtPVNeKsaHbg0
ysyTSuKwPDS92W8kDawkABxBQQJuoQVzew4XjdYT0645m7mfI1HWgurSdBACB6i6ZjOxEpUJLAWE
Ju82ExlnPu6O6DBLCZn8xw/8lxGkoMtfbCHRQkWxryyZeYrPgi9WwJg0gA/xY6aG4COyUa7uTUJ1
iAABu4ROC0kQC+IynHJ8M2UuXPfoShT40r39f5NDReFvk9aBxrR88nz4WsOWlEfUgHaeR6Pj80DX
QEWrP0emJu9GoHKImCgpYXRf+0e9H7udMtWDpfQyXEBT2h6AcfvLzJqeeloP8CEBFrowQpDpMjKT
mIzobail5A1cJtikU314DYxcs6KJwus/1dsS5mYgEdkVJ+AjkbnSTkanHwzfh90rTIRdoJQMbFib
7DfsBbJjpYB6AJpR8qTJWbLrQg7wRVv1jpbGkdvFgFDYkZlm24xkT4DhwlJp4OEGZrzKFpUg+qFu
UxnkTrC+s7KHsTwavuGR4tvjFNdA4TQQDCtcA0sattJa0eT3WF5i1VLA2wNJqqMnUGnhIy/Jyl5P
mmwLVKaKqvii92K4gN6hbAAb+GLqAxvpICTvy1BPR7sss7zcV9UoIXPHozuUukS5ZeSKTqx86OqP
y2NsYcaLamswIaSqHbrGo3qnOEZR+ha8bipsKuXr9JpUlFxrTQKPkrqrvVoeXxtWHZAvAQuHj5+w
sXcuN2NhSRT10GansDIY2tqryEvd9xbK9Bn5DDByLj9/Xlp/mgNCVIcinE+lYVQeDL8lp0PsMYaG
gr1ND3mya3L2CKfpp8vvWmqLEOF9ZUx6mWVsTxtmByS20+icljdRm6zN6IXGCFEeqQSzSdoCKyCW
JlsDbQq0jG0W1tusaJH/NuL3yy1ZGlzCTs5EfUI1MCTX67z+ZSTJDimCjQ686XWPFwIy0hw9AOzI
CiP4xA7N4mk/yoW2aatyzbxmYbUVtcZNIUc5Km4aFBYz2MmDtHqfgs26kkhZerqwkSszoC4lGFgj
EcxehtpwiB9flR6A+e2/K7nZkR5wqwm8jyC+JTK95yYElvXaUWyhZ6mwTWuIP420q2uPRG+wPbJJ
d4S91MpkW5gAoj6YpWE9KXmtemV1F3YPwJJYMv0Abmnl+fM3+GEyU2EyY+888XziDYJFBb6eBn09
dBYALCm7MiK3Ur22UV/qX2EmKxrt8loGdKVWVQAgo4PRshWRzFIbhDmsgkBd4GjdeFkXqE6vKvGG
SGZkl0NYulUYv4I9NW4uz7OF4CdKddGxVVcQk3jxUN0NQWNaBUHOIZ0g2AXHyFEV46M2ye/Lb1tq
mTCra4UkBMh24slFJN+ZbQDeDAtfNbMnO+hSId+tuexcftdCB4lK3aaMOkULG+KBp3QC7RD3sfzp
8qMXZoio1C0A4wP4GBMwVtti14dsAk6skk4m7Ljsy69Y+FKiVLeoEz8gEyBfQz+cfD5GlkLSfWIM
sK8K700Z3paXX7T0mYTZjv0Qhlpmyp5fj/JN4tNsbxYyX+mEhekueskOod/owLQTz8zLh67kONAY
0Z2chQ+mfp2DIhXFtiYqJ7s2zluEFMM/cC3hIGki5XLd9xHmeSOpSCwObesVk7kPCvNo6pJ7+dFL
fSzM81gFiIrUVe21QH+HLNmmwDVWXN+auA03pvfLb1mY4aK0Nm5wW9LVae2po/ZZNGPhUjLcosZ7
D2KcNXDgEpqokFaG09LUEGZ4m0R+jkIU4hWl8UpC1NAlJZR1ihat9MfCRxOltTItI2SoGPEAb3KK
5pxCRSdji4DDim3KyXUhWPSRnZKB4cOpMoLHmfq1A2wYHFNuJv2Fm+WKnmOhY/S5hd+ykKEvZ3iY
LnttAgmyHkuVAwaMp1fkTY2Ru6hCCVVeqXZ3eRwsTHRRhhs3UpHCC7T2ChIfCyCXwrrdX/foeTB8
a0nA87IN0554STEBEAPtA1RElx+9EED0uTXfHg1HoioGdY7Ab/ckaZGTkgz04b/jdc51VBemd876
QY1ynXiaPHrg+T5kmfLHBFXw8s9fmA6ij2w3jlkbosje0wBEVsbqAWzybQv06eXHL/WpsAkvQjXG
rrhtPBBXXhKq3KdVPa1MtKXhKcxkNS/h5WqyygMIywYSCyjS50wDxp5nrq9+1vyqlDAVdbG4JQqz
vsKODfcej3liANAdD08BY2sq54WPJIpjdY3LbVLx0Yva7Kya2bYs10gLS48WpnAHv6ZpCGri+Vz5
BRT80Wz1leiwMHJEiSvYqSqQxNgAxBWSGhpMm/r3HKnsywNnYVqJIteyC/2S8rHxImSCidVlMUwi
M6Pz0qyQdyGNspXQsDCKRN9YFBXEnCaj7EWJtquNwp4G+FtFedQB1Y5WwZgRwr9oTVO41CHCdOYS
lUO59yuUuYGqCE/QcVq7G1lqifJvJAISJsdURoqzkMoDtEpAUUjNb7BaN0wFsLIvpJlxX67MigVd
AFig/76Og03KOWphvcHAuT1WWq2wSKcYbyAwtC7sFWB050O6kuKq408ahbILRGfjylkXb6ZC111u
mNPvy6Nl6asKoaBrCBtLDXnvHtg6jfNHzGLnqkeL2tZOnel/OBdA8qx28MofxttBaVfrrPGxfjgN
iuLWNNCyuutAG+yqs979Rlp6Zf4szE5Ru9qYatTKFR4sy5FnAFpYlv1NVa/5FS2MNVG7SmkwytOk
Eo/HAG0jbcNLXANDrZMNDjHhkZSu7HMW4oCoV607onVGPchepgd38qgQS6VDYKWEfTA40F/u46WX
zMPq2xpOEsUEVi5rIPQ1mE0zDv1qBLiqnvYzmKkOrnyPMPnVfoy0esD1ST9Ir1PwAm4wsNzVninv
1zVECAEoXsE622K55T6Aklqomc/t0CZeyMvUJfzaU5MoXC2MVMc1L+abHFVADnVA49lw9qaOlAz+
oTFWy9YXNtOidlVPKY79SKB7AQdmken70nyqwsmKjQ8s85vLX20heohy1aQzVE0qsMB3uTLCZYi8
4DIju24iinrVUEtxTzpw1Wup/KyW9RvQms+ZXDxc/u0L81wUp3bgImr48oqHbOcnURJ4aI/tGeZy
V9ZNUNHUNEv1YZh4qnqakmZH8CVVtw7ayinkHNVHSjfs6pigYD0Ih33B5R7o8Iw6dVRmr3orVc+s
JuMBNCz1yt6av8S3yZryAuceaVQ9RoPHJsdFjKGviWMXAsH/3EynoNZjMA69cYj/cp+7cC1/rrr+
gzbayoZ76RVCDDA7owN6slc9GHB9kjiAnyKiqCa/ADqysmQtTBpRzNpG0jQAEKh7YfpaZNRuOzg0
5h/ERJmVuhJplsadsPqbCeEViJ6KR/OzYqhA/I1WuWaUs9QAYTmPwWALQqNRvFT27zpwQNNces9N
sAyr0ubgRa7MzYWJLwoppQIK2kL3VS8wII+bupIefKntrpuaonCyKeAjGbeGBtZVZwdh5Izzf0fV
Si8v9IAohGSmFraaTzRYFeFWqE4y89imfuDqUjRct16JKkiaKLopZ77mzTzPgt7QsnZkcxde5ylG
RSmkCQExULRZ5k0skjZBUHauJifhifZNA8Rt6G8KyporI7HoZlrzrvKRmNE8KLKtNvgbpK/BtGYd
uDSUhGmNa+YGydCQ4yozyW0Yu5ueryvXye6o6EjK2AD0KcxXvaqHx1seBn+bOHwuOWC+3XRlZwsz
Gob0pDdVHBWbNERJQ3FHIGK0Z9Zz6UvFSvBeiH6iLJLD137EBTy8G3Xj3gwg9PbBLZyiQ9tWK/da
C8FDlEUqDZBdYCAi11PeyiOOpvGWANIddX+v87ymogiSaUbL46IiHtGbaA8cvDbg3tJUnrnaxr+u
WtdFFWREW4PIIMrDn3AEyBZU5W0foYY7S/nKQrQQP0TLUQwpqaC41/BwO+CEA913hr+pyJp+ZEGw
IkoY816HGilRJ3gf1rLV+WDC5oC6Yxt/Soj8ouMLgloS37WFudYvC4cS0XyUdPP+t4VWZOJGfcfM
+S6CDyTct4w2r2ZTTrflwHGEKFnJ/l7up6V3CvNeh12o0mjj5I1AO5yixmTHADKD5wiupIXdq1Xm
GiGML2x/4MZainmp64Rt/sQ4QXRUOg/pL+hfcVABDE1rV+bo0gQSAoEEB9dEUn2kXpo4RsHbtB38
CWZ1DZC3FObZQbFytltqhrDMGxSe7ojK/qE22NHvor+oOtmiYWup2Z8bYohKyACQkYGqVDrkSvEQ
SOEfKe/uffo7ipBLgpOhe3kI/NwMVF/8uyGlXZbD0683D9Belf5dMjxM+tPlR/8cLlGH/u+jw1qO
cPiZpENm3ozmscP2Po3u8jVLjaXHz3/+bSudDZIijcnoH1L8cvmYScBpk7PSrFnT/7woGqLa0ag0
SDqmCB0QkRcY+SvzJcKaVaP6pTr8f/LEENWOZWzkfsH92AO9nezLfATKjfmqHad9cDfE+j0bEf/D
If/la0CxFwCKuxwM+a2ilP7WNEl/lHkNoyEJuuIdLuWfwjFQ7VCVfg/IBuyBdgVSPZGPWj7C1G6C
IT3+eoqKvFF34BjyWcVVa+lafVcEarGPjTT0/HBkDrLFCqrG9Fmvpr6FcYrSsLx71/oARYOxqT+r
jVwCudikdh+rhkVjPXVwQ1iAtd7U+P8rshwCI6YYLv4SLrph4mHFHfs7GSWWsjqC7XoB2ibIgQTO
G1MNY6TRHOwhNEdXqwxu5eMYg+5YR4c0KoZtLNWfmdymVtsxgNJ57m90lWd2QHFOhEcPnENxLsns
eUeJ6wsU8dxnJtfvB0kCc97vNJRVG71/GlrZt5Gx4JXlN2XjGE3SWOGIkh9zQt0XsIN3Q2rEr1Mv
h7eTWfXbbmKJl1Z8sHwML6cm3Hw02ki5TUak6XpdKSzcCEiwkk8r3C9VkP+fa19SG6slFX1WIpMf
krbEnjCkk6VKw3hQKRJOQWJmtipln7laoB4OpEAbda71IUxq1aqqWdnGVMdUtRtTiQ/lNG1yvfqE
C95jVwMuELP0aUjAhQENkwPZG9HngjbEhuQYdoZ9GdmEkWDT6Jq/J0ny0EypaStZqW4z1nzoDcrb
4J/2W0adkEUi5UHvwJpVkdHcmG2EIrc2QpE96+BAJCWyZWoBBtIQVFahqCi4ZbAL1Mr4k6vNmQVZ
ZOu0QoXYkJe2UUV/TQOFFX7VnKus/QMi+67t+8SqwM61krR81qX+M8TlnF0FReIyUobhTIePY7dR
/fpWZpFKnZYH/UvSciSwZUN1kyZvQZXVmztfikYUDMKKaexU6ioxBacgKofZahf3Jmb30o91Dblk
kLiIoLLtp/F06BMk90g0vsZl3Xua1GmboakzJy+gjGSKLx9AuUghBUkiLHqgocd60W31UrpR0wIm
81MMvJ+UI5PeTYnVAdbmTDlWFx1mopYZYy9QKNDLxU0fYEHzMcfG7gSH5t+p6T90xlDZZugHdiiV
ulXqw1vb5DNHbohdo6DjE5VRxoesRHuS5VpycXov3nISTgdZo3BOpWViK5zA0ZUT7oxMrjaJMjYP
eawczT5oIOhU7pomy63Ml0trbJo/Spwrd1DoSE4WjKB1hTAhbiT6QhoTomquPjHWvKpyYqJZTLWM
Mr8f51QYlANgAEnhM4v7x1CPngw5BsQNTcRj83emVnu59eujn5qV0+qJYktDxnsXTCgkzYkqyVs9
6iCVQqlmH9p1po2gehRBzF2TEBpv8jI20RWKhPGP4lFQ4kZ12k9IwVXOSArjiaLaZxuCG3SPsw7z
5KY13bJM/uPsy3rk1Nluf5ElY8CGW4Yau6qn6iG5QZ2dhMkGM9nAr/9Wn6t9Sm91S/sqUSJB4fEZ
1sDjoipQzpQld38NXDS7sODy0V9BqEj16uo9KJnMRB3WbzoUQ5bYuckP4Pi4zzDrHh8nMwfnaQXF
bmLS3fUmVNB+YwaEaDm6jvvqLMp7DN2RyQSpXnGEGQ7k0it4MzhYw9DCDqC0EoRPfib0Pw7KlCbh
i8hiNfr/8Gat7sSo5R4nxwToNJvMfZb1/TaD9UhaCBamNVNFqmVZvzrCwIKONgCsCQMBK4uw6zLr
2nntUXf6IcyyetGAul5aNK07poPb672bee62IMEEQHAm19dAoWPrdTi2lJSFlxAKzL+3sDr256wF
Gnh6BITNO/SgGW+Y7wexRTk4jya0fPPUKuW+9qSRu3UtykPhcBx/hZ3Tqq5/wu925+vgPFvaR7Zb
xpSU6MkEHhm35WgrGBMCGN7OxbBngBnHfieC2OGtn4wZ1xhUfYG2fIkZICKqlvqUWS/bgk5bRUHW
vIRF4B4KWIbFRaueOsCNtw4lPBGmnOAAI98wKPalJq1/cHCUJrNY3ou8BRd3AjusnIM3IF6aaJ4q
+mtqO/oaMgCQePtJoGrLZJxxGtCK22jGxbixTa0OPg0hQqY6Jw5YyWNTdd2jXU3/N6gX/K+o8zux
Vhz33VS/fx373IreriLrsVM+VKYYOXTTr5GPUe6QVJUKqPo8cvR/Dd6uQmlJaz2O1gLKNvJiU09+
eKFkGFkkyX9DOfNr6gE2yPTZY0fLL3/ikGyJA4FjteUvX4/TrfDzKooGGtJrPgnBxyL0XvPAQDdp
DD8ncPlOxfJ/5zj8mgnAvHwdKyaCw3qP9Vw82Nflg3VRdypf5kfyk70H7/YyPo4n9N6evv6oG5Hp
Ney/6Djci8sgODiFrpJBmmCKeL2SKvKELOIJtjTxf3vTVYjtaBiGeECrHpQaH7SjTkU1/3THCRbf
zsfXr7gxQ9cY9FE7LjSNWAAbjH3VvjfyD+xov/n5t579+e//CuHNnDsQdEEVMCjsjvEi9QqzHXHp
ff3Tb83DZ2T/r8fPXdcUghsYyCxQQ8NBnkd6pIiwsup9MN/JSt3gfPJr+WwXooGjL8Bu0aRbcK31
+09mnMzcRDM/EbR5dafmuE7Z4xyoZ9ddejBb/TFacxfRpJAwVvhvAHh+rbcdFvPQub0n0UVX/kYO
zprKQcpHMqp6E8q8+yb5vZEbBVdZ9iTKDg17JKceuA8nB2INcZs738mk3Hr61aGAzHqFToprcKzB
X1z97cQ3VaMbD77GpE9rrnA8yuzggdv0YDRbkzks/5t5Ob9WvzZhVnVk6aejyuxooyyrbTzAQeu0
emp5/npJ3/qCqw0PzLCLwCiH9m/gm23V+80et3f/+789/SqlJlnfdszBSuaTPz4UneZbdDLk3//2
9KvdDk9xuuqGYfQZLvBSwU6EFN9Zb904Sq6R6YHMuhJGKfVxVjxLwrnN99QZq7SZl/qbGvOtV1zd
6bK0ma2Ixu/XawwiZOJA9WPU35yzN+4pcXWX+8h8GzpxfMDKkMUhOIu8ObwTfe5HQMn+KnuoXXne
8A1y6NbHXO3gmpPOLCX63Zn2YmVsKttn3unt11N94+S9lo6G841ppZL10S3mmDdPWiAxyaLZym9e
cOPnX8PPSW31ErBqQnNHxy6oi7lC9Kh+ff3zb+yyawT6qmfIQfShPZZz3SV+yOVLRgRm5OvH3xid
a/R5Tcq6HitUrgR91cvfEOnNOL4W2Xcy/LcG52ob+xU8FQM9oTSp3fdloI8l5w/BSP5b55Ffw841
xiYfSJgdHIz+eR3smhI6fseavDU6n5Pyr1ubGD8QnofOYyMJylLTSym9g1UkoeP6479NwNVOngLX
tB5FZZKu9wN99zpYtlZ//MrffP38z9P4f9T2+NVe9jwfiK4wDw+rK5vIztV5BUtmBI6adWVaKH35
+j231unVJoZwjSiZcBHbLhyVrtZnj3Rk5e7rp99aRlfXcF+6Ywb8IvaYmJN6oHGl/7jVd9CMG2N0
jTQfsrJmohrQ0ERllY6/awO250dTvNfQXfr6A/53F4dfw8zH3OdVSHDGtWDjx7QVQzwtYrin/hD2
iaja+QSeMHL4AQDZxFPrd7X7G/NyjT0P5lzimegNtHzZuuADwGbomym/MSnXOHM9BWul+ZAdwonc
lQts7PMiHyIgwL45WW/99s8X/2v74b40uiGI99GtO02c/arq+Rs89a3f/vnKfz26m4rGWztSHwPD
/HhpBpJwz/9brxn5JsC79YarjW3qIXTm0gaHLHujvomrVSd5bb9ZT7eW7NW2xpbu6rEYgwPT7T8o
6MDg/lnRIuaOAqdLDN/MwK2PuNrVkIso/HHCa3I2btewem5bvRsW+01GfOsrrrZ1awIQlAPsCn99
kOFBcBXZ5sULf0rP/2agbhzh16BzYrU/eo6fHSbpbDIBUnhGIVEwDG/QTPPTr3f3rZd8BlL/Wk3w
Ekf1QGCuF9h+B+WpDIZtgGyqLL77jBsTcS20LNFK8PqcBAeT/VqgU9AzCFx+x4G5sc+uEejKGVAu
A/n6IBjEWcnkvBt3/PP10NxQfcQm+v/HJsu8SjbWBAfeyp0eVBWFIzy7RoNmHPzJcTDG1K+Ouazz
qOm+q7Xc+qSr/V2to66bsPGO8B1Ngs9p8XP3u6Djhpo69672Nvoa9Vqhjntk01BuB6eHvhn8hi7S
H4q0yMceinjFsKm7AD7J0nc2IPeQjSPgWt1BG2UbqtXZ4JJwbdR3qHG6rlJpkzMIljZN/t21dmsM
rs4IFswEgojMO0Jq2o3tqNq3rHKC319P7K2nXx0NS9b5mdZteLBIPfIaXmXoEX796Fvb6epYqIbV
gT8K7PEmVsMhAsLl42Aj0bVp4zavX7/jxoa6hqPTqgAiakS80kLOYHl1FTpn3vPXz76RP12D0UNC
1yynCEq96VffFwn+8EYTQVdjM/mv1nzzCTdm4BqaXrfT1PtFlh3KcHpfOujSzuybosqNGbiGpbs1
elL57IUHTno0g+mi47mSa+orF3bEVsvv4qIbN8A1LD2vaIkChfaOGTURLLIfh2A5tZ9KG4vdL6vc
fD0jt77ncwj/dUA7Fp1CvAvX5QQIxgDVwEiGyo+c3PzJyu+coG5NyNWxgFaSX9geH+NwbyNntXVW
/s2E3Hr01V5u+96pLWQYDpWeedR61gJA2H0Huru1Ga72ct1BxwPnI6ivpQNLMYG+o2Lyd0O+Y+7e
esHVjs6X1cwTwwWZV+zeleG9m8FcRtTp19N74/HXwHMYaAB0xwEeGiW9X5TZMLfcQ6Dl6evH3wje
r6HnLWVu37hgaGVBCaIGBfqiy2LaFWndoku5UNok45Kh7Rq6ydevdL0bij38GpHerMZ39arXo3VQ
jpaLk792fPX2jc/qrTHVktZVLY+8tvmPsaxQUF6E+gHoVphmTWf6iPfmU11J+5dmLQ2E2KA+Gvnr
NP8Mc9BN6rbu72GVKSH8UPbOvb/y+W6FSGScQxTsKIRaTnLpw52YfbUxtM4ubmGmLZv7cqsIvNZM
3iKNWVVw4WGbb6qg13eZT8khcCwK6KzAoe3I4NzUgLQvgrZFTO2kX51ZZfClyIf6hE4g5HdmtLyh
oLM86GUc+ljzcERPzvOcQ+H19mDGpdgBGABIherYevaWwJwzaDdBgyh3XpcpaPdGls7T5NguiDub
Q9ppVRLOa6rOdp10xIMqxmmna1mlC++dd3T49ZYpATyjV9lkbQf0U2cHEIKMc4iwEhqQPC0H3aYA
v0Da1lV1DMVRoPy4RbltAJq2DQu9HwMBnEnIlhfQoc0LOPblts7G8qns4VwB2dCKJdpzgQL1YDGq
rEhk0z7DAeyPRD9o29D+1alYeZa+PLK+l6DND240L2jWSjLos12DFgpNTVxmxb7NgcEroKYsjdk3
U6lfPNYuaaGnKnY9140l0rFEynrdiI78IjUhabi2XTr57cUlZR6Fvfu0hiLlSKciottxU9T2D3rK
f6HUtj5TiMDt8Mr1kFNKo4mCqx5U7ETm6cPPZBBP2jyzFQ68s/dCwxqQtoXf9QzXM/zZmshU8Dks
3U3lyq0IhkdYgH8SKXJYJ4Qwta6V/KnnHoqXPXLdnM4AiwMctK3D4WxECJUwTYedcMoiceY6uBvN
ACVeUWr2tjRQcTJLY2Igj2IoGJgNyDNNDFvrMhJlLS4O9DS3Lc6WuaL+T1do6FetUPzP6lAeOw2E
X5VR8jlOE3DFUgGqE/KtlL2NIX04NglkXdH0y+dxGpKZSO4mJelkSn2IhAVLWxzsnDnbJuDzvit6
QKwRlad9UM07mq8syYqex0PWyT21NbzWZq0OtGnhPCNcms4eMD1VZ/irMzpmicaFke0w9IgAW5ft
sqzMor7XbRONbTc8AVUaJEqp8OhDrCh1eyZPdVCah6AJ303XjjGpdQ+UWZ8spfviVLWbQEjn4nR1
Spz60BbOyzyjEQ/Ayd9WSXpxOwe4ARpkiXH536VtDmTIfgYNMNx9AZEJbgJ5ysv5ULv5Bon8n1bg
MGVrc3FCMcVBJbdTuzQ7z6X4jSJLq07tqG5+eH1zGoybLEW2lUV3BmTqCP2/A++Ck1flT/DS/YAi
2PNIw4e6WGTS22WnC09t9DKvqXGXndsPxZnk02nJ2o2m+oOqOZ2b4RmO6Hcry9/tZLZQD0vcghRR
0TQHxIdhhHriHTS/d/Pc3nmlPCK72E+uv+81xIxdkSe9X7/l+RxGDuNxlkOpmhTkCaqUp3lh+yBb
nxwgh8TIX9FV3EyVn0jlQOtx2cAY5q815BGWHDtSuveeIM+t682xQ7OTGcQDWbNN5uQPk1PWiRUF
sAhOcVIAFNSy2bV5u8nmfNcqwA1WqHa6OG8ixGrjTnB9nHX2u2qAb3Dql3IMztCGfsD6TiEftmtb
BhRKeQGUCMxZHFag5QDWBcD3Fk/bKNOdJ8l++2I4lkpADdcWm4XWPIK+dxELMcCWF50S2JwteQL5
0IQu9pem8x3x5lPb9Ae3HGSMoY8xBhcW5CeE2yVKIOIBMIVEreqNeEsTNXX/xhfyonzy7mh9mgOc
irW7KYT/M9PNGaYRXeSNwR/Fludqdi4aaBZ0BbBuIXmV6rZ/yEPxlvvLBnHRXetbCu8WUMKCKozd
hci4I/6mCMKkDJddQIZjkw8JwGBPgRLbCuyLiBC+owRKsQ05j7R8YKt+88MVAGhq/+Eher+Gd2dS
omVPl7dWBZCA1PODtMMDZP4AIP0oAtwZXRc82MbZFEzvTCXv1sY/1yq/40D65QW+YlG0joKcvyiv
O/kyeCly9wS9APRFcUxBZchGS+29hcwYwA2C38J1j1awM5BRHpCS/jPtpr/zzC85To5SwXwa8Mkf
oafvqsBmEffsfesFT5J9snyaZ2h6z1EF9Y/KdsfSme5rV70UxHkIu2CzhljDQQbhxvFuVfU9AnBI
htDmPVspAG3rA7fNyV2bfYcb+BOTmXae3lD8sqIF33oZ+/uMmd2cU7hLlieIr7yhdsPisAy2Gg6C
uEFLqDB1907TnFVmJMyuGxwTLWr0zuKLs++K8cD9ott4Bfqeg7t2G+ja0njq5TOoH69jiSoWqGxn
B8hpnF76yEq8zJNvJgSutoNqRwL3t0cf22cZ6iZtfmkwAx+DEuw2UVdsZ/OAbYbGD3ezEGcFofwI
9Yc8WWT16qxmugMactlBQE1tqxFlRcWXCreA0DGQdmtkPD5FICec9Fo++4u3QMaR/uEKK4/mwGFO
qpSRL9g9dcdnKNHsHDSY0OduLr2ED91g+wMUN09zCDcSv4qtGt8M14cMekXRCpmOCPScMnaFv+3H
vomdHgNNoOVfVOsjMfMal3R8XWlzCK28R550Ia77BpzoZVrscRFj6qHDPTYl7jb1w2+AbITfwPui
uodVwP0ZOMttafSpXYWGrkmRJ1VYIvt0qpOfd2mFjnbk8mkL//J9vdYyqumyswNwZn7wR3R+gnOd
bVzm1VGl66PxaXEs8WZHr/tOlOeydgBT5HbLKkrjECXTAojeKDDF3sua4wwMYQx5jCevEWlPyB8E
eyjYL92Lrsv3MF8vucvI/UR9geW1wCxR+Q+eULvc7e7CDiduB5isCSrgzLphTaEsbg+Iu3CxVy+1
XR76VRyUVHs7ly8wSmhimjtnjsWQz86mtBAA07r72a79i4Bg3erInenID211gpgFcSBc0dOg1tPB
Ed3O7YZtoe0RZeydzPnJzQXAjmF/sMwemRNe6sk8GqoQctBCpqjElcfalCKaCneTDTA7ovKlr7pD
1YzLHq4Q2U9pif3dB0PzQ/f5ZpoWFS2dGRIWknNdhdvG55tM5cess28zzOEBPKuzeBXYnH0TQrmU
i53Ip/ICEUq1h+MkTKBDm20c3bjp4gc4McLKP8/AtEJhF0AxSTVLKjYICBoCIex6waEenGcy+86+
a7gXAb3HHvJ86B8cXa1xxrz1qCqseTNzk5QDnWNZ5ECQ2o5EdmX/OBCL3c0S1r7S7WjqT0MRr5N9
zWgngD8dfjDfQ1VAsWjivUyA4y6TuSRjzFrsdVllTeL0IyIYguXlVSuuUC3P1Mt21J3XqIAQayQH
DpwwvCeiWn/qIbU/Vtf2aVD0H1ke/KGGzRiyRaVBQ9ZoHBnEGjOLw596Ry26PO7E/NgXOOrAr3vz
3fp1crFkDDZTmEMLeHKLh5Eyu1GKF9jYRtxpumJlaf4DmMxLsxiguqc+jArJH1yndI8QynLfke7o
CYFivXUM6sXLtBx82bwUbYWKqIdqn9PlPyY9pLU2+0oOMUDMqSPWwzoB9egEOx6sd6EKU2BOt02V
FUDnyXTVMkFROBITynYWe41DT1ihZAw0e+ICzG4gcdpw9dc6a5OO7XTwjd7yZXn17boNmX3zOfCv
UL59qQyHOoi7mVp+JqFzmgCxxNG/DQvnJILyRajMTxDvHQMXBh69j69ZZLtlTQeo6IRDLlBwDe8K
CSQup29j9v8EuhHA1KPcOdyFJLuEAsXQ+ylwffd2HeqoxvwAxgx1KceatzITv0JXfjAL4d3MLulk
tfOjhQdL1HZllVhb8c289iJxuOH7rDbeH8iDEcDgvXyvOzLulsyBwfIwj/uF5GAhD8FwDBl0tqHj
UTcPNFvGPzP1gJ9fMEebQFG+8QKav5QcihWJJRMyQz31OxKM3R20xvqjqYlKxrYZkYGF63aC7GaC
EJ6hDIyP1jgDYxtAdqaDIe0WcbP/jOZxe2ZuOG0Hn8mdUGTZEZrjkDVVm3RLrnawZVm24NtBl2Mq
W54AF9tfVshs7ZUfBM/giKtniKjP8QjERCLJRJJgkG0StIy++KtXPEM5cEh51rTvWbeKI7fSX2No
HLGfwoHLZzGyZbP68AehxDEw4zAj21dj1l/AZxvv3IrRkxAOTXTTa+yvEUpO/mROJZvHT48We3In
js6YU7uXDuH9GZGO3gCytP5AdsXvceugGGU6Q0+OKddDMK2wm2bTEpmBshjp9AAvGDTYEM82id/b
KVolC9Do8dhnrT700xFx4N7UInyeMF7enM+HCTSEfU7q/nnxJsViYdq6jpC1jncd+h73pWwdeFVV
7d0YjFABz4LR2ThYRA8IK+DkOEEHJHZYUewBBhkfwMl0Ae4pbQhTAFZeSIF9XyJbOiI3Q4KnB5jc
0ALet7mZ6JA2fo7MymRuWvJSHSrjZ8ns1fVWAecU10zbg7RcJvnsZ3H/6TzmDEJuOWF8E2gS7Fbk
SBvPLsNrmcHEpw47cwm95sNvJxj42pI8DwpeqWTuwwcjxHKHiHpNupbzaDCVm/jB7D0toixeUNaC
C7Soxy3Obfg4LK1Jc8jMnkHQt2knujUSJgBpgKngyfRses7bkSF+KiiG3DRHC63uX3JySQznJL11
VFO3SesEBS7mvOUPIXXRi6lyi6BE5BqPK1oWT3NRAn/HOHCWGIYZxlef52rRgFIyWgKotO9GQKQ4
z1aO/jtCN+VhD0wICwrdvn+SSk5AJifDujBs3+w+/LQyFfmvziOvZQ5OQcjqn4VqoGHbKhtRq8+y
Ui+uFVtmnHgt5xizsrMNZ/E8DhAZD1VzT+BwEXuz81nB8GziV1hsUNHfwb3+w8GyisgoToKM3ZY3
k7NvdX+i0k1JJwCp7vvgmBPpI1Rx7QfvSwzTEqDX0fL23BCQXFm+rgkbKtyIVI+R7qe4b+mlLcOP
VfV9jO5QngJYNKIu0vdRbdEGR01lxj1ZvYdG9tGS28MULB99jZ25hCmsmtqkECi5zP36EDaz3UGW
5h+0XSD12c98A4g6jJ2lPBd0/lkyZHNIDeNsUNgn01jGlclxmDZABS4B+aHMYkEAAkK7FObMaD4m
ZQaKY57vqHKcpITyQ+Sp7D73imQsg/2IU3aQ4oLwDtJP8NNE9BAjZnuBfhWmcnY/q8nZz8EtYbSu
IIsrQQexb/1ELnSqfyzDikxJ+yi8le1gdkND33neJkPHj91KkxV80ajxsnvO1zECx66K1nG9m7j7
7srloxbLrlvL49zVj1zYR7kgW9fkMxjvsjev92XE5+DBz/o1CuhkLhPwfvc98pI8lg1kRfLVNqkb
dB4KP82J5MEpbIdgA2pRc0Zr6DeyEPJrzAabNCBX3cneW+PQXZqNDReYaEunOxDfmn1ruLjXsp12
cDvD1sa3RqRhYeyXmXnk4EIkOPb/Mc68nYjdFx7CE7Ps1rmIh5ZuKqL+2IY+cgp7ccrrqJlALFh5
deqJ3yUQ+rvooXijRp5Rizgsa7+b3W6OFjOp1KfOHwtVT28uN4uuH0odrCmt2AIKRn52vEKB7TSc
Gg9L0TighYwCaqZwOYipQa1W9pA6DWo/i2D25SFVaJ2tkw+YEGe8GxCJpKbBDb1WSJydTsLcs69p
XHaBTVAPAnG7/CQ6rMRZN6Gr25clU95JtLkAJ6J7HcQSRnDoPvUi+JmX2O+gDnWRIU37aK0vYAxX
os0wOX40aCie+qH92bd1Cbn0bIPaU6potaeVvgxcf+gs/1A8/EVnVA7b3kExSutXorp/PMh4nUbL
QKzwvZ1v1BCDertpW++RNOQ5dDwotnsQPavzeA0bLDBu0Uv3O0zDtGM9TohCDmWqO5TdF+99AlER
5D4LDopZ3N8VDMX2zOMcdcFPXXjdeQEoPDXOdr9zBWBD3jhExnjtHUEqdzCzP8KlhTev4DOgv5ir
7FjSBYVKOY9vTemaJENgg/rLCG/pSdVnXH/NTmQOTYOprCeUUQyZcGoF8J5aOQG9yk4U7LisRiBT
wS80HSuNbTExs1E9814deIuvqUIKjlJVULRHyPj7l8krswCiSSw7++jJQhgy95Z/KiWnHwqKHX8n
4lcfFCSNHtShGlQaOehLBmuxHTc6SxpX8vuhk902BDfv4pdjCwSxkCeQYUgiBM92rumwXk0/UhCq
kLKKaOzoelkXDekWZliZOiWYYHFR8C7fzLQmCYJ272VmPoqYpb/8hZK5TDyoLb1DsV4+u6ZRWYxQ
kt2v+VA4UV6S+q4lU/eCeAM1B80yrI+Cqg/qto6H2pWq/1lL6DMvqLzv3bnvUA1xu3suqn5HB0v+
NEj3495XIYtaQfM9s6TfOn0w/yxanFBUKzdtPOE+y4oMe9K7wRh14ImZxGQ5zDiV7wu6q4WcqqT0
ib+cB5JVaQYEF5hmsuqfCe92E4KwV5RduhIQrE5tF7+sLg0LoMXfBsjv2BAYlbS95AluQ2+Db6QJ
d3py5xUDszEpw7qHz8Ug8ZMAfX4VaCVsnKbnZ/DR4K83rgUDdUx78+MMff2tISz7M9Si+1C9hsmi
izgo8Z0Cu0qyZYvINEdJEyzHGIy/6qjaHmWrQSEdKecRJgeIXcp848pJpqwP1RIp6q6HqfQ76Fc6
/s46WRaLoXNOwdTXdxpX1K92hiUmK1rvfpgreJT7Ddyfx2LdETIYTO0YbHs5TgmEMKHwUPdLUuOq
S9FhNw9Ls3AosUOTnQKVHtcFD7awDA1PniWwr3Z6pDc1HEJLWD+QfkNU2T52QchSzwrD4ykL6kfo
duKGXeqmO3ZDwx66TmVJgeMukh3o1xGHV92+nkT/Gw0QvV+mnoCSjUJ80SDgtKpZXxDjB0BwlORp
6QpE8WGVz8k0qiCB0Gi+zZqCHsZ1arYdJIkuWLzh+zDQ4gloLvD7BvwCsPrmXEQ5DRwZOxWwragn
k/fc78W7Wd05KT0NgiF8AGEvUjI7pVAwLB409Bx/s86WGMBCP9nADZH8zSIuhhLRXTms+xo6VGdo
4TbQ67Fh8C60cDewJV4ODky43sqh6f/Rmpa7djXrFvZodkshT500qChsbMvXvUQe+4uKpfFi2cNG
KnP6Yufb3NwVhePtSkhPQdGfImhE4rwt3Hm+mwXYW1EQlOzFgVXjxwgG4UeGAAZ/6/08rvhgnie8
bGvqRWxAHUY5V0o/ePOKvtgOAciOjDYQbNHh+gYJvvpAOr1e6pl2TgRpyBHAjlo4M8z0EJI9tS76
WwmgLvB6QM3SQZmncqoXucA49lPlG4nOwFyJuAZKeLYItdpJpmkbeSFh7wB222BjfY8c+96b09pX
g0wyO+S/LanKHzSb+/vOqcfL0o1Qgyjs+IupvNsELair/lDLzTCCVkR5FSSjcT4jxFD8lItFj3Ag
einToXFc/z7gMJV6ZihYFj+KnpSArowN6rizMs9hV2pUkT5LILJGfW4OJfimMPWIOWqbaVUVQTpr
MhVJC6XEfcacT6oXvhtFqSyTR09+RoJoREXoQZGXMHDmeKJGHIau60E4tk2HlSdDpE2Ve59pHBDw
AdNenlI7r7gf4DLiwtCvnH/h1FtOYIl2GxNOvwKH94nq3T7FgMEiogDPIfFrMQSgfbilm+BfIrAT
64fJDOq9cq13pnIkn7we93NfsXuSSYQk4zA/FEqBRGjgWco/NTTQcyQkfxrqHECcsWcgJzaXGXfv
zs/Y7zlfQHVQ713XoWZtUN8LNdjwvYSP2tg+QBAjycz/cXYmy20bbds+oR9V6Ma8BcCZ1CzZ8gZl
WxbmGY3p6P+L7yrRF0VV2SWpCimS6O6n79HYW854jo0V4DpNmQ2n13HWdnnJSBWVezZiDLuu8bTO
9QiekN9oqKMveZOsuxzUJADAuNdarwzz0fkOr7bpU+2k8yn81VQpBW6qCryi/mHO/R/TZGAeI/pS
i9xbw0VF7wp9OACQs3WrBk9yjKd0NYcMBBXD2YLkgYu9bbHF5lVY6RVBFEWx59V7X8rkrHftSRaS
Pi1r7TYYF++iOXHZBsaZXGQpNmaKIc6p198jau4RkjnIl+lxadidYk27z+w245eTP9zeOQnwW651
GC/VrL8V9shdIAHTKlfvR8ydj6tGxOaZanHA7Y4jo9ZoY4nFt6YsCI8bTRpZkoQxuH0ZXfO4JpoR
xPBAIavxF/xb4cce5Ebp7kc8xn7rchbETZVS1YoTHYUHd3V9onSg7n7PHKE+IljN79hWgL1IIBg6
RYxCHo37RVPPnlMnO91Ee2Uv5qGM8we3Gi5mLC9GG//qhrzyhWA45JaPO1+dTHMkWYCKyG5bxLrY
8wPHdytr+c6IM+sgerXs7a6Fw1gYlVqjuu/jhGApppyNTLR85yRgsqYw79LMCXtR6EHczV0oS3k2
S3CtyIzRw6W8gml7v/VZOMHMnTJcdepyvbXzzVU/Jlfel/N00y9eHUBA27CVfR+WGlysVVZv3My5
zI8r6Q3VtEB0AIQvgGD+4I0hdcx4wxz7rU7kbTS46mTPmfcUR320wdpdEUY7vDjtDCWCmiAr0t+L
p9nbDCvhoe5T4We6KiHR6/ZQLFpGjQB8alXW7i0uf3WwvfG4to43+nXc/uF/zX2vMZH/cRv3+UDY
tOf/pTMoWg/yLg01FiKxHMLZYjHXgiZZrMDA5bvhSD8WxL7sl1V/VG7ubDLSHy69a4DEWvltrOzn
asmGvV7PxqGq5m9Rq7HTNokKIT+sMJVWw5EPAptKMQay1acQN8tAZxBefTE3TzJPyVXFuoN8sxKb
hKrvsKKcYdPLtgoLo3C5I3cXR47eNucW689Rb95zZIVmWnpBXtvaoZbJSCzrDMvRuBhHreqcrTUU
tc5TKRVlQ24d9Yey04rTYNTKTwRKhMxcnb1N10OTdOhHTXvX0KL53DZOsrfLWEKQxlZIWoAMMr0i
wt2bvWBKml1kRlMw19VrGy+NPxrr4q9eA0O54J5WnQIYaiwuDGnxm3TJGH6yv3cTUgdZSdWjt0IF
2n33i5+I7kfHFWA1+utsIj8fB4duI6P+bUfCDNtMm/2+Lx5krp6XoabHCZ4Mk7ZTh3Yzw94nSgZF
pEDPZzQwsZXjK01YZpbB97E6ULlMI8/chPKTqUX1b66mZ2utvq+Teb1zGmR/VJ5712Tw0UO+aQxX
20eWOWwyrwHu6WH4YdNXTDWwATKfvc3srq9uo5fntVujQyzj4ZfmKM4ex6VpJ/eyox6ZXPL1wg54
qMn2cOdvTN91MErid2rHmjiT+1tRRyWnYX1L9ngCsMS6ilYSdmfRWDtp4sTVRRoaek38Q8mIWzbC
YenqP5l/asoqc3WXcp0IeoHWBajppdRY4KbdD2iFpreGDrmbusqWXaEDfBHich47Ujet2HnHcWre
jjGDEbUfFE2tKffyBX6q7QwdjoefuukbrgcDzY/WUHe0KAJ6WNws2XeuOwS1pb5V6+OO7PF8szrV
rzLCU86T84Nm8uE8ePjaCqDQtMzLMNPUu0Mhlj/aPFiV6rgB9BT0jZeEhcbp0Q6bgg0FskpWL1UN
rVyaIgnXIX5ORvOi5EKmc4/A3zLNP5ONjdTkzyPc4AmX79YtylNVEUGlRxz6wCfPZUKA27Lmmp9b
1m++il92wYqmwRgGLS1/NwQiRTFJOWb+J6tsgMBWe2nWrvdxXMLizcSzi2WTDs20McY52eVmc2ON
Be+pq62mrHs9jk4FAQJBUTTp1p5nuq+YB051XUKzCBa5KZb3xRjek3k9t4Rvhli8B7QBjZHPfjuk
4g+U+8DdXPeyhPLITj65cRRXvjZZYsMryNva6u3tUg1c6gm1CK2VIVzz1nin27GotyLJOFppBqSd
IHa7eSGFgyktdPJVnJkpa8LIVby1YamfSBlYz2lcO/u+M5Odo+sUnHtmRjJK0v90pBzP+opILrWK
4XHJS3VsawYxRqgI7XLeTs6xS5VLdGPrFj9mQ5l/NNUNxMfUKAQ0MXGgL22fBZYN8tU3PO8chEPF
PXt4q7y8nILRMeMfrI1uu0xFGT1mYPggW1la7IfZWn8MVQTBMFq9OlAk3hbUe3dq5zXkuUKeDhh3
y99ZYjmnSVKU1igaV5yi1M922cs3N2ure3CufuPaGZKfzih/welOe7XU86bL3XZjD4vYC3Cdg8yi
hUJQV4SgY952MOuIX7i/9tN6kfM91tp5DyuZEydZxzuzHoatswzrbsoa423uxvWYdllCN3yvdgAT
uAeH1HhdOQt+p+6SvKuO7JtumJrNPGlyryj13qdaZT4S+NWHukP/ZV+haPG9Ft11RDQHE56gt6Ts
naQJXXvVoOMiKnG7yYDmQAWQ+02ZtiggHP4xstJ0W1yhNT6TtnW8tLwoN+4WP5vrNKNl141vOs1L
0FOm/Vb0vXxtidofw7j3jMDrCPXhxrU+wBIX2PHZLMHUWkvuiIPv1L0O84RNcTQxifd1SaDjgjSu
7JSx+LpoXB6CtGLkKZb4CIul/XCoRMVaZGnLBTWLIA7ESx69FL4t7813ZOfDO0/p4oMezyGpNGQs
tSaZOqkExy0mejqvtj8zs6+jCEHXhluq73ZJtWNh9NN2AGR78vK4IorEQLOXpNnFG938cWbQvrge
Aa/cus191vVpUFIGuSsmVzujxsx2CBC8QE/q0ODANBqzT8LGIo9lQeV1C/akQXZbtrkfp1q+2K0N
B9l30EsXBAXeFTGfkWdbQBnlFcZpF58VloJw9tFh9BxAhn4tNlZGUnpsMCgJQAqyn5C10nCYOIeY
tp6DWfbNb60z+82SKTaKQm9fpDM294NM5KE2PfViztN8lztA6M4o0GpHHVBmDpRGP2Nj7qykrBn1
x2RjNy2BVVONYGhS9njQOdiDqDWyN7Xk/Wk0dHHOheifSndKwplndJMttdzXc9WFvRoFMU/Dvh/r
JpzsrAwsdKSBVlTzBmnR8siUiBCxcbqBSOAUJHmJHQKN+uqmyTlg/NYxkveoLJP9irhp9mMHmaJl
6HyqtJR3xHxLcIc43noi087uElkgidqQPdmWrY5jknY7rAf9gcbAKUhjJEap0U439lrbO2OJ5C5V
g/UoS0JQxyXvNrY1VGQVN90PoggFx4JX3lhLIjdcUIqtAgj2XWPMOHkUqjpEQn4rtIj8ctjyyW2L
Pab8emuio/iZslNe5MItm6UenyqAjK3Je94h7OrZht2JBi+OOVXLrgkJCbJD10lHbMFrgQIlmX8M
MibEaJ7ILwLFDROXTkej04CbYmvswjw2R8tnhTI+r6bOtsY946fbZuU58YBxmiUpY6zSeo2Sb9EC
EaMehv3p1GYmDwanxtwEVUmDI9qp9LCy6s5VG2cPxmCaDDL1ekpJEINNHopjn1OfSdKBecv1pof3
78qtmbr5q4em4pS7EQkvRGYFdKamENuWySUEhmhVY/ILhIidNlm65J7Lc34zl2XmhWT5kR6WD+Tf
FNZ0mDPVBXzxfK3TVO3A0lDy5LnaOexXJ8+szaNK5mZnOV39oyxhG0W3TGdhooj0nSFJb1OHm7ru
WcNB5t78vPSx0RAXVJYXG1HYH5smMB/ukJwuZ7oVuTciBwQZRrQ653B6xFNJl3HbUFsyLFpfFiLI
ZzQoixG6Jt6GJvLuNQaRKa2CLGrYxwXg9nXMnbtme+3p6d142FWDtiPr4j7zxh2PSciuzU2gHVGJ
QgPKviPWq9uoeT46SP3WOA8NCtfjHLK6GDadco/GBLa2SKjg9Rgt+blN9HanZ9pVGV0yrTaHeDRI
AHLLcM6MG29gp3Z0TYVFymjnlPk9hjmmwdS+4xe6RoLdykiy9Ahdy2Oj9IVm3ORNcZdMeiC08TFP
mvtoheJohrvW4KZidc2NRzImUqTUPFhlTNZcqdxtmnk35SK7k8MmtpmIzjwUcMVBpCUEmxW7PE0v
eUvLa4QOzjCSizRL4dd69G2chq1uuF04T4BYEIfEiFkX9LvxITKL8bRCBXqI3uBtjb3N3IvOM2jM
+tm1EOJMhiaO2J/jrZ6Pgu3Ey7k/5u5zM9fOgz0I51DXa3Y/z6XxPFiR7oXuuLRvDVDVqUU2lG4N
RTg3d8NmngFNEP/y/eTunVO11gahovAZ2SaSSmIVDGiWAwImnS090bT0alxXiG8tAroh+QBGxRXb
GnJ6pNfC2RmOU2yHJjaPpTkYBykdJyjLSNtlvTdR4QQrqVPoFEYlSpZEQEhSb4GvzbXdeT9G9hwA
dZjbrJ2bM7HoXWhwmTkvbTlx5uYGkGyWP8lh+dEQboQOAvUcenX7OTJU8+hacr5pV3QIXY01K2V8
P46jvRz7MkFFCfC9EYLBeywt8xWGWh1i11E7qTnFL1j1a/bwFVXpM4xc+HeMg0DhBn5oLtse+OzW
dHs+DHdCDK+u+WxmjbtpuV8LmNFF7da0sJmPzBXmlSjDYEnluAPfY+S0Z7nuBUV8yCq5I/mwC914
X+BeePOWVtxnqehglO3ynCqJ+MQe859FOjsPZS3VyfPKAqOcM9ShrOPS8NNscBj5XK1w/LLrzdDu
YtaiU63apdXjmjA5z9wslShhZuKLC9MAfGMtRzuBjk5F+S4jj3iQvOx/KkCsbbSWL1JAbUOR3nlu
TlpCD/HheuN6MTKLvaKym27bIXhm81cr0vaxPmopVJI/r8v8AOqV75Z0JaWgXQhr5UDfTAj/wyli
sy0qCLnem91bDrurW1Wa9aVKuRX0MseL23rgGiMd0GlSAjdy25JhUg/aTWX03R+XMxsNkIp2ZlOQ
Q2b2BGUpJDYkUkbpTVe41Raxce1P7hD9GMiQxs5r78DxvRRfaTY9o9PM3qRc87BOCedcV/jf3FDx
Mamc9y7p6decs31qVj9Sry7BfAvvvPCk3LZEEvI1GMhcQo3v/3eqnOUF4OkuNZ2JVFHF9aCnInDt
tPbo0npw0EknDNbEjRn9TLXB+lts5nyat0uUxPtsHZdNMVUD4LNXHFaXQDTUwQbyrjXhGEfAS7RZ
8sQG06ILWNqDINXm6A38sVyf2006Vc2Lqnp9M4llPkaxXR+0ZX5xRs/altwXdrUpiwCl5RNgPWJ7
l9HW0/Xypsyvso/Viu4RgY+3bT5X74tEzZVngx1M7TqFnWO5u6qq2TASzCYVY2lg9yVSnSS2EPc3
085IFzNYdTIO4eztR02lOL89fM61Bdnfc/9QiuBeRhxJgtyS39S5MIKh79vAGpUF0Gka4A5rC98+
p+Yt5UoO9/Iq3Ux4Sa6XW+93m7YO8Hf+h3GWoaKTVneY7WU8m32DKAEc5hFCELlo01Uh2qRyr5lE
UWrjhCfdKpM7p1jdIJs7JxgB0F66xFUPTmfqe1242aX5DU5sUxLNqnA7UBA7kca5g2F8sFQ8+0PT
nKwO5rbql4LdAG5fMxIoDb2fw8Gx+FNbUl6mGvVWTuCVMIlCHLIJYUAziYf4OqlbGXorsgw5PRbx
jDhwW8v2QVv71zRZ7u3KuW9KG2f1DHZRFMcc5bRYm+dWQ8sNbnTTO7Z+claj3s+2rm8qQT6jeyVj
uX6Ijd17R6MXd5ai2ok26/ep9bYlXxOx7DxQjn6FOAdjx8P3UGjJk1Vk0EYQfmOe1my7DP2qN6xL
jCF1M5iIAe0yHS8UJZsbw1z3lashc2ysPaNgGcL6JnvDHh7jccY/p7ObR2XmBrkzPzmN8Scuq8cR
S328XF0scCYrXN91y4PIX4d7W1h2qIo52Qtk8iFUZHV1EEF4prO9USx2ZFfyPkapLUp7YxVt6ctG
ZuFqF686qVF+qoGCODB8/pJCH8REZ/VSsm7UowZfSZ3YkGyVIYtNu9DqXVauEwJsGb4w4p+tGhTY
RpP4U1ZFG/S5MOEs21bRYz0Z7rwxDI0NpIFVmMYBcNcaAUuvLSOqGobNnEpyM6LlFYvuckIdXAZj
d6XcuqTaVUSrBnlvRdvR8mKgRgelVIW9Rdhxc13JyPM5xS5Tok17p0eg0OLD2nNFqPdOZdxxViNG
RmPAl+leIqTsaE1j7aySKN2WsYuIHYrST9P8mxyGFmTCeNH6dG8CNB8jV37LUlQvrVjeejn8tHSc
gYy52A4Q+GwYYOyD01Qc5LIc7zOnfIpq+zsV8LS21yMiUukcTBnfrBoJi1FF/eEwd9Umn1sLWp+f
wUpwZ1IpyFlyHcnifqbEPEMy2TEFHZtk0Hw0Ce9RYfLkoVcMUXmuzA5Z5A89+topT2+iLAGRH9Bv
6aPRBpDmepAgFEMXkbq+mLv7yowfCTa60TTrR6LSexpZro6i6EzKcMd8ANjdCqSgVyeRhePh7JJ1
dst8f9OYWlDb+fc1b1/Zk1pAps7c1kSFn1PbLZjnpwdVoP+UeTTvpaHHzOrGfMsT+ZqpbJMs9lOf
rGhI7Cejs268lX2DBYoeNF9O3VIdhtg+oNt4lJVzRkzCn9MDw6ocLlfOfRbmc/aKOG2PvtEI5WRV
YZ2MN1nfwg8wMmw9TwdETacDFYcSOcGM2C3vuPCArUrCWAMKFeCB05rLt9ttOmP+3VIzh05iTn6w
Tvsd8TPvKMG30+S+LAmiJk9PbjXTmrYIXjJfcq3zS8N85kF4dm0es0KfHwWcVeQkMMi9/aDV6xOa
42gDpRHaSqBMFq4iprILJ8966fTqEg0IoZuaPzESRbLFF8Yz71R/rvxe0ObxygeNORejW1PlmU/e
YxZ4MnmcYoJrBRFdQoW21J7lgHTfrrc2YgQTUCxw1vJnoyWbaTU33JvZ2HI8OvSSPifX4JDC5cCO
EOog3effWve2xKmGsGZmriiaO1s4dxG+hGXQt7rSX/hapiAT1ndvppLF6/c4s8IhMQ8oINkH9OV7
LSLUpjSCBeMauwzx0aVTHjeatd7VkHtHqGXGjh4hsIMe5IRU9hmSEnx2vu+79Mdq5wvxnFXOwi/e
dYXyYNQNsMm2eKnr/BYCGguoARoZE3rLH5kcWeZvnRh3s5ivBzoiZQ45LEB2HFYWQscCMeomkzYk
eMulumliDlVJEihSZz+rGXKLxegCRAUusrkZ1FuV2iXLGs7OnB/LdG8R5Q+AZva3bkTg5jBJXnSt
nm+jyYKTSVS/ccxeOyQu4fxonHXUImrYVuXAhlO63i80MmKfRgOaK5LsSofM0ZHIdWYyp9nQi/FN
azNA4UjVR2+Bv8yBdg9lAx4jSMfd9qkOnde0f2xRTqZfekV0q60p6z0G0+iNAmU0Y9vAkleWdtt3
wGsim4cL/oqHqSS7WPPgARF+vWSlrH90kFwHmPDq2EXiR9rhYBzWSIYudxNflu28QYAi3lStoUdq
4CC4hJI5DKL+LTPybc/ARxnBZW24dbTIj6Sz3Bsz0UCeGZoaD5hOpLcP4Pe0aGLrInDaLVMvjoAu
+rlaF+u4CibSagRIkgTNbUAPjaCKFrURKH5l09NTLR5bpz605UJ7zjW5PGKuM2Z8bKmmbkphHDUu
ShtEhX86DcOmF8dPqjN/SQ0oMB9wFilnXraSnG5f14bXRNBPJOHIg6RriRtq0iywXUyeidX/JDsJ
oDcFd+0jz9gJvYJln5+A5PNgcdgroIYY42ao6gbl2xbYIVTJOgVlXhAKbkM5YawgJ1rGzdGrjANc
04K/Ip4Dd5X2boCU2moYHNJI3PZW+ksQK+7bzsq4pncauAkiO69JxHvSTFfYG+trTLJz0GRxt4ln
/LKY0IHVyI0m54ykJ1MX6D7Jx7onNjyQqt/llbpbitm+o2ay98uEArVrhUU4IsjfeRgNnmpTGUed
ZNwNMd6db0ntTLTJYWGi0exJhsuMdc1uUcE7bbRj5r6px9Tc5PZ6qY35Xgf3Pdp5/90txoPmJIeE
SH8EVAcPafIcFRs7zk5NbcahDonFJqahUnDtJ/bKh8IzHxKdQF9+k8pvDOOPktb3pWmzEHj9diZ+
uQQs2ULHvFfxyhBbsq4R36d1/cgN6y53xdn1gPxrtkS/XtQ27nKmHMByX2bDyI/TveKN4zdoEE+5
5KvqtCP7q77eZXkNctKkZ64UF9o8lrA35QHJzrszTeAx9R9YVUT5I8dZm3aPCVUbflkzJ4sp3SP4
G/y+tE66Gt+A1q/GoNgEeIkfHA3m3mnm53jko2b1jjSSi23xxOY2AIN2WW33lRbQvS1cUreLXvNj
hSY11vRzps/3FWEPvi7r86Lmo5aPFYw0QLxwvGNKE6ZfaRAyU0T2dj3oQa47byJVr9X1F5QR7BTW
ZLmY92mB2GySw16wSALS6B9lrd8OjnhCkPI0ewtsvFhQnw7Hq0DSF3V7Wld5XtYl6OL0aDT5uZor
qgltZ6/AgDC5X4R9VfkXBNgax4XNt4uJul7UdNLbESitKtGmgSWZDfkxRJo9ZsP6hkHyqTdrnFzV
fKMi+3dve89ExTHne/VNbOt14ET6JStiEBXn6p+56RyZh8v13CodhwpcAwZdVpBRrrKOBOYipxym
CvW9yFLroUUqsSWSZ9prmSP8yrD7Fzt3mtsmzrB5oatC+EZJgb44CTciqyQHHsGz2aNSH9ADvsBz
9GfbzsStHenVu9bVimwlxmnsyte3nhtRnIvVye8kp/9vrVzbBzExbFlzqb31oxq3cTPB8ZU8YGZd
2RttpBQUuxxIcU/1kzLwNetahZXaxtF+GFtLHXp03FsnNSy6CWZH265jlh5toyurDRh1leD79fub
ub5ajZlXQKHThxXK7arPjrdj2xh0IRrzTa87cLaZiWdr1bsBe3y+WLzF8i6WlFnGFOWpzhpx/H9N
5Y6unVjqFMNl/ekqhFA+AgS22+wPhqCbLPJ+DrbjfBEd80meyMeSvdzJ28JxKS1aSs/2dS95m3Sz
DlLUftDYrs/V8PnfExo+SeSQ1yyKv0SKpGvGh1Er74TvMK7U92zCGP3vr/1JXMn/qc/rhfAmTrRT
2jDlIQVOCw52iB6emGVH5c9XuSifBWd8SCzJDOG68UQBjooeq+XcRrdT9kXC2ie9trb8EFkyT2su
3Nm9xjz1J63vt+Oaock2ZJAWTZil7RGc1kdRsTNIQxYJA3Zyhz7t179/h599tA+ZJkRcrF1DveYx
KZ8757HTgUze/ttLf0gzmQ2t6KEdqANlh+8qDG3dbwwd/+3H/1imF82a6xg52a5xIY8Fy7vNsPCN
9614+Pc//5On62OfXoNdtZziND454o9hvzmtE5DKUo1P//7ynyxBcf3vf1kYSuS2PsxtcVpb6Hml
RFDoau/IeGvZpI8TlmIF/+2drh/wL+9EHhphO2kSn5bq3QFoG0A2oh4NUcHluP9v0ZMfu/XsqauF
cQ1gbfFpDcUFpNv3au2LH/uTXURc//tfPkK7KPxa1C6gb5q3ZFZsTPOr6OpPUqj+ty7/8tJILK06
TyyCb3N1Y2Tlm8MFHtkbwqPVVpzPSPWRUMovPslnT5X8+ydBaeaiXF+Hky1eRXtr4uuo+pd16r/4
sT/7pj6sZwBLgfqsu7YOruslsTswcvTfP//9Ufrs1T8s6XhApMiUSnp95G1sc7z3svmLeONPXvpj
j948In7ystUj5NAlm6HZaJWTf/GlfLLJfWzQq1sTEplQj6MbcY0wR3GyZKQ2TK1P//69fPYGHxZz
11bXkrROnQyllz4OT5SWVln6Tebe/fs7fBKu9LE+r/PwnmHULk/RsiSMklHyiFs2+W0D3O10QIwH
L7O7u3pt3Mtag5j/t+f1Y68e4p1+XG0C4NwFlFSX2k1N7Bya03YMy+nLx1Zcn6B/COD9WKbXx93Q
Iy6IjrPUGKHynRFVZ02fCZ5bv8eoboVRvHh0L3VYIr54LNzPfjbj74sRFUQlNe7VJ8+ZjZu0n5rn
YbQ6rufoaPx6nYpjBKmwj4D9nlLi0bZFpCHQxXoeFKo2cBhIsr7tedpQWVrcWrlGOIzwsAwzLjSh
TjyfDjwzTa/YL+Q2bzIIXsB9oHtnmAWy5kV7Qj2/nhtPdDcuIneEURSAMxGDI9ARgg1xmLcmbqsb
uUbLYznVlKN6jLy7BGXUxlTTt2HJ5eOoJhTrls4IOU3t99VtNTzhkwsKODcVo0NNSc4ZVQAwiDXl
GzVgiZ9nzTv24Oq/IAxMpNqGJc7NGiPVNLjxx5r56pooSr0y6b5ZSreP3iqv5HPhbOqkN32kPPqm
7PXl4C1TepiMuqHjCplH7aCQJG8k3q8ixkMhpuaAs0Hba0adDcHsqGbjGpV9Nm1jQG5tYhRjBZ3N
IsY0l/LUlT6zOd9Hicx6ZwJ9bWMzlxeX9I0+/PdF9clmrH/YjA1DZ6wb+QpInuV+XQRG8UdnUMnF
87+/wWeb2ofdeNTj0W0JijrCRLsH4JrlMSFC/4st87M//8NurOq087Dss2WO35aGiAJyS8bml/yq
EueflwcV639fHprWNKSRifVkCXW3rvOuwOrkL9K+//dv57PX/5AH63VEvLgzf3/plkTtrJurMBZ7
y3979Q97cl+TYkb6ALmP5beeqIuufEnML15b/C+X9f/uVwTK//27Qb2pZ4VET7c2sH6iNNTtNC7U
sXkr6TXliGLGkzeT1dHVWizrt3wch5NGY/K2mxbjuV7NcrcaQ/vLm3j082tmRMnlOlSoyUlpsqNd
No70dsVXir2KF5uqqzrysaP1x9o14HVtwk8mZy5D4A/zMHKl44LZpd6+zqfxqSGtGwRX0+9RiEhw
Ot3+Y7KD3OhNVm7FeFWwryIKvLo2dm0u6nBdl/FUSeyw3TVCzhhANGI6DAPThb3CTpNdHFBHOIFh
LshmwgbtSKVd9WvRDgE63p64z44Rr7qDCJlJlbCfhkyQc1dREBPnDQY0KelHIzLzJ4ajFQwvM5sd
qVfRdwlAc0IybD2LqChu58JFIUhlwI0w9G4vCAc4r+B2Bbr41tjVKAYep5UtE50j2mds5shZxPwN
pMj8ruVed2PHSdH62CWqvZsseZCgQLttKw/8aWktIidU/eAUA0UETTusT65prhV2TB2cYKWzEZna
+mAuaXeUrZAAmJE8OkvxC0dThLTWFg2RC1q5zxBMvshB1Be7aooSJgQdLlI/MqaUIKmtbPFiSWRe
faRloSY9hStW81CT6JO37ZEpXIUbJWqhDkskYSeQeegALDOla6+4wsfaTICDkYmGkKEM4+ECYBJR
KRZqFo+PIQpq+pA84wldvMOgkG0tymtOwwD97ZW1CCyVEv9URfo5rl2SAjRwDeGayRnzUH/VG7Y+
mn9SmR2FLmdtwC2L3vhvKbXWx1LO2ouXMiZ64mgjB4kcjSibBB0kfm7niwbmf94GLe+6+f5lgre8
ebEWZDtHc3zO8slXzHgFYKiKvpiBxHW7/qfF/mFOKGyrXfl2qYeypqexFz/1xNgjlf2t6V3tS0i6
sBmbg1uJd8WzEKZO+p+uVZb34YRCetAuWpW4x5YTakBnXkFnknLzxSf7bAf+cD7hGxiweLJHquJb
iXvKaW/k+NWLf/q1fTifllUbpiQnx6d2y9s0Tm9FB0GDkOV1mCCNhdmGSEI32PNg1bOD20ZffGv/
fOxaHxvErByetwcmJYV0mA+V1sT7mev8F3Hs/7t1/sPj8LEtjATGEpeI8I6RbJKTIcf8G/a+5KlO
riBfkjAfq6KRQeli98FrQPpZlBWHTuC5jFFEvKIUGTe1kUb/qeeGto2/rwDdKtbJKK8wdC59kGC/
Rv+Qf4kW/n/OzqNJTp6Lwr+IKoECsO043YwnB9sbypEggsjh13+nvZpX3wiqeuFy1SyglS7S1bnP
+fzswXVDMWTTYhl2BRjW6dDucRc77ofMRuiYIBmBSR87Ej4N58aqxbklFdxal7/ghoX9b9v+YWE7
DOyYofG8s3BeQAlqC+iuPbgrD1c+Xwsc5dSMzBqhUrVJ/e7VkEbGceBUKQB3w5Ujo0UOHtmdN0Be
c8Yt1s6rFI4xkCRcqhqv6yLnvyM/OTmuhWbhwhTIUsVWlVX/iPxh9UPhTgcyd6guVg5Ll7n02aTX
QkXli8Z2Mxz9QXpBMf7X3IUdZ4x/0b2Pk+51zdEiRuV0yTzACucc9j84aAyAZ+6aFlRXnE2W3/B5
uofrhmKcZyOKEG0gru3yJwPLs/Hz6pArQAElA8rUE9M2LfoVHrUhvuoGY4J1UN9lEQ3mHkC32sr3
Vgjxd47q/JUeM71BW/pskl5MUdgeDBA99NN4QBUsxEEvy71lWIGutsuF9Al3kCAknFtA//Lyx+D9
iPitl9pX/vpLqz6scElRgzYgS3wG5/UmmyCvRYX2cc6Gh+t+v7bCZyuWEL2g/4U10z16vb/1QPPZ
9FFc4cYUFZzL7zGNgrbMpzSHEMJ2IL+WHQi3oAFA1V2Pa0k90+O1VT5UzQA2QIpBjsHWEv34s/Wi
rynu5JZ/vmFtu9raFkDPzXXq+OcC/CYcYFIGkm30o5z/uPnKJo1euuKT+KEbjLmx4DOR4AOJrCRP
HqXelwiFwJsUCppb3lnuKU5dikJg1DaAGC165MMBu4hZOO/j3uY7uKyguMSyyE2aQtfaxW4Ok3rY
EeFqodi2DtTaU969ejWfgBGEfL+3UJwbJ5G16YvIvuGcgDAHte6Od0zsoLWTd3CMD2/KJPS/yy7C
NXzS5CS5bm7rhmdxMhel413q1FwcMhKBO2cfevEilYflUTPMCt3zjDZl5M99OAYRo9WR56kN5WwF
BMeMq/DrXqFFF69uUPcBSliQNg5EJhgJEJyrmR2XH2+Yd0ILL3JKBlnA4OMMi9piz+c+uxEpHE8K
VAWBxDirU4bP8pXddenGD7GGZd0ILidiDfJgm7iCs2z89UK0XW6K4bsitEiT5FmTNm6bBn51U9KA
KwkiZHiMwCIKRz+o03HlA2YadS3UeB3ArGAJIgUftxIg4+rJn+k30EqnlZaYXuD8t5/iEXVHbQ2c
1uyjEBKyVLCpoqcZgseVgTCNuhZtULedOzXpZ1yBZE8Tijka6MLYq7TEL+FgES4PiGHTKrStBAgV
Us7gzAeWfFVFsa3lt8h5dsiDJHd2dz8la+53lxH+JLDptmg2eCFuCE58MMHcYNMTuEyVcfRtuRWO
IWzqjmhlxVHlyOEfw6AhvYHVRI7aWhe7lZrxCWwSIm5lNxZPYRaLPeqF1YFbVftFoUoVAn8gFzwX
5SqR29AjksHhr46BwlTYCqgCmZfjEaqf9BaSZXKDwkjb2tbWBP6kw5p67Rt/Wcyf9Y8WQ/xEoTiw
bJAWY7+m5lVBEQw2ZMJXDMRMp0yuBZEZsCl7gMggYPkQ/gSwMv8GmVH0molcApNeeg58oNCFz2TI
Qbr2vD04RaD2pGTNEtvUQi2yZAq7F8fDkkTB4Ub1oHx84cOPbl7zHTHNMC22+AJlICWK/s7QrAc5
aL6w93tfnl+Gtci1aJK0XZHNJXfPw0WMiGqsJH5rsAY9jgP7mkuH4XKHcy2kNNaYy6K3p6DJ5KM1
gefbPboe3CWA1U4jSHkPqCD3Mn9l6RsiGNcCzECGwc9bnBtHFMpBWgQAlfrj9vHv5T4zDbcWWaQN
QJdS6LPu4oZ0UT9HKFqbb4X7svwCw6DoZmwi8ehcqgj7sJRvhyyg2fMs7lHgjUKZP8uvMHyu2OXv
Hz6GSSPyAkxBTNkC+R6IppE8A0e7S77VJLtYF72D2rxyBjb0l27KVk+oVyitEsWgXoYycDkiHVId
bIGChx6sv+UGGcacaVEgHi3mwuIUWiD/LsxOEXuCWcB1j9aWt+NkddpQHLEihztQxM8nBXx2x4Yf
y8+/LONPAiS7/P3DWDhxlKRVhGuQGIHkRaLEBoYRYbUSH00do63wci6jrCLofasLAw9lD72Tf4Vi
fSUZZhpcbWkXQzzXqCuEATX4bicx4OPRWRluimmBolto2q5shramy94FmAwa3qC0QYRBIe4MYg4I
hishw9QMbU0L1YweyA4Qe6PcABCdDcLHJrflBieU5VE2vEF3UgP3EVaHdMRxoHVRzJFtWg7FL39J
/bflFxgGWrdTc+0iBFAKqaBMuN8jb3grE/d+DpF3WH6+YZpS/TvuqhZnsWQKwLZ1INkGUy135+3y
w00//tJrH9aA7SpcOjmCn6tZeEiUsC9FAbO/VKVrkkfTz9dWcV6MtkNqhQxl2bxAV37mfnxdgKDa
Arbg2gX+NCuCJg83MJwBmgMkweLrdV2jLeAmdyPiQsoaoO6Q7HA+xUUQz3zwtVLneN0rtEWcoLgr
mpldBJ5/5/NX8FUbfl1wo9q6nXynnoEvUUHUV+EGxZLzBlck16XXqLZqUzfr49onRSBho1z8zHAn
N62sJsPxQfdKK3Ps6OckFZgm8z2FHzQZ85e8wvUS8di+UwCO9lWMuvjpugCnu6eB/R4lMN6CQD0E
r8RXIWqVfZrsUxqvSE3/aW4/+dDoVmlwG0MeBQbHATxb0gNL4XBduZkEUaiTbyg7iP5ClvzHr4V9
jkboyIHPQf1o34e7EsWLQOmCWzIpgXsPmGTd8Uh5JzigJLsENRO/80iBfQsgIQqt8+mBTyhFyL1Q
brEzjnZNn/kvy5PVEEh17XIGPn9LJ2+Cq2iG25VumwEmP7Af3HlffoEhFumSZRvU4iEnGXg/Crws
ZYfnxuHWjna82i+/wbQh1pXLTZxmHU/YFBS126I6HDkhjtuIQ9WgTQnImfgGwdrMH/LkYoIRH2xo
zFcmmiEQ/jtpfgi1s5OFiS/6KhhQu3VQuLzck7BdC+SmdaOFkqYplTtB1Rg04msC/wWvjL9weh9D
HW/PE3iw5b6WP5e70TRQWmwBGLUH8pWiSkXEpwLVmQ3v39pkWomKpo7Soouo/XpG6TE/JwJ2ORYw
0Jdi1etCly5fjqPSr9XUTQGHQ1eC4tGL8xrMLFa+p4ZFoouXawVWyqRaDANx6K5SQHqA1hDtMvgZ
7ZAROCyPgOk12p6gEyjrQIkMRqAi4COglEjexuId8vTd8gsMQ2xfXvxhslbI+RYlyFFBVPwp++8S
ZoVF8ve6Z1/e+eHZqHL3pS1leJ6w15uQrB+HnwQ8zOWnG05YumTZG/gIFaEsg65Cfa+0Zxg2loBh
bYCagleFT9ttl1r0MffDfGUvbpiwupTZhmgE2kMfuSI2yycYl6hDSlATvNwgw8q2tZVdlwUf2iYN
zyrtUSJNcXePsP5NuahuQ/I+Bvniyq3mv1TPh5FpUZZXzxHMedJ5emhVDLxeihz6cjtMc1Zb1iOS
A6kV4+FxAc/hybmNC+i04KcQrok2LrP/k++sLmUGTqpTWZ2UQQUc5T0AW3sOydO2LEEhaRLoa3KR
3Sw3xjDkurIZmGyb+u6sgprRIFbW2RZq5dGmjxTRF7c3dg2qEcugdv6GcCWPUQ5c5XBaKummd5FU
Sy6XUW67Lfj7cmsMQ6OLnLuqApa4iN2zKm2Q8Sqlii/+UPm4ZFbqXU5AQl/3Im3pNz4O3MAbwcvN
jrdUVrsGHPRwwMW2fLnuDZcB+zCFhcRWt1XWxQgVRqQpKnYT5+wJVPKkK1+/fwvvs2mmHQzkZM+0
mEb3LGb5WjLrxbtgHiDYvsnYHG78UIDEzRHaqu48wY+K2tZL21TXHUt07SwYCKJHjW4ewOIx9oFl
w9UhtWYCDt2s7MflXjSEf6J94XHmlz4u+grwbAAaKb/H8bCt1+K/ae1ogcDPBptYXlZDwcPhMjR9
x55/JcZ8/mimK2cpqnnBtqjdM3V/jeQxtd6W+8P03MvH5sOsmica53WFk6YEpXsEL5c0K0vv85jF
fG2xw7crhydrJs4oqfqe11EG8hbcaoFPQUFn8gcA6sN1Tbis/Q9NKHMb9Yw+Nj6JF98NxImA5QbR
6rqHa+vaRhJQSJwJgzaa/tSs+usXa1udzz9/TFcZlpx6WWchKav8+kbZY8CkdcwLFMh39A779h0Y
P4DtTCvR9/OZz3xtcUMtSxNoR3Dl76IaSb6UHd0CjbPcTaaHO/8dAxj1zZmkOH606XcXya4UpdkE
YJnrnq4t2sYZLXdSXh4MDd37BehIFE4dXYQQe90LtIWrRFYkFoA8Z2TJt6MNbD4QY2Jt62zoHF08
CAMlPgBCUwaefB8Y+Ine12Za23wYFrAuHQzjyQMgvSkDMUXJJqTDOwqy98vdYljCugowaq00x9oq
A8txvoYC1F0ACsFB6oBMLvJgKtduPA1fHqYLAnEWBSwaJthBMlfWA88mCJ/Z3JRHEXfRcQTq8tD2
NVJsrC2PJC+63dhcmE69Z/0q/aa7ar/LdH2gSqvYHy+1SUVRHQYBUqtn/V7uS9M4Xf7+IUplce/U
UuA6v8/6X1Pob5MUiIzlZ3++y2GetrRZ148wA4Vac4LTeGkBVVh236r4gpMDJnf5HaZJrK3wLGnH
lkPTfm7AldnWU2rD2AtEKOW3a6vQ1AxtmeMajHcAG8NB035JUPUGCg1q6l9AG1lpg+kF2jL3xzIL
qcInKUGl/xS9z4Df29Nj0j4s99Hlo/n/+yemSwFFQWa7wgyFiahTHqIJLNuyG7szYT0gx52FczO8
8U4ZjM1WZpVhVHQ5IHD9SctatEgUAkniv8T/BYXCdd3lal9wGXmegt8WO0NlBfeFUQIrmu57C2Jx
Pihrt9xppiZon2/BaJcS+5KoH2A1BKLhXeomtwVx1nSmphdc/v5h5QGqkjrIT+HyqFSHRmS3tfBv
BAAiy7/fsLBdbWFL6cytoNj5g+B3Vwm1b7vquPxo0y/X1rVf+Wne+3AkiuGvGAFt0gHbJcm0Mr6m
x2tLuk5U3ib+zM4XtwGnLzeQqe4i8nTdj9dWc0RmRv0Mp2JIe+vmr00PJZBsy882fJh06d/khQBq
XH55RR+zWmwVOBwhsEbTj5JcV4HLdLUdD4sMXqLuGGRudNMN0ctU2tDzuWQlX2eYN7rYLk6RFC56
AjMrav+sUV25iXt3JSNrGFmhrVywuMJwIspF/VN2n880BIc3PXsRHB+WB8AAmQDA6b+LarK8pvGz
uIBCUoK9Y8fjF4v5MOic8XXoItBu4lHC0YJakQ1quOofMuHxW2T403uBpM++tjO59msMcV1oK5yG
8D+LcsgLRva7ZM+086Fr+DtbayX2hummS/HAx0XVbRSyAJh5FAM9KhRE4NL7Yhi8aVDkudynpkHT
VvsIe7RYRbD1g5UU6v9AvuKbhK/sbExdpK31JhpYkig0gdZnXKZn9l0lf9bDz+Wfbnq6ttanoZok
Ktagim6e4E4qKngDVk9j8br8eFPPaN/twi76JLZCEYRJ9pDjlNfPfbUJ4+p01fN1wV2dQ0yZUXRO
AutrCza2nfdDWs51i1EX3M0krruMpizwC/g2Mbq1yzsO5tfybzfMTa4vdQs43lZNTgD7sjs6e7/z
rJUwq7H9AxE0BQRprUrJ9CZtyZN6EFbt1DzwYRxbwOFK+UjbYRl0brKp2I/l9hjGml/+/uFrnTCA
W2NHiADedDdxAWB9ayEhJWd3ZZkZ4i7XvtfxmHJg4C/NiH7M7lnCJPq6X66tXzVlUexCbxokcIA6
NSXNDjUd4j3L8ni//ArDOtNlb5MtwI1nAwsqCxc8NbPJBinORzCBIdwc/y6/xDQC2mLOEa0jx254
UKSwXgc2qgGtNfbX1JumaaQtZgkUV9jysg7iyHYfLRDYH4B2SU6jDRAlOJRJuOPIPa70mKExuvJN
wYNrhEGgG8B9cdOU4ib0E3CF10g4hpQ202VvxAEifrZcFiA9gSrXclOTo0JWvutR5gwQWpa+CdcB
fnFtN2uoFWS6+C2lgoUsbt0gAgpwdn969o+LQnQKn+f2jja/iPdQJO+kuh9Vt6HWuxhWq1YNQ6dL
4uCTIZ0QiuGAwfCBpIDHtfmbnMGeJuXvqpUwlGyCDHDAsmh+wSpq2EHF+qL6+FS67UE28ihn+uYB
eLE8U02/5zLoH2IFazurDFllw2MQBhRD/DXhySkqiqPjJEcrFyuVJoaIocvpejImYycLHmDuBEVU
nDybvSy3wDQ9tZiRpUi4o1JFBDEQNaoHJBrc1+Lpuoc7/+0eSxZhaeWtHYSW2kwd8vYDErBIDyw/
npp+vBYo2iSnMDqr8sDntLx3GayVytSBS2oqxA5VhLBwaNLkBA/Q6sUvW9jOQK0LL5+2BVxSghGN
834GawQCmGuWgpJIW3gJlnVNfw9TBow1vH32GYvJc+HZ5G2Gk85PYVuA4Q0QXr32YJA8scy1vyap
BPHKT9l74ytyhJucfW/BSfsA9ufF5jDOyEuYCqQLR6Cp17IJpuZrgYykgz00YUkCRWHwKSj5E5XR
b5pcWYmH09J/x8+p2eDy2uNB03TbvCOAqbANWaNZGGa1ru5DwbQz8XwCQ0IV38s+vpUCfqPLU8MU
FnVpX8sAAgAMSQUZ6kd/1/DLBjC2hQtMN/yZrYp0G8tyimoLrRW5Bxl2RPH23KGYafn9hsBAta1K
yxtf1M6kAruw6BeYV1qw0cq97OscJfQBtOwM/t+4BlpZCabXXWbIhzhUsIq4LvXb4OJrhP1KfipA
Udh2VgjFD2amVTwut8vYr9rmJZpa8Akb5QQhl/5d1DZwDh9xXWA3GTn1UXUh1TYggBF2sUsp+1HA
mKqP15a8Ycr/K8X70NBZujMWHBmCkgjIpLoEuPZYYrFeFOtrnxnDJofqYWtsC5Q+SRVM8YTKZqR+
R0v8nfuLETX2DCtT1DT9teClhjn3vJE5QT2nMFBWPwthrSGuTPNBiwwgaBdxP2RDYFEkbXAZ+FZb
CvTkHo4Zk/M1rbqVeW5ohK4pdBrVJ5kX9wEsx+9gPrGro7UCVMPtlK4e5DZpgFqBtK/0Btic/lBN
hE+7AMbpDTiMfT3ABww6hOV5bZhXuo6wL5lKa5rSAFCRwHfC+yKFCaYL4t/y802N0eJBrDJStJGi
AZx5w60NT1a+GfPS3ysfZogMdtAwFo5jGOI63SZsxbQ2EwxzWVf+5UJkDc+hwZznu1bsaza/wJjj
xsZQLbfM1HNaQPCxP5x6mOOhSvBRuA8z8FY8XSmzMKSzdV3fBAdfr2SlE7RcHf2evytF4D+BQr5W
dr/orL6Dpf9zuR2mmawt+j6HUaMaYxzBbXULZ+3LDnqtHf/2p5/k5R1trU/pDDuLOGEBCO7d1hEJ
0NU9c77wyppvongMt6DhFLuqwQVsCWHphofpWygBhm/rXj6GfIw3ac/qbSKAMMLfhk2VlgLODDXM
aGC+eIp4TU51WHY7v8tbcMjccj+xFrZmHMAdjsKxLXUB7i+mDPxxYb2BkUpOuNm4GxrYNCUV+Za7
5HuqJnJwWXg723DUrqUkN4Cx/5kjNW9zv3obcKUOUw0VbRgLi0PqqGE39mItz2XK6jla4BpwQx8P
KgLqOpPwh4NnJxyhkeqDDgOkiS4mzTZ1K/8phr/AQ2sp6xC1ibUjQrWv3thb2wbcp6erZoSuZ3Ry
FQ6gHoEgFXKxSeeh2HJ/9UNqmG+6nDFJ2rancU8DX5W3qoORr52AhkXDSp6SEv6eVXYXsuIPNqOH
3uM/1dgMm8hpZzh3w7HU9qvn5WYavhU6tbXKYJpZdDENSG7DVKu6bWFS4rQwXavK6mfFxVo9sSEU
6cJHnwogZuq2DiyPw0xcFGeA91+syeFI3rQrGxRDONKhrVwWtEhbvwpEmuXbeXBeZOfvCmstE2ga
Ni3cRWMqo4xKOxCI55uJsi/tCPec5aH4V17xSZzQ5Y6+EiSOaEUCIBhhzrJtvlwsMg75I3+vvgsG
Pereb3Co2do/gVs9sV1+W52cA93DpBqk+fIJ99KQwCfPxSv+q18TeIRs1tgypq7VImSSJfAJ8loa
ZMzNnlEymH6BeSY0enU1q+s2srpMssCTiIT/YeBBgR/t3aFtX5omrd9QI9rcwge9PvptkR+X+9vU
Ii3aeGWedFGEb5dDKaBv7c7B6beZVk7thqfrmskpqmbPlYUDgqp9xytQ+yIfTmzF2/KPNywnXSfZ
NTmtwgF66Lp/ri6QehjtNbie89vd8gsMU10XS+Z+D1i0gI9MNcLmO57C305M1rLGpl9/+fuHjXxY
wyQGTmQkYFNW4YM03Hikby/8/5exqVf2D6YRuPz940sgfIGJWG0HqfcqPQZTgLcIQMnl7jFs6XS8
K4Ftpg2ViI0KYMD8wAMtnS2DIWrf3Vn9a553z3JNt2pqB/1vOyI+J3arbMzTTvxVtfxlx+25ngt/
ZdUZ9lm68LG42JvUqAwIxOA28Fku39vW/+L7/d5SMWq/puaPGNTP5X4z1P/DJuS/rckhSOgGpcag
rq361Dc9ikRSDnIauD/RMfX9+FW5bj89zTDse5JpDG9xpJ1HhgybTyHtYr63sxtQAUmRqS0f4NK2
rQcGJxVX2d1JtLF/9Bpaf889crEgA2vmW+p6M/DXkoXlfrkdpkHRgodDkeOLk5wFcfpaqZ+MYTuW
fFt+9ucDQnWx5eC3sgBojgVR3O9cGCLaPNn4zfsw8hvUsdnh3+X3fN4G+GdpQyFDqFAHpPOz9Nad
ItiF0xsAAFeu/D5fIRBt//fpom8LFcXooUseXwCPN8LCOI3tjRpvSv8BDs+bAmTc5aZ8vo2hOr1U
RWPoVkC7BD2R2zQqT03kBpYFAKBVouvYVXdpVGc/ZtzrQa9oqsCD0xe/7MiJc5zyeSXmfh4W4Vb0
3y4rgN3wBkj54R2f70s4eo5Vd+AzVE6r4HnTmGvBBIC7DLILVBha4Ch7uOcgVriB6dTKsjBNXW2X
QFw+NrnAVSbcWjewiYU/i7tl6XcbLCOZwX59bbP0+eeJ+loYgdNkLxJEhcCd6D2u8m+Hvrzqy019
bWmHvt9wYQ8i6GAVNIKeTLAvqNrn5ZlqG5JoVNdjOgyMY9fCKadq7WgXTZZ4CFsCkw/P9U4J3GZ/
D/lIvoXpZWtZ+sgZwOyHhw+gmeD39LArduIZjlY9L8Gfhdssq/0Z3tZsGo9q7ucds9MhRcIRnrNp
AhUVFjYrDkkce0d8atl5gjv9FzeF6UxGWbHp5jz6kaHMbG/7RXNM5MUbaoBz0hPwncUBCiB4ayqr
eh5RFnwApmU8zBNzj0k/h7sBxmr71ivaQ9ip7tSPyXRqcBu/qXHtvKs90JzKcXCRIayLk5Pm4xbW
kfO5rsbsLHCDeFPDeHzDJLyhMxiI3cPkyfqTpe0bL/vh2wgL4qOlQkiFeekcwkHkZzYJCcpWhROh
NdUj/LP6HmTxCdvgyO73xB27OxciqB7mVdK9a+FQ8MxqiijaMfz8HKY3uP/DSR9QvIh892dyiizc
+pGB8yPgeXIH26FZbSgX4a1nR3871FbcsXngya7zh2Y3dkCvtaJqUCZEYbEXd+wZRpDlI1KRiQ3n
77bDcdsZxI8m8qK9lfbJSyUzgFVpLZIJFp41TCfzWBFYy0GknAs27oYWZRV9y8iG+TJ/AP83FbsQ
GtQIxrO+vE5zRXW5LtiobU9Sr4O36EBgI0k87O+kc5jKyn1YnuCGCKOrdq0mLeCM7JbBSJFwrJHG
AyMU5d1pB2jx8isM0V6X6/qWGoWHdEdge/0eEMe3UeR861RWsnXG8ORKP195k6kxl79/2EMq10Nd
TUK7wPFbcpphK/3QTDGFfMib35cbYwj6nhb0fdbBoKNsu6ByrGknWeYHyJ63T43DvNt2mNqVnZcx
7mihv+27JlNw0IWcr/cQjhP3NuLD9DVPE+QDLW7D3tctMvZYWcDIbwpA9l9T23edlW+DIWR72rcB
yyRW8FNWQdVNMURa6uBJz1sZKFMvat8DT1g+WgSmNPyZHtI2/910Xr9BzeIxLSq6ssswtUD7Mohp
Li/cRRV0cJqDDcDJi9OVzjH8fl2728QI2iHJ8GjZP4s0hAuXU/Qb2DOcWdTL3fJcMzRA1+vCFAKu
5xNTQVnGJXweyA48v7/XPVvb7yWD3dqUX2AOce7svaStD7iFc1bkiv8QCP+fHKE6ubN24OMGu2In
GEkKQ7cStfvvQPnbf0bqzTcVYvIdrP36ew5v2W1YVb9mh8K1gjXk0UpmtmuK1vnTjKraWk3Jn+sY
rnaUugDLE0vs2JCMX2oy4JNQSPLHdzoXlYDYvzQkJaeuHujWgoPFtgw5R+mbM2Pn2ky8P8xRJFcC
gWlwtFiTqKzI7bhrAhyKfvVO84WH3s3y2PwDX37We5d3fohjRef3Vk5mGHKN1R14VtmwRXkDropV
7dFT3jrWI6xuu7+idmW+QYqr+WLjcvR7HSr3FpVw+RG5jHTvdXBHjVCKfUQ9Cf/G2zT+gnqP/KBq
4BUKfwoPNpC9ctvgdjpoHZZ/a+c0h3MwqHsUH/17EhfdFp7MLbhfyXCco0ntrLLDIUcOMCFJHA+f
vTJXe9H2UDpwFBAAzILipEqmKAOO1QNMQtM3KWsaFMMU3ScxEtheIuwdrAvjc+v18ytldbrtQ4fs
2pBXG69FhZM31fIk4qj4IlMvvIEyuNsSIuWppCCRO37C32A4AEdHd4j2WZpXxdGvGwsu9tM4gCff
wd1aAM32zrqawPwaQI30NLYejFlRAALFYRuXPrK4MKkdsdlYGTcMz2fDpoXssPWGOvfdIcjhdFV/
6wdk9xICG+wO+6vrbqupq8Vlp3CiaG6nIbAxnnvg7Yd7XiUlJAvjL4iOUdCmLIhqlltkmuRanG7D
kNVzWA1BFKUKVLbOfu3dKV9ZQobjhy7MFhOsKJR0oYkY3EdS+TeQ852LsH4a3OTYZt7fCcYuyw25
hLVPhkbXZxc1iFZROdoBJQ/TCIfBEgdP+GNn3juURivnTcNXQRdp1/HsjWMKedcYkm9jmz9MgFBF
Ay83XHr1yiS7xJfPWqIFbtqjwlZGMAOsKWztnNdensJhLU9mevilZR8CT8UTL5pSAPkzeKcqBhMi
Gm1wCln57YbppEuvQ4WiYNgN+Wd8LVGQHnl7uGrnK9/kfyLWz3pGi5ojnH2cvE7GwB5mmmx6AUfr
KoNVa5aN9CuHjfaunRPYyCQ1HEn4MGdbXFkhiTKH0b6iAyk34RvfhGzjMKzYnsJl6W86MWdrw9xi
r6aqKDbcS2BQXsD8ue9z95BF2Xh0fEGe6oa22GnU3X4M98Di9ndDNBfHuM3an8DX40pugmMr7HtB
4pcQtwyd1XXbAkXmX6OE2d+6RKaPkMLzWyEtdqrTQb6PaRjdxny+QMGKWhwdrwSsFHXxyR4EWXIr
YG/ubuZGdI85XERPvR2B0oeLifArbqz8Q5t61v1choqs9LFBT0iFFuKaUMBMlwrrTPtinyu5K1tA
xXG1x5IzsfirG75HyXjuUZvnvqa02tRpsvPWYJuGgCG02DeWIS7jy/oyPcc/Nql2aZfAYZUfi6p7
YXWytfy18jJTwNAinwh7P+zgrRDMU7oHF2BfgLZYxj+lPW3y7s9yVDItN22H2hRw8UFKPTwzaJyQ
FN1OltzQZK2U1NAGXanueHSM3IxY55Ehe5TVGxvpNcsubhLAECty3V5eV6zbVPjKVWgE8A9zN+94
8gLPn53V+iuTztBLumi9i3nO8Z1jgZN2P0heD5u55Q+o+l9ThppeoEW9zEl6b5S4h+wAx6hcWPQU
zbaInpcH2TBpdY26aJkV2/nFhKsNQRX35hmgyzgAK/s7ocMLXJsfnKZ+X36ZqSlaDCQKZhyyEXMw
Cbhtl/IBKYQzGcor26Itf2Y3zhBHEzCI8biXabVJxmxbyHkbe2RbNrh+QDn3cksM3wpdvW6pqsSW
ns6I5taO9+42q1YyhqYna0u7xLcn54RCCIwjNJflc8jd79f9aG1B4xBbzkXYVUGaN+9O5r5L5PpW
OsSwu9DF6Q1hzqV+EwJdLyNIn6hdXCpxM9Yh39N2vC4fpEvU4ShTcN9yK1SlxmnQFjJ8hMCu2cKo
hK8cbwz9r2vSuWeBHR8ORYDs4be+sk+Zfx22gOqac+lZTj11rnUu1W/LaQHLOxFnbXtv+t2XNfdh
c8TsiRN4BsKmYLZ2rDm781qgNqxaXTPe8g63n42Ev2zZRK9h13JAywr5O1J5vNLppldoK9fxXdXU
qFs8X7aNTpvtovltBnB5ed6bnq59mMnY2QPo0+FZuv1mptkmxgWe8vwrp762YqtUwuyOwGKLWxCP
wh2u9J9o+FzFdOX3m4ZWW7fULewm5rAajIauPXJlTYeqZsnK4cPwdF2aLSgMJUoQ187FOO8iIbDP
5M5adtXQ9boyu+qpzW0PJgbkQtFwvvYOUGirBwLDFuL/pNl+lSlZxvDQksOxjNl2hmBN8fGUJY8i
eblq9vyfABs3QyHuFNzz3M71mSWhfUnqlzsY07GV603TEFx678PaTQgKPCpnmAJi3xfzl3z+dd1P
v7zvw3PnJmFIf1yKrnFTtwl975T7452kxcq3yrB50DXU3txkIfwAw3NIyhE3gPm+CNPnIW+P3ZQe
aodik52Xh+XG/JORfXKC0sXUthiQKPJoH/RfcWCpv/nvvN1Y+UbcUlyEbNQdeRm/P6tH5Jvn5+V3
/lPtfvZObW0PTQXnRxrVqAZth33ZlQyHM2wncPvsOuG5dMf6zaWj/xe2rtN3NpbYeFi9+4TSPAdp
laY7pMU876vKj+ONO0hc0VhJVf2txuJyPyXpH9jlUlCEqrLd+oNs7/MwwcVNg4p2Evi5ze/iye+Q
XkTs6reV14dr3oOmSadFFVEmdu92tQxyQEKy2L7LM3Hljaou5g4F7AQyCYxmjhRkVhMcu6a/y0Ni
2GjoYu4IBbmkV44dyHTYRvJX0tkwIw7ieI1CY3rBJdh8WDT4yKEOp8e185iw+3rywHCQf3Ibl5vF
JL4tN8IQuJzLuz+8w3GRDaQUmzxOn0T0NfofZ1fSIymvBH8REjZg4Aq10/s60xc0K9isZje//kXN
qT+/ppBKmlNLY8pLptOZkREZ1MhEG3ooytZrxrk0D82ptHPrOHxGVbuc7K3kc5iYZCOkHRK+tlRL
JqlTtaZdAkVo0GpExOjtI2kk36VgtP0oOR6j5RD3j0ZD2Ek1I1SNs8bbZrkLYBOAOeYJqQrUDpzY
CmyznV9jiR5AybLiaI7TtOJYl9bZ+u865xUZyjIBskp2yXuvBnIEe5cf5pVbb7iR9I+ZsRoBL1x1
VIsyODjSuxjKIBAXHVFaB1ooRx1a/L58YpZG1xxRSmM/bRKMPsxlSMoKbTFvA6oT142u+QIVA0PL
CAgcssHNkTEa+q007XHf0KHbXf7Ewl2hY6BLr4bicNPbkcHUg911ZCuaYZO5FgIC7v6ShO8Hw9lc
/tjCaumQ6LoYjGFOvTGqjTZ/g8Yg3/VNPxWB6ffzyuW34D//2cQnGzYMlYBK8KzUMx/xwgkqRH7X
/XrNO5QFLYaS27jo3N+N99KWH+n4cnnoBYPQQc1KmA2o02oVZaTb+9DbC4oSGmCiiH8yb+aYBGLY
y59a2oPzun1aH+IMppot7EHD82HL+gpE1xVkX1g6rdzOSzugWXfP3XGwUWOJeNL/4dyAEFfcXWcR
/0fomlfNILkBua1E9QHIavM08B1RPrl2ytaa7ZYmoBl1YnmQKXdtyL4l0xZdGA/WkD5eXv1/bueL
yOVf5f7T8vO8HFgac4GagoxvPdFB8XeoCxOXZTrvrZ6pDSjR4te5A602+LtNMyw6n983hjMcm3KY
t13Jim8lj4tTVTFkMz0LLSVOgbdTb9bF0Rp88TSB0noPvu407HxGv13+7UvoAh3vPDpyHJMBb/DZ
ze0N5/yvO1Z4kLu/0Jb6LS/N5yQpUfVR3/ukX0v//0OGf7FiOgx6gOK96TNo0qVob+oroKJ6O0QH
37aFCgyJ0WwsPF5sONA0O7yJEdAhn77iTBaMRUdI23GTGp0xgdHQR5IVhZppW4AsfAPUrLNiLT7s
7qvpaV6FWybzxeyrKHb79z52BEJYOQflWNwkvnMSEMkNqDc92Aydl5c3ciEEMc+z/XQGlS3Mvh+g
zWSID2diEDX+Ftf3WbJ2bS0eFM3H4JBgr1Iok3h2EuapEyZGu21MGtD4zVJy6+b5Y1J9i6u1+tbS
jDSXU3YlbywHH7Sp3BLje2XaOxHf9NlKwLI0vhZEkB4Mo8Ic58is7+a8PM7nek8auQNbwT4sfUBz
ORZP24zaooya7Ab0KkFF32uPBPZaD9DS+FokgYYZAZX1EtpJ3A4a66dy/A21f9rQqr18pr6+wagO
aCayE3FVZmVUZh9J+2rE6G2B2m5iThvPrK7y/lRHM6vEFnY6wFZq9gthI6puvz3clZdn8HUkhNzW
f62ikHGRm5YLjQZxYt2vrm13TToFbffS9GVg8F+XP7O0UOcd+mR8XdNWXpx4BGW/+jic76/ZAvTC
TT4AowN1gVFedaSoDmT23IbE8WiUkTs+e2goAxgsFMoN8AS+cjs0M3dyp8xsF7oJZQk+ksFxurAz
xptKrYKZvva/VGeUlWpKRlcqdpqBLA9tw5iA+6/ZHTrU+crBJQvtClTXq0c9jQECBAbvQqXshDbN
dsP8Vm2sogPgyFQ2GkX7ZDtL0qShwYBJ9JRv7UXfOwdIRs37zE2tbwK1VJQciv40ECiaF6zgCNZL
yK30AzkYRZ9tQMdp4yA58TbpJlSNWpfP93wEiM0eyxhMZhMDLrDm4aTs5lhOAChBNaq8aRlDf2Tj
xy8zeMjuCyXlAY/t7qXv3fgJDOPI6gvP2Xa+mx6LuvL3HCrCgMlKHrKBjmHaGu2mMfjP2KUdFF1L
cZxFVwWq8b3t5JNx2wETFeUJH3aqaftXvzLmbUbb8pTYbrZLs8kI+TSot7Ys022ey2lX1STZu0Uf
H4lo4iOL3exoJAVGbUo3u0NTB33vcz/52c2e8IMamod/OmgXHG1/TPZDgZ/fWa6XBkVcpTs0RA47
6gI7DHGu/M0U87ArQNW5631W3vQNSbdWk5kvvBHJxk0L5zFtafuUQOtimw21f8jHpnzvmf/XIKQL
qSGd0GhysREJ84O0mMsDs4iLcGhER5JdWqFjJsVReTV758ptfsjYTN9cb3A2g0hE4CvzPs0hFwXa
rmyXOz09AOr+RwJ/fMjTsTiUtj8dUd7tQs/yyoeMcnXgJRhIUNInWxOCpM+d6rDfaCEiAcr07dYu
kKi87ES+dudUh8YPrjlnqNWryE2oCiSpZSCd6bkWNpDaEqDxy59ZMj/t1pBj07hsFE005vVDmsUP
ydC8ZYncXR5+YRY6Sj5P5NBKF0IZfX3Xug9li35L7yP13i4Pf3ZD/x9ZUR0I7fe9aMYU6lmNcFHS
zF6sIf553dDaXVH3LfQBHRdszljrvDw1IEa+buTzWn26HjJLxbge4jqKc/+5t+WdpdqrglmqUw+j
lQ3ClT3S2UmtAlfKsCVlKOnKkiycFR3j7PRZr4DVVoAEssBDs6o7JZspXqvmLA1v/Xddujkj/Qxh
wGi24Z/T1PHCgiIijl2xRhO7dBzpfz9RKAh1AxHNTkMMTTRUrP/aZHwROaivmCEPl/d3aR5aoDcY
WQO1RKuMbOvFi58Qd0/uyv4unXfNWmvpQZOnIFU01GlxD6WICdjWmMwrG7wQuOjw5YRVqXIrp44m
RtF7YnvwrlAOHnd+bydH11Pqjph1M6wYwsJC6ThmqKE2/TyD3JXNyalX5oENYPwc1siml2ajWTC0
7mnccAOKKh1vTikVzcarHGC/DIChSnewt1S04vmqTdeBzbRLnT6GAFg0ub842uQgBKbQdnl58IXX
FnXPK/jJZSBf23fxjNH9BKlNyZW5Vx3i7g7KAsfeaUjo20CwDWkSH+KO1o9IYxkrQebXr1eqUxN3
jui6Iod4QdyixKRcl23xUnZ2leMHySymHUtld5rE5O6ruiYrJ33pbGjOIMnBRT6dhaiq7glQVsUB
sXNWZrQ0tuYFLA8gg6Ir2Ily99Bb5U8y53dZpVYSQEvnTrN/kWdFb1C4yWJ6FUAZTMPvHL3dOX82
vesEqKgOke3KM+pAQg1AcnZPmfXDr+RNazu/Lh+4hRXSYbGQhQI/YFFJCJy4N3ah0Bhdd8HkTL8v
j7/gx3RErOUNHP9S3FNpfZfZzisRxsvloZd+umb1FWnyAR2eRdQQANvcjw4s7dJcWZel361d3cNg
g2WooCgX992hilko4ua6Q6ljYJsmGQg0EZCHylkABGCQpl3I7LXM9tIvP//9kwdJeO+wZrDdU6yK
4ha6fUCbWemaesrCw1qHfwpSN3YOya1I1YQFjjIOVpK+K4D9iV9tfTC9gOZmrTt1aYc180Xq3GzH
xC8idPSFKGuFMwg2SLGWGl4wX6aZ79i6I/jd8zkqTBqCXSK0pjiIexJK4NgspsLrzql2lUvbb1nW
T0PEwZdwRNNh9eA7uJ1y35U/Ln9iYVd0nGdctcRxHFjZwOSu5DWeSiX7MY0cT00/ewRD2h6iD9c5
bB3uWYDGwgRxTwlmkTdreKjUs2heL89jYUd0oCdBNAK9BXSFydH80eZIbYGVL5DJEFq8veltCA5d
/tDCyXI08yadZfTz5NunMm0e08l67Y0GPZ7W/vLwC1yXVId8zj3Cj7goxsgBSjWqTdEFrK7ig1eO
NaLp0s8DKQnZTOiNvJtTewRSrZ/cZ1cR8903vc5A2M3Y02jY9g50Cs3eVqQn2wo9W93eRePCj5Qr
ZhzdCa3mPC7Fbey5ybbIhEASoHW/+03X37Qkzvej5/p/a5s2f7quMbY9oJTHzLCGX10iCsDeLf8m
jXMz4K3pPl+e/9I+aj4oc7j0qjyDxlLuRDQen+QsfoAmLUQX6LOsvJXjshDkO9Z/Xd2sssxH4Fch
Z8XfACE6oG0K2u7iyajWGHsXvKkOQpVjmcSzpFNkVPIYm8Yhs1ar2QvxlqP5Hy8BQVQfT3XEfJUe
JE/vWGudQOh0j9LRoZjBQjo0kOuurgOQUkfzRGi6dqid5HhUNN8sCFsodPl2IpjiP5e3fcGqdIDq
GNsKtawOHDpkaDdCEfnq+406DtKhK85nYct1dKrvOelQZhOo+Uy6aYu3Pv1NPBHGqyqTS3M4H+lP
12c5oJCd8JJEdprGAfJ5D82knhKUoVaug3/AjS9SGTpENckUEgN50URlHk47fkdPdtiGIFswAiNE
Ql+F7ca4RWf8Lg5Oz8kmviveUSxb+fzCgbbP8/40PztVE81z8Bx5/qheFdjtDjmz6Jq20ILl60BW
hha4tm4zCbQKIFffTO/bbN1Pcb4Zf18+Y0u/X7P5zpGUmRYgN2Y+b1U+HUXlH68bWgs3EtpY1dQL
GkGz6BlNsU/SHFcyBUvHVjN1ITnJ5xxDV8J8HjxY9FCeFVQc0QTorpMrm7u0+pqB11KhK9ybVNQm
4Durqee/S5MbH6N1TpLO3P/rkGyN/WvBUnRQq7BrUPsU4MQTsUJB4k/WO4j9/l7ei4UF00Gt3VCk
FHRfTUQNEdoIAoSYgpy9F8XKZv/DyX1hhjqwtaYNKcE1jYMU2qH3Nt4C6Vi8dsED2C620CQ/0O8d
VMWezV2xMY7G9/69ei9+mk9IxLgb95iH1wl5UB38io6BDF3JoA8q8NRwRXeOCoZbI0Mz6+W1XDCZ
f0HKJ5PvmO3PFOoOkUz86s7rGRLzyPOsHO2l0c9//zQ6Eu7MLYYEP9/yj0nVfRiD/3TdD9dsXQ01
MWYDUhgeTtrRLe3hhREVXxkE/h/Y1Rkc2qM/PCpGcfJd7w/al3+brn8Vnxm1NJuvUeNH6yz2tTUr
IMpLqNbL0BzWhKSWzE+zdWmjEILaP2hpYmfnkp8GpElrdWXco6NLZUkKg8aWFSnh/G5Mdux5u7+8
qws/XEeX+nlZWfC0TjQDV4JAP6hVEaRyrfS7NLx2gTd2KUuVtaChNaz7jrlbD5ibbZNb9ZW//+yy
Ph14D10CuRAuuKtGegCtDapeUiC1L75fXp8FJ66TAIuWIHIDYR0SjA4E6zkIgLj5UNEpDYxqKtHK
bqwEUwumq0NLe5bgSoqhbWJnFkS0GwVKG5k8XJ7G0uCa8TqeMGd3yoZoEuNmBP9C6ieby0MvPHd1
GGg3NaNkaNGNuqE7UvAJWPUYsdT+Rif5JMf4fYrXbtSFe0jnAk58t/FJNToRenm9N+WjlXtiQ7rx
wMy7aay+XPHRC1y6VOfSzZvCjFPA3iIHdn3MZDfjMVcgA1ta4mCagh2TjvWHTBT0tsprsnEt0R6o
Vw/gh+qt14QgSXV5eRcOoA4jZVM2F6UHrtDBgZ5O6g7VDiDMbC8VKT7UZGZoQ+Zr2YSFBdZhpFWT
lmjMz+zo3NPseaAFqssg69C6PK+h8Jfmc/77J4Odcxe1cVcMyOWxTeqCnFmNe881gDX764pf1y2a
5hUyc+YzSMGh7AICBlF9M9qfs83DZuoDZfr7yx9ZsCkdWioNO2ZlDMK5nPUstFjOAxbLlbzk0hH8
1/L9aZ2mVIJVsINZmVbWhaMzd49VkRZPqE7TW8F8qCI4QiW3Xm65+6JwvR1nPDu5spW30shnJCKK
rFzxgktT1dxH6zVmP46ODfGY/Haa5pcYQqiXV3HhhtBxp8p2kPDOGhqllsyCwUUPRduO1rYEQ+RK
TX/p12t3vxGLWrQW4n0IuUKXau7cXT2ZzuN1E9Cufs9jGRSdcKArMOsY8fem+NsBKnl58AWD1IGh
ZZeJLmYcyOg+3zbV7aDMTdP89q3368Y/O/VPp2yAxFKVo5EsSuVLat6Isdibdg76NrlyOyxNQDN3
4CtLw8gNRI1uf+zdNAvY3D+fxVup0601J/v4tV+8HkzN3GtmgwqlgfpeDlxWkBXu1o2Ho2NYuJ7z
m3ow2gBZdyeghb27vG4Lp1YHelZVTJzGxxe9qYXZm1A5M9zfYOhbCbaXlu18lD/ti0tYJdwaywZP
ZoWespqwjr1n6o3QJeteLk9i6SOaVcdZLioQF9lRlQx/jAotFhM75V13sJRagXcurZP2ii99CuZU
C/M464OloIOssiFoHGfFPBYsW+fDzUcOhFnRlRE0y99JUj5JGyHs5dVZ8sCmZtgdREB6p4bTA9ro
3jWMHzIfv002CI+KHn63j70gY+SbS/xjZ4Bf0S+e/Qk0h2eh18s/4evpkf+DfubctRzvfMoQ/X/z
6kl+n0E3t3KGv95+omM+SwSEkw0mqgjKBc8kbwToZfjB6UDDyP1+xb0vTUGz/7LPq8qacUn6Hrmx
O9QNHL4S056H+H+rJzptLW/apEV3C4lo/VaOd05HUZx44uY7iJc3lzfg69iW6EjP0lXogBjBNgrR
wceyd0JpsX0v/DuTk/u0UPeGYi+XP/W1pRCdvtacS6pioKHRqCIHgPp4il4qr9/Vpr3yBF7aCs3c
e9aNSZsNDFvxs3BfR+f+8i9fOkeajUO2BiwwTmaihJq70Cpz50cnzcRm9hoBlsLiOoAP0aF5Lpha
oTCP32/gqdoMOwd8/olYWf6lw6QZe+uTvp1K8NaynoeEAME5D5ASgWJH9QzOvO3lpVpouSA6MC8V
aCDmCSq2oIa0dtRKyG3Xuv4TRN+dyEXMU2zzMc1B/ztAM0yYbUtDFQP+m0x9c6Vb0eF7hTPE8xwP
XQTyuQ/mpz9dd028eOEs6PylnlOgreJM/6vydN9bt5lCN+mz7NaYKhfOsE5e2hVjxvMJ42cDNIyc
OqDq9+WtWbA/HcPXU8szeZZTyI7xAivfObs5b+sQjEr1isNdOGM6kK+CRLALxt4u4kUTSE4DXlnP
lKljMd5M8XUdG8TTzNweYtID/utElYFCBoHoOJFBh3oGSVfi6X/JoS88r05GOsl6ylMbTr3eYAIn
Fhan9tX9idrqsd06Dyq0t9k2f+aP3nfz2b8lp/5GHPLH/KP8YHS7hipcOgtaWI8+vr7gDWBzjlm+
NBY7qP46Ag3i6d6gqvG+70waoY/9fjb9Z2MEijy1N5fP2tIC6oi/HoKAZSfRqtAlTbUBN2a5gTJR
+tTn7RzatGI25Dk9iZZdWT2ItC+AVB/5nefn062T2fPGyLJ6Q2gPgF2aoB7FveID/2M8GlzkoVnP
MjBkW6GFz/NIaNl995HZ1bgzZlFuHV8NaYAathP20A3cmp0cny/PbMH+/w9bOJlyGOKYRCBG9ylk
lOSmnr6n05Ub42rhRN1N3cxGFDVJat+DrWvH8hRpGLLy6l44UjqcsHIQ2DuC0Mjv0mLH3FnuRWX6
K/a/4GJ0OGGRU2gQVayJCm7+qXNwO3uFujO7NZjU188gokMGVa6kAwxNHxEb1MDocBZHQom1dUVN
N7y293GXkK3lK4LTNr1d3vGlJdPcjbSQ/Bs9sOKONfmAssRvwtfMZGm9tMACw1aFPcMK54Ta29yV
5tYviuwBBbRmf/nXL31C8yEMxHLM5ymNgOK4TRm9d2poTnbTCgHVgsfX8YIlKHYbU8HO0fV9ajP2
xEj6CzTO39DueY+/XxcJ67jBhEgrKfCpaCKEbxjzsyBtRxJAg2uTT9U78YuVRNDCeukIwg4W4RFm
jJFd909GO21a8NeOBV/JpSy4D6aZN5HMICOdp8g30R/mjYHXfvfQoG0W12nuQXP7vw/ruiuhBuyj
8R8vq25TceeP6Q3GTol8DU+/NIfz0n1+uhvcVlCyPdMi5AMUFhr0J2UgktySqlQnH2wba8mhpc04
m+SnL7WmrEzDKyBOT8bhfYbQ7i622/g0gMX5/bJ9LAWsOsTQgZRbl4PINmohXbovzHLeNAz8JnSq
2MaP8zIwp4YeBSo6m5HFCSIN5SHRmlpPl3/B0nJqTiDmFe9Z7c+R7ah30Fo9eiUoAfvMeODVmttf
eObp2ENBOFW04TgUc8N2HXCyO6itpZthVGTb0aJ/8ZLB3M6WOa+8mf4lib8IoZgWYSSmn1TSl8i0
u8w7tpCd/0bMUtx7hLcnR8zqlTTsu/IbjhgEKpEBEYV/V6Zpc5tnvvsoJkUPCvQ7QRNbdMWPLBwo
Hbno5VliiNmTkWMMm0ZYG89FX951VAxEhypmwLM3kgwkyq2/BpoOB/BW0w57yX5Y8RoV/AJmn+io
RahfmFlvQTnD8/lzayVyk7v8UDf9I6XOHpCrbdHk+6ohv1Nq0OPlQ7q0cJpXGT0fTQ+yB59xyqpt
W3sPeG0bQTzl/UrMvfSF898/23pfV/bIQL4Bte6x+mHQk3/tvmhuZEZew51rY4ri0dqDn2HfTRIq
htWPlpVb6QwsuLxIC5asAwRVafbC6rgZdeyHZz+odtqbqtzE2bfL4y8tkeYpmEkVjm9iRsxRLy7e
7KpsX1rI3l4efiEfCBq3/25BkoE6FHShUBkYuAPCdKc4+uhS25c0TW5ArDvdpNAD/Zs17Yj8kDT3
TABzmhSyCzzTTA6gBruOWJHo2EFA4Ke8YSSLGPFBOz37m1pA47DxxOvlyS7slQ4enIScINFuZsD+
kn1ltztLuN+seUDegq5l7RciRx096DGSUxsplohm9FT2FkB38yQ2lyewEAvrrJZFkXaQpDVmNLS3
UAByA2481YW1s9TLZLgQqp82+Ro8Y+Hg6RhCAmHv2KtNcBjwMey9dFPTD7oGsVsa/Pz3T4YvqW24
Hj9n1/p+i+6psDL4ZnLT7eV1WhpeM35W2rXjWqCQdWgajtburDOTjSv3yZLJ2NrjgKOk19oSooRp
wtmrO+PUBmPJkzRE5zIqiUVrA+htqG2O1va9N9n+JsvmDuoQcbpthTmASqG9zj3YmnsgBR18o0rN
yGoeKcjTiHHjJM2Kc1haRt03gHSLtRWiFAq2mKz9GLou6Isrf7kWK0DJak6gEmVGSZfi/ZaM/m0P
pvFTyiayYi4LtqjDBwuaZEgPO3OUlcMm5lnQyOvE/ogOHkSyofLKGBfyrNINN8G3jiY9UAbuLh/g
f6/bLyIpHTrYJRmAVh0bIz/m6jfpWr8J6XwWNky6lm5R4/C+z3brZ6FTswnbgjekHQJ6nUatNfVg
+O4b5gUOWgl3cezOJ8XEuJX+GN8mFRx34FJIspSuK0MfRPavovemYp8DW3tnn5HViZmYEOUo1YFA
GmgrBLVvc3AP/IjtOP5uyyZ+8tKp3ZYlZcchl0WQGKN/sAagh2rT6jed2/pJ0HQzAQS5cNxQDlUM
MnzSjW+5nRqHvkmrR0AQm0MthhhU3lUOmElVP/lDh77Krn6pCz/Z1q2rAFiv4rfBGpojwksetj7o
mmvhpzeyNs0NBW7g4NRZ9tsVtN+xIvdPHfPZ39mrRRz6ZtXuPbQTAvlYq1tWu+I+nqsqqgHy/jGB
m6gNrCKeT3meShXYhdvWeGTy8vnyXi7cOjr40i9sw6eqA7lh3hsByLOzkGfQA5nRSBEmjD9d/szS
YddcaqNIQ1DYmwCtQCsTa1qAWYth5cm/NAfdoc4VIqYeg6Ogs4vVCxI+e67GcJx+XffrNZ+ak1RU
Eu0n0QjYW4Au1P6mTt1pJQO2cG/qMEwRk8okFvRn5Gz2qGUmw3ZWnO4S6bMosZtyY/GsefEU8LEB
Rzb793Wz0hxoajkudCKQUu4yvLRySeuwNtDIdt3omge1rNKg1jjJKM9pEhpu+yhXJdsWWgiIjs4E
AD6p87aRkTUOA7CNLnng6LB+oClJ31ht2x8ZFHS3o58WD7ky3NBM6+HO9ER5aAAGBsd94zqBqFMD
v8xAtstHKOcA2nXXoMFvw0hsH+JROnfeIMZjk6p+Y4sJdNroNFrrNl54AeswUMWcmTXAMUV5m8gg
69GBNJ51M123PoFZrQ2oBWQFgsLN5Q1ZuC//0c9+imoKiAw1JaM9AoNxDITf3QlQt4UZBKWv+8DZ
PD99IIXYoCEnhaYnafQbp/do2DQx+y4gtHUd4R+AoP/9Brq/atOboHIPXjhHzSHzD+7QrkQUSzui
+ZGkohUY+cYYHfSgEgWkIHHuaL9l2Jmh+8Xb61zuP+qeT+tEa3O0G68DRY2ngrmwA5PzoBD5RubX
YYCJDhB1Z3PMBwWaOXBiBU5zY+R35rjiDBe8rY4IpYKBWeecMMQRikS694gaNswGt7BdXtcySnQw
aMEtL7ENEPCqDgQGFYsk68JYudflDnSAp6RQcPK5AhVp/G6zMTAQQXL79Soz0AGdonCcqj7z7ja1
fwcmNzuQg/PGHL5WS17YAJ0UtFMyVV5OICXrev0ezM0vlhj6mwIiohvqg3bpunlo5tyqBBk/B9fS
7DwVzhg48m3O1pQEluag2TGaLnvXYQg7Cp5+4CFy56WgKWFlcZNWa3JIS9/QzJn5LpG8nvFGHBIW
Zibkj81Gjc+xqv1t6ZjGGmnFwgX+7yn2yaDnkVSsbvFYEBU/Ja0EVbxA1OYbcCIWCQzaHjxpfBj9
tJbKPF/RXwTgOoKzpURw5kFi3TTQ+D/XE6TcEJW7d0wV0B6Ypqp8nVO3BcIXSoDJ6Gwh05ltwSi5
dnst3Cb/ktef5ux6fmYi9zNFZS3CykxCmvzM6LziiZe2Tg8eUmPk89mGZCF/4MlFbiH8We+cafJ+
JVO6dpssfEaHeoKMWEJHEemQvMmzLdQDGgO7N9QSHQEGXcuPLiyVzvlZSGIYXuKQKPUE+jy6LfPa
wLfWlBuWhtcKOCXvysSsCu/Ugpoto5RAH6L0NwVoU67LIupYz94jucNazz2Rdgxs/mzVTTigZhdf
52l0ZKeAUuaAco1/wlLtEq+8q31z3/X5irdfME9T8wNo3LHTqcBlCNCtDN0uU8cuifkQoAncOIym
zPbQMAMxns9+N6VlrKza0r5Y/w1VQO9Humrs/FNWzu/wbM/2XN0Tv78uijC13IqKSdnbEwQ7mL+t
UzuwaAFivvr7KEC8eNUNoEM9y6ZFqxJDaT5Hencjm1wdWlUkodmn1ynIEx3wWZUFK2chwN56Zh30
wONFfEhrE+keSF3/vTyPhQKFqYM6GbM5zleD9M0QtH5oqn0FiUweqAIUiCF2HAZ5+VPnM/X/jtnU
AZ51QUbQeZ3lIkV/X/Hh1pvdx8tDf+2sTJ3Sc0yVmJO2RXgNxrMqtXae+LCSLqzEGqP50hfOf//k
02sbyizQ11VRXn0nJN00Z5UTdcuhcnXdFM6m8ukDowKnDAR9FJDpQLyPLbeCsukrSJGaIRNQr7/8
maVN0AyeZFPuJEPMwA+Llw7gxEkw2cnT5cG/NmtTZ/GsoHlIvR4CkbN/b0KwIUdzSwlptutGp/9d
oRhRSpWMk3fqsldO0sMMpc7MX3NJSxusvfipySeSgV3zZNpm/MS8ZD5JN7ZuulaaB08AcHV5Fl9j
MExfu77r2CZpnUjvxOrhaNPyT/5eOUZYTnIP4Md1tXhTB3aas2FOMyTto7Rwk30Wz9mmGXK1G8R8
3d1q6rBNUYB6k55VnaozGI3g+s7mrWGtcUt//eA0degmUqQDzWaFdbLVbnRvXGGHjN4l3W2O5nia
roSLC/agIzgFEASk8vGZKYn31QwVlsr+ftVO6xBOL8niqvIkCL8HUzzyueMH9OTwJ3uAn3VGMKW5
KJy9Xf7Y1xe5qYM5M8BGGlmO/imtxVPqgIBn9G7iev7mjvIA0AKKfkMmoL/crbjchXOs4zpVzo1c
oR0A2w/kMM1wYzRzmFEZ4jy8TjKmKwaztEOa2c8xAFFNLeaItEYVcrf9i5bLFTzJ0tia0avci7tB
oYw9WmdOUov89Mka9njBGeqgzSaTTmrZ6RwNmfEdzCQ/VTq+F4qvZEYXxFbRev5fdzi7amy6sp2i
pBQEaRmnu8utcvhZdmZ354BG4gYK3/7GToRz44NFAHRGOHcU7J03CZpFNomQ6ZYl9Vqv/4LB6lhL
g5ppOo1pgRSXHDeQmfYenamqf7U9qO5bk1b31oDCzsYvqjX01ILP1uGXsYwnEwzw3smZ31NoNjsN
g4QNJC54sdIwtPSF898/3co9c/ENWotIlfUx7+wX7hjI0TP2UJk831+23QVT0oGYQ+MDOJMleIzT
M6nyLTqHdw2/lVAI970/l7+xcBp1MCYva4P5trCARpjvVJNHZpz/JNYa9c7S5msBfZs7Y+M1HDzF
hps/AILp0yA7awshhO02wsyztyYunXeej5a3EsosuDxd63xw07kY5oGjYci5QbEz2xjxZu5G8IE9
0gKVMeirBAh11kKn/3F2JU1y6sz2FylCIECwZaixu6sn9+CNoj2BGISYBb/+nborfzxXV0RvbsS1
HVASUiqVeYZLa2EVLPLSUymbsaELKuM6zUKln1xUT6zgWvf70ohWuQEU0BcLggT5sZYTy6Egrs2b
XNoO2g2kh4GcX/DbsVPoV7qq+WG7c38lmFyIg/8PsclBIm+FgFglgya+sQ6p6Z6/tPDWEM18KdlY
BB3uYibYjabfM4FSnMWunN8XPop33lN/bVDROAICabh/QywxKvR2pllk+W9p97Wkcw3QTJdWU5J7
/GBz/x6Wkglr/NhyrN3ns/NfVeofl6K14CNM59t8tKXCzJtTWmR38NLZEK1PWaE2tU2e08FuQ+NX
e8GWORpI894O/ZXJuxB4vPNy+GvygHxo7Y4Xy1EA7X9fOD0IE7ZyN70rs9DY+GCdQnftylDPseBf
Q13FCAdMLCufkWrlpcW2fjr1+z5HNYOUlQoDS/m3PbxkYzojoWgDwmIq22pjxDhFi1QmTAHLu8ZK
uXTtXZuF235fq/rc+i9d8tAO8lhAY+GtdkB1UEpNYeBpsYUpZJsMVWFDXd5cM7i9ECrX6E4xC5FN
PYFGcHDyDYPw/AujQYhm2mHsfkCeP/p8vi/tjFUwSUndj4OCgmULT7FwlqBXsNKkoQcr60ZWV9LA
C29ZYzTrCaQyuG/5B9Y8jPSXgmA0y9OwCt6/NIo1StNDLZXBixH5uSdDQTBPqRsyA+0T8ufzN1yI
fWuEZuaKIU+zwT/IdD4FHPXooU8+f/SFT71Wkuw7uHLwAQZZIHIt795Yywegs2hM/BbaZ6RTHzYM
vg+evQC+8PkrL32P8/n/15buSI5GXW77h5Y2cAF5Cbo/upvDcrlW0L8QM9xVzLCEhNePHFEvmpwO
5CAwwDurjQSTm5zwIhKBMJvPx3Jp+lYBw22a3nYAcTxWwWuxmJPXzvHimIijad6kJqq6a3ijC9Yg
dC3lSBGa7KrBMkbnw8TjYEwk89lEmZiqjZ+12dahXrnNbZI+jCpTMJ1z5A2u8QUAJ/mws4lVvpnU
LqO5m4AlpssAATonCKkHW4t2kkFSwhNvO8JqFq4fWZ5kKhteP5+nSyt4lZh0tWOUPWIFo+H/BH1a
yGFkXxMgo2to5yTl7HODG1KFBklYAZQ0SmtPc8WvLdjzPe4fx8Ia29npAXzPooKqOZC/7yW1EUE6
4j0U1SQjrlPo1cIc8eQ6OaxNci3gTc1Py4i2CjeLwV5yxyTwpAWfFuNG3kBIOBq4Q0HBq4itQaYn
1vb6Y6wE/oIp/AUaj5Hwbfm99nxnv3hFu8ndM2KrrlXU2YTEVQs8Qz4WaSQW6odQPQCtUAGhCVkC
L5ybwk/Sru0epiAFClJqDb2FjMMklqkIFAtYIg1LtsW/CL4xkp0LYb23a2VGMuiXw9HMyQBdyio6
NCGg4Flo28wsSPbrewdwwLKafwrPmr4rQc0vzS1rCjNBrNBidEgmVXgRdbrWXPkCF64Ga+CrqtrM
nnlTH120MJTXh5qp2JfXAsaF1bmGvo7FDMMlUrcwQihHVIkcOd80WVU8fWnxr9GuDsNX59nkHawi
vYN27mumumtF/ks/fRVMuQ8PB6jp20fiN/2mY2i003mWV7KvS7nfWg+T8syiDKyyI/Rwb6uC7oe8
hw9cs4ehyXGB8CvY67jCzDPd4ATcdU0A7wJyTW/h0uBW0VW62vK9eeIHoiBcNcNFkzTllazg0pI6
7/W/TiHdBXIAfB8eIW4Wwuc46rw/Q/nFUrmzine9cHLAk+DjpEcmb9HPnUCQXoB8r9zgUbgwZ/18
aV0axSqDysQwQlEJrRFunnrcvMRrSr6W1qwBrkT50JJNO5yiC0Q+px9ZyuJgKCPIUXztx69xrg6l
g08Mxb5o/Fvely+5IFsYdn0Jwkb/H8y191rNXVxFO9ZuGgE4Zil/fWna17BLWgEWqjtvPk7ifijv
AudNqrfPH33hgr1WuyxR2geIbR6OtUPjidBEV2Xssh3DZStnQTJjuc7W4+cvu7B82Hnj/bUJinF0
HVXhUu1RFXpwVx5lC2vJ358/HRyEfx+ca/d3RFUouvrteLRhTYxRyGVrFqrmGOhm8rvtPPJEG9l5
cWXbqYooOfNoQMvcl2OhvwfOkh2Z3C9msbeVW35fqsC+7Thh28C1QVMRfjccpQKeIiQl5SYkkyut
RDKwnkOv7Aodpg2r77yamJta0HQ72dp/D+hgx1CSLZ4LT6YbGKylGwn85CafijTxg9E/eV5jibBx
JBS2cL3Gb3FFFdVlap4FIfpclnpfIPzzAilfHKitL2CAMI7T8qdRgbwxraR3ogjGyPHR45sHWkL+
3dGbLiV+2Nmm2OG2Vm8LyFm8tzXTkaRgQYiB5Duvz4EmntufVtX5G/S77S2zl25nqP2rWJw6LK2u
DqFCVewHRb4P3DEPI1zmNwwL52mxyasYGydJSaH+1EogD21JDceywJxYLfH/1bxURzHXAOwMmMQu
RZ46ZzP5YGWZhwMv5kS2dRtXQaDCxRM0sXk2xxUcXZOhp35ULtn0NJT2d8Afg/1s8+7WySAmSYkH
rVk1qH0Lrd6onHtkR5LO0bzAjcDS1a/MLWHEZAEIm44chIJ0KZKO9cAr02XOwwmeFYD22OpQNrxG
C0V1KJUGYwdd0GqZg1M216Uduh2UPnSXB5sqZyy0JgdiANXkRI4pPxzA8mPmds4YllPp2JF7RvOU
2ml3Wd3Mrzlc5BI2MnfvMUCmHW03G9JP6CLXCgz2hSJAO06FVMZHBnQqSC9Dp23EaSyNtZlacEoW
XVZ3sJV96/k0743U6oWI2trUU9E9Nv00bXXDJx0i4TY/iskxXehqn4W+4wwJ8qgiAc1t+Z6T6Q8r
vfoe/ugTiLUCqGqg4FniceSL0gcrVCytScZZLBvHoVXY+G6XRTMx/D5thvyO6lE/NcoF28gF4xMz
kbk/tNMZBOxCVLC2dsf3SoLEA20sJGjwWdjVeftWGg4UOwT9753JstV2YRmca4ie41SfJ9z0WCVj
2d1MIHpuCJQdIp8KmM8Phf9tlEsZjQJX6rOcXlvcTfDvu8/8qnyfUugpFO4ECcF2sLuIN6ba6Vr6
CcQePzy3edfToKK8qkWkeiDpBQzdElk41rb0s8mPiAC9pba7DEnn4ARVHOSB9dxj/agwM4Y/Solq
emRPdjnF1jI+5o3bbry0auMBGzTW/EkPFtkGrciRMNRV+eCnNd/QstY4XeRzpSms1/s81UWi4DNw
wJKFQDOURKM0a/l9UU+vi+0tXuxnXXpaKg0TPpCi8DEXj/bYS4K5N07QZHHXOVUWOwU0Na6UQy5c
JtdI8iVTw6jyFuUQ4llxbvy3nMxB6HjyYBf8aHfprqDDlXrqhUvyWt53bJeB2u7oH9Jiiurxu1ek
sQqexqbD1F9rG1wa0So9qQBSz5a5WY6yng60nutd3xdl0uj0Dl5AY7Qs5JYS7mw/P3AuHDdrXHmP
OqRTo/qJtvhgh3Xaod1koxF/VT3t0gvO4/zrvJwcbjdD01lIh4ePQmVb5dt2OCv7iwM4f6y/nj83
pT04krgHltZzqNwpOEEBYzzlrmW+lhXZ56rMX6+ozOw16TLlx6zQ/Gcv0qUKA9hDfi2nWyO8JbX8
xkgYvzVOYSeigv9HL7lEFYZ99RWrpGVQnmbeBMPDYeFhA2PfdvzhkWsCZpc+8erOAYVc35QVvN5K
VPMy8S6zIdTO69cW6OrSsWgI4tlwwzs4vPPuUbhoStAsMxGNQeZeKRae18o/ihVrgDdTKSp2FOUQ
210gK5y3gBbOhQnn3LPDrnJmHPs1vSLBfGm2Vhs8CHrqDNIjwBa2O2UZgyp59xNMoefPJ+zCYNZQ
byQjvSAdKi/A1fCNR/1yAzWw/Kkuq+VQ6anY+aiJ7j5/2QXpBizV/90bnceysupceXS5L7b+YNtI
gnwaEl9hlUlLBmEOBcVvwdJmN4Z14xbfLojHtp2uJOQXAuYaHD6bYIFo23CGJ30E/ZPd+Q82BKAC
GMdaZfqgumueg5detAoDdlo6VWtwBNvCryHPqFBS7OjHPOm4X1IQsd1vVd+J8POZvbBM1sK/NU42
YRhDYCYUatouDmcSpGlIM6tJPn/Feff/Y9n/h0H4K66h/gZbInBkD4Rb8dCVe99cY7+d5+Rfj16F
BFaZPBM15irN4fFH7FuHzDeCq9fcyq708C6t81VgwHTXqe9yBAbX1ge71k8CfbcIWwsGzXR6rr9o
yEfXyO/cQG9uMUwc7J7d2LAQZp0fu+5yBY1w6TOsAgJuHVJ6LfAOwZIlsCR58Nov9lnWcG9Uo1Fe
Gq3g4C9oxkFHBVKmkUfv0vxKtevCb18jvZ0ghV6oT/2D1k4SzPIX75R1ZQdckC+h9Pzl/1qfvg2P
sxK3vIOFxmEEcVT7zk0LFrO5KuIl5x/N4LQ3bguNHTCjRdQVQkCZ37FjQYTc1sIWu8Jp6njxDI0/
3zMXFvYaGS5HZTXN+WNJBo6dEYdZzx9pNt/1YN5eeceFrb9Gh1dw5VoszfhhbHDDK7WEaEFfvXZU
X0lkLxRM1vhwlKU6a2ylf/Cz5bmZoPJWT/puyOQmTce7dITCwKzmp8Iufn4+a5eKonQVDwbbbaxu
wRsNs8RGBrAHL/GFUvetON81vWCEiMZwC/LGCZiTfVmY+0yIa6yHSxO6DhUDfA4aqKYcdO+5ocp0
sCmhEhI1sJ+78s0uRKM1cjw4W66kqquPlqVumPEfq8X/TmC+1gX+98rS18SIL62/VbDomFWj4F7i
tOugajOZ/pkXLvpbDRwTXXZl5/1zMCxYo8d9wmc614GGQl0pQuLM7S/UfnmsLSZfQAgdb0Huyt6u
rA36HyDl/50WeN8qicgbyq1qmFLwgaH5CFoCRKy22vOYG01ATwx7YJDHVxjKV0EIE1AYHfFCqDc2
T/19Xnvjbaqs/ohPnD/WgMxt66qf98jl6MsyuPSPxDd41oEuX+q0AaEL0cCG5ayVBS/ELWYfzAta
PMD/oItAvCnuau5UEJJO63djg2KWCMjibFEaU7eDeCbOh2vXN3pUyVgHsTTfz0z/VC8HZ4EUXjcl
jKGWACqoKr/1nMDCqI7V+NukDdb7Ad4SEStw2Z/TsGvZra/xOjsiWRUq9I2U34Zp8BNcmbgY3jgE
RIiRW3Dik8W34truX3STz1u4Jzyluv5ZqDzMqx9j7iBXPYl8L8b3sziE5piivDi6/p/CrXa0dGOP
oW7VWEk2paFr/wQoLYFIejJDATKUOd/OfrsPTIpU15YL5JLYJu/9kz29U0aOo21FC8/2bRokPGu/
dWzecmR1ns32VUsOPFdHQaYQddFnQC6efP6qCoga0Dgzb3mpbwnPNrLyN32WYqCTfkKvbFMUcJFi
dbUZi3cOZQA3f4f45AEWFGU4lMvPpWYPfJmi3ky7UrsAt5f3QWM/wrAg3wB5m6jFbIbxBXYdMRkA
G5eo4jQjwBA03zrqg6LwVUIO3BIFTo+72n5oOhjG4k977UIcZElqc1s4H6mpQmpXIdM7Y5+FYsIi
O6iSQIvrrp1RYzX3Q5WHkMqiAXjLsxdK/PLRoHp1V1QgOW1NE4R+w/cLiLPF4ETleYqKDV+yeCqe
asNjmEKGM1luGt7s2tFO8iqNoewQ1Z6A+nIajf4QZZPcSm8JTZtF7aC2BZckaedDy/5IRrNQvDT6
Q+c32qQRhMN0cVT1yS7ueGndzj+GMrRezYTmNIwd71Bqcg72rbXT7GXGvQY/OVxsH3YvDqBUv6wp
/2O1w1EszzWYR4JEEssUYvZheUAxFoYfmUxIk1D2Crta243ESyvv3DzRYtecMrW19I0JDiOJ9LOn
dtWjzMH+jNGgxuMxPMsO+d5p7iC1A3UvTZ767OBB5xK67H20PJEsMephdvoYdS/Bo7q5U3bUTA91
G2r4wzs0GZo8FBDyWFBR7V74K4eoBDaKVEWcw4fC2QK888KHMHWyO+61sfU24L+Ze8qg2bbzgxfb
7OaD68T54IatG5XO6/yHpOaNduZ772JllDlIyI3ZM5mOIbewHquDIg9QHohmSHgIxaDXgR254akX
WuqFTk/ZcitOlteEi4JmW5EnuNtsUTxV7x0QgyjbWj9Rh4Ptw45VPGZeHTU1T7CJuuVQNGHF91X9
yGUY6PMdNp6DBOHEGTBNIfXvFL0fzL5Jn6i6WZxNwHVU2s+C3dntSU5PvNoN9an3ZVLpiFRhV971
TVx3SOi2ZfVmypsavJVWPiwwkjE23HfCnJywnjITBUGIMvIst5Rslp0TROAFNaiS51jOSf8IRkpZ
3wRTXB6UtcnpJm+GLTE/xnFrYZC/8rMGrwvTwmJHP7Jl11qJ+jA10MYRwLnOR/tHICS2MZFwOo0w
lID/wm8rzGaGxRq574cD9d5ScjfQxPce4JBS9dH4kvmJGm+gLdEDk5Fucj/yuz3xXr1sY8k8HJ1H
j0bCuV1GH44Ot+2wq5f9lLW4jt+nSzLqA61iFy16jo2Pkx24dVo1CUxYJh6qZ6ZDCw0ayJkgFm9r
2HVzeWfKKGdp6Pc3PjPR6CULQcnejguS8GrCt0rYEEkwZbP5VeffG+9BTG0sIFHAC8Rp9BFcrzhp
au99ynZZNYZUd5ES2N6wSK5+k/a51h8dd8JePJZAgi32b1rdZsMvaqzQZBJZB4uCSobdmJ0IkJkl
f9VTuS1G7PwcmrO/pxrCCH4bj/a7YTuF7lVlvzLRJ1PBQtpCxiGdo7bqY3+6d5cZVfdvfW1H1vJe
yib29a0Chqe0vnH/pXcc+A426KQ8Tn0VC+elVS+y2fd0m7qwuG5M5NZ3LVDWzSiOyDrxy1Dcmk9O
y8PccQExSsMSlBxPFWGZz2FAfpTpnpS/eAaZLhnRro803yn0jeo+i9KWxq58HlB574m/qyGeLfDD
HXIjXKw9ivIlGhzZlLRtH3vDIx9vKgoi6tAhBZWxoBF6EVEGLfLanBQt4xm7MCAfXiv2hcg2Qm1Z
j2VabRqrjrw0R0H9sZyLuC53MvBjDYmaDv5cbqZg7pKM3gyR8y50DL0FNzFsLfbIIPPi9/cmw61a
OjTKch15cwnri61CwUS66WGBzFK4zG1InWbbBU8O2n2zXUcOVMbhV9Q2FBIW9rZPx4fe8yIoVlTh
VNzwcbqtcezZFY0Dt4t6N9g6VcPCNrd3KOuGICU8eRBNjXiePpZijkn3h881wIhjrNAQLQbs5Tli
CygdDDX7zt96g5Mg78GUZGFL3xba7Gcs4dKpwUH+jl4wFv0f6b9lZbql4Kw34yMbH9zgR65JOMwc
vecpGci3fvLDbEyT3jqTlwsEXZ50/IHiaErpjaDVDavVkVXuDo7MXYSa/R9qVUkqhnDoXkq1d6kb
t/74shjyANEhqAjpU6lugjaPU8Q3hcmt7nPkScgebEQuo25qS0StFQv/hQc8dMbZiQorcfx567h+
2AeMhoux906O5MqP7PE9zdGCytv2Me9nCOLrIQqgoBT23HYiLKebkotk6YatAHYTd78HbuMrt85t
BW+AsKj0Q1C+00zGmQXNmvaPC50TluIwUjpKi1spXgARg1vwHZH3roAuZHHP8H7ddidUsULh+dGs
/c3Im0MB8RRblO+tlz1gruNpfA0WL1xa7K9mglxnn6RLf5zH/lfR6behb2PUzNH1AujIDjYpAJMt
NQmnv2uVfitosTPcT6ozvHzs//TVm8xcKwpAThfGi0b4DWjXSqB/gnGqu16rW7Qhf7Bx3heKwVhG
8mSszC0RY0zy7tHtuk0Flx4/Y0B9jluFQJ139akopx3py43H9L63qgLiOWQ/dSQqudpRF3FskLux
QfzNWHV/lvuOVOb9RLuLJaW/vAeOg5aq8v6k0GsLl2G0AZPDt4OVqdpoj/+kVZ9tDSXuBg1iJ8R5
SkN/mYe7xbFwCUc+XDxx0/wQAeIFnGclVg/SLddA/3v5kVOkAKWIoAQZwukxJATcAaSZUQ4kTBSk
cxZ6Xr5NIR8wpM52StsneCoCfIgkAfeCrJsf8oUglR3vQC0ek9FHWlZYwoSWNd7Do+qXF7TY7UKn
sVQyBrbLQmougshz6L7sRLQgtNalGZJcwFmck4okRYNTrGjRO4VEF8TLTf/HwWFTuE4R4kK3k05W
R0XV3TIosewhhvvbTKkd0WIuw1S6IqIQBztmGEZMaxfKn13H4q4gL9SCpI03oBwp2JA4Z8FkmG5v
+jZ4CBz9rZiWG157bxmSzaXleTypaTcU+U+aLfDacp88v372+/EIX/FQV7gMz33ux+dieOjkOL9V
CTvhmo2PgbbgeRiIcQu7eXaL7fJSo/ib6KYyh9piv6F/o8M2y7pvbZsOMfyKBoi7I+NNvVK8VSOz
Q/AuKDqgIw8LM/5kVnpnzJk8VUzIglp0OF1DwVgYsy4OSozSzytcCXIom7l5dzSVtc8dZDgzh2ch
PGlvmio9oXizY8zD8VU1x2wenc2MuY5Tbj6CmUa4Rv0S/pLkCMJNs8R9UB6N6u6qYoh57m3diUfs
rCDAKnBnG1ysIzSSNhLeuRWsdPcQfA9z3jzMiHmjLTaDW6L7anZmKMkurQyJua62TjoGEVTP7KfG
ax+DRtzWXvZ79rtNo3Wy1DgNIEqE5mmvcWYt+YGd/aNsh6KeNZ0zI6HhzSebqFu0jmWLdbg0uYaF
tndTDahjWMWAS6kfoJbfb+cW4+Lzz2zItmXW33dL+8IcPwSEI5RsBJmBqkfWio09iD8NweoqfGTU
3TzsAjJmNzDzzdBDmd1y17qFHw+AE+2dpeKvLvbzDmoN/k1rWr1t7NTf922VHnOjcWnsvSpL0Zrn
7QO8kLohGWDucgRdyzloP8CPcevsPWNB+lxMlH1rfILMBd331AqBsIQecemA2tumRRm5TmZtGFHe
rSNQ0A7rpkIQVxn5YUygfxIy17cwdAIdDYYPMZxUB2QB5Rhn0E75mPtOJcKVdsStHJ31ppO3AIrQ
XVN20Ohv3fKEg36594Nq3rboW0NvKK3vmsDnT+XYpY+mMKL6GOtO57ixGTTOa+3Zr5/XGv5ZCEKh
YVVRdMcStRM0sY9kaY5z8whR82N/TQ3qUtVk1R9ILXi/9qTpj2ngn3Ra7gvc8UZTnZAf3Jcdf/p8
DP81Nv5VLTkP7q+yqKhMP9cOL48VOhK7gpfsh6pHB9QOzjbcTPwbVKTgTpY2YAXPI8A/O0iHBVNY
kpY/l1QHH6ms4f9donWuw9nkAYts7HQVjbNPr5Ex/lkaxlyf//yvnwkBCr+ktd8dC7cbgeA9X0Ss
Yvf5JPyzgomHr+qJWB6Ln86mO6bTjK5vg9y1aG9sqp8s9DM0aiPgegiUM68pBVxaOasSIk7iQcth
wWigLjo6DGP53k80+nw4l56+wj7OoApAcaIdDoIHSSPSBm1gvm3AsrpS0ftn2RDztSob5r6S3tw3
HVAF8MlV2Ia4mqrc+wYDh/oPh2vr9ksjWVPUDeEp4TLTR2VchbhIniRhh7opN197/qpUWLQZIl2J
TdYas61naGTR14JXV6bpwppd09N726NONUKLsiUu7rV8fO+G4it9XxjSrcIDbxcOcoBzPgn7Jy5S
iGVmG5Q3r3SRLnzhNS+9nQO4ddLAggPEPEQ+PKxQTwvuO1hLjfZV7PSlt6w2tfS7Cpt6qo8oEB8n
Kfbd7P+yXfNhVe7j51/40jdYbW0DJiTzHE2Pmb30N30g81uWAb3/+dMvBA5/tY9d4vRO7kN9PpNu
NPI3kf+YcDF0BiSzNpL3yTqrHlx52YVt7a+29VKlfYAbBZh4PQu1fadRTR9Bwvt8KP8BRP5xEPir
TV0tfdUboLOOMF3Zyp15qg/9aULNL4/RLouAFYrszXzjbZBMHJoT3antsPMSL/n8/RdGt6aqu7J0
OccN+RhkHyP76BsZ+tdQ9BfO0jXtfDSlQit9aI4qaFDPkxGz8jqyjHhsoNzpne+Tnw/iwmrj64zA
hvyI25T06OY0Mal379bB/vNHXxrDasOrooFWcAqRp8xFlSr90aMuxVUfgxQeOuSa5tulr3D+87+O
WTr4FdE+QGmcLCdcXPJw0f299vQVqdlLzz9P3F/PF6IDJDng0Dj3fxEf1sZQ4w2ATf18ji49fbXZ
C9ZpWgFxfjRI1ytk+2GvzLeaiytR8Xws/GOLrNnkpNEz8+ENeZTiTjvBZgTKmfPnIJhjWDjs1HDl
PZe+9WqnN9UIXSdkUMel/C5StlfF7dxgG84Ppr2m6vWfFuS/BrPa7zNsyEffKvyD8PTzKJkIcRy6
t1aTst8BocUrTMTakyVw352HoEmGHFh4EEODaCptc6BLTzeNUw/3lBfcQhsMlVyAwL0Hx1lwl0Ll
4ZUw+qVOJQPc5n8XDvd5WykYBB3ctnsOFpMQe97AnO6mB/b889Vz4TRas9DnnEnRUCQDkB5LFLTW
C2d4yl3y3SbNx9desYoPRe540KuG5noztJEvW6grdfap4XwHSPc1Uu+/ecuYq1WoEKaQMzU9TPum
4TXlHpo7vPuYa/mjAMygyftnq1Anq0+3GaXOlYTkwt5Yk9R9t3Qs0YAEDz2tjxwoWYUOWaV1Hves
ukHn80elvStgnQthds1Jb6gPUrrueqSe6hvl505v/6XuPiZvHUMsanfQ9R3wbFR3nDl96yHx3AWo
93++Bi5NlP2/K3lIAwpkcWsfGnrbVPeZZ+0LnvQ5FL21E4/aXAmGlyZpFUTyRYseGNBzMcm9dZRz
mAX59fkQLsSntRNQkWvUoTUQjkve2PtxJmpP61S8ep2sNx1XSwKKrP30+csu5Fhr9rhvl0su0pqC
eunTp050ipypDN4YSdeCuDT15yc0uuFC2JgJ/jwo2F+zSLDP3+QfMXLNLO+5KzIXNccDavIPi+T5
WzXkPJEQXoiIVenY5s0MLoilJfTn0VxV41xuhhxqNrCclwmDJva2R2ruhzALYUdnKWsom6Yoy2dL
0+8LE/hHmjf1x5AS58a2IJr8+axdCGZrxnq9iFY5CjFgkq8V8Am274KvOaBud20dX3rDKspYolco
G3hnG44GNS1fgtrqPCH24Jzyvxj23VU+4hpREt509CAdYUHgOUdVyRX9ZnEHNHYgQHololwazCov
STWr4Cs+0UNhpTE4HvsglzvZjeHisvvPv8i/UUssWJsJKRRD+m4crIOqxkdISzzbvUlmz4JbguH5
I5MjyoK17jflOA6bQDL7ni3cj2twwq4E6QsJ0prCTooeNeUhtQ7OJH5xYItc3cC1ACf552O8EBjW
fkMTanY1SVMonfZWpNpnD09nIGFJVL/zsfviKFaZS4lSK3JH2KJAdCkM3J0N9jT1rmAQL0yRs0o0
loUXegAs8yCLqo4DWfWJq9si4cS/hp+/sNjWZGqHDsRzC9CRtW1FTvmrgyUGJaduvhKeL0T+NZua
icweUVpfDm4lxoM9Qqzz/zg7s+VIeWwLPxEREggQt+ScaZddnss3RI3MAgRIQk9/Vv5X1ZzCRPiu
u7rDJKCJvdf6FkIq1n79wv41N1O7sLPX1ETBGVFI+x5SgMR9LdmDhw82UNhQyVqj+y29idncr/qi
px4Ys3CnaihgGh8psdEUnMYMbsyPx+vSJWbTvkknWFMz35yr9lti2w13oCFKm5U1mC696NlZInF1
BRkWBYspT+vg2iASr7nL7ffa8yOy7QXvfjQ6MlPcjYZB7eIVsL1ZNLQkWmp+eNeUofu7dCnbQVlG
X/nYwx2fW5KseFGW7n92FpHS803b1uycojWJtlf1ijbKwZhp97nnOzuDCOQwlLoT07lk3qs76Bys
frDLQvry8d9fesCzlQBb7OgQogpQtO9E4R4mDD4crXc8SVfuYGG0z03Y6AcD3JwH+UW4oIV30x41
ySQ2CrII29XxxArY2Dy7crX/jA7/OHDMHdl2GJOkBYP6rHVx0jrciQ4JgP53TATYOW+EV99VHDus
CjelhbQJfXfjvmTmxCS8eLqLO+/dIe7KQrvweOcGbig2uAvpsDkXSA3aZyQfjh0NvF16baYjIGQt
nXthGM7d3NYlhZNN1J6LIT9IzD93hPvTcVZOwgu70v9zdOdQPiJrzjv76tEJfgc+ByztvbQUDGO9
MteXbmG2klQ4EbeVRs9RFwNSkpoyFXtXuUxvHNPwleGxdCOz9YSWzIFXeTLnPLv1bHInEHQH8leN
9u2VJfLxnFq6k9ma4JK01UIxfU6sJWdeuNMhoUYh4AbEic9dYrYsTAhIDjybgnkUjvoJwUzOCMFV
Dt0LVoxxpWC2NHhna8OQppq2btNfWBI6O0QLvBmkYsXaQsKROSsPa+GNzA2PXTmVPAs6AyOtxy6k
hi8Z3uH+6PRgm1oDUagPvfPnykLzxJtWwonUFpiO+DTdax8SM/gwAGtt6mLXO28fv5ulO7r++18V
OlFVY0ZNmwM0+ZX7j07bQUNTxSLt4nRQKwN54YQy90C2GiF7SSfyS5PkF0eHT0jjXnntS3/6Oqz/
+v02KMAj8lGgsgm9yb3qDMP6ygl+6dHM5jhxujwQUAmfy/q17qA0/B1aB4eeXxFfq8IvXWI2w6EA
KRgd/fbSRY8pYm3y2omBkYfT5kZV4crTXyoQ/fe5+9czaoMRaUm9x87XMLFqxK8HxmbEJ2u4lwQS
vUR555aqdtuJ8UaF/sqrWZiRc2PkEHYBoupBgx4qGW65C1k5Et/MjsvOATMirA8fD+GFPXuefqOS
MuvKcWBnFbrqEfOT3OKpTmA8eWyL3HGJ05UgOIt4wUpd7/px8I9te+6SRGw2LshD79z7BiEekfA5
ghEysS3hhz6AVOLtclWxsxxC72dbA/L18Z0uvcn/Z5hEH1Aguts92y55GiImY6bzncA5MdbJBPFL
8uI03mmMkhoC7P7l48sujNK5SbLocg/fLD3aHELZ7TRq2ME4pIrjVNRxw5AFImuIqT++2MKE/u9w
/ddgJf5IQQcFuYwNw01d+ru+XjvfLIkf5rbI0QhWZS5uJK9i5JNWELo8pztABbbQs6S/UNOAoeLe
fKl2QBGsrCILo3Puk7QQpOAAb+RFw4q1l8gl3PIJus82kvhQzhtnQwK4Dmrh5Cvz/br0/Wt0zhYV
NweRQrZ+c8lYoU5BnfMb6kHW6nQ6WjliLUzt/2oef72kHBQyoHI8eq6K4JskfnrMOdAxldfvFZ3W
2mtLNzI7N2SVDShiMsmFVu/UPoge4OiVt7L0p2enBXcy0mGG2Qt3QH6zOYg0tYCwLSHgi348kP9b
5/7xHub+SWTAjLQWAdqQbtVDv5vV048w8MVLUSn/Al8HTMZONDG7sfxXOpDuJ+jFW5G3/Q3z2nGP
nA/SblvFH1vudu9+3kLW7mjYZGJ/TILtaApnyz0C7kjV9iu/emH6zT2ZtMwdDFdolMvGvnp+8zK5
dOVPLzzzuSMzTHUFMVmInk4Q9HFPzSXyOATy0Kx9/MSXLnAdrX+NSkUd0nkEcMgI7fmharYTuCqm
cFcG/dKfv/77X3+eRAlOeBzp3Zqqc5/Sg2hB0umC9JPPZ3be8LQNxwKG9IvxH3T3vWp+mzUL5dJP
ny0JpWuytFOI3BrTzr0JWCIPOqymbZS6dOW0urAnzgN2CjpE/dDI6MxYHmwb4GogpNc2OkNCVoB4
Uj2XWCYIoah+sDJa+WRdurHZEjGKFBVuUtGzdDiweD1mCPjBLlAeWbbid72Onn9N49lS4cHuBVoW
goc7hBkoYbcdyv0+crZKufvMuOVzx6T1eZLbEP7WqoAmFFvEj8Am/V6ydI0+QMl/Ztn/fxt8bpMU
DMUl49cYAhD17oq8G76SyYsScDOz8FsTchMiZWuo7V7Q1uwzZ4RMP8wCg0I/0GhV7A0hiQtkBGOX
FAL/Y9CgLJB34gjxbomULvloOxPE2i2diyia8exXSG0MMpSahpAPsfaku83BctiNZXavo8TfhBxN
tzwsf4+VDHZtFNU3bVW1m4IK4FCH/gkEs4ehc76NRMK/0bX3Ph9/RRJKfNR9LMBCxG5GXWjgsIEh
6Ij/5iawSBHiIx9SJFvhTuegjxQUyMC6DcyCXGVgqOmypyKjL9BhO8BPegrycPTlMJQ2nh/8SqUh
MSnzW+YyerKjhQ8p4zi+OpGJx7FBl2X6GkRVvssdsNZEyY9Mhc0BefEPBYMDQg32lKBjuekS9RPf
ECyu1fRAOxA9m0zBejsZtc8AejxB9zzd8qvNhOop2QZABWw169IT0Vm3kZYdrJT3zRj+GtsqjUuW
/hyL6I+2Y4pY6Ppd0lIeckQ/A1Nm5ZHWgJFK3ah9VaFH2rOy3rjtOO382iK9yVZnyobLyFUQD2XK
jp3wUExL7yvQafd2shAzoQ4be1MJo5APUyYpm59Zq9/GUprNAKzQLq/wn4Tmt14ZeNtQTL9rGsFG
ARMfTjK3iY+iKtrbZp8XmYNuRp3vspQkuOeexg3k1dtuAAUXHrduC1V9BiND81gmxR75XMEuEhAX
dA5eBPi1CG4Kjdl6JRzQjeUwWTJT7qlyr0yV6q3321/U6tfaG/AwLQhbxZckcl+pgo588LsTTq4P
ZkKCTkXUn1SiJssJxfAtgkeihh+Rmm7GCkVsaLre4Sf8CurlnWtAXi+SKt00IwFDrC/CGOqkPSCy
B9Z6+bbM9YOX+n+aejxPNTkFZfYA4K/aaGZvxdQ8Rlq9qbFvNmmdTrsItahNm9cvgcaDgRB0i6TI
E3WDHzIvvjJFjj70/qiHuBScJnmNknbeggre/Uil5ISTCYizAqoyr53cfVhlJ2Kj5yrtJboVSBHN
vP5uxJ2Dr+3Z2LcU5mM/vXOd6Ib04YYVbbgjlh7aKqjhaJOwtWX0eczlpXMcmMYUnnfInce6n8iZ
5O4YM/FfCqONdt6g2g0ZYLMcCmcP8F9xKis4RiqvbZ7Ctke3p6p8GMxIe0wbuAZTT8Au0TbNtZBZ
btMU4DEurqbMIgFOBsEjsDLAdoQs1B+stj+REJHHblOJXTMgRDCPvk3NcCR8COMEiLwtZ/4vpFM1
O+ajs9GVr1k4fRVFgthIKvG1XN+5+Ck7H/nkG55Np7zMj0VjH1LHu2Fcf4Pdm8Y1T276PkDmuiru
IBq/haMCXWzuAiY2jnvg5+GrMBI926ELYwek5z2e50UAI+BpfIwnHB7JJutfEuRjXUozusdqhFWG
4FHXPVJuMq33hnSQDzTkzlfeydIxjFsLwZOD8z4sdqkb8zCDCRffwxu/gj0GNco7aVIJBTUWhcBM
Bwgt803l8VtOKWyZioK01xF1hDboBUOxP9g2BNMLWYV9RAmC4GHL6PO020yFk8Lyx9C25mgqZ1UF
k5ltvjjWL97KCZnsUMU/CYZXS1KwuRl1dqoa/B0quoeygXOwkuyiOIeICrzfp6Ckpygk90PQP3Kn
BeA2H08hG3icjukrsk+QCm/580T5QwRQIrhfjd6o1N5VLi03ge/f1l7wTmv3kVbil3GyGxGWJycF
S2cYsPoAI/KjrYElw1qHIaf5ePKL5I2EpNuMYCke3VaFWDM8dzOglX6MApSH+y4HlE8rH8Z3yP6z
VmxhrfkBvqOMnaF8LC1GaYgGatyPxR/QR1mM0fZYVGOzB7E3ha/OffFq+Qw7PA4KPPxmFXsbcRK6
esbuwl7je1aaP3VZl5siyn+bzA1hk2J53AQTiGAqsXGhYTptKbsimkEKwydPDt3TrjfAKoo8d7aM
C39rnRrua7jMk6C/8aCtPfu9z44I2EEGTmhOSZ7dFLR5sVFzR1IyxmUw/S5789th6oc1/aNP4Aij
Q3EeePHDwE56oBlogDrhO9fCvZlm3r2jq++qrN/bIP3eOfAtDUQfRN/t8sL9pezwBfTN16Een2gm
RdyO5gJQNOzdFuQKCmU1xiOYnI5NAEwgxVap8MUUfr4By/js52hLZY65JqlbxAWJ5i3jWCt82Crg
I3K/RNi+drIXOWwq2FZVYc7elUU10VZtSgU7zsTNAywdTZy65XunKMNQFa+pBQ5zauSz13TOFqKO
6qg6eQfU9HNE2pcs8XTshfowCYQHtAouYxKcQN4s9jiSvAUhNPk8eNaB+1waVLMG8SWt+m+ei0V1
aGp/0wERt3VLeI0idPfjQUmINWCUgafvygFHpmVrHArnZyuAcbd3nuke3JyoPUZPdHBy6248Xv1y
ShhHDMd/61JAzaF6oCcTpuoW8XYGcY7YvXKsJXGHJQJeVO5cMo2dM2+gg0v9BucQLu7hkxNwLALW
rCNxoQXB9llnJ9jFb6Wuv4aJH+37LnN3WTTUR1gEVGxE8BNb9KtH63u492HXMtiLszwCmNO89ol9
zkYQbFSXJttQuV+tI+vYteU91e3PiWhxaGgjbssWDeYxHMML0qZQiWrRLw8BuryvKzkcFc4T4Kd6
5L6UwCbUvAH/SMOBLAd5i9UM7uE+/+Km+iEvu2fWZuXZQdcwTjxoijgm6jb1JCSprmEorNfThrfB
S8K5hkWkouRCMpney7BtTgbO1/tcF3DztxJhHdU4fa2ipH+oSe7HJeplJyvYCA6Fc0RoVX+TFY2L
c0ur9v1gq98iZBG8rE7B9tLNx01jh+anm4EKqTMlbx2EO4LsfZX5piW9a7UDSqdKo9eAOi/K0fY+
SBQcdipwuwMZm+nkZRP20qB9GcPmSMJx2gtTRnsk1btfGpAo9znMMYBdEnsTRYj5SBxB9k0/upvM
+CCwUjhtOxGQrY2wLHBjvgK3W2xyt38xTQ3Tb2ZADikA9picnB6zwYcJMOTwC6IeGYMllG8anJJN
O7BbKnx61Ir/Roqnv5Oj/S5z7cPXWuFk1vXpxhvouA+L4TkgiAwuaZvsgyTIdwxyuOuPAo3X0cEp
s9zGyUjERuAsvU/44O9FR4H2zOWACNcu2jsWdmlHwM2SNGm5AQQ22U6h7x8KPWEPVAHmcgv4Xu84
+bbPKMByTkPfW5SLbgJXkQ1zYBAPvbS6EYGmz35v0iPsmQDT+tT/EhrY0dOQZNvO5dX3GsnJw6GU
Y/tKOx80TRaCGtiq6I+AdnMnGVzV2qN/EEyG9mWZgBOTjLjnOoXnGbiiDZK6ii0NWbLnbm03uaZm
k4TV70x37iYVLD0XPPjB4IDESQaGfYSt0l+eIN4dC8ufZZvksWkQQweXcovGySRlj0URXv0ur3AO
d2iLIyxc0IQW5bHIk3IbNQZwWCY2Wk7m1FcgRQyecrdmqhwINnwP0U5FdxsVQbnhLquPZoLiPyqs
jks3CxEoNek4YSBeqFrSjdtNWKOJL3duExR72/dvfpR/besm22iMLvAE4JSMcCzfNwPGRMb093B0
OqQYmHuJL5+4HoZ71mEGYIGCaEzSOOmHx2FMM2yvdb2rqmbcImf0sST4tEkbp99xGONuPB800T6S
D0EewmZnJmxGrv8TGV9gRQyh2QqeZruhwsFEt+jOs8R5I7X8OUX4xYFiT7QALCEsanz/2Q6ipBFV
3irlZuuTCN9uKvndZBwJXmOI/39Fp30/4ew9ApC8Q9EIa1XZg8ICs3vfp39qNfp73AqKVn51kk3v
7IYBpvuyA70iq3r6tUA/DekYOMrWblheQsUHshmgGdhOhWlA8IDLFD+pj7lriq9RAvpMC4IKhmsO
+7Qt8o0Fhv8Oztt8y7GM3pqkhYUygjalabxhN9jOPzLulTF1mbzHcp3EVa/BgsBCFSFFEjCE7qXv
iwQdVVOUu64hZF9ql+yRSHdDEOm+8xvg9XNl/ggPRANCsmEngwATe5SvOL/IQxCl9b5BSPoXWHRE
zKG4ivOh/tUKYAVsAupCCpsUmizDo+k0b2NGwPfNIvYOEKu5Uz4gGZnFFubjBl9HVT12zAM/oTXt
FpotXKn2c0Cu6mxDKn1yJoCxhW8eCwKjcuVlfUyQqIUXyvQWuVfqkEYCfUKRihhtfPc+S7EtQdVw
D60HtjF8tLpGZBAoljj458NLFyVftU0evWu4iRbFUxj634Ma336hQsoEE6R5ENbFRTUc2f6VgZS3
6kdUNQ1s/CTCStXUMa8i4AKcDvt15GX3heeQc1sG3QaILnzvjs6fbkQNE3TawxDiU11n5LaHBXUv
hfxjyHibk+qHQBAYvLpNui28oP8Fo4bacjxx0I3L+ksLQ+cGzU+8Vzk0QGhjEEIOMuxdxNfufMLY
xpFgZivW5gjKTUcke8OMqsa2vxMI7YvTyX0fZduBKyQAMGo9BDuR9DqIihfS8w5cFQ3SFyiJPgSa
8B/nblXse5mA6TPgM9YBvuAAaKWGm3t0jrKyBuORvqC7zV9lqQtkVgfkGAQD30WcI5kGJ9ODg3AS
cJxYdlsbJLoqFxsYxY61bz3SP4sgpeEmkiWa4VSCttnWBqMMHoYGpZV3VHcL+HNVxDdghCc3YIKn
vy0Z1ROtr7E31YTN3E+zBjSvxrxJ6bh7F4/xkfYC7SgDHYcA1ADhZ0V+UxIZPHROzi+9lNOBJNZ/
KBKgNSsfdgYAzts/Uoy5BTMJDBDfRvU5VAIu/4KzLe0HvBZQNY68j64W4pHvbDnIQ1ajlqHSuj2P
Za4QMpoF0K40Ifgmo4k2tPfdc5H1AjlNAMR3sRp42sL4nVi6mSLNvn5cRPt34ZrP3bmM1kAt4Lh/
YdJ5z6n7c/D5pzSCPJrVlSUjWcjrAN0OXQKkwepT25ZfMrOW/PDvIiaPrv/+V2G5h6ts6q9w7DbE
F7YTldnehUYCZ1HdHj9+Ov9GrXp8bqhtEOWHFREYcinIEYqvkyXhg1/jVaVyFwFeBldwnEiQTnxT
4jt+XCma/7ssjOCv/703H70u1ikoet3ExZac1l/ySNwi7ntv2XCsewdYLXyd+e6aBu3f5VpsNv97
wQkJtFKXKHWD3Y5YaHEK07IHwKo7ac//9fHTXBprs6pzMyCBasLad54Yvog6BYoMi1aKwUt/e1Zu
bgEXaNRUkDNCdF86GWJTdcVaqNXCSJsbbDsoNvGh3oFCa9AbjyiISWByVDhkBf3K71+6xLUP+tdg
7hRP3YAKclYWNTRUN1BDVN4b2jKfvMC1S/0/F5iasqoR7ziNodjDH14caSAK+L5MszLh/93w5nO3
bY0N3nPg6YN0238uqubOanZT2vadesGtbe3vj4fRv1vDfO66BVppGnDADs8Rehc6O5XyPSFHmP5i
95rxQ8RKY2lhSvDrUPvriaVloPKuUfTsIkzW0J/9f2QPVBqnNa/q0hVmszxICX51jxIsaRHt2rF9
7fzmQE6UxVoO6tIVZtO61ohBaOqOXtLq1R3fTZgdfAHyiPRWtBVLL2M2p7s8kbauU+8c+nmxgzoY
Nipb/kEcx5PTq7OjMNNRq1oL5VsaYrNpPtVVCVAV2mWpTsSl8/lhZPU2kDi6tYbceZNkK/Nl4Upz
p21EevSXogk+BMOiLeQAwNm5AY6h6FbsGuRKfekCsOQ+HtILr2luva0AH2JR4KN6qoFsGFXexoPb
PfESeH3QJe4/vsrSLV3//a8BTXLuIhw0TQDEvBMtB9FmOJgM9SeFrNB+TbW2dJXrPf51lcSowdG6
ai+s/NNlbzq458MTDtV6zVLj4w/9oyU3D3lOWiyT1eAAAimb8xSgwYQWCeiViO3++DktXWA28ckU
yW4iPj0bj4MDxZKXIYT42zdr+cdLj2g275Gr1eURiGXgyKQemjVI2Cmu6MkORI3iYlZTaZduZDb7
hWNHjQgXekaGPNpwun+wFLxSnYmVY8rCrhvOZr+Lk3kdaAixK+o0p5EX1zMK6nIfv4elxzSb7KlC
qwQ1FXI2LI2pDy968daDHJeN78gc3H58kYVnNLfMtiJy/EgAeD0k6k7x/g0fdKCZ2mDlgL3092cb
e+R1he9z0BtQGThfu4HhtTgLU9znfv5sTvcUvofRUhwUQW7iINJUJN2Onl15wQvn0LlJ1iU2qVrX
Ihc+atgeWix9zkGD23QoKG5g47sL03af44M8boxYM10vvPe5SRZfVArBWxPg7OqxgYg0DbbIDQIX
q42RC/Ip1Qufu2Pdaewa20IwZ1HDK3CWbtvfV/T3x6+FXqfyPxapuUFWpmoMKxfpscz3Tk0dHMTo
bOog+Cb84YZ0fBMU0a6AzdARxXet7cGvh702vz6+/MK8nGcyR2MamHZi9Fz43QWwpyc0z9bEtwt7
1Tx12UirKrRP+Dkr5bNh9QE17RPPe8gEVsb00vufzfvI5z3oCuBD5C7Z4psaihgXbTTHBwpOoouE
2tanAhA9PrfN5ijYIFQmsRfC5J7QFj1d5EeFf5L6s1eYzf9RlxELO1ZceFiCU4icNuy4wK3Fbfr4
8cteWGHmJlZRsrwlNIIrM4Hdc8qaK7sUMFbr0rXIp6VLzPb0EZbFwuQG+SaVX+1cN//aTMD5+tOa
RHfpAtd//+vQUMMY3ddg6p1555zbyrzxIty7g13ZSZb+/HWe/PXnmfVG0Y5XFL7Pbio3GoFbNcBq
firMBsPougr89febXFmCRr68JBXa9+EQ7drWfxQyesxMggB4AYrr5172bEtPIROaOl4PF/S/QO4L
z3bwAdSpv3/85xfMeHzuTcXXGnoaohkgMkxAx3ZxsCqdKDuGjTpJTQ6h07zoafgVImBOoGRUONHW
4+kdnMeoS6OUF02PsmkfPv45/x0k/rGMzkOTiSRg9UGXeC4B6z4aP6vRc8VO1ACT96g0Qkt7T7WH
SFfVsRwjQFp7FJxS7XXvqN95D64MgatyBnIOTEKPFQ3FHeKXw6NBWsrdYMDM9cbKfPFBFN0MI0q5
Dipsd40TtCdZBuGVwN4euanTh6iW5JgAHXun8R19wwxovbYEVNXpg+Q2qmE/jDpT3iij5B47i97z
nEfPQWDqzQgt1a5qhT7kqUQaAhpgO3R2h02vEW0oQYYTG0RAMPRJILAOOe/PEK8wkG+t3vY5SIVO
wMMtmlg+4il1vmeDHi+FU+N7FxGfgKPVwylKGeCtWY7kcLgJn0Wu5WuiaXhsUMvcqiho9z5FzrML
Afy1hce3UEONe4bu3e7j17UwzeauYJcnHJVhYKTQUbnQNDpH9bgnWbH/3J+fLaX1hG63CSFs7sg7
7S8FeTdqRYa5wHnhczcwrDbUqRh+9nhmh/amBDIacYg34bHepDtxdO/KU3KH9qX80uzNbX03rpi8
Fva6uU84wndfClQxWt0l+ixbtK+r7Uhau8u4MOhQu97OLbn+HCAQOqD/Xah4GaDTGSF1Xffdd3wH
fHeuodofv56lW5ktsoGAMrv0Q/c8qaJ9qLrcxRbEhs2oUn3bwbC4zdJh/Nymx2Yrroc8ggjaQojc
TWnf0cVXIq4lgBMT79LXz93QbK2dSBcIzj337FDBDzWyz7aRB3olA1v3FARZ/uQkQfS5j/N5FLM3
jX5pOLGXsHim4RBT89Oz77ZAbEW2dipdOLqx2cEKmgvMnkJ458B6dZwF/RUdjSwK3kXvU4RggY+f
28Jl5m5gVk8llJxAOLQNAiE8CFJCrs5tRn41gbsybxY+TOYWYPjFR8TpDBH89QG6lkOsJn2MvPcm
fDboY5YWrTqhVy62sK551xH/1/YeimIEVsyxlwDMYKTNsxfftk/Ag68dEpcuMDtf+fgGCbEMgEIj
xUHbDOxO4f7shv5TQDE+9/ZmrJJFWgVQmXMHbDQ5Fg9hywXkDeNacWnhk2Oe0Zw2VRFNDj5E1Qi1
Em/lD3RIVwrLS49nNtlVEibUR88CgQakPE0tUN2JHLDZiaZfucR1D/nHQWMeatqlVZWCdIzu6xh9
Q67UoWlGZBSg5s9q0PErZNcmw7QG0VpYKv9fqmndSb9VhJyHnj0UXP2a8vBHoQlUD9FXNx9WdrWl
y8zmO2SivC+Z7C+MeMh5Rhe2CV66YTyW6PcPabO28i+1yeYG3zZROcLnpuCMgtB2gOI3bOIeQHol
wY5GLEPUAwKUhfcVpEBDX67U6RZYMXxu9bVBmftTV7pnvJq7zoPIJoEsZ2vglEcvNQ+eUuAhYheC
5x9pnkHd7IUyvh4QO6hYVha7hXHvztaGa4dceq7XXVTfbX2FRvwaK2xh1M/tv1yaenQhar/Af/8n
CNQd2lAI2VgZGwuL9DwBdfJLJ+3AjIYmuM73VqunTPXQqobyT2Odnx/vBEu3MDsSlOiIs86fgC5l
7cMY6G+6bo9Opldqa0v3MFsXirFhZc7z5DxmekOg+bgyYvAtgKDIlV156QZmRwDGeTROIx1QmFVm
Ezi5ODUT5BVJN/orK8/SJWY1VPxheOlsEgBXUIxQZiagYnl1vUk8yDA/9xpm6wCUVY5V3sjOYnjz
ArEfIMYb3TVX48INzG29PACXScJkckHA9XZw9ZFNHTKGzP5TP35u3tXBOHVO5Qdnz8Bgmno/K169
+06xVttYWPnnNt1OaQs3MALdqiL82ibiREMH0jknvXiM/RQsv8F6svKuFxbkuUsXKmTlRXDJXMo6
l0iYV8ibofdDET5Prf2T8mFlYiwsSnPH7gQALhIYgubCtPfEQlDZKndl3Vh627Mp3ToNvvKk11xG
i4yEMKlPHLkpMYecZmW0Lv342awmaSW5NkCmdYU8gKlyKt30c3WguQG3l1MO9yoW68HvYSE4Toh0
ghhn5YcvjaTZTE5H0woESeKv9yMy4avhxSuarzDWb0fQO2KBYQaVsP3cofQ/s/tfh1JSmSZHLAFB
a7c+gfW4bVDlgMVhZV9beM9zG25paq0hEycXiUc1ZJcClY6k/Nw8mNtlm75JqzIErVA3eUzTd666
Q8YfMxDSB9asLBwLk+3/GWdDIIL04HtI3GT3Y95+0X2JNmEYjNuWYCmB7HrlxS8dRMh1g/rrXUhY
dKmtuuQcuT8tFbvAG56SqURU1VudhDBxRIeoSmDwyCFQRTRTYT53sJ/HlqoCn7wBwWwMSLjRQPag
frRRUAJ+vPYubLDz0NI602Jk3uidszwhX2wadVsKNh5se47ZKyaTw8fXWRpssylfeomSiJGJzsDo
PwUkeWYFsBcp0ytDYWFJmbtsB+0K3Y+o7ljPxEHxnkQrC+3SA5pNedSVZR4WjgQ4vftWw+dygKLz
1q2V2rqma1fsuovja7aBQ4AUhHWLcxQNy21Yu3AiaelAB8jE0RDox2NhMnbX10Wyc+skiF3S1zvY
IPGBP3jdGmfy3zMqnDtuIRWE9ZwhcLUqZLOtcpM+8QSBjfhQzU+ipf2uLX2zMib+/WjDufO2pJmb
AwFKz5DJ1Fs6+erneO3T4tL9PiiYWLnOv1dtiGP/d+5mI2osrhUNDFbuVg71pk+RbaTauOr0vikI
Mv/4yjrx72EezhWR6YgPpQJZnZdGfacBrDM4sjarCbJLD+x61b8WIeTGAhXQ4a9PhGw1vE0R6CIq
eczzaWU5WPr91+n11xVwSqo8qDoR49JE0wU6svpWdZl9nLqBruzQ/56p4Vz4OEDHhzzaRF7qTt3C
UgMNbLKyCCy9aPd/fz11rXZGGA4vOef3KHx8ywOCjM60eJvQxEBnCGrwJl/5Nl16VPOFoZJwwdSV
d0bV+qgd0WycIbnFp9bTxyvm0lScrQgm6z3YWmp6HnRKYM8w/aYo/UdJ+5u6LuHV6Kofn7rSXPw4
VVXnBKZyzyq5i7RFyNddCAyzQtIZzMQfX2PhafHrK/trYOVjXpKhRj1EV/Q9D/svmdIX2oz+ymFm
YWrMM0bgHJjySjeIda3haxSI9lMvukcMXr2yDyzdwPXCf90AfHI95LPAdJVyuOmF95oDaol0tUqt
DN6FeTEXPSKWMECXT9qzi1IqgwXHN3r38cNfejizWY25O6L2zOkZ2KBLCZlW2N9jld87zlqNZGGw
8tn2nsGf0iAxHpllTB7/j7Mz2ZEUV6PwEyGBDQa2DDFH5JyVmRtUUzKYyWCw4enviV6VuEWGVOpF
t7qrIQCPv885n5LqwW7ImaTdPlXZ+1DBafn1k6zdZ9HDM5+kOEgGMChxodazvlnGCE0osLLZj9n7
N82TuwSMOBx6x1KgrSat/Gl1yR1stzcGjZWgKtdb9GoXQRJYchHUBaE1rWB6xSJ8WxYO9HkAdqFD
hFlrHXXuwmDCAbD9+rWtlO/cpdYxKYEuMEFtPGR9cc+LZGcMImI2MEJIW4VDT7XtbirJxhRjUDq3
xPUrTXopetSzT4TM4GVWIrvMcnpMpbrR31dChNwlYiRJ4ZnwZl8ckVwgtrbZFIemL3URk7oqzkOq
izKYKx8oLiSXlh1cG/Z4FJ604sRtsAZousLg0Vxw97W1ZefBWcXmLuhG0B6DWZLiQSITADYb30TR
ox1mHtaynP5pa+e6i9HEqCjY3Y0LMTvpH3Qi82As0405VO9ff/CVHr9UUNYmFG9aYfKAL14fDZ6q
/cwHBnQs6+/B/cnu/+0+i5ElN5ukuXpmD6UNJ393IcAIavvBmG5MG/+VmP6/au+6i4Fl1E3CAV/T
B2OouyhtSwwvXk3uuz5Ldzh0GiKzToZXH+W1IrBlDrtnRfTGcpNyn+DA4qGCsz6mZZtEygXVtzPM
auO6iMNRkpB9ndj9jZ+69soXQxPxkSE+csDTxty/zALYN5cXsFb5h5nc2vCuTEJLNSbnDTxsfoFU
n0Juagc7QVN6L31/C2iw1mEXo5Nf1J7lzS0SA2321NB8y21+I2J55dJLFabva3yYHidsVabFh/RG
chkaiS/ydUNceTNLaEnea9jJJl1hei6epOmexkI9dU5xY/Zf+bhssYVIIf4hGKTV0U8/kJAW2tO9
UBk487cytK7roL+086UM06vrdLRhFju2zq++RqgQcEZ8+MG8kzFaO9THNl+/J/KfsOZvd7q+wT8W
MvC8gmwzTPIoKntHEWPgl6eBVBsEtMK4n4MCCvv6qRbvNI+T8mcL9lGeI5zyGmE/i12T7OwcHPDq
GVZbyOe31HvmRbmt9DeeN7H2WvjwvxVjdvCzfkftbd85JzU+JXB6M2xtobfuyu+ZOLQMgTzJtkWU
mwM3ayY3eP77BOzsukKAhxRBYtXBRMHPvoz2LhdQzQO8A8o4ohHAU/WQNfENttQwwT8mrwxmWDtq
xGdhXiCWw6UfJHZ2VQU/1WauD8ij3CnE1zu7BMdU3vis0k+nmR9caw4dRMnwdDeDSD/3OkAIVyLb
zag+wS22tNoUE4L17V+NDesu8otUEZtlGfmTFznIgxAvVaVe6wy0ajfS+h2J5khIysUUwFbQqgSs
3BjqAlUe9HStEb6a847nz7wRoUrfxSvCgPCOU2BQQfumfWB0XcQA6NVlH4wICWAa4qAE6tgJPohx
WyFTaRDBDL4rYnUH86kkZTglMiiqX4JG7WQGItlY1VPagbzsnIBJr8kTsZ4drJOuiSiusYVwaCPF
OWna41U+ZervpLA2HNm2RvvQeqiXQk1eFS6+2iZjOxTtkBpByRb0ZUQ/HHO2b/IaGdsRxt+8ibBa
iUoZM5wJWu0ZSxeC8+0mvZ9GhMzAKQ1JZ9yhhDyUVSjsOMtUUMAEYf3onTMsRRsj5UE180jlTjRU
iKDoTcCeEcRevLTtc4s8yMpBREhWRog9DAXyYAc3dKd3u0L2jhHbIGF2mILESSDStFKnRH8g7RPh
po+CxA2oZva80RO+T/misqPrPKEvB3mtgsq8CFi+a6wfNx2iogz94YH+jk0jKD6hB4klQfIGonQD
RJkgaeksEXxUnttfdrkteZC90SGo/c/W+G3lv3EkqZxjIsaoyOiNlfvaqLmYX/vZmjl0AxACpnYX
S7Oq7msq6I2q09rVF5NrbwvhAT6MoQBRYbtMmMjZKsGd/3qoWRuSFxOikQxl0afueJzZLwvJ1gm+
Hzgy0b9dfbH91lmZzZQ4/DgMGYyZHfDUW88ZKpQU7Fuiir9LUNwl36fjFGrYXgGLmSJqBX5kHUlr
pO8pzZuLlH5+EFjRZkglriQS1RPj8etnW5kMlpplB1KUgU1Ic6rmYjtm8LyZXQ/2jjjNyExDJVDb
sDXzG2vFFSW7u6T7NKi0ISKrH48dR4SmC9tmIKn/jZrlE2vNKR4b993K6Wvqu7t0Jue8Atcdp+0h
FLH/VOV2lwrnpPXLmmUeXLhXUJZnILV3jFDquNFYVqZv5/rv/5jzSgqlSl9QMB05eU0sN/K1ubds
c0u4f2NFv9KXloQedxo5gpnQl6gku6rrzuZtN9Haz7/e84+fX+VcDggDk8eG+2HfvWJjtdXWnQOD
6tcNbm1bupQ390T7pjNhnLEFSeI2n9+HQe67rN1klruH/yROuIoMbCgqo75xRLT2VIvxAdoqL2/g
UDv2g4f4lkomTzDsWxs1Ge+W2csbQ+jKMLTUO+dgOaY6TeXR7Z6RbYQYrCnsmvpGy1r77IsVc9ON
Rj4wXF14bxOSJYzk8+tPsnLhpdLWAGi8rD3EefAp+T5b+Z2NpM2vL73y4pfcHUNPuZeQbjxy33xr
dPso5wo7o9rHPlcNN7ZDK5WapdyW0azokEGHVLO2iwQa0ojEOEtjJWEjseafjqrdpbZ2qn2/LUQ2
YI2IuLLWingJ/mya39hUkLWPcG1Tf3Q8wstU0yEBCnE3bqYw2ZpxFlYx3SGCRJ2hFozm8KRO7UVe
yl39AADQXbr5105pX3/VH3cf00w2CCLF3YegKQMskriKwWRsNswLHDhZfn3dHlZ6yFJpC0wZUCAM
97F9LIciBjk0i/7t0os+XpdTq8fBAKEQrr7GNuIUNBPzVlF57fMs1gBlR+rGK/DDpcpfq9SEPS69
MTitNd9FvxZNgcyrAi4Ms5t/4OjqeRCoXdlW/n2cuofcMr5//YLWRt6llBaVJqRvMQNRIHzO02hm
o49km0QmwZzn5g7HVvN3m1L+lg3EiJBqA1MCEZV3a+Rf+fhLma3vDENFWJnsJ8uyd0jqQYSPXVb0
0bSyEnUM/DKc3RqhEPW8NxqhwomwcdOUQr92nWl2sYmU1m8YZucX5ECTGw1nZQm0FOQqnDV6RtqO
B0bgdnJLFy1ovpSD8U0b9KWYEc6YtINxq6NfW8xfNsVL8g4XQ2Jwv0v28AFjk8mE80h1S5DuNl+T
/5Ae2M3oH9qAmqF2yk+4FwHgY7thmu/t8VEgeXLHLMZeKIUv3rWROKpKs3qRcBpf8qpN4rot5huj
3sr4vdT6jiwjEOKaw8HtEUY7swCzQ6EZ1kvDP779a4f7Y+SZysylVkm7g+i9I5x/l0T5KJmO/iY3
s73g+kna2Y3ZaO1LLzYhIkGA06yb/oAwRDNuPfWWDNOj9OXjpIydYwC5ns+OvNHeyfWyf/vSixHJ
Gv2sARkuPSaJMyKObBZ9FiunmD49MVcKMXiy/sQhZeoGaWHxd4Al3HuVNu3zkNp8xzLL20rHNYdo
gBFBBEj/637nMh92MBKUDyr31ZnYRf9OpgrpY56wfw7MnX82giEa6etBY60BLMa93nDqCekFcBvP
mfVc+SCUzC0xLjilTXcsV+RGt1i7z2IQzDGjZqM7oBPiND7mk3S3wnKwc58RXJ6VifHy9fOsjONL
cTHNUjaAhdQdUox0d3LEoYQ3l+3Pf7v6teH90Zg1ZZXJBnizy9lhOBuEQcyyqlvNd2WiWKqDq25C
rl+SiEPG2mwrsCd9svhY7GAWxNBBsDWtqB5vbNVWNqRLwbAl8hHF9lwePDmri6yL7F42s4sESDKd
MI2Ibc3a7hPeme45QUrkjfa20kWXSmI1CJ4jBXnAoZW374oKUzlCFIM2KR8Tx/yhHf8Rmb43CsUr
E9J/a7E/Plfb4mPZrdXhc/XIivSnEomCaR+5XZ7HX7eItedZDDlD6iEwBWEMBzkVqGOhbmncQ1Fp
fOaEzhmKety8143RJEiMRArb1zdda+SLgafqoHDtkcp3oIjmBcHRV9ChkPt/u/hiRJjSpJRylOlR
gtoBewlyBm9pHq3/1pt/GTKXHKG0zYgqHFz8+GEEb06AYOvgF8BFoQqd4HyOPvJgI4Lz2/EYnTf4
626/3+w35yg6n5/vHmGvC/aPwc/t9vf28ff+9xj8lvHpfrvfB9v98z7Y/z55QRhvyyC+HA5xHL/s
dvjb++Ep3B22l0OI60TRcRfiz8ThIdwdz9Fm8xY9XP9YGEZvUbSL3nZwA90Y9VZ69FLt7ILHQbVC
AyyQp/SjqSd5l2BfFEGRLKPMF+zVaxBXfeNuK819KX6m+HRZLkx3j8j+jZytDbC+W6g9bsx3/+F0
/vLxluLnXgG+N8HniogCb4PM5GCEvw3+ViT5iN2UHZDNet/lSCtwX/qcP6pk3uTD01DeMj6tzCFL
QTRFxv8IO3GHOaR07rSLo8HWMirMh1zucmVa2697wNp7vP77P4YNcyIICESC4j4XSHpgB7/5rG8N
u/8d8/ztJS7WQ4aJOHHS2d0BiYb1rkZa5U7MxMtDqpHAuJnsq4vzuq1GADjABtaYe3GaJeokkfn+
YQpYsoBTLY2gLpBC7Tme+SA8WoeIDFc7pW36YCNi6ehxo/nptJNOr94akLmEpMhYxJnEgLzdNAcl
t0ExEDGvCUyDZdsBIWpPIYUgdcctAi1EZxX9TvVm/hu0kfJ4ra+8NVmOAvZQ45wgELqyIhcJhrvJ
ZP0W2U42QtaLyX+2uJp+ur6mFoKcIc3OPIvtWePwre3DOBu0ea9eqtSeo5pJNx69tnlSraXvoeCr
Yl+1BjaOVRdyV/GQtqDu1oaQ72lWKAyoiRfovHSQK9r17QtrCdhSPdLcpYvAUdti9o3F5Mog+1+J
849WgIOqDBHoBfpu1uX3nHg8Huqe3Jia1tryYghniOvLVKfcvUMfhXUHYyVAMQ8zrMRft+G1Sux/
8o0/fr4D0i+8Yq2z1764FEUdoYYS81yGtBKgYzX7FCIXo0EsbEPv0456AeFWNFXJjYl+7fUtFnwi
nxrISlHxAywQoYd3Rfbt6ydbGVOXWvPJtJRdkRajANLbtjZSwWOTafWSF0NxSrvEPpjGdEsLvPKZ
ltrzimbI32x4ddAty949qxb3PbjmJ1/x4bmoGxp9/VArQ85Sfq6Y5qV0Z3dvio0Yf+TX1NP06etr
rzWFpeBcyzkZGlfwQysVEigL5VZ611fICg9GiqyUZLhqDMzaKpvATLhEJrxniSJENrP4DdQZ4ozb
UW0thMPf0titfcTFEIujjpHWPSsPCENuNulU8J8TNsNmiGBjcG4KT6MOJ9WNAX3tKy7GXM27mdUJ
Ohufph2T7cnM6IODnTRTt/L/Vrh37n9MoD/62zhxcwasyt1XpZZQkY0sh6m1ITvFOvYA6Ej/gJCf
CiE7LTLNK9csrunm5JhW9rTXjVPDZJlcU19UV25H3rFTjUV5WNmOuiEYW3vniyHHBRiUZbXdHvxE
uLsiw5qUt8V4b7a2XwbESjGwznq8cSC49s4Xy8hUl2lJmVNiYWyNUIUlIr1M9ejsDZ1QnLvTf/Oe
uOZioNHmiOzmknXwqxXDdoLbKEptpKwjgP7fjh/ZUspe+GNp9ZaJIac2Jh/lGDuPqk6loOZQfmtx
/PchgC0l7Can1lRaaXdwqf/qKLIvkxQCBedW/fTvH4QtpetTKftOOrY4IDEwTCoJlIAdUkAY/dev
x5m1B7je+I8e0PVu4WIywW6r24v5BYq5gLa3osvWfv1iwKi0a+Fkue4OZjfcCdce94iwPtbgbG2K
LOU3huG/7+bYMsHX6bwZmj01HnSCgF7yhuJsiL/J9B0nurH2/Rv3WXtVi12j7w0DAkKr8dDAMRoy
e+whrJM8Ypbobi0A/l6HZMuQ3owBRQ+MlTjYpf0za5NQCXOD5IsNHeA7QsUToJIWChWoSANRERkX
SJK88Xx/H2qYv+j85giOFpLECxQX6Km3so8sh+5l7LNHDdoJaDY3Mz7X3uSi90P/z5hlTu2hmPtt
4wAqMkOvF1is+fy6Va88ylLRznBSxCjq95BXQnyDhW/5jPBvfZgyBmya6dYP2aihFfn6btcZ6f93
B2ypbac1gs27Kq0Ps9PyaxN3DtRJxI3Psnb16zP+0UMBt7GqvpDO3hUkB1MDXJ1WkeZGLXnt6ov+
b1fpXJaIVT4MCcFOIDXNXXtlC/3bm1kMAONo+kY/YSVGE55ERtn5Zw3h643ZauXshC3ze21PjqDP
FO6edvpXpzUwBEpd4Lz9MZTIJdHzhvPxeZz9X6BY/Bvhni2l7tTuuUOnvD54Jo/BmdrPtNj31q3R
bKVveIsJf2KZrMCgKg6VP7E7jbDrT5AQ+qNrut6N97Z2i0VHH2liTI4LpWrm/BayCabsqIrnr7/4
2rUXXbsZW29KqHHNhp2LeKaeFbSk40BR8FtV6ZUmu9SyU4UKfjf47bHOzLuMdNuK8BvbR/e/we4v
fXkpWacIscfmoUKESplbWFuZ0n9quFBjIBsi7gfp1MeZsGaLPwmV4azBSQT5aUiAZyDpscolefdA
Wx3OYAwzUAPNlvc7BN/1dZCmYw3SHYFQz3SYgE+RWQr/C3EujWU6ZWCirn/oc5WPwTh02NM3V3WE
k0HsxqG5dGsuomqW9MkywFQKlJrmA/OUsW19kB1AMhz2nhjMC01sew8eLhJh7brfTKybQI6k2xKh
JA9gYUPkORANgQ9QS5Oi9aXzC/nM09x7w4ovLcPWgSBn51apCjlzmqjTnv7mFpCA9FDbB3VG78Bt
eBxHoBYmnNb0s1eGY06NuAfNLcZjGhvd+uALNsqDHLEB8gFGih3ewogcUUj8/KzqN+A1zcgmLiE8
BaZw63HwRUzDg17TgCTUcIwsrurKj5zG83aG227qqTxkQ1k+5t7w26FNC+nmdJEGRHrmBBWgZmBG
QCP1TdnFq6F0H3V5B5llZ/RbUmYfPiMIFPcHrBESb8+rRIeWgnCzbhkkt93QhKVgoLORU6ZtwEyz
Rp864p4B9+hCjwMP40JNsmkTC5w8q4lGEJ+A4zRfkIr2YRT4GfU0VFvX5VtFbKizGzxgbnpuXAHv
hzwmYDNIL56RCgxsJf/0u+ZEHPZsFla99TLzhCStl0pN28pGpa5wpvZKdqQh8eSpSBwWJKIzAepM
SAg2y2ZGqvShKEtoX4dEzc9mDoSgcpJTTWsaWpkAbha1mRGaVtMfnknBYo8Dj5gZeyP3fzlIeaxq
ewzyq9Q0zVMjGnpwWMBdDSEHkuHotCnSTrKNStpdlbpJmCFaCkVzUH18dY9Tsgqy1vpJzPZwIeMw
wKbma2gxh3e/aIqdh9xjB+Hnhll4m5qnU8AB5tgMEpLS1P9QLgcrs/GCvi/ffFlDf8A+8jl/T8uW
b8SM7NSGwqrpyr6O4Kwso4SUl0pb3xAZ+AoAyEE6Km482seFn2yZ3UOnOXjZxinrGSWTIY36omOR
SyoXiE6xwcoQs1Df9gEjSAJlQHAh0IV+59r/LCvn3VGUonGnPwDYvmt9xMbCfn2WsjklIj93eXaH
cZ8F2CzuW9gqxpE+9rl/nEv6W3flD+Kl6Z62AsZSJh89YZ5Ku7gjdglUY/fu+OYJ7xCrR7sN3cx2
orag835IhiefjzTQ6cTBM0tOTtt8Z417oTOD5T9vfhbKs3au3ePreX69qyhgmGOZfGsYGiSOfrrA
JNJF5Q00nda33/P6PzXBCAglKkQtT6vQhqoTQLc4QYZ2bKTkh1mxp47rbeZnZzCzLsSnp6RI6p/V
qHAADppKZFL1s8vrdlMIZKUWpnkuUgOpBxntAqIp7mWZOHuevWcw2jvwuYt3MGqBPcwd1CyRmRPl
sgd+NYfcbqQfmaWe/aHdJr3eJIUHM66LYz4EtsZgxqg9ICV57A+8QMuWTUSHVkdp5cS5p0LZAybm
et96ALe+QYBGA5BuE+i9/ReUMmf03KT4PuTASJUzMbcjuHsBa9C6YZjgMYJTvYAWlh+aJI1RzTw2
DhJkiFUQtIieb/0kfR1scGPnmv0eO3KvwGqJkD+Zxn0Ja46TsrvJ1XZk8OpbW/XnQWP5PZMsDVvl
vjiZ/bOyhjqqwFjF5sx1NxaKXeHk+nakxvIX6H17J+vGGCUdQMOYs7MQLiZRxwPHNvHvLaOdYpg8
74pJfTcrXkc+tgHg0IJNL+fZiKzEPUi7usMQ+OQWhRVTp28AkbarAMM9pqa0jIFnBFUThKaQF9NZ
A5IU1L3Bodn3m6Ac5ZthdK9mIR45G+4R+IxatN92YVEVqBlVPWThhXjGMamzNV36s9XTK1JOEVST
ltCb5F5kOPKjANOwsVs7cpwWCvvOe5K023T90B3zDEhHezjrKX3kdXMCzCUNEsWmiDX2uz3ob/UE
soZq6UEAVQwOofWOI98yKAT+YFM4z1Pif6Cy/pG4cm8npg/AHakDPyfveQLSo57Ux5yCUQb5fR9r
2Y97eCSiqWcHFPhwjj/GQCMdOrMHK2hC6qec8VDwO901tLlLGdT2LJuywBD+HYyoID46fN/O0Mib
Hq+iiSIoZCII/h+BZcvTWsWo9Pz2/LaNydj0wYzlZOR46WFq5YfrCFTUdf6JCQcehUEdR79Fkc4H
FA6l2yoNvKJ1zlM7JFEv7TTqPDJvQT48TtwLnRw7R0y2oddkd4bB2cb1QMRLCdgvCf90sgLcO4j9
a1R8ANPNr8QhoG77o0PNZzaBfAKdzQETw6nuOpDbaPM2zXMGjOzAQ0SpIZ2icwDym3CO7hCIriQW
DsARoTJlGLYZSI05vOkQTjobxg8JBnDcI88krDRAXrZgLRCtGkDADCYI6pgPdUpNVJwhPPJr9pDU
8CR0ZgeyJEm3lawo2nUvI0zU+YcNBzZq/ApsYuk8lbIigWaVxu34tWGUM79oJYd72pr20YDtLgSd
hN8VSFDBNNXviqK/zB1yvEAo1s96nM5GayDt2GEdskzJp+yTRzsFyyjL27OpmjtoNpoARqK944GY
m4EwFfYJAzCL6T1x4EbAf7fQFigOyVMXQYIgCsVGknOoZSzMzaQHzU3Z5KHtveIOggceg0SXhC1r
mm8DzMTXCSyNxHhQDcLJ7TKqjbw6ZYaPnLMpI+gPL0J+wjAauwJH1bUEOhiz5ciKh6HBhsTtrQAF
buOgeLoVvcJkTpsPPoxgcQp8UkmiGWXGkibPvVPChgIcZiJ/DaDJ5Vxf6lbEwtRb0kl4KZBojnww
GraDvADpG8k5i522eE67EwogSIZXW9OoWTgn9rH16La2mlC01o8ZKRKgBGx7WdzTnh94TeJWe9gP
18ekM2KLqFMJZFVhy8CkSThDzWqj5Kqm7oNTce1M4FkCKyaIm16Zd3jIdMrCjhlb3509LOLSMzFa
YEjTsDS6b7UqNnaT7rBAiUSR3DcIeHDgImoa9g6mzkPl/ewxhLlWfl9ORuiCGRSkMz+P6XACmc8I
YPsLnYE9NAWH0wPTMh3gSLfZy4BYKzDNWMQgAtuXZR61aQu055UtST+sAr/KyHswF/TvLC3q0Kmx
RCVIGoe7xqD+oYaoXFDMXoU0PzqsdStMTT0BDZTICJy2J5KzTZpXO1tgC2+7WAE5YjyqdjoYHMxi
P5mfs15Hqu9De6iRBKQDh9KHgmZJ4HgNZiS7DxKjgkfJxvQ75g3CVL453TcQI0/2mEVNBuqgLEuY
+smECkuZlOLQOFazNYWzEYUoN63wcb4uyF4PrbNlIFtuh763tn5vnIaaZ59JChtKxWh5aEZw5/yi
Og8IVEH87zBvxmTcMUIwTIwCMLYElGkwfZG2MuJoLrEMWGCl7qFIK186F4iy4r+Azfo799UeGXd2
kBfeeU4gi7IzE3h7vDk5WocB432bmnDA6PIdpEo3SiryncIcZE3IumosvBEIeASGG7wwYgtrM1HY
b2DO8Wm3d9w0f1DmRLGwqMowg4gKkzoGYUFhbSF900Qg2tlB2zZYVrV2+g50Y/8s6OSGzEGdu+pa
+b1GosadiUCUH2iXzR5yMY7WaqT7bKjAreV1cSoMap7AWC8A/PN6DKmzoAHPJM3DXrfpg59hRasr
1m9wio/P27E2pTvLcR2wlTms6qnyMevTGocN+0H37Xfeat8OSF8Xl96a6s0gCOjemMKAjgMgXt5z
ifTsWEErektys7KPXtqbUx9ZCUUxJYeiH+cIEbhARrH0N5Jh7OjrnfpKcXZpQZ562I51XScIC9Vb
q0HEbqVZWPPhZ1J2/0Y5Y0sfsiroCE7k0B9b+zdiCLdd4WCZNAUD1k6g04YMCMrJevn6iVaqfu61
YPBHpQyku9xo7EocYRibzh0J8yKa9c69xb1ZKTQvvciK5TnA7Q4yjDBvVcLGF7Hhe9MBIZ+jZe0q
1W++fpK1EseiCOTNaZqjy17TjLAqbZIo8275ptY++6L4g6Qd4mm7FMeyqe9HgW5d6RhVirdZWw//
9usXNaCpl42y7UQcYVVx8melP7++7kqfWFqI4VBK64QhnMahxYX5/Zb3xTPz9P3Xl19pPksL8cSp
bliDYJrSxS6H32V8jmZRhr31w3aTG71u7RkW1dwU+lPp5ng3mpyU8YrjzHa44aFaaTRLC3EN7HtB
Zlw6y+4t9lbfcqOttJglrCUdEY8rMTAer1t07VzRMGngVzwCKfrfKuhLVAsvDCyDFYRJjlVaAUh8
Khjn6UaJe+2VL85txgGVGsMdxJEpqQIhpiGyymsuRFVm26+bztotFv015fUsPdmIo9D5Jk/yfW6w
o6ua/deXXyt0L4ksQEy7/ph47dGt/EuSASfnXgwO1Hah72v1K/UnREuOr3Xx+vUN1z75ogePYAkj
2SZpj1buburUjxJ0CWQBBJP49vUdVhrr0uI4+qX2XZEKxNEUTzkzzg6Z376+9MrHWNoZs45ie5yN
+BjEx5Yg64+oqIFZfCsjzbL+U3j8pUq8tCt2g1DIkp6SPTcM8mYADRETwzf2hR7TLfSSDtK5ZBND
vdNuTMBFdYD9sNw3tag2puqnY2f508Xw7VGEQCKTB94Bc69GPR9Hxy/uKxxcbwyLy6j35zweWeq+
O9wdLiBbINqoMsxzBufLoyYchzYjxSqfE3UgTg4kvMTKz6jLOw5SemSTcYJXaJq3WExku34CQQMc
QjdmYFAAOa0A9Qao07Z+Vz6ffg6zm286v8+x4pdZOOVS3LUVPP2Iyce+o+TzAHd7PeNUhY3k3rA6
/pyYngAx2W6mDzvRDLtrb3CjNC9rWOVd95BrMX2Xlc1DHCyZP2rUoTBjNuMmodr9bZIZFZiJQUYC
/HK7811o2H3WWRtSEsReQrYWYqN1LWH1MwkG3swXlfl1jCpk9+RJHwkgky3CuXcb+FO6fjswQ1+w
O3B/2BMowGKWw0agNhB7szFAvWYIxH6P2EobU57/Mhi225wpDox5O7/bLg7CPQOU5KCvc/MkCZLJ
8UslYvqzjjTbZujEfSYwIcB9NAyRm6TJJZtyHy/YKh6nEnvlvrdzFuTSLe7cpnU/ejDUzq5Tdh+C
ouZi+Vzt/Gsav+uoHsFF2fiT+GUFN2oHWDzS0Z4n359gdkfPkzMTZ91I555n2Rzi/VdbaIfpS1Z2
c9yZEmg/p8IPc9ScojWZPYUNriU4KR7cJNYGstqrwpvD3kNJyLP8diMM/AiYL80XOlEWKCAeL0mN
DITOMljsuNdKmVnVbwXz85B0hvuaoVGB+j7kF+0htDjCCcm4VYjNwaYApV9vpHo7AhsdIKrF3E4y
JUdZWxPs3s0QeJJ0u177KOlTZqMCi6VT9n0wQcjGatN7a+EVDPK+97YOSBl75GzVQNIXr7Vvkldd
43/z6uFZk7y6txNQ9CYJeILn4OClSw165nU1x+gXd2NXTBEckyVo13wecX6QihOE5Fjxd5WOZomK
s+3d+4jVwFuQB1V1KHJONt1VhBobJSrjFRgqfde4kxd0fo3wW/TlF7RA5GEYYF4EIzeqJvwfZ1fW
HCfOtX+RqkAsErfQi7u920mc5IayYwckdgQS4td/T8+VX77QXeWbmRpXTQOSzpF0zrMwwFbrDa1U
kQiFPdAPq+C5nUx0J7TnX6usyK79UAOB1YsyTqkfxUqjjcFpj3qBM+Zb6G3UicQjfgDX5V1PYQRl
iIwS87vmI6oLER1f0i6KDjZrOCqRQu54aryXoVXRnQbHCHU7kd0rU3eAQ6HuHmYjvFjGsN6j3Jff
OCGuCdE8yf1U2CYWM/zKbVez+7LwoItEprb64eYZeWYEQAOA0dO53AUeD++Nhpi7p8bpJ3GGPmGs
9+6m3tVHOzTlpsPyulYQ5Yfhkdvs/BE9jrFB8YYr3B3IpAvcJoXalnqElbWbzlWC/C72jQmGPVyN
7Ha0ht5neVX99eo0T0BvDKBPju/rh5BvzMTrHS2mfCu5UffoAFAUpHBXsKRu92Hr2i0qZT1sAVyz
97263FbwtN85ARJakXJny0jXJjUJg4NlwbCbJ4dvwP4le69T84YZ9Mqmucuv5sHp3yjMujYwcLe/
FI6svwyX45MDks8GbtP1TeTokz1LURyFQRU5h9qYnrvhgUVq2qcEJUpYwFt0Y7xMXLe4b8a+q9Mk
hZFZMvfoHaYl/9sXlr+6Au4VDFyaXe7jesm8MtrTSV6ZyIdufwB5Aa+f76fKC/cscMk2H9EbRD2c
7/NO9XsyQdOeYyJjGdYv+an8naOTuKlgvRrzKoUtCjLeO6C5GW7u+QhxDMpuxgb+GcDycPt99m35
ira7gyqng5p716GUDUvtHcgi4tDPfQdvbV9d4cgOBvOEukcX9yrkT1Fa8I/GC0zCUep6dRoYDNQl
FAIDj/i7zJthIl176B/1vbsvunJOUsGdb0XfdIAqKxgQ+6SFKUyExlPA/ADI4iC9MhW82FOv9H+C
siB3YzsEv0a0y7atHvT3Ik/TH7V2m0OaYxggf+vtgtElKm7HBjkHVUsdKBBvUeW/giqB3FCDvbSj
KHXNuMPsAd2vNuBOF7GkKtsYX8zYDq2Ji6K+SU8a8iBN3UtZ1VeZRg2q07m3b5SLRCWthWhI9ofC
GWtT+abdWgUAbu9E4tp1UEyfx9HELg4KD4gbi+oyKnbQloLWymjDU8fgpef5T0q4uPKVrPb1kPfX
LqYy7j3iQg58Lt97W5n94GQqliV7h4oQisVlMyUQV3VOCMTuBhYh0BaRNIfVcQFvcIHLf9VMkBrJ
hftEG/8POnoPWdtdjegoxHAqkRs0lPH/wJkq7rmlB46jz544AUQUGl0nIZpAWwsPqi3t3SaG2xCc
Ihw9wGizQQd2LPsnCbjlzs8caMbQ0GyyYpqxH0QKgZRBTrkO91NEnduwR1YQntqHtvWuR1Y8R6SY
73oVka2soMFFCygXBdglkoYMP02FuvIwDQ95ipJ80TCQeSAYlKVVu4249xrp6ods+r3f+W/1BOI2
chh2Xg9yM5TOHzAc6mKf8Bdp0YvQ+Yym3aDDOJ8hD1AVLNpN2KrRCBjeiiF/D/QEkRdAl3auoHSb
pd7fwjOPUISF4gvEK/ySQZCQ3nKXYhcqQBzuK7wRzjM/mt7hVyjEuVdNhBGKIvh1odFsNx09sdGK
rIyB1hLfS0peIFY/xDYD/LZPbYMOuZoTVNiak5kIWoaz+m0G+zPtWy8ZsEluwyFiiQzFfUbCnygv
/po0f5lo+9MNYQV9oiFuRWWRAu0soKDTOR9dqPJN6IXf0gZZLELqvWv9KXotQggD4zbT7pgOH6BA
ieDyu6cwTH8Wuddu/AxNIJ9AHUciS+0AA1BJb4K3KHDgQMv4ux1HgYJCW6Gape4j6oPOKjXapix6
t+DhQc1IVaheOkhYvsFXQkUOjSjXxtOEAmxadCzmSoADVAcPohIfkNmC6AEDxmHqJnfTz+1dS+W4
8YjUSdDzCR1x2kEtRDQHRARu1aR1924h0AJy87+lTf9yCd2lOnKxqWkUsUcwbVGEZt+hk3jF27CC
ek/64muIkfg4OUIMuTsEp8I2dYtuiyX32o4lhGuYnk/NvafcVeXGoGWWRGocTt3+j27mXpJnFidd
+L4lokUv3pvgEahb42+mvsjjvNHQAXTM1h3RbJQCRxaSF90V8gXOwpL+DUQ0HwHG/VVNmbMrpnZO
fD41YEynPyqHVzEz/bQlJPtuHTx7HAcnDskgEg0vP1TmHbPREPjcuOiTJy6OguFInbjuABAABPM2
K6cRCGKOKmI0MrwOLI5gb/c6eSieV3yI+3l69j32RnqOJg0LGkg/4ZDMLUALpse2MpXug4se0rFF
DywpRTTEoZBhYiJYUtpmIjGJ5jcyV+PWNS7Ye9Crw/Fa/AXPF9fiMHttKAnweEAkqJ5lEiKTxK1V
0xYeAA2Y6ZGMAUL4hZZQlRCLrc8i32wnhRuEcGywS92u+chFlG0J5MhukIPNFcXGsWtdiR6wpM8q
0N1GjDOAvnQwH40BPA9ipOilACIS7LKqVN+M6G+aFkjHHnZ8G2Cs52u3H1+4mO9kmQ2x6ERx240e
ea4gofhsSEGeFdRME1H6aVy6/Jn5NL9jaD4BdGLFLlfkMGcBvUlPZfqiEbvW8AxiVPW8g8RuuUO5
F98Odq6Y0WhQUr11QBhtym54bmUYbn1XPs5wegWkYLjNKhx3upO0LKSNVJJq/aMrXTeepP4ttEUP
dlQu/t80ukZ9RCZQVfnNfUjTNygTN8X9LGdUo82A9B9kj3WtQCSOpupQmPSN5yzEPoBeV5eBcNvi
ppQUinzntH6mRY4NZ0T8QQgROmtjHcRh1RT4h3rDMaeEq8XE4tKUb22r7qaK4ESZOvnWIX29E0MK
sTcyZBvCm2fVFNeTnqBOBnnxJA+MRS8L4AnbkxuR83RL4Lznoe26a/vp3qpiTEgKn8igRosu6txs
p3DUA5PMIN3Wk0yAhQIUZ6hue63nXT2716Pn5YegAEA+C7IREl3VezS3eTLgPJ80haTIim6901ka
bnCdqWPTNylq/4VOaoPepwZvDCkI2z6hzk0b1RWk5VCphFBRe2BpWuyxR4tNPoVIJDNIUkp4P8mM
lZzpAB9AI3S06xo4gA7Hl4p38uRPjvuwn75Oaf0wDw1ayaDT7Khn7yUIXAk5ecv4BCyt0BDxQHUA
pBPz+FU2SGxMJvgNcWd4MobKJgO8yfatxgtVOmfH3PPmXaCqLimrke8tk7B3871yQwgDBarzkkBW
P4dmitCrpEgHuKuOgIDsp6ADmacHmMttcQFTVcMT13ezPavdIZk6fgtYA1TpwhIltyKCGFyOpFnU
3g52B2UycgP3PQjSJwqWjxDdVb+Y7tV93YziVykquQ/S2k/yoqkeULPQsJxpyudG+yPyX5fGugFw
g3aTt20rO29KNxR72zL/ABFzyNJSM26BM5q2I7fRNrT9cXDUc1X0yK1B/Sud7UM58DkeRsgxWJw5
DszRP0HueeYTelxG985D1UJNTnktFklP+jgvy2lbKwlmf93qJy8H+qpVBJsk3BCTEvJ/aJuh7uGr
mext03Zx2CrzC+BUMOCMwL6F0zyCrZJo4DMH8Jd22HtuAI/71O4Ga+w1ldk7xL/NdjhNL6Q0iluJ
DvoPH0W6Q4v7F3TlRLs1cgIUqgTsA8T268gPxSaAoQfINjQGhrd7JKaVz45hIPWNzrOdjdykLQ7f
XkFaHHkhUiUIHEbQaOpjAcugmLfYGGsxQ6bPLd7kJH+FHgTi1OCy77o3D30P994WDLstou1HNbro
KVEUI9IS3aVSNvjBwU8PxgYvM29RfM6hLeYwUe16wumNaxyGrlSXb/Imq7PEiDRrrkoeED925Amo
0opUQ/RWoQmbtdzFXdN3n6Fj4j0Yz843ZTvRe+mY4TbMG2yyuMHWUFmkDIvOGRo/P04emBmbcSLT
d6GZ+OmEtrqSNfDnFSSI7py+z4GV2w5yL4jzwmDWCU3HeryZeOkl9RSWe+7h2mILYhIwaor7KKPt
TT2pdEeCGeYGdIBwHnaTnZyKcC940Oyj3ABN6dBg60CodwM4b38XAY+Ie1vpoztqS3Rx/BBKjCTz
NmNokOlwiNjx/rSxGR6deqw527ddQx/N4HjoDCuw5Po2Q0d8pvKaVLV3r4ZU7XqAaI8pEsShdFIn
wTX5tBeTYaOrobhiJMPVMpxxjVG2upa2LV5IWaSIfVHv4AYZ7kCq7+EOyedNGzT5VVV57T6wp57r
XOq9H+UorMGHD1qU3NcJBZtmgw1qhCCk0z7xHDjLuBl4/WNitUAdRsw33C353Yyj0RZqJ0XSSZUf
IbUSPfHBekdSNh2ut1nzgv0HdGtDJ2SDPs9fJ1q6940P0EIadQbwGCqOuq4ZAF9GhfGgKnrVeWI4
hEEH2EvBdHc712X9CLG3ZlNTHj65ONjdiAASBe4YBgYHu6C4o4R6+G85HPWI67ENMvdDats8SoKC
VchPxZYJEM0AYbkVTsSQmAQRu3CQ/FcqUrtHIq8AlUKxym95jlMY1DetJ0ogRKXfBkmlh3TjN5G8
wMpcq/eeitif2n6ZLyoapbS9JsBBSuQn/KsW718rJp8e+unHlRhLRzleez2Lp45BCKRCXe1rDafg
VBv/9NvjPM35fPpt1ty33pyQbMfAMH715+JrfZWlrFvTUGfwNUSybUCOLMxvfZT/vjYwi5aHW4Io
Ng8ELsD+jSVPUNLk5sKYr/UGFi3KeVZ+NJEiPUKz72ZOhxfukAu9gZUW7n+iuJ+GXHQdE/Xk86PO
xXeTnUh89EF1I1yDOL1qAJv2K36BureyLpcKbhwAcAuVyv566jPcJdHrUwkDWOP8+K+0aJYibkFQ
BdbgBnyUOF1YLaCN3W085gDteoGCuvb+i1albXRjVU6jI7quUB8DYoRN3m3pzX/Of8GK5024VG8b
SViQXqMxB7Gramv2fZHkm+p7+Ato3dgLNqH9GuFh6YmcQoceQM8aHUBWJSIN9gEBDpP3m/MfsjYV
izie++GEYs76a23qrbHALE14iop9cUGMbO0Biw6mG3HN1Um3oe9qtJZaFMk5IPVWA4WISyJLzn/H
2oQvQrrmBVKEAbGiB3rL4Eo55zhwzheW02nZ/KNntrQ/rnAhlsBloi2XPg+ZRLXso5FPJ9LnxU71
2iMWbcscDKDRRGF3XbubAUdHET4Q8eJU3wKIT39pjJZybeyEWHIaNzrikrJVuJ7U/UfVfm0nW2qx
sWkCZC2AiW+kxUsK5Nq2obhvg9G9Pf/2K3L64VJWrXZSXF15lx6gw9DLzVi42dXk+U0f4xKKnjgq
3Az6xxwEc9Pjng10Odz5TGSeLI5gM66JDMhnNCCBwCTzlodj/Y7rCtQjGUOpZwidOFcm/eJgn+Lh
U7YGQtsBxR7mZApFDlhnoAM3J23hXfj5lbBa6qh1lLaRpbBFAaoHYqeBQT3GCd0trG7TI7fBV9fM
Ij8UToZzvWqCYw0grI/e0umUFpSXwnbtMxbZAZAYT3YWJuZd+sLNE5MqVs6zKL6G5vEWWQGemTwb
YaqIux9wuWlXXMnBXtCzWsk4S5fkwLUNfKZGehwo9PRMCCLDhGripYFfOUh4i3wAdmkNVcVwPnZh
dY+u4RMnxYVIWvnppWSZVOlg2hP/Ch2a57DD7ay9NJ9rP306u3xa9Qwq6QEaTfTIXBeIVBywlXfJ
4GFlrSzVyiZQpZh1KT0q4NZb+UuJO87eR+/1fH5Z+/nT3z+9ujN6ZeY7WCus+q181DPcDxup2PiX
ttqVBbNUIitAwgY7zqXHukSD1wq0vt482Hiff/2V/WMpPeZFGYPaLlx0IxcUlrDsfs+V/tZM4bVJ
0f+HdMklGcK1OV7EbAbzVuvDUfJYp6+VCVHDuSRluTYFi3AFfoPYKgro0XHTYVfk6DBEFdX3rjbB
thIpCifnB2ttKhandDZH6Dw7ORShuyE4AcO9U330MW2+5o4d0kX0ChPACIJ29GggzTGSH372OkEG
90tvvxT5GkerIxRaYYgkyn02lhtO7mlXXAJsnebxH4edpaoXOJSMW5ZaWD7Iu0zcqxO7Ws3Ftk6D
nd/7Wx8wE/jV3VJASenYo03xCqZo8rWPW5zcx0Jo0Z+inOdTLACgmTGCmbq0eFeW2FLSy6/cHvQI
bDhK/enpHWUo+KDOm13YFFaicGltPFh/Ai09pUeXD9sZnn21/1tDcLkf/1g7bM4P0dpDToH5KVO1
ros6DYE5Ooiuscq+TfB2IVBtlRJNUZpeOND5p7X6r3WwiHPl1aPufcUOLSlAZPQ1jFazdLpxVVQ+
ALlCH/NKwr9EAXJ1VTfgV4VU2Bug8I2709b49w4zKp5y4l65feOCs1pH14ANFRt0AaaboA6n5zqr
IAaJouCHaUsO0mRkqrs6O+E30jZsb72Wmh3lRG5a3eo+Qc0MXd+pLfhVkMpxmw0DVMAkDQAXqYEp
0GObobQkvENfw8lj55a6OEQl3JXwniS9cBVfm4FFonIotNM4IBhHyeZ9OHu72UZ7VQMlV8LrJPS+
hv5cSmoVqkfbeHbb66a9I6EHsA4gJfrj/CpaSeP/4TU/rSJeo7EIGFZ7zX2wv9DTVn174YCxkl6X
illw/VAklLIDU+zpROA1oMnp6cK6XPvxxREjq5sS8D0BIUDyIsdp48sKJew/5wdl7ccX2Yd1fg92
McCqboVOalPs2YkiQj6+9uuLI8Zs56gdbTkfZxQleNom8BbqzaXzxX857B8Bu7Rbtgpqz4LP/CDA
JSkTEaItScqsTSoGHEVQDKfPqqef42SdOXardHwXXiBwFgHHvsny5haYBb5pC1eik501WxWQS/Jw
awO7yFmdV/Wqk8Y5ztn8uyxAcgXHeE9SuAd9bWwX2cpA0bd0/YgeS2EhbfEMMfAYRvMXfn0lWJxF
wJuh9RUZcXbrC2dvnPyPKL2vvvniMALVv25qJYT+Aibjun4cvY9SXJLoXHvxxUGEZ/XgE41hiYAi
jVkf3Lv1FF3Yq/+9mQZLmapsoEyzHseogJfvdIB/eZhX75ZA7CuS26/Ma7BUqWKUgJvV4bJSAgAf
AHFADKiP7NI9+t+ZPFiKVKmqRZME4ImjmQcA26Cj1jdxBZCgj66fbr90twiiReDD3Xs0/CTi4/E3
DbMoCj+Eue+BjLpk4bICsw+iU+B9Suea+0WvsA8eG/TVNSwmfwOwlt0QZiAPYfusfooCojYzzLGD
bVRU+ZMJAeY6P0n/Lk0HSxmroRoBhIAI7NE3dteiLWoMkpv73PnhtnCeU+/C2fTfqzmIFkEeTYxC
LxRuvxbde7Sg4iF/Pv8F/85PwVK8Kq0JheOico+QJ9JbosLXADg1Rhi7MERrD1hEeaZbkFqbxjlK
7l17qXnOo+zo0+rb+fdfW8eLOA+r2tQM1OcjqfMbncOpbg7EEzo0J+MS50O1w5fOJMFSngplsiLK
cwQMl/W4bbCdbfOIHKEOckHHZmWglopUdpS6LgIyH71cO5sp47h0ZA3o1ZFqLszFyjLip0H8FCu5
bMA9SCEKHergGITeD3+Ymgs7xdrrL0I9cilqlPAsPXIO7RyQ7MLBv20jZ3t+nr21dz8999O7Ow1Q
ABLIqyPE/YsEyFoGgEznAaPK0hnubQRlTDqM05MFW+gU6OMmGjX5NhNV7dw5TNEqBopx9qUDaq2f
24QNDRgK/tzvTxS1H4w37m0z5P6h6YPwb9jVxRUUEtxbUmX2tuoJDLS8igz3gyzDtzB12HcXCuuv
4GR7EwQcePTdcKb30LCI/mTQlL+0T64s8aViVsqrMgU2SwHTDJYyoeS+hN5RTNzupmLBnWirLzW/
gPf83yFuIIbs+mM/wPxUPrB8uAXzBDgw9X5+CleS5VIlS3cZxPiGrD8KMrabBpoZcVP7D13dQBdB
vEG6pdgUkb6QMtdGbZF3AsgVayfr9VFL79FCKbudmvZq7EvcrguwXvSU785/19rKX6QgyFpEtBoc
KNOXOgNeXfKk9yYPSkTRhdyzsvaX6lmu04nKGTFyIcj/dx4Ucp/CYOZP599/7dcXFwtgYUg9w5X5
2I/5LwhGHZjBNn3+t1fGZkmJDjLEYASIxhGWnAfAtHak+wu1qAsjH2Fh/v+Df7CkQ/NCp0Zzrzva
DkewGYA02CwoX70jGh+CaIDGq/7bZf6P8x+zsqSWxGjVthGZXdqhTFeB/F88pJX47uv+UAxgY6dN
dGHQ1ibk9PdPqU4OWEJpm4Ko4whAm+eHuWw+zn/C2k8vQtw1ExA3XtAfo3m8kiOHsAhy44X3Xpts
+r/vbSu/0q70IB1adK8of9w2EFmG1fSlM/3a7y9CejCdxwwthyOB+Dm62wqCL1FGXCBle/rz/ACt
zfEimMEYYICiZtWxMmXxE+QqllCYU18VhuvrCcia6yCk3dcS7pIcrVsIE+jZgT6aYf2mkL2FNBMF
agqmqsn571kZsyVBGsjlyQFlhh3CFqa1jxEKBwARXoi/tR8/DeKnhdqUCjJNuoHyKYT893njoL0q
JYfLDpOP599/JcSXBGkTSajFlKw4QvSpgI+bbcInzVkUt9iKt6N7Qhf3AtgxOuXQ00bRKLrw5LWP
O/3908f5ZVikDEIWh36kr60tv6d9j00qu5DT135+EeRGC4psYiB4HlQaUuGZ3TuRA7BlJO2FuV8J
9nAR7CQA0c3A9+JQO+4AZkVo9sqoSxCuEOPwj+QbLqJ9aroxHz0IecLyMAF1NYUDL4ESHdRaz0/9
2gMW4V7KkE09wHpHpScQHIgLbbOaKf4euGG6pykX+/MPWhunRcxbH8BgT7vlMWz9bk9oGtxAwanc
fOnXl6xpYK19yMkFzdFKqMFRxkCzck13oSq48u5L4nRvaJpFXQr17yG7AyX2m88u9TRXxj9YRHck
wmaQuq+OTu19A7rQu8kA50w87b8qVLMfzg/PShwsbV5BUXQ7Fkl9kqqB37BKf2d58bPN+IUBWjl1
BoswVpq1QSY5OapBmN/cttEezGrxpzM+oBIgaN6FNfimqHkM+YU9ZK0msQQJdnPtQ3gaRnhDYVFS
TKGaM2TTO/AE14R7O6pVcDXNBIrD/M/g1T/Oj+TaUliE+6hpiFIVjidq7O4bUXzrw+ZCKK4N4iLW
XVt1pHFgvgSv8yKpBBrRkPe5nZX9Uc7sF5z9birZX0BOrWzBwSLuoWiWGXhcA7gOQwSpgj0uxvtI
+NvSPrk9KHznh2tt4S2i3qEKhIBG4zFRD9087zWr5GMFlsKF7LvyGUsooc5b4QQj6Y85ypu2hvsy
lNo8XQGv881Nv1gmXEIKwXAGujnCV6DU/UgZDM6NrJ8CEf49P0prX7FIAtJ6mZS5wiixBoKtNX8g
EThLbngzaLMDICn72nT8P2AhqvJy8DHrFvWcvaysDxFU4e4AQs6+BCkMlpDCuocm4Oz7sH3ze4gj
aue991wAMcuvTvkpMj8dGUKTFi7xMFh+1kEzF/1vzaod9PVYLMEImRS/ECIra9dfhDokOznIsrgh
KPexC18i91dVfjs/4f+1u/+xr/uLWAcNoCxJ0Ogjz1RxW9qqMHFodbizuRn/aih4bQZaD0910Xo/
0zm0LwEEW7eTr4vjWDF+NbqB3uVO5G+hEQIluByUtIyRAkIrlfd+/i1XEtISmJjWc525aYqyZTSi
7RPejRn5BkrpDTgCEPgMb3NLLqEz1gZ7kSj80E6s8Rk9nsjekN4EeTfcg/G4Of8pKz+/RCcOHNLT
FBoLh2rsn8sq/wHpuiDu7fTn/O+vbONLgGLEZxeas0166OkHY0/0ZOiU3dPpa0G1RCfy1nJHQhfg
UDV3QfmtdB+Z+fW1Nz990adwgkgH9mRQGw8m6MqNM+u7ucZtr3SjR5KPl8pra+NzmpdPTykqt6Y1
lRh/2HWAn7PJh7cOnF4iL0zA2gQvssLYuqgTzCE5RDq6CwioyWVRXSvS5xd2Gvf0S/8IWW+RDsIa
2GgQWtKDk/ZoPkMR+YYKKDBQhv5aXAnQPjOoa/8ZKwOmH9bY1nIFEb+cdI/zCWMkQIDaQ1ei/drl
Zok/FAVtPCirkMNYghb1SNPbbvo4vyjWDldL/GEH0mBKx5EcGo0OOLaMMcYGdRtF9SE36PWBV3pr
p9qJywhEVTpD8+3Ck0/D+a9hXiSCySdzrgQiqSpOIs31EJHHHrgtKO4a3j6oJvUPuR+yl6bmBvIB
bhFeh7MDxC6PXipGw2e/C/T+/NusLNslmDFrogKcbcx56MNjuQRZqnR+1Bz157y/+tojTsn3U2RM
nuV5FmAWUyjVA+cCsaPnVn2vgTI//4CVw8US2YgGLRqTyoWDc+TeMfvuE5DKM711jIDO/t+vPWSR
RVRbOMLvuvwYFvML6K/sJpJFsSftdFfO+hrskvnC56wE+hLoKKPIkSBqZUccZMSVp3ViwqHaSY9e
ApisBPoS7FgHRagbLhBXRdAfRApRmZqVX7zR/2e//Gm+USx3DWRRYSvev/XhRwqGLnUfGhAavzYT
i5NFW3nQwU7D9JAX43OegZZla9pujJjeHOEdgXPXu/NPWpuJxRWiYLMcPFNAMh+y/pvGzVtoMkGq
A9Rytj3/iJUTyBLpyJzIhXwQqJ9FISEAoapvVaFvYcVz7er8qYaf5dDYC89aiZMl8FHAjiloFAau
9KDdA3rqZP4E9UdWQGeBfj//PSv5ZIl+nOtgCHALwmZbmqQGgq9IrNsljTEX0ufKnLiLm4RXRV6E
jMLBeT946JGANw1xYH3h11ciY4lvlIWEW/SM169HeghGvRXSv1BBWBv90wd9CguP9rWES0B0qPJs
uKq4BFk1hFhZ+ayiHgIv4SUt1LURWhwUJtY2oa2RDmljy29TQKCDBLOKl3TGSj4/y2vfctraPn1L
XvdFVLNOHIvoWQTPVdMcvPFV0Le+8S7sGisV2/+YY58ekTkQy/AkmK02H38ETp50UO2BXSgmHLpb
PKQ2Bs34ikSwEjj/UWvjtoh2mdcW/is9gZHbcWhuMxCHcBv54o8vNv0oIl5rgXwCZPp9HtzEHd+Y
Ky/8+ErQLQGDbelpEMZ7cWwBjZcFUMYOlLCheN6SC09YSVNLX83Uc3szGhwTaIRbBcDy3x0veB1N
/jaDRekyjFURtQ9fmoiluSbTEPwATDU9uPa5g5PNXB7yS4qmK5O89NYEiVfO4J6kBzY9R46No+5d
uG/n33slKpYAwmxsRQGdDYIr0t9MQ42nfOsDWEKCBsEY3Z5/yNoHLKK79usGymyn04H6WVYQhi/U
TTmx5/O/vpL/lq6YUdk5kCZDnoCuxt6R0GVxowvXsLUXX2zbg+M0DdS7UuiM17dcmCyBFtOjLiEt
ev7d19boIn4LF/4xhc/4Ie1vFMS9oZewQckpjpwp8Suy6SF9dP5JaxO9COaycXXgFSlOIM6QEDlC
NhzTDA9Yv20gqnQJ9PnvyfCX+EA7hwL4bZUeWqe+s1V+DczQhQT+74zhL2GBwgyzSKErcADUhCaS
ym9SAU1BvOwA/YsLD/n3jPtLcKBMPd52Lt4/FZD2gFUymBGxEF/rS8Eg6H83IeH7pZPD1elgPPpU
QZAycMr9+Qlee/PT3z9tPqyY4AEBmQ8MRvi7C+D5yCwMdvumvVQuWJvbRRj7nYHpCmqSR5X1dOeM
0r9FB7e/cNZYm17vf9/fHSsP95E+Pfgj2UNVMx79h6Y00I1yL8zt2hOW0VxCQ232nRS21FBv7V8j
CLcUIIRcMpP7dzBDvOt/v0AKEUAlBufioZd3udf/gd/yvVt5tx6p0bQzLwVk5s5P9tqnLKIZ/gJR
aP2AH9opPFJi96YC7n6KHgPl7M4/YmU9LVF/vjOfDvo4VlYzhXHzHM/QkeGYl/M/v7KYlpi/Nuo4
hB51deSG6u0QpmLbBagUn//1lfFZwv0mGTYggIzlsXYy9B8aNMh3WRi+Wz65NzKgX7s3+vz0/E9B
V1W2jDzdZsegO3SQMu9fpIaGavD7/Gf81zH5/3UXny+CepY9DwPeZ8efP+8PZHt/K578vb+/hqNZ
gjtkgnWcNPF1mrwHMep2sZ+ofZ6ECcysYhiQxGqjNsBqH6EYeGD77gbqqrDLSZ5hnRaP8fv5t1yp
S/lLmF7LYWGh2xRnubyAwoNtIMhcZR38PSKmj6njBNs2t9KNXRJIDb2qDmamuKiGXwvs/4fem3Ue
KoFRKuUNr99C92GCahWz6kK0/Xvv9JfwPWi7dmYE/uEIR5sr06L+SsfiwboQ0RrT22IYpi8+aJFB
4PgOK25K5DEbmQNbFq+3Bzet0fjzBAf5i1Oxx6mWvZyfuLUYXGQRkql2LHqdHcHWeXIqsp0K83j+
p1dy4RK3l4Y4bkjJBERRyLADT71Msgp+hFU27ga3YVuPT4nEQfxr2WpphAmCXB6JHktwjNhWil9u
DuIGJH/Of81KmRlAgv+N83GIDM1n/PzM+RaeDkk5sg8XSsDJ/3F2Jk2O8swW/kVESAgk2BrPrnmu
2hA9VCMQAjEIBL/+Hr+r/nzb5YjadnSYAk2pzJPnaapgWuhCrEUXkkVDOAyFJJycIv3DBex31bJs
odP27es/5MyIncr+KvR8GjkE+b6BrqnL0/0AiOXXP31mkp9K/BzNp1z2uB+P4bDIevicjf4i7DP4
WYZLr/geKSY4pZ7MaPZrQDjOoWoie+vGe5J3n3yYt1+/BT2GC//YMU+pJwaiMp+2ESYeiCq0/ChA
x4zgCAgHaqwn9aH7J9/rF5Uz8Gm3Ky+wB36xCnrmzBQnEQbPu8hKNCmAvgUvyu4d3J2dyi45+Z8b
/JPdQUCsCpgvzfdtNX2C4r30oB3++rOdOS/FyU4wkTKCgVeh9sgdRjA/g94sLT3/VnaS7WBYyC5M
sjOvcCr7A4OAIA3SZfvajncAk8PYCKaHX78DZWcsemDx8b/LVKDnVHXhzPY4aOJ3eMpOD0As5w+w
BuRzAoSe/iUoz9qF3wTonI3KNkJ2AEqIpAiIsWsPcjF4Ibd981z3Fdw7JC3mJXNyvi8zFs4LyYrw
qst8tcusMleRiyiqTEEegiWaie4xhxG1t9BC6F/A/PYrV4oSDmgZ97euHtINbJLnn7o3+lbDOr1Y
dBRWbXC5kl3SxzM4kk0qx2U8eq5LBp+99HAiBFTWz55Hlg1wzx2aNRpfybrpuJ9UlewBSauHREQA
SfKSgXnninY9t370WzSWrHA0V3BF8+BUy0SaX4FdOh9iMY3rvhwz2O1O7ZHPNvo7PwiHp9lovVFV
VsA7ugJDNo3CfR6x6lcrjb7K2pl8DFnN95aN7X1T2PJHGvDsgC4dBwNLgCU2IoJmMMoNXc3xADl4
gY7dyuiRJqKpmxWwYxyNiHGX3vqqSosElqYZW8DX0F63UWPuOBeYfE0/xp8BnBNuIun9qRu4g8Kz
HfCrIELo0tvghsgyTGYzDHCKn6HPiLjgr2lUsF82og7WkX7p7iL4wXyigB3tbRlPu5Y1cKKULj4y
KGW7AWdX7oIglDfKZONyIjXMblUIjGwyTpO+T0WkEh+dQQ85kAb3ilXmIwjrCtaxmXhzo+3LpSAF
HNibCsaDaad+xjBF7VFlDhAo5wpsjyVVkAypPiQrwg3gEAwbIDrajL73eTUksBOvluA5VF1iWtnh
HyeDQ54M6Iye0tk+e8hiPdcVpkULa50dpmlnFzmtWbPQUDCjh7eZ7vuqAG4gkPJ3rjjZEfRUIzRM
6zHxejRyLNEMLYdkxqR+y0GiSLJJgUTmVZTf0jJ1OxzJ3R52I+VNCOdXOFbbCjNGSLADM52jtYj1
dQWgILKBuBL3tf3RdUO9gWIzbhaUdxQn3tQVt3U25k/wmlYgG4yNWkQS3xRyEPBFkmgUgAj6ZYC8
cTtep7EMYRneAwS0sl4KLmPq5DitHG5MSLNEYPvZToktUsP2aVal+2ncDDe/rG8/25HAg7Vq8dkW
cR1mW1HUIJCGMDdH6h5u83DGGVKgbYCUyGw9HuQcFk86jsRVpsr2ruAx75CVrdp8jSSF+dEbQGuQ
l+rtn7CF9nxBI0HWqDkF+wDuwCtUPNJHn8zZTqVZ9ZFn4wCjSfoO68bqth/0sFVeGd5PtRfctVkq
b9vJI1tw3tkKTRJsZ7qyXsOrvVhWfYEGZsXC7VADgxGYzr/NtSRgs+SwYNS93JR0mOC+XPEbN4Sb
YfRKsk51hX4XMrS/I1WNsGYP00f0ME6HDjLIlR/NM9SbYfSOGKU+Wrvm19pvJiBiozoJrFzG/bCM
oE+PbVDvad17wyKwcb9J2QCmIheVTCRccuMlG8b4GvhlsxoIuvkMnMTLFPnZKBfjOtJ6XKZTH4jE
pD4AwG1vvBUpYLwa5XDxzXP7WdMo3MJH808Tc7bKpk6PW/CImxVMQdmuccG4HQXKeQs6VNG9hJHd
jaZe8KdJHUqTs3S7pvUbm0yd6K9GgBk+Y0guX6KJHTmahT7kaHoDeaApVojKGniiTmoP30kYd5KR
XleGIdScwGcxNAb5qUcH/W2VKrP2cCnchhygABZM5CkAnnSLTnJgCHrT6zcvrZFMSi1chMdyXpFM
BmKdpjGM3ciR1Qlj7AXa+ZDEZH5wyHXnrUA7zNCe3wpdrN3YItECvqv3TvOSPMfOqWuZ+3LjoiF9
hZtvdS2lhT1IVjc3Zpqi/dwgxrdp4y0jO2XrPiNmpbVUN8YDIrbpBHw3yJS/mQhtlrAYsOsUxNur
GYDfZoF+ap70UZsvYUgEvoAx5VXWd/m1ZQR7D0kpux/8eNpyJaHs5RJNY0bMO69XMNKiEEdMGat/
4JmiQagSq+sKO+pHLD11HwaZwLSZ3LRqaVM8BWUHu364sHaJLRpvH1WNfawL2uykaLO1Tolah4D+
JHXQxS/ZEOiHBtvGvQeMCqrNXbwW3HnXk6+zQ94BueqkLOCVKkT/CruDI9I3h/c0DUT3a0L7756G
RfQ66AwKMltkr+NYQmgQkmDlMldcd1CbHagS9XYkoCo4Mg/PcQkTiayXfF95dfOZMpPf+GA0vyO9
qfbeMPo4RjMK64+Q7sBLZqD90mEV6CnfdhAKWfSWOnstR2AQIpAIPlhT9P0aqGOYYIWGpNc9dK0f
CO7MJhoLDwbjWSo+i1y02xzQ4kSXtLhxqoLlrIHdyD11fXzT1mh2p6bOXkgkqQe6ZR89OGfcAdrR
8MMGw/wyaoUtFNShREsev/jQSs7LnMhxXOaNwFUQXapvop+BwQwljDHgebuCv3S3UtDRwy7bC3fW
Y3KTSi8DL9gFZB2j3r8cI/93MeRN0upjej9ClxOfO+9X2uKoGwUMgqHKyxWc/q1eA3ZplrzqkX32
YK/bSYMt39To6p1L/3H2agauluv3qs5ATTWVfA2gA9lrovudBD11OXVBsw6FDzYCYzSJfN2swVSf
VwahzO3s8C2j0bYJbEDqa3QAOAujc/QRAb5tlnDsgka8lyA0yLZZ4fCbvQUKRAgPGniUz3DMhc9H
LFN6BThatxrRfAhiJ/oiF6ml3QGKX5yxiCSmW9p52B0ZH5NjSPKAXtJ+mdqY4sO0MbgkHa/vggh4
wgruPyslVfGnhiXBAbiT9uBnDB+lhQcJKK8MNjSUAtsd6fymn4sYFBAOI/VfOu/mTVQYt+Gd4dtJ
Nvw2IDBGlx76PwGcALVhCkpsMNmwrTmFSzC4pfS3zVR3q0mJ1emPQYyO46nCcZ7btyaEfdaYhapc
dcijkIQSKD8l4WKNkKN4EIMEsNe5tg7WuPh1S7jn1iufgMY6pzh7tGNhDbyHdAcD5HsAE3/Tj8s+
HM3bEMDVfJFi+4Krblizu25CnBmGLbbYeexxbOZNPf9ObZPdaAkjZNHDlQUeWAXOVkCG3QrQ2vwm
zqUyqyileoMgq9VHVSc8/3tvGmPQMkGxBfi5QbfmspdNmJQd3FpKU2VH7oH0NfAVgC6tU7gkZWtj
EFcB6wCqJmz6gR5PlYBBuhvym6zhMWqyJP2NzFq9FACWLYE7svfI25JtdEy51DMxwAGwyb8FhTa/
ZqBIrGZRDK9+3wMcBGrJBGYQV+Qmx7QBLgj7/lsFKv0jJW28r/yyfcoAbQfvCUTVDdppQSa2QXOH
P1ocLIpJFTBZuXghvjfXK1MN+dux8kCWPPQ0+mtND8oIEDhROZvPwJIKqBBq6Cd8xfnNlA718f2t
d0VZgSC9LQIKH70OuORFKUFxgIEM8FcT6qrN4LEVCyqyiQnQxiKeYJaNDXHZayX3iIZxC48zwA98
lde3nDtXJwUFo2PRBaPT+LmZfRp4QV+V0LzHLAuWdUbpLYS4IOOgkhFiwtvgOZOjrw6EDtDlzKUN
loT5+hbNu96mbnGZkAH1W7ATRLGCUXjw3LcUeQ27lxA4bpvei9/QCGzUwjTFfJ85I97KhruEUME2
7VBWiamr/EE0fX0gsXTvIW5NoCVrDfRAkLt3WDHCGjt30/wbsRGgLwT3gY9AjdW784qCLxjO4Vuv
hHiP9HR60CBFbWRI/QfgcMhe6rBolorDnwpIdETPwJWhph4pYPjSprhhQ4Rhat2WhXIjWFffeNSL
4Mqtuo1nA1RjsebYQ9EDBo3iS//QdF59LcphfsVkCFYZ1smaeXm/nUHJ2+OixZeIqqsESvxuDamL
W3W4s10BrgsnaDeJl3Gw8JKPFLlDRQdY53gEM93myJNUqk5w2/T3nsizm9qHRZImMVhluFAkce0b
GEKWE/zJYaSMCxMPthm2+ud2LNHDomf9oLIgXvoumA5pDBIBtl+5birkbWcUL17Q8ewfMNnTg+I2
fmtble1jWHAuEV80+zgo2ntWDuOmBrxjX8Q1yEk41pKyaead7ObsXUive2wqqD5BtmF6C14bWGuG
uk0ctvSnAGEYRuOx34sk6ur2acir8cB8OLIhHuLxgkkOTlMAaGpCRlxGS86aZACJIVqgfxDxrZOK
q0QZO2xk3urbqijplWeg9EW6T9PbaDxGjFg/L6GTAZpix+5XX7HspwVrQS7gdFa/mCjP9sQrYPLN
pBN2hUkhrxxp69vcFdWWSS9F7EmRS1qlQw6ncfLfDZcOjdzoDrMgjwc3LYnL+qRq8gr/l9mfRWbq
F3BMDGK2yCKcq2jeHptUKumt4Io7/tYlcQ+Brspi0wk9NwhtavaC+TfDAj2siwWLW5cmqGUD4Yeb
bpo0Xg8szwDoe1TJdgdsnMXuOxpgsPAffYuG1gUgEzUarMS0a6psxAagY++qmwwscaPaT2KIfV+1
qfyFL5oWgUlAjq0ATclBQijqH8OR1wFLXQN7HzAufcFDoBr7tlv03M53ZTDTu5LELLHHNKT1K4D6
pny4dUXeOvRjV/UKp+r8A3C74lr0RbAleQSnLkqjHx12TxRFrL0px6E3iU3Heh3LFk46R7yPv4q0
hzuspgw4OT8rKMI+Am2UssL7yUB8r9eAT8gd8hY4l/18RrVUALEBGlHs5g9eRm5aDLQdUAqAn1wy
IONCFoQPbbPweQ0+Xy6ScQYOZMiacGFBftqPTJLNUBd6a1Qw/UDtJlrgwqb9xcTmMglEATf9odRb
W3XTL7Sbw3ISDe7ikLW0hNu7ypZujpp1a2m8YdgE1lJ0AByBxLDDPgm3e7SN+QDIY2LBZxkiWn+2
fEuymeOILAAaQthaJ5JTfymQUEisFOqu4hbu8HCY9vyEdSn7ITFLE8S19ZGaBIfaQDS70kNVa1EQ
Ja+ASR+2AAeV25L49oFNDaxgRpU+NXMJQNYY8GpFav4WOVlvhO6KNRsFXYrYZxs/ZsALEU93Oylb
mGX3SgVgQgFTBlZ5DkhE1t75VZ1vSF7mL0Wog4OBGG9bZ5l9iQMLAJfALl1PSEH1Qy9WwzhOe0Mc
LACCMMiXuCDmV5lBwy0u3c1SF/BEHFlv/sTCz+HcJdN8rSwkNJD34Z7hslQhRzBkDsHtxK6DLif3
zgzsJrfYFRNZTs172Ljh3nfgxSDMBQGzzYfy2pR2WOrcj1cWF3fowOErm/dVtkPnqlrm0RAksOYL
1jaO658WgBBY8eSFeGrSkN3lADM/AzdUISkQYg/t6gw0UTC5q8DOn0FaweKfGN1e6cjLtgiv/HVs
PbXF6nZL47rhkCtmX6XKOcyhGFR3dcHEEmVmIADR1XPIeydvig4YG1RUxSPQA+C48Tl6hY9Wc8NV
lu2pbfN7TkX94WUjfZ3Rir91esDjhwbGWW3ghQtk3+a1rY4RsATChtlwaHBrnrIX0WoQjrxCP0sF
45d2DMzPWfhuJwantjM4U6umCMKDnQV9CEtk2ssxandVA5AFKUAfGADGu2JhGNy0FZdL1lt5S7Nm
PvjaYdOKmxJG9g5xQ11m5QeWdHozIf+9BPYHjkYNb3Ehj4U6aDYLrJ+yW6eZNCuFbuitwLVnPRhE
jejR/OSmTBdA0vg3WeXYJlACtHCYrr3HuE2vvbbu/qgQ527Tes1aAZOIa3tk96C+l7cM/dvLxub2
pxdLe1+2IjoQHk1bSVIEY/MUIHsSxsB0Yb2Qh7iy0S0rkSdv6SQ6wCtbuS4zkDshotLbSUz8oQEx
KNGjDswCipVKLrSba5LIwqaPNS5Xf3JZ6QcPxYQ7XLplgtKZeREOtgFIUvrJqHG7U8jArdOh7za6
KVK6QGNOuA/yVkElJ016CMp6ALNS4xaUw0r6mme02IiG51s/VPhwLoofK6fNUmdY66bRuPuV1ZFg
mPUc5IyQPM9D0FLsjEhzJUKz6I5RVd3CsoUeNKFQ9hI2JrjreTuJYVkzNGlvjWvlPixDXFjphDGe
eVvteO6G6ykVHDGPAwoE2zgBDQ82Ato00YpKRDttE+ndMJJiMXJG3uvJpEmYN+OyLDP9u6lBOAEI
VwXPUcOjFVCHuAN0fXVXTXN2hzQUUZuSoFiN/j8P+g2eLo4pV2AXnYUpbeEDlUjCgi5HWYjX1Nbm
mrrC20B503sApGTBgmazXPp+LKerliOTv0AepERLRUQ2cOo4MoZGHL6NF00gx4Bag5U4L3zYwX8w
XlSvo0NY7ADk/ki1tE/5GGfIxXnm2sJoDdMzS1dDxOm1KQb7iNNN4q4vyt2IZMyVwBW5BZOvqYBT
la5CYFb52z6szW4cM7dufSS+IbRN12FEcQd0qv1JhhLBjwWML610jvYQFT+kwshHPoC2s4h8ZR+r
qXXkhrWm2fQxhAE25cAcB5zW7y4Q1ZPzsK7rvtFgn1QZTLFDchdaJ5+83i9ujRfEu1CAKOJCNsCx
NkTiu1IVhgS+brMy46bpIok2BXDkTDzShxZp3BeQZEkSad++am/GkHssmDfw7FOfvodQGjffaIts
TXfVVYivhJXsGVCg6R55ashufaRw5lSlcKmZ840fAWJVtoEFkSD1f6oonTfWtki7TpHZua5Nl7hx
FQ8FbGiuYCKa3bDGi5c4vL2XAoSWuzz3qrXDeMsNizQIY3EAMENkTY2Q1eCidx0SzNiipTlfIcAV
P6M6tSUIWhZ8OSIEuQvA9dQJuonSFwrKKxAhgXpDDmaCErLCPWRT4gDka4Zz5i0ExddgIQ9xkFAg
5N5oqvgTbAmhAO1dWfxEzjH8geHLniNSAfIXyVLc+rG1W8yL4LmgaGQEvUiyFxK44WCaFjr9ipGX
dEaPqTIcHRSI9KDLiOptVwwS1G4yX0tVeWtmlL+bUl//ASmFHyoVlPnSB/5g180MxU6sY7YFWpo/
1VHoHmvAMPaYSt7rYIl+hi2dUPDk5Ow+4qAioz9O/c7IoMeFmSNwzr3Ox+0Gha0SfJw2v4vNaN8D
eE9tVT7SPzCFARWHheJC1ftM2Y6flKWHGYqZSlTFnkThLQO+Y9GncQ1olxELwJEu9emdK6qeWlEg
x0J6V3lII43M7h3CSRTu/PK2rSuHUhTt16WOylXKYw8wKlChC+ChEBRKs51wDqJjWl+qH4tjtfMf
BV5+rL3+JbmZhrBFiQ82JcVAokevbTCVCZewny1CBDp5DwJz6vHhtcgbULHs1IOU6NrrbBr8p45J
egMZpNiA6NSuaxPX60nNbCU43D+HqgtRwui9AzYZFAZxo8MBHEy4wBL2rkpeXml0Nrt9Lmm5nZqs
vQY9sfY3hY9U0SKCAKxa1bhh7DtoK3rcMjpsl7NQ/gdugxRzE/HPXVZ0ER76xPuxh/V4kY1q05Qh
0iASUgKFwu7Cgp8K4F7RbadMeq85qGqbeVJ6S3sAdyMWdKtqzuOjXXN15RyQbrxLy1fAgNsnS2mZ
mACXnlANqAUUPsEJU45XtqLxbQabtVU4pdlacY+selTQtnDjL+45moK3MKQCF9kb5RI2sfBIFvMl
MfYZdQE/FoT/GjWkepBUziUEWQFmxkwBm0u9NEchIxhXpQ8K+WR0dWFZxGemyFEb8NfDJq9L4SNT
lHvGOj8AZzcTS2l5dItkHDJ/UUby5YA8NHhsqaifSujQHi7UoI+V/n/NzuO///Vo2xAkTSK/3Gch
25hOywVF4Q1V0LUeX6uKbbLCQ/WZHHBnTqJA/6bcvX797DPiA34iDwCNDDbUoSv2Qe8P93B/eCez
x3aqZsGF73ruCScqgTGkg/MDJK489DNtYfOG2A3nYbYiaZFectM7IxE4NQ3py9wxDxlndB34zZKL
rt2iTDs/f/2Rzv36iUIAazacYBFQ7+2MLlGYkfAH4mv7LVej4NQ3xPAWVSKLGhFFNVFJkeBimJNL
YvH/LMX/MblODUNaKuIaGOR676e9/qlRJbkJtdOf4EVGrxoukzsJa8PEdUV0awHGPAxqAsC08Kd1
Qbv2YRqrct1FbN4JT5oL5o1nFtupy4gVPvGlQALf7+brKRZ/lPBARVWfgBiu8X2fXYe9bUSTwebr
ITwzC08tRmZYb1CBrQ5VIhD1fNb7SVQBhuLnQ7v83iNONpAMlAxZhdhAFFIZR77mn0CqDxaXF7TO
//Vm/WskT7aJmQdI+mQy2xuW8c8I1fqrNo5QxyvawUdSH7oUHk450qc4PWMi4iQPAWL0ckBgKx2E
eZIjtYB81DzZh1h2w26A7P5bLczBqQsJA4A68xoNnTeuXWNXLYL6XVY/v/dpT/YQ5MLKElFEuUf+
Fi7eXLkfNpj9axXH8+rrR5xZ46f2IxCeOqth27BDUuEWBZFD3TR33/vpk+1j9HwTGbQ37htkrSd2
V19yfjmnoQ1OQjkrpJIgMVZ7WMyAHRpW4z4YatTKw7a/5xY5k4Udp2YxO4RcXdkFeyVKemFjPxNH
/j8HkpAhrCogy7IQ2lSAR4ZAPARXHb8038+o8k79RyAr9FOES2Y/VkcufYouuQQ9NSCExrPgYGwy
C6g1ECbgW2fMIG05VnmxTdEqdxBIMfzweVSMh4IV4+LrkTz3ysfJ89dBbaSMYW5RgPU40I0q6EeD
YxMpasoXI7WXWujOPeVkIwnZyNXg4UAoU9x+kLSWxO1q73a0/jff42Qn8Uw12rJNsVi9hiDCnOb2
lUOQtgnAzLmCxkJeEsGee5eT+KJnKZ4DTOmehEi1XsHKKZlwv6vHl69H5EyI+B+U4q8RwaUFgNcY
7SV+kAGnSsZX6+wBvg7bOpJrJBLNhU925gD5f7Yj2N7RMhaUe/SsQ7U26acClam4BGX76zc5swGd
+o7kE0XzgazLfaRi5Hb1HQ/SC/Y3Zwbh1HMEtQ6lBRshoEzdc+b3/k2LewHOgRzJe3TrXjgAzz3m
+O9/jUXeEjPBQwvFJeFWwfwEy9gNnZ6zS22H577QcWj++v22F2ooRqRTnPoI0dIIFOGFb39ucE/W
Nfr4S+RD8csx/SzT+7h+od/rhoaO4X//aFPwrOriJtvz+jeSxEsvLrck2jCkQiv1vQPm1D6EgRld
WIezFxg2MOhpwvNL0/5MoHbqHuJTgQ5DOxQQcUw42HlLCQiTExLnEMM94orMr9JqSu9HJCkycPEi
fWHOnhvskyO/gr8+6E6D3Ju5bq5TSEATxbJs/fViOzPgp24gpkPrOGC+2R79SpDwOXPvrA/NTncJ
Z3nuaPZPDv02DDqBImu+l/5v6GyXMSSzEMIlECavZaavUXB5ktqCp/H+9Sud+WCn5iBD36YQOELl
3/EcAj+9xoX1wkl8ZhL4Jws7noopGjK8Sw/NBlPkXbsBWPd0SUtURT3yk3O9cRed4M4Nzsk6Nz1O
jahl+R6lmi2t57Um4VJO2fdWy6kpCCn7otEBfh5Jz3XYSOyI7M/3xuBksY/poBuBOuqeuB99+zpC
qvf1D58bAf9/dxEv9kwtKRrffRXrR8jYijDJ0jzrVzAmjm9jT0J5q/zcvovBm6GXU5BRfP3oMyes
f3KC4/5Imr7F4dFDN7AYSpi3uwlCI2+8Rkq4WzIkUpOvH3VuCp+sedTjuQEOCCOjU1TdDAMM3F1q
kzozq/6fKYhB9Qlkb/jaQEsLI4oNHR6K1lyw9TrzlU7tQGCk7WneGMzZiKFWOFzVvZ4XRkFV0ZZF
Qix9+/obnXvQ8d//OgQrz/VIvcG8gY4HpT7zNkw4g/RYFQsCue7XDzn3rU4WfI6v7nvtJPd+TBaa
8puofytQhvj61/+Dj/7jIntKP3M1JNfWMcQjrQZxJsr/+F5oUKE2iPX9o/guEBs0LGTQrEXVcgC7
ESLpZtVW6PtQo7n1iMBGGj9Mch6T1mZ0EaL6l3ftlclLAGVBU23NTro2WASCtYtAhw8qKt7CGTZ9
UrikyYOrpsg/NXfLiVabaWDQa8/AHUVIBV+Yzv9ZtfzrPY/z/K+xojZoUR3ElAtbyL16SNeX3ajm
m3aMi5txMGVC+RgvJUHrxFQHn7Cm+gl80JNsO3g1Ny6+HQovWyrHHks+wmLGBN/r7A/+S9r/9aeZ
CanGcWwwjYDgAcnemntPQRMdeVF7CCZtH7OJk+3XA35mXf/XefPXw9KQK0YHpACpttdW2d002Avr
7txMPdmdck6GsEd7PGRM0MLWD3P7uxSXeqfOrbWT/civCjkWUBHtu2LroxRu53EZ0ucUUokmlptv
fZxTTxMhfJFPEXrbhsjNjxa2S6gB5DPZff3zZ97h1NCkFHUx9eBF7Nv2HgKNRZXe0wjZGRYvTXEp
yXjuIcd//2uAIxhXohYx43hqxZOqitsyVShIzCCahOwRHYLfSzKdmprADLgrhMJzjH93FH+H6BZx
pL4QFB53t38sV3ISd4DsGhV51SGCCvrfbP4pISZfHJsOyTfzB+RkQ9AwGB/8yR1jtHbH5aercMF3
Fo0yl/zrz43ESQSilGuZdVm+53boIKuOo+fOFZD4lpShx0Y4mJNW1aWd/NwXOwlLsjIvTSFw6tnU
XMmy2qG34gdDp6t20Kd/PYHPbB7kZIXHxaziZqao/1QtemyifihQtaT5hUE/9/Mnazz0NTTk/ujt
kKxFc657y0n5vWslO/U1CXIlIxIKePCw4qPg6a+RQe4P0Ph3vgyG8n9XHaujYJ59GM2YeF76ih4m
ri/89L+3VXbqaNJJx1vhoxBRBVAX9fqoYEVZn22+/sv/PW/YqaOJT6GvHHSED5NF11ll14ECN9ar
40dPoznv64ece4eT5ewaL4S+wYMrS/+zhIS6bm7J/Ot7v32ykOsSMOPawRUE0TZKnnU0PDZFDX2k
dd+DRcDr7X9Ht4ByKMYVDuXzHP3Ac4scZ3wf5/GFc+G/yPT/73Ys9v/397knJIWwgSHfxKrbyU4K
PmohegVwbb2Fa46366AYTCCJ1cvZlagQTROqgw1a/xb02ApGPcW2zp/6Q1b7ZDdy6LcUiKvloogl
v7DjH+fyv/7Kk9UfubTLizSVQGbwqypHsjLomw+a1b/KNLtzVN4ga3//vUE92QpGXgNiAmnj3uiP
LK+2TQmpMblQ8TozG0+dUVwGri8vwHJLRwhxhggW5A4yxI2gAfvWNZ2duqPMvWV6phCsKsp2NCPe
UQQH9zW0I8bsHW0b23YaNz6UfF9/rzOr+NQvBYYcYdnWYbpz7XZOER6ZD6Zf+fA9B0R26pPSxXxI
KcfvlwouiIVWySyrPajCP77++/99VrJTnxQgULMwFNg/deD4PhxZfY+er2ab1UG2HSErXpTNcAlJ
+O8bPDu1O9E189o0QqIa/ogPOYQvx1btezK1d8QvfkDFf4c+oh8BRefY1293bnRO9g8+myyeOugm
aozIAw8aNLij8yxfxFr6y5JU44Xo/tzMPtlI0HDQt7mBPVVV5jtekhpNf+gZaOJvTrOTLWCuJ8Dc
oG3e9XW/i7rmTfpzkFR5VCyCFIXP732uk8U/UFRt1dGMNooeZf3meruu+CPKF997i1NvE+NSdNNC
w7zvUvTT9FuYIt10gOpaE1zY0f+rFPxjrzy1M+FIDbCGILE1Jm/ZoXtI92KtwGPKkhTtL6tyid7r
dbkOQCp+Vft5GydDQhPz0N2Rp/gT2dzX4/V62e6r/eAS/Wg204G8Xop9z2RE2akdSkGYrCDGzvde
JOSuTyFoL4McwHPh65cY1KLb2vfsrwrdSPASqRqQuyFm/z/Ozqw5Ulzbwr+ICCEJAa9ADk48pO0q
21UvhGtiEgiBGH/9XdlPdbiFM8IvHXG642Q6QePea33r+8evd2OQrhkoowtJfNKjMme7RQB6/FHq
M2C6V6YAvYz1fz36y9f+dQHCSawYlmVip1ECixGShIN3bfczgElOqo8QWyI5OcmL22RO6pvKb6u7
3E2do11l3deSjE5owaV7UkT252mopwh3TxpMIh3CTqCLa9H8R4NHtoeGJovn0ZRXhuW/j79sTVZR
ukCNGv6qk6r4j1SaNAQY/Py5Z75agZqe2wMvcH3mgBQWqQdz0Je+vEbF21jf1tgUgOQIaTQ00jWp
flBTe4BlmPYhT0T5PVmUG33uR6xWHzK22iINeP0Wf7LFHWm+GOeK8Gfr2a+WnLk1fr3AHHtSNMtC
xxuKn6kYxcvHf/jG81lTUwaeLV7LAQBVgykDU0NrtSzLfXJBmS7Z587Ba3aKhBe5AgQFW3RF26/Z
uCyvqSOBygHFyb+yTW9M3bVeVShaT0h2hrhlyI9+9+pBAiykf+X9bj2my7//a+ZiENU5Lv3iphxn
mLL7H5M2Lz6rnnk7fG6OrcWnPYC4OPS5zcloZ446iqBlya5xqDcOyGuNpN9DOgbZESQgievuHQOP
t8w5uSkIoldJpsF1QVIULDCI4Q0/Hlkb43adk6Y7tlCTJdWJZozdpXYLd0JGrq1IGweldU5arqAp
yS2KPcidTRvAyF7d4ZJlH9pKT1HlDRnIfI78bvoaKDunGa/cNDZOg2slpAHBgxdgFpxcUIVjYs19
VCYZ/QYfznQs2h72m2a8Fs+79WWrqW/DWqW0sMVpFP5NI92DL+DGzHcuAwJYXNmVNt7TWhRZ16NO
ElHMMWMuu6sm4NRU63yOrIrorf+dONYCm7QL+UgMc84ub2CbeF5mWI/La7jKjWe01kVSJaaun5wl
ruZqV5XWBXYUVK08aeVgc71yL9t6SKv5j+3CpiVMx7HV9Y9wnD5CgXita7excq1VjgK2Zg/ET/Tj
RhbYUCyg1hdO/Fp5euvjLz/pr6WrofAKtdKtYwPGhiPfEhfPCI2Gj2f51qevd++57Sqvt9xTT7P7
xBsfvDkDTuBzgkzmrG4NRdaMMLdRepLZvOtGQBj8ooWH8Foa38a6uNYj1rr0y6mzAPRDDmkDSyiv
5fCWjMsUa9XVaF1fPOXIsqquDKSt4bqa0tBHkJQuwoa+XkyBw/xvGQyhM/hdQxNnckquvJeN71kL
FZ02S0xvEBCfG/maSwQBeiL2AWAD6gqNlc9pntk6KA02bNdBaBQDBCtpg9QuD1hKnj4eWhtzbi1b
xBIxDqNodLwMGjSSJl0Cx7XtK2WQjYG71iVWOUTMqmR4QHK5gzUnasn8kFju51bVtSpRWLanlrLP
Y4Q77hfjxS21Pndg5qsJTQgwKsh3nE6tqb82LVqbLbtLvGui660b2DoGDU7MqnQzZzylE5qirBgO
fs3+LG5VI7ikvjcEorAUGfSBo8Hzy6zPzQy+muo9YOu6TpbpZFvvAqtf1jzb/E2BHqHlcvh4SP13
GvzHDWydcDY3xAVgYCYnnbqIVwOXCQSYxC/BnFrGhw6O0j9O1tUHUKSmQ9GT4QhYm3Mrx376MluV
H0ocxk+C+n7gtr2JaoTtHMtpSN9HAhH1JUkLZypCH7scvQcNhNXRkxP8Ol2NVlfSD+wxdZ0sNLT0
DuUCla19McwJLqydYbaIqLTd89gmdKc8XcCol+9Acfs5Z/60dyAjPAPCMqG/4Ys2CfFviwO68NVb
SidysQoNwNtJG2d4PcGDOozpK/E6H9dY3476Xi57F5zECLa6ObIXJQ5+ApdCbZj7SomA8pvBPK/H
kYU55C9AxXnFzs1tsKClN6DNvnQNCA7wCTEYjO5w48HAwy129/Hb2VqzVmujssjkiwQDO6lp3CaM
IX6YOIGpPBSLKpbvq8xcSwPf+K61UDNfUNbWE+3jZOQ/qpkdqiZTgWcrZDJJ2INn3OWu/KqNleb/
STatTPo0N1ncTqlEPgiQhaFbgN6FQG92rFI4pTs70/ulyJ3fHkFroJnc9OCXJaa27VhfOqShH9Oq
sY+k7fQD1RpQKtvzzkVvJg+YQ68/+0MGeIYPB/YQaLAc872tqLeb59INhIcwrVmUfVSAtRAhh748
pz1ddm7L+dEhjC2BxQZ6kLNX3oJsU+59r3RPfMKBBC58oLJQJ4wpa8hdBdt3Ffq6HHeeGG8WEF88
14rArazuC8tOY7jY86O3TGXU5wvQfXYxHmcKE21fmWIHp28ZyLKboKEELgkGSr7nkwR5Mh++FXIB
IZMl6i0ppDoA1gAmTc34TTu1dVSNdRWlnCmA5sgQEaywAXgqXmCmPn2AwL3dce11EVyWKZBMSQPj
P0D7H7/EjfvfWhvbgys6+800nfSUfu3cLNZN84zU9/uJ148ff8XWMFkdMZ1urkzeTFmcDDwaGD/Y
nQytPo0+/vitZf0/mc1f50BP9SyVqdvHDXiPeVGZWwWWVOiXQKh19s1i5L3I+z8FhiKOPeBzfPy9
G7s4W+1WHRNWBmBmHuewCLbw80J/9MmPXp09zVQmdVqaMZYwtTPydUjzT37yai8iTWurFPmCcW+y
85hVdVgPPP3cxXgtlvWTwp6arhtjH4jFpo764doD2RpCqwXUkIxalkuzuBD6sczzY2nYQ9Iknzt4
rOWwMuUIUdAYoSPh7yOIRyPxJPRk3eeizNhaDWusDNxSyx9ilaSP06BvoUrpgkZWX2GxVwcx43L0
8ajceFJrGSyZDe26gmcxyqiverGOyqJHndHPnf7WUlhqkY6kQ5vFRIpuD5UZj3xLiysVwY3FaJ2I
JxA84JZAssW0B42j/y7r+wJ7RQNvy+eezmrOYskXqDVi+Cv1p1LlfgZqcb7WqHE3LN9snYiXlco4
uuPJSYBRUe4Eaa3z0PnJ0UB0ch47gBgAosrKPTBi+o8crZ7cdJY//QKJEvxVl/tof2Hvbn6zcZ7e
0C8wHZK/FQdwaTb52wzWy/dRcRQdaq8EgKMQwPwAGxlZYEcFaOcBHDu0hJ9JYbn7WVF6dLVudoK1
9DZdzHSugSY4G8/OY4lB+bVhJZxRUJafXe6l+xESCvjniPXmOkS9l0MrA2FANsXZAQJkKBSL3TBM
5iWTgHsFU42SUQAgYnfvl04e8dmtDrndzjs/y6w9h9cQq2NefIM6CpG/fZXsk2aYVCAtUR9yuly0
duUMKFwJlpY1y99j4lkPerDnM+lMcZJ93u6Ylj6CNBIrrmfOH22rB2JHFYjBUEXa4Q6ix/uCSNC5
sqpd9vaYVHsxm/LBqnq6G1Ne3Yq5B5nCgENJAAv9Q+eO3jLZvgCtMBy6bL6hZXc3zKAgWcVIosJa
mqgjBShiSHILbd+GBkB596BV3wInVQcJWd7o5IhIavOsmr4JB61yoDUn3OE9ZzihqAKT/GwQ3ioI
Ig9SdStRxwnaFH70bLkBKuconf6mcqgNodjyS43OXTbpr10r8z27eMmKrAcCMEmQxFFPFk7l9Lli
xgTWwEjQlhzUrsw/V74CXMH13wSvfhLbqfd11/DA0zQLyZw/WtJF7aWu5rBI65e2MKCych0TSKhD
XvtzhCilHNdPEGcUyLsBckLB5WzmnzbALQttf5vU+SZSfXbTBklsQFcS23cCK81vKOU0Ej7pQzpY
7wbNQ4hT9RKBoIw5u8BUu9gSBzBeTlGe6QenWniUWg15cNCLAg+Nsp3Knf08qQe4bNtbLLo/gei4
YGzOtW6SqJcT/nNB34GluLUU+8I7rp4K4ry3NuwKtpbgqDk1wUwzZD/XzP1DWpB1RJoHjI6gSZPW
Bty0sfCMYf1PXY4QwcwKk7nuAzEIHam+f9aLQVEVYEkG8/dxlIOLo7n/Z4IxN+CpenJr67sSdMJC
ZG6Fk777jnyaWBNCKPc189KXsnd+Gb+TwUy6W7t2f00XSSsAIH6Y5QafRjjYvD1o4z1QV7UHRqfD
5W2iAHO0oTbdQeMC9Iiwf5Yz0FgIOg2cCsQaACbvkVZ34/DyyRpBbS0lCK8NqK99u0+1f1fJ5Uzm
5ltdLXcdt6ZApcOpZnjJHi9vGVBoAYB7dAe3RRsNbsoiXAHaiGX8XqfZD89xniZBvzQpv+kc94wT
uwprwu6gPCgQMGfnAfJxbvrZBbRYPdBaP1Gz3AlEiDYgWgYITDrmi3fH3OmL1iw2tb9LTHvnFfNX
WuBcQRBrBdR7egK56zHtpqOV4aaW8L1cyl8Ge0nodGpPG50FrCNfKkP+dIX91k5dhcdRspDBCAHo
cXnXuqo9EldjIjhjEqQV8mV1WwxhT+kDSf0Q3cXltk38fi/Q94+gZoy4K54rz41qMKuDEeMJa5q9
Q5Nv2RWk+lVl1S1NyD2Gah3MY+WGSHt/TaskAsF475epDpTdHMB+DRZKz97cvql+0pEHvWfUNSxy
OeCx0+UywtUvpcv3NpsOZQvndpenkXSA+UgWclxa2F4Nsn3JvHOQ+hoYM44BkdUO9TJ+5g4yyIuq
eazTTEQ1Loa4RM3HxlE/NZM/FoO7L/JTsrDk7TvoYl8LBhxb3tpWONvTOyJSwc0CSP9S0Ej3rrvU
gUcSXGfT+cG3sxuARg9gQDsheIb2USYwRycqucsBVUKc4HIzjdV859ZI/JHUnJNmBgrTn4ORiJfG
wgCqan8869kJZjqfLXIBXft46vOuTsyzYfR7qS323AFB8F7VDO8nT0nQ0SIP+KhjPWQ/p3J6SgSI
H8KEDQ7+N32bvPUYIEE+67sJCyR2kumPRSRoUvTraNtt6NDkMPu48I8ukF3CiZtEgDI4VXsQ1UBY
E+prPiMWr9QLCYyWFVC59je7te763I4VKhdwf9t7oVr/lkJet7NzrNsmdXfNgisIsLoP2oaqzKnS
m7QDDiVVXVwh9xcqc8BEih673+KfvMX61rf27cC9X9AWnaeF32DB+VHqBmNMyx9e3774PYRh3NE7
nvSHjBdfkbV8quuFHrgH4mhH+gennEhYFs4Na1BKdNr5aLA7B7Vuh4Mr6zIA6gcvYGb3tMviBYaW
ILvgB/n4rAkU6vA83LRtd/aVpkGSd2901AZvAZRMVok36GducKTIAncgt8THoidITyKnLZFZUMjf
0A17oWhGAxTcBZXS+7/tlkFRL6w74eaH0ltuPSv5VVgzDhAE9eG+8J4HJ3ssl+yxRZ56kIIk2jat
ihow4cIilyxuZeOHF0xxtMjkIcVoQZs7ZSApZj+cAbyhpcMOP3sA5OLhc2RCL48QlNfB0NdvYDYX
X6yZV6HKxoem4nAngDdOhxuFcTVR8MUS4I8CpD1gVDco8wykLMKc1l5QLcmrabG5thc//AjIEPXb
+3RUd7LAjtaqp6yRO3tAfQhsraDJl2OROe6xrEArshzx7ubOF9eMh6oCWaQDthe5JgzYWUgBAEmy
d3aVPFU+2lOYwCEnuY1wF3Vv4LUG5HRBzEtLxpDZnUL1tleIA6QgVCZAYHV+s+wxeJAjNaevwGDF
3HS7ZvBJCGrK44zDRaP5LzFMTxJURHg4LXMBf9Z43e2XBeIGr8XkQ8kG+Q4Dx00WG0kGeGlgvOqg
HTit1cJemsz+obiIm0491wOGD0h9oHf1R1oK1OX8wzQh+heIOA2CrMPCFJWtEQC+IEmXmAC1CNIe
/511BofGHj1M1afwNiLCwS77ajc0arqbLSHvcz3bQZ4Yb9c5DtvRHq7NRP+ks58jY87Vl/gK4Hwd
BEFHekzbAmO8yZ8TUMXcUeCibwA7GfN7B71ZuP1eWSbetETGcr4sd4MZX5uePmuBn0+s5MnmlRcO
fPzqef63guVjmBCodkAuB5i7w4sqKgv7etsHRPvvy9Td1RDFIdb6thAC2nuDwwZQRmGCquNe2FU9
BEnj1ALnn1o/1oldxqKsMTi8qjuA1tA8UCSbjLBtYrk0JSCuIONqHhjg1X7WzMuqCFY5oMDaGs89
m2GYA2CSK+hoByMDp26LV9+ewMpVI7pcRUM4Cbs+J0socAoAzRFH/Fevd0FWFE6J8wHUB+owg+n6
KJ2huqOw4T2VUEXdoWCmnjPNESRiOfkTt1FUCHI0CRBZZrnAlvKS+GcJROfrQNPmlrACtVeGA8sB
sNH+XHB//AX2ot9EmaK9DjOcxI52a7c3UlvgnxF7SUTs4oIO7BZJ3Ae2YKFJZSMlyELz6DyzDr74
UGHzfMmTzA/14rEpkIs12IFpMSaizICoB46kKED1T5Lhp90t/X2igVcI5kqM5wV/6aujjf/zc9e1
VbWC9ZznnVZoCEjnJS9xGZnr/Bsauc2V2tFGsXRt7qsdMgI3WulY4UJUUA5G9fiEe8qDD8KZ1XJz
5Va+USuiq/oF4kmgE4G48TTa5HEw/FAVV72RG52+tbEvdbVdWqhLnkDVRim79utgzOFVnmz7O0bk
adbzm3KGK0XfjfrC2uhHs9ZrXDcfTyP/ghEUuuTBvxqEuvXhl9f0VyUvSXovFXyswamvyxK9dJm9
Mpyp86AddH6lHbP1Jaty5AzTnN359XSiqoyK9LaxhrCWavfxkN0oYdiXb/3rJ6Sa5bnKSh37sqjv
xZQZUEcXoIuT6ZFKmN8//pr/6jn/6Pf8F7r21/c0YH5aBpeTmDw2Nw+qCR+AA7sRKnywjxmW97iC
XihA6g1ytYPQ/v0sXp/L5+fikFz5oVvDblWjbFgP70VfNHGN1NQFaFfvVuOaLJPnEseMKblmit16
oKs1wM9qCccirWOPfpmx8JXlccjAUVy8KzWhrS9YKdxsg4KLmnQTG/+umFA+4OHs3CoQ8T5+VVuf
v5r7mQIpLmsavKlSqz+eizqCSXPzwBV236q3ls/9jrWRzssotaWSCrWhb4Nv3TPsvX35Hfyb149/
yMbEWVvpEgcxWE621LGjydHiLk5YbesGA22v+ejsjfV4nQhu3GFoDADZMcCuCdABbYVUDIJ2CDbO
e9fNEMrgCyQ8y8mLZlMgc6Ow9n2p050v1Hy0/jsvLKoKJ0/5t2Ul+T3PeHdlt9h6AJc3/NecQ/ET
/rV0rOKB8D8Cox1US/fX6PZPHz9g9p806R+zem3Bs9AFA3/QbuO26KvnlglxPyaFbgKdzPPTUg2w
ueOcww6dtnvQ3NXY7WugZb+hK0qfjWMvDc5C7XAyvU8e1OV4Mfo64QjUmtl7KsDYjUCOQlchg2IN
PZIUwO1Ra/pVOSUBvN/29P246AVCmnZ6bjo+m8gHZhzp2rQxiNvqSCYATR96JFVosL/9yhmeGG5R
j43v1mHh9suM49mMl+bhBN1FJrP9KtAdyZFhUWV7i9dNyCDR+47R5H3PoeB7GWqne5X45b8SHxDS
FrPipV2AO2zNNPTBgGT1/dIQgro8cgWy1KpOzLE0ouTcJiZgWN67S8Nvgb6uvIDSHg53IBpcXMzR
YkbkFfUNcit8xkM9Emy8pennnxrR3qfOUTKs56G7HSqXoMwpZIbLWCYboPqs6cZLMvKU99n8RbrU
jihCEo++578xF4d9gNGH37WdNXfKcP+Ai/90rsrlGfF1ryPoUCeXJT6yUXCgr5EDFJOUWRFN+xsE
PpSoSCH4IxF1HiZ4EPif0kJF4wKRR8jAvvRzGfpLPeyrQt1L4mAPR+oSH63HhdbtTsBGRzIX23xF
cNhOC3Znl0hFs32E1uq6iRAXa4Pn7blhNtheRGxymUvJdyEkjXRh5zuEFTKUhzyDBKZK7dA4bgNr
bvCAF/Zq1a4KUsvcZQK7lzUgkMVwdr9wbz4g+TwJqqrVUYpKQQj87Bx0WApC/H9AcgWuP0LDdNz3
WqO0ZXm/ahCbg6l3/vuB1u/F1HDsWy4PRz8/5SAGo+KTOUHROSZQLtiPNYClKoAEKw9GFJbvActj
oD17ZzhSDMQNVnIQsGrvstz+BWlL9b1wwYXDoU0emmpKRwC3J+8ht+zlmXZ4NZMS1i1oudX9Apbm
sc75cCAk/V1AvXtIDVyJCX+omhE9ct96zAx6yzkiUlBB5UihTlEyM05aHgBBAgPGrdxD15EB6QUY
Nx4Y3TCyQ4GUgz4qhlPTE7njfjXhT6+eWCfu8Dq6UHmzulvaBupXfPSrsq1nFLim41xZ3dktiURW
T8pPluqbNoS17mcJmhwaFBc+lWfN7wOZ3joQCG9m6dGv+VKh842yTlBXk79Dyx/9fUw+Hha93YQ+
bpOPloM7IGlNHxqBkLJukBK8cX85ZtxCVJDPUXm2sTjO3Cw33TQ5Ac3Ea13KIkrygQULgpaYSlH4
YXP6NFcoxDBYUU9MwBLH0qo8tL6ysRssdqQd+drhMnug2K6DLFfyucASFFaDwD+8zMA92ZFAjvlv
pZMny1fdEVi4POxlARb87CHl7hJ8YzvNy5zob6LU4pi0dg8TgIWLFO2Qq+o07t18MRCgaYHaItIB
dm0La7cQriYHs1QaTV/HDZ3C6UDMtvkL08ijEKqXqKtZ1aNKGUdRBAlLdeL6J7ea230NCG3toLlh
RFcgHrDBElIqYOQw+tGSL5EdcOch8QU9FI//GNHjQXjiUIbctpEcxVS7S5e5RoJYPr7XDW7/tSzl
KXMHaA8kp8udPVfFY8cB2AnBiYY2zqR2jzmPzIJ67v2oZ4s+Wu74J5sAeCMUv7ko0yrEMg7zCh9t
BDdo76YdWuvn7PnyARFB5W5uk+I0op6PMv6EOk9YzLnzzMdW1kcn8Yb7XM4odih0lh5GIF+eJ5si
jabyS3XIjZdErFmyFzNZ7g7QLQOhnjIBViNzMMjGiBiyx353g2WrEK7/rAs05JZfkGqeBxah7DgA
3/0OhPyEIhTq+F+q1gFCeuATCDl155kjE7ZsdpnXoUFkK6u+VZ0ge946fh36uArhH+lwZkagvsFc
4aahogXC4IZknDHpcUBvUQZN2QPadf534k6fo2ixtQcdpbW2a9E4AK54elyYRm/omoHyP4TOv7bv
1Zk4k4MPvjcO5eKxvUVGWiDCfRfcYD59g5tOR+xxObkn61DvnrPTEdqV8nW6wovaOpusjsm1RrMR
ATZ1bNlT4Lqnpr6v+LVz2daHr47IcwEtLLyH06mf6FPH+jevTWJZiT8fn3s2JO9kdUJOTCc4kkSa
eOJmhxCLEJbc+xEIJ99BlXkwj3M/Bou4gsz4910cgrb/PcVZduPjwI8nBaoPFr92QdNPcm//8W/5
97WIrk3pHqWjyjK7ie0EUXuCIIvqPNrsnMzNTi4yGOfq8LlvWl2W5TTmNsDyI4o6/CYb4JdSNH0i
VYdMx/JrjUKwbK1rbqN/jwC6dqyjqldR6FQhwKiz4V2jMfUMz6PcacC6P/nkLl/91+ma9ciQg4gP
yZpSP41D+cBL6wU/cVe1cOtp+JGJvnLQvhzY//88pf5laPz1VYgQAxOwRhFDK5xgna8s4diaJFbb
5VOXPmTP/O835MssEJ5hDSdajS5QVZqGtBpOgz999dLpmnjr39cluvawZwPSNfJUzie/beA6P7kS
sZRNik77T+S6Xyk1bD2s1eS3AY4nfEwmMIW8E0MhtaUOOr7q5KjlypTc+orVAoDkDT8xk1PES10g
6yvboYcfLQj7qobfH0+W/+ov/3jla/95YaNMqgGij9s39qbvly/ITCp22Mz7t+m9ezj538AWIlfc
lv9e0OjaiY4DfEFbm3TxlKDOGxDGcbAlUM8e89ot9nOTIbrP8qE7lmz8bxZN/RWx3cbqtjaleyqf
8pFo91Sx/iYX7JhQ+v7xM9wYbWs/up0yyjN/FCD5vyEcp/sOqyo0THFnzh9/wcYiszakz1SzUfcL
Svn1jLNG/ZvClhyk+hoHdOvzV9M+MYiPKXC2P4nh+9CDrW1yJY4LdforpcWt976a9QsxiDMAsSEu
F8s9DL3dPjFL149Nnw4xwkxy9LcUhZBz7iH99Mvo4+e2sed4q72/9S2kS5tGnBLehDzV4YxcsXpA
knEOXmHeBa64JnrcmKneajFIUdD0IFXJoP63MHohO0KSMUQeC0QZJ2HE+OPjn7T1qlYrQp1XfTEX
fMIVGrfYckToTr/roer81Mev3eglln+/qacaCWD5n4lYb8jFeabiGgp9Yxysneg57XllEZ3FEvFn
0iQnj5Xn0UwHiAQeASvd1Wl70Im4MjE3XsraWY6k6XykM4G8PG8jpAQiywQ+ZoUMKdFdOWxsLCtr
/3gKYZ60KjWfXOAIwsS4eySMX2MPbC3O7mUU/LUfzx4WKydlOJINWbXXuVeedDYa3FYQjdd6DCEw
SB2XaErnFFl/3uWMO87EZxEAc+2rwe39hrHLXdTV/I1yjr7nxwNl69Gulox8EmZo566OeeP+qbMc
nPmyP1tehezjpPr98ZdszF93tWxw5YIi41RNXNh2iJ43ykUokPSIvSFs2S/Mi9Fb+/irNubV2jXu
SKSpsOXSNpAmYsWT5steT1d+x9YgWS0OHm6y8Od7dQyFfw8NzCCjGeGDH//lWx++WhGENXoEcm4Z
WwvMBS3D0VbnkMl9/Okbr2DtFi/BD84GZtWxzOh+rIHfRKu5hS19UvYNzjnL0Eef+6bLX/DXWOfY
QhGRS/rYF2ZniwZZ7HyXoTLVl82pMN5rj7bylV+18bbX1nFLDpVQC85VffLadoele4Ie6OOfsfE6
1ulG3eAQ1HjRNXFzeYv809dJowD28Wdv/dmXf//XI5oKv/bIkjun0WRfTD48kTz7xYdrDsINwwBd
e8Y9xwWneRYe4rPpcOsIaEBapKPtUD+lUYZIvme+QFjrDZa1c5WZkTlZ6+PHv21jQVmbxyEUqHgy
Wexk5ICETgMh2eMMKV2tP6dxpmsD+TIMiDRbWn7SEDAhtJJD4lO6Zo8jQn5lDG/9iNVEz20DJhry
PE9d750u7VlP3ABKs6MQgHz8mDbOmmI125MU8x3YY4bIrB6FqQmWochFZe0JAmWFRNRhClLaD1fu
HxsDbu0UNwswTtBEq7htEHLT9zt/EHfW2H3una+t4kuBzlxGqH+iVqLDRPrp7ZJ6NpTU7XwocY2+
sklvPLS1YzyzOXBRBaMnphBPWimyZ33yxR85aDPqUWTyGvJo64su4+KvCQqdMPoNyEY89UiODoyb
hEOBQ00p/5CKHizpXVuWt75otRKks16qjAzs1CjrUaMOgNycsCqL96meXwiQKh+Ptq33f1nk/vo9
Ik1cBLwqEjfpu5chPAYdTQS4X1nONpZKZ7W9j4jUM4uNw2abI6+8tPcW8sM+94fT//3Dm8GWvUXx
Ihove0GOrRPmff2CqINru9XWk1nNdNAmdNKVHYnZ4CMnA8mIDG2GK3aPrQ9fTXLhM4U8UDbFaQcH
9MQPzohDvri2Sm2cwtdO8TkbMmRUKBVjBDn3sFjq2IIWpslqRJLasxOx3Jd75I2lB3gSsis/amNt
XBvHix6N1Yk6KJVI6zjBScj7OgvRo4LiEWn2H7/3rS+5zJe/BiyDEA+pilMbJ3m9T3JIEHO3P6O6
9NMx7pXL7MawXfvIUcTXphs6FRfQ6AkoAssp/9wpdO0hdzLP9YjX+6eEKYwqEgDXjh7/tVVja4Nf
G8kR5gu+G4jLsZXlXycm89tOy98GCt0hHY4gS+6sRt74c3/Mc3r4+JVsDOa1uRwd2C6XnbvEk+ft
CiOQXyePFbtWgv8PFv2PAtbaRU6lKZG5h8XdWurklA52dhxYLx9nl/EHrxjaZzZp565BFjX6Cm7m
fpmApXwhVi3P/UTqK5iYyzH1X3/GakEYfTRlccrXsckmmBjaHQIeQwXlaAHTQp2B3DVdu6T/p477
13et1oee9I1v1aN9YlAQzBa0lm3QOIBLKJTtKvSkSrGrxnxPujKYhxKZY0AZ+rg1PlDs415P4gwC
ZbzpDGrb6pqWb2PurQ3WaZI62YSgoNPUutA6aCHoi3BLD/EW8OxiL+HXAJMbQ2rtr2bEQB4NZ3/M
KwiAvU7vkPb7DXqTz+0ea+9v17kdUhUBnmiW1o0IKYonz6DyqrXXXGlLbSwibHVSMIlRM3KScVIs
IWmfnfHGLMkV0MVW2WBt/O1qq4elq0pO4+z81o21L6wH1rwtCO8UHvs/zq5suVFdi34RVZKYXzG2
Y5Oxk/RwXqj06W4kZpBAwNff5X7K0Q2mKo9xpRBo2NrSXsNunvIT3J/3mSQxnZ0bUtR3qnCObaGO
BTR9r6/7telw+fJ3obi1lnLg1rwkigIfMky7IHiQdrvvcOV7vYWVJMi00HHr0qIDLcIzoVk8eX4E
HuGOeX/gBB05dDhcb2XtO4xUQvtuAymwiZ61mPYu6DndUD6A/fMwzXzLIWlFJ5DZRvSArkYD3pHb
JxluRHncNT3dV1TZCpK6BdxXLeGlfyB8FPyWvGsikMarc601/+LC+qCM6kLrQyph0OmEA94UTMiX
Si8apMmlqP/x/aF4yMIUhhOzZznHfixA7gcQ6M/1LlobCDMeDT4kE9mkEgExM6ftK9Dg7HNYITqV
qMVEJSEbm8nKsjEJyekYVloqKJ+EmRjve9Esx3xMt4wZVuKKyUYuc2VbHsorCRiGN1mQvkBs8Qwv
xO/Xu2llJv0fBZnj3iGrVJ8o1u+htpqk9Lm7kPRAv7zewtoHXFp+t+ZoNlBcPyhyZtkIN1zMV8hC
5E23v/74td6/NPvu8drD42GswMDidIsHDyCnPYCGYmMHXXu6ETCCXFEdwuc9mXjonETAu3t/IvnT
9XdfcclkJge5n3Kox40TOfvhCCgIqvSxXU3dAaxtZ+9NTn7fuNMccWvyTlw65YmlVXlsRtpFZLLa
2Ckt8G7Hurq78Ai/yrIPXq6/2sry+RsU3nUrCu9srD1GzhMys7wNozCHI5s8DBlIxuXG969NDSPC
QBm783y6QIkUSI8fXJExge7PmDAOrN7nvsMIAz0c27Nq0jIp2sfCh62VY+0Jvc3adp/Cyf5Tjfwf
qh/JpGBAC52HWh8a9audAVbHbWEgxx1QshsLaWVITDT/NDPeaDtjZ2B6LsRgeBrl85PViUPfAYQb
OD+uf83KqPzF+74belfYC0EJWSZ139yGAbkPPLBZ3X7jzLX2eCMejD4IdS0ZQFDzrIPmZRLaddx6
W8YYa710afbd29fBwnlIUQQolRuTtv0FmjBcKcvxFwMZHSQ0b2OFrO2PJqofnCsYAICKmLB/1Pfp
4J0P0wlOTdDyidRP78V59h6yR3KbJuzmubzjr+Ln58bHuKJw5oCQskC7PXl0ykehwG1epo2pvBLw
TPsb4uDC0+kkFImy9mtqM5Aoq8P19157tLHa2RS0arFxtULK7gFYlOdMtVvXNmuTyljmli1RxRMz
kDzAvewHKOohaBZfGJm3NPpWNkoTsZ/3hAe5VWnIHLj6YfQXwHeKYsaOZgWvaShYfL2X1tq5nOXe
zd8084O2zvsumWw7EUTcstC67QpgsT2+cVmwskRM4P4ipwX86xzMnbDa1Y3a26R56u32hTD1ZXbS
f69/ycrpkxgLnRRN4XLoFJybdkzqkL3pbAaocXKeQG6NZREUMVOUbCTeKx4RzITjh1Pol/ZQY6vW
dkzz/rGZBGq3cIADdlmky31XTbHFeqSbw1kjZd150NqaAndXAFpd5NkOtqNRDyor8e3PTXkTv1hr
2YjMmtpk4NmNUzPgTeeNR6/MeGJEgUyX2dClyAvJ0n6BNB5sMPJzGjhfrg/e2uONE0bmZNqRwzIk
tQLMB6oqr3O1NBDt+JzQHuQ//zvP4e1c2T5EP5La/1fmGBUG5KWbH9IZuFLrc4QkZqIVuS4y+Leg
WquY/tcunK+67YG8Gr8vfGsgPg5r1IQoAuTvsdSx2mRu5gN0SiJW17vrg7ByN0ZNgCJTTj0WpB+S
xpb/9otIuBKvuJHjURAEd52an+xMvYDxCqH8YstG9eOhp6afjpXzPIRzdZUM/hx7LTQ5ivZEvPlT
twzURCdaordAgElL6DdBXa2S824E32Gjx9be/fL7u+gpRdeU1qwGSGZ9aacsYs2PynnbGI3L1Pz/
Ky5qIhEhWCeAfsXGOwy2VUAdhYQwmqzrfUb4HDcB6SJt1fZtJ0e+gzkkfxjauv5VKbfcOI6sXCxS
E6rY8EG0Oelx1gzeBvHUikcv0LcszyJK6MF2lnvRlucGFw2j9xP2ChvtfhzKqYldnC0UEWsNEVRr
kqC4p1Hb7ZZy3FegxkC7Msv1RqX6460JWj3/HT/hB3YJ1hq6uND0ieGmYD+6lv1vXUn3vOSZtcNy
lhuTZW3lGknDVKp2LEawkuYujZY53JFu69D78S5OTQTj4IUlsk08uu1eyvxHld9zqNlA0WTj1dee
b2QJA9hZONhgs6Nd4b5Zo09uXAGMNyQe85ihDrcxHivryUQoltDjZFOFAMQb71xSEuNsvdf9tJHs
rIyAiVKEaCcUSBUqbe3IT7agey6bb9dX69qbG5EAZhEQLeF2lXiOfRxUt89H9hr46ub64z+uV1HT
IqcQdEKN9hIkQfw/aJhlpyDrd9NYQroL5c/Rt46QZG/2vOi37hbXPsn+7+JwU4AFtMBFU5pDUrKX
tQahDJol4JJtZVFrA2Js+ykM5mo2dUPCiL6fPfsMMc6NBG3t7Y2lHVYgIsLySSeL9cJCHi38VAAg
dn04VgJUYCxlp4K56khllQRWGwUN5mn15jjWzg5vXXUWbruROq/0j4lFHMoRXjhlWCWihExErfcT
CH/XP8G+vOsH24sJRLSEPREF9l2y0Bx6/nlZgBqGQwBYhxOMYy16qxoYIcGz2T77nW/fFBrCZAH4
RyfwJIN9F/bqqAEkQZ0ls37ygbAoC11x5+hh2JVQPn0mNRu+jVae39jUh06Un5KTKuAb1Hhzeejy
iexd7reHBUq+UT8J74vrky1p0ZUxMpGPsnH9HIcCHC2LEndaGQTbXLmDas4PX3qJW1Dw+Ca6sVmv
zDYTA8nrC7JmWTBQ7bJjOG/M9u8y2xIOWFn9JgYSmshOU6V8SAg9d/0fz3NR45oiu4N0FeWHrLxr
G7YR6te+5DIV36U0NBDdVGPjT+b2Z+kdnexYQSXu+pxbGxIjohDqZJXjtni2C9GctyZxoR7YQvsE
bkOuiq83stZZRkzJQidVixYaKPSfKeyTB/uld0IwUeeHvh3jgEDqSS77642tfZERZUC1pO1EZyD2
amgephLa4dnA/63CMa5bAY0Zx7kravFyvbWVdMU3wk6uBcruto3tEWLNE/Dv7ZBGKQib/CK0N4Wf
mwIm4FHXXhtWRVsnmbL3VJIb/3IfLOyNyLMS1ExjnDZX2kEeOyROPv0YrP5I7C2G1dqjLx33bvLO
tVWCRYjJC3Jn8IwCGIME5QBFs+v9v7I2TGDj1LrVDGvIKmGotvVLetOn/K61uo0z9trbX5p99/Yt
gziWsFOVSEhz69aPRzG9fu7NL02+ezRv0i4MqwzyuxMk1Jldz/uKlOSgC5JtHLRWJqeJXsyhAkgX
WehEZ2rnT1XMeQ8vkn9SBs0qZyPNWusiY3EXU1mHQc2rBOqeN24d/nDluCXGsfZsYy1j7TrLLGB6
ocEBgkwiJMI34t5K+mwiFgdRharjAnGvH/xjpS390omw3UNRi9+IZtiaQCvz08QqztqnIJ8HKrHd
prvT01y8AKGVJmPrFTfXJ9LKp5h4RdxH1NBFDVUy1v0TG2EGACnUnc7qL4AubiyzlYEwsYqhmxb5
TC9H9lndwtLjJWjGX9dff+3Rl896tw4g5VpOQ8B1wp0p8oYOAnxfPvdkY/HSIS3nGcyEJIeAY+bl
EbM/t3bdy7e8e+cmKDTSGDUmsKJHFaM7NGn1mMtp48y11iXGpix62691STBpVHsDlYLvblptUR1X
YoJrLFfHD2BQO+djElT8CJnD4wJamAUQkme9LGwjJqzNemPdQsax95EbD0mg/HtANG/cpv+n6LON
Gb/2eGPTLVrS8wxuBIkLVw6vD46MpNHkfA5fSk0kImgRTjkK5ER5KAhQD5ANLUv7nqTC+9x2bqIO
gYOZuCeXLLF5/wPy97DugBOSE3Yv12f+SkgwLWt6Nae+gtBx4ubzsy7pg2TswLvyTx1YP643sTJH
TbxhUEAlDWU8RB32CH7+XvbD8fqTVxI4E24oBioFg3xNMlH5rHICVefxi8yW4wJFE4v658BFCfp6
WyuZqQk9LENbFzxjYwLEdwZU2nx0qEbya4uH3oHDZQtdMzj7Trju6reoMSuz14Qe4owWTjbcT5OJ
VGIHzxYNMCVkUXUDUdfrn7UibUBN+GFhaa/QSy+TFvvcndtZ8x11xpLsRhE23ybhk90wPE1EtEU8
Q4fgwkcO+oesU24REWgD0Z1VZx7ETIpSHbMaaLAJ9xwsbkddvAns+Q8jAQkK6qNew3e5vSDl9TpP
nJ1KVj7EhNytcu7aXDZiiZy90JsLYAJsAV1gLPvvi07fxlHurf5zhUnqGAFFTtTWo0Qbbnbv12ee
/7o+DitDbYIPGaQ427lzx6RTIK5UUTolnv12/dkr/WLCDalP+qBWfZ/Aw6VpI7+e5xbin60DnV4c
p89V2/SH602trHUTebgIr6S2PwObAZngWv3xrM8ZXFATcBiMFIazFE/W3e+J/ZD+Bthw7Y0vA/Ju
gxZW40DVT2NdL/meALPeZN7j9c5Y6/dLk+8fDYqw7jNsoHyCUaw12I/MITcVZk9MM3f/uUaMDADI
Ag5hlzw916I+9mTeMUoeeA5NXEi5Xm9irYuMRIDWumodkeVJKdPlhoDZfi5aiANff/pf5MsHd1km
dlDYYe2N/YARqAb/ZgQF8wjlzmIPb0wFibBsCiLczeq9KGi5c8q+O7TzKGLXqdoTpQu0pxg8SRbU
TiOnJjNE/NvK2vHJClCd9Zx7qeZ5I91aW6XG6ucCGr/h0o9JOIQp1KArHzct0roZBXM/t4JMhCCo
qH3RiUydYQuqdiUqRTcWWZqND1iZkiZCkM65qCBmPiYEQg+RrqdbLsKvHIojcSo3XV3WWrlklO8m
vl262AeccUz64h94YAs17wRo89WX6zNmZT6aXiWOn4WgiWLCFNNbO/6ScFz53IONWND12ZxPNh7c
Wnd5U+w47JyuP3mtR4xQAD0oGKR1y5iMkj0zMukot8I7zuX9OAcbYX6tW4xI0ITDQkiKsQ2ZfhHh
fNvQ8eX666/MexPhB83uLPcDBMk265+oGx7bmr90pbcRYFZyK1OtFyrY8FhYCNBRBA4kdpjA3/W+
oDBKQI32O1+KV9vJf7ERBfPr37PWVcY6rn0qfKga6oR091X2xw7o5x5sovt6BfEyT8LgifBnj/wO
+dbN7soEMgF9tOc9dwhEgeqLutRQ7iC+nU08DoqNG6CVLjGRfHB3gPwyxZtX3RdneAnHdmPqrxwj
/+JZ3wWDcg4n+INo0I3Kf4a52hUlLCA42eUw74AvzkYrKzPUlOetR4jshReLKieDRDu/pdBEc4tf
n5ouJnovx81VC1okkElzB8e6b8r6ev3Ba31jLNna4ZZG9XdMIIR5log24P1FXL/J0o3HdKuatja0
7L/hOOx78JKhd5A4nX7uR7EnrN+YNfblGR9s3tTIuQPYKrb5PKoEpl3wfXClhFXgPGQ7ybS7434f
xGOt/Fh7F1EZ3KZDoJ1D1hUmHHnMGRwCw4tBAwvdJbbGMIX+nQI/fLDSlw7gOUgUAnxVENbhn+Ho
EPDS/z31ZRDh2F0dUs8OT0vq+neIfO1RljiNDW1BUTGaGbwnOviDu+Hv64O1tgTNoBEq1w6gzp64
QQ0R/1A+y1a+gAG6H6d2Y39emcYmchAfRmYZpBJtyENajHe+aL8C9r3Fh16ZcKbUbxBAM9byOlxH
TRqFQqdw9osAokZfVDaigts0340F5bshVfVBLY1/gDKH+ClwaX6quObHemoHaJq65XMGcdGTp1DL
qol0IjZZ3h4GuPBBW1z9SvNF7bU3qrtmqOgOsJMphi+PfVI+EqZ2ttt7FD76B4YDw1eYQIJhxida
/3GlSnEJARixavR4Vy0QC49YYEFRsvfbOO09D0aRwo5crmJWfctJqMM4UyPkUQvWHezFlrdsnvRp
hA2PiMra9nCVTZbqa57b/KHUvAZLCAfEwCvDfZVlEPkcG/mYCdh5BKnoti6H1vr68vu7wOfxUOKq
AFGjEVD+tDrrzeU129H0lsIPBvoTG0FkZXmb2EmPWKFArTw8l/Cy8b/CKWdjM1uxPaMmTNIvoGW1
gCAMPcqI/ypw7ZHtit/yB9RSyvvih93s0iragiqvfcbl93fd1UC6FywcNBa2P6YcmsffPrVsTfCj
Th24Z0EJM5n6m0DwqMddRDd9K2Hac72BleyFGOE1aHIL+BG7RMUtfNCu+lHa2Z+eX1RRHfhiZcVJ
dtZdU6ZP19tb6ygj5IYihZ6+QDgf6ENLX9NPWgxSEwAJTZpWQ78VCaQFMfahx90Zc6fhlHb9p0Io
/IT+O8adxunN4QFExsrlPMI3LFHdJP+4QTncuRXfcn/4uIeICYVMR76QwIPauIIkE25Vbio3fL7e
+R8HaGICHlsadjmj6HxwWNOjj9QA9Iqyc91oCYd6S9/l462GmLjHwcqAEw2Rb8sFx7Qc3jnz2CVs
md6y4XOGDyS8fOG79QbVXjpaPfIyLWyIcltvgRi+i0ptrIqPox8xAZAOo7MHr+oyIWnt7BRxn+F4
k6SseLYEv68l5L+vj8jaYBs5lO9DNLhSqOKPc36oBqhY2/z75x5trGzVcssfBO58S93Fiv4g6c/r
D14bX2MJs7rRy8IsxCQI4mQRDLfrfdO6wznLe/5cDa27ESvWpquRs4AWhsvECudOR2V7qIEfMp9F
re1u9P3KDkFM7OI4e7MnCOpPrSaFGzkWsEWoJ7bncNH+kVbwrsDNDlAuwVDf+3TMHxnoEDDxhuxH
n7sBLOeaYWMfhPoJpu7/J6PElGesOpZRuB4CNdTCydRqs/QW4gP8WU2Zi7tgWCTVTlqdIPmNSwmH
OF9rWG/9DEpfpNCVd9ox0nlVKiiHZsNdagfwi8289LbrlN53fJpiB/dSRx8ZWjKEBVTrJc+OxF/o
GEHYO7gdVT9D2DqT7aMHLWaoBXTdvzkuLdudRUZ9mtIAyTdyYlhbWdNtrmbrtp57+5AVTfZIp/6i
iFv5j8vgkn9qAFrHuBO+X8DyxQpiF5TrH7wJ+0dwYdw9/HP0V86ob0FPvQm+NTkJ4M54qdMtGjpp
luTw4NYZ8L5TEFZ7R7LpvoNhxQ2fmumNp2R4ljkPkxqCdo+QAuaxrpYJ1THoSpVpVj+kswogoQ0k
jCXn9A7G9uku68ZJ7ggcGYFfgZp6XefFsepcseNz/1ZnrXwSYPZDXilo35yx6/ZpbsMufIEuPWzo
0mPdFOEj2D0W9BQ6ddO40jkN4Kju0N9yVxIKE1W1ON94x+HHCMGoU5+BxA4ncgeY2DY9yFHAJ1Gn
/WHugQqHFnoTUzh7HzKB5NVDSHsRdtHumn4JkXY6GE/NQiBR2TLvUw0lPea37j5P2/KZtFUFUxDC
dxnU39GwlZ+G3AHSDHXJ3Vgx8cpT2uzHEOymUPgMHodwqIDKH+wGLfACbTJ+z8OxOdqN3cQTtrBD
jXrdI5mq/JxPPH+ALlS4D7KygvlgAY/BfPhHB1o9QNtOwuiysX8FfVN+B7Ku+9US3e3bch5saB3g
jH892KzEABOXO+t+TDPInUPP83aA718Nr9EO7mnXn74Sfk1Yrs1Z0BMXG+Ks/p3oUzBtrOa1t778
/m57krA3nelcl4kIl+yGW7ih7CxOfuqB0a1tdu3dL7+/a6OBHwVlqoKTj/NjcGE+uKQbff73QvWj
UGTsSvZcdBLHYsCB9suhP40nWBOfgc/Ud2UdVa9B3MWQVd/L03g/P0+v46vzk6io/Z09WKd0/3Wj
Ez9OTYkpIKoB3ykYRERR+QHw/zeBRqnVPmejjtKu3lEC4+HPseqIKSBKkedCzwCFMTjuQD80j/y2
gYI925hmf+9aPupQYyfLyx6cLddHh9pDt1c0IN+nbKjuZ9iWxZbl5ns153bc2a6/L3kHjkWaWnF9
cS3xJr28TjQX8K1rig0g3Ep+8//oXhf2KdRWSQD3vb55gmZF3BRLJMqXoFIb02itkUvh+90E1cyV
1IXZXiJhH1JaP2G4ELcSAU38xJLb6tpLF37QtSbYVrUZSwNmyQTuvd2pVp08zoG37PJ8lEe6DNaB
zguPGaqh98tw0Z4TMGG9Hj7WvvCSIb37whzQWwXbepX0fX1PK9nsNIxFoqWvm8ij2Rk6hxstrSz2
/8PhZsE8ZznCINwvoxR1bKF/f+4bzDDC+9lOLYQRG/akdz69gLEX4LCVX/S7AhN0ny+yfLve2Epc
NDVFF8LEOPgdOsybxFPWjH6SwcUW3II22ADNrI0J+++YVHmtwHJBUjfXXhp1i8PvQtnDvtutYcAN
ijz8RKA+cP171obFSIVx8WT3XRuirstBYE3hCgL+uN6q6Kz1lhE1ihJmkfWIgh3tfRgqNzj6ex1O
nmprC1lpwITbzsGcNaqeYCjLnpT9qvzv8My93jMrw2BCbbnd1WO51CrRoY6z/I8a/+j2Ce5FSOCz
jQCz0vumkGg3ezggkAIbxFxK3LD11Sljgm98wVrnGIu7t+xAZDZVSefVceC4uGC8mD5t1URWdjfv
0uy72FH2ii5a4uX7YpBRq8YvcCw8Qbbpxi5Is3OV9KOs7x7LutkqHH2MOCKmwqjV9Z0PRNaYeNjB
o0Hvl2W/7MVD8TmJEmICcWnX63aUGQ5UUE5TUxHRLYTJ2qsbqxpruUImiPjHCUkq4JeE6G6qlqnj
DJ2FOCfeudPT1kXzx1uKZ65qvgC2ZGHu1qyBx/FTO/k7a+tL1nIBE5Lbk6rLVQN1d2h2TfBRHTRu
9kJ1W9tSnpB/Q0mjA0cbrr9QmUa2/0DswT7AtqiLZ9By9iRo3JcuhEXx9ZW6QrUkJnbXd7MAJ8sQ
1/YDtP+5v5ybStw4SIFgYZ3/mkR4aGCubVXVgZfOcfTDBbJf1hY5cWWdmbhextjsCPuSxwbPnnWv
3Z/hlvXN2qMvwendGhOgq8DcEhMet7KdPoG2LIMNM4VLFPgg7XCN6OA5wCGldjok0wAqTN5HjoB3
G91507ixt6y9vBEgvNl1p9DxLy3wGCfuG9kOcRX+2Bj1lQBtYnuZ186S+QEICw5c3F3QquPclyAn
XtzGiTu2ByrBklKhyl6UP6THZXDqR19MbG+7jn+TUtRgSs2q3UKdZT8OXB+EldU/r7/fSmw35Ulh
4+zaYACG56p/hKZVnA3B/vqT1/rVCCUMy86HTV949hY4OzkwJWgK/+civY0EZCVUuUb0kIqIqb5c
sqKQOOx0njuxDMXRdZ1HeL3RnePpt9a3/lz/mr8l7o8mopEkgBQnZ6aQg6Kc6MRkgvcxxPDb/ciK
+sxwmXIrQ6hsV/5SwZzMwz0J8+xDTupph3uBAW7Nnv4Gp3VykZOwj8pV7GHKqnmjN1bWiQky7oax
a2QIGFk5usNtzfjeqp1y37J83KHatdHKSp+bQGMblTpFCDIln3/poKlY0iIecJ6xs4cg6ONabO3a
K9PSRBxLCC8sKEirxCnPvY69YiMIr2jsEBNn7KiZhrnCgyFRv29PxZcsGV9oXMflgR/GyIuht3QK
z/LFuQ2S/ljvtsoNfyW4PphAJg65Yn2ZThN4FfzWfgiO6uQe2gNO+vCRuxd3bSIPSKse9W2e1HuW
8HO6D1+aDZYp/Qt7+qj1S0e/C9EFjmoI0BBHQmGd2HDoFdG4dIrBbW4cxsimNHjhXlA/gqyLO6cR
FmwTZPBd6z73dPc9HBfX2y1gbTzABby7rRrh2yB5WohLhZo0B1vZms8j/j7rsq0gCq7BkGOVlf6C
P7yOhl6xvetXLWryXnAoPOUep7IaYwGJlbjyw3ZX5R3ZL5SGOC0H8lx3IbmvaBrs4FhYP06+9P/Y
NZ8TuJHb3+eA5wfHLp3HzPF54tpwnMwz+BYCSsKfCHMAIc96R0dVkAY3vTNZr3WrhlPngU7ZFbUb
W0FZPsCpnf9ZphFmecKCORfPXZhBzYV4kXYzOBFMXYpfYV/zuAK65hTkUwWLTunqx8K1rbfU6v1b
1sEjPYMJaow9Vn1dZF3tNSSufonasSKX1ePrMLnjPW76siiXjge8gg53ld8Vz4EsOAAPgEbQEnC+
YpyzCtpVfR77umxuQBMPb5amVbeWs6TtPpuy9Fh2EMXv4IK5Z13jPQzotjtotuQ74nH2xdEQWLSH
GdoRdBLl9xmK4zBgnYtDD72qYy5LK+EVyQ5+qVhCJshlAgUZnoRl0V0HP9cMd38DKv5WA7XnperT
b3zIliKCsXt5k86AqUa4eXZh/hPM0z6tGn1nMbt4acMASvZ2WZaJLbtvaY5L5LZV4U8SZnOVIKWx
o2ZcxjhbQI86XA/La3HC/u+09qEAFHIJQp0fyIjJ75363KnERLy72dQEqHvZ5y7HiJdL8VMKwG6E
9E/X33xle/xbnni3IBvAz1Mte/vshLi/zGuHqUgu+WxHvmNvucStNWJsWn4LHyW+NCrJ+ychnkvI
Y1nNl+sfsJLYmGB0jn7xXV7lCRtuJxucaOx0WWXd5Kw45vMWlP7vdv5B4DJx6SiuTaLpMcJaSfEC
e0hx26YVPbUIODcBHEkzBC/cKA4BZWfon7MvF4P37zKnE7xNYaYBTnu+y4tUPYx93seldG3U29Pq
SKAee1MsxILrSgm8SAcz7raamxcuHOu49FqcFM/gdSMCeRz7UO3gpqGj0kMqM4QiOCgHpq7ZUKuo
1gU7sTHNj8VY1nfCEepJ4iCVtCnPdmnnNPtaTtm97XfuOadjECP06XvfldYBxldeFISa7HXXdDcw
vCaojtjTHqlDAUdfteVmszIZTNh93qAENzVleIYA9y9i9U/OSF7n0P1cJmli71HXlkBX4xpy6u8q
/pXN/16fZ2uvffn93UIpC3aRci/yxAeEJ8igSGD3+7TbEiRZSZxsY2P055nRasL88jwSwWZkR3s7
ZrV/6MiWuO5K1mRK+PaBqpg1IOcY46Lel23s38EXVdVxs2WYsRIG/wLv3vWRCnLQyiwUEgSV96Lv
TpyE++vdvyKDRkzkfYfo7/Yh1rlNbQmsHWqgRYztG8FeeFn9LHGIWSKYtdjufiSL+1bZFxUjKBeA
YvsNTl43tuVnPwUpqIxCeLtJp9A3Q8nkjgZqiq6/5towGpHOyZ3UbzOwoML53vGhm7QscA7zQUv6
er2BlS42Ife6dVU31pjeCzils/VUTZ/bwky0fT7zqsX1FzLSjJ6oWl4CaEB+rldMMd6h42oashAS
dv2D7T6AgBBZPSB91RajeqXb/6ab7yZeKoou1ABUJmrxnktp/3Ga4IZDTkoWdGMnXut4Y/23Gro4
Wtp5gnbmfVEu9t4R4+eYMcgL/xtdJhqKxurr7ixgSbyvpII38dizFyf02Ovi026DQbQSxUxh3tyS
UzhDsRy5UbCrrRfVQB3K2wDYro0C++9HjAw2j5ThbJqNWIpW2bzQNHtpZXGAevbWUK99gXHehgA1
dg8P85T1B1VD6x6y/2n4dH11rT3cWL4ZWTLiA9ifqBCggXAYrAiuLGPstOLtUy2YoHvWQce1DXoE
CG+J5Xy0e/iNlxvBYWUATOA9g6A2rYBUSNr54KOUO8ea76v8cP3VV1aAibrXVTcX3ENsG0W6k45E
wrORhK699+X3d8u3pUFJXCDVEhi7Bqh9eD+79FTYG09fyRBNuL0tlZiROWNaWro/BCoc4gFeteem
zOrYybEz5AByx9c7aWWTNeH3emF6VA46yQaNOM5x4IGvGvu1cGbfZmPm/rIbWe/9vrI3VvTaqBhH
D7vIq2YMFnydAErZss7Czz53MW5q5jYlfNBbUPbgGdTeCOlC5VMfl3or5q2oQMLj4b/DjmOG1SG0
4S5Lo1IcL9DLgcfLQd4qeWj4bbYlKreyqv+2/256OVmZaYF7okTncxZV2JKXTiYe3+imEK/7wdHA
xMEzOIHIFknzeara7FxmVntSwiXHsJY05vngwA61tndkbJqzZy+f1NUiJj6ee8QG3KjOkgB2Hzyy
23b+HVQef0kVhG+jGtf6CZdyPNA85fcWka6AIJEY9m4lrfMS1P6x6EgR+VlX/UsmIKhi6YXhm++R
5gaWczUcVd1gPrv2Ir4pCE+94Ual/VHWqPlEnVWJO9fGWmqsxtqVtj++ylz5Ajf6SPycnorv11fU
SnAwVX0L5Xuypyw8kWUhR8drxMvEetwEjE7HXufZVhsNrcQJE5uek4xC5IWGp6LX9be+C614JiJ4
lmMA+k81k+JCE/a3TGxWZqUJWA/z0Kldl9ZnP5MBfMUY3S+15e6XbiAb+iZrTRhZxWiNzQLD7BwU
2LaNPCZECz1NXsZdyryNXltrw4g/Uo3ZPNQyO4cpf2NFGgc+pcjD4X9xffzXhsXIKnIgGIkb8OCU
N8GJiOcZssfqf5ydWXPkOLKl/0pbvbMvSYAAOHarH0gGY5EUWlNLvtBSyhQJbuAGEsSvnxPVPXOz
YlKlsTJrK+tMKWMhCYfD/fh3ujVq8sdg/qwr9tFDdhaKPFHVptEB33fCu6z8JtJshESmQJQQn4SJ
j/Sn55J1pl1X+kOOL2Khs4hrMQ3oqKzlTudTDnozqy45ZoKTfgDy1NOSpW4xETjRekimgNdJqGDk
+19f1F/uGn54Lm4HZRkeOzgQ7aFGvkbZcaP88JMi7y8fCLz0aWf8KdqqUbKx9opgT9DYy4yy8QRj
08gpzc1ff/Zf3iu8welB+ekNNLBAUAivfL8U0+2AYRtivq6hd1mPn+RovwzoeIOzdMQXo5r7ESgy
EzCxcxbKIQJmNJmKwotrj1b7HB7hz1k9wNQQRJW3v/5eH12409//9L2y2fTzzPCQZ2BfFhYw2hpO
v8tnCMyPLttZMHAnytBSb8S+4id/+6tQO5fz0Ka0/Exh/dE7nIUC8G2DLNe12NvK3gZsTTzOrmWm
0wyV+U+Okh89uGfRIEe+0LZCiv1ShjctZrLcfn78e9f/LAaAZzqYYAzJPhcuAKTzRmb4vyL5e69+
drQoUZ/LFi0Iwhh4qi6LGn4FRNQnr/7r8ogfnovbJQTJkKhXdM/8DqLGYqiVk4oSFM2YauOvsEhr
PTSUi6neByaXN0oUnpeGua4ALvDhkAxv0KxLOmgDI2+E9DYHYzzK4dyWOOMQpHod808u9Af38Fz6
nolRZ7qgZF+Z7rFwRQdPLn3315f5l7sFrsNZcGAQibRtHZC9p/zUNTIOsxcm9LZ3ljjovvy9Nzkt
gJ9WqoEwv8iFDweoyY9nQZ7phAvYlsGNA6JlNHjF35Js4eucxQTDwA4oDRN74N6XQ5bX4RwF6H5G
NO/hDvz3vs7pPv30dSYJ42HiS74fBh/OZfU67TM4qyd1OORvynrTtlF1+cn28EGQEGdBgjpBTx3B
6V6AUJ0WGaby+nWi6EMRmyBd/Wy3Pa3a/ycrx5U7CxQ95PGid+DStQw+OtBrCcJzHLCpv0bwNm3k
6Ta/DoHfjniVoYjocKVSwoL23pdZs/nrK/vRlz0LKeCne/CkyMi+McHtELJt6a9p1vMt5HJ/8y3O
4ko2wopswMXbl33QgdI6vmH0AkPFiwmRvn/m6PTr2Wk/PJcQt4Ev18Kb+N7OTRJmr0sJ82Ob7wvG
ECngOQQVifcedF68FE7sh9+8Es7xcKrhLXoYQbw6F3K4EuG932+bsot7/ZhRGJrs4f4T0eC69Iao
bx+6+olnXqQB8a3tJxnqH+fJXzwK5wDiUrJVuoEHe2iDsdvI7wv2RmaXTJgRLQ0OMCyI3W7x0sFq
GNIT2d8DkUmKiPuYzf5kkZ1W7K8+xFlgWmbSirx06F6BhnxfoUWV6qlsE8yR+5+IlD78omdxqRBM
ObRbsJBXDDQBDVgRsvHhNFh2N0P9NuW3ChbypVZvfV99Un/44BE/lyornMyG1nH5vgrMXbFOzwD7
psXUwrw4/FvODXj4zgLU2sxBP82C7+fJvQjrsorKfJXRSPP3v16nH92cs6Dkz6h0wF5hvvS9A4yx
5+Bi4p9kqx9sdvwsDoFPmonM62cMT92r7gTe+0yO/tGHPgsuE3pyssEw+SXVd705rO5xcHZ/fT0+
uqlnQSVsddVUzjhfjk0Bq+VrJuqNizkJbT9jvn/wDuda5DwrkMW1uCxE3ln7fZRgxo1v0s0+CYu/
Vtj44bkiOfOAzQ0cNV/WmK8SorjpYTWi3HU3NQsy6z6mMNOjposnYyMeLhHnyPpqkWio+ZdORJCi
bJdgiT3Pj+uR3tq82aAhl1iyfBISfu0ti894FhN43gwC0AQYXVSFeZ77MEhspep4bFBkKzDdnMKQ
utpI0ai061f3G6iWcJMpGUWYqtf5CI2LfchwgrHAlAQkFlrVjyhITWYT8qwvI8NouKWjCB/++sH4
dc0OH/l0P3/KFRRtSEOK00rxp/AlQ21tE3S5+6DxcQoQ+0+KDCGc8Os0IFuJpmFZMFljvE8W6keP
zWkt/PT2hcyg3hN4bHy0099qofjOmT0/4XVXHGmRLZ88Ph+kkefa6UrnhZNrLIBuXV6z+mTd25AI
p86Xxc32HkdW/NcX9INFfK6hRmFwxZhfsV4u3iAh6WmnDRRa1Y7xcvzkLX4tQcY9OwtB7iqLHCHI
XOaKrnYzEUHvnUX6V5Ur7JcwLOajykpxscrSe1YB8d89j66XGgOmIqpV696hAoPDgPAC57PT6EcX
+Cx4iaXMc5kB/JTJsogmPFAtz/yodfLbwNRPXcE+SQRPZYdf7Lvn+utlcrJOY3r/8g8b9MW8CV5O
cQmH99gr6T5Ya5GCU/n617fzoy34XF2dY3B1oOtUXHSd3jUl4BMjjjeYQJmItyFwrS+bcFuv+zp/
z/3PTDs+fNezmss6DVUxwCMX87Es8i3bu5hLwoQgDpn1AVloLLpxCxpxMvJrzDZ8srX9WowK7M1Z
/HJ1Xw2qQpXM8DaEhU1TeBmENyv8VFTh9E9SBz0GdRtXJpW0A8beakZf8tBbvucjeiPxEqKHupOu
sxzU5DkvZM3nadPPbDkKacy/Cyv/9Wb+V/5D3fz7bo//+m/8+U11KyTzxXT2x389qAb/++/Tv/m/
v/Pnf/Gv7Q91/Nb8GM9/6U//Bq/7n/dNvk3f/vSHTQv97Xqrfwzr3Y9R19Mfr49PePrN/98f/uPH
H6/ysHY/fv/tTaE6cHq1XKr2t//8aP/9999O9LH/+vnl//Oz0+f//bcIzg9SN+f/4Me3cfr9N/ZP
6hIByqgvQpf5iEfLj9Pf+/8MKPVQ53d9AdgICJi//QMzJ1Px+2+B908o6igJeSCI6/LT3OQIIDR+
RMN/UrREQ05c36fshFD4Px/rT/flf+7TP1rd3CjZTuPvv/258MZdoCpYGNAw8EXACD/vhrvg9dd9
w4Ioq2kbNwU/VmMAe576ISPqEJb0PqiDIR5N8EmL8A8Vyf9Eif+8M/OET4WLofpzmbxUuVrK0/SP
XCg2Lls9AJjyEBSn2cL3jrh7WLhfBnWRlIo+Zgt5cuf1m6YWGmpIWSFfP+ChzCLQAw6A8N7Aee/6
YrwROr8S41H7dAes1T7X25xkqFuOBdymIXY1Tfvy043+zxX9+QrCtOv8IiLxpr6gUJ1Ba+5ilPTP
W6Ve84y5GWKqpeGKLKZMW8ObWDP7VM4DnNV0+AolCY1HPoebsrH7kbXOdlTkBQKW18UXETVDGDML
y4+Y1znbkax6Lueii0Zu3udJD3GQdR5et7Jx6Mgrx2ZFTDDbBy6eH3cZ/4Y8r4JnjbeBRvZCEvYj
Dwn+wpQZBpKqBIqeMSF9JVNhahKZKcRJ0V2+gpBGIjgyMZF/W9oA1rwD5vedxr900GfK2nfyHLS3
i9u+gfwdyWIIowlq0CT3hyGqKD7wNOkspnA9RAiE7174vroAbU6Fc6Gz5QaKYQhoaPkoyVBdowd8
rcdXM7l+vIIrF8uxrjEAc9L08XvQIAQGPdWRdOE7ltu+r22+bXMHQa0PnyDTeAH9qzw4Qt4sdxBN
xmAFtxAiK/TPRH8YXb3E41xfcU3iiUIIEXTuBaptfpI3XpBUzVJfl9j4IwHd8IRAELtTfnrss52d
ety/ErbrEonUESajB8KRVvWAHQwd4HSh38oU3u9RDjzWVluRR3U2A08Gu3RcjH2AabOE9fJSQxW3
g8hEH3O/amJHZoBCN9TGAenSvDNu1JcVdC2+3ra+zdJ6talTAEwHpXINhRgUvBry6o4iy4TRrR/1
vX3oMNrbT0MUkvw+7DMd8RJnMy78m6rA6X/kI4AIGXQ+tIygW4ryvDj6A9k6yn1aZDfGKmRhMjD3
XuoJsN9hRu2429g1TYlZyksPuu3YigFObGA/kIFjEmkWVVyazgH1q9tRt9FgY2V8AwFh6tKJRcqD
ztLtYtQcxsU+tAbjk42obsNaXdZ5/lpV4mXNna9Z4KIlS7tNUI4cXIV11wXv3aLArnCkBv7L2yuM
StNhPAS82zpG71ynIkdCAEEJW4sPMNU32sAbN/hDA14cR7R/GyL3QZYl2po1yRgqCQ2AjYUf1PHA
1/cerRZu0CBbXRCN+XWdqWdjmReBss8guSZqjcI8Q61y5gPg1C5LPHOxOh2wYBgajAxAG7tyHApA
rdnV2uCIzVeVY8Zcy9hS/5Ct9nJ2HBbJVqKgAaukiazzLs9cqGXMfGN0xJoyEoF3EIN+qUQ5bvLR
mGgtiyfpSUjoTP0NoAt0raF+weZ9Sb2wjlfuPufTkBRt68XuMu6pmn0MM1ZXvd/6m4WoZ+Xxa4Nm
bWwC0W/qEM9UUxd1VJngra10G7M+908FoZfaJQllF3bic9SGGPdR3n3YQAkDO/UlQd3ukis5nATh
3g47VFwpjEi2YLHj84Ax1Nd1mgm7bBUb7hXrN3MF2/VSh2D6KZpCMS8A/nYssslgjE6rozKYqsw8
MkdKLSm/UDO7xCSMjTCFATI4fKYj7a4Xo+JHTZiO2dreF0124G32bnPQ0g31vtedqeOm7kMwG4M5
1nLIk34etiQndWrYBERkACqLIUFqs6ZM0N8dQY6MYGmHqHgqrod1kwFmLe+RiMcOAYE/awfUwpzl
JoMPCHfX+9FpyH6Y1w1pxw2eDBurzBcbb4V9q6AT+pNQH8MBFronguQhQ89ewS89FK+VhxIaKz32
5HV4xr6r2v3aQfKI5QeUSQnZVAzn0+sx714JyV6ywSO3br7WmBnIxsSwbIjpgdb2iUxQKwyly5PC
uQVR5dUR1r9jTHwrSizrMvsiKW5wwwW6es7kp90A2TLrvgwOG9Npbq+dll3JkzvLxMytS50yaZ59
Tm0iwgKeFT4KrcCHR10HVlumONDBToGin62eF6tL+D/XETRvt9WqngKu4PY1CA9yiv0Kb2j0myOn
oBf9F6/Dw6VwWPfCx4YI3NtVfYOnPXaODkyZuVZRg/e51BR0h6nBYFDGGdRW4kunGxMz8PYTVrBv
pec96hqU+qwMYTpnei+FYeu2s/0aV6Q7DCKYIMM1dy2ccuq692JTIfuAHcGuVtlurruXASO2Y6ec
y+GitVmWegV0p0vrfuFl/z6S+rpfm73NJYrNGTh/mObE5ESzr20GX6Ka7AJQlLaVPBUfrEor4bwv
MnwuETWAT7D37WyzPcjnBH3I0YIbM/ZgVnYRRiNsarAOhc3Uoc+6MkVaV0a9fgk9/qJd4cSi4A12
ToBrpkHEU8X6iPYsj4mPyf9xiqEe+qoaZfahKW79qhNbK+Tlmvl841rWYoDmMDRXTgG2/oBWRCx7
+WTc4hQJ+inplgzzLkvMqwrU/Ka+cxfwgl0g7IFaMfCqJq+yrqNS5RcD1zG2rdkRD9gq47yDe3E9
79uqSID7kZHXlALnFIoJnNUgwoLJhMkZJxoFuSlxB2kv2C0dpyZimgooWZRK6motUo+W0M6PJRbn
uB6oIjTSIx4hhTnxDVE3gZlNJD2vRXm/n6Oyz+4Ed16nIpQJW42IM8GfR8PvW0zzJE3TXszoD4Tz
I/I1fJduBb67wOOCVqC/1GEK8VDSiPmYLXm+75W5VRMGjapGfSkYAsm0vlU+t/t6wH6Pve2o+3m9
kkaX0bBUYquKvZbBs1dx1MgvFQwHrvp8/Jq73g36j3Nc8eJo1ZjFIRhqUVf6b1B2VQdc83jpDa4H
0dnRb8pLZ1z2Ppr4aUG9OiUg2DvZBHR7dMKTOlW+WRZsFmJphmhWGmbqZTFdzfnW97d6XY690MM9
5jsB5Sts1HinxMWv+t2SAXS7Wmq2bY3KX9Ahxy3Wq5I0KhIVVH8jTzKRP/gkvHcGFMqWonvsFK8j
xLIIkoVHrmE+jerb68I5yFZj6rfBdTPzeDHTm8dNtsn9NUGJxYvhL1bFpGq/YviVR1rCuHsBZTYK
racSd+7ueuAo2TJ2m6GC6rAE+U03WJacVpHduzl4myOt27iUCPdiqe6CYNl0Zm23sy+Ppw/ji2xb
jGZjAvdxDvxrHZqnYRLrrle8vxkkQSpjBfhX2LCQuhAfYtU2hngvxzAP3D9Ghn3MJfdSCXsxttm8
XYvxy0hccxjNuAurWeI8X1Q7QLX2BNhJMEfTbKFtsi3JECaFQGTphjBPZ109m6Vi90O/lQ4SnyDA
AFJnhgAGYnyOpSn9K0SS+1LkCMjQzia6W/bB5LAUyfbTWGMUYLAT9gWvfygovOx0Z8or1qg8WTNb
gEz7XYmQJDyE4MIuxXyQjOqDazTZDPg00ZgUdkCGgYOIOy55VIg0FBYO4R7pIkNampDJ/+7Lpfmy
Zu/jzEYwsGYBk0Vd75Chzo7NrwAp1Adr4FQxAZVA4RoQY+BiD8lPlzwg4/UesF1jDEXiUQvMemnr
igLNZR80Jc4TZ2wjOR2fKW1EMoCmncK4fNjhkmWYAmRDwpHrFWWGo1QQO1VI486c6lBO/ViE7Uvb
WRG55mmCm/NR2pNxHN4tC/NXMMXXaM1AMQvKcNcSO2zyJctfSNP9AFJquqmrEE6/FbtyKv8W+519
7kewt6zboDXcliBnhSih5ozFbPKPjXLN1hhaX3jhinXlFuOmUuOuhZohRi8MVEVPYPZPrQl1+2/u
Qlac8LTY1zC1jg1Z7j3DrzofY+iYXPDiXAsbE5DBMkcxnMdCXEASK2xNfNmWbWSlBmk9AxEil+Te
6tFeBXrBmI7/VQk/lRb4o97NOQwGRB9JHMF3MEBpUbNewg3N6six6KTn2n9bF1DBuhLjyKoSz4Qi
OnX9pJHPl9eNAmwO8GEnv2qmEhZMQXDR1nLnkxFpqus2CQVQ8+qP/7CVLukSACAM5QKLF5fdzIBV
bCfQ85Y+SOmIwSNmXug0rhuew2tRyl3oqi/oIPtRwyZxETBZ4RBit/PqPbs4OKRw5cR3hVfq0PV+
OtAgrcI13DotzNt0KaJ1pM3t6rH8kOemjz28j4LjZWpK7AWLizRJlK4TVWroj4GbfTHwwLhb1fBl
bNlBzc6bMYW/585l3tb2YrHsDUwpASGDGiN3rjVAp75FlB9yRMX5WjbrdycETwt6P+R0VoaHeRnC
Q275MwnzNu0WmyVsGZ5MJ68bHAFiFznmydioRFnxogohlcDi6VorUv9kyVVqHW6cSm27PutxcCwQ
0jBUp7LwRg2FH3lSY5/3uwuqKxJ3o3S3o2tfdFa8KyjpYrXIHzjHTQjjSBXUMIabejaXnQuQtM/D
Pp5H0Kr7pm7i2vSwgqXdsayBG16nbEZP0WB+0oHBfSX4vHVcv9sXGks/5y2BEUx3UcnWeXZN0W85
SufpDKYNBswKCxOdqtnLQdYRsHIYlWcYE4A6uth0dmBx78/DpmkBL8EBsztqr9vmiMYMt1SzakSC
FK5RNRO+mXEyGaYFqdTq8SjL1TGY5ycIa258rMnIm4ubOZdlujTI7F02pw1ZcYCdhqMTigfSOyrG
oI6XX1CUajEFm21mGj55q3yj1q12yqOpXfmjLqdu37/1XY8N21ndPbZBLOGWRTabbpxQFTvRwMcY
QtckrHJk5j1vI0zNNJPHUGPc166LuNnObAuGXZD5Evrm6a3Cjfd1gYxvfiAU9VKkeJL5cF5fnSGe
fBWHNdj+1UpgUd5+m0JexGhP6phi8u++mvewfx9xvg6jha9RENjj5BbPwTSdUjbvMuzVDkNK7rbR
9SXt+XfieyoiJ1hW0Fc9tCPBuqGde8hnuzczr2KnmN1jNTOSKOnWqZLwbGRj+OChJH8RyC6Mvalr
oT5hMaY5ui32nxzwxxrc2hKjZC0yBug+91nb6hdMFjNsRLNo7zE/vWOAKVZmuZ+LZUM19uxi4IcO
+t8rlYe4UA2a4aBF+DyHotN7FnONiggYSxEOeHQ3ByqyeBiiLm/KrVNnzy1vnSu76Eg5pTzCf7NC
bYaHO88bD5Y77CKTyYRAuitV/SMvcMIDYHfjDT0BchpHVdGCezatFFeoG3aaI5VEAg0UMobUStGC
XGOwPVQZygHeFZQPaE74973ni1j55XuQOQ+eqXAYPa25IBwcLFW0cOTeBdw6wjfnW2nC7tD35RGD
YeM1HOx3rq0qHJ9dDAV4c/6lqMlyAJwzBDdKwZQlH9gWY3n+3Qz8e9GrAHwgJ+2Xjt6V4BDsg8bx
cMwokfrX+kHJGQMvZtrid4Z+0TdicII9LlYV6waNADvZEYht/JLCmT4aIe4BS9LTcTF3zXFsMeDp
+c5R2SrOvWVM8rnRaQdaG+civIFoYET3rxKbbuIPfAjDCw1cvTu2WFoNhMsYaYOP7vCopWlu/v2f
jD5OHbysOhApfcfEglCxkxW5aJdFXFtfYQPx6zmtZ2+rQneOJKHFPpv7H0tFHwAkyXFGDsZtJvq7
UnKoPPoKoHphHtAyRTlp3fiBx+HRLK+QvpCNcNRzR7D4AwzoRasah2ujpsu11Jc2hGERRNuxHf0X
tsDAq6jcOGQzS6yHbbySQ3TKd9QFCiIgAnQBDsk86d16OFoDqQRk52BD3kwDe1e6+BKYcUkHpmWC
IjPSQXKjbW+3Q+7eje1F2Wkgvzn9XnVNEDc9zF/l1WnAB8fEpYxAWAHlclx3LYbKk4EiiclOmcQ3
nkmM3mOFtyfv+RXIh3WscbacQAVYRxzIMmXTHHi5VIyd3OQYt4gaaEc8xyNbGi4T8Jwdj5rCSSzq
hHWD6h+tZXYhFfauWXEPWbQc4wVO6mgWtB6WqEGccHehxvB8M1eHBuTpiHZDG43Z+gLDqykummE6
yVHwwddX/KSL5TLWG94XG/DjPYxTY4nIRr86K9IE3S49ZuYffBmscBYI/AhD/oCTjOhBAdY8Ro4X
BJsw39Sr+YY6PxYechNwaKs09Ie7YO7fKJxTUFOlG9BNGPQk/duI1Bf6MBjlGHdXO44fMQUEqOzj
YMzaHRlwcuMOHFNlY1MIT1CZwOBL231r8bZHzroxalqx4LqWS1RZHL5Q87ip8/KAAqebZhsOWCK2
gTqM+2VUmwvPTCqRqCT5LtvAp22PklkfD57rpKVE7YF47rdBh3FdV3ANptmdrVtUuVwgV+uARoiD
1yEs6KLapXgvLW8Ku14FZQ381rIGW7/kyUiniAUNeRQmfBfh/NrGxGEvJemRluns6wILNYgBoAAo
VkRDzIqW0KJERWvWaDhd5KFhKO52TSy7Wd8qFOCmSdFD10wFCqpCXFXetOtMT9OwQ0Wy5UQmNcrv
kQIXLarLbjeRdg8wWLORHfYMiMA3ASuniLilwsPlw0KsRO7gtTjE8GuLAwUsk0nCnBIjWH1/KRhD
Tq+dg1Ff1qJoDtziQqMOn/TCJDkbI9xJ505MWRaRlsfMCAcV5ancjvO0BbxWXxZk3pQYy0aS2O9L
OZsY/PdLiRZJzBdMsMpxM5WPjcLZz4z9kDK5bBtzidkQFGTyHZG5vNVuczdzBfpuhUkAJgAd67aT
Ma/LQuaYlesVbAtwdqxAmiHU27kL/cpQG6uLAAEsr+4o4LwREluJADTPSb1IFFbwebvRsziU5A+6
BRqjey0MokJYmmsOXHAMZBs8WqwfU2mL7elGWgbpfhVGtCq+VBzG6G7Fj3091jESybIJLhU67HA7
gBIP3grDyJ7gJZhYOiKlJD2oFvUlSaVUbspQ6Y3robpaqmGzZFzslZLPde3xPTMOFjZpknXEhIBe
AfVF0Cn7az7V970c6WG01S2FauZWNeboDG6cT8Gb1+tjWbY341QdnJZvxiJMZd4ghaV6l1X2qitW
wPfb7/4UrFsRFCb2bXkYXFbj+MNNVHk4/5POxwGq0HFgFSKIX1M4TwdFvOYhXKBQRZzWLmpwqZZx
zFPIr9+012yF4yMKhGEKXr6PHZ0CBc/mm8WOYQQqOY9hrtif6nVJaPBsKeAT4sqUp7JrzrasRydg
rnmDezUplJPgnIj+64XyghgtkcSfxLEl5A0g6SJ2AJRAKSaPhoCBvTFaBW0Ncm7FmBfzhkvU49F9
L30kgy4vPUhXIgVf1SgIWReTrGExSr0pAJ9zBFdzBvhZPIAKHddyquKTwBbLOog6DLfsMI5IL0Mk
gmUNeE0LsolSzavEuFeKje4pVAoTnMswbNqiXeN5hiwtb4Nt33nY1yrcntB9DTScOhbIGO2x6cUJ
xdBeuhKX1Sn03UBsGYfYmQb65EocZF1w22JwMt4HZreOrOQWzz6KTTm2BlGi8zRTsfcsDqjNoqLA
K3lkqE7GHtV0TgGZEfl6z/m60VmPcDfKu9WO0CKEqDW1jSUbl2L6CuWANlRA3+BZjkM+w1wkH5/a
oDsgicTtg0gIvVsPyIjd4HAbV2BnYxNhKJF4XpO6LST+g76Gmemx6wyQ0dS+ML95J2P4OICe3bGl
3HgchwOoviNIm/o4D+ancPEeddFt0PMJttClXI84moHB/LRWaCSudshB7Ua3JjcPKCHtmOZ7D02O
2M/oEDc0w2Kc/RhOUvcsUF8qHThRCWh04Y3JuhbLtgrcGxCyENFGvaTEffRssx6MYzchpmzbEg91
MHYpeBcUW70Xo8DpHHJn+OpxkDwxxlnFpvE3yHiQY9JZpxNfvSsR5ylOToACcFlsVqqOtpmebeet
e8zc7DPgMnZt675kknSXGn/hc9yGFWfuLnN6WPJNN8p4RSQXr9pQv3wdJtlieIGECUWJeIVQJuDr
gZTL3pZhGws+BniWUN9kcpWx6p2vKwO/Bi90kHAFcqcau0dxvZTIyzH9z7YBX14Zh0eCgRv0RIlG
PSTXSC+KLw4cbDZZuyGefB9g2XBNW7ojYEzQBqQOp5rRblE+6rQV3cEd86EqERUpCuGNE0bYC8dU
C3N98pSJYLUxXIiVdolUWGBkwYWWqNtFsBlKsKeiPoR1i/YWjyxGbqNe+IdVCXExoc6D7aVGMXZT
dOXjbOyxswVLuyp/dkA8veatoTjmoL2Yl+WVpk69QckamY/rb1hhHsq1uysH38I7T921sriTM3J9
33WSsLQP0MR4kazgY4Nk7zWjsGFFXQQfQn1RULdHBBc9wX763jJ+s2Y4wuWtwYXCyX7JcQApMjZt
q1BskIvI7QLFSez29hbGPBs4T4Bij4HwPfQlqPuqy2lBOXhB/y0K6q5K16ZOMEOkN5I1/YaKxjus
yC4gPyojYAmWZBjIq9/3XxbvVFtopY4tM3igGnawTZeYMDvYtSQ7NBZuCgecqbzF2a40KALnNRQ1
evZ3QaigTZUXsNDZuQosLVj1yKTrLztwLDeEoxy3kI20q9gOoBIAswBltEEdc5iA1pOAu5unittN
4NZJUxWQzzg+rIoy0EYmoEDGoNgybm7CpYWRYwtU1/+m7ryW48ayNf1EqIDbMLdwaehtsnSDoAzh
vcfTnw+pmimRrVPsPjMXMxHdESqRSiSAbdZevwsxZgmLxZFT/F/yLKbA3hfzcg+UN7izNdyNFUBc
nzwJy/gqV9QaBrnDFNspjVBjdus8zGAyppZXX4WFJu0bDbaQJMFsGAcZvVlX3jOOvyZW9DYM13bF
HaTxqjqVRlepCTG14UDnlE11UTe5frWoebXD497yCtF+N/O2cHpIDUOv8WKt6n6lcLX6W5V8BVSO
00le59prR+Gy90zOfNUWU+309vQ8NiKke23eDTkP34zb75WqPuZSQfAEvZdsMV6ahQWtNXN/FUux
W2prcOycmqHIQPiVLH3O1zE+lLYsnLmtDtkaqUEI1B4kc3OkNU+nhL3dNcs+30UpbkpRDJ6NAeHB
nI3WjczMRDmjXOeKdGO/BAQ1ofoKh9CfE5BTM2Pec6Ja3IYgQK/vumerGH7IKV8oIxDBwd3mSyst
DwUNKHexh/Ckr1vrRqEkk6x7naCn61nWj1girw5nxdqhO4gtlmbYTlKXLxBNZSquUQFLW+ZncvQ0
d03ancC3C1ZBE4hWehq7seaIIPAHbc32YEf1fT/3N0OpvDbbrn1mk/zfJk5dJd/aqqve+o/MqXdk
q/+P6FWbeui/p1ftXr++Z2Ntv/6TXKXofwjN1G0YOKYJkwmi1E92lfUHhCbbgDzFzy19k2/9Ra5S
/9AUGy6Wraomydba5gD0F7lK0v6wAdkV25I1Q7GhZ1r/CbtKwaXwHRlSmIJKzzD5H4Z6NirtD3z3
clEsxGL0PZpS/h7iItmQdAeg4IbgPpTFCnHaKh3DHnPzBNJOKGPZUiFGsvy+1SrTs6xsnI7DJBRC
DJvsZmjAas10NEt3EH2S7TKTPPBreR2zm7HrYo4OszGMV1HcZTeVkKVyH3ay1ZG4UlilK5Kcva4y
q5MtQnIXbSMSGS2jkX+oZEvTelYr+ptVKNUplxpxaCTbaEH6R/GWrIlkulq+fY7ZkkMX6D25Ja6S
SMr3xQiRNxb0B26MXLKeI7OaPWmahHBZmqLrlJ253oUpx1M36qhK7vVakW1amtp6glSJOqSC8ZWP
evqjwPDL05I6nK/rLub7xes8X1M5YhI99eBNvjUM/LlS2vBHExXmU9TGbN+hrAOOFmbGzcDBEI8h
6S348GsmTKxObV8iFCF7c221Qy0L8WZndffSx+r8nHRp9b2TW4stsi+MV1sfKLaazFS+y6OQW5pu
rIVOKHQjCxL8vOrGk+jzHvIung6SEnco/KR+vlsKNeoco6/yclemS7PQAciW66Jcp8qNpkW9WRVT
6T0ZxOtbPlrVqVTDcPGb0k4DLPgWEuiWFnS3xLCLNc9iQ6lMWYPsI5nTazEVgD1LUZqUX9UUXRs9
6ipniKrsMTJ4R0KFysJHYDupSiblMjAvI6o1h+o0tUv4JdXk4k9sG1OvDrdbSvJB3hM0Pj9PXc/I
auX5JhcjNh0qvIbrFPXgN2GWXKRtFuO7ARGCY3kVUYBghLoD7BoyP1TlJvcBCKJ9SBRpDOwADk8b
tdRe2mkorlRr5BNqS0y6M2IbrwaSWZvfBDEeJ5XY1WsWblZgG9ouVAtelIG3od+z7R+Grpgbzlp5
slFH1vCHBrBk3OuRZj8VMJ+eQnWuOUTOQOBOSSTBJtlbTZBymOVYWNZJGPl2bsavAsxhgvevKl4h
qXCQDK2+DaNkBrZdNNA6MzaSzpOUgUFLakV+NenwRGmsNzGIXllVzz19ai+tu35f5nlx1JZK8iCQ
JwfM0PI/S7Il4UT0Q/FiLb0Y/GFd+fA4mrpLGUXHTc68frZLu76d9KQ2YF3m3dvUzt3lYg2MPbkJ
AWhTZqfUChSBZLT8sMtew6wxGwE+B6V9aXsOBG6zhONTP27TVsiaPnsqZwbdtSDK4SU8Vc/ZkMJd
MEycbzDhTHqnGNKtUyTX3VuY811ayKqvNgsSdPNosqFwYNh1WVX8fAa1LVz4idOPjAbMdb/khurY
SRfdiiqLrrHBaF8SI5VPmZ7NN5o6v9jdxCzKCr4DdgsxjRY5uq7tDGRRN7NloaMTY0MK+LR94yxS
sREEvbu0h37dGZsnjTMT2kOyUKrL6YGc0OpUU+IepqG3n7UamMeDrMeN4li5Pbm549sn2XRQSr0O
5BnAUzfFmu/T0VC+K6LubywaM89l2pI+NWutfMLPTE/cXprUGx33jgMmmea3sY8z6OJ4cnEKz7o3
OsKpcGeloFWr5kI64apr3w6DGA3cRZL6RQknxXDryGCYa2rR35S5Ut+aqoguplnXK47rqbw3Vh4x
Pj5jeoyxVqXplBbKpaFU8lc7UdQ7q8qbY5Xw+WG9Mk3D2Yyoy+KCp804xWEwyeDWRcO8GUSCR+xn
RejdrpsVugdS1DHYzboc6UKYnbX68dhGA5N94PQ4oj24nQ173euKYT1rDSwaWBPbIKa5Ri72jDEo
eHKFwt5RpI7RWy/gxUkYw+owgBXcvJeqw7zqi/BnyVxu0nUYvutWbrwtRWPWrkjbiNbSaj3jA9a+
lRBDfrRq1obeNC1teWRBXxd4WZi1OA0PlAa7XLJVLKosHhWUNwl1pYGlWh0O4i2fY4aSEsaHVhMw
laox6YFCFyyc/Nkcu2NmzCOIUoU3rDXE4rrmsHUBtzGE7E+oS1oUzaGV6umotk2IGM9ultXBk9J+
W7WhvuoKLFQSrdEujbw3d7inGEe9znK4f+0cYA68y9PBSWWN5bKvn5QkyeDq1hPRuFF51WMY4dmT
NF+RetnvIxjdQWiriTf0meSOa9wFVj3CKBX43GW0FtTsYg7HfAeTT3eSdYWzti4G7JRJ9rRaLg+l
loeuVdik1NM5Gm+Z1vHXJFFCbHij5FotG4ljug2wtNK3x9mho0u92IsPObPwB20Q11MmKnddhPEl
DfX1JSfmxi8Usr6AvCMw8VlG8UtbY5n66WLC8pseWFU9tPid3XbCjDwlK/RLLUo2sGFYDgoRgr5M
c2FPi1R2q2iwSy+TRlA4vWr0qzpKEh85dulN8sSZY7HojlRJoR4NLYXEKoXjkTUJ1V0/dY8tyPuF
Ce1ul1q0tyTQnGMLk+Sg4If9Wtg0litLgoDYwJ4Yce2GDmGM2VVvpuVlFJrVzUjmwV4RWEEjeswJ
LwslPzM4G1E1xLuoBM0e0uRUW2aLr2fe7Iw0EtetkLDRlI3tEK7V93mTM7dpD7ldDnmgiSCIGvKi
eFLRlY5hD+aOA0ocgPaJg9pPUzCUobGT8fV22p4+GDlkI/kty8YZ6oI2iXPDlXQrwj8pNYtD2col
zsb0rKRKjfksxfKNmQU1ZC2+gjc4ePYyNTtMONfnrozCG1AyyQWeSKCM0Q1rYN/v0lbu3C5riru1
0KObOrVXj4NMtO8pWZ6GOG1ek8amM0lMb5ihXGp6t4lI7EtoNx5ksCq3yUOoFGTaHmNDKVll23Cv
TMD0q8rttTHRc1VZfan7NfaTSR5ftRB/pjKTCl9OY8O1Vmh/iSbHR+q+5bJMtrokHZvLJV7zVw1X
gkM84ZZfNNLoTzYlQro20BuKFeZhZmQXtcAJ3IxN6aLKSvkgqZVxkIQ9+dGyUTmpHLBdWXsS4kFy
6M9s3AwFnHaw4ObFqn6jRi3t67nQsRyu5f6QRKq+uXMqHLtq+9AWaQQON6xg+Rqky2WAbivV2t5Y
5DQCqsF6fc1ZZ+je9HBAwyx9KGQtfViVRb6KqlzzRGxqd/D0i72KjPtoLJUGL7Yr9qmukMQX5WIf
d03aOD1l5QMJj4CvdVIkrtrQr5FDqXzV9diAZ9LRQ7Y78TLLtvJa2ajsnZUNo4OQsCABNgtBNzwv
Yu1KtLF9WTFtLuTRZibTcfizXybpS5rCzGcsr+NTCiwG+2Du0hujrVZ/kSz8BsBF6NViEf1m10v5
EpOH5Bui4+uUEEAxKejMfY0lCzmgw9JCg53hsasJ7J3EzHeKZeFbqZsofKzVONHs7pBIFdVlGaqj
K2bArLGZKq+mWX6AKrHuliiqg6QKKy/Ggu/WrkMFfXi57q06Xz1BfxGHKz29HmxD+6IJxE51kSa3
FDl1kK+VsVerimqS7qFxpM5Uj4IN0wPsE7txHJS7qdDlVyqb/seE5oVZokEsXElV1uc898pm4khu
le2lXYs/Owx3HbMgKrdRCQXPNTYxtZ+x/66KFsh2epjhq4S8zyAM+/yCF19dqTKIDSKHH3HBrFAW
Y7oq0DUV46DKpCJO0SVG2eFDlCXzwewj+9GYFFrRINjqKaa+ZZNoadVnCc2QTsawVBva6Y6mp/I9
Iw/OF9qw0SvZVDrsvNFZqDRF8IeWo/RyYexiA9ZTIsLFEMXQgpQKCOS+KdQiwSycOXeHWUaV3SmN
nhO6p6AL1w5NJPS7sq/1h9RopksWGB6IMGfhaDYODb7IYLxvPHHr2K5YLbftCPQ584XoodcD0Nua
j0SpmBBSmZeWDDV9IZBwA70MYhNbPGhKPMiglVViVw5ac9JjDsfB3HJWchpNihfPlHnCF51h9FeE
NeQ16rI8epSJwjxUOgsoFLfpsU2V/rokeeGuqHMNzYYpt5fFUkhXDYUQUNAclYe63KIsewMoDvpt
SB8+yyFKOPGsE2RpJ7pfQgVswNib4ogfynqTLnrqq1YdZw59FlpLDZlZZTAhGJwuYCaH31RV2Q62
wHLRCBiryXrXHNADNeNtRaxb6S35uAL3ThFW1+TZ+5rBnwxrqlqvjuviSteJ7VyyCqECFvV3ljTM
5BaUhupKUnjfF5IGuAjOcjI0XXruW7277EzWYXNUtb1msvTCTVbtY9fYhIRG05dQz3H0l+vyKcyX
9uugTes+NbMfCcJVkHPrslYSMkLl6Tsl2UwPXLuwM+tZwCp06uVg5zyHUdIXNzcS66rmJjjXsIhr
afulS/V4H7MsuKncTowCo7gQZb44/SS+JenyMOj2Exv2Rr2prk2ErFPTTA4qI6/U2Re74iE00Dpp
K0hk2Kl+EUoHpAKNJwy6iHklt27Y6S+livc1J4unNKTdrG1FZqvOaIcQEdnxarlpDubdzzoQubSX
4oi40LQ5ptp4VaXVbRdrpwgRCY386MjGa+9NdP1uQks3Ihc6sNt1Cw+oBg5DfKJKPvJOoAKAiVT8
Scjvnakk30yVzpqqYlGer6CRRdr+OevL92Ho3WEcbxWr/B5G/QOhb9+aOLN3adZFuFskzrp8Qal0
DRoUOvJwR8BnA16aSQ7KBs4W9aGb/5yz8M6yrCt5SO9zK3JHo9znmnAr85tVTS7+3UdLwFgv14Ot
6w892brKEvn6KD3UWrdftBgCev1WZmDJuPoxPPMcUVFGcSWbwJgqjuFjKC5iWyWGa8yxyIr3XWl/
Udpo8RetvIBvBdEOZlzezfdiyj3sTuHGhPVjJY1PzYLdlJk196PWB7RzrqQh5gMbz7amYO7628Yy
rzgbPemR8BbJvuvaxJ2UG849jrVqjh0K8PZcR8mBEEtv6CZvdPd4hMmxwK9q80CkygQALfEjSMCE
YFiuEte3Y1GfwohqLV5/lAtc5zU0btSQgLVY+Msq36XJzH4ivjZa+hpF0WMRD1cYcu+Msdk1+mMR
UXGVJklF4l4CinRBRcbAzJSHbHmIOw4h3X1ZLLuh6zy1Kb/nuXxftkxRLHxY0LADkLYzYQyWykkk
Fm6oDi/SgPjBQA6QfdXS9EtFZqKfZnBbs/rNUpCUwJgNYpq6czM+Tem3dmq/0SCCIvIFft/U30I4
dNUxdc8W1HHjJqnqQcuCvbggIsGSb2zB+QYAPY7KdDKcFDYuOF58aanpSVmzyCPAQSRUdiWMjuWL
YaOYWCe/yrubjoRtxYaBPAe2GQUSu6lWjg7UZb+UJ06UxsPGQp3QIw5V+cJ5283ESVOvIZqg4MsC
Ay1BMwI1Sm14WPsysDilWNMpV+E05mW5V1Qt6PvwUp+LJ61PPL2Hl7xsw9VwgUJ2WT8QNsG20EhB
IeIgth7syUSsl+5tA3SjvlshgobTeMTiDp/hbJ/ohdPVayAAUSM0icRwyE82LIW1EpwQAUNiDTp1
5JnNta3Ke7g2VqgeFuB5dYm/bGjoJm1W2cRkUgRdSn+XSuNOG01c+K3vKSfISIEfUVpXMFFRgwGf
RTdLiY9ePtz0VHchnTApCm8hitDdhJxjFles654pelQ4iwsz+4TBwWkL2YkMCZShfCGJw7NX1bcs
2SmtN0mq9om5AFju+PAadYCdEOK5lt+NQvZWK95JU+gY0ylKyzup00+jgH+1duGViubOocXAKx9A
iFg3uO2oHHZLTohvr0Ey4XvCdJ9tu7HgJchkfsCwtl8rM+mPbK7Frabk4Rd5pZ2R6Lk72Kcpzv2i
TZILQ6IHI4dD5jaGfCH160OX2RVBT/JCgV2ceqKbWV8Lfd/X60NIe6lzJgsS/XVkocX319jOXopF
dF/GicVlHbu9UqA6M41EPXax9QLAo7mhgtJPLgqURZWW+5IdM7CKrMNjCUVVrkBp1hK1P0RRkWge
vqFM/nyYsN1orIkqIFRIot+FeiheE+QNcqAnVX1Ng24tPCmZMS/CGGSuHg1pjia2gYV91u+kJlx9
7LybiRmnWWUE60tJXo2xytEktW1UbCOkekyqSm1/hANbTV7SRcaFTqXf8yALznMxhhgTTOOhLMMX
+B5V+Aiezb61jOOzxJJx3SBGsB1cGWS2IkqKcXwSWQJldcpn8zKfasZkiLDakXM1bZ5/wQ9+o9p9
bwJBWx4ptq3ZimYhooZb96EtP6RCrrGLwouKVrsz5UK5jtvJ2o1WkS0/MZ13WvhfFcLvHTT+9VrA
Db86aYy0JDqGOtlfhE6M2hj5iphVtKILxB0bR/VPTE5+e28C6bgub8jDph3/9XqFjd2vYqGdKwu3
bcRDUelwKrRPrAjeuzz8dVempttcQtOUjzliOtp2U6ptp7Kre6YEndfYMehTmGNPuh1joeo+ueL2
nP5WjJ+vqHJL2ETKQlNRvr+/rxRdaZZA6y6i4atIe0hu6qe29r+7hlB4aBzVsbT7eFc80KKeWXoG
ZA4cUU0HaebDPw+93zw49ddLfBgO+Ksmy2zLTphAFhmmXa9VcOa/9tYDfCO3/Mw572y6/eGxAWgy
zumhMuzND+p0lYremEb4ySRQLZNPUFrZ7vq9tps8Vs4LVIXL6gFhf5Zzo2xmJx8uTH8RY13TEKYJ
bvX+fQmlWdIsXpzOD3fmft2v9Ql6l9ceaxeyW/byz49V2Yb1P11um4a/GNa09pyNDSZina8EVKqo
7q8SF74dyVp28km882/vzVQsE+0HIx2LsvcX0+nv1PBZnWVXH7TL1Iu9cj94eP5eSd5ndrzK9mEf
78yWTYM9TyZ59fzzX+5MkkrQKnCs9FJ2aa/DiAtofB7Buxwz2WdBuvvkUf72gmLDRw3otfLH/BIL
7755XLlg7s6BFqhAg/vQ0x2tDVCT3cS+6X1yxd+skZhQ/H3FD5MiXkIzArtxpAvAJWiDLtyB1EOc
yBusOEw/T97ykASfPdoP2WznNeXddT+MUT2KNIhC23V7PAIedNewXeol//aAh+HlCXXzRQZhdrqr
tUd0pg+J9+mtv3eP+Nev8GHchuQsFA1fQd6tweqNt8H6YOzoAPrKXnIjjtAHmXsf7/6N9/ybpejd
3X9YGoAYpTH869K6O933gwMy6VJ9VW5yFD7vm/nq9HAWg89SIj9Y2fzrfW9f7pdRrRh/XZyTgo8Q
Y/bi7FJ3xWVyHB35AGBg3CPaijxAY/+T0fbZ+P6wkxjEbmbbaIvI53SMIyIM9/yoKRiD5VDvPn3H
v1sKfxne+sYS+OVeE7LkxpoJtS0X2UXjkjt6AMP6P1gu/p5LGyXi14uZEw1TeGX/6+7sC0ThLsMZ
eDGAdBl8ene/nbyGahiasKBayB8uaEctgrptfYKM50Frtfe5F/nbHRLKmfjqo3bc1sXQ/Z+8xl+u
uz31X55qFzc1GUirg+7Spfs8unlgeVh5sC7iL/JvrFK/eY3Y8ggdQqul6NrHQK01EjMS0G2q6seM
xzozULebXK8+X5p+t+q/u9iH+TGoGCsM9bvXiFYF6wPH3s27/9kgpbgSADe6Zgh4Ke8fJ76gqL4g
A2LEF0zX26D5OUjbo3SQgn9+d+/rLBNrNAUF3WYFiqSACvLDDCxUvSutHAqXsrQPucTxJwwn8+mf
L7J94b/3zZ8XwXVJU3RqOYMi6P0NGTE9TQoiJx0XBFccrlBtwiP+ZBh+chXzw9werGmdS64ib1l7
6U2KpXhbfP3nO9kW4g93otMkY9Rpqspj+zAWxGCRg4k0V4NNYKzZbUTzxVGbDq5fmctul+jP/3xB
bfvWH64oVIhQvCKBs/zHAicTSZqv6ITjy97DIsOLsouNDUkbkESayt0I06641+5A0LzeXU7dTeKR
TV6wQ9Ic3luwEiMXSAIeuub883f7MDPO71Vo1CWyZeKEhX/P+/eaqaXcWankjNQmJSmuiDisS/EF
HzY396f9Wv7ng9WgjmUMmdC4/mWw0saAQowRghVdaaqGl1/9SWrEhzLkfEeGCdtMyIoucAP7sJJJ
RIgmkIHoA+9MehUmEooL+Ro2c9C4aKu+w0GdcsQi9I/c9A1ZP51/X/WST9fy3wzmd19k2zl/WVKN
LMO6BRFvBd7Ty/VW9th9t//kBb7fMP71dj9Ue2GGRHdOUSC7E8LNl/ryZ7kz7o1L/aEDDLsdHsqn
T/epz25u+/mvN4dUFDG95WTPzXN7QF4bjPtmB4RPkWm+9Xfl7q8t6j+ic/57XM2b+kf50Lc/fvRX
r/VHVuf/g3542zL33xM2fahi5RbU9dNbbzPQ2/7BT8qmav2hyqxlDHdrOwlvh+y/HPGUP/C3ZFZT
vVi2EFvQzl+kTWH/YRgQMrHCY6KoLIT/m7QpzD/YRzivU1Nun8aP/gNHvHP83i8rH4RRFUIp1xHQ
DzdW6ftRssa0zGnzKzhwLfNtQQ7oDsXZSyrLcBXMTR+P0evSzUCtjfWjM+YnvbVO8VrQlO/QN5ej
uFlAoiDo2xsMjFolNrAkkRBi+gq9s8LqA73R51u4hIdkSHBmWfPLUCfDSB0kuGib7vGXp3/789v/
2oIyP7iJY7eHX+BmN2gqFGk8rA812mT2zTQPjeyls/yMtnDBORzGG2jg6AK4AwpvJsR2aB91RPOJ
tlo3svLnKsx0N0aW5DXlm1Epu/OvNhLel5VCvGyLAHHM8Lob4Xn6ao3cM41SOsmFerWYM0pHW/Gt
Oa7coqZzHVU15PYWmZI+KgQSqwMN4jjuXSsXx0zver+MtjJu+1jR4IbQ9P0aNDOYtTHJ9b4a8blt
sBmDW9p5ApcgP5dDiGP4ORgDjHJcn9xRxvdT1UYJzu0k75HlP4Zwa4IyIl1VC3OINpsdUUdOayYj
TxO4lrOXUoZocbc4yClWtyvNe7u29UMzix/EACd+rKL1Ol9blnWvnBGn8Lj5rgtYnT1Eu1Y3tl+g
427QlYdiVf6Asvcn7FV71xYddnfS4OfQHxxFnYH30kv29Mhv6uIE+3KPf1YHsRC8QIC1aXHLQBIj
rN2uhkVf58DedndEvfg2ptAfpMe1fR5fy8kIUfhYF1WrNmhl+2drQhKTrbQbz49tgWG3mJKXbCMw
EsngqAgpvbpF6xhX/egqUq67c7pMjt1gt1yE44O8Sl+oNjQ4qeaP82vAaCEF1intXRxSAcB2urAy
+65lngI5YX6AWUT984JAZZHPAu938BEPuS7dl+X4NRytyCuSZg3OjzCN2uiwIrGW0JcdjRihBvK/
vZgUcqByA6ey8VsOXcQ3S/62U09VhJBH7gr5QtCZQFqdHqJ1/aZ1kl/ZpFbPFXaIy7Ri5dAMhptO
aM/17Rn2csugAlRJGrX11ByjvlQuhKcrsFq39wf689Xg/4tgItjD0VIyhL7b7ylU+oFKnweRLP5H
amTvogYZFySwJ8xeNYfMJ3vXVcR+0M87ZkN2VNbmGxGpj4ll+/YUKpdjr25zng+iGO4BUoIcRDzI
iU4P5I7M3NmKsWcEtY5HVJmm1ncXLUJxJaUpn/bH81hu8mBKy2t7XGyIBFwznhGs5xqv8Dx9E/io
yBWYw72xjxR12FkAQa4Nssxkw6VIayyGbMnV7QgVoRZemqn1/TwkekJwJgXnwvO/Ryho7b5WxJM6
eoH3ktzzUGokZWh60fYMXAf8klTv4bWjMey3xjK657HadYm/WsPt379zHr2pVnGQz9rOySIm/Pnl
WzhL+5JKHJpB8iA/r6V8DWotvSvyDU1ECu0lYX6blKyofYdT9zQgQmujkaGicJcJ1EJnLcOL86s/
f/Hzn/IaBlHf1vjuJfbVeTFCxKE5S8K3PF/6fGfnX2unpXQzwn8nLSkcQnPWQIaHfJc0JTZ/cnis
GnG/Dhl8IoBEQ24lP9WiHn1X1fvnXz9/tJnZ4Hc5uGLf2o+r2OGZDfDRowVPQ+D2qPguRe0jvAv+
OskeULG1B3O7Ca0GiiNuJMERiP+UWZoRW4Il43kz7kx9d/7WsSRfQxFZfXBYv24YgnaO11XWWV/B
dk6YsfT+VD1FPdYd5zltKJK/RFO5G2JtzqClVaYf5V/LXAqImzF84Dko363RsuLhrxWvglmewFyT
hwPeZAcIz6O7JBg6FBDjSEaN9ICNyeF05ctJXe3Ob7uSsaKcYPnT/d/lAg86DDI6qQSzNC1vRH+w
y7YlAxfbS5xmbptt6dDs8TXrM9B4LL/CkxHyZvVtNudD9qSty2NSMmqLvu5ORSO3gFpLyNhZdrBk
y2C1TeWyqC9xPoKlWt9kFStK2l2U20xUtxlmKZ1yef56SttB1IjeEpw8Ylw/Locec309np6N5Clt
6pAVIcWI1e6D81NuljJjICCSjaKm8ed8dePMgNmJDZPSzZvJi+L0lhyMA1muc8jMOG/m4UjzASLc
qZQsa0eOX4p5q0FiLdNTFJD8AR3xvNpuXqp3OARih78tvHU+pfuVrLHzFF2SSnMGQupA5yvWIVat
dAwfCUHXHFzOCteojh2jCx/nNSgTtgl92xo7XdSowubbWkatlCDfbbd9csa/Ytep6y2sn9CxBuO6
bBlpNexz3ygX9b6cMOPX19tu26paDYtTVZX255lx3rho5MzOgCl+yMa2XXdeayhI26ZqNZh7oC8l
RyPYXAY8lVkbhIZytRLn4RvRNHgRZjmKiflc0yDeaCCkyRCOl5Kxwaq9Bq+w1Vuvi9nawqz4uqrI
OoXdzdfKxoYlew3f3BGXgbYZdsZQPOB9mOzTNgE1xkOFHGZeOzK8yEWvi9mS3Km3sbhi/jZMDUDz
scAqpIPcPdRmyZTBr26b/jVWnAepRDRWAUUeU1vr/Vw3Hs+VWbWMSCAUZsf2q2a3tQya4l5BVXQk
msmTG/Mk1816PI+uvFluqnTy5ea0aOG0XwYp8SVr3hdC8ZsZ1X0qDKclbQSLmbfz8iTptkJkfKQ7
2KwoLEljyqi15XZjc26yRZhPDpgQ7hlysgZS1t/RL6ycWuUdbe9AepyysvFl7dDpK15eEVlv+bad
jgTMU3Z+iRV2FCUV02FOzM5lnrFNyJgIjrh0D9smiM8oRglkV+G9icA+JsZNMeeLjevlzBlpMmQf
3OMHfZ/Nxun8ICpDTAEJN0/nvU8yY+Q9m2XieItBKstqzgMO9SF+mIgV8s9PEnqhXxptHBQh6zt8
NOihkSyCiNCFWiUfc2j2BBfM3nZTDHXMnrFsgIS36rw+7JRy3ktSGJBF0Mf4qLS398FoUCn6tn/D
Et/75yp8+68o3ZSo0eKKONLOVRgn+Mdkq0CzpiPkKIaqfi4kCth8Ho4/qbMt1GP9JZsjyz+XCOdJ
eP5THMuYvNpq/PNmps0QAh/CfYVIZakMzJsGxoeVatj0NniGSJM2BCXSFq9O5VsTtcbFAlHFejzv
gqbJ4piY2lPUPSTGFf7a9s7cSkPMDRDXJ811nEF7KluTCtxangqtG5kThPScL3PeP6dtrbG3rZ1E
Uzlf/xyFqbkFbhVeXzWIAUJCjs7Vewb/HMs8dE/qQzcteA62X/EdhAnL+ML9zo+aCVGnfi9r40rE
rNEH6aLA+Zkp7af2oCsNZLEkeUs6lN84nZ3nvppaGy8NO5eVtfk8KobtGWBS9jbhJuad/+q8lIhy
ODVae9+t7OYzLoEM8vm20b8v8az9vIcm1l57LQngd0I321arMGt6/7z2KFvJVVHgxduiXn+L9Hyz
U2Z70M6VCDvxoMMjOW8S50W/lfOLerRZgQfWxPPaReLVGoTVZlDYYxi2VUiTuf5pJfHEVqj3fl1x
AGrglJqDflxW6xH2fXhEifxZitiHMBQEWUhWTNWAWaCgsaBv9P4UOTasmkbbWj9rqPNAbmbrAfbH
4M2SDiUXoiVqiHC3FoRgWUrqyQbFQfpfhJ3XctxItkW/CBFAwr9WoXyRLHpRL4iWIbz3+Pq7Mjlx
721NRPfDdEy3JKoMMvPkOXuvncQnv4rAP1jxh2Z17FW6/bk24h0AA0ZomG101spjpLcPLdjEf+mt
Se/j/+/78bodGrO8amGZwja9P7qZcelbfTYZ0a4brEtdYFyBm0MYdRnIL36v+es5y/R8G5kXVc/X
8fCYNay+DiPapo679UDCp3+YDAoNWwd+oml3AjFvENpTceQmtOmwEcepDc5SGxv4bGweJgbhTKzW
NkuQkTUsBN//NXLegIAcPlRZjM1i98+XYvFHG0q+V+SitBI8WwhHWH/0g3zuKgi0yzDQF5ZZXFCh
axF3glIWwLhJ6LPHaFOk7TnmjvB1tbWdFiqWpd1UvZMR9ojMKiVPo6vNHfjrjRO17UmjjmzHuTqq
b143eoCV/ZbOGpOR0rngfOn/5d2Y8tX+/76Fejd0a12LqHqL/vrfnzgHw76/omkJsjIgFflzsJBY
GYJ5SIRuEobLzWgHKs3OLdiCxoTkOfaVWvdOg4OprVryh0SfXgsNT5FaZWpt55oPfcJv8L6LjwXT
uqcXC+VeBPYjdrdphxvQnqrsaAD1rGSF2i9mFbh0puWHCusZmbF1GOOf//zlqRn0H2/XdgX9cMdw
EBhg1P1bM2/ypiyFBpfsJsJo0J2PmDoezEUeE8VwAYHT7wjT3lVpeF8s6Ux5TH0hQOLxmjgOVQEn
zxD1VRSILl3XxRCE84qCJd0AeIDuu/CvsjBYmxB61JGvuD15uZ9sUgCWEmNDjesZy9YZO8LsqmDy
xOc/v88/m906K9ExsHbR9PJd3ftzKjP1+soNOENLL++z3gIKOB45IBdOZdhFkOkF/OV9PO5neAt+
9jxpiCDGpax2Rq69/fOrMV3ZJ/rbx87LEbSTbLKFiQez/mjdTgnq18jIrIAJz6/Bx+GTrBo3DUwK
2RYcTX6YVhodxrwMm4z4t61VL8u+KSNnZ4fOzdeN/GyGxv0aQekGQh4dO6ySnHsIpS2rhS7FHxy7
O3X1DLMERTQlcKn7xPbQ5VEHKDdPkMewAWR5NDaYnhoULBhpFtZtXXsQX4YVTSyHh6r2tJBOjhsO
jxa6ZM5LeS+euoNuA0kX8M71NafVII9mtfw9uitecdGJVQoi2dbDxIBqtZn1LSSmvzKLe2DijzhO
mR838gos63V4/Bpsms+unJ9YOZevuy7QVAqyH+ocr+QxYwhq9zb0jt0MOylCxucxOWU9vav10sJZ
pYikpeEb3rKflp6dFf562CYhLmhejL5O7cHyruoDUk0G+K9PYUU9MoPKzPLI3KWQHTf9uADFxEVT
mz5YBx0PJHUHPR952R9TBOS8Em1m05MlUTSl053WNgAf+/NEyib3lu5NXcRUI6kcrfs15SYxFfR1
5pAlIvGZUeZce8v+MO2YkAZAeZjrIhw9WAzqIsz3qQ37KquAq0sWedTHrzCOJotvUpXAc2Xs8sH6
UdInvhY4s65tkdzaCANECeTTWbKniR+2abNlvl8XWn0VTMRBtpaEk35a5Kzq2RhMrX2OcysOhEc9
Ecr3FNULanUYcV4bay8Fpf5orC+RoAKU3xYF93jM+KYDZ+RscvN+vnXgRg4Ls07yF68Y4Lb5CDV4
7CBBWdwHcJd3lOA3e2HvJtaFKsestlMKUaget608A3LCSWEsEbcgilayjJ03dZYAoIh4RtNfasvN
3EWS6Juv4skI+XG/i5Y2XAf3BjIzB2eHIjwI9eaR7IsXN0EnbxYZIvc1WTcQjZ6iZXHPhj1sG2CU
GzPU2YPt9jT5Cfuvxn1tBNPXGbAV1Sk1QbbfgxQ6qTfbd6MbgEDeu4s/n21v9K7WL1VkJtqWUWxD
Jc3lTpXbS0uGCHurSY8xLeOnr761vH/m+tqc2Gis1uEpWiqKzJT/WqwHo5eQfzIE1QHixP1DTVmO
64j6BU4V91fZeNM6qEDThFTbB7oL+sjdqr5KNienvgnH01A1z36cWfvQpCcRtemwW2U/qre0+7QD
maa2cM3T9BPMXZKfyvA8xe05BTSwH43sd9GsGjiSybiGq9hPXrZc6hSCkmwWaAVHMy6PO6fF5be4
y17dHo02Y4XNTahu3DoVXuAaKV1PNpaoWur94AdDPHCzTS60sCKwx/BI3a60NoW8E6k1XKLi1yok
5uq6+NXFjTiO4rR/NxpwdSsiZ/ycmFcYGnfrXt1QUgomStx6D5nolbvrKZdthCr1H+sKzDj5CNm+
q/0PdQwMOTtEkdCC7X1vb9cDcO4+xZ4CtEcr2u7otIDVJ1/jx9k3UfXZzqBWVB1Lq52aoHWLgS63
fy7lQalxN8ENE7P4ObMzb6AXFUszLHHmZ0/WKoiFy+0cOVd9dR+wEtwsu/xUbUZdPr8DR3zktTo1
7BzvzPGk3vokd4kES/vRS+2DoUfVqQrnr6drMlvj0g237scY3ry0/ZHI8subkvc564/qqVWVoVox
0cLGQ1wDYAUxW/uJsArPdoyrughiV4O8nK4H0dg/hhXf7T+feZhk//vMo0hEnIYCjxgnU9aR/29u
iPXAz0UZuwxmdeNaWgej8JKgkpfTvnL+Mz+x5JEjwPlhHIkmQbtJtvClb6VyEfnjGdKv4Y6tDFc9
RC2d85yH2Vs6fgObNMzpO+ADb6OAvOZ29w0X76vcuVuNXMIlrq+qdeRlPZAkj/3RJwBsBWemOeAI
Zd+ijJ+zrPe38gJK70xykAVfDBfnwR1pZ5f9lug5CdjjW3E15qDFjGCxMXjYZesO7hdPgod5cJ7x
MchrXmlyZQVeWWVNDTXUPYmpjLeWeNez2YCpyzYwzzZH5zoHhlHdzcb0XBTdq594r+pCZpb0hRr2
2q8usbqDzbR7AntKt5PU+GuWuXWGOLkDuXl06+I0mASn9rl2ENwowIVulpr2tDyi5KdhTdq3KIFt
qYYo//tLF4Oe6151tP28QVrrYk6Wg4F8iPDJJ9pJfR1JY9GGakvqt4Mui2Gut1NADl//9C/PzH8V
46BwUSZwA7QphP4rJByOuQkJMXID6PWsYnmhEHny7PYb1bdXz07ujd9Hffmp4emi3kwvE++HmxE7
JE58mB24iv7lZf139UaaGBAaoQPEcY0/pWFl6s3T7GLMbBgnQY/TdngGXix7pgOpnhT5rVOObvPJ
GfZdQ47dLMSw/5eXoeI2/15Fkl5GrWc5zHhRtf5RRfqxt7b5SgO4NVL/UGR3Iu21QJ/ib6TRbArZ
KlFVR1RQqIQdWuxyILDBJ3GBXAgmknDJIOKQgcAYS1ZF6ndjwj2ZwnvDQFserfiXpjVQyezse6Gv
MdP+xDFewwwaJPgMMX1gM6cxu9DYkNFJ2Vo/OYN45eJKS+kOnidPHeAF/LgAUH39HuDiSostuoyF
Ud9HhOml/XIP7u+WJG156RltJot+xG/Kh6ZN9ma1E/tshMvrYOjsuGiE8Ido/Ak6G2rFqs5v2nAJ
nihVG4PRQmIy+vSnH4vbk/RiL29zYb560UdpawSJyC1lrOpyU5Xp06yV0XFqsdHKF0Zr860fgMWY
pIrNdF6+7qlkQucdB9MkZ8oGVGLockwp5NKYjV7nZi8gXibLUzPRleMK9ILryv8a8w7gYeThizLU
cxkXc3wvZmYHZqPvDV3/TcVxTTLCzph5TNRGB/4DNR5uub0araUh9RK12td82fFM++BeCYYGgyFr
7TqJXuy4+8hL61Hdkr+WaD3+WCrjL9mcoVX9WwN7Kt+2qgDV2NdHzx3N7LIzvUItdIkucL/a5mpV
RfExqq+VzppSy05ecGGpsr/Jv1Rd2XS5503w1DDB72TY8TDQkFJ/W+pcU6sl5aI99nSm+im5VwtS
TUDVy+6caZe2oNOmiuFN11j36vUNgNTtxaK7wU4lx7QkwZb/0pz576aSgfzIJ9ULaYTtsH7+fhB5
sR+tY1ERZyanGtBrv63Zd0Nr30EPrntTfkPqq1VHhdoha58um3rY1KuM1vi3mEGz9p33hsHo7/XK
6E8Ebnnp+z8v9/9SVJgGyYIe5ycOBKSF4o+eUli6MndyNCE84UhXFyPR2dzPnfriwxGZkeOCxJXT
LXt4WnrZoJCHq5B3JdFbTwId5C52wxe1YnDHXoBXtfuvlirtYbcomZvLXUKOzIHb4RTDnVv0RCfR
aGc++2/dlj9cFfT3EGqxszuoC5G8Itr6+1fR+1o5wDN2v0bYwDhxORvOTUtKpAtTgmLaarVAteU7
MKjTTLHXG9YtC4luUfMibRGvHQVX8M+ftik/zb/vrTIVErWgzoCCLt4f+hWXGNkxziYniMLq1WKu
ti6sfd9TE/J6T49ovicFlksrjR5130xTBjGZ1EtQLKwTGy0+dmPLw3gqmCcf8k95f1IHhGoMqSlm
7XaPU5yau0VqYlQpqEYAhq1TCmYV1w/P+JdkWVoNsm/6t3dHy4dmCF142ehy/uw/RHmEBx29BfqC
3LkL05YRXzWd6jVEimAsn2LiYoet4U73AxFb6aFP3Eeng9SZZeeoLYvnaX513OrV64G6A1vsn1rR
HnVye4iX062L+kc0kaGzTAGXs25fpfH3ojLCB6MJjLpdrjCmdb2+znlpn/VzHw3uveto5aZx/J8a
2KABiuYTJPO+M+aD7xD2B7aRmdSejyrdlgurzCicYwIGbQ8S8mnktOU1EymErkTyTlH5WVpETCQt
gtUYh11kZtylgf1mzEVeKvuOeTzT05lzbg6JyoJS8KJnd74BMrjT2vVI0smDb8kOud77V4eJexiH
4bUaeAG+hmBSbzQgSeOj5ZTRIWySS6uzEisXVHc4Bq0gYkTzmvS0aNldgq8mMPJqltZdNHuUskEz
7JnTBVYWaBmWF+4JXLsPma6dWy0/toIoyOmt8JZDT/c08Z8Sqz0jKSXdjswubX3IOmgvNNKMIER+
k3EbSaLylxnNe88aPlc2X2seAkgx+TaO62kjiL5K9U9P017SyHuIh5078Wiao7XnQImILAlMuM0D
mU9pzxOYbAGKcZHO+8dSczVUDGRkzdGGURUebI2MePOhS/Ij9v4DVPwWZEKE7zdNj0u+nAvtZ0/8
ZFEyAu3y7x4mTwCScZB49jeG73uAEe8IJ/w4WF7NDHcxDbONnhTPHVQ6uMDcjt/nvo9gWsQ7IxK7
urYPceXetRfxOdjmvT6j0IHKEs8ziA6DhXjkpW504y6bgoayvnR+NbjCTR1h07rdGwXDzMza3C3p
nV9/m+hOgoM270MNpFBEasG8l59jHr2NfRFMTnUqqfdXZLiTMX66U828+eq6FphryORNsaFDc7RI
iNnESXJaLSBzlsGnOf7gb2wrn8e3fM3aQwFlyd/pUxRQtHvtPSEcV28x75eej3EY90z4Nn4GIQAe
/Y68TPKqOmZbyclwlvsVBenGyIudPyeUaK5/FzXFlVSWC4Mr5uhAJ8wpAKjMOM36YTd5oA3uX6QI
7sLq10hocQ4xaAF1Pmb+bYWGNUeCEasN/8MiqTIj18w1xlMt4qBzwjuXLLQ+nh8c0p5z334LmfNA
l77wsj6WbHiyebd5iIw2u+Xpsi0b+22x42+4hmlGecdq8qAqENkVVeOlnHHVF3VErjPBRVlo7VJS
zbLOOs4OF3jR3zfMNmZvPcfFtDccnUiNQRx0KEPE+BwhE3zLw4YuVjidmQnvREy31kZcu2nGGF+r
sZWMEF80BOrsEQGRdDvvu9x/jIR+Krybpi0P0xQCZf+GSgwmSPWUVeZ2FtmHbmnXlMyskiZaiO7N
9bnIkfapdbd6rR/AZ3yAWiDJL9+OMxMzqyjPs1MdiCV5EDnz16q768H4RNFjEob3ZcScGfpP0xB4
ol9jz3xI8uxxreJ3kgpvfgnPV9cDx4dByy3R8i5sJAGHPIVxuM+SBmFjfIp9DhOttXZRf1vEUSMF
tE2+Z7UB7cwuNpbeP021f5n9qxbTRBMOdMHnytjnJnDs8d2Mfxvx66UsK6BG3U4YiC5yK4B/TRId
BuQHMf7FS5/D6Ehw5z5+HSyyaZdN7n5WGMpL2o3wkta+3pJFgdDApWwwd/WV5n6wkkTk3fUEQfji
GQSdW92Hy5Nof+r1TW9npEj3kcaS75cTE5t9HaOVIschXPLHzE23aSX3z2g70ev1ac9RqoRDtfPX
NBB9+zzQfyuH7KGZ3U2kY1fD0NmXl9C/iPbcETgT5gnSH5LJa5TxUbbx6kjGyDzM3bllQdfwdl3i
JDGhoUf60Uf2k7v2l86K9kE8+xhRLx7fEAL93QTBOIZKG1mPq/lz1objPBIh4czHziVOlxc3WfVF
s8ghl8M1tHmaMV6JCSFC97PBdD4n17XxA2MkRwW+o5+0e8/9sNp67xE744gB6BiZWKC5B+++Iz9h
tHH+cU1ehXvIS/QRbrFruxLj+y0O7+hBHRujyTYiu6bLQTeo9L36hnH+RGDEviO5sVl/jLW4zmV7
Mml4mg5OZPzOXkvK3nxobHNHejl2UDf3IKw9F/S2OcWtA1QSkiuFd2qr/NAwp9bIJki9bkNcELeH
jmiukZ6brZ3cUn8S9nvK8EVjNDqNJx34Shh+Vs3FlztJyBFq9lvX+zXD9hZnQ3D7s8pNmKG/MpNN
3zOVtJ2fg+mcOq+6cHne6O2bAYqQwcsmzx6MiY44Wkso9PECrGA3alDFQg3ciQ7I+NOm+QVCaWcD
wwoN7z3xKUbtcAfB9wVuEmi1KoLRrCPuoLFSdU8WQ3eN0cVMiw216W4xyteIRNJWR13pawwU7faM
4fMMc26HhpA1Rssw31p6e9SalIx5swZIrT9U2bA3s+ZgwAbRixLRRHeAEjQY40e/AgIUbpPjKJ4u
oZ4/6Kb46dCu18362C4Wh3MerORgcGncFv4lrFhHppueB+sGjucnQBUSnQlc3Bql+5aRprnxZ0Pf
zLRvq1+Wjp8mKoEICt7P4L4DkHx1s+FszBDSRPYMR/k09chxQU/cxBvwqcDRntYe+kZo3o/hxgrq
pH22jOjW6lDzyKf/VRkp1/lwoYznYV677Drq7tGs0qdhuhsMcxubr6Pzqx5L2KYNYl/J58+2oyab
wtQ1ZGgaYPvLd4lEnUb6tqXg5Nx3NNoAAP1lEsIVLs5H6zkgA4kECz3tKLLsMRofxjW9EOBJdzg7
Mq6+xZbFhJcQKGQkhenfDP6o9+G69i5jP/N1goQuKOqgCmYHh48+C5tbpDNBYgTSrBD5vf5aCSoQ
lNE/mt77QWjzmYBv0BHdeB4j3IdN7F1ETqVD1bTSpIW+0kbGEwP4rRHm+gdZiQQXm5RtYzkMjylU
es6gyc+gwRvJsm2Fzt6SGj/6fGbuGUXb1Cpb6oDYRDQYFK2j/4UyEIHWEJ5nPw/Pkcv/S5fRhVUF
a2vqvZG9YyovtcOtmkyTBVyUkSD6iZqj0ELtufWkOXYd5nPdtNGL4xTDwcy9OlC/6uTa9OD1y3ks
logorl7QkM5LziL+aGj7YbCWMyJa+a/QB/VLbS4yvFT+5nT57STVGIxIfvYNoMMXx804gIknP/vE
F6MwIKqIyri6dkQibTLn0i5R+baUfn5m8dJSBCb0pk9Df/Taeg6mMCd7y+617Tzazr6tewys8re0
RjfsYuBcB/UDZnq5bBCre5zmtXhzUza0TtONs/pVU458q4nrtfpVP0W5DYqee6uA/Nua4btfiV02
NcyDrbBCXdRt6VFOx9Skogg/lnD50eE+jEpylWaduM7kZHbPuVPAWSQ+xTC0oFyQ7g3ucmRuNEW0
cxbgNNaY7Iwp/0kWt9E8ximS8dSpge4QkO5W437q7HNl9PvSawNrNJ89FwoQXgRGwUy1vqWozphs
Je9T94vWMUmU5Cp7YYM6hp10nqSS9nNJJ6KGqUmIi10Plrb+9jhp5f9IBgMiw2xi8sZ9o2eYG2rX
3gAzMZZji94LjVbLi82P8SSmfd6C8imLKPAGcPGL8dA5C0kyMwQ5nXFcHL36ZrcfRLcrW0Kw3PCp
6YghWNL1PFYPIUCxg4ZUotRg95EPQDrOcF5E8T0mnWhYnb1Up8E/g2BGmipm5HDVKfUEoxYS8uj4
xahejUdQSaQnl3cuwM80Po+CoC/XiT7c2EV13KL5tzq84xNcFTB490uWfrDnnGH7P5oFGGp6/rEU
7iLfYo8qGSqs7b5HB5VY7LZVFd9s9PL6BOYKLueuqp07pphI9hh1D5NHl5RUsbMevzuEpmxHZlIo
6eafg87Q1sz86+w9CAcOptbcKr/nsajWQy8DuTsUkK1ALVu77SFf533DiDmghO+FxA9W5b5dvN8l
5YHfpNw5T12cP6UFNCuLQPnMfstwWzQT0l4ytifhXFvbDBayCg073rh6/2w1t9j9VfNDo9r6zXQZ
2x552Il75ML7WpaEBqd2uC8y7TBHNCSmvNm5GtmUAsZVT18rW0gB6av1zY5p0urNb9H2fNhuGkKN
fPQn0F/xwnlrWizoCE7+No0ZWXGgkbV4PyWoD2x87bvKrL8R7t6RCWHeNOABfroLPVx6IMrJraSy
CUef0O+Wi0n3tC7R1YTEuAFQ+OoCOF3q7mylA07CNDUO9ZuZaxZ5fZtSlNV9MgiZercrMuHfaQ57
RIOO8A61yG1oHqGNpSd7IZYL2iarGRmnnOs5wlnpA+RBUwvnYmg1xLxC8w49mRQHo3T2Wl3EJxdw
1UbAXTsyXRHcJAO0q08VUFz4bb3bsxVNB0/EpBxUJF1J/eoqxxSas76HcOAuuaeNcKNNa9eSxHVH
Oup5MVPuHyOIXDcT+j2SWNBOkIo+GnSGp8LQogsgvi3YDJJuctnlLUy7uYOeTSSOl/NP7BbTttBq
7WyivQpi7q6bbgmfV8Tsh8iom2NTtJdlacILsKmLwQSFOxvjb+TJ5qFvdPMiBo9ze2jSPc218Rgb
y4ihFJ3S6FlEjVbue2FX6c2HJDRFen/zTP93RgLrAGIaTTf1+Zgk5hV+6hqQ0fM4GdRBw2iORyVc
HnP4hG0ZXdRnOoh9CkyrLsx2N1iWoKe/LsijgZbpdJk34EhBDbjrYwWgufar7ZdoXfUxPSCb2khW
GtcGYASmRriZ91gu4S8DvwOTSZSPxDf8XqPymdrEJpqLj7JGnL1b6LRUTAEc/FYAugV72vSq7Ciq
EaoEDCDc9ERDx9FTXFouU1P5u73Muc9zSLMhOVpbk17C158gWormzmzuoHNQ5lt5EaSZ/zGNJAmt
a3capYZtHOxu97NQjobMNIK1KsavyZqe0EeI4gWtPPHi5yQvWIbZeBl9EyYdulK9wgahN/6ugnW+
8VDnK09H1yJ2RRTQX1E5+nI8Z8X+sU2at8LVTpGvdbtGayeG2d6rEjWpBnURd+y0wksDJdP16TBt
qHZIdUd7Z8fiyF7N+F2+XyJPfosyKy+zYX2Jm9V8HhzUbzclU6nucoCY/Dj1lyuRhpIr/F+jUL3z
qnAJP0fwoGZb6ieLVScvtRx36nWlotRe9Gi+s3ubB09q/omAk9vJV28apRq4cZmwx7jokIj2kfOJ
mdiX4EJ9B7GBuWP1ULl6UuatSXkWxpKGDW7GYiy5YAhgkMUFls/MiLy3kuil/L0PdaxQRfc4yh6/
mvRXpn6E1tfuEyIQYYMdwIT2ckJgMHP4cofom0VuYZlBpKT00siZam0g/hI43GCeA7JMukfNglqq
PvNIRB+i6A5KgOHiVGNAqtOsg3INZDHw5uzsIhkOmNvXGyBht7DwlBRWaxeSTZCEsk1paXbKZFHr
UqBM3TelSOgG423t1kvqN8WXRiGTA5oEm9VGON27srms65PjpOudHNGqt6h6tQIOBL9HP6j9SU0C
yPl9phPhKA3MVKCxTNn91ScGTr8liKrZKQGvUoCobnuE98EcIZ0qha5SEKhpzeK3wdJ2XGJ8fads
VkpCoiHex5ZAe9BFDLPVoLOzWLXAm+w3TaNFr5TE6uNWnoLQXY9RsZ4czXJIKyN/sPD8vRpIQz/g
K0VsGjh2zEwqF8B9Ro2731Bc54HYHkOOl9WwQ83Avnw52vrphElJw0t7IWrAU26IssUvbmu0vUna
kFLHtLZEoDU+67axTvKICmqIjVuZJlSFyJ9GthEuYg6IQjgFrhSvTJUcE3k8KZVXTvvCnEDcIS9R
ts9QambKMj6NOudn7RVUEPKn9rb5aifkoqnvhE402ceMnJTIkDvx1gQv/UA7H8wKkyM10Z65LBHO
84mSiCHJANDOoD1NGi6vgcgwlwcQafto0MLRDl+TPYdEkThqgvG9S7o6ULNENf5y9IqNoDhM5IOt
xaGFQXdM2kLwwLCCWu4YB/U9zAOKmjZ5UZsDZGzKuoE+NWDUva+Xx4V4oK7nTmwl9PRE96D8Pe3I
ZF8O2MgNv6xr1e/zJrrEEzF9OY6erTD9o/p6cnp0mH7Q9X4dwqboNhxm/tfyt2tq9tnt9mZE+9RH
uRJlkcY8JSKprqsf25q9SHSReCJSnV2GbfpLaaNmWhlx0Zv4qIZB/tz9GlZSSOUUrvL9F32wX7zE
3QNGpRSW+rTMBcupZTNmnwXxtTSuhBM5wixsXQ5KmLqj7JTam5JMBq7VMuaEDUVqPb82Tenk0ziJ
vb5qCbMfqI2NpMNOydiwZ7NVm7zVkiyad253UA9823Dur/GD+ulhgoXUHjMyHFOHAfNIB1mk46+o
sj4mQIhb4tPv1DAF3PBTa01kvHbVD8MkK6yoPwyaVrHffqti1OGJQChA9t0lzMxncyzio24BIO+i
OtD0mthmhGtfBoKmiLnwdnu1vtUC06mgToKSUz1DesSVXpYzIzD8PSTqtyESd2ScMG0Q1vchIqA1
GQqGA/VUo4KS/rIesxA4MWCgcpdUkn61TajHPBXUXCG2Wd0z7pXyLEZvEQxurW/7nAwuL3MBdTbE
YiER6s2YIk4eSs78YDnjTpkkx9zB6oS0eWPC9Nt7TV1v1ZYH1thCmeZga+MRRn+7HpsW8Dc5x3sG
BlmwQC9X1g6pQzgwRfyoZSGfebhSpYlqHo3PyX1txpYWQ2v/tLTe5UkYvrce+FTHEQDEajI9ZUJZ
L+1KsZcRqb045dbyRQVO3EEFaEZ7zLa0HSuCp6Zstg8egX5fD4pa/moR6hqmwYzoFymv0pYDw+yj
H1XVl8GlGC3iqSIb6ly1Br0UN6YJj3hr8VjO0uIXmn8VA3m7PXBMtW6JsMvgVcGeRy4KWpy2O8uN
z/OHGtCpIbDaLtSWp74XgcsDoFNDYCYGjSKLfmmGIIhaFr9Ke2U66GzFR+lM2klVjX2P0E3gBkOZ
5d6rN6LGsvIwdGxxqpGaoMBIfjuOjSoK/CzpLK+DVFE2tL5nQmnuuq7ZKOFfGsZYjEpaeBic1Pav
DiQ9c451JEPgeX5iYaOTwEfFp41T3SMPwS+Z2VRyiK1m9JmDP097ZKLylFTJ+6Dp4d5C0qlKhCyz
Ob1ijaxIRs1ScvO1SZnIRqZFbzajxmJ3q5oHvqCoidBHk2fGpqoeTqViygnhBB6U9+ehPaqSUql2
pzL6ltjDpzpm1K6T9v6jjnLj6/RBoNUzwcpWtEc5Ukv5PXvGzzSNaHNZm3L1nX1KRrFy9iRm8q1k
F1WnmvoGlZTByeMfYDS7jTp79dlmk3fIghif/u8w7kOPJNRkJDOAbqvbTkdl3jGllMzJvuNRJGwN
o/06+LTipVdbOlvtxLouXJm45SNv7MpVktStO7lHul2EwZ6cNc1K+bNKA42uYVNGKaEboLec/GPE
dHcoWMeNsZRH9Vml9bjsszk8qYU+0kNj30Tki2uvJGnWYixeZkjnpdhDqRvbmXv7HA3hf4zK1UhI
8jK8Knmf0iDmFd03p7UfjNgOz5m01U/J4B/0FP9gBNLYqCf3CKAg8EztMqXiacHZr7Y2WwrRlLtQ
nS45EfBb8ZBJx7aSvoGwJ8x16n+5aRrvdCi0aoINKH4D0HU786nv1em8trCnXX3eJri6e5e9xiqE
j0mUcx9Ze0f9r53UCkPLWe/ET3KkcYWHyZuppSdjTOmu5R4keNMijlJaPZVGzjVQnMemzz4lP2An
51PR3emWdqQxSJez1N2sI9UOMVRPHXm6VhVAj6dFI6Uv5pzi0C/Cg4aJY5ss4UMjVeL/Wy54KCBW
hOlz5++SMX/lnYZngqpOtj2/wALtKQd4mU7YvS/cugUU35PUQBdCQ78aHSzRiANBKBoeqZ9mb/aP
LkxapnjskpGHrr70onvACTvfwCExiaTnIfilpBbKJaE+EHcMiThiUNtn3wiQmY5iRBZQy6sGat5r
YqU8flK+qzx76kFTmAelQPEF3r/ChacYzXn4EZFgu7TrAdAGs612+K10nkMs/bMEi+B6KONDY+o3
x6V7moJDNkXrXJfMvWtCntVKF4eurq7ZoifkLTtBJxVS8i2bfY1TZ+y/TIF9z04YNe6LDTLj4Ib9
Vn3elj+8jZ1zVGeaXCRKtqiqpDJ6sdaKPcxoNeAG39WToUoD9SGoQruXtza10pbKBsLuOEoTpM42
unp0pv+jTBJ2/OnU1Tf1K+FCF57UVQYbjXHkhCLdVKo6W9npXD15EuhcW9o50H3n3Lj9s04OCpxX
WymY2lJHX9IOnxr5TcFiSwloOBymKSehOEw7mMz8eLZEpa372sGkQ9sbrH01ACnXdHFthqXcK7Xm
2DIWF/LDKviwvgr7afboHPREHqTLTd0D/Myyt1MDCVutQLWHE4uS7BqSuOXT3yXDndaFZNq3WDLh
mly54F2dtLgPpc9KSU0skb6FNiMpx5H++oEIA+XyJ2TpEQnVtyrrr/QBvjRrjBu/NaF9CGVAl6cT
CSV3h35of6hvThTTUz4bR9NoXNYpK0tJQqX9yl8rC/OD+VvVVWrbUXVE2js+DOv+viIBfrMwIJcq
KqXNXRcCJ1Gob5ShVJlLCK4K0BqVX2IypcLuR2nA1ZuLuteqB14dYGUV3byo3oW2/kbsWL1d39RT
P63SJh/NYjvn1teGAMF6CPty99rMZL238vnJaq67dGAPmVkcwtFEbpYip0k6/X0KvU91amBJ0zaF
wRzDI8dF3dyVUD3Ui1vol9/XEiNA0vf+jTFIhIxQCbn1ArBtDbHO6Z945AkG1z5b6QUnvvukvscl
c/BP4EkclwuVCnwk2d4IR5eKGt2g+uwSonIqMP5SjjwMGnbFkhaWUe7UgyG3pppsvrPIEBXEy7c1
WthL8JgeBzN+LOW9SOSdDjEwu6i3Omnei5mnbzDbSJytmZ6pv6tKc/1/qDuT5riR7Qr/F+/RASAz
MSy8qZFVxZkiJWqDEEUJ84zE9Ov9gXphixQt+i0d0aHobkpCFYZE3nvP+c5RKyJ/m8UzOrb8NS9X
uu/Mn43hUzrTs35Z+l/+d+2H7FwJgnbKM7Usg4ZhJBujl1+M5GQMZn18KbDUmGF+jvfJbBJYKmk4
gm3vuJX5npKFc1kqXi7W8i/JUguMi7NiCZ8fmHk1MrzLx3n+tVyYNu4JZh2/bLsvbzs9ZSV9iPQn
DckL1DzFwXSs48uJe9lKThqCRWBWDD9suV6mVS/fNjQMeuKYHJD2s/YGoyABuWZil0vrPLUTHCiK
8x/yylZoJjzWy6Acp53R3/WUT3Rxi2Tbqd7Yyb76FPZVfQo865bIJf0vUzEVJXWLbldl/DKIYav5
so6/3PQvny9RVcg2kQLFSyW9qKj9ElTb3J9ohhdSU+HIHwTWPJI4ZN3Gwz4c/f5XFaWc8mYkRD3z
HKTlC8JnQKVEmYfxMSVVgxcrASqKjYODcIqxfCDWtSbL0Z3zbhfNK5L7HucuQ9XgzBVTblCkpAMY
Y8hgw6tuXzgElArDSQEMJPeCi+UYyGWstqJS55Z7UZ3qhJq0972rVLoXL+9bnIuU/S+mDOzgAyT3
ZhafahnfR639MzLV6WUZf6mZ3SlGNB8jLXhZPkrXzrduRIZDQmWSenwLLLmkUKTGdQNCHKFDdaOI
G9xlhck8oOI96Uj2uexmx5oZO29eSYCX26/KhHeM2HZLFq5bPUSFpQjsivdRz98calo+OXPNl/2Y
6/VHz6e1r9BwjOzLzwyRY9Do29ukc+9oU3FqqFeXqNyrbpF81Wl15oselzMDqrwu2kNCa2zmXdwW
S5RmhjwJNjtxBWJ2Nhq2fyCGhl5zpPcWhKudC+Rp40BhUugKVjrT2a7J2YENjEyF11d4RWjywQvO
t7bbXmdVHewYHH8zRunuWjjc28I9Kzz2YfmQPAXAHDeYsR9d1Zypws6PPRoYXYMGSo202BGejSHt
RMnFcuclwYZJ6VVYIr42onQfpcmS6LY2G3I9orAL94ng8TIcArMsqUnNAueYaNLDPJeMBiw9U63r
U41UzCnSo93QA850z8waE5Q20pDmLpJr4YUnosghfYDsuPVCxz0kc/NjGKYAAQD8kqGNT1EIHm6C
WJ1qY6tcbzvHI0MsURoHmztxTSLSOuxAe9hwTdY0pOI5rc77cmFYpdV1m/vVWtuVR+r1Vg9mdxFA
9y5VoNB9qBs8JjmFP92lsejsdUeBsbEmlslovPSiMTqzDnVT55tpNo5OyV3dR+KO5yFsf5KT/j1q
eEp6a5QnAsevu7H+Mgemue0HEA4vv1R0YMq2YhW2jXJXRMM1HSYa1lr8nCc0hmk1b4Qxkp/jmru8
tdDZoVR1tKsZRnNp2xwrLWeG5LdigNoR2vowImjNiSrnfauuHendtapy8Q5P4WpmPt71w+e6zc8L
RXPIdlHxt7bxpXJDaF2qGrcNvsTI9fRXz6+/+SGR841bIG/K2OvNKKRtnYKlSHR21vq2ZkKoAqZu
tBwEupOhjO59gmVXHsoQWsz2dVok80qICIFvMLGzhHvjEvLpjYBSCZjGqafTb6Eb3jASRw044Ycp
yMTBuvaM63ST+cAPmrQ5NV4Ub31UyTh4BpLV2uyhHnVPvZCMq6A7RXlPv1D7jJtVuM66fXLRjYBy
SA2BhpnI9Iy4gCWRLRbLjGSfJH234w+TuUGg4ib28eaNQ/ZIsaH2s24eDPqs8wCkpSm/SEY6O3R6
O2R3NLr8OxE+g78uzqtEIB/0xpM7tP6Dtr/5tXhWoy92URg/xeZoX8QY7Ow5iC4fUBrPpwBzZIt1
CBwXrS3hlpvOo/ZGH4/IgMKFONwetdEhGqnfZtf29yTH3mmmAAB18B2Q+0tZZ5sb1GU+8JTpQVuN
u+3QOxbAmQ6ySkDF4HAeGqtfTbXVX1igIQY8SWlirbwkQojvy+LcreSXkR7OqeiXvlDLiARg37Ru
g+S7nxnxQeadd3TFcKXnwd3F7KIQhFByDOW3vLJDUtZo45kpg+Wo/Jm6Y4alQR/ojSWnse75GvGU
ot7EYGksaxvVJvwOjwB7G63WUhWUeYGaMfQwP6bmeSk8gZxTbeli2NtW6YdgrNW+dUArYSrfQnMK
zj16RDJy68PgVve04vZCIr11FCa1PLAdDMZRuAfw2l4k9OiNVkxHAgI6NGFM7k26HcfGK7DQcBey
uKGxSE9tbGYrTF32Lvd7VDyKE1ERGo4sl5TPcqmM3Fr+Mgb8W5jJT4BcyvwtOfJVHvj/jUT5/yg1
3HaQh//vFMqv3/Kn1xDKlz/wi0IpxD8LvR+fviIGxPQUFNl/USjtf0xaV1AokZ+7IGb/G0JpQK4k
a1zwYxPAh0XL8b8plIbl/WO6jo3zBe39Yvxy/h0MpfQWnf7/KN3V4odRUgnHtaWF3cB945roiGTV
BsvZqiETuz2LhIgzpOXDLJA5RZ4ivgjVufls2T12wrW2OmQhG68A+XBMSG2pj35umiNdt9C1w3rd
5GEeXRJujdO4aNLAu499+sHZpnfnOP8Z+7mqzqVo/RJKRzJNZ/2QBNW+KWM7pjivsxaPk53DxQQ6
hKpZRGGLeb/Mgq0H9amemedLSBGQtKQxMpfzzYbVAIvWzgz40Gici9JHIk2PzX/i0Sr5y7Hf8rJt
/b64GLoKaEyRhlhAtbD7zaQJLz+UrUT90uggD3d233jDzYDtolk3epi8K9fKxnhTeQk65IonMrKP
NDTNSdxgynbwFwZOzDE2pVF4VFIdcU0tLZBcp6k4n0XS3/Qzk0g8BaNxqIOoKy+CbkCfkTRO6m+F
DQAA7/GAkGtUfKDPithYG/vsyDrkd0x5x0rvSWggk5MYrKQ8rzJr9g9TzrZiHbl2KbdBxW2GYmvI
mrUZOw4RkrBF8u9d1BbZ1qmAbD5Ebc/VJRrE8S5UUTvyVPgojdeRwnu6I6WZYqlITK9lejUm7bAY
remoBUUp96KamJPX/aDtNePETJy5wDnx4lqiqNej01j4JbWpBwR+kWs+Th4l+aYMrdw9tFNihjdO
VHndKmXK1ByzqMiKx7opjWgflMGABM0mtXUr3abufg4hWX24rhqtMEck+XxJS2B4gKLX00u2NO8b
aQVO/j2IA0NvAPr0qHgYRlvXsbSLZmtkGdYK4bRIF5HVcu7NouDVMvbQl9alPSXohyuvor0F0Jv+
5YDExsLO010mga/bi8Y3UbqhXPF/uJ4zDaukmJhs9CmCpVXZZG51UKJKR6w/cTcePJ0wl8HpPLJ3
RyGIOt6KZFWSztq63TGNVMYrlyqG1osa7DFholPB08TPQdK0r25LPUQWW03Ltrch5NB4HThFICFL
FqM+ILjhWSCbMgl3kePbL73lnuHS3M8hEBQrMjqwIwHMNAaNuUBf7LaTui/cKZyvXYO8zO3ks1k5
tCLLuHmDgbjNrM9m+zox+3Q8or8tIMw7o6m+tViMjJ3RAu7Zx/SC3E8GYKzbFF2XOPhN54wL3hMt
EuDz2sXFkU/izEhMnzR0J6wrkFCpPeTlys0sXV+Sm0j1d+HqUVh0GCu4IVFqjR1AAW/ymDHh2ULX
G/W6vlYNHxNteyN8mhNlWl67oR+PS1K0NXKrzzCC5s8JcOkRHXOSdU9RHJqaGGtJ78PLjKrFxUJg
HfW7JMZXG5oTP+InwNuBC3Q+jpyy9soK8sRqSeqCOLBOAfeQ+Fo6JPYpYA2El7Vp2V8gVzb6XUgI
kLGx2LZrtNH8xw4dN4lAljPaJPgpv2RqVCr7RxeHEBJoTmYhUtk5Mrg8xKdHF77RaXNd56UB+GBo
tVyFnkkCe1bJRYqbpGZf7VUriUauCZSctpbVmk+5jpgolPHIBDo1DOvZ7CIj4zRWRX6FZHzCbE+D
JlkDQSbyib4AqDaiAK2OVmwzNuMTnStHf8I/1Gcbia0ZFVwWVUDo2DLlV3JgC9FaiWsfA4gSCbJQ
tHanHErazew6qC3L2j+b/JwtbFIGXGJa5rRZEvopSdkxdrRwzG7J63V91vW2pStbtxKnWeDzl9zW
fcFmtA2Yx66twV6wOIQnu5tQReOndIhwgNQlc5+dnaOyzsAY2KrdzTwMj32iDSbiZVwkaxG6hbtR
BkytM5Y85a+jPknxdeRKx7eRH04/0jbA9ibMxI1Xypae+B7VVemuSdVF7t6lI1GS0p1l15B/7JGC
PEaMRtFlWHl1oVXmeddpJKHkZTJsNJJ8YzYougar3BRNPWVntZoYuYwhwVDPUdpE6VXU0Fh3E2vE
IIzo+EH5cvyaqSaWJyKulc/O3+wlghcaOOdG5Y6fyjp3cB0pX8zkI7mU596kTGgULWaQzVjbVkk4
aibvaGkIdMt+nsKgNAynZQo9eMGxFuSdcQc6kdikoy2HPebArKGW8YTYqA7RA4uAR8awO5MknWb1
VSMkiwP2mGA+wGPgNh6DijObjlwmWiaU3AezF1WDcjsevE0XBXG4tSslxJaEqvqc5lkmLniZ82Iq
kb+Kb5XRGMGNS7BpfmlMrdnmjCGwha5C+r4+urfJkptkGp18ZyFN0gx1fQYHMSAAsIRD2XgXXKCG
sIeutoYvnXKMHz4GIetQJSG5njMF4nieAwrFjGv0sC57x+FGZRZhpBvL9DuwUbyDrt2obGkLDwXq
pMqJSHFWmLqf2pHMzK2d5mpVFV51gca8ouuaDPGw9gMtnE/c5dATA8S+8IDoLsI40p6NC8jGWLul
kO2yiyEUUG0EThnAOaXu7DNEcl1zgS+N9IGJBQH0KhG7HhW8FUvG37OPscKqcnsb6CkiqblDz7Zi
lgtdlKootc6UZiu2IyiUpnJn2CSeZzZmrHMfqYCFBKSGoeWUqZU9ZGkU+PR8ZMtOTPq1Ouu1pESA
+2BXDzaKPvO5ZM1qntAhE/qcprWZb8naCOAHxbxTkfTVXh/Cw/Rtl8RWWwTFqkcTybONZdKVfeji
45WLgqlgx3Vb2Qso/85B/4jr2jdqoSZ8mlUVwe+b+8Yuow0biKGil+a2hj7Hidr+SNMpMC6NLBmT
s6azOJO4WaIhXtlMTZC0GBnOtrsqCrHuNUkVIVpsTEUJzQwSsUtTmgAdZm/IncWrkVSCnN5eh8z/
Q16Oez1p3qwkGHvIn0oyBZ1bskPqftfbnIgtScCJfAB8ALQjDsNMQkCMJPyT2m2eg0YgGiKVtrQx
/8Wm8QQYWHzJeWcntJRTG+9cXMEZnWTdACOv0XKf1b2XBdcp1s7mcmql6dHCFmL6rLwUnVQuJbX0
BBXWPs4zBVzrxsPIOy7Q9Q6gLW8h9OFkGE/xTAzOyFi/vpvioS9/go0c6q2oZ61/oRb+rZLs/1Zv
/X8j/9vAGv73mmv1I4vnH7+D/5ff/6vkMjz3H+mbwgOigh8c0iDYjF81l+H5/+APdzG1S8JhPJef
/Iv8T11FQqNv+rbnUK6ZNvVYy6Md/ed/WOofb8FY+J5lur5lWv9WyfWa2UGxBc3G4zC2IBTGN903
RDla0SGCDrOFoBSRMD2wNdfHEKLkb+fj+lcF9zuLf0kn+a2u+3UYHIEk7UgGiy/At99oMrywfN9m
trTXhnHSbDs9JCuFlTPUO5PBIoSGZSQ/IH+8ZKL8cVT8y4pDsoAsRe3vDBvw244VoLHeuwonXwZE
Pmr1F4TLJzWRxOrHR/K/UechaYb/H1Ziz+YFykV0zRUg14Weq5/oe7s3ruzc/saceWP58VdmP1fB
ZN721XfLSj/7XfipFPXBCEAhu+2xaz8k0C1okD++iAe1UQmulOUuP//t9FmDCOwRndd+8JIftqs3
xNcYUE9HVDr7Pu+ClQAPvHI8fiknxZuEWjBlEhb58bnUzOXbDn2E84n86tt6uqttyZ4ck7c8zTgs
pQGaLD7pato2o7qxk1uR7ZbTYDcEk7Ab2zCJ2jupCYYTfsnfbw2xXIW3X47QHRoLpmM6nnrj3Y94
Vc5oXNo9GoFLOpNXQXmydLMTTvKJ2PUbr0yeU8+9FJzjkoTuPBku+s7d9w6oalnhHMX44iIDMKoz
O9M7lHIbbq1zWeiLGTXY4B0tx7nsHTrGGf35eJR7Lx1Pw6Qu43G4ivzk0RyKj9ISF0DSH19LLA8V
T79rOm+4FQbQWjdzuWY2rpgpYWut2qLB0jPTKrT0paEQUyibraKmqcHGxs7FdSeOiIYuhWSw0omU
vr3db/9+vt+7l3zHlERQSfoszvKo/nYvmdqrnDSo2n3WxPvCCQ5eZDz+/RCv2VE8baZpEX25KAiE
Ywn59hBT4pepSNp9XGxz0zvpqT1Dt9LW3jrL0NCY1geQEPF2GXs5orAlb3L2iab35gFxOgveZRER
bDFwSPvTPJvMYVK2r8ntogayJvMxtG7YO60jIjPm5EZk/knM4mCU2b0Tx3dB052VLTHLYX7r4dfp
4uxaodBwyxzjVHJLpwhGLfIKuSdu4Th4IcECPmaK6SGlDmPDl256pb8Ecf3972fT8t7eSsu3A11k
8kowaSfJ5ee/XTKVw/7NUqMhqZcwqjYn0quw56+TkJ8La3IPg0ZsEjSM6b0Om4n0D5k3YNh3yDDp
mvJ8yO+M8VTGpsDix04MZczWDiI6LQvOjgbSpk/l12CO4/MkS+i2JHhFpilMzgr0wJFZYPOyNMPe
hnZDYTXPXRhFK4vnEZUM2p5C33qj94ggMQPtHHjLAORyRvATZaDpAv9T5CtGlmJwV10UXo54SSBL
Z6ukjPez5X3tMf5kQXkWjDY5YqreRcK7ryiuMFjflsXs0vOpFlf6t2QWauuY7rzGrLCaTJRXpudg
2EGUZkFmcPLzAXlkF//UdMsipDs6SNi1587XlOJl0xctyKVp3M8JYP6cCRYYrGEh9WZuj99BYNCi
K6bIks+/msae4OmLwrE3iryRlaHHa/ri0bqN3e+qB3McEG9o0y8CGyGTzQxvri9XVgheOuEnmLlQ
xLnxc6KTL118blIpsNEDJuaX1BDWw5gYX4HdXcCGPsIgxie8rGnZWN0P2AKc4Rnep1MFd04jFp/8
uhbZvWZQtEVwcpVeO3QTt/ESsYjIF0xGVYFfTLHZLWDiJN9bBp4oh5gpc+RmSIeLeoTXaNFmWNux
PuUajK0Ewh5NWFBFG90EWfHgGMQJlrm3dkYkaN0VrRPcrwZKpnGos9VsMhZKqlMX+D4W5vIwVjUu
OuF4u766L4zPftLYGK38rdPoC4PyYJ34SKmXbMbcTJ/CEDQYgiVutFWt1RlMx11elt/G3v+e5v4F
KQsHKqMtqdq70bauaLCEa8/divizcMbbuQzQo8ZltF5ur6npAf7BE7AM64N0Mv81NezXGqYkGxYJ
9BXU7ps1jGLRy6BkYlWjQ7otB5JtBucoYkVSF9CKMpPXYXVbjebBrFGxMkO/LSgkEAUzbXXdaltH
oEUKDG86lbQoyy+Wa0gqyhmGuk9fs7jIMxZ43EViRBqgPfNuHvV1YITxCl36Y9tCc+p0ch6yPwN+
5a0ckUG50jsFoGYzm325CXuuixkHJyar94MWzMVk9M2OmGO2La8Vsw+q1ZhBBBflmRsnj4XR7Ryj
/m4b4DeKcrhww/SHThC968pbCsHHZuCcTtl8Z8Ug09P4pz+rq2kYmaMizr3VDtrVAtUnZJjxjM96
Zvj+Zer0F80QPKrcJ64g2jFdDddjU9IAaiCM+Fn2fY7p2cU8eHF4q5U9YnPT9wuTj3Qomdmotrwj
ng+P1AJOJwK4+w9W0TejhZeXkiLc2gJcxLjiBSH02yI6hahL5zZr9rWsPtOpvk0TY117J6tFywXH
dsGJzmektGOmZqrrXwwUpzAPs5U7qGOYxC2GSnVW6+zH3z/ZG3jRv241ekULHk6Y8i28aLA8v2Hv
3zB16z41qIXLxnTWB6VTsWFgAyehhS7GXqBn2j/OFrGf/iFuIm5NMBF5U2DbQoNSyOyCEftZL/Ir
P3W+BAK9b1HSp6D1sJ7DzFib/RdK+ICgewR6ppceTVhCKPat6IMX8htU1K/vxCQJ4p4JeeIPpLop
ysaquqphboshM6rItWfGu9YDevIuy/bGPO06NI8BmySIFrSr6TZ8NXyUbkhNiH7kNuqv/n6i37kD
pM0Qy/ewRIk/PlMww98iOqvaz4XLvJ1kjYoOV0jxI2d5HQfV89+PZ72mUr2cBJggQrkMkz0LetPr
97bl10be+XOzD83yeykBL7TCPZqtcaNt55iJFCmwdSFTa+2LYv/3g7/zZTn2koFmefZyY70+tlG2
CVOigZvKmM46p783uAa+k5zLgXhyW2I4+fsB37vkjs3cjo2Ksmy2fa+PqJCz+XVac8nd6kcbkRPb
RtcNoSHp3DlQNtBRje4lGwYYq+N8OWf7VswbXug/Oos/kKcf7JvePQMCMLxkMukybnr9eRyaTnhf
uAX79mgWlwY0ITZSaJn8yySaPihwX0jzv2/3WVOg6UtiLD0C9Djs66P5OnO6ICBlvlLmY+rrLV7C
c1wDmPuN51nlt0ztPg9D/tnLo6dujHEABN7675fgj1Lq5UO4IOJxH3gA4t/ecBbau7Ex6n3aDBiK
RtpNve6f0+hMlqSdCAfBPqO8A7O2u8TNznSbwAIovhU42DaejWymT9CamIivCYQ6VFblb+qedAIv
+yyZUNjKT46yH3CMlSCTpgtnxhQ9Z921iCcXWzXamFiwUGYG/EiD14rHZf/7l3z/PvNxsOC3cP+s
6h1tVEx6I56qSt65ES+ysbDuaoHkuT8fdLooDmJS/qrouzT1NXuDT87ELR+EW8RHl6VVFx98pGUv
8Me1h5ErUfJCxnPs19feDeAQNINfU30kt5D4FvPhdR3YB7iSjwPDidHgQzpx98Fxl3vq7XGFC0uU
i700mMTr406OEZqWUjV2ev9o1+Vn6FkfHOKdUs5BocX+hzYV1P8326DQQaUUzEO9N1Pj0iutcCO7
vljXkdttWqc4aPhmzGXF4e8XWb63dP523LdCgNCPoFEVU70PC7RNEkNU6JWfvR69uprPu34C0W2a
yJQd6ypO9PfGUZdtbKmVq2IqZ1vsmJ8xIoviq57x/rqUPe/VOmu29E93+GS6Va6Nm4ae1CpBJtnm
GZQ6mR2MPPwKifw7TVzuIbkYZYIrrfIHu2Prt4AZppvU8uAZje1FnfNeC8ppJ6Ps8e9nYHlU315b
CW0QSQVTVuG9aR9MrYW6nSHkPjV4RrPxYhD1pUqim78f5r1b9/fDvLl1U60jx9F9vac1c5sXiA/L
+G7EBtdn8K+LrTNhQ2PI/tEG4b376vfjvrl1y6zxY7a7PDL9Eq0Ep4lZ8RTs3Co5BMWIKqD54IS+
u268vP9dRXvMenlb/7YBHEAXR2Bo631Zgm9S7bHsok/D4nj19tapCDXVbnGF/xwObvllHMQ+RWHa
eyleFRXe/v282+/UFwRxQ610F8EL/7x+docxjgez4gbP0efqPiQ4bWI3PDDrp/DSQAR1HpwMbHZZ
va7rVePOLVs2dtOTGIESsrJ1sAnozhU/qqTZpXZ+Wh7/qm3v//5R31tlfv+kb95sZcfQNwrNej95
5BCGFll72UeMy/duQ0/6nAhen4rB2euzUTjaRursVvteqrOi6ldtZ9IxSOvLrCtuHMO57ZrgDBIH
KlDsDIqyZkLL26ZUGN5FjfC0qsdNybgO8QuztVFuhKzvVDPfTS0PchOR5FBLZMLYISeqdx4kYHan
Rl7//WTRff/zuWUHBPETRR3VxpteTYIugBl5znWtrK8sOJ/VwqO3iewOSXuYMQMY0fcCp4uam3Wq
pq94yutVCAEEWKB5LuAgoND+4Pz+6hC/WU7oQfpSOA4fjSHl6xNcxtyKaVVUe8SNjMlz5yoK6VeP
Q+uSSuBeNfl07rkLZdefrw1RsQa0KOEtilHPG34SRmdum9nfKfTWtmwquD99jyFbzOu83qW9SQnc
t0SnS9oBVkmneHSrh7B1UAQkcEX6hrTdoPxq6PauSBpSYxr+byjNQ4wQ0+zpm4zduMRBhszI5Te3
ir95lvwORQFBUnA22LQ1umPdWF+VyhPqGn5z5eZgUVigEjgeZZihgC4PbormsIeKU0/Grmycbl2a
Az5xRRDETBMpqS7BBkSbtNnl2XwBWxXZokHSQ4eqmNfApjXKdAfIZeNaxamIcxvKkl/u/Y4kKJ0/
BrrbV7r4FCWzWqVEUKw6hzNZM9U9IzrkGnHUhenQnYNkPvaLJ6y+q6TP4w1nJyavIxu7nMpjpxQo
jsAG/uLtG5dTylCe3gBq2Kxqf4bQblRZrqKmfkbSjQb4EtnwZVI4T65V7RCocK30WWZEtwVinbXP
Ig1H8Es+Oz0KHL5gvCC6NASWNfkAuMhcfWAdIhSJL5wltHz6AUypOQRLLIq1wv10wCJo7xAh00An
g6T8iYTtipfCpm7sJxca92Zi4AlySt1jlF8V7QMaCOxSbv0YxgWX08kf+iC9NEz3hKCsWruwO7bD
aEOjc0+iDZmL195lznShDRiC9s4TemH0amiCp5CbovT0Y8qXT5viZ9iGlzaudrLZLkUPls1Dg2p/
yWq3pBMiTRA4/WOten8dOyWuaCBA0bNFaAma6eTSMmC+fPBov7MQeogS1TKV82npv3lXjn5QQ/cW
1T4GelRBxJoSg+0eZLRxvrXa5NrMgZfqB/rCd55Krr91Kcp3n0fogw+yHOjNw+yZFFoWKjST7d+b
FTlIyCggOKbaI3lbZIruiTKQOOSbqlGnQEdHWHjQVVD4lceKvANj/PLBJ3hne8bTJz1Ct9jzs3a8
Xk5czx2NBF3L3h7UTeQlXzHmXFad/GT19RbYFoxM71bE1fPQFR9UWvKdug7ojy2EQq4qlfPm2LKJ
simlZbov5xqtSkr5TJOpWenevDb1+BiK6meJ6w/Y1M84hj5W+6fMoQnWfptMtHpoKeQjmCAYdj1y
xyxSwFYlEMZShrdT7/xMzCzdjKq5LVUOFxH2ZtAugZD1uTXZ/kZlGiRvdUeCkjgFjrgNTETPsnWa
DcE0G9sJz1ENqpVlqAM30j4mrTuwg23XV9O+TuSFQLG1UwlD0KUr+sGVee/sCJuXDy9Rxlovdepv
u5zJy9PJR3u9b6v8fKqS5wYoTS8UTeK2/OrUDbKD+s5WzAKnGY+aczRCBHwRwNrqFAOHXMd4sjNO
2geVxHsfTJlsZV36A8wz3pTjcqiF22m33Od2vlYZVVGlLxOchqN5tShcPjgR7+yfPQdrGCULZ4PR
8+s7VLRVpYdyLDEQe4fZyrZN7ezQPX805lv2aW+fRV6p1P4kowLSWp7V3853F/m1Tpq+3JsC0ayO
T6WV3qdJQi6JccT5ej/PPcYOJGEpnK6cJOTGPsn0wzf8e0+ks+yfTEWCofhjB5UmmS9Gs9xXjZUR
BuLtUN2hPz2qNr+eouJ6QsrXAzSj9dx/0Cx/r9HlUah4ainJHYKNXp8E+BL47Tqr3CdItPAjjCfb
KS9rlW97y7oqZUuYRPazMPI7GQwfHPydraOHdkEwzURh8Uf3FNshfkDPr8hkdq6NRBNNrvNlInGq
3BIyrHsnaucuicyvHzxp751xFBOOZzsWDMyXEva3K68G5i+GtKq9GyZrS+J4RRWe4Dp0YrGXpA2u
qtraqomwiSZNP//96C8j/zf3HdNA5fmeZzOmMN+0elK2Kq0qomrvD+qBJpiziqvpivbndd8wL5Ct
ekLWce+0d374JbQ1OX79Ts1E2ComeeMSeGjom6kaXUz/31vHTKEPt/amF9kDyW3Zdqzna9+BryfO
KsDZu1b49MmBQwGRs3de3z66kg2ZjGrQpe5TRMd9RYMJbEuCMtax13Flfc7Hgp3JMzmEDyMqsqoL
Ybf236y2uXNT9eSn3WNlqmTdedPPO9s1WJyuRKrVKgb9uKrypNzAa2UnAb6IXNq+QFCYesde34eu
PIBorkY4ig6bvb6s1kyHFdM9PhBM+Y3Q+nPfBc/KFNt4csZNH9d3f78K4p2bb+n2oZuh+4JN4s3T
r4hTrvwxYFFzQ4vWWvdAOIaxw9DbrHoUW7Iiu9tI8t2cBvtyaOxNlalDUmEzxDL12NGwW6GZOZkV
clAPf73qcMBZpnpq5mI/G0jzbSa5Ycf7xNSa2mDwr2IMhnBDr6iXvuEBYytb2d3OY8QTy6dwKvOV
gZYOMyFUd2/dF9wSFklj2m3cD9b096odn34XKD06ngJtz+sHH3JzjAR1iUiP8ycd28dUJoAnm3sm
T+kGcc3lWMeXppy+Vl4KR9dxbiuTuKiG2a64BGCAWSrPjQ8+1jsTFQstCYIZH2cBCZJvmidZNqJH
nBXrUe6y423FpYa1tA7Ynk8tjdDQkk/1EEJnUISk29yNxVASTMWAaJtPwc85FRcqLx96sh1X06eI
3z6P7V0irZ3jOTgrNKcSYOjebofH2YQ+3ffdo+XQKhgf6gl+p8xITfv7zfZOA2PZ7QncMWhHIEK/
eaWh4YHboGVBd7fbIzgGxlyWzTqHbp82cbJLh+Szk5UwXzjnVkYVHfXcTYhNPneZeIhlPq9pKnxw
st9Z/C1Lsgsl8MlBx/P2zVNqpyaQbSj2mj5bZgd7K2ZDYSkWFkwEKPEPZKAV3rRms/5RG+nPtju+
JM90JVMdCETcia9vQLRckVJ9XO69Y6Yx07UTgnXzOJioHCLqjg7Ada3OkVre/xd5Z7bdNpJt2y/C
GeibVxJgT6qXUn7BsGULfd/j6++EKk9ZgnjE4czH++IqZyoVBBgIROy91lz1VBgwuwtNpU+FrNkH
mFUuiC2QCNGNM/hGzS6QBOKAm0XVs/gn7kL3tW2kun+6tfk45LyTabZyjH8vYgNstccQNVOU8sLN
qgsbbenT4jaNI6kyji++WTjlH++tJyZ6Qw52tq7dYmvCrpB6RPuS2Ow0GN3Eo9im2z8BubsP6+Ex
CcLvdatuMH3ZIcH0xG+PcfagYR5JhdtWTZ4vPA5n77xsihjP0C/yFv748eTRbHQipNl5xcLOFPRD
hVweicq68pPlBLQEdum0FikKoCWlcMNSYJf4yIYYXFuUrdTqkKTVyqp+XPhgn7ae031jDyYbhsQR
5U2s9G5jkMdtjdrCy9YF1NK0UW7y2liNgY70utiqCiDPcofFdilVwX1RF1urCp+z6qbXo4eSiuiF
T/Pp1Dr7NLPbFApC4Pv0a4gHQTpgsRHW+yMFdMd3d9mg24quPFApuEa2uMupUfhBtimCfF3sv/4g
Z2eTKhlIwmhN0ev++HV5qdGPxKeniJh++IO8aCDp15KTeadYyhemQFcbwcPXY07X9mGTNF37uzGV
j2PWEgZ+Um3SdYHnqjXlhU7OXqfJGFObfznU7GFxRbegdmWm6wooTdZxFiDaRmpv5YsNsEn7e+aq
NFKxON+pVJE/XpUCo63QEcGsx563Vw8YISz7XVkjby2+K4F0pWbj0Z04TtEi9OHWFi94cfaR4INc
0al6Jc9i6/3sDW2lEBSPdcoIvXsB8klV42j8+iuQp73/p+9g6oWzjJDmbM7exUnJRg/RYbpGSLLp
5Xzdj8ZWiKpVXon7aRHpCuJ/dHEPxMxojW3uQwECJyeBRczr9O2xjX33OkzbJ/JpFZ6pQUNJNvLU
x4QxQbgMV4LrOkpDoQ1Swtef/+wq8+7jz6at0UVtIydMIV2jd0i5uQI6Ju3bNt2kYkT0x/hPnhNW
XBUrLOvXvI0eDrTh4tBN19kg7CY9cm6qp9KtdrmiHFAI2wn9gYwIuq+vU/rUkJieFdrGNAxFKjvz
WVWh1ULTxYUGU6Ib0HvHH23sQwd4C8uMePN42m5rf03Gt6DxtxeG58T8eaLQATDZuLGXlDhSf5zW
LUcR2OjspfsKt54pIxBMs6teoDJe465aVMgOED8C10mIDpX4ozUA+7KE5ZhSPLW4F5Q7ty2DVTe0
T1KumXZZURzOJRDQY6VOAu/RFiQdrCvud12+qgtg5aNLnLJLb3vEYVrEtINA9dtqo2xbw38QYs9u
e+2I8SXbRKK2ArBZLScZUT3cEQLoiEqcrjKFjA2tvELr8eD7PW8kExhoeMobeW3U6j5Q3Bus7FSn
mK65tKsKgFFeEx9NF+o8zPMdh3aKvCVPJzxSNUHJ5+f+KVHF74ksP/Z+5q/JmePM5ilbbJE/cggB
1IHXQ1YiKmnMrZhXp6yRH90BUWszmHcDEjonF9MDsI9+2RmKArfmGOMcPUaVfxyxHkP+gALUxP6O
O/6z7EIkrf4dNGfiDwYl2MSNLh5Btf/S15IcflMEzb9pi5tYi0rwI78MvbZWTAWQ5UG5xg74YmrE
dmAPnRqnvGjgaSDwQWHfwg52k+9G1Dm1wPHT6LNwVZbKNcEzJqQWPJq9JNuFrxTLpjB3WllvNaAS
V4mQPQUuvrkU7LlZ0X7WeynlBWr3mauthuip6NQfyJ3vFAlOf6GEz5heoMZQFKzYky6soXolB5Mg
BLC8dkhG6aKN1R4oaJcukYQCXCYDLlQLp2+sX3WjvRbNrSGYDogOzpE9GH296TMsz6rTZnhNiyzQ
7NrtN83Yb1pV/1FLhC7xuesoXrs4eundWacAQguYlHZY5l2xqGKkP8yBH2m3REXy6gp9f6wU8YeV
6A8hu5Z0UHeNkP3KI/dUt+F3YpR+CBs45dclNjm8Rt+MIHj2u3ufIvpCSxnOCyxaLmQ4D5GxM1xp
2xgRc4Vh1Yo/wr66D3XtPsj4iwhuREjru0BwT1oAQzTP22f8xSbB2+WA5xwd4hCR6yZASMloIio5
ReOc78hyEQspoMzTWo3oSAJAGSI6c8lIrhS9OnbYHXV7T/Vvh0K9i9wDFA0Em57U2bUlbftOrKZA
FXUncnZF1rbQsvo6KqMX9pXhChYQAPsEwYTY4tmPg2eXTHSxCpC2QRy2ohjFIpE1xkQLggMj+Wj1
RNN/wUMIFSaGlFSoV7CCUh1IILBP6MaqstDo1Sw4jN01rk9UCghQCwEGLWe69kL6pAPTWORR91in
zfUgDY44RPdpAIbZGNPlQNz6orMwnWtJ3G2LgAS52rzrlP42VaS7QdWfrVPTgugsmVAaaQqYrctF
Z2hXXZ6+pAbnLsFwf0DMJaU0eiHfaacXfkTDUvTIBqkeMh0wvfbSEBKmUBuWCvy7fQMwf9LrkLGT
EzLDCaoh8cdNIwg4KZnnGjo5qcaj6EGfbQqI2Xp503p/5UhTF17RbzTP3FGtegiqW7WOkF4b5tJP
4Yd4MVOgT6I7AWqVXjMGx5QTOwG6bXHcQNvzrzIJTolhEM4hpkclSPGNlqktD2AhU7e5bspTqSfe
kj5mSB0BTKmIDDQZmJYIMcxEMVdj3HGrQ4CwojccC4GjsCW6VIFo04omvCRJFcjTuJZDol7ae2Wj
N4WyTJpq75kVeOdDk8Tf457Igt4EWwwHciw9zL1GIq2MOLkBiNWjlASGZEqLTN5Cpj1kGC6XktVe
i6GsA/IXTp3GFCp+wbk98vRB0i54AeA+av+zeMhe9D1jAXW9wRbH/In/fYJw0iwEGR2T1ys/KKxv
JLLAFkr53NqpLv2gY3WlDwIYzNzayq70qNR9dOwsxyjE+wyWxCpnW29Y+ktpmbcJx0H2CBjC3YEv
BreDEaAuj3SLTa8K57dpbbmCCJwjo1pUVXudB5W1ioZg0+fkKdWGTEhsPa1W5GD50XNkQCjOtRKj
IfEDeaOz/TGtQxsFtPumVabv1QJHYtoz7dk6kYKV+8G6NsyHqiDN0SQRgcKZYVNC8paI/9/ClLyM
n8OWvB+NZtjkXX8KpGQpK6AFFCV68TxPs8OqdGgAd+suIdILTzE0mEYlWUBJSkfOQB02FbvMrCY6
GfO1uBOwvS8wCDGJExU62VBHxwFoAekH5LUNERGGjVW4UEV5wAmjAetGFO/kQSlWOmXSZRwGvVMo
HZQoIzxKvFV2JsC0sBheR6ns1lVCtzUZtHFjynQ7a8X4SfAirx+DJ4sKFWXP9jF01W+ZED9lERJH
RRuIlOhoyhDLUjP9IE3vfC99SbzmIdf5iZi1CITika7RLwISzH4yDoj9VdbpS8Xqj3kqwbL0yofc
FVHFpUFsm0MArV2dHje76fVjFFbXlTQcwyw8yBHyOSm9sfDmOgAJ20UpGwsi8o6GpJuw23zHxJCF
+xzvOQpqtMUBSqQKo0L1PbNU30kpWVMwvsVx+0j6YUjIju9Ebf5LtHgjtRILstQ4udQ0y1qWtzEv
p9aVb4KGSe7xrlz6avBqCDSnfSVnhclcXnQEaWR19B1Ju7+gCCytJCU86q0qEX0bEQhZEoKTC+Gm
s6RvvdKb+6CumNMvaFt9NPqW4FRVjCzFqgbgbfKP1iDPALZHixHXVbZdMO7Rqw8HfcC37RLjRNFm
RS8I/WFZ3oQYd5UQm18M9HoiNh86/qPIiB6GoeYcXJq//ITIIAULrN8t8IpNb1gHsgGpdI+ZKVzr
xICaJkCBemDgiCi9SKfQWCric5K6hNAjOLQNPbrSCx6JJs5vxCqEh62II8TN6qmsy8daTYgfTQ+t
mzwKAatIlSV7SAr3OHXXctQTooE9Ou60TYJVn9vUBqvSFYKlZYT3RpO9djwsS1EbykNLn2GdiDnJ
fWPgQDpu17T/D64QHwwtEXdjs5dSf4CUpG5TugRLLbV+4TNemnwRWAAy261pZ5dDe+97iYUIao37
ixe1mugrMQbyz1Z4kpqpSzUlY1sBYLbEY/5KJsVdPLoNT0ESLHve52qebNihkxOWSfoyakhUHHNp
TURX5JRGfhil6TWiE/rsAn5L2NcvO6U27f7VyOv6hPUF0YYbRRs14LmDeLPD5TD6fNdNsBUGXmKG
NBJvVjVLfYyfy/wlriJh6U54YFnu91JMrtlUgsza+Fo18VGy5v4ld3HNLiPimOZVe80sKsfy2Vr7
cssuQ7/RgwRuwBj/tApChHlNv2paSoisuK95t9lQOa41MqpQhgOegTexp2EZLFW9b3auFr72lUoM
gfiq4bU/xWlyrGEXJEg9RMyB27EJaAjQYIRqAu241slCNAF9hW+9AgjqORk+FGnYdjUnSvKNHhMb
isBqMaaxBPbyweCZQ3DQ7rKwz09Bgk5irEqGjPPrhqSEjcmGtx4jyGJ6ug9QjRAImh51SHJyZbxC
7rvLWx/1XPgT9g40DI+SlIfzHrXKziIIsCMmRdaA4pJm8EBLOMSsgQgKte4vL7gmmpc8uvZVMG7c
cJ9E9jja5J8hrIUW12fXRX6fuk8Da6ryU+GxdC3wJdnjYF0l3Z2nk2tcLYxkWIT5iwyWxQB53lCO
z3sSbTEreUAzlO6bGxzwIOlKb6dEQCmjQWhrcjSbdDuk9TYw/C24wHUsbsOqOmKpshWaGgTS7HnL
n3qM9UiKd5ll7CtZPgh9etXLDwTKX8VyvdNdYesH0TrWmy2W0isvZqmr6THT++1v+qijpeGvQjWk
lCgfwSodpVjaVKCEBElYK0w2WqhU2OWtJFw3re8MTbA2OHVxHrcD0diRi7FNJWBn4i6XrH2VDbtM
FfCxwf4ANWyCAy0BcvNGNWuwjEXvqEG0ylMSE7WRlEJcUa63TxSib8ngyFT9jrgr8h5rO2Gfk4J7
dglAchV1BT2aZW8lS9omGvwDXML72rozmuJVaF3sFMqVp3l3hAIcpQxyd+wuFaPdm2OMj9+/A41y
MuAhcOxxBrdbwmphNdaO1jDcUkI81DKrl5B0y1GQHxSl3Tel/NOq6+fUau/Y2hzx1uVtdVR8d5v4
MdKTiNSX5lbViz3dv5WvyqeA0Kjc29Y8ZLB6bwiw3AB32Hi6eUv0+zEkKQ0E0NYw852nus9jmfwF
bOdaSrwHwVSeRIyC8kNSHSNlyuDpnGzod64vbCBCOK4sPuJc2Ilid0/z3mDhUR0r3Maj8Wq54raE
ylNE442bCZu6alg1tYU+ZKxGE8mGcg3VRDeQX3LRtCH9OY1sngZrtIfAOw6Nvx8D/4ZqD68yFyHL
VZ9x3O7EpS4IK4VYoHA015FPaKGaO22CuF4hQpC1sCe1JIiNfZFQ4iWW1zQMGvDpssRYJButI1oA
TzXWTBDQovpLk3eZVoB617c0AemYhJt4FODi8FPsPtVaXVmq8EDAoQqFCTU1oo3JhcJibZJBKkHb
kwugvbx7rXjKmFOv29w4jYlT0NRvfGHbdTlyIGMVx+MOuz/ZNsO9alHm7deuBUu2EReygUYFi5Zr
DMQd/fCKdC32PQ54Y51MuD4h2vo432o0J1Gm0sLH1mMQnEdJhoYQ0Bk+JCx0tdVZRpslFCMSs7xd
aRikNFbbmhdCSflOhffR+ASdpiupNE6SFO50HOCykm7DTAZuvMVqtLN8icCZckOdfO0a6a2iQGPn
ZF1q1rarhI05MCK7sdrzeNuhUFUnXkdFKFC8SYPhSs/ZSvKypTurwd4RnUpGos0q5vKOBIFCSaDe
6lGz0QltzqV0o1XKasCMmA9UPiTfbtpdY20a2PMmJgmXpokpfBfHX01CCYBDBWLgZdlpRONBOx9J
YzLI9OhlGwWW3Q28SUt5o4cFBOfQEQ+mPx1jicPuVJva+xok6Xqp+eOuLDnYqPmOUip2QcHGb7Zo
2xefzUHEuNxoB26lTb7wqhY41+bPVWfYtG6dsfYcLRgdytnX/JaVrDTr3pVtPQSu3CWHUH2ueNhd
vvSAJGS59TaGAZaaQkVEvmnGJ0oCW/CPftwtObEviEsaTMlOjI1R6esy71Y522cXvI5JfmMikZ0j
3wKhpSRTkUYRGM4gJ49u664bApzbmh5kO+ySmBRU7lpDfobgE38aaUvZBOVk9gRA4TZkgzoWyioq
TFIGddqrHrWCwMYz7If3WuatxiW5brsW+5Ogi07RQI0hMjNdk+5FGhR3npiNFAq6YBDsAEJGcKkc
DfJ3BCBOajZOmRTcM2ON6OU5ScprcTXRnzzxxEJDzQfcUwJxFZdqk8pbfjFm/sjGCsV2B04BIPmO
FmUDlITXzRq5txLwSaC1pS7aS1Gy8e3YjZXuTSToFmPlvPSEQl8MfbQss5qtISmRmbQJ8mxlQmNt
mBRjYeN/INpHJpgSJY7duC+DUk/zgdcddT2cmQQgS+l3s5cAPtith63OFbBC71voXk1KNtqbffwW
H2bMUbXtAjv6CfZqFQzapkzZEGVUXZSIDLVk5fe5HSXKUjQ4gHJpKNIWoGcRiaokmRMkGeUOs2At
km+APcYxEIKCfLI9JVjJhQg2T93lleBkcFrcvryNK1CBLQF0VSTafoLZFtFaVASHyBtvAqIKZNgT
jdqutSi4l5Jxo8jSttY5NeQ9man6VYfYLICKnE+IZND3AlLXSmVrG6CQE9cF2cSimNP/we7X8MKj
WeDWwbqUjAVIQTqJKVBe9khcn56Nh3iMN7oiLchoXBiFQ7zQUkIaSzY5Gysszpa7nBZQdpkHqRWW
qsRqaUXYpF00vUhcEV+6EcHLnpMOw6o3FEAVq3bodqL7qzebW2YnOwtzNcCnVfvcYatoJx2PZhOA
ZtQgsQuOk5sBaHX9RhOesXDspCTc5LKxrcrxUEXBPqED4jWs9+rkqh6WTYuDQyD7cqWHVDLGYkVW
IZLRaNeW2V3Xc+qKIhGheLwcB/M1NigYh/2JIvK+yETIHpwUhX6jqAEy12+5b56iprPJGyJUxN2G
BELFqUnSLKq+TnVi+cYfcSbLG/AVjtXFx0L09/ko7znjkHIhbU0z2bT1K+ED67xNroiwvGGjuw0o
R7fknuYRT0WTbsAS1nG+ctljEA20j6MB+JR40l/CojtBWQPwJqy6nG5qT86t4YNKW4gW+dfhsPKv
wBiQJgl5+Yg66kdVdPfEDS9rrC9p1a0bNXaUqoAZS5AO5P3JIODyppIg95nKrTAQEsOJvmmqdasE
jlxnq7rOVyHmKiXrTuHAuT3smtuqzMtV1ZUEDf/3jzIS850pRnetlBUrrDrVLrB82hTT//v9VwJ2
wUb+/vvsX7/9i9k/e/s1Qzr+/QsHWexQYfz372//+vd/d+Ffv/2ggR05Uwd9S4Gs3Vte1O3f/t/v
P2b/LAc9xnFs+mkkczSjwnK0f/+MOnZU6X7//f/8PbMfUeVxa2I9IQjpw0d4N9zsV/1npLd/+Pbf
BHEhbgdkPb//0dv/+8/PUQevM6+m8RzzttP9Q6Fqj1KnNWvw8fVBbsqbSsGhWcCKJFak/jUI7b3c
UaH/uptzpgOOY0wVDZnCCu+FmSyIoOwCJAet+U7Tt+YUgBLBYhG0P+/N0awCaKuig1aUuczHDwMx
rTKWgbZqdpAP2ITwDJGPytlv6KuVJl0CjXzW4EwaMjzayA4mvacxdbnf9fbBMnbg6Bmy8xoQpR0Y
ZpNVK6MxU6z9Sl/mJPm2cnJt8m7u2o7IJvNgQOYs2x+jMjhf3+dz8pf3H8ecSYKypHQ5q3CjkXrt
8wKpXoF1I0pPtZtvG9mgvjNJUylUtbQLTNSCebX5+jOcaZB++Aiz/m4l9EKZdD53pCuuFPfKD59N
OJASq1UhY1ro693XA55p6jMgjWRktyZ27pnYtB810u9SBA1COjhx7RJ3zxJdpkvcAxfEPWeHkogE
w87M9z0XWRJ8LMG05NqKSof2oSEtVTZ+BQdcMC5ZdM49M1jB9DfSiyzOzZwqOm2RqKt0zVGXGp5P
N7COl3iMbOz7W6VAhlMkTiPQCyOpQVCTQ+EX5GDHA80Z446Q3QvS5ksfaKZoaNQcKGePYKMIdA5b
OsqeagVY5vbrr/P8HH4jYWJoQM06m8MxiBI9oPe7bqMqXFhBQrlUCznlR6fAYFeDdoXInuTZlLO/
xuRESjHFSPfSk3Sm/T0h2hRwaIapaepsGksQ9RNy+9hSEOpUBpCKzIE6wnPJWaMvgOYCqCLC3PHU
bpMCL/zzm2CCvpoAcWjpUA99XFdEiBlyHtcZqUGJgwJ/oYst2Kr4KdS6lZGOj0HD9BtL9Hy+gbmh
Mtmu6MYlE/8ZkQ6jY6wwVcXi48zUDiknOoKyM5YMObAonVG7Kgrru1jGh7BJ78CTLhRz/CsW/ezC
K+OzIRIeOY4FhEEy3hbRmq2spF63QV8yzeM+dhqtXsvClJzqS9HS1CWPrQ+8fmxmSqxtqmhSeHfi
QopMusFTra8d8rtxBKJZUZhM1PC6mUJY4xQVbRKFxBv4F3Qa0/Sf6VrefV4I6B+/sVxIeSkZ3Cqj
MreT5Nw11QvarTPLz6QDYVZYFmSB+aTwRr2I4aZka22o9ynhXMpJEUjRpH/49fQ7o9HBdoktUELN
rBpvYvN3b7VEt0rf7XirgQilowhDKlJvMrrgReXtOa1eEHucHQ4YoI52GBrHXBI0clYtIxXNJHAt
EqGOQ5ba1vBAPcBDzfj1pZ25hxaRq+BjDVVFrD+tcu8urQzicZB9lvBs5BAyulSrCORpfpWaevP1
SGcmhCWjlkSPCMKLbcLHkSAbj2LOg7HuA8AICU1MuTbv/90Y09W+uxpP7iFykaKJsJkwMHpbWMwu
LEXTx5zNay6Dd6uGc4ad1WwJwPDFYaMV0nVtiY9mFvxsc3Xji4N44YE/+8Ug+JlcSjogh9ntamnz
9iLE8XVqjI9tEv5gp3Sa+H6ARP7RJf0eanbXDNVrCy3nTZYTUb8Yo9buTPO+SLw/XxK4Zb/Hmeb9
u29H6AalNwouSVS1G9FQboSEqJJ/MAM0GHAKDBtLk2e3rRn0UrfcafdjEMDhyhu8mReGOPvN4Oqz
UGMZLD4z1WQOBx3BEZdRdCOl8cF2U20lDS/UJy7sHc+8bhBt4xcCbKlxSbM1lBDXNGaBQOs2xq/+
0NojBm7V30PpTAz9riBjZ7QumTbOXp6BnFmB7Sx9kjUT0RbrzIcUBlF+V4xIFyZzlhI7Ydte8Cad
GwpLlqLLTApqAbMt1BDLQHginYk3WidLoO7lSSgcoTuFmX5hu3ZmH25NxxKgiwbgH2P+3HZ1DP1d
TNdd/Jg00p5Mo1tj9K4j78JO9dwCoXJkMFRt8sJ+OnNIZaZ7WjsJFIlA6oWXjFIPwQMX/FXnhsHd
BPwWlyvf1Wxu0PlLTFJGsZYY0BWzflmU3lJXykv2hXNzkDVIwpXI5gtT7ceHtkh7FruUcapqsuBQ
LWcs3b3L4u6EMwREWLz3xGDl0hHQCR2D4PmLKlSrKmu5STZmgWFdMvad1tpwUC48im/+hflqbKlT
aAtyUKC/syVlrOrRdGMma0OjZIS1SLqiAFnTyLWVQCUaxSaIRw21HMnMHhi16jlC8iIQAsQDpFBU
jmoCzItkMZKDFGU58RTlrgnVRa94u5TSlWBEmxIJzFTAN9V89fVy9dkdghXx/QXMNraVX2lmNeGt
vBarChtb+vDyWpV/9gpGIUWeaAKOKpcXXvvTffl03zT8n6KCxxZd68dvVZCTRs8KnjyFiC5zpIIM
XkNAQNFnrwbq7K+v8txcZf/039GmdeDdwp8MwJ3ykNFU4khCHnO/MQiquft6lPPXpNCqYJOMAXo2
U1M/qiuTfMQ1qSyLiR7Vi/7aUw9wHZaZblyYeufWLoAc/x1ttp60KNzCPGM0TXsFpL40iMXQhEdf
vnBV5+8dDh55so6Cmfl474jYLOKErJO1KQyOkN6IVgabofhHV/N7lNlzRDy9WBm6nKKifcYBuVCH
FtCm5kjqv7yc2Xwn9ipoB4WBWiTTZvISy89aIV+Yb2dnAgY3hWKhiLdzdlbipW22rPHThqZaC92r
QmBxJtDvlnoUkdaFBf/sTPg92pzFhHkkaKqO0Ty1AnRvIWKEvWrKzHLzwtd0/sLYD+DqoRownwx6
IeaKqA8sd8pz48PYePIfp2cpMS9ZF89Ou2nn8fdIswkBHZNMDFQL68GQ7aDbmVljIz++cD1nbx0A
UfbTvJQBsHyc3FWqBG5KzuW6zm6m9wssFMj7JB8l/2ggFYuFxB+fXNCeOhipbvD2j73OzjOT4jRi
A5/dVHLhCPL5K4LtTMQymxqKNZ9qu1XIgQ66Q7p2BWIbYABXsMVrrJIuCVHpH28QGQz6mMhy9wbI
/Hj/Wjn3pUZmYZ0GQ//12Mb52pf8kxD560Q5yNU+BVj89Tr7eWowKOVrXRQ1GZTFbEWKRivGEIX/
NotGRzSeoPWekqq78AyfqXsxjMbbSRfZA3PU+nhtloSi2Uj4ygxitmonyRAMAqAOvokH9Euute3Z
YhBqARy8ulBCPXuFlAkARYgic1P+OHQBU0zzCh6zeooxgQoU49ZLut75BzdSZxDMmSZOltla2KmZ
4HkIikiLRy1IG3eksylAV/56mLN3UgNFYikUjiCozu5kFMnk+rQxL3u5RplG61rA4j7eZuUxVdZi
69sjdTPjVXzKij+/RIl2AEsVfQjcubOhQzkjHyUcEjbDoMUz4cA3Ddg4vbAEvxVBP+5ncMQg81BJ
HMJTOD/2iaMqVEFkJuvCS0SEf+oybnOECH12JYjoajA/HdVxJJyXCFuwRFTE1KAiJyfH7CCHMvp1
fOR1ML4ECh79yLxSrPopfksRVi9ZmD6venxYdp4WknEojfO+jEfEU1BbarJuQvlWvVG13KYJdS27
wYUzz3R353cFu5CMOkWdPEuz5RW1QqzEBhl3YYglxdS44EDQLrzRPx8QJE1CMEUDANQC28mPD0tt
hliT6jFZy9bAU/o0FMTPJ98SERX2UDgy0qRUTX98PaenXzq7sg+Dzq6McgsSWYRjnMEB5sM+ULQO
1TNCJI4hVhHYZVY9fz3kmYUdTyHPKvMZfv+cmIJOVZRbvWXIvFwSF0Lg/Lj2STeOA6QkY3Vp/Zu2
q/NLlFXeIzp8Fqoms+3sYFV+V4pJsu7GKUHWWKGZWojgvrWxcDCtLg3yGYhkbAYD0PSlc9+5q30/
+mwJbPQ8Gqk7QklXumUe4C1peydAhuRhEYoS/T/rxB9F49z/f5hWOrn4/u/gnGXz4/v72Jzpp/+O
zTHU/wGgp0+kRuro4LZ4h/1vbI76P8wWMum16QWm0J77b26OrBBWqvMmUEkTAVk6/cL/zc2x/geP
OEE78BNYlFTlT5JKGeHd3DWpJBPECOaP+pg+dT9nc7fDZFa0ForSFGw6YJ8FYnDHbJ7e3Yzr/zwL
71NzPq6jn0eZzVES8ySLYHBI+MJuVGxvTVI8CdK3X48ifVxF/x4Ggg7ZrxO5cA7xcJtSrPqwiFbk
jrlrix7fQga2cj8u+8fqyndItxDsS9iIM4MyFvUqSn80cef8S69TpEiD7bYipeHaTyWypS+9mz+u
oW/X9WGI2btZbqQgDIIyWik4O1EYLUMBnRqi67xktyPeqfrN13fy0jVNs+ZdGUDugODp7jQgCXCx
DBn5UkN61iX7fE3TlHk3BORn36g0hoiDRXSrL7sHd6f4trdPV8LJO7h3HVa5dklhbqPt6ONs1BOk
ga8vcyaC+PwhprX13YcYxFJQ8XZGq8JBxnXtL7U99L9o5znBclhJDptJbC7OhVE/rth/j8rxZnq0
FYqps7ub1U1TeAWjIqfEwR/bWLaERbWkZypsybTo7GaLSHXT/QxWxZ8/ifD+6MySUciexpy9jlvX
VcU2abliMTnkQftAp2dB8w9omnyhiXBmaaEUibKBcjE49fnmKVEM6KBVE618YyM1+8z6HmYXnvgz
68qHIWbrCvfQ9+W0Zl0RfVuvlXUivIZRcjCtC1uKs0/gu2tRPk4UtCdGOSh8ZVTjvpVEEjeFtBlN
hMpChuhTKTaKl9tfz5OzD+G7MWdPfe97Fr4rLi5iR55217Em/8sRZhMRY4qYSBFXNWASLYJvcbD5
d5cwe8hdl9zZVOcS2v5J6E4FmchfD/AG2/u99/r7WUKaRYAcFXYoJR+/mCCDIOupzOd+pe+aUzM6
wym2kyVmpyMCqsbOF/WJRCP4Epc4IGfn97uhpznzbvHQ0roblZGhywLtDrt7Yk3bb0MoXaqdn1+m
6GmzfdfZP8zVOwnJlIJaDhERkq0Njm+ZjfctSZeJFbHnfJHjn/iqllJ8bXGZxCKgpUkon0WOmY7r
Czd82hB8vuG/P8vsKzWTpAdU10crqbDVHe9yR4BCZYur1PGujAsT9Pwt/j3Y7Ns1OLBwXmQwlZKT
ZZa2FuqL3LwUN3BpmNk3iQfQIuGY+1vjtiAHZFliLY+wq31978490MgrVPAvFJ6oPH2cMEOYVbk0
dDxuXXUdth5O3OTCgnhunXo/xOzbkeVcN7ScIfxqI5PkpCXtvkiTBcZKRzaI982iC4/4uXv3fsTZ
V1S3ga8DPGZuGj8aCBdqeROIF65q+h3zOSdRIma7SwONQ/LHG9cVmlxVHd8PeOUe932wjX21x+JR
2XIe3ls+QJivv6pzL5b3I87W3pjYXzC+jPgWp+Pu/ZDhglMaX389ztkp8e7KZlPCy2o3UTzGiU0y
AfVwUxGP/vUQZ7+gd0PMpsSYIRPTI74gN6yRrxoLD1wf8/vfjTKbBp7fNCbx59EqDBtAAOQnF8j5
L2kGZmyXt+WehAiKtYh7qCDNHyFc61ZEFTpexUa5YYu6EQvRlpPsWsvvAmwAY0qOGSaScJL9uMGF
LvjnW8kuhsKcaVg03NHWfZyHbSQXekyTZ+VFnOq9cuBNU3TtTS3qUJv/9IZOY7E5tIhSAhM826ix
UuRa6eaM5bO0Z1hn1fs8Ci5Mjs/zj1HQZVGQI3jjU1eWKPHAFPoiWQXYiQYJseYYYO78B5fCbpcd
J+bCz49vRiM3iatkFVf4VfRfRfyjMKP114N8XvkmiCgJqXB5ZQrCswlYZaPom76frryEuFCLnBdD
rx1K/DaV66PV6t9M1fj19Zjn5sNU9KFLAZtRna9LWJ+7MNfwp2FiZ2co0Zu9CczI+XqUz2sRYYkc
9SmbchM/JZcU2ZAiKojSVZtpz0onPoBxetBC6S4vxT8qQ06P14eh5g0yoRwCbCFwgDwte4yz9EAX
8I8q9m9DAPxGH4ySRKExMSs4WEQH6tbglytEwT8G4uVkzXREM/7+9U07s2eCvYQEFEM0OFOKHB+f
1aZUeUdoABmiR+2v0fbjZWgnD6Zd2fT+cPcktmCPwiJ5+nrcaZp9fFWpSG5RPaN/VpiFs2kIRIZn
Vu3Sldz4txkFasPPF1rvHvr80dUvXOSZ+fdhsNm+xfWiqiy8Nl2F7igcU3Z+q1j2XdK0/x9pZ9Yb
NxJs6V9EgPsyj2QVSyWVNsuSbL8Qli1z33f++vnoezGtoogiuueh0Q+GHZXJzMhYTpwjRRuOYt0U
LR6DheGYFk9w2wyJZrZDhuN906FOmI4MwF/eui0TC+8qxszBTREmIugO4c59hOvypmlE97KZBZDj
7wlk1/5Zyvw7PsTtJVOjiVpOTFeJAbjctP6Ri9FBKEILtt/oiO7Tl0YWXsRQYky1/bZh/XP8PB+Q
f6wvnmNiM8hQIPNwPdnf9TmKumXIoPLPHHbZJHfF5rsO10bNsOngv1+2veLsz0wvziZoyITXirOp
Tb/jDjSJ2G7s7Yqr0v7m+pTBoBFfQpDqQRsqKL05/Wg3yFO4K6S3dhqQ0Sx3l9eyes/mqsL/WpLP
P2KbhX4+qVjKE+/WQJkEcrB3Xwsf+l5H6LTdqGWsvC6zchQAIPBvKJ0vtq6VpdxLe5WvFnQtkHbG
/qf4iJrGbW3NlCSwzMiqtwViX/tg1GRNqH/puAPxO19kpfeoWwZYzXomfQv/NGnF1eV9XPtiGvgL
cDgUaqDpOzcBA4wc6B4m1FS6apjIDkfJGdDpKIyNUHelOktDH053+u2EowQb56ZI3qeoUITYBXux
iwo7n5zC9a8tR7er2i0f0GG7jQ6Xl7duFDU/+F9NOo7LgHGQkgzMJhfL+6FZtnk9HNPraAfryin+
qqU7qId2mzbnz7J8A+ayHlg8CH31ZehmpaHmF16eu9XO+MXIvfpMyTY+dA5T6ODD34vDVgK79hXp
LHA+Mckc9+IrGoMeWQhV5q4gwzuVR95Rr6GsEsTxa1PHG1HwijGiEHI+wKCUP5bLU/3AEBkhzl26
HpUtBtFNppbfA5Xh0byLNs7nyqOA5iEzHMrcsIQz+vzQSCFUgp2hFG7aN7YeAAjk0W7FeMOdrJkh
GDFp0NARger23Ew2ZK1pCHHhMlfgQNaOvHe8U8KtccK1qMQgdZjTf4b91OUdiAIPnIaAEAd6T6NT
HdM9Sq0OasTX6rHeRXfKXjjmG75rbW1z2wn+W/bvkyx9Z8kIZAxF4dYIFLVGb49q4MSQ0F2+aitm
Zn1O+q0cQERCF1soBINQ9kaFGQb1lOCGcoeNINzGh1pxidxjKsq4EVAtS5c4ClWjDwERqizhh7Pn
KtzKVv7+E4vre2Zi/gkf4oMRUlZoLYlQe6ffC7kt6jYcSbfFHoUo1bFUXMZWnWvNTZ3ZnDf3g80y
TCO56MPKLXbtXnTQBOJgmMfGhvVpL+3Vm61hx89fa57RUsl/5lyaIftzg3IwcsqVsXCFOLyWowrS
ip6B7y0015oZgNUmGTOPDNOH52aSMEkEpDYzdzCnq2Acdggg7ZjX3XDzn12SRkr+j5lFNJDLYmdU
JZ9MQiRLeyzQ62zak65uAaoWAB1iRw42IhWwdM8SKfqydRPVQiGj/F25kKXsNbc+QAZgCz9gyNiF
7lbM/fkkYo2U2Zq1OMFzLw+7P3ETFF8j83OtX+kVfC9OzGtZ/JR3lZM5W53MTx8LzN2cQ5O7kMzi
2c8/lm/E2VSoYe5mANW98RCLM9nahjf67AJnK3S8ySS0GbW1OBJhAXVSp8nz62g+Zg/hTf+eO/qD
dwW8x20fBuhGN+vI0qf4bWF0cUCmjjiqCrSc2CPWbZPms2aTDzrJTbeH6soWXw3Ntv40TrjzvlTu
Zc+4ueSFaxxgKui8HOua3e3qu0TcVTA9UDpP3gJjJznQfcl7xb9Sv1w2vPpBP2z1wpNVel0rY6zn
bpm/TGXsKDkMtls9uM++i71Fw4HgCpwC/1/ExoPeMgsyYIXLpzzJ1/I+vg5Vm2FLyxbdxpGvhN3m
1Vj5oPMzTcsdjLD66bWZP6blSdz48RqmFAi2bEpkUAG8jb/RFhdu0QjeM5FFBfxBQOV14xB/eoUA
YDCiwvXEPJWMxZJRzVCYZhxbl+nln2Nd30gxI87/+uPhbyheaPDvM/W3ODQZiiyAU63KbSvpapCG
fU1aDM3PxuFcOSPceJE5dAqBCmjR80vfpkrfT5GMhmBnwZRCCKmGrqqVG7i/eUfOHtW/Ef//M6Mt
hmDMMeeEFFEDcUtdzuTP94kIAVJc59djC+ll6Yev/2H/LACbMvgW4tXFwtSkk5UpLQa3DHqnzpMb
oy9PviUkG3HPp7eHlaHdxvwQZUAD4cHzDexjvUy9vB/cfrgXeshdhXRfIGwaK1vzSmt7+NHS/Es+
BAnIPWeBEMaNO6Bq1HrRdVL6roVCjg49s5xthPkrr8/5whaHHOKLPkCUrnHLP8lvyU6evK/wv371
7GwPa/ZNsGFv7SAi+E0hlRgVnPTiXbBCNAfCQq1cQZOvqul3jtxIZ2wRTfyd+lweROajGPgCjU0u
vzCjRzkkMbk+R3eT275UO/9OxWVlT/pBc5NdsIP38doYHcnJvvT3xQ/yw/9wsT/+gsVbZLV1Wxaa
VrlaFe3MEqq5nrxD3HBRn8tc87n8sNCF/6i7qc7MjIVGx46kt7nqXdn1nei63EjR1g8Kvhj9JNL6
T60KLxSTgO9aueJhcMU9RZKdepSPTHAcaF+40r8uJPxd2f+zZy18iZLWghmWrCw7mdfWTe54u9Bp
d5MDN44b7bdfm9UrzsGUqSNABKMtboKVdqqRWbhirR9uYfByQYPvEq/4okVboI/ZKy2PJ4kNlRIE
RmZY/fkdL8R+YoDFxFSRXwdhdTL95Cia3X2s1YgNhnOZydWULXGItcv30ezCtYihCUdGwgon+UWP
7/Q4csZiwyGvPNlMk/+ztMUuDipUxVaJjQYgfVk++xOSYdYhKKFjFx1Zmjbu2eoN+Ghw/kEf/CXK
sHoCHxpkU+GtFiR7T7y3utLRg2On/UhS+OfN/jTm3f7fPzwfzS4enmrwy2SUMJugH2AUUERavzT6
kv/aikW0Pg8bA3IGWnq+uEwgKtNzoXa7Ij6oBmSarXlAqHzDzMrRxwyDhzIDiAw/LBZTKGpQRaPf
uEHwLFcP0QTboqHbXfsfko+PhpaXOgqiQjIZMnZN/9bUBEayqPf4W9K3K+ec/I1BB2o9TP4uu0Jl
H/ZKm+cDEmOw+VZxbpe66vr0Azb2baE5NWeKMpboqEGggMbZsh/p+6oJ9RZ80cmxf1EdIXSLp/im
fO5uqBVDNEdmL+70t0q7GwaEM+ytBH8t6ZiJq0AdizJB6nICTRSgqtJkIq6K9FGXDt51TRVDqZzo
Tzu62rV1nbv9lbbVXlkJjc/MLm65qE0N/G4hZhFLMzN0BzpjI1L4DPqa95bjrfF+M5W7rMbrgyCb
vpE3vOHFSXb8qym0Eaa6Uh9CQv/wYfiZ7xgFOmwiN+eXZeGdMWz+HaYi8v+bCn3wKPSnrDyEZNkV
cjQl0+HniPIuDHNy6DQZAiaZH2rgD5LxsZusEN2FrRDwMwDi79L/+QWL96FTvVAHikgB4jDu3bdk
Fx+qvXCQr7aq2Kvf8cNSFy+CWVDCRuZrADbiIz6CXmDabuQEa4HDPA4+UxUxk/KpGjoEVg9zMtsJ
K/p1GYyJLWo5CCyDQSdmKk6W7r8ZoYD4NwzNaHuL8k42G4qXGToFprd1dFedA/T/M8qOxHL59lZy
U6Eho/D2isVB8IwveVi/0uN1L3vu+QZ8OkQfzCx2dhjkKmxFMq7My++9orlXpex6kLz91PsuXCZf
Lpv7/CEVpCTI7Ob5Q/RdFxcyrqKS/nME+RLCmgfdkzpbia1/R7Yyuzu2TEY7kYkFmjxLx9opaFxk
o0GBBcEC3FlvCM6U/7y8lM8fCCNIWIEEgwjnU/FXDSiS6oXUuEVUOyS10CeFf+pQ3TiXa2aA3VCi
oo7NDMbiae1z0lgp0Rq3bjzNVsZQ2hk51OPELebx8opWPg7TiwaJN0OhSFUtnldx8AQ5aGMY+AKK
baU/fO8qlDovG/n8hs9tUkoJqm5I8NMsMoGQaKQr1a51USJrHToTGagEI3RKbfxSWO+XjX1eETgc
8LjAfGgE8L3O4xJqplVtaiUU+MXk9HRThOTtsoWVIuy5ifknfPDCEGrEqj9iQj0ornEFjTUCogew
gC6ly8LVNy7Qis89tzeflw/2vJaJxcIPS+xFD/2hu2rd7gV1EwdMyVbM+tk5nNtaOIcxEPWqlVlb
cFKv62yn1HsU/sIr6cp88KBMM2Huc3rVkZ5BXD5smf988v8nYrDQGKHlvDyOZh7VRWMi0SIPhWOO
wRUKLlee5G18wbUzMgcm/2tmGetVvdUB2cRM1FjPujmexDHZcLJrK6FARzOPEW+GkxcXy7I6Qcur
pnPLTn6Okg7K0P73VKaHy2dxbSUU5tGKlVBnpwB6fjREP4m1ocaMPLb7sGivOkH6+u9NUFjFvzLw
BfJx4Y2aWMib0qg7V4wQbIvNREAVWtzwQyvbNYdUMt8EihZxmeE2MzI5Lom+S+HBb8bdzKBvhJvt
k5XtOjOzyMiqsOsHOZ6D/NvmVN5lbuDG0a6xu/24y3fVc+JoWwnMyoU6M7k4CIkf9mbVF40r929a
J9tVlOxGddr54runbc1irrmmeZJPQcJ9ZrRYhhBllyQMLxP9tt10V5TDIWpMcacBhk2ggW+Kdocy
EQJJ05vUptZ+Uq0rRN+fLp+Yz4n23NCbuQ2Ajs5lhPNDaQUwNUvWXGtF/EMTwHLQZRDF16T4KWZo
mkFsf9ngSiCHRWCq81CRIn2i8cimwYoMk1Jh70iu6sDS+2ZSk4nufAcNFPRLNq7dynFVgMNQ2WXI
j6hjscJuYty/q4nUyOeBTNWniUZzlXVX/35dgCroNpMvsr5lJABtmI/KXEkys1MfpXvvULhIB8hH
9T67G27Dp60+8Mq6eJ9BOM9Q2c8g1tYbRyNJatHVYnjHq8lu8P8VPNmX12X8RSqfx6AqDVPqdTgU
go9lsbX2NK2OVF90Pb3290rYOaIyvgvW8KevAlcTRvRsrQZVmLh6HmTlakgs6Oh7661vvZ/hIB6z
cUAJ0oMtUqnEr2bX+bvGGDw04KXDqEzPcW3ETCGnN5qYGgDCowQN7xiMsSG+ZwMCk2ZxKlrxIYsQ
vFOVxO3CwlUV77q3gj+oCuqOJcjfh7w/GV2Y7MuIdmQqPE7D8DUc+/t6LL7FUvNN8qC/8cIhciAU
jRHIoonWmldWUsHOP0kv5RS9VIn5vVeZqkcn2JOne5nbATe8+T0PVdHx895DzYLoyA9CXKuv32Se
fo++T32cZJGOaxdP92aLho9hRIjVWQjtaEFwGJsepFTXn8ATijtRjrp90CHnENPthi8YkeRUbuw8
KJ65M9TuJBFYXxtcT6HyoObo08jhDUqyKI0TScFNhPJQWUiDDb3En0KBodaiULGjbZPcVCWiB1Md
dbZVqDtd6pkRlMzfpdzeyyFDk6FXQh6v32UywiENqhyV4p3MKLtLkdBy9NTYg6t0J8iTk0jYp5r8
p5L8Oy9A9FDXrj21g+yhQyKV5LWp0z/hZL6JYve74b2047JiNlBD+6IKUVn00enRnaA2krs4Q9xD
iMUnHfQzulTXjS7ZaSTOXPzXUN8kttrRegyqL8TZbsbYkpKMh0JEgk0rjl6H+khuq9afKWtue+Ud
eeNfVmE9jrB4O22P3AGafUKpfW/V+hr9G4D9MWTUCJXCVOGGU/0m196dACFHDBM+qmwM2JsiNqyj
VEQvkzQduih5a5oJqqR3X05OXXCih3IwdQEZNXEPksrOO+tEFyXbhUCZPDGEfjrgiou/CKaddHzo
Gcngkb9WBmUvspfMZu3kyLKBoOzUTHCFcHhOvPykJOiXTJFbFKwwqWxZufPaHOWWH/ROnaR6Cmro
XhTpnbrFdZtr4OwSpCnjKXR1wYCHHwHI2nCorzulp91qrblHCvEwDOWJARu0Obg5o4ROXvJWFdYv
vRyuyU0eJ+nXqMOeb6Y1L86pRWCggxAyFwNH9ptj0SmvvPqOJHpc59iR5ApVg7u4Um4QsdrH0fMU
p7sE2YR0VqKlSISs9s/ImvYtIqsdXaUmRWwgKb6WHX/Wv49Wgww8ZfZs3FWB9F1v8/fBF0enntTH
dGiuhEJ/FX3OtMwr1+SkteZ+rJPbgpcPokDeiH0gG1/q0rLcPK1rW+oZWZPi4KjmMQqPYueaaX47
GUXglIPOBqtIonsNo+nhHQ7rWp4sJ1KmW3MwvjEaT2mgV64TyWo5UBTWigCOz7gwTxTlYGiJ+m4P
KmWwxxQJoTwfIZGTv/ahtLcQeLKtHPEnH5S4k/rBT8QmUQlSn+QAKcTB8tB/moU6Av1B7RASFgax
PgBPfijN+qAUlA/VoCO7qRHxMJPHBOiIM8FA0unNlz5RAIZad1UdvLQjkk6FJEF/E0+nENkppCAr
m5Gpaleh5XQAp4M+SaghGWcU81Cfbmei+cWoBPHQwDuSy81PKaGZHsCCaPuEzL3ge7uyJ9k2BZQ/
xipEnkj+FkFuTFcVefu+PZUNjjUbfIo3kvoH/TNgDkVxTISciXFzQuRjSpg9Fr4lnfqlDbNXQGJw
cYTfJCkfT+o43Hd6+d4o1gk2PljnAuO7KkMFazRmauvGMO6pcE17j4DnUE2a6XRIlrl9W7wSOz71
uRTTsFYnG9r7L4LR3qpp/SiatQMQ46eQohUYJbJoE5uhqCsg8SKPxnNqFt8qEfkTCYx+16h3UWJ8
G5HyQLBYKWw5kU9h74V2gIbOXhnCd4JhlFT4253l3UXa9NWU+q+GFZ18ubj1LC0nYYJiMB9f5Wh6
r2fliHBEb1AzsldB6RFSKotTSEBqT7n+h/EXH/frvRcBgkfR+ItPShhct8/Qhh37NnzXJf1XIFWz
x2N5WRuiawqZtS/ti8Z/GAQrsvM6klG2no7ClLzpWXwsYk13JCOG0yw86cp43008TmGHkuhMwojw
CxII0RdxYhCcIJEb2kY3eTm8GZ4f7JGbUpFLDZ/MAeEpU6FrUbSQikeC/6iPOq0NtFO0JLL2PRLi
OyXum4Oujr5ryHn0HGcS6Ihk6vDLlrgrJQRarTAX7FHPv0FVq780aH2kCbKnscXzEirFHViVlybJ
fo2JIbh6lWS2pLdf0U+sr4LSfyyV8DYlPsBb4mALFI1FwcCloPbjh5Mr+d1tYSqPo6IjDBzSRZ2k
nR+ga62PyWMgKCi5G11iV5V6naM+CW4MksHIvBlG0Fqd6Dm8iy8CK7e68cUquls9LH8LI5MNOLWi
yyDGaZHT6qB3HkW3trJvPUrmkFvcj1O082WohFECfCp95ACrdB51Q0W50B67ujroRviljXVvbzQN
WpP8jMSHD1+JtR6dYUBjaV4+WxrCmboFzFQyYFEpjFkrOdV/h5Z8rwfIcomo73Zo/CV6bAOu2wei
8CTV6o0cR9DLe2g+inHyMkyGC7PttV55D6HeXEvlrZwQLLQh+jnS0xj2p7B817Q3HB+6nyhw5T58
lwSGXxpNgRL5zq+4g4pSOBTUD2jRKvYo6jCIjr2b4n7EvH+aquihQok+N2TE3OGzq4JDjwy2jUSa
4gwWZ6zlK7XWSQkN4Itac1WiQwNzDoIn6rWgFkigqxQVRnRzHU/yEZdTDpaS2KFWHvwGslD16xgi
1KFqu2okQuHiammzDyf/VQ98BFIV8Fp695r4SMEZvUPW7w75cOyDejegeTSYivVF6PsHT04Dp69C
z8mQiO1U6xhGKAEbUXMSeD3s0DccPPBRxM86Uzh+lVXpXgsRpgyHb21LNFEXem1XOQI7o8y4nTZ0
h2mQoMGOT7zYBJHKSWrG8hoW1BOzPzsdubI8UG8FRLj3PUQ4OPZdLrxWY7MfUbvMOwakm1m0TmNe
AVU3ukF1bbrwSl11en0K1Pp2SMTHqIaz/kWV37z0u+XX12qLvFSqn7pGP7T4GVGokdNV71CAc6am
PermW+7JP8jms9nBoncm7Iaa0EypilNgjd+NQb0pxe6+M6wrMa7uvOlG94IbYURupimvgig4jnFO
u614EUvusOj6vngVtYixpZJpN+ZwsrRghF+Y8xKT4+lp9TaW1VucdRbP5kOnZTy3lZHs1Vp656Le
jYV2IwWhg6L2byYYfVtqrT/I7L5UUXetxvlVkHduYfbXSuHdjN1409RIY8q04crsPQor5C9zXFOJ
Ih5CHEJDoV40AdHlBWrQyV1YwcOqMXepVygK96j8TeKVVg7PftE8Cl720vEU7Duzvh9LBKom9Hqt
1Hxn8Jp21BDeB3mPUm4m2GCCXi/nOn9xUotUB4ATDQbwmtRt/+auH6p3YC3UDuWFyVUTnxSBEcHx
GPkd0+ti+9vrSvF7V44I47RDfNeFmeSUUgiBsxBMTbDLIcYi6ras9sbvBeWKsFPE9xaaneudDnmf
iUpeLkluF9XNXqrS6C7nwXDCSIt+mMPY4unCQrxKirZ/l3F4pROKVnNftQEqNohq7fRw/qRSBM8I
wtK7y4tfySdNtGGgpgbSCWBi/vMPa9cnbxi70JzIkRHdFiM7gghbQ9H6spkVCCBF/w92FlVLYyrV
TG4aKuaMdsDotjOjOx3qvydKltp1BhJPHHfRltLISjXJJFmmqQH26vPsShbGhGGaMLl+z00O2p0U
b4BoVvfvgwX5fP9Qz0BBNFFoOFjKDazXLwJaer4obRXGVopUZytZFM3LNpWCOKgQrbcMct16h6Kt
IzffPBqbGnTvlz/XSn3ozNq8rx9ORZgFg0+U0rhjOYT7IByOUt0jW9dl91JWhk6HYglMy9EGbmfL
7OIwxp2V121aIKeceHbBmJEyPU1C6xgRFSPvp4703eV1bn29xan0zNESBYF1ZuFzXPxszfuRN/6y
jVX3QjMPGjmLHpv6t1f9YTNr5sU8v0w7d7SsfZScVN86llmB0N+rl2RXaZ8+dUp7LSu9LaA5X6n3
XlIzSKDt0giybdRfvU6jQnfVj/dx/Nz3v3n43Kx6j0TZTcUG3WsdeDB5Iem7VzW4cN2WJJ0n3mJa
ZctjrN4pC72UmUOcWZTFR+ILyYIgqo3rFyGu/a+U6uUd27Kw+CpTnWbMCtBdi4IW/m7xoGbGxgHf
MjFftw/fZEhycAMCi1C15BCgTUn/eH95FSuIclzeh42aT/sHG70SCWPVsYwZ020QOdjeSyAx68Xc
xq5zeBy/T7flU2E4cCJsrG/1YH+wvahp94NWZ2qN8GnbebsUlcYQ1HzXfb+8xA0ryy5N7FGl0gru
q2SNglNOUnOUIUDfmz18Vf9/phb13AJ5JkVLian16V6rnpTiYRK+XDaxdiYgxZ9vKJ1QLuv590ra
Ih+KXuB7FQVvoaKRiMTWRsF4bct4aqEggIv2M5teneotsrFGgybhd6WWHcX70fUb6Jf5fizjmY82
lm+SYY4qqpK0GGRYdQ04UiPZtbTnItpivV3pZlCVRMcJjIY+P7Tznn44402EAnNrGTSOk9nMcOry
+BDVOk3+kxaG+zZH6z6QHyf12vCZmB622msrSJ/zXzBv+IdfUJbRvKNW68qp+RTW3VWkEqOK3XGK
pUMWkhIZswim/oxOLiFZvs+n+yKmotyqB6+cEN2VdhOZzuWz9Pkzn/+qhQsL9MYs6oxf1VezisK4
zweqhqQol818PrLnZhZuTIokT6NA2VK55YUUT3DDblj4fJbOLSyc2BBUpjwWw+gq4zC9prL5HGjp
/VTNGYlZbwRT68sBjA8CAWWhJWIRntfI9KgZsZwE+sJRFFw/U6MNK/OmnF+PeUn/WFlcj7xrgjKv
/c7NRFRuU5l6auYUPGYdkltdtwVbXFsUSknMTqBqMQt/nR/QRvBUGdXkxoVKHgYaZKLr+Hj5GMz/
xHJFIPiY1CONmduK5ybyQoUJptEbN6VYG4TSdYKY+xiFrww17Nq0uS8LZRdFW2OjKy+cJn20uzjl
VkIjM+0JftXbqtpJVCsRuwaiBcDbPCqPqNGDJkEEOrmL7HiHEOm/Hh4E5gb3F7No9MPmCYvzhfeV
pfZNoPPMpQWSyFl8jcpnA0Npv9EwXVsqloAk/GUl+TTDoen9GKVDQe/ykQZB8puS7s7aZ3+0uzyy
UVyeHkc3uoqugxzJaVv5ffkDr9zCM+uLjZYtvw3lpAGf73c7P83AvkGw31MuSTZlP+dnbnGYzmwt
fEoptK2e0eznherpLMq2LwQ3evTcq3Tp9Lvee5nkbAdM1m5hojSbwhajr5eX+/eiX/oNC68j6GVc
jkkp/Q2dKDE4YWzrhRs+Bjvljk1/JPBlD2y1drw9DQHHJ8J5vfwj1vacKJdxBWDN1KAXZ0srUzTc
9VRyY9paUVfT/agcKRt2+iD/uGxq5bVAFQwQ3t/p/E8FCEGP4iwphQ5xexGJz1+N/h2mdfeykbX1
IKynMtU7w12WaYiZBSVc6pQGi+jUll9ixXjK09JtKH9fNrTi8Gi4/2No+fE8g/IuPVBXM96N3EC7
W9zQKl3bL0b6ZKB+DONTuji/9vKolYLZNLJbyJS2dHojfmb7aNFcXsjqjn0wM//5h9ACianCasUB
Jo/2bWx/DL5k18ZvCEV3l+0sGO9naCQQBQiJAd/jwqEGOjdUSGVA3NTJbtCIGZFJ3e9VBfJeev2+
LcbmgwUL8yFT5VfQMSg2ycYuCtXHsYKOvdJ3U606EONRXo/G+yTvkHsRFMMpgt6gtRs7l3/t6q6A
G2ESi8vxKZ21ekaTfMAerl60r6JU08XT9lMc3QuCtbExqyfpg6nFSVJrPUFraFYFVZNfCs01j8xw
4yOvVKbYfIYoSc7Bv37KZwUhrNE8wN81v9IXaKCc+jZ8jl5Ve3SFQ+7Kb1u4+9VVcdP1WeQKWbtF
KlN1jTIGAre9o4ku/KmnP5c/0Ep8w4L++fcX8Y0+jVVvqIPsVn3S/BKp8u79TC7vGqExadvVOY1j
qO4vG1112R+tLrIna5p7Soosu81OHffdSaQS/wAvzZN/DcDArr+GD/p9fTKv4if++x7s/33KO3/H
f5Y9b/uH2zoQoFZk8xwW+unWeMqEE8iSjWVufbuF56FBXES+nPVur9d3ahXfVa3wcnkn15wbaEHm
9kXGBz4RCEzW2OEB/N4VR/8oomJWRdrDOG4gmFeGP4hkECoBywdA6lO2KwaFUJs1oG86Mvfiy/gj
+AVB8vfg1fohIWK/zx7hN5m2jsnq4j5YXXykKYtkADeckpoyc8FAV1W9CMXPyzu4AjZjRQyIWn8x
kTCbnB+FPA7i1E+4AeqhOKoOfkP7S4sgOQyMPifvwsZmrrlEwm5pHoYgWlgimkPB1BMjLfhkg+eW
2p0wZbtBeBD+yxEnwIcSAfTgZ2ruYBKVdKiC3jW9fl+Yv6tcu2mC35d3b3aqy9jrg5FlUSfIomgM
07R3RzOGKtv4U/T1rpSDt9jPbnNP+pLIyVaWuXos/lmYtXCJaNVKIk8fNkEjFNOtb9wW2fPlda1d
3Y/rWrhFzahALQ2m7E6htbc8gCEWMmz/wT/81RKlBAtd5jIT80q406OeQH0aAGVrZvWtzLx/X1vg
vlJt+V8b82n84OioKKZdaOS9W1IWz6LvitnDmblRil/3Dx+sLO/QIPWekQLEnQS3240zw41/Lfb2
TDjDiKQa7Bon2CfO/6qH/Br+j/+eP/zPQfsoBLHymYCkzsrgIKxUgLLnq2tLs88Lkx2sfTev6RlK
3UYAs3LYziwsfRBDNKHux4rLMEVna0r4oxD13h6G8O3yiVtJyzFkAQSTUUZlqPB8KXU5Fr7cTL07
99vLAORHBpCwlO2suM/G8jSmya7XtlghVoZaGU0CEQjJFwyaQEXPzRZEgU1mhYo7Tuar0GqvqqB4
4ES7n3XsHVRPuSpz7XVIidwsfePxWjs2ikgMS4RPYP5pRj/2u0htBj6f8dTvy7v+ti5t87t/Gx7l
b6pbOUB90TLfcsCrh+aD1cXdTuTG19MgUFweTiYZO6cLpP3lj7llYrGrvqGWRTt2pE+K7gwAwYZ2
Sxd+JXA727vFwWxEFYYis+5JnI5lfocMSh6k+1C3HP/X5cVIKy/Wman5jnzwIXVs5LFo8JnMH8nX
9m587t6838GrcdvuhENxrd6ET+XbEG14xxVqBY7mh++0cF00jrIxni93cAx1u9mJkaPY+gEQSmlb
hl3dqE+6Pe6G29713MkZd8k+dvPXy4tf/ZIzYzyzobTFlomwNbWWFJVM+CZqcGrU9jiV44aLXjXB
tBxJEhRan+gAMmNmkBj73o1TGC4D77GumnBjM1fe6ZkmDqpphEQ/U54bjCmXVUXSOEzJb3VqXNGL
EV20CECs62rMfLvU0v9QcMYo43VABfDSS5emBn0Wiz7klt5YXnlm/kcIN6/B2tmUwNJTQphl7paQ
+lAIVGPIZxt+GThqFUZ2Urc/9SF8LpN+SwF87dJ9tLZwHUabVabQgkkaW3SRy94FML5XA3Q4J2Gn
FxsHY9UaxFZMHSHqRPx9fu/6LINK26MI000QaXcPKnC7YCqcXE7s9N9jBjRqSooOuoNuJkpR58Z0
2dOZgyUstaJY/o2AenDbRVpz1JqpdWNTjXd1FJsbsfDa68rzzQGh4P2ZS7AYqHZ0E+k0leMahgPd
Q59QMneMraHkfvkmb9la1AeaZJLUUZGIFTThvQrie9mKb1SgUM5lOyvzfYyuaggfsjBGuJatwTjW
k1Qq8MyCUt33qbAPUZiIJWUfVuFzPyVHErmjIHfHscmfmBTYmhpadZxztQUsNsMzhro4pb08aFUr
4rPqvXfQD0luj/vhKKBpIjvhVbovYTiBDcE4mvcikLv9eGV+2YrM1nb7429YnN00FBQ58VXObvUt
LXxkOxtAmhv84isXBCoCFDThgUcVcBm86GqWeF7YKm5liP23NIllRkRHRJ+NDACxitAwIyuee/n7
rrjrM6OLh1dGOMszGkt2O9QvHEg+D2oh/IfUd1ZQI3fDa0NzsriNsVemEiq8iisVyXXg+awQWXW1
2fAwaxEYdjgrM3sFaeK8wx+edqHxgl4b+Uya3e/nelbpTJIjqn8ZcIIrhpJ22nDQNvKF1S2E5Ypw
V9UYil5aLXJPSCKvh7rlVWl+Z+DW/sM3+mBgcdetaVCTcmYbUFvvRLfOLbN/T3QGbTPR+iwUNA+R
Lw64pyZ6lmvB4GoyQyyg0+A6vNKbbMObrNyjMzOL0yZVA1KPgT+4Udc4WfGaFt9Gho8ub9fKI4oR
IhykO+ZR+EXuEch53iapotCIb3q795vBScGl34b/l7QrW44bV5ZfxAjuyyvX7pbU2hf7hWHJEriB
C7iA5NffpE7ccQtiNM/xzMO8OOxqgIVCoSor01LTYOqGfMPtVr8/qkggvUPFHEHyq9d18QSvw4UQ
gqh8tB4AK99Id1YeU5YNnpKFCQJUJeL8aao2PWRWFWRtlXPMMQEDoLHl2iV74462a3srSsB/1M72
VtK6Vk2C/AU4L9FrxCycCHgyZnuaHTXHEM0+jqAdFaaPRtCGRpTs1Iviff6Lk3RqTsiRJ6WU4kkH
i59NbjumehXZ6jesbSX6JuibgvUO00WCn2sDxHvN1tTC0k4e5Sbnrq5QQCObHe7oKNcct3OMa23e
4oFcc3x00kBIBLZykJYLPjny2Y4ZmjrhaFmR3eiHXNf83OZ/Ec0XAMEC59UgUyy44igPljZLqFx0
c+51SurSYougYw33YkGFWcUgNOTBvxEmFAnT5axMEY0i/sR+pIfiFVrMCvjFkqCsPH3jVlw7zafm
hJBRp1qv6RV2inJ+Kfeay3DL14Q89uT1fNxYvT5OTS0f8eT60OWmwGAYAgf3qiceYABroSFFh+fA
MYDdPBCPRVt1zbXnKJ4TACFjPMZc2Dq/Gh2dVmcAGOH9fuhxZxHgyJHQmJcjnoBaYEWgiYMYh/H7
/Fo/PUEodSKkQDQKUovAMopXsuF0maWOpYaAz9l+qJ3ukWCCM0SFjd4Ch8rc3NExj4bI4jqj1of4
CFIwt51yocpGDAaY0vLTKk/3BlMxIAKlF/xfJqlv81LDIM0s579pGc+zL1njj84cuW/SWPPlzmr8
GP7TYZqoZg/VYFsezyh66UnmcFfLyiyqZrV5ACs3e6wUKh8pIZNXdAa9mKyB3NWUFgpmpQBBhzPo
+37kpg8q5QbzKAUFIRzp7khVYkq2wFzOVJf1JXiokqMsA9ffGiYABOd3c+V0YzMdSNCAfQ7ld8Fx
SjtuM6fXxhAc7y5uUpcOEbM223WLK3z/Zn/MCOGxUcsevNTlGKZP5gFTmbd5hE30ladtgqO1SpoN
cWjIOiwNWjwAvrqlLbMpoX0xhRCqCMZpdBUGvuPmZbIVt1KJa42tV4KJL+037oC1OweWwWmPGrL5
nUV6ahRM8pkclKHe4PMjN/zYd7whKO6mh9orG/cvKBPxokfMROaDJBVVmq9rrXv0pBjDvi5o1dkH
j8ToSl6HgVI3dmUwmhM/fj/vMStR7YtJ4VO2FtTTs1kdQ5wVP9MKTHtku74djlNnNn/jnSfLEz5l
mWjTTAcJvXxM1OktBhRlkKpZ9+dX9CmQ/s07T8wIWWol642sxjgEnY/k+7K7Kfzxwtp1YFb2gTdE
pQva9TfyG/fHY7LL7rIdwHTvxG93/Fl93oqrqz9HAy84ysCfN5WwauSFloXK5Qh+N7IzbFdpo+pI
LsZ7yIQR6iq7hrj9T+XVfEBJboc5ssoD26iiRjzFPJTHXPazkjx6vfXD1pruEDn488OEfZoVJ2Z1
NU24P4fLxGPXcrJbODq7QPZp73Zgnff7/z2D/GJTzAvUtolzHZtR7Ls9pEx2XaCHxWGrvb+SXZ2a
MeWvB6mlE0bSVZjRo27fRgurqh6qu39rRrgyGY0lA6jPxUx2Y+wWyiF600X97rxHr38pEJXgWl76
WWLpYwCb/awUMbol6Or7BWbeg+z6E7+OGSbV10Df8Td0qgb4yP4YFfKdcW75iAFLPXQwNdc6aR8M
LL1U5gJjzKX6cH6Ji6+JZxZoJfSKl44J8pCvH4wRg9N2TuELZm26xqTt0SAKFMkofKPEPJjFu7Ai
w5aw3nL2vpk1VLwzTTyXjG9NasVpOquTRoCY3lWF3WoqIq0WUIn5jd1tVOVWnfLEmHDeDIuzOh5l
PcwVjK5XtfpQmqXfa/UP0Jjd1uCIAIaquKSG9HJ+c9eAk3AcpPsaONjR1hN2l3SySdW8msIUWIfA
ZpB5bjnYxTBp1u1A8p31o6e36Q5cBRa/nq10P8U/uf5qjDL6fwSDC+9D0m0AyNb2HvURE+/jRaRB
fK2C0VWutBFPuinW3+yyfhjGOIg75wAWvDuDTlt0KmvvBRtcn6DARyEWTyAhECtdwbtMRyax1O9A
T3jIKxCS5fs50Hd950obme1aLgaeLpR/wfKD3qNwmc92UlStQqdQ5o+KXnhj/zpKW2K1q0kKgP9I
3KHRAFEhIaBOcm326QhseG1C3IIpe5Je2al5VYOVRM0wbl9fqwCkA5h34RDnuZKx1f972QGk6v/8
BFGOMFZHk1YM0YlP6fvUddAQT8MND16ew+JBPbUheHBmzdlMKTzYvFXC2Zd5YCnBQl7NEf2sypNj
X9lymCXAfbcJsUrknjqqoIK/cLVEfxejNCFJIWjU3aXzFuRiy4IQEUBP2koxcIJhRtBuw2DhVEtb
Laq1qIO5t39WITgIMTRiWQ2OWafM0Dlk0r5VBlA6q8YvSZOOSkp/gNXmcm7RAdn4aGtB/cS0LtzC
ZSP3mHrhwPDNauRAwR6MywedMO4yJIFl7bh6LR+ULnN5d6R4sQzqszGAyUC/KUgcGeBPUzLTApWA
/Xj+p61uvI5+ggmRGAONoK/XDVL+CoLI9hhKTu4W45OdbYHU1vJq/cTC8gtOnvB1VqRTU+H0F2nr
Ff3ewNRZ4zyq+q9/txIhyiQl7uhazXS8l20PfVBPHrc8aDVQ4wAsV+RnafHrUpK+1SgaMljKYOxU
6Z47jucktxYqBGAMOr+cLVtCj0WTSFZqKbZNtzOvTZ191UHxBQRHBnlK6FZZcf0j/VmZ4AZT6nAe
IySEWpVd0aR4RDHfH6ZFq8Hewi6s1lfQd/tnGwWPmPsZE+wWjPHD0HsgpaG7wk8b0F+4pjtPrsTc
fs8i4LtkdyvtXs0ATo0LbtKDNN4cwHgcGvegC1LB8gX1qtarr43XyiOP5LIFvp5A2Gchhd1taQ+s
H7c/S1++w8lhcMBVROwJXzWj5uBOs/Tcsnj/7zxHiNbO0MW2mcDGjPiSl/e04x6ocZoG9A5VtXHl
rQbVk28pBO5yUvCUNRFUG+hUuMjYQVDU8JvE5EC1Ad9jkAwqwyp1a9YE59e5upcALEMTbJE6EOtl
BNqMqcJzHUSTO8oAMNC2wOWrZ/CPhc+KzMnXSqes6GULSXFSUK9CR3yUy8hQqiAuh4j2G2XVxfO+
3bIn1oSbvdcSRUaFB1vZPEHR0qtGEGipWzftlhUhrtRGx2qWGzq4TMEVrO+qQnYzbWOobcuIEE4Y
71p9HEu44HTT6BdUIa6pPZ7//Fs2hChiQSdQsUoE4866LkAy247vubGlWrDhY5/16RMPiC08BtiS
ulrgxhvH6+QvdAQWFfB/vPgzWJ5YaOsyrgvIv4OvfHrKiHLL9ad+i1Rk9d0MrXFzUbkFYa/YhqVD
3zgzR9RL9ubBTD1rl4XmDYrCqUf33dEavRTMF7/Pf6HV2HBiVIgNctECXFUj65HLel8Cgm+1FcjO
UHtqrjixINlmAmelBuetrn+yP0sV0ryRmOBsXC5O03oBxZRnDVusw6vZ3J912UI2J2eqVcz5pIdj
mV+AesqNm1fD2anx3QwcOWXa7b9akfhoxWsg6RyCFeVjd90p4x5dgq3UZv1SPlmUEBcyx5ltMsJD
GhRWyK70qyctxNvw1iCgPkMzqb6D8APxt5pJazEWBSjwfWPiBVgW4baq4rGIe4ZnG2pIXoqcV55f
2MLFIoMtytyd38kVlQt0yFBmdNAbgBKJWFcmFZWUhOP19J+6cukbL851+6u9s15BxvUOZqYnkDzF
iPb30k38F555aly4/NPs/40npHCN4a2c242Hxprvn1oQNjNPQJSaqAgmDjNcq3rW5Y07arV0sEBh
gPyBiB6gFV8TGL3WHIxMoDzFPZW5aqDsqFeDOc/970pvqx/MXPDlmCQ2dUv8YFmW5nqhZ1MYG+Zl
ZbELVfqVMngJpD8hueCXiR5YBoicKuoCN+OW8x2YjVwtve7SQ6V9qLnhghcDMxf1Rpq1GlNPf5rw
OftcrqZCxoOjDZSQBiQA6Sm7GLxqb4Y5GhTp61Yzfq0dap+aFL6vw6iZ8BTZFpgnonrwynB283cr
MO8R7kL6BtI+/2+mjL4YFcK4oytdw0BXCv6/DPxnNQb7tkDwazOHSOIwEIFe/KKMKgRtS4fABKZO
cc/e29A1o4HxTG7L2M893Y2vnUO2s5/JdbMDz0tYRluT/mupxIl1Mc/LSSKPk5aPIaS6PI2bIWhY
Jr3ZSJW3rAhHR1NbpVR17CMxfjigKxvAXTltRYAtI0IYb2sVYjMZjCj6pRXruwa6yXO6pRC6FmdO
N0zI75ClUh2MMhjHoIanUfm5LuqtusHqS80CJhrYDATrb+jUzEadixtYihT/UpKbEnxCXL3Qhv0o
HzU0HZPxugYH45xCakUu/I5VHp/f5fyYVuDYhXyow7f8dO2ZDKUIqIZipPg7DfUo560EMXG0Ocob
QplHbchz9V1AtY3gsvi7+BbAyN1CaLDQQ4gAtsqqnUT59JU6dyVnV5o/U/UyxmMuO4IuFsfw7fzN
uJLTQHtvGcED0gwAXeEA0rROUmNEic+oHkCz5Y3zHEhG7Zb8anD0wKy2EFTqig+dWtSELAo14Rjs
oQvcAS1e1QPFaODcza/9lbUbH9qfEA8GsAkjeaAezlwZYypgZdNuOGSta/f82tcumS8/RTiZAxhM
lXjophDqa9czyI6H2YiqDA1nTi5z62g1JADh2V4xXkhCbhX9Z5UYnmn96gsdwIKX1JyQkzn3I1Qo
Nn7a6i5hdAXdAQz9Y0r3633LtCTRYxPfpXtpPxg6eOBzi+LUZ1AgUF1wEVv7rYxs7WJzZHg3oC86
Ll2xBTVrdgqJiHYCntd5m33NT3/mUbnr/eEJGGMfpLFbHdiVJPCLRSFqjVCKGFKlQVYBkspHEN0C
d9MSiEXhrvOyist7U5341t4u/6pwyL5YFaIYkDMtKIqxTj1KdHCuAFsEXMOv3o/dpoE+9hZb/tYq
l2998tRDdwI80gSXXG1bnad0zPAaLdNfx5oU1xib7yN7AHPOeQ9adaCTjyk4UK6XcylBnyjsVHXy
9RHiY6NENoys3DpfdlJIhaQ+p6VNcYBGfY5yzJU1VXaEkMT5pazGKExyARCC8us3iTqj0hWAmnAh
TH2WeVVcPVCjPIB22LcaI2C1fWzovEX1tZaaYG1/rArpTz7EaIzGyZLxYvIwyHckA2vuSxtJQetz
PyEPi2Q0olPu9vfWryTYcpvVZevAJ0B4adGBFb5gbLX27Nifz2iQehogYM9fFtbsfkaWOZuLcF1w
fqPXA+KJSeF7VmmMZmwHT13WDO77Q38rye68QytyjuSwhFKCa18g+oDoHJnu1opXfRa4TBWTikBO
ik2JmWjpDB0BJDEypl5yGZn1vOFLKze5gxfMgkPRQecvxtUu7iirlzd1KqPpVLWhTmt02WWvbe/P
b+ba2Ti1JOylwnij9xR1qly+0pUZCgIHu9Q3rrAtI8LDoCMov2KSFPWd7LJJdz39Qbfqbas7Boip
bQCnCxkHwQ07YKEr0LLqYUMN+QY02J2vVVCnNmYJohNN8nx+29Z8ABOj/5gTtg2jQjnBA2sKbZSs
qkcIZm9s2Vp+uWg6/WNB2LN2HlSHgnAW4X8ZTFAP6MJBCgb0lU7m6f4QKIH9Cv2ZrkHZY6uGtPrB
TowLUQXDcJmmYP4wNBIoR5jH2hhcVmyUYVeyyC8rFJK6Micxr3QYAZ1zOCoPGYN+3yPmQfCEKzyC
kU7eb4okbviJ+JgqmSNxuV/AVLcLdE/znRfTa6L4Rr6me2DMUHQGfm8rZKw9jaFphfkylH2XZ6Tw
NSHh1tMmNscQWgUtULv4lI8YM5GzwIHWcvOgXGVBbLnVXxCqLUpawK2jHqIpIuxgMJOWDiyZQwqq
9cQCVeomZ+satGGRucK8Dh5C0LQV1mZpCTHlFjeAds2Dbq+h5kKuhkN1qYddlF0p+/NHb60W+MWe
4Jwoqk9pshRulTd6BJvPLv2po4eEmS7tkP7m++Fqcq0fcbt1ItcSstN1Cv6KqdQMNPhQewXbPT4g
6MkvnECH2pYW1JG9Ucoy1hz1jzWgRoR0DHzjet/EqN9Av/MjV/viDty15YXTJSBQ7ux83zvq3GBe
EEyTbj7oks8clkZjLisPKaiqg7ypdHJBe9O5qjqoIFgpH70a4MdLOo/GrrdqVXEtSFlMAGyzPJCt
2Go8btkNtD6UZjhmU6M+xUCu/IoNngM6rVi2q4+x7crONAclxEaOzqSrPmYcMV4y2EBp9k3ltUw3
7yA2Mb7PJq/B2W+rXlzpyF3baQnLVeySVhpBeMXBpW9LLLuUeJxEsykhNwOCZfaHng6YyaJdfpNa
bAw6tUzvWSJNiAmAbU/pm6nV7O28Z21tufDQamojIZU6oFhFo8yg7lgne3uOg/5vJo5OXBjl3q8f
t1YKZShzdQ4LKt1Mlpb6LbrJkKgieNJqG8taPzAYFtDAgqFCjVX7aq1NO0gqt4h51n2OATeQN8au
+V7exzcW5gUY2BalQAVuGahl7/yOrt0juI//sbxcoydvisbQMag/yzPUaUClj7Rsnn/Y/VYjdHOB
wuUfQ5V1ant5QYwpIXq8cFOHRcy8Ys+DN3qKV/0ukv1Y/yq8f7tCIRGQMDauQ4cPqc3cuiZOYizp
Xi6pf7ORQMF8quliSE2IsU2m9bI24RO2ztEmHxp7I8Xt+W+15v0YSoBOK8rZEJ8TvMQmSdUosYOg
bcQ/Mrl7tCHfddtOG6nt6vv91I7gE2nWMK4pJXx/X1JPR0UzrEY38UEvEoH1YsDAx39B8rxskPia
PrUquMjMMcxn1wp6vjmeCjhwSZIFiQH8aKXemt3H+b38rIB9N7fwKmGQz/om4FvKpV6XYw6yzUPy
gOh3oMcERP6sc+NQfZu9dt950Lp63HLH9d0FHwB6VhjEw39fTxwoEFrIl9jAGbmyN8XJ1QIfkSBb
FCDlgWqK7Odh0rjG1lddO+kLKBhPX9WElwreM6nqOKmVjTdZDgoO0rgFEo0KQiIVtCLoCJH2ESoj
2cwzP69fmXO0CsuVWswo53V3sNgW5HvtWQoUKcqgy2Z86wTJU9lUUzkaYaZMH0pBahevkKPVD7ta
iwfwdJLLDJPT5z/74rpfvzpYHsD2gIqYgZMklilVJwWyhWlG2LMevZ5yF5vK7l+ZEOuS/aSgg6gg
oSsgD6NB/4eCLPm8iZWEDsvQEW3waMKMr/j6dFozg8JIPuN9LXv5nREqbn6w90qEFOQd81obse0z
5/62bSf2lsh0ckv0FpQ+oHI9hxaoTfTS8dCJBBW145qYwZCVD6lAQsIeHeltY6HLP3zOsHBY+nKs
oB4Dw9UHJodmnBT6s+xcEoEGArxupqu+AYkSkJBsntMlfTtnWkhiO4iZjBno0cK4YDMo+Iq3tjMy
N630LFSVMig0ycMk1d2ox5dG3myi3L4ns/jGSAXAogmk9TdkpZVBng9EwDO0Y9meBu27UgfWEaQN
EYva+mAH57f6e3j4ak4I+hlFEpDGCAWZNPht8TYaF5RuUk98P/RfrQhBXh7lebRzSJgs4/zgsvN6
46jzKzq6NGr8McAIBgStwf0w+/V7qW4qCaw8877+AMGThzY252rCD+hewFofIRM4cL5L8DThISQP
JY9fQ5lm6/wssfWbL518S8GN5z5Le1WP/3Nel3G0HkXiT9UExQPpK0Bhmz2JrZ0W3BcL5dqgwn3G
NzvxJH7B4Lwgsbprfg47hNZ5p6poiO/mfKeHFfq+W03R1aN7smbhMVakyJOb2YL/Os+JfYcWm6fn
j52xVYdZ/p0zeyuiaRIMaUjozkOKLcOzZ3p0MNvCpVt5zjyI5OXSjzHZoqJZucPhRSimopaF2t83
6KDUcYR4pTFDqHj1nspNvYbcUN6+F+lYXDZjD8lUiTIfyvG5Zxkduc4mXu9kpzU8DkLEqEyg9KUU
XbsVMFeP8Z9fJlZPWlBq21bJ4N9+fuwe8iDzdcNTIBeGWjOknALMZzgl3pBbb+/Vz3BiWHia2bpN
B0uGBMGS4Zue9Ux3aeuWNzSI91pkax5mvDGUFNTehBTruMUTt9IO/PJJPoEnJ1cUBzNQ1ZSf9uMI
PGNB/KOUAYt33W43X0DgR9kVr1KwEP7NAW4MM+KtVz2PEkQ4N/Zi6xss0eDkp3RUSmKjB2kQxM4+
Zl7dlyb/CdnJjefAehZwsuVCyI6dUpXUHkvO9iqKHVYaShhth7BnyKIKWPn3zTi2fMRvZ+3EohC+
WydPwM/46V2o6/82LoZdfilFE0QKtyty3x8EX7+oEKqpVBV8UBZjjmuo3vDWfEyB6UGr9FX9jfmf
gvvzh+ybF9u2V9PEk3UK8RpqdBP4EPAqTooabOylN/XS1p2wagM1OQvPD7Cli/wsYyNPTEN3DTnc
f67CPNl1iQuhUx91gI+8h/afp27dwGvHdMHJLbQj8soQuF7Xtpl2yE6LIWwfp+zGNgLoNJpM8uML
miv++bRibZUYDEF5Hc0ndKCFncTMbKE2Gj5iLT2O+bNF/mdQjImXFACplgo5im+AvAkx1LL7ARIt
NQnBCL8r8vpYF1utw7XLDM8FsI599i5ESgeN5bPNGMfHGjFoDFnYYvwRE1Te7R/n92vN6U8NCXUn
xWghbJ0BQjShP1IUhp8Ppqd1jxL/pbWb6IC1SHVqTYhU9VwZMishqwpBQN1wyZ0EqgoSjEpAILbr
x9cYCQOXIYeI30aMXPWLkw1d/vwkRk6kBaVgrJph0ZYXEIeFKGzWbxlZXZ69cLtjCAscbsLydNjQ
iqRHalBcK4nil+axSNS/8fATI8JKepIMzeDgRCXdwaAQW94EMi3fXIy6oCD9ZxlC1NWh4NhCEQWK
jlHyuw7HHfJjN7mD7C7Stq3G0uqHAYv2MuOy9JeWAHLyYfKhKHpzOVB8gP6mJl+BuezneR9fTcLB
B26qOrjf5G9gIdLXXSozuJ12jfnRFwn8b+8YnjGhH+72fv67CbM6jGPvL5o8kIUEUxD6jwqmZcVo
1OcTy+1+RM/bt6N89yl7Qtzcgy5rZHjgc32Mj5sTQ2uf79SokInTKVFpPONIL5kRBnbeFyKKam+D
bym/3qqqrLn8qTHh8+mqlVmcyDhXtRoUE6ajFeXYZVudwdUM+I8dVHC+ugmY5ax0hKYIBgLUQ/E7
D+YL4866AsbJM9FUItdbPKfrC8NNufAg4SsKZ3keeZHNsmGGxLoo6FWSV/48kui8Z66Fecgj/GNE
OMtN3yparWNVtUNdPf5g7NK2j1XHNqLf6vZhqBGkKCaYuL6RWWoFVOQNgt7xrLgmJLB3w3UaSHfT
jXxfPCGI3E+v2s35ta2mi6j7LZQowMp/Y/7qnDovrPkz4bBv8SDwlF3+aPtdkOzmx3QzkKzt5ak5
IX2zehKndqkil2n32bxvwIWe0KMyvZxf1poZsB2AZRED4qhuCgkGGAl6o2BI1cxsPnSN80GsMXGh
IHU7dFvybGs+eGpLOMkth360NqszBikeBzn3K9BxzfPGglaLbadWhCNMHDWRtRQTVhKdDRejDSO0
6IqwlIyLUpsxftPWmHFM6gOdtWfWSf/7tPbCdA3IPGZ9NJAvCi85mVsmBBBNpGxF5qnV1cCezn+y
lW7QVwtLxDy5Y8yqBU1Vhyf7dDDUS7YvQxpBtvuj4RDbdo1g9BatEn0It/g/1rIrsP0CEwxORxPg
ja+GDc6rikATGJinOvPTlt+wkV+lvHsBZeZvRd7C+67oiGCly2KX1jtsCt6JMqk9QR8RIdH/j1Dw
Qp51JwGVTg5oJSrUHTB4D+V2T7oZs0CTXLzPt07+sioxfzj9EYLbQl8I71EZ1SdoSx3aaNhpIPv7
K96zr4sVd7dO8OdLCXG56Co0So3AfFowkZ1r35uohlAvA3P8f4GGWc0oTpYoFoEsVEozM4VHFZrH
VFf1+qPxLHlWEKNGjUfVtRK095K/dSmtJUunZoWjYlh9ZlgEnzcZQDdeA2zU9eH5w7JmAqwJEOIA
cxbitmDCafuUUAPZQ8FRaletC+LQu/Mm1s6jAq4YW1UBDgHfmWhDslHMnpAWdb5zDUD1pSO7FLLz
tau7EFEHSZ5nym5eo/sc/zpve+2EAPiyCAqjE6R8yzeHYeKgh4PtMYwjVrv8atxpxB127RU0JjEO
40R57dq76rq4Uo8YlMs2Z7pXtvj0J4gaIVaF9LoYejOc+8OU1gdSdhtAqrW7VwH/L/CIyKy/Q08L
neAUVkjLyss4Uvz8QIKFMKXdg5Qq4hdbSfyaPeAIQFCz6JiCBEiIO1PXgHRttBieDOigqsjOck+9
Lp8WzZj+vrzarAytJLkqMidwYQJC9b0iOnAysI6mC/SGB0UKzcTlmQLYy42OGvtmHX/lJsZ7Dtyb
UJ2C3xpCqJkH9PCsGM3iAkffM7qnjqR3Zopa+nn3XEvUMK8BhNbyJFLwIvp6Y2SKYvU0wckGr9tY
BD/RrEUA7UMHyloW9Se8wdJwqxezck1BWltfeIZMKJerwtfr6BTbpRz34NRF+XYiwYDbKqdHuS1v
WntL2lld20xod+GqBzmgY30608l1bChMdXrLAHRhSlvFlQq9uiMZtYKej9pRNwcnGtAth0h7xX8D
mJT9rOMMPWRWTzfQ40RVmUEmnsuzsit1E1sCmE5kpHLjZg0fftWKlUcJyQe3p4ze8czMApaC71hh
BnvvuD5G5z/a2vYB4w0Fo0VQAJfv12+WxHHS6HiWh3arBVregIMNnPQ6ZKtLTJNvNQNWEtCluICv
ZIN76RtXsA59O+5Y6PfmRM2hYlO1B0yDaF6V6DRkc7vV/F1dnQo5kqUviIEOwTkaSyqg+VDgNteh
91s5QBwnQWdJboWpUMnZyNVWrEEFCi8VDVkTRnsEa1pix+B3AWeYysr7tkkMd26d676PiYdGw8GE
SOn5j7eSrKAs5KC74qA+8O2+Uycnk5FkdyGXnBGinHWoFsqbKU/7tG4fcr3dVziN5Thswfm+J0mY
fEWf1bah9vKNZGoi1DFzRuWwS3Pi8rK97XIJ5SJ5I71fcReohqASukg9AoshvGNrw5BiQhTochfx
U455ocbE2S67F2aoG/f6yrn+Ykp4zTKtrPs2IXI4OFd6/VqZb7q8wcS2cnV+MbH8hJPQUVHSOiga
Q5zbcF7BmP67SreAK+urQPEOmHGMzYnTRJTmvaIsHVuWJZCXoP2Nk+o7JUs3HGAtDAIKhJb7or9r
fCvIzyqG5nKTDmFKc7dN9ajMf7JxX1uPJi4ao7sve8Ut+vwC9BceXrb+okoyG78UJ9+nRSQppT80
JLRY73Ud+k11F0mmFdBCjgZdO3Yy2fi+KzoKYBE2DGwMlJg1tBy/7r6lcCijKx186T8spwCBQJtp
fIX4TMNvkUXpqGvNASDoUffYdG4JlV8w8XYu+FTOn9rVj3TyS9Svv8R2xji3SSnDDyY/Iz8KCrYG
cn/eyFpWgwiEdgISmuW1L6x3sKgsUSQ2Ycbii94cvCwr3cqeX5SxxOxdvqd5E4JQ2tO1yR0NflnV
byr/i4h4+iOEpVI+NoaVgGIsAXODZDGvMe84f6eQDt4Egaxu68mChWBhzTmNax22TEKjoiggvG4c
qex45zd2LcifLkkIFLxRzTIuHChfF+b7bOiJ21sD5nLtIwRxHkrNuTpvby3Gn9oTogZNSmWyRywr
ZtKRxU5gsArUZtqVKRf3mlHuB2Pc9coWUzzSmbUNNT51ESwgntVv0XcuOzYqThu2M9WUnTWDl5GO
FdGhk5E4CRT7OHkv066sAhP4iWAiOUWjPuftcwPE1exZjBYH9PTqHcWh3HVmoR1soyJh2hqaXxp5
v3NKBbVJAHpds+WaV2scEdgyVL8zzDGAY2MYvVcYGFMsemOodfHAukKtvRhFK2ACa1ne9+UU70jf
FXWgp+DhBlW3mZaBk9f8PVZriOmWqGID4DBCnWw3kwIgDr2qUUBPobAUIkPIg1wxY29QpWw/2VZz
wdpUjuphUH7ZdakGjcXTnTUA/oeETvVlEyKPimFDUZK0SUSSMr5s8wQkCQkuM0CSS1YwN8kqkFoN
KeZbcsVqgrrt1SEswOAdZaOa3Us57RF/1Npti9S+mqsRpW4iv6md/sbBCW6RfpdkyY47WexO1NSg
Lh7vh7HHMDbk44IBg6P7dhwL1yHK02BWxzprX9BJfzELExxb4A2QKKSDpfKhBr+HakyBg1eOK7fZ
I9PTm5JDYWtQItsCflNCpWGgoBsHRSjw7ndDmkVJgnpAXgwvpEv9ZuJHtazeFTIfO6ZcTlJ+M/fS
c0nz+zgzIpPMv4Bv3xuZBJm3esyPvFKuCdcvk9q8p7l8NIfqihjN9TCXiec4Dd5WrRpBa7vy5bEB
qeKQ4hWNTNfQWijspO1zTvN90ekfylJgbqr4psvyi0KnR7WzPjCv7VWKvMf2lB6mPSMWk5/lOF3P
jrQ3pebGTMn1nPaLOrT0sy0y+TCbBfEZRSvIkuC8iO9SkrhOYpqXqoy5vj5TL3pb2Zd6wvZy32mu
FMszeAFRaErZPZVL6xrjnBYmZanqMUcHeYkc60Es9fY+w2g90H6QYu46pfZLyBO5TszzEJTAYB40
q8uYz4+czj8m25w8miWQOMM3yUwQEZqUMcBxuiNzLOI7UAj0mG3+oJCH3oHJMN7nOnlUB85AJ13+
zmLcSmkhpQGqtnVgdxAMr2a0JPuRLfoATYe/3UkuRGca+H6tBH0JRUWH/MI18GuU2leiTIML/oXG
Tcvyvs5remiI3YMOJseYIYN+pc7Gj8nUAyXGFnEa48WCE6PXOsgcbYwmF9jYzmh7b1BQhHPAO2Un
JYRZCn92EA71XOndqQPHbB9fQPhNddPaAZql0B94rWRRGtchIMs3DWc+5DkPlaMDomD/dEooSqP2
LvkNqa19AjDYXmnGwlPV4qqG4m6g0+GnaXdPg2H7tk2f1N58MCTzMLL4zpmbG6uW9rNk3ZZZtadV
c52O2Fog0FEWaYDlKdXKDIA+umhH3oITbpA9gqfxZVFb2r5KnMbtqy5s4tavaXWYdbonqnHUOr7j
RfrbGNngAr+EYyj5Q0Wv9Nl5xxZ9JGwEM1E5XCEn8kypf+K8qVw+ax/mwA8THe9IWYc4IGg1DW/c
GO+qXLpSy2n3fxxd13KsOBT8IqqQRHwlDEz2ONsvlNNFRCGBRPj67dm3rbq7Xt8ZOKG7T/c2u08i
oO/VVAEZ094FhQ7Fo2veiGE4yqFQOwtef1XblLEpeAHyxGAtVwwR1VUD70rvzQnh9d8MvsB3Px+g
1Djr1frbuvGpnrqDQKxrVHvNjdtkjGlnqwT39/vRrB+N7D+mhf3RietoXMP2cEfQogFxYSnVnchs
PaJ6yuJJdYgL8Rtgk5qOyRqIIQrbQB8KPcDZXLbBzgu6x61lY+IEY47R4huJB3igQoTftfPQJSFD
FJE3lzyyrbKLbTI8lagbY+l9D6Z/Qnwz/mTmJrtLRseWZLi2vWnTva4Bi2xiHre1fbCpuQHJeZRA
R9emyqiBYYE9QWVAw1e2DG8N/C5Hp0uWkOdEFhDxcfu88fBp0OVxpauIBsd5H2vI8sctq8ol1k6f
r1133nQPaQ5P7IHucBWVMcNAbPHnJRyunV+mmiBlgANdQA5RMPX5AEflbqWpaqoDs8ix9JoETQqB
dUjarJzqYAl52XTwGIbDBV98mdLejBEt+YOn7Y+2lSeboN74a14K8lXMFUKHtk1j7/cfFK1qPEbV
EBNeVJFoVMxL90sG7YNibRmVQ5HjIufugfCGHNJdT9XexTEK0Imkq8rYNgyuymuiLHoM3PpR3x18
QhQCViuDZEKaupvY1Z77OKjghGDmdFHbqXT9I1/6pLeGS0GCfeCHb5UP7VBV5AVzeEzG4lfyeb+2
Zm8xsQsWkkgnjF3PSpZuwyTvo+16RyyESSeW961W0AD3/WXyQfRXPmalxrgiAhZHkaJQw8+htq4r
D04bb546Sz9uQl+tyf/r1yHpSL+D7cmDPxEQYn22iC2p/PIbBx2pYPD/maxuRnTeCKDVwrZjLbhH
aCx2LZX1YwLQTSst937pvFNRtJHENjzP63NR958yFC9SVo/takiiSquPa0tvSVECPe1pUcVOiQTM
wTYPxTy9NsQKd6PxMi+USKpc28cNxso1Df5cxXLgfHHZ4gihqfsD0t1fbWXexOKdCfXOYSCS4W6k
1OJd7Rx99ej4h9XpoipU73p9avvuAAuIK6bkhPXjcdvYJ/PXzF8HyO2nGFoeCGB72EAgktfGWTPZ
KdLLpA/H58kX+OqllQoOuNkbWXs/RPsrA7EP6zG49WOjniifmsQpgzceBgcKqCyaBYftPj6kGNc+
VhSG4YHK5SRd+31Vw7nW6rC1Ia482to6LoVrYu7MLEXOHQg8My6p6RCVNimkCIQdJLPNiNOHAb4s
QXBc8bqtsttXxo3r0c1r4/Yo04uHAgsjBHhPLREYyHMXim9feG/ItbMixPh9VKy/zpaXIbj+I4Cl
5mPVLWWMVLyntqvaGAEOY+yG5NseJIk3tQXx2PQzijVpobcxb0iNRDILW6vL/f/RRmvv/nQcT8qm
Kn6uVNg9hdAVwBPXaaB49S/lUG4HOonueQra4FGPjVXtZxrgALnVWj76xeI8b4QjrHQtgQlYtHSP
ytNbsC8a2/7wah5koTZ6jSQdF6Q71EWzRnXTGxIvbLOfTNDREK6nNobKwjjp2JHmBdf2MCNWmzgY
h6N5T+WIi+jK2FfpWvYVJ4phhN4hs8Wtphzq7+HbR91Iu7B5xRkGyfqxuDYFwe1HB6huvvC+e0b2
ioNxeksnq/zW/vLTzbB75/5ptsZIWBQVRCt8TmX/ZteI1hvsf60HYb7sD4VhKSfVl9A9aqIznb3W
Mjsbi70sQp0sExp+fd8MlUAs1HyBmWuiZoQeeXDC1jZHoK/Vf+Dm/tOqcSVSSuUmiisr4z5FTwnR
e3o4Xg7aQ5ntBbhEfvbJeFwQvmrL8tJWKg1lz1PbVInDi51Hy88KLHgv7Hyr53kPL7tMhu7LRIMl
Dml5cuX0Mjj+L6Y3aHoWp85sv6Kp8CaREDK9uGJtIrUNI7zI+MHuG5EOnj0deF9mQuAlmLBtlOVy
I3OX9duWbWBVIjuQVYzx4+gbKDJcKwOpzDDQoXB6jciMVJf7AQNAYahlG7gd12CVs7pwphgyZoWG
hjhnptzPalZnISuROCEiNjy4FwL8Hdf4bmajbO9cN9MLsnRe+s2KURt/Rd3LR/hPH0rlnkzLrjhJ
eg/8Waf1WMlkoqg1Q+c/+0VNosDqixh+Vm1E65FGddhMqLoeywAU7y0nWGM8ZX3kVcve13x78tjq
f09wOklsHiSe4d2uaaf2VDblYbDaDI30afEnE7tka76Wbv4r6+Gl9pcbrVBSSzFcHY9UiVnMEtVE
O8lUopbqsvq2i/mZGIilXbeMWSH2FTVXSw9e5JNVp+48/gLqTgpsb1HhDGntAIgi7GJv+mju90qF
/1LJ4MDnSUSi03tTVS9qLHPbb7+1dt7Var9yun2J2u8jXLwVyF0er65atjQIMS1gXsRIFODHG6GD
DMdQz14fBEnZ+CntHBVVRiwxGB9Ye0/+WWJywTSsqt0cELO3xwJerBWshQapD9KydjjTV1FvmyOd
FwzrFNnd/pK0/QrB09jUEd7k/bx5WYOtSs/6TKwpH7T/b6A+0PqFPErMNY6wT6JWeV/LXavmpPT8
Z7byl1rwD9qHO5iQYWswzn011Mi3oGgVErkIPDc1GvsaBM8ArUsI3/lumeaUl/TQSMwulXxiCn5w
i7X+YEPqk61esSUNDwieqWIsdrE7bh++DGPmyGeLqxXNvr06dnmQHMdy3XCmJvwoCL/AKP9jmu3H
ZazmvSQ6Y3PFX6S2vLx2RgtNWrEvGvT/VLj50WDKV7IIb4flIYxaM+sH1U4lIsw7ZC8FGFvGbnmT
U/dirW3SruJnC0WZTMw6h4X31Zn5SMWAoB/kQnl+/b54po2YW79giUq30qSYHPYlU1lXqwWGHV3q
NcNLCZ4u2VrxUHEYG4fur5rn36DzbqLZzpvvP7rSuXlrn1Vb8I92lokq/Eizhs/T6D0unTlzaOmi
qcKUX9L1aEEh14gGTaBiO2z8Ktn4+qJ9eprwp4aQPfbVrG3kZeErBOJdiQtfmIXFfrA8KOk/t/CF
z5cV5QAX+xxHP8ULn+bPdWweLa5T0bGsUOTVx/vpEgzRDAm1EfDTl65XD7DSSZtlw1gjYguKqXYO
P5uBrzht6RKnbl4nHI0H/XSe2vbFa+ke1kEQlpL9wCHGd6z5j5DlsG0VjPPDrKqG53W2v9B3fosB
tuHFup2tuT8EdQW1I3ETIcIXgqoEv5A2730CS1GXnJptODYOvC9kjWnU8/IRDYhJ/xYajOwI3hl9
CRpqXo6tqS7tWGGyFxlnUJzgkYngjnXoSBi3ZZlpazto6Z/o5u/tln92g/ETuQRwW2qC13BQ7HFo
WLMjE3gJMm14oOn0BG+WW9ixJqGyQITWVGeKOLDLlgpvYvAXeChKrKCR8pf9OjIVz14/JRtpYFG6
svJXL81vUDQ/G7H+SO89Ifb6DWjFbuzaF2sMzmYqk77egkg35TN15VmawY0aB18wQzsYpgnDrKlO
/bi+BcKBoSbvTtjok96fT80cLInvKR823uyMd+NhUgqBW6OdGx2u6Wbj9xG6iVzLLaI5wDlk46aV
AwrPpW8TNv9E4ESla8brZttzhEGlhn+8fNjCGb4GQ3C1hUKlG2rIySbneZjoxZrDs+9WGeI6t8hd
/ediKi5FgXx0YV0sKd7I2tzwWV9JO2Sj6b4xlJzd0k6038cdFW3UwoMTVtZ7sCQpgueexLL8+lRl
HLEua+ufllbSZC4BQfgNOzoY2B3oG32OrCev8vdIU31zBPkRtHlmFSq7DRKVh+pgedNHuHZlFDB9
HbDLRYNX/AjPSxXiOOHfReFONs5HG8A1pwi5UtawMzamnCDcIWX9lYLriFRlXrsCn5mEKttppwmJ
Gf4z9r5jrdrXCkl3Bgt4UA43Vc0w0lnWeDbyOrn3MCp2DWs34Sxco9UZbtaE+tiZbor5CrHFiE8I
G3LGLWe/uc2j8EAgrtaJGfcydPTsVFtaTaaNucS5YzUHR68tsNE12crQDAYEXQmyt9Bm50B8LFXx
NCDceemHf8CsMcy12ARW81Ibflw3eehboEozQOVOG9gKFTbHUO1f+vsvFSzlwR+7L7IUHxNZ64gW
vYhkp2ncCgvo2jBYfysfFpz1zH3WOuRoeNPEsGQGPuOAIPG6+XfsK5rPuCs+dIOP8cLVD/Za4Mlh
5KBm/+I6cFnspP9Q6PBbh+xFMfsZyd5Xd0KmBt9uYydf2tK6jKKPHbvBI7Gg9JtPosgnGJivu/9F
xBD/OqMWTvaAh23GPU+ZB4a8War/AZ5wEY5eE8H1wWu6s23pHZnX14HDlsrp4b7Yx8yVpx4m9xRd
cJsQKDtY2O1HbG8e4pqdnVnbs+xxOzS4R4zoeUn/sNcVzoPXcSwNzRHj2VMzhGcWFpGln4fGnNyg
PA5w9yM2cjEs/w6cPc6eOQQ6OJQGnAyHzYw/pigwuCUg2cgDaN8k4iD0blXvbHnoplMwwonGn7MA
3mCT/QCBxQ2J5/+mlYd7hktKWFHwJi0NV8gkMfOusRBjj4yrOOC0SoiW4K+KU0/Lgz1blyCo/1kO
ymk3s2dtOeh8IX30TFCkVjuUMSGq2SECo4H0ui0iPvjp1o/XGvCo3zc97EMgQOJ22vXstghMQBKI
ST1GSz1/gpWJtFxjxyrzeqhitw1z3HpGaMMnrNAv0mtAhpW7AMA+nnfsO4AW69C7zJvIoQWEu1Dz
Ksrm2lP+YLkmo/Dm9foOoR9dNm03i95Z9eURqeU5YDtgIA84k0CcUnvYBNRerhdP6/CoFI8FdqvA
GSMNlK9qTQSwMfV6YKZr+EgAa8QFfRfzeOKryCarvXjur3aB9HusjKXFn0S45capdptbn/rNubDN
2WNciTbaZXqFZ25nGvy9SQ7s8kEu5buHSc3FChb6n0ia/W76Prfx4Gacfi0Vh6iIIAGOXDjMStK2
9rETyySsqj1Rb8EgPkMtH7QbfCzmd1B9HARzOpT9d+gVr4Dn/yE2MUeB37UAABfDYu3DMJnjVd+c
69wvyPkk0bLiYbpvpY2Vs2KJC+M9G+Dpdwt9PDjTE/HwK4/L8zAHuRPWN+Gqs7v1LJa0w7uDHO2q
hsAUcZ/Lk5D/akx9E32wGwYjZJHoGZWXDgUW8+e6laC5gmgqVKLwzgw1Od0xaL0AUHe9XI0qtYaP
njaJgXeS20LAQubDhM896OeLEksGNUHiTogaDaabW8+xcsjZcC8BZplAnYK4zRmwn4QklJgjq4fj
WOw1bFFW+KLY0/YrMOtEAvLbydEnF/Nw69s4MFRJOARxaNYYNzxYZdRh3Or94ukPMpjUMtmKxAzt
fA5wrIHpcw/YU4w4Jd9usN9MbOx/DH9rkE4rnHPGlkZBcw5A73lwRejVp6nsuAo+yEqi7v53VAGM
vRDR7JOo9hsglzqrPHaU9YjdyE9XH2xkB/MqBu+vGZu6RKCMWdLQfVzWf7DyiHUrMlI5d8ogqiqO
eo6hXhtAruVFV37iCCRdAU0XlvMPFSKhCt90Mdd77Ny7cflRLrsCwYvt+eyZozETcD8HyGazRyDy
nrZLZGbyZRXvgPZTLa1kw0dT3Y08YBrsTWBNFEFLggH0MiNpGvB7d+oxSRnYPqga8Y4jDDA8ceh8
uGIM1U3rKpkgDxLL95125bYGRSYSw86DNHlRT/iyH9zuUSw6ajxVAjGw3uawuyK6CA5odEiwIl1V
yKLJYeem//Y0fFpXFaviEwcbpwWtGvMVPElDoMtrxPAjzDom1ACr7tI+ZJk/zCXePwsgqn4L3XwN
8W2BnKl79OWaH+RKklK/uyJMbOXva6s/92L8GBBy1Vj9vq9tUFi/ddjvPQCszrjFrkNzd34ohyWa
vQCqagsQPwIGZgemSL/w/skK+6YGOxf8l1fywkoMtsDR+jLgkeUcW9/sG/ihFWgt0N/kACfF8tjV
5dtGa9yjTbEUt2CZwGgiB9fFDWytcQM74zKV2W91g/jBzsFzJeJwE2FUEvdpxD6BQhy057F+sxAa
4k3wrPW6qJU/G7uFwoqGuY1GWz6zKR+HeTdzlPLmh1KS+FuVj3z8Knw3maANUot3od6EZ7K2Tl4T
JIO9Anftcr5uR0Gd3OVjRraL9g5TU0Whny3wO9rKP6utI0Ou9YDfp8xUo/FWISPM/t2mNrFhsQWK
Fn5EJTmNm63jpmnew3IGq2Ta8RgC0sKgyyHH80ob3xZ8p1bHOBGbZABZafeEjQbS0rJ6ZoLvWx/s
EViiCuCT/8nXlqGHb1erlXEgwlQgvCAead0h/Nf59sn2DO5tXwwwzhz9HC/9gY0TUgZ75Bar2OnJ
Yd3aRFfFHuB2TEOJWPri18gtCmCCdYdCLRoCon2myArfiB8vYnxpSrnr3TXuq3YHzXaMnjPet2yA
vHT4kW6V2i5He7NORfvF0Q0pYByMMlrYMPQqEjYB4YaAlvfoJFtm+UCpgGH4M0TdAvg0gs9MUKYK
W3Jplp9i2uLOolGLyMsFIGfV6oTT4kSZSmc0ishpyQ0xKGmA4FpQcP90z4/I99r7QIM2xR+C+zNk
Icahq8kLRNcHNsBAXvFd7/uxrZ0DD2RGuP0FcP9RlI+kfQjYcnbQKIPO2fGC7bkCCFLAyUviWfZm
rJuBTDXEc5HdopfUy2NYLcfZbvIGlFa59G60TNWDJSeoTMz3NLc50yINqCqAHKNhwkGqYY9Ba3JB
mmeJXZhTtndoffAclNYQWDcZbohIlxErgLzC/OZ9Y/zk2PQKSU5qF3UcTL8hkTGsat564V2KrYG1
h5O4CP4aSJlaVkZgVUO8+Zl6Vuq7feyy9dHv2SPXcxcvgf8J87m9FApYBcvrjR8b2oxRIy4SQX5d
i03NgqU/3JPmAFVFgbdE+QfSjJiKcs4BX8XziGjQxYmos+Ed72LW/CBYO29n50xpdWHOs7eafTcP
SWA9Yamgba46fHxoS47GGY881Djk9RWiA1HJyogtt5A7t60SmTUBmzSIrq0CDP44AIBHPfc/8Ogk
0NklDR1209TuARunOBhPFo47PDphw9O5sI4Tp3uhngLC97yHtpdlYDfTratftOEH7NH7u30bbpV3
lsFmN8OmqUBtb+2XuZ33Olj/VtB14FB3nqwy296QECn303wTmPeGEV4U8mcEgqgAdXfIjgT0jUV8
zonX7wcN2L90krAVKa+sg7fgCa+B/EiXXFfFL04HVQW27zlc8WOXtJyQoyZC3eHdhTCIlQJl0qkR
ddb/VaHYm3Z93yZcHfdz5rLqpQdi2vqIYIC2JtNDGFtDlVnO9A7QI4gZL88uace0bfkHtis+RGwI
xU7axWXxEB8ejQS7TvsnbWP/EZ83uR/Wr4VbDjGt52852KkKy6yt6WMxmhelLIi8sBkA0F0y2wqP
Ux3e1ZsNSGTwLMTANVaZfx0sXe3Ziaa+BfYwsApyg6Zy6ePSSH0VjFQZHCvLvNUj2HE2a8C27Ujo
YYbbcOoZzDdelWqkWG3iiHSdWLQiKls7nqsPDzqRUE3HsLr26mPB/+PQgkQOeycWwY+FNcyCHTGC
kKCPwSzbuZhZ/zpqTnequ5Y/CwWLgJORDrKNor7fi19q+b35Z6ApCLawL9J19z0Azm4OE2sCTS6i
Cr3CCLoLKvh6efpQsuANgpioD25z1WeehBgFsOgIHRWKKtyS96FlJ4qugIJ03oMlkYgK1wtOOfRr
H0JVhgGiGXF3AQVE67B44dqGstcK7uYX4LX9YtwFg5zS2g6cc08UmChLQKwwjv/schueinDsUJOI
TpzKA8HcKrmbLEyxi+gPNj4tZwr/uCnCc+m7YVL7/rYvNr6chdVpaM0KK+JcglbszXBo66pNLFyA
7ooRPC/vKicpMEdG+LVgbLi0wYMw3fbgKWWfWr3czVMBt8egrHU+G2fOaNAFJ8gIWCQraPu65rOs
hj9Z2Z9M9+7dNBnXO7CQSavSo7GQzc0h/XhYRhubkIuCDCZlzc3WNVmF5N996xFyg2RLAlDGsBOM
dD6pqSnTeu3+VYAEbjg+0NnQNz9C34A5Reusk9nguVvXJYx7PSEmYP7wG54xJd/kOJ68CQPvVJ2A
OWEPuKsSlyJXflkkuIR7wyV+Ebk9Sw2lR6+kO29Qe2Rnp4wBTKobRhJDhktdA/hDmu+/raJWrlpk
AxfhT2jv5PrnzzReYZu/GivFdX1m2vBqkQ0+Mh2zE+BWZ6CdMUI9uqhj3qHCBx6XEMVAqb+flczm
tYXQQWVBscVD4SWboxAM8K2tCUUfxw9F/4DEjleOCkwF7FwBfdOFR2qggJeWRE7zHncqSTuWOysQ
N+lPZ75hRHRMJic7hVAKNATA4hraDmuwk4n4x3Adc4zuceVfodvAysX2bomKi3/1jruFlQ3g57kS
P2C2AFcD/B5Z7nlXV/u7gMiDuxyDRkZi+5MT/Ptsfeq5SGnlYTHGuzaWGREmB4p5Qp5STmFXCPvP
d5+HCPYKeNpgIcGDdpLdkM140SQeBajLohVhgAIv+rjUyZ0zmB3rq7ZJpss1GeH739VrPpTqCLFA
OnfuTqL2uowfXAxoVljloe6v8p4YAVBbz/w0jPRqFMk8wIA2B+482vAdlu+ArQvoeopHPGF7wXTW
hgyRiMZ5Enq5WMT71DCVZN2vzYF1luMbb0ANkDBXGP0D9w3Awg7F7qAC3DpoyPkt0NtiUInHe7TR
Yr9t3/52lFQfB9DxcgwxEY3P1DhHR7bvYYtlT165CRO5IbvG8fYenz8J0nLrWt1q0nzoVr/4Ns3K
9k63BO47+n4yjF0qgpM1Va9YNA7o/SkSBc6bc6xlsKMMgjQBukp0Me1r7OchCqe982fzB3LsXPg/
ypthHIfFarttNkx1wmI9co4AqhJ6zP/1dKBUG2BcuEaBG8yyuArugjjALgkuv90/Y516vLASn4q/
OUk7z6eqG9+YqetoHNsM4QGxb1vviwAojeCgqXFSt+7RHJq8b1RaudgcB3BBcPSTFgLYq0O4jFkb
wCtiHh5baCtmClVA0Ly5m84buf3SKkhbuIl2HFCLefNWO/c6YHNjd7IxwRE81CqwomDgpwkT68IA
d7IoxBUyKJR4CgawirDM5pChDO823lt7+NLmFvo44q1JQnyCvvk19ylBc6/KdFX9YSj0ecGsiQTj
UEJcMtO8Gi4jADwEAqGvxQMcVZz6No2flLmAoWhCl+0rWCFBWry4FwpIq3UMgYhWP2yLdagxfq6J
e1c8GJoEICXqku7hS7fvK+s2+MXRcQGTIpwWyzAiSKVJtDXEIWAbwh42KwRSZ61ZS0jSgVzDrgQl
yXwJN+uhLIeji4iDySEJ88luFF9Bv2Qt/XJsRDeV/NKu4z9U80OJG4RuGxKpIF9xMA33h1pUhzKs
XzB/xhA96Uj4znXA2hncIdW1fBDVCS/WtcNcBeQevhMMCMcFRoQttlCpJ/BHLG4WmrICZNWA3dbR
O6XxvDNgEm15mIow9zYvGvr1Nei/g7WMwSwAHsyt9VjbD7wfM6BEkSqazBsV1sAhWZV4aBg+uRmr
ZHGh4gpsPhqnfT0ytNsumRfkmLK/9v5tULgyj2gYfROXQKfI98bflwAusJCYmkFg7ASPiayQwX1n
9QylkB1Rt/6HUHRE2j9DGJhQn+9gV5d4FSrKFCaetd0UNz+iYXvF5ky5GhkV7IkBhWYeA42FDjpU
UFlJwBrrPoRARXRqx+hetd0ehjK7omp2UIm6yThZXoLIjVz0mFgZ4j2AkvBgPRYTTIh4vbeKMDEj
PJYsCOQFqKcFCFnF/s3dGZveBV556MkLHmSoTpABgBk95yQ41P6YoO+/ltOcaPhFb+Mfx3xZFdCl
WeG+XMD2ErTHYIta2wZW8s/334uO495oQnIPbgZVFVHfiQ0mlxBD7tCHOQz8QCz7v5uyf+52/W7x
REIBCAIDfLvELESZ5vLSqPCwQG02GShpxyAaBp35DFMWAMVVunCrlRUgBhgf8iLxSgCcI3kKwKWs
HNbDsE4+lJtI6oDkridPDZDkyGkoRIrLByvHM+x3ocCS0KU3F8uqEwLMNsM5HfgB8QIlytHXHuYc
naz4ZxwLRN3mxaAeACWxtPDQEYb3ul6OHQielbw7nB78kCSW9JN6YZHov1ZcuTZrdZzA6rYo/GuA
caS/WyTWB+L4qb12+RaGCsJdbDZQZ8SjwkvXrn204G6IEzRSqbPQ7hPsp6k/CUhkYLBcvkO0ArAH
LFNzdAAfUgdiu00lLS5d5Qir0g0tBGP/NoqkFNOJjcWz29EnQ7ca0PCQc43mhjmi0BDk4ALSkzyG
peMO5PCl81WK+74EGEICOj7rgIw7+BZRUSIc5CVt9cktYOfrklfQPKrSzuViMGKEH6T/hnsSML/w
insOCFoe7FnGNY7lpvBtwBO9mtemfST2fKqBHzTzshvm3Bkw9sOZbT/7MERr6o/Jg2RSQhox4L+w
KDSCIi5qEGXNb4kfy0uZBwQgnbelHkZcF6J10z4Fy2nBuXZzh8Ymk9y5WmBUu2pan63lJgWLi9BL
LOrsfC9ISxcNEXB+pRYse0G3hw3ui3TsB8uun23HnLu235kGlPsysb+hcNlezsHVdXEBT7XF0jXo
MxsQLl38xDg6YSWLqtDaTT3JIaKjeGRh3+o784PLLShk0Il6gOQj9Wi0GOtLufbeb5pfNNyHrbYF
ZmVZ7aA0P9SF/g5IfzF1d0HgPG6zVY+r364HGlKqL7jUJRY+ZUBfad/aD568QnVzoBqrWjnl98gR
kKvbt9eRFKAxbl/CeGv/4+i8ltzWgSD6RawiwfyqnKXVZr+gNtjMAUwg+fX36L7ba2tFAjPTp3t4
bEx17Cizuc53KtRrwURD+HqDkrqXIUGAYceghhil2YWBcqkH2NZwKZ3mOe7im5nG695X5ygV33Hb
Ljrumjh8dybnbqFss3bjmqpyI+rmkai3mOpy66QJklmNRJ/Bmomb111Se3g26vDoF8Ha8D5KTx7i
0Fz4Q7G0pltcnZXXHaqW/oLlvCHNNqzJEavRqjWLXcOtXwLAtejMXToxki4e7MLWaL1fa+T6Y11Z
TsvVPRqi8l1mejulcuP2wTKyvP2o4mOucQjFPJnBoY+M59LpF8OAswJfIgLOciiTVRR+hGN/D/z2
s2IOVoM1jnwHCQBTHw1LNseuAemWWTuv0EeWefNH09kkD+GnNdaGjlfakFSVwzE08iXjZkK1iQmf
w7WXqLcwGoAQ9SKxChYL5Lve1stqyM85+deKsqBWjHG9cTwAvNuLrB93VZKutEOtWjJcQglblqW1
MjlRZZneJl/tM1/vRo/sVxU55EEn9VGmtGx+vU6UWBrKgNqYd+A/q8hpVzN1leO7IP/NCbZypdOL
1ccXyVaJRVnFrxyA+7wgkNt7GorkIIppi6YPQ9idSmJAJZRTGd8AQ9ilRTPAemavSciC69KXsgjO
SdFcfcnUt/ipfGPXGWS0K/2P4cQpnvN3qcKr6E+dSr11PSa3DLHOCyvcwgAxXJ/pwe0BXEMz9eh+
jVM40FeG47Kpr2EgDrGR7LIQxNocAYvVXzsrERxQTNh6ATEGmxWzbum3nuq1otit3Pxo8iDGzBOH
wD15YbJE9Xkbe5xhKliavnvV0vkuyu4WT8O1QOfvzH5XDOlz77SXxh5WXhg8h23yVdTpVebtUznR
yJmECHK7WSjew469OucUZKvz/XPHYeCliDUJtY3MRbGrsuhPxElAvfkP8+FpEIjYlt0w9Y7HeWFW
PQsQMQLAGZIrF48dRCuTZMOS59GJn9yuvsfuQ20M/K20AGI7H91DJHyS6CrsbDtkrFKQ9QEPzCKc
xbL2c6oVVzKEN5ZKj6vWfRtKRuA1R6dumtc8Lj9Kukpbu1yQzYuX6DeZlV/aLF4Cg123UfoUjsmu
0vjkSMX0r3aaoPAippnTIpjiHe5Iuni9HmT85toWDeiZGdK2xaAj8SSEg32vhocKBgKpm2Uup3dp
hfJcRumPb9S3tJrpwcqSYXrwxGyLx8dG2+jyF921+8mfLyIbi0+v512I8lkvAq23fSC65dyLizVF
PzYNXDIEn5HPQEYHkVgB1lIItNF+aHguH3MgcwxSRlRSHbKw8s1F5cTVXgBnL43S8liGZ3bvXhu5
l44zbusUU0IeniOfExYPkIBmmqdpnq+RURx9ITf4Nv/mdnfKA7NfMbUTC0+og8Pv2Ught5o43HFW
EfDICI3hWnUK5xrVPTX5Pxic+5XkAY/L+tClwYHnlWbHc8q1OaYJbekQcJ8oj2YmrUjpyGeA+yTb
+/ygRUvLsvRb+d2L8cTggpelwo3lBX/LwN7M/lBR+NkBuhQzazE/ht2BMy0n+q9WCr0QXb8OnXrD
Wr6bdEJcChK4Vilot3TADh3VPaWiTH6nAncEYuxhtvqCx8ImLSCxqTkfhJOBoL3UATmhWrEeauIc
tmf7nFrRLhTN2yCiZ9/ocZdkNJie9zGMgAy5utqF/zz1dcX2hOkpUVyqoZH+69FiycZkEUeV0ASy
m5ZHXoLNG2GgNtqKr3ZmRwcLoxNoW3ua54j1jL2PcmBDASc1vVxzLLMYstWaktXkklgWPBCI5HNm
mIOH7GpjaKEdUAfqSkqhKvoXMjs9ZYNvvCWjYa/yqIVwae368eXrrS97cwu8/vggnb75VdCv4fXU
kk3GzUmXXMuLsrDTfo251uRHW6b6bc0kPfup0/NOMsbuMiDFNMSXBDjJhk5XQfP6M3+6n6XaIGc3
T17pMA9j/mkvra7ng48qipNNVGRyoMzJD2PmiHlZuQ56YD6U0T6LaLOxqNlvAEf0IkIrjABS1tiE
cNDn7EH8LV3qSCP1+6dWyeCHatfaVllgfofUcMc2dt1tWgE38wy3Z9dxw4Xpx2gbXsTNb2ha3cIu
7JtZTsY2M7T7MNs8iMw4GaejqUagSt36h3K0DAwOxgylgbk0Y5OXyi+VW7AYKMvcZ0VS0S6qyTcz
StsnbgaLWrHUj5bPBBrfkbNvUOVO4TObyz25plqZF5NIDfYzdWHKlfoAIqVtbNQcyk02RRN3Z1Ot
qryQmx6Hy6b1A0550ya+WDv4yvjPrRJpdeu2ky7Wn2ZeT62q15ORGNzJmN8axNeFDbKOCJ0cpFb2
bQjq5lC4kVx3xQO8dAN1I+sw2ttjVu2qDsLIVjQ2XTD5u6CLeNCE15bLDhx35Ts55UnbEfmUM0L6
oTCMdp6qoqs9jMGzT5WFbIjypjmAHf0RZ2F3HX2vfBaFPzbLQRrz37h0prN00VV8VnwAKDXpLQ3c
9lQbniYip5iirQLe3Th69i9UpGJfm7G+2b2KtkKKCWQk6Fce59iCXbfWLmWPEQ0Bs2scHX/tyb4l
UzY/QYqjycRNdPcDcOMGmeRlGIaAxRFBx/g/E+EDQTTgff0m/UzqETgGaNCyUJ1xPPKJjbXVzs6T
Bwn9HNfWbzoxy0sINL4XVafWliuYTGMg2rcYMbaGYVBc+qWi6J/KpeizLygna8nreOTLsajV4Uu0
P/xMqsWGp7B0ohVdyqgSqzBsv/B08tsP2cVj8Uxsi6KZr55Zzquo5NLGb2d+inaId0Xh4KshYvjQ
iaalHgIWaYTFRvOhyDxe4Hr8yNqKqY00jfjTMeLq2w7YnsEh228t272xs5F19UnD8JQypnrRcc8V
UTg+hbaPdj7OyTprBr2AP5l2DPMkazoNeVC+h8JI1N7d5/1Y5qHHsmy/z+qN0rV/tznAYhpArFdh
Fpr33BP5ukt7hwm/iN610MYOI1J1T4w5QEhITRplA67lIS70KJC+8uMPPWesgfIQX4SR2bDi0jxE
8L1b9Od555Rtug+0Bf/S94TVKDCZdRpWii4Ho93C8Ud5NaViybY/1lfY4G5c0oCoeFVlnfM2Oz1l
KdOA4pubouIr1rJZm6bxpvGum6X7SBkdT8SGmCsXq8VK2ChnJYTS2UJBPM1qaL8yt/STZdFBIYgU
2MP00RfbJvbWhiPGlRtQsnY2+O/CdNL2p6vre+GEwR2pyDlX2gnONoD/otO+jhdFEio4+UHPC+LC
oy/VmuLL7RvgHNT9Xe4H9iqtp+FzUl57KZXnfrYeEzynHsuTUengVtb+QGM5h0uMxuMiQQV7ioey
w5yRBU9OnOMrDqdwW+eGtRV58KtyYayYhXOpPZQJv6nt1USQx6KoC33F8M7Utguqo3A7c9GWKjoE
Uhafts4Et7rrcNNG9U4Lr1q342SJVWT7432OrPTV7ePOg87FJafGiXMy5h/Ay8aNrSf9aILSVd3r
jsRrNHyjCIdt69FbRAMjqFjpeTvOgT5YXStehdLhpjFcd+W3o8OGKgPbbudZF08ijkxVeLFCmm+G
wUmTWcssLzqEnrD6yjQuxXDOJvwEZQNEE4krjDC1YWNBISdjeVB4Wm99gwFkxd917zY2iierKdt/
2vH7O07XeFx4tKZvuaO7l0Y6FmaOSeWLNOjMV7yOMRMBHTyXuA2PbBTSy2lsESVEQD1bCJKMx4Gp
C49rtxOlR6Vl+Nm1cS17FxWOcy6wakHFsEDCDQaH3n22sN5Iq5h/09r+wjgm0qU7tmWzyA0jfOnb
ROxJBengi1H6lrkawg02JVRRJe1zT8T+2ZpitCr4T7fbQnVF6Lq1nt9q8/+ElJA1m3XvLmPbS5b2
HKYXR/YWTINOxx8I9PQWaZyG3UiexTGYvGrfoPRv8swk7G92jWQhoxS2rcY55Ba6AZ6XxSkp8QJS
1zNJiBo5fBCzD7MrTKSRak7nB2qrN5OdaGs9x5XzhwiBqFr5RmuplZ3QaZaPPxr3wfySWzr/8Lu5
BdR3sHctRp9JNruxBxcnpul53z3rtVvUy7m8FNQEmGVHrdbmrPK114QZ/tOaWSDR72LX9Dnz2T7p
vt0u5ymGpGdBCWtlWG1qAo4RaWMt6lhmuNRwjGHsSI1NMjF34fIzHYH+zJDRfUyHkiCiRp2GKX0J
G50fktCR5KT0MYqJ1N6xsAdj68aJtfJYhXj0K6bh7uzZHASZs+/McXxK5wpiNEXvgNiyJcJ/mRRf
wusZjTVEYfJFzQ2UewcZkgAEbNkdxzBbws8gDEAj50NXQexZzldk2NafKeekLRGCl8y/+lc6pPjk
ygA9NaB+biLZHkyXfmocK/VFyFrxFFVD9TqZuLedocGp4Y2k3Jqxs7IbO7rm0IiHDAv23jaG34IQ
gNe4NbOvdhR2eZ7czLyKMN3ZFBQP02s4ub/iacwa9xa3VFeNZcaI18kmLtK73Q3VsWeJ7pJyqVum
jdkep5xWrB+7+uBW/MeNZhH23V2k4cUtrVto18eoqs5mOlSPCcOz74yw+eKWpMw8Uj8+Wea8bmpN
j4+yNtjN32am6W+b7OLiW1xMfKU4FLJrJ819lcT7glpgMXkJvWFLDH3v/jr5dGnd/l9V2W9e5+7z
x2Op3ZdA9fsk7FE7vGoVj87F0+5HiK9naSUsAkvVkUn3wa8owCL21RbT3p8Jhpwb50Hk1N1jv/ZL
R31Dr9K+ogpe/ZEMgVaxfc5wuJFa3dBGOTJBv8NkHE8OSLYUT22cZweCHpATk+JxOZtf2TQVy1mL
a9W4e+4wuDCTGWoy9lu4kZNrtY8BzHCffPQCVbP/UXv5MaOX3s/6/z6lVjyXY7+3O5TExC12hZ/N
C0lG1qoryp2ugftqg+mFG9TbXpUXlj+tJzM7+Mi5fWc9PxYEFX3xqiv5hI3iWupmb9OA6CB8VlVw
rDnEnCF8D2JYN+FDzmhyADPP3wZj+lK1ESSQ4GTz/XIGY7N3NjTaVBs7Pu2/OQs2ec+W75h/cMiM
RWKrPVX1fsryLUfKP6Yx+7Tvn6aRAeQ0cix7/pPIqp/AR9WVNQI3JuOl4f5v/L6kxFPkVoohN5nf
nCR87sqmWzOCPU25x9xOcEn5xdrq9dUfGrUgZwIsRuaonA6jj9r/28EvLTPP2rhgrTKP7mkob0Gc
M0IsnIcbmRIvCjAbufVAM2sGXzTIcJE01h/t5DTHIE83c8x9S7DFgmlgsKr8YDgMUXicRREdR20d
sjzHgYJnB7/7su3J7OiCY0pz7XTRsbWcNULORzln36ikB3x+V8JUdxTYlwQQGFTSIzQHr8/CC5u/
ApPyw/d3N0ZyWFPQVzIk5KtW5koJuH1rLO5509yZIpWLeo5wAw/+d5Lqn0p5ezPOI8JpQx6XNKQB
6y6Bjhy2J3ln3wpfihRMr2ZMN8vgaCfxR96j0bXz+Jsa0Vl6mFGmDABEMWBkqhLa3fPs5n8sotQW
imtAFcZOstBdRO0L6MWrrM09mWxLPBEn1wQBsgXFgWngubY6vh8Fl1Dw7cXWcuI2c7z5mIcWAG9r
1HuDwgJT9bBOJBRnQgrMAuZyY3btzlbqBkJtbB3cboumDyhj53Rc9RS969w1f6MopLMywbWT6DXS
9ZXMkGilhmSrE/HHt+oXN8upJZAvhujXAbggbcHck8NybxJa9ZykyYR15suoJzmOrdn8h/2JpJEx
uqt8OAna3Sgz+QimSSxubL44QXmZwnnp1bTVMjxYo/fUYaUruBEWUozv1WC+10ru+gi0qU1vQz1/
Vvm4Se15nQfAynNztJBj7CpfpXGz5cRB+YrvXtXvte2+DG34kfgMu7rWPUwDvLtqhuvkxOzDM5Yj
MhPxgz+c9OfJbN4rA4dx0iIpQj7vS4PNoFOlb7PrXwHykGMeSf5lSKMK0uEh9UvkalkAyVe/fUtj
AgUh02MRfAtgg5pQgjj5q5qPLhzOjfdnZMsH/isnCtdF43GxY1AZJZXUP682j2p4qvgtg39J7z0L
nrVHtQYySwF+6iuae+A0szSegDTZE7yHMlj18p9QNLYSM/607j2+HDAllX4hza5mqOdIHpkXcxdY
a6vYeV2yrSJ/GZf9smieI7NeD4Xm9qcT8YrdJBk8gmKUOXpv+LgoE/ReuozuK+Pqj/1NUaD5eUQk
wIERYzAx1x1QMHtjuqlcMcWAbguDp0kj0Pt/RBVsg0asSSn+42bu0UM+i4d/uTxZGcnLPa7JWz8w
yHXfCmUdfPFiDP9KEwg6xNZlr8sC9oZhOks8GX9hS0sLFODvrtEbjK9AZj81KStY1eM02LjipcS4
4jYwMISY2EyZxxAUmg67QlVuY4RvwD3BZhsbt4ptvkQtXJn8rhM6esvGAEzxSbjwyQeEDDVqVjMz
aP+Ijfo4iIp9O/o1QmvI2J8aREm58nqCK9DnHgJEIsp/PZJ4UCwmCwWxYrcaKxZD+ztD6FUedBe0
OTMtl6CWlECfMKH2ysalYB4n0i8ftjgx+iuJoGAbePv/Vnl+bOp3t+vx45orp2B7sX1lowkJJRsR
njr3wxoAtuyPCZ8FnO4DImPQRWuUBcAJD1syJGMQGpx7+wQj4BTDbITpurVumKiXpuNBCDqHtNbb
WV+z/ElZ0V6NxmIO3qrJXaU8zHWE8fwxjcGOn8T9s0PdFg/2i28jVkZkKIzpdY4ek0jJD3yXIlzz
Fn7Vg3Emd2mdFdGhtYNr0hJMxe+jFnjDhruBB8kT8JB5C8k8r63oqhk9edyhNWi1VWx6x0UtqIDK
OgaQUMvZtE1UeysdSLZ43iVxfO2Cp77/qMUXo5QTZgNcGZo97iGpBe9282eOz7Hx643vtTWvba9d
OliH8wfO08qbzhQ+oWpJ9O/SaSHHR4vChbHvlKZ0AnoVgMpKOa7C/qj6pyyxl1P9Sfj50LvnHkV0
ihBn5Dkw3VUxXob8xQ78JRdmb2ZvgSmh81kdXt1Dqr5Z25eohxRNY3FNiZEbyMDoZLCIe8kIMlsG
87Fxg2VSvEf26zBfM+seMMltfMzC4k+WAo+a8U/IuhL6yjzfgTFvNVupKj/fePSWhb6PQu/c+jk3
i0Ut31UMfuvC9nrz0myY2aLXIe5io2soD1LUU0GVdy0Kj+LqHd5uaRc8oRqps1yO1gj1hIFgLBdO
8xr41z75Zby0bHkWmvG3GI8dKzdR7Zhxbsz8OkxyPTjhUnK4yIwoE+v+IG2i3F43cbCcDTQ+kd3c
oF9aQwMNdnNcFpXgliIa9sc0HEp5Z9E2VHqqXFPwLDpysSwmlyURL22+KiGvlYViIH9K+6dQZGSV
l9zu3/r6Xg/3kSCChrfMNkKu5H0VUpVVO9eEqSNvhNHjVDxN/k/AStCHtMR9NzUnqyWuuDNOxeOi
ogHw1d/ZYuGWnW/DmcIzmZH4UrIb2JoeWRfLdhaaIcHMsVLG1q6agp0bWBufUU0CFd9Ub1itIaEX
xfTi1ecSOSDlzGVGo5LgaSzaj6Ynu0NNuNc/JHFiI9+NEYFwmB+Gi1tPTOuYYqVFL6gYmz8Oe9Xg
HJierIkkPCKMyuzZcBG6cPQ3BLHY4hZ3l0EZe7OjpsfUNoUfufsDuLAGGViaE4ks+nPAodaYL8La
48pbp5UmSCVZjQJ/hSjjhQWw7WiWEU5h4ayosoGQzPnUhO29Q7feVU36XXfkLgzlDgVq1frZk26c
F8MTX3MTJBh7q1/XlF/AmcAwUn+bZvsnH7N1k1vcwtneLb1d7n42UmwqvtM5f63zN+JBD3TVMCY8
JHgbBtYWt95fOz3k5UdSfkqoWVMwpPXvqCfQhecKWw9KwcoaXgtC3pm2kL1z6ZuLxsJUJMPaqs/2
/DpOH+OIOcsFtRMz/pH8pNP21Dop1l7Cdcas20kj2CiASWJCD6Q1VKsp4ylgwMXIhTHf1HDgz2pc
GCCiNbpIkoW7nntaRYr0vuJ9yo2biMMLEty/SqIDK3mabI+nYxYEG2moOvc8e3ITM+QqzeiWlNXN
t+VliIOPrHZwiii2HJnJ3vLNFeaMjd0E3yO2xbAKrqgLPM79T9FEz0grjHGHbTO2F6OojmVUrhwz
OZt5tOzHYO3P+lXYsP9lb7ZL3yqY9CRcSYxvkpWW8418SS6WtqfgdNcRpS7v/vC308XRiuuZ34hz
iSxOBG0P7zFDgUUnNOinwZiTxDlCqOJm3Rnx1irzG/Tv2nXYLdtRu9SDfeh6nrR23PUNq8pc3/6p
ozjeAsgsHT+8aUHvoVwfpnIiIE3Yr1lM/4hBNmhxTk5t/Fp03lsUWs8ETP0yH6Vk1dvMTDeJITax
kx7sYmLYFehhRTblaeqHfTq15yIFvkqNp7SrbvFss0G9enEe6ylKGkh7IKw6GhOmIuXeyBNqtogB
B0/qNtGsNqniJzVgu0viKxlhmCdouorBvTuV/9RE7RPb3H9IMvuao/RZ8fI7WJyjKLtkVfEPChlO
07cuZaKuYQcOibkz6TO5No3yH4nBP3oYE7IAUL1dd/r2aytdDmGbr2nMbrMtEF8UPlCXIJJZs9yQ
gVZLZF+8op3FpGPv+RXvMvMBDhXY8oX1U+TFK9gDIk7ZtQttkTlYSedFdeMvtm6Glo4CQBfWn+IB
35KQsPObhAAmXM6RT2nf1B5vT+J5IHQ0jnYPvJ/Fj/WKSXu1jPii7V4fYEQYBMNDsc+w/x4T44VQ
F4jqPEI9DCxJSmAovhoWL/gro8dkhE76keQRik2MZPUHhVeca8KAr32HzTeBJNgx1YyP0rZgy+qU
kR204HpWeOo4MTLrGqd9tU0Z0QHHJ1e/4+IicuM5asevuUhwI1SH3s7+Rn71xE+CpKTv03P5Yer2
GgfdEQZ5wBph84Oqc5rmmCRL48WkidzgHmAjReRzBAXjd2vaJyFEs7BZ4bO2DNaWO87w13OZFAdd
FpyCyBLrIXP3aTFyJ/vFO1rTyG8JhtJMM722fIfl5k3Qb1wNjaMCSqRE6JWeqieLqK+maX8G6JE2
aO9GLqJzLFo+pS9Yz1LZ5L0M3RHS/JNlO5fRJrKgtOHfrIQARYtBj3RBPOfxY3QAuGKnf3UTciA6
RlrLQHEPD3HFXCACoLGyelqVzgxQmztveWe88lp8JvhxU+m62D1RflWD79D1RwIGdGqcXZ0lpyoi
aABDXJ+vLMMSV/LwQAmCKNrJNvBXsaH/eKZvrPWgwcYaq/mJXWW2u8iw3PFa1qT4nduppLikecRD
U7HEStvdgclV+S28uSc5oskOjV2EZ9VUyQunhbGKa5zhXfwI4Z1bsJeWlJe6V4BYTltvIhOHhsH5
dunthMKwi+CvYjG9OF0alXxA87d0VP8YdibuPzvvxlecBilQhxU/an/JVHuD85oDopsDV90Mx9UY
DsiwBwGsc04YbbXTJnRbXe+zACgMjrHuuYIR61eVqtRMHtWc9hiVMGSzeRIKvOHU+83NMQZ9Ggmh
JTtvpv0oy6OTdeUZsri4owahGDRttUuQ8JdMlusddCTpPmBw734Xz7ep8uo/qi3tDeNgXLPgMng/
IvyoMmq/i6n7CYt0PBsxKKDdEXgpH1ouh8TOzEpMJH1NTy3/qnk86yAhsChj9mWwgzXxd+3AqCx1
dqLQr+Yw73qXjk8iJKzquujWHQf+vpWg7QwQ2UqUkBjiJv6BGTdkDm+ymK9x458kYI9wWk5+Xg4K
Luds0/Zkc/EyGenGagCfeH9bS+/92NjaQpyFn2dLu3axA3iBviRm8uVn0P5ynt+RKLfuUNzl4x4v
7ZiZQwjihBR3Ak05xAO67CBbDD/pmL8H3JUHiRw8sT0lDPCFOi+C2Hkaou6tHEJKYVGujByWaBAn
jOHpUvbxHzBuvMDOwTcyEomSdZ0npyb4CBQNWR/8amvCeDN5NOciXuE8WxkwxCuOf6zDVc0R6o6v
cnR/FEPfuJyf2TfwZrsMdkyIADjdoC/ea0IHkKmOpTFeOTthyn2xSSJFbM3sGbvQ8iOMu3h/bOxp
u5nMlUXjjPkKvPw57Yd768mPKgPbkOPZNuQtz3W2CJoOAJIVcKu5Cb+4k54jO/uEQXCqYpOWYlt0
4w4UWpOZ2mwaryQ5xzDPbqIZGvH3VTneAoASxxWMU+ti7425dW2NvtwknLI4IXD9xX1ugQ5rtD4s
B2OHS3xKTiG1FVuDd2GW/zZjtiR7jBz/5uLUOPq8lphlY1pPZfzZW/ZfQoyYeSRHOeO39NpVmrz4
DfEQfbId47cCOtYfcg4Xc6uH4MMby2vrhqQ3myRFO72Bc7j7MsiaEq1cYSo/sv98a4wSgY4VUkhB
K6OZd48xgV0b99wZlmONYVYJrg0Ff1AUrG72fwU8nKtUcu64zsVgv3oObOdjctOZ2TlRGXkZBrg0
d+GriutXpWl927y+dR6aJizG1U2GR0JCTqRRkJ5ms9gI0F7O0PSk6+ZiMRBdlDn7fdHM4KLkn8wY
LsLil4hcTwJ4ceofeWK+fSb46Gg14SYqq109IQw47nzKzOAYztSWScjuimJTFd5rl1R/bOCtBdOE
W88XmOI6sqb5Y5bDorbRNcPpmBFCaNTDAV16axH2WlQs2VU2HpF535reA8kzztHkb31irWzm2srE
0MCboNyj6ZG026CZh0iQ+LaLjPXaNrs6VLP3WPwAvY01IsmsaNM56d2K8udyiKeFrlobrKK9tgX+
39Bh4GDTKgm5LlW7tbOeOWIdoVENk7FAWgZEELfG9/aiBK3uvVWm+xOG4ktj6TWhlouB7DTXHY5d
nb5E0l+PbWDvfTU/bpWtGrJimVhE086Cu7vBMN3Yf9VkXBzAawPgGOab/iWagD3b1n9NXfVV+uHX
0MxPlaWfzComaKcovsfS+6SUdpY15OyiwLG69ol84DVsIPLTdlogXOklOAnDm2Q+zaG6GIznCCSc
zn6bD9TSjYBl1wzOcKYtJ52c3YlYHlYvzMvYrNaODN76KNs6vd53RXvw8gx12qxeSxrdMnqYjqOM
0U/9XFvtrnE9cjFYUbwgtfXJMvLnTsaki+XVKo/to+zllcxBmgpTuwRioz14Ps5yTbwT5hUEUGPK
rmHU3S2/3xlRor+w+noMJtiypFX46czKJsgoAZLCeIYqIv7IcCKELx0Ws64/B5W9ZLIEKnKtl9if
jGUx9/7CFfreoQ3enMzwt6mW2CCIKw1H4ltEaZzLoGDoJL1yS7yD9T6KlrBpMiXixZS4D62tmMHQ
mKin47KODOfaykIdxkBxaWKpvIk5cmvGjYVlHLRKbNoK3yy/4+Ehubkkuo5vZjXzgMvUYdQ+6HZn
EIBcECQWPka22M4EwaMWTFjE7onow3ZHe7yM1myBrkmLv9QQ0/ZZ5HmI4zHqvJVZ9B5JbaQa/s6z
MexyxPrPVKYxUcKRX3ybdoobhyPdTJHIU/nRxKX5r3VVWB8y1gyAJHeziQogQS9dP381oxHLhoED
KA91inOKgm8uy8erTezs0KWkEk+j2csz0rwqdhlBHfu2Ubj0/iPtvHrbxrZ4/4UuAfbyKkqUZFtu
iUvyQsROwt47P/39Mbh3ItOEiJlz5jwMYIyX9+Yua6/1L7ov4bUtkUMbcGvHHu0iJJXSQ0q2gO4S
9HYYrPE2iQYwGRXt7L0fxI+0Hs09GirmtZfL4o6HCvqTE3iawmm875GCePHgY32XUT12rJrydgkH
4NSPagbIDuUAI0jQpFDk8AgCRXtLxl6dEnHRzur2l+fXtqm4PFklxbJuNJnOX2mI+S8tHGA5eHly
UMO8vialQYQy3kdj99qSSyEBrPdfXSoFPK2j96iOnqraujUMmEmFHKAQkCnokLTeKQ+Tr2Hvvode
re48uUOYcMg9XqrFb/LQJyC85kn0axq3WdrZ8HPJj+uEwq0XiNvES5pdpQwTBQPkBrxvWqteqv+I
RS7ygtneqizkA9yUGNoFqggGnh5AuNPsVi8Q7uiEaKRlgIJIFmS8nXwlt4Fg9ABbyrc8Ke7Kgks+
6NkYngw9hbf6TwSCxSMcnAcZ2vmxqOVnqruoYYt0hTLKOyqKrXVSgy1D3xWIeV7tsdFhm/VWAE++
iHaWNbVSTOs0KChutYKEMDKb14kH2GZaGUAUtSoUiwTT1ob0GfSygoAjVjRxHkL8D4LnoEN6o1La
a9XvfKgxRQDpNvWQg0H8Ned2HwJEE4M8+R70/luHfzwwPys5mP0kEKBCRc0jCJuVmKGiUfovSkzV
ua1biBQK6MFNBXV5h2Z8eoABrTyVbBNQXJnW2A2wRBLjCTxoDfGrH8b9sIvVcLjyK4guuWRkBz3I
APoacflI+3VgvkfzftCFk8oT/TDk4wta6ukhktr2ntTOeq9ki5azXBjUQDq5QDIFBTC6O/3w7lEh
0R3wPmAN8IfMETKFotpXEzotjcQ42RVSVybXAez773E3QFAx1IIcSIrl6IrSDguq7kzkQ01qp3Ji
VXY04KPHm5AafkA66tZXaE7BZ0Z3FcANcuj6hMogl9uT5dKRBDSO0gZq32oOkUJKAp18SH9DjzSk
89e/F+mkPlV1TNoEAzU4FDj0KFDJKSpptVJeNUnNdwVvtWmaMOASBD5ldry0I8XPb70SJXjLjdPr
tvJGu6OlqyZ64dBdp6voo9vt6fmrKofUeSrhyEeislJl5QamVgGJFNnzFKjFJMlF40RAxCJPoq8a
+gNwhKYLmMPJbj2VrCUDcFu1Kkexof9E6AWVeal/imp+Y60ZX6Qq1JGEz9CUMvvqzigiEdFgwANc
2K9+l5S2p5Y/LUNjW41gaGJdyOEBja9kShGvDh36eaX+7oUYVlk/3lKoegkVyMuarN5XmcyLGluq
AQsBJ5Jy761zIwXIMKVhV4pKrmvT20q+8TUQNM7+ovpNN1ZBAVnNflkp2wUhcu+ENny4H3P4p20o
9naSZsaOLavxe9Xgxje9V2TCUOAX5V/uYJm8xFDQkQbEGHkHIfuFiNNWSXRIT6GKoDnKZNmOuslI
ng3UVOxRdkjbHt1/qay+d7lZoloHAnTCv5Zbg4oJV3XNqdFHyQCJsccIzi2ovfoazHt9AlqHuujD
FwZAjUJMJ99nXTtcRSLoEK8y6BlhJskBLhboS1uReYpoenwH19lch1ouolVlALxTjfqQtXl8klA/
e9YkqadUK+hfvd4Nv2n4P1ANa0LgC3V8GE1VdsosN1+8QUkPrQ9uRwrpJatDKtwqYkLtlS3wqy29
8cYc+R65W5WnKrLgnumV9aj2SBMFfgxhyXMtMtmy+NrpmXHFq7O4yqD1Ppalqch2p+ouUBABATEU
CCfZpd54LOO4vsKDbDxZTQkrWEwprQ9ZSacwHppkUo9t8IgQLEV3Al8BP5YhnAP9KVWUfi/TDvnu
ullP7bzolH0rYf3YeVb9HMhAmu28AgdJyRHwviuEFLsp/3RUoHRbmACN6I3T7UhqeWqSqVZ+q3pC
xQ2BNrcqs3x9ncQGAXLqmF7j5JEKjTQG1CoZSGq40iQWomZ1ZqAbBLYJPlNuHMraf20TQfge4QJ+
aGOwTZTeynASCtO9n7VPHVKs3WKnDoaxzfTSfZAUMI/I/ud25SvVHgy3aatU657qbpR3XcPz3O2T
wJbzodnXhWZBkx2DV21wUUSRrJTmYaC3cKtcDkKkCdzvUj6Mv9q6i1AI8oOO5B2piM7V0oPAtnwM
0kL+EqrdcNCNIf6thloFE01h5dldGejXlq9EV80oBQdgNvKNEBUdakSp9ZAZRQ5Dq1KhCqPURUUa
qb4upY1O8tjLEX36AUodsrBg8ap+sNvGDMHXD+T2ILSeWkNSH1Di0370ncslLmZeTt8uNzLlto/z
6jVWK8RSUP2TuamE8V6rTflQpznqKICtvJoicyzddygT7mS5Vr9IcksOOWi0EFgbeU4DynNf1DBN
XUxTsmmvm/pDa+qkNAGKBEIh+7f1mJRbE03InVip7asiThLPRivWD4EmGScm0Nt6QqZHO0n0lKuy
8UQXYcwCoGY0cNhQKEu1q86PoW3LBVc0r/q2I7YUoB/Lg40cEkS3dJXQa3OCTOLJTdZx73JY00ZK
ihLedSFoNip1+a8kIX/a5VmaDo6n90q2iX0JMIus1MoEAFF2VRgbDuyN4bsQyeXOkKJ6MyYTPtpL
1VtIfuVR1foJ6Ijqy9i4+anzRsTjoCV4gN3GwGmTJgVk2kv3gYGSlBsE8aHinVDusNUuny1BzZTt
/6GAJcU4DZWOKTtpqdiCiwRjyGsfVU+87WwB3QmeCQj3b7NePaoTYdWAnwu7czq+XcRWXYVsilde
EDyGaK9J8lezQoFJ5gzpt5edfZbczcglTbytTexixJldYu+WYs9fhp5fKf2URw41FMx8mndlorxf
DrVgPaZLlk4CZFoUfeYufxLZqT928DGLCPlbM7rvBCAxl2MsGBXpmi6JyM7Jmqibs+GYTan0LQIo
Tp58C0BHm2Nul+1TE9757n1QIYjU3v2HiNhNytiwWrooziyucnRW89CtJIw7zStYoQf0oG7q/ZpN
/JKVlq6dxZm5WDW0XxAAHEUHCKRAeoq8/M63i71lZ9nXwZF2656dSx/sPOTMzGpMXVlBGUd00AUg
ywC6iXhEvGJlNXkZz7yOdUPBhZH1p6MRMvtikDjSoEE8xRH02DFg+9oNODnoXdtecjg/njHH2F3+
ZAtrXjcmc2dLkSzzk90k2HG0ycVmcjFoOkrO7dvouqS8mA64sbiy6hesunRiqCYdAEmRzJl1Vtkj
sIb4jQTmpsbfOKBAb9LciKqfXV8pTqvKKwGXvpop8cTGihFTPG321TzeRDGQOCzI4BYDrIyljQbR
7PIUSgu+XOzgv1Gmv+LMRzDssUONlWlt7NnMIcY2m2ZPvovAgJ0chavkHZE9GCRrhuDStJ/m6+U8
8Gw+a8oHDXe0BDBGexrUARGyTIHm24AqokfQjGCFXZ5B8AOvS1VDxsI9rIx99W+YFtjZ4OU6g6Rp
DhJMwPC7gVMwJtnIP5QZcC4UntERrxtKwdu+EcNXj44Kby+12+HGCp04gvumj/dqptY7T0W1XwEg
sS0UxUVgk7dSnKsNKWj/3ubVNtbMuwbt6FodcB0vvNNAZa0s1WYqH/i7wKRwy02p8l/RhULEs9zp
SIyBTXRfBXG874sGs4sifpgEIbCPP0xQbVC077z+r/NMO0mogAGcBEGMvVq3abG/EBoR8jP2Tn4C
8kPxv5g5ReAK8YQ95MAY+woebUijfJEygVJeRde7ze/chjJm1va3Speg0OAiZDoEBki8Ziw3GT/A
2ACpNy+kmcwzGe33Kxe5R1HhDuDRiBKAVQPUrro3yIBHITLbXQIGiQ6VyTtrBJ3o0vOspfimsMpH
5MRuRGr9tqR5rzw5eeBMIkxBPDjAYZ4tjSKnKuQFyriojLmxSTW0uyo1VCwKE3n3DllUXnbyaZRc
rN/yn4AG0V5Iq59JXDx3VvVt0g/220HZkWaDhKPRiQxLPXntbleW09Kddb6iZ46t1jAKmBZxHMl7
ZBoobFJD/tL8Eh7La+9o7VGkxAr6RqQuQMlg4znNyp25updndvPg8QW3gmvgIBTh0LEEFR6317ET
7YFibQEO+N1N9QV/mpVDZOkcPh/47OhHa0PueHpxzPtPkgItBVoBTzpgqvHaEMXLp4Y+/fxsx0qJ
DtQrBskkUvimzUwjDPEpVDPbH25j7ir/Oy69W8P4926rnJJ4FOFSKptcch/DNi6FNMklLCSleoM5
S/eFO8d8u7yCls/if6JYs8GBcKMiU7OACkRtdNlwRtpEgSGvTeLiVUaDUJEkBW/7uZFxzUNOraaF
qnxJb0AbHJEHvguuMtvYaYZN3WQbfWtP8Qmh9v8wQE2RNBW2KinkbBq9xjJ9TUdXqKeJQ9ZO1VyQ
vzZRbK4EWlyRfwMZs5l0EytBd9xCxaN9smroIOLWpGdiBtpKoMVPdhZoljUCzcnqEOVTRxy/BjUg
RzpB4UqMpczKPIshf1x8NWJsqhRzU46WfMBHhMI+/xIh/1YoCV0fBBwo6v5PX8qYJR9YxvmxUWUg
0BP8pvaWpN6CXlkx/l2ePLJh0TQ0UZlbXKNcNKiChkVQ7zaAXPPhhxhxgZmj8nx5NNLiesC1e3IK
1wx5/mTJO4TdRK9F0GpHcaqx3QfvIB3wyNyUv2+Cr9ZVeSse1szk5cXD6izq7MNZoZcPYMIkB6nt
G1DUWr0DSUuTXtlm5Pvy3QhEghvY5mjWG1ve4BCxejgvTDLabmSQBo82+dO7xuvKHsc71A4AMVwn
uIwIfnigBmytrNKFdPVDnNlgwY6EPXqhrSPB76FJhdruynKRlkKglGNJoiFppOKz40PVwaBkKvdM
64DRQKPEQcxx3ApP/iPyIA6OLxrmCSs7YTGoJcuqLqISqkqzWz1KchNpHJbOCBxrSBHTW3l4LmWh
hnoWYXZtq7VGL2nwOmcMOsRH0VUTAsrqrUStDFdAup708kzkHJKBkq8m/VSl5PryBllaJHS3KHAr
pshCmQ0SQ7TE88CUOb2lPNYuvg9R+tXTlBX74cUwpkkURZRlQ56dlkHQWr0ybfhIqu59Ss4QJQEC
rb2xFw5MwwTLrliSIhqyPv0ZZ0mCXiaZmucSqkcg9TZ0cfE29bZqYwEU7u1R7cDlq86/n0HTMFCT
kUS0nJXZgZkqpeZ1yiA7Q1T88IX2l5m6X6NJUfBynKXleB5n+vnZ2IRcidtMQp9Khyah4kfcj6//
IYKpWKqBTqyszC9p8MM9BPUGhQYDoIKPT5BemGvVloUD2aCA9P+DzC/ouEqTHlV+GSSEFu6SIrhT
M8spIRZtglx++59GZMyWHT07GA0xweQWaZ4fOlC8ywGW1vX5aGZnXznUrusNBMirk6RdBS2WGSs7
dHHCuCglEw9FTsDZmjaFwWyCYhKtCek8icowfB39uuEB56vRVqxkGheXB7V43JpnIac/6WypBWru
txj9dA6VS8fjHeHD7930NvgAkJQ2DaZv7bfLMRcn0jKoH7EyNE7bjyEVUy3dgJKgI6GULIzGDYi7
cKNS5vkPX8zirWyZ5p9gs+lMyzzF95Y508qHLniPAC1luD9eHs3SNzsPMptAE2Rkgph0hyDk4wA6
JQOco2syRPhudznS0rydR5qd37EXWEgTAHrL1V+Vxf8PYO8vh1gcjCSp0yWIAM+fuubZakDPPFGL
ivu9l2/yprXN8N5wh20Xf70cZ+FxgoLi3zizA85t1DIbABU5Xl//jHLjRqQ5gq1T/2phraPgJf6/
xZuthL5EliqangpVSUu6zGHdnRLD3I3qw5BdXY61dHiTKpsG+1g3PlXO475EY7Gh/VJIRwmXrkTK
/suSk0xFpDCKd8c8ReJFbCroknTO1EjELUaDMlCDRYzWHj5Ld6z1N5A2e2H1VVLmWcOK8yXrOZXB
UGhF+z3T3GtfNg+V2P+CxP398vTJ0zk6qxmyNv4ZnTY7Htw0bXjVge9H/ayBwbGV7XQb3+WOchM7
6HlyVGxIPL8BEKyO4JZh+OwxdF85OxZXqAx+XEZhRP2cEVoRqHJP44I00Vfg+N1PKqNmjrgeQqi3
RiytTfbiujmLOMsQRyDu4ORlGewhVuiB5z0MMSzey7O7GMSaejq8FgB5zjZCmGv4AamQ8aq0gjzq
aMKXywGkKT+ffT4ENiXFpL0C3nReRVEnoTHRJ8tMfivv0WN/411Hu/oQHL1j+FLAfbbJznbtHqtK
LdwoPy+HXxgfnTHJ0hRqD5o4f9J2vjoOQhIxvh73ZUO8TqtgpUy0cAzTjZA1emMasN75MxNZ6bT1
9LojdQKEvouooyvmWhHlT5b8cRp5aImAty2FBx2X5cdLkuUHz8JXaZCK1rgphmGLwYajIBXgThBE
jDVGjOMzAd+1vj8hUeLgN3DsIQoiTGKnVrkN69zaDkV20kwLkUh4tkiTYGO3dmcsNLsMXk0qKTEd
GsWcV5oEKr+tjFEK727FARPxkqMAs8PX3ZEPxUv6y1w5/j6vsI/xZhslkBADETpwy4WMxy0wzpsk
gUaG7bSFEOqoAb4z0pVn6eeL8WPM2edoIkACTY1bHUilH2JeQ4VprJx2tgSoU9dWsvOFIi/hNBqj
uswi1Szl49ePwlxw6zCSnOEKBS7b/AV0hVLC4HTb8JA56HwfBefyzlnIBD/GnLbW2d2viXIpQRNR
HfFK1eEMONKhfqs39Y5Fuh2bR8q9W/dxray8vHrOhjo7kcauD8aOLNGJj0Gvf9ec1BFCG5Y7OnrB
D0zBd+GvtaCfT4mPQ53lbErv8wUrpjep3goVneTHy3O59vvnmdqYq1qObp/TiM1GSfHPXckxPp9B
Hwcw2wIjokiKD/DX8YvRQeYZ1GjqQC1auS1W1+Fs2ae96QO+Y01g30ghEjrptCpekLi222x8SZWH
aVU0L+7KFl8JzFXycTFmkauXSkZg1EQb68GabCCdZg++MNgPjorUvztaT+I23Bn3a6tj6XzBqlvh
VSRO1bRZAlKmxYA5SYlRvfUD/02EMiLUdbO92WHseZNGLdQT9evlFbP0QbUJaIFIE3WT+a1p5R7e
QZY8OrGGIg7opG+xD9OxjvSVT7o4uL+B5u2HoAwqwUhVDdFVC9+/lwAkYtQ9xnKJPdK74gMe61cb
Oiujs2YzKkcowZoYHfA1S9RwNuMBlehbZBm25YaC6Mm9xVMpXxmpJLNGZleopCk4oyOspZNRzk6W
vK6QOCwxT+7sbqfa0S57Qud4kx0Lx/q2VkFcGCIYFmpe6FzKQCRmO0UM5LHET29w/OBxqH5AEL0e
a/PfVxFJPP5GUWbbAnuf2kcqbHAa7zWzhJ2Wo+PSwAnVn6oMhQQMhKn3XLlI0re4uF1eowt34HQb
yRqpHWCd+aVU68DTBK9QHAldyWDQ7Ai78soLgVml28uhlmbzPNR0wJ7dRVJf48QWQzWWDe3UtxD4
v/fi6mwuLJAPA5otkDjV/RhKm0ziMiCQbDd784iWwFZtaelvAmftYFm4Fj7Em107vZ/WKoqRZPhY
ocgx7IO1d+7yJzKoiCJfTw9ktgqVcGzp4YoK9A1wqZSsNnqFjNqAyn9u5ofLH2kpGAm+yFkpUaya
13GKITdgmlA6UrT6C94Ct7mOFaYSfvdzzbkcamnmzkNNX/JsPVRJ3iZGYslOq7gUEr81kbKy4hYH
w6tTpwkAn+vTw0gWVdQ1GIwhUH+vrB+BIqC/6N25yINdHsxiKB560xsMJN+8yGLAmk/arAepPTpA
4+7d9jqNtV3t/6dZU0EyqbzE1E+V+EHPuyGvEapUh/xXQE+hTrSV1/rnZzKNNtYZBBddkUlVP34Y
xZ9qrtNrL+owrkNzwh1ec8zEMjeFZrTWJF1aBibvcbQXFIMG0Swt7lLdgsKCWoXamNsAe1ILnurl
j7N08lAuBP8Fxo0eySx1KzOzV5CoVByQrC+DL1wHYfnQet6/T+Dk8zCzBC5uJA0LD61z5PId+Pge
qjwcr2hlMIvzdTaY2XHgw5xQhpaVZmHbvqGvgUeX+HR5whZjWHwQxiNKn57DCoxet5QAiVqNukcw
dIP+zlo2OH3X2U1OQ5APz1JTKK3NxmGZVQfax6Rz5XBQ73wHVRacxWGp7lAIgaG19V4uj2ppGZxF
nKdJURmrath4wJGbGDB+LX2BLnwQpejfd1TZPRzW/E/R+Ge+3upGDyiG904DizSt7pEAuTySpTTo
Q4TZUuvzXnVr9AUd7S65xZvCTk5oTDjlbeYI27X60kIT/uN4Zp8qhYhIO5xo1Y4W7l15n94BlbMb
B33qe2WnXgvbdK/dXx7j9Es/rY+/k6jO0qKiTysvK8vekRFs8bzyN/3c+7Ip4KOj4lkPxvUYwcGR
/j224cNg5zegjMZ5lJVV7xQCysMRpm1yJt6PcVGt3E5L76Hzj6jOLsCwizBlVnWFXDY/Mk57ymd9
h6LAsXP8g/kmbNeylaWX+YeYs9MWOds6VnU+ZXpT4lB7DZ7eQTaCcvNOdShC7N3d5c+4dJmc7QV1
OmrObnnZH0dlHFLc+JTM/O0auIQbaIbvc5ywYZhBrggR6V+5jRcKlh8/4nQUnEWt0Yqn/sDU5u/y
lfgcH3vGqhxwUr7Tt+2Vtmuc5Fgd9QNt7P/yakB7RZGmZ5/Iu+FjbC9WEbFt0UzM5AjSw30My7TT
xpV5Xf6SZ2FmE2sGcZxpHolAnx9DKX+PPNg8cdrs/WZSfbpHQ3ObG9o+QlMT7au4aDaxZfz7Tpmh
kCUqqgIIgbHOjjrdDQXgtkqPjxGWoUGHOZkoYi3Ya7vEW+s9T19tdiQQTIWfamjQveaJiRANJvy1
aHDyEE/pa88L0PNo/n1a+iHIlOmdLR0PCwX4mB4lM9QOoNDVsFpRnLy8K5b2Pq0eatqsFLpy89R0
FFGsLfFSdcLOUO4z5K4A5OI/SJ093gk+xqGbYXBFaHhN7eRDAYlfwPnsuta6wcHfB6xaImA5K+kJ
YillZzxc/gMX8lkWMNiuqTuuWPN3NkYSadEgQuwE/fcyeTLln8hoROK/P+M/RJnNNa7qrl74Fjfy
ERP2U7DX9kjaXq3BSpYusA9xZqvU5QQfYDAqlEFlG3csHPTukpO37xzthEvjxtwoO/FaSFe6CgtX
2Iews1taKZA7z1Re9mWsnbwovLLwEy31u0D92YrIgroh4pzCyrWyAF4zPkSd3dZBiQjSgMPR/yvd
p3eYl+FJhmgqRjU7VI42tZ0+CEeU/uCjVVzea7fM0j49WzzzRGs0C5FWF+OWULPY6kov7jpLQryw
1ZSVY3BxihH95eFAc/bTc6gY4kZrJVwKe8iTSYdrThsod1nc3pIen/ROOgpU+dRRV1d28HS8zs8i
6Szw7PKucjrCro5DBlZej61UvKBYsPIOk6b1cSnG7CZRcQhpFHwsHP9o7odneN5oB8Ko23hP70Da
th70703zZnxNn9YuscX9fza82e2SaVKLFxSfcBh0Gkza99xXJvFLJ++tlU+4uFqoPHHIGIYBzPPj
gTsMsSi0ccxRCO1YBM0cVnYnvv2H8+wsyOyk0eTR6GqZ8QRxft0L2nVZYxejuTdZrK+MZ3HqzkLN
DhtDodUdlYQi0UJTOdqlw8+qPOhiufLeXFyCZ4Fmx0umDUEgYwnk9CGat0yeToXr8rQtZG90guC/
iCC+uKlmRV5fydCOsDSS4ZpssUp3TWfdiOkTjhYTsfn1crSlAckyPVgdciKwzdnJNSroCoQG+vV5
3Nphmmx9feXCWcqaGNA/IaTZq6IvTLGEvDjl3Ii0BoeYdFsaN+EbWoU78TDiCbSC/1q8fM5DzubQ
ikYo/5gmgcbyHlUS/AlAHL9ZyaY+qJt2VzjBHdwLXDUvz+bSI/HDWGdHlCeGmoehCojbK3Ov7vAL
2xTb7Iiz5xYlEPtytKWz6nyU87NKxzvAAuLhqEnjI2zb4Dvdt4p+jPGdQDi4DU9ZLShXDWoAK/tg
qcv5YaCzwwqTNhehlj8z3KLOuEmdZI+mV7kR9hM0GxW209r5uHRoySDdQMMCeQI78PHQsgYF70gr
UB1flG66AqlZ4wSY/+XypC69Y5TzMLMtTrdDgnMacjYOlM03+bYxbfNKt0MHBf/GHh8HZQOLGi01
O6Rphyb92iJaG+hsT0pahRaNwECnerq0PWJ3KfwJqRDRDu7YRG8rg148BgBWW6II6ARQ88e5lds0
Ts2xpzFu91v1ufMPGsIjALuwV7dFR7ML46QMV9nKZC+GNTXZMmBu6ub8HkI5KFRVIBoOAgDY7vkZ
PUL528rYpm0wv9Jx1fknyOwe0j1FNdSGD+qXiCLa4m568aNl1Diit5925vonXEqRzkPOlqrQ9uBN
9YQ2JBw/sWsQFUQT30yPDf64KY4lVncnG97KLbgWdbZy9YkSWFZW74xtjAdZhWVCDvm70pxMJ12p
cShUpVJGJbBde8EtLVm6F/BFdF2mkzH9/OwFhyxc1QchL7iGF4wd10jp9vL1iHTqyhiXbnoFXoMB
rANc0pzoW0V64Jcm71EU/iIvsxOEynKsGYyVs3XxJGdh0MEAnGR8qpW6WmzoGtYw9Frr4/TqO9QH
HESc2vhDSFzd9criFBowvQDhw6mf74UyzmO9VbAny/Wf2ggdMR1qtJglJINJAVv0YWHAN3WBeBhm
tOJbU6KbMKVv+JkrSbsxY7zR228S5tNju28xHfGbqyiVEc3E/w3Dzd53MSj+Yow0jdPbMn2t6yea
hxEuFaUt+Y9d0uHHudaCXLwpqFSIOhq9NDnmMADkioSy1dSeljy2Z7roQ53DnRuS/U3YIXko1vKX
BCssaZBfQivs0HAZjyOmg+itKZywzXBcORCmhGN+IKhgA6yp30Ifb3Zvimpd56nGTFtZYhtp+aNQ
BjsW3Zu0KY89MEXBeleHY9wph5XIS6sXIThFFC0oXMzHx20CDU018iGacCAiwn07xFoNeZs6U2lX
Q7Qh3cnpJi1g5W/+2xMRjS2oBLqlitL8jC/N2AcYSbrgxfQaJWUjo4ZsWs7KGJfOdCqoaF7A7PjM
odJjtU6VjuMWYTX9jzhEvhOwQBd3LWRJBIc3Kf5V6drUTpnV7KPi0amqZM2a9hmxKEaa7uPHA5/X
GR1xZ12bSKx80a40u7TzU/LvLy6iGRRqWEQTaO/jh+R+lvE8mtBWpXkUh/qoZysDWqopfAgxSyW1
LoGG5xICZWmM8cajRrpqFa2N0cNmeJY2wa5+Q4jL7rBaisoKdHn7IO3KPXDQterCtC4/T+7f4c52
DPo+XoYPgOREPXqNNZosQYNMD6YTGB2G9eqZsbBPeItQ3ITuCBJk/ioJMzfX0DGCJH0wH6xXdRdv
x7fyRTzqm/BWecaOaxc/CV8vr9yFhXsedP5OGb0xMbweMFg5/jLGuzxZSbLWfv9szQRR0IYxV5oj
wkoNOXctaa16sTJvfy61s2vY6NNeCVPmTX5IfmhYSlzF24lSP0Ky37TPio2Vw9bzN8pajrW0QHQV
TA1EFNh58uz+T8whU5LU40jFc8rBGch9cNG7Q23ATB8z7AA3lVUe0P4LtnnXvkldcgMz7L3xq9Ee
m6G7alJN2Gp1JOxNrOHuEM1cq3ksTr8OH4jmIKSgORLYKLwSQf5xcLBk7fcdrcJIKsSV028xiEFp
HrNUhexkdsCjIGumTd4OToZ1azscG7L4y6tUnrK4+V4ETj+ROimam9YsRO/riZcjIEZikgeVudU6
v3XqQPgybcsOYYdAPKRZ+iN3m/24RS3nl7XD0A7YGPY7guPinBmDzJC/uAN+ZXKa4ERdYuNUDV/k
jb8zMXFZyaWWJgUmhQoOgMcbra6Ph2WuaXnVSYPm4JCEdWYU3Rd8pO3leVkOMlFDJZAngP8+BkmQ
PjHRpNWcEIJ86F43+u/LARaop6SByt8I019wtrnK3EMXTXHBS+8QN97GTv7i3mh7uhaHQNxcDrYw
GpScWKRcpJSW/8Daz2L5qIT6mFDr6OtVW02M3vOyeP0vIbikGRMWs3O4uSRUo+9TL6PZWwjIwiOE
1vbeympdqqdOklT/RJlW89lAPEai6hHgQfNUPYunBOEE96hzKV+LR+8E8sDOqALle5wgu7V1p/O7
ZzvlQ+zpvXQWuxqquMtj4JI9SwKTQ+x7xI3e/26qbmWFL0UCHckzlgc01YnZ4mux4NIE0x8dmjhH
VOwNmVclrna56K0A6Bd2P0gn2n+aaahs//klIqpdm+mi5lRCdB949ZPXtLdJiAUKFusFrl3hAw7q
+dpnnH7tfCrPw86SkWgI9cbXZI26VnGb/Klr4bfxNXO81U7GUr3wwxBnk9nVGqJyqaKRJIMdvkm3
xZNxO9zHv+nCsVL8NbDfwsPrQ7z5vo7rnOcRJ0dgVQcISe0marvIxs18f3nHLbzPCTQBvUCs0TeZ
ndyBJnhy4sejU1IViAt9g0XXzkTPQA6pgfrNVszkgxk3K2H/JC6fPh4HI/VAsqlPPVwcPoohbCTd
wVDIzNHh27T6XVrfe962TK+q8aS6a/nAtB4uhZw2zNnWa8e8ARYq6hRgRRtLJRvEOZ45G+1KP3h3
6sqmWNx+ZwOcTWwWmDEwMA6ZQjxF9GcSlHTF9AFTo5VjeXH3nQWanWYBRi6uUmsaTGzPlpJum+HV
J3/v+neqvsjhrpTOlxYMInsaQFSuTXmeBsPt9SF3TowgS20P6Sg1r6mENUnTG2+Z6/m4g/i/8tho
dj2eKSuTunQFnQX/lA6baoHe+ciqaSr8krRtv1qmXw7Bow3IIwytedUoCNK+zQJChDf6w7hV7Xjr
7YIT7gfxZuIkhKs9trWIs3XZ+wjSNQb3alpre7FVrwOrfbm8y5fyBI1v9c+oZqtR7b0Mi+NpVMf6
mG55ph06R3Xa07peydLCJ99BBYn1gdDe7KhUQiTSRAy5Ha044fe0iQzh0IyoS9fxyiEy/dHzDX0e
aXZIugVuk53ExOXes4HycvtDxGdxiJ8SyhWXJ3DpPD4PNUsXadzrkVJKo2N2d2j3WNLJCt4vh1hq
EGnnMWbrYOgyWpPKNHF33iOeFtlD9WR+y6/j59FGVaf72j7hc9ls1vCQi5fbeeDZ4uCuwYcwYnF4
z9ad+Dwe4y/lm0BU9bV8xJNJ9lZmczXi7MySy7Ih7+bLCYfqGSeU0/iGS7V2G92Yr+OTr24gO1ye
3cUPCBgL62WI2584v90gpXkPcRQ3K2w7FRRg42tViQ+XoywP7CzMbGB9KOZ6XNUTG6aWt1G6TVEK
Mp5wVb5XW9wt4DOvqRQtYYgmnY9/hjZLKeUxtHjCM7R6q7yqMXJgyc69p0uSJ5voJr5t972KWt0a
VXNx9/0N+6dWdHadJqMf1ubAN2yHl7qZPL8xoNe/6Kaw0a3ViV08JM+izXJMK67KRkXqmhWjX1W2
E+0Q/IfAOLX2/J1xvPwdF1cLFVENIYNJuGt2hpWV3CgFxQAnzb/qCFikxXvo/74c49N+J9WQKNSB
4UZiCp2bWRBjxNpGGdl2A1jEbXI71nb1hO+vt8eeZ1Lp4CmMgqS/g2a7W4k9H+AUm/EZvOQ4qD8V
s6xCaY0a+NCfTkJ6F9712XaSBuFxZ2u2v3NtE5+N7eWoK0Hntzd90rJLTDg5clYfGhexdSHaWoX1
83KY+VL5Mza6pdRTeIxAWp7lebUgls0womxgHhvfR5nr5XKAT32YeYTZSZ2OuI/kbqr/AUKrNtL3
28SOr619usOAbUW340+d6vyam0ebHc9D2Y5iICJOQ3l7N9YPst/8UHrld4rOu5hVOwRMsQsKj2Kb
75B8squq3WRudaRs8CA0Ghjp1kad1g5UFGFFzHt0wY4DrMzElyLVsfdWi41XCPblSVr62CYfEwkn
OCqfEKFSFaOpP8AoiycnNf+n577J/cqXXophQeOc1AAgrs3FMqo8xdXHQtrLzX8KPvZww1XVrlzL
S6vpLMZcJyNDhF/6v6R9WXPcNrD1L2IV9+WV6yySRrtkvbAcxSYJ7vvy6++B8n02B8M7uHFSlfjB
VekBiG40uk+fY6kE6AkB9Keg0Ucj0b2+VWzGRD8wTeDBPAX1h4u7SczBn14DNeDXaHBD5h4gAkxs
EuLVwsT5KptBZ22LuaC0DKOoedpTumDw2MWDY+TO8ASBcFcFJmSQ9qKMwc3KQQn9v5pm7img+JNp
FmF6PKCfDynM3aBBNc2DJozXebNrhkFa71Q9qAIeTIOzw+xdhVpLnCpVAiyklb8D9xMoS72bGvD2
KsNf1z/m5nmxVPQWAZa6ZOEodBn4qBKUxIYJV6seDOv9uoHN6APeI+CFVVDQ4PV+Ht+iXsoHtRxE
X+o61YGeZQetRGmHIHEvKaFTk+Iv8E0+RnH7mE8JPmasQZCsyMeA80PYDODr3K5+CN2KVQagEn2G
LMVg4CxBxcSLT4t+EAwbISb/AWlen+zIA0k9cXGbYc9jA9n0/ZVxJsoTtbLypR7R/lEf2upFno7S
UP7LpBELRLMQEHMVew3XZE4s6sZJV5cZsPVSWNthDsaYNnWKWeOlAjLzkmEMsUGGpAs4n9sI8gqE
cjZH5cGSc29YYohr6LeZFf0cUv1jnDEYFWdNa0ta/zHnGefobmwppSXRKZgJLxF2CDgKsxCtwxTf
s/pR96c+fJFSTvXg645nLjPYABUjJUIToRDAnJl4TMJFDnW/b6RdHBsndaju2xQEEZAZtaXB/DmE
xk+pb9ylFDmtqA3XPLNNv8LqvKZxXJJwxC5DRU06zKqcOGrUmjyg3+bHXC2R8U+0o7S5DzXEOUdH
twMSLIEO3jUD2QFaGZyKyPY3+72fjA8atZVkPbSa/F5uPbCO+2IrnLRB/ANfP9s7xt1igYS6EemA
XcV2tjcPxi5zu53x0Vc2xOu7vwwgsgqPfEiCLfQeJ9BshG9ZAuUWZHHQw79gbzYyXUsBn0QtbUab
Q7CNXeLljnyvoQX7xWYHjdwDXjg8u1sHBmJuEqiiUN1G8/f8wHQd0EuE8iy3FDXgji/Jj+aIuWsM
CkROeepbp+Y8IDctgniIvgysS8RAni+63FCeWzl+yFo8+iMedcJFD5/GGrj3LxPMiVGikkDrAAJE
apDdd38ru9gfX2L3U3kI31vXtGm7no4QOZXLH5PfOq5r48wxak3AMGJqvJSfE5Csx33j6OG/FR9h
l0jP08rR9dkSITXTiv6chDejWv7di8quRO28rzFTFy0RxLGXe701O/tPTupqc5lcvW9huFWxvtYL
g8IF1vZNHO0JjSUDIy3xAZ1MqB5mAe8xflHg+1qyjhcbkjtJvJhtHsoCrgPWXiAz5EO3z9zYjW61
AJ20I+9xfFHk+LKF2Ss4IuiLLrp0kdHHat8DlKBI9uw0++akE1drbVBAQ24S2JbIb3jk/DKNmuzF
ARzaL6NM4jokhJQdFNXR7ZHQFXEXbSdU7nzXfiReegvopG7L79E3Eyd3siWUBoDDI/aAwYgn8vFv
2zPsDjCJQbxUxTQpwDT0omCnkwhWSLBTNQLnOG16y+81s2T5CWkHXMcUaqfFo52Z8uLkyGX9QSp5
BMJbWSWu/F/7e3ExE6uIO3Dy+ukrWPnnlzoQHHEf38k+FKWF/Z8d2JU95jIOcwiwh5Oh+0sJA9pi
PDR5cl+roru0gxfVlgtWmVsDY9odBKWQ8/JmGjZD7eoHMNd0o4hTDok7SNZJHwNVju84VzM9BFdO
rM4E2kzFi6PFDB99au3bIA2gFxTIO95Z5LkjC2UoiqpQJIJMWAYqlDLhiASwtn/4d5oXyIfMvPi6
eR+vto6Jr1k8zW1f45ZSpicCnyMzoNnAc5D65Xo85TkAE06NdkJtocU3SsAblsf1Ts9Gdxj+NbaL
+jOY+KgYFiSCLPbwg/AR0nkmXuDArzzP0EqBsh2KOpFqy/eVl+81p3tQK+jNOtyvt7XEtWnGD7Kw
r1TIbBu+FrmLv7iSXULBPWiJB7Hd29GlWmN25BqFc31rt47/2i5z/MdkyvpSR26TW/pdHA37RCo4
49c8E4wDVMqwhJLRGhhMMhtHLMMXU5pH//o6vjrUrJutF0I3eHXZW6U1RxizxqXwasZOXgKXF3mW
sxyMFiAiu02QrWlO+FeFaTJ7UTgh+gJKzB4dxheqvJGgV4h9VIM83S+utdwQ13QbL4RyuJNVQYfx
PK4ogLzlgutVM54BTFkkxgmQMoMvfIYPamp37gJdgvShDIqTgKKK8Jg6yT69bw7Vi9mjy012jWPd
o1juXv8CW3Fu/VPYmzmvjEWmgbQDrY6pooGfSLYiiM6YJvYQ3orFDVSXvOtGNx+SMmBC+BekWSDB
Of/sEATuzTkeRT/v/6qb4SDnaLWEAGnfzSFeCEbrJsS0h5Y38LmZP68NM8tdGrQBK2Jh59/DhwoD
y9quuSH36LnswaHrCQ+hDyn51+JOvSEHXnt6M1qsVs0kHmI3COWs47C32ZuedLbUfpo972bczAVW
S2Tzjj5GOTlWcaNADMKXMZsCEaLj5ICbZ5fdKvvrX3LzJP9eEht7R0Ea9BFijv4yv8XTK9S9g1zA
YD8n3vHMMHE26kep1DWsSdIHL1UPGqYXCii5zxqnXr/1iRQQndOZeXDTsQCCYcqNFumKAQooxVXH
yDe05BiZP67vGj3ebNRbW2HCjmTWedWqKDPGcvitHXPAuh7AeAgZm9qZLM4A+1YgXxtjfC0SpbIt
k8LwW4M4xUQ8Red1OS5AeTSOKipYuixU8tFzY+6jts+hJjdGONkzXjBK7InfrSOyJtQZQnfA20L0
yxtwyounLuC9aLbOxto2c1HJTdjkTY31zYt56Me3piV2Br73Zvx2/attno3VIunfr+6qMSJaXg/Q
P22I9jOCoD3ExmXbmkXvup3N19J6RczxIGhBC2OLQ4hHPs5GaHd7FSUL6Dm77R3d0cQZvKXw6nut
hhpA7EHJ7TDcjjbP7S5GF9nvypwdRYNIdWRgb7UnNBxkT9tlTzFlDXJnUPHtKc9T5OTA7HEts/jA
fyxjUEpDdEFmx1RvRKUbiBLjRNW5V+0raM1UO712Ka8UHuKcHd/MwjEg/csaE18wFoEBlyqEFKHZ
PJK2Nl0CLK2TDobpLJm6H+PwFgx3mIOI5yPY6I55kewTC8rnXShanGC3eTuufw3jTWTBYKMpQMxz
koufidYFUpWFbp01mNdetBPw8qndNgN0j7Xkp2gCLHD9ANJL8CI8YZoJagMWaufsm2RqTDIRAbsR
h/ohMchbvqA7Kqmekik3zdh8JKL5et3k5q2FTqMkKygTqkgJzp1r0qCpPBOorhVpc58J2nMvQKZd
gowgActxJ5mTDYXI0wJ2YHuBBvJSNU9SsXBi5ebPgCnQugBTg54Bc+CHNi4w2QnXI/vqmcJSKy88
QSXHqaC4oXFyL7omdp/XxphkJJ0SS5BNeJfcR35v0XRXDDTwr1/f260LAK0QACEMqp3KQr9HLSs0
cEahPxFCACuNwzsk8jFnLZup9NoK40JanIq1rsHK6CR3IFDs/k680KWVZaO/6dCShOr4nzjK2ibj
KCPA05mSwKbQlj7Vt5ZvxQ6dlthVoLg+lXute+wAyuDsJzvuR2PT2ixz4xQkVzB5WBk+9J2RL9vx
3+p3dNCg2To5QjA+I0g5EeCH+kF1cKBdRInjlDsYlvUke7G/agkPUJU3/eUlP0UYKwPVbnYbe9z3
Ke+XMl41QKx8qlGe8aUqd0Z5uBvER2EU7Dr0reYQZY+t+KAK+fP1Ddq6kZEPYHAHSmGXrIBCrZWd
CLlT3yw7N8UYooHImSXiTW38/ANLAK8jGFNlyC/0xepKbtRWDNNKwpdfTrp2J3WhXTensOaKNtKT
xLoqdCQURCcQql7UGFKM76cR3sMQ9zQDxc0PEBaAfB2YePBAfMAAFI/1fSsGrw0y7qSGg1RoMeLh
FKHYHZWZm9bd3hQSiNXFmmnXXXkjWC3vObj1IMd1i2Ii7U9rGEA4j8P5MikNdNpNX/8gVmDgGQzl
gPyQHHKn2Y3vg37UfsZH+c3Y81gKvjhwmT0+M82EQ9VsIQwGAlnIfEq5J9VtvQ8xQJvapKgU3a6W
SnqOzUl7D4cYox2A3U5UfBaICxPDmTMYFJOfuRRax1iEPF1qmC26vpgaTS2v7haKkvEUsyUfeZOQ
A2RuwIKQQTJsGEUTGoCK8E2YldaOlAnT9bo8B9eP6sYHxeogC0Pb0TJYzM83Vi0KIYkWy/STGjWi
JC8qOxN6QMvbMEj65EHIh29oD3Ni1cbzHqxuGKPDFCuKY2wTbJoiURBDfM6vofOAAofjXcPVVd+q
aMCOBVNIXC7H1PCF6lTWQpO+l2K3nuUl26mklfZxrteRCxiRQHbiohXFHsO204sm1OiVt13aPvcA
oB/Lyop620JV5HMqLfKYyLrwOU5K/dIJ1dTY2lCQyg6nCk10UYjmDzJWnQuBvtC2hlQNbWnKTW8a
SfgG7EX3fv3bbVxuhgThPINmRLhB2W3UiVYhYaf8toHw2T3TItX8bTpg0sgp3caZ3/RHjsXL3ODc
IuP/yqwRzDUCXzgB+zm4lF0VdGfOfA/tJzu0i0P/xvX9yyB3bpM5onpLQH4MYB6u8MGlft+/RLc6
mEmyXXmyuJgiGkrO/Z2aA5krWIl0C7Hm3COsRMhIqOmAxjXj89I395GMmq2itLexIOwqzG5ynOHy
XjozyMreGXOjy0RtFIjIi3ZE3hf921S/CgsXLEU/zpWVsZJ3shya0rCgvlfcVM/lIdz3/oyi4uJB
us2NXzhH5TKyYFmajFlIDKtTHzzfR0UBC3JJu4fFjYkmgnqIv3X3kg3CP7zURL/fj4M9feR+4vNe
aV9B62KhGp78ErisdcgjnJvWQM6xyHIiQtUHvC7zMz6zO+SWPQK01Ef50xBmDxhs9WeMEYjd7M7S
TSX6Q5UezIK4SZL4bVRhAiDDEJZsy4u5E1RgIif1poUM5hiatjkXoJ1QLbuzLCcFg2JXmUE4IlZE
0jHMq8AUS4ezoZt+sFoVczAFNawnAb1aXPYT6rKtE02YNRqc5F6Es4Ml9+/rBjfP5W97X+/BVRZT
QslLmKE16of135XxYeSlIxp43YlcvYfLfJAelV/f66sRvbJEZDUL0YjUwaGY7KA2D9gwCP684bbl
4Gi2z+RvQ0z4MoqxMgewU/hClt2kkeKF1bSTwsktpgKiiYOnJcvT9V38esdcOYxsEapLS5NgzJm2
7yEyDFDbLr+LMQE0/SU4xc88SB0MqlmB7OZgGnDAYZI5vHLoZtQGaQT0T8HVoLOo8MFMoMVEgF5O
ip9LKDuyFjtQj+bEsQ28AP2Mv80wDxABE8m1uWCl8R7M0V4ZyEAoqH7uJi7vUqD/q8tN/W2KfUHU
olUvJmImeMjwbIjB78HjUeWZoO6xOpQDYFwW5I1kv8zjwMpAVJOXhBf7LxMhbJkugxUKuRsdd2WM
RJo1RGVJZ6hMcIjkQe/jWcotRm6uBVoxgFbgpaCyA3bWKIR6ZcCVlbqy+/zbXHN40jZP2G8DbKwY
VYvUbQvHapvOsNFffe3An2nPE+F9ls2otLLE7Fia53IoKIgVaj+Gx2SJ8ntTvWsyQM8THoPOZrhY
2WLChWzlgtBA/sEPm8TRjTfI/AAN/1ccRd44znY3ypwYv30cfn0nNlaYcljjKQUPSqXIzU3xpxy3
kzMK3Y8RbAdtT3pHbc33yFB4sNSLiR8dVS70Fv7/EfnKNVfHXQehXmoJmD8Qg2yf3o2vrUN7jq0b
PdegK/NS33J5r8nNVGtlk/HiVJ7VMJuxv4VUOItVeupwF1Y6cDZ3NVd2bjP7WRlj/BlQFBnVSfox
o9spey9nvOCym/CQtW9aazht4inKnZp9ROMn5wbYvN5AGAaVCPCGISk5d/LYCo1uwgS/r5xCIA3x
Zr6VD+lOEu1/kH+TV3hgC2pReQHfi9PyCqcbLvM1h40aAdXxZrthbZ/2ckxEFD4MMji52rqTPhwy
tSrtQuBVD7ceJWfWGKdpyDzmvYWyV/iyPFV7xY3APed8huCF/AfI9ScZ+5lFmjitji7JVVIbmEny
R+khXb5n5asCiGOGzkSbNd71j7kR6M5sMd9SDtNYqKC664dEh0JGZ5fC9whD39etbMRrDG2AuwrE
GJRQlHGMQWuSsisTnBgrv5WF6bOZxO/XTWwdirUJxh2AghHqubcgKQOGmDy7142gj+og13inbyuy
nC2GeQi0SzaBugUPAXIzYEZDru3SEaDwMLrgaguoOiGfXGHrM2EwGbBzdEjw+meORB4uY10PMhK9
tHJUQbZr8S7PeGPyGw0aCL+szDCnYe7HEQNUVHv2Rj9Yx8UWnE8I2N9TMi5+94m3KOZUJMLcFCEm
lP1SaB0N+AtVB1V723EuoY1b72xRzMkIZaPW9Rq5lWi2zlQRp85Ce0pPZa/tTBBwNAbvuPMWxpyQ
MZwQjSXA8uJu3BuD8djnUUDiyr1+5P+Xk/j7VDDvwnER+lqTkQYh8llghzhpb7FbvU0H8l1yhEP0
nrrjm/zIsbpxy53tJ/Nuw7SHkacCPlvrJbqdP45BfZv8yN4iUB9CVKUI0tO4M9z8xKuzb2QTa8Os
zEmlFF1W0OtVDaJd4Q87JRCC5k+SS5iBoo8JGWu84piMrDZAL1iQFuurSqemVcuEN2m9/eU0EE7B
m5CpsH04sQXjk073MM1s5VN4r3xc15arP3eznd2Ne/GYvVjPoPbhfLvNQLyyy/iCoOejRFrEEc1O
vqs/60eAoH3DMx7KwRYOeHX/a/ZfrA5zQb9XyvhCVRlCPXTIpOXuUdP2U/pE5mfOqjYPxsoG4wf9
IFrtvGA3e6dz+8yunrVP+bXwoSmFGf36nXyv7sxdfLC+FQ/t7rrxTW9Y2Wa8ISIESiF5IVF1isGG
DNxNl4LBrY3LZzENj0TSW04820BXYUuxryZYOdF7Y5+/UyqUS/7Pu1Q9WIkd7VA78cBGua+8ep8G
lde7iweC83FneuqOhwTZgKGc22duiRoAq1iKkdXrt7RQK79qx8jDRPZNjEIH+Azd/jlD9Vtweciu
ze+8WjhzYaQyURYzEmWfVM9qdJrAHZAoQSj2R8EYPSvLHCmNOEF2M69Y2WQ8piA1UUQiyX4nJw/x
/DkMtbeIk1NoHCj0pmuuDDGOoo0yMtgYizPpTIsVo37DedRuIF7OPxzjJ3WrD1KiYUraGDOvN4Zd
bKJdgFFS66Hpb4fxrrMmmzTfJnC9pkNmN6CXm43RnofcMS01gMCnvcj5SRQR6qvYNkj8LEvozOac
ZG7zAgUvIfgaTLTT2TKCrFiN1RM0AoQcgKZeeq0NyQELIGdDtr/tbzNMap9Gg1bELdIdU/xWh8RZ
6tSpK8UpE4Xjsxszxdh6A9gXqmctXxAtY46pC9MMTJwQ9D2gJoubOdmJJnr3FOZjHUrM29QoLNXV
gYdM26pjwbaBqTDdsEQMm5+/J8zQKoQ8w1Cxcfp6vxxUF6wl4EAHsxpnnZsfzsQ8GHJ8VIFYPJEw
Z4IqKJgE18DTM4TR9xRFjYoMnCnFDQAJttOktH50UTo7daphpn2K50L0Q1X70Sfi0YgM0emsyu20
+hAPMZjt1SqCImyCiZsMwSltQZY3iTySrs3wjxF+Q4RIM3IFxmvNdpDEqcPITRG/jGHoCCqo9A0l
yOoE0Lj99btm8y2qrqwxDjyaYV+YhI6Hg4d4BvkMoDPoOji4vSUHyLHj/2EkfTMuQUQYLKEq1sny
fFj9kvSliWg/OqFmUwFsYCxGG1zAe9HN/X73ZzkDGCcxGQ4VShRFmTsVbMtii9kTFF6n6CQ2UdAp
6X2u89jxttwfDimiiAIupgvmbi3PwiTvctHvrO9LuFf7OpBKw9aEiZN2yVt7CH+gEgioSV12pVux
UmQ6DIKU+U529B8hRiUVO89sMyghLITrW3Wth0gFzgFVFG/ywCFOwPmqci6ZreMKHgtoBUIFF+1q
dmfNPq8T7C2gPMCZ1cODUUp3XQ7ymzppblqVyyNJk2WmsC2DTxo1YfChiRcMi+Y4TL0aglUgF/Qb
6A1jMjSq9ubUPmVjepRUkttoRD9UMa6WLDZkW0PF47rXbG4+MFnA+wNkh2rHefgzUnVQSAx0TpRl
98ogZLY6mi/XbWx05lEMs1QDk36Y+IOvnBvpZHlEu1NF1w0SnQqUAs3i+wBF6nusOPpQBrCoB/FJ
NPCdoZoAvwFc57kjbib7kehGqSN3d1nxBytHcwgaLeCnx7XDfG0A1OWClKhUVGNxP6vRrRzHHBNb
AR904ZoJfhGMAF/kol05ULguVVzuvap7SsTaSeKB40D0h7KnaG2FfuJ1RcyUyyFFaQKSSuVJnLTO
jlvBywnk6M3yr8Lsj7Oi7UYZDNvXv+vmQ02noR184XgVsodnXlQDfBx4MKkfE4D+gl35xE1fKCdi
9n3x9CN/VmTzvl7bZKJ8BwUvAEpK8I8QqQf6NL6Lsu4g9CP0IE3IMFXJAdWgk26MT1lp7WM0JTzO
srfcdv0TmJOjR6ZZSBN41pqx1G7bami9JhN7AM8JuVFBtgk6YAt5S9Ij+kdWC1FMUvkp6A59zi+h
i7349L8/AEtLYsDt2kzC9RPvrZN+6J1sHx6gVI68idxJDuTRHeMAsQQuH8pmMWy1BxeAzllE0ZI2
Oq1dsZe9ys/AYKR56juuPWRqXJglb6VMNrqMvVnJVkXrKsJpntzmXtoNR0ztDo78ufxEWupmoOFs
bkEUP91ztnnTj1fbzOSIQtgmea8hFR4dPD8WN931P6IPcDJ4sj8/16f8xBc22Lp/1xvMeLUkl6lY
6ni2KwKEXNvZ6clpUJ9DiHJeXx1vcfTvV+Fj6Cdh6IF18qu+tvvkAFJE21RfrhvhrYb+/crIKFpd
UdA8KczITRmdEkwsALppDxaPZJoXlGTmRksKpZwBCgWhxSF+lm7quwKj7PCIfXFUGlt21bfIVTgn
ZOsWXX8sJijNidmZYYePtYSDG4q1LcTv1zeQ95WYmFMY8jhPeAb7Td+E9xFG1LwS+vFPbW9If2QK
g0eUc5zS151/K2FWjbHRkQZV4alonybhfraer69G2d6w3zaY0132MsnqPALBQqN9N0sxtqGBDWas
o6n+BIWlI8agWiC3s9UeWi19G6ZmB4g1ahyuPEQ/wL2u2qn0OWUdVCLaZh8Z5W09V15hfuvC72P+
ukydE4WaY8UxnIc4vQiO9n4GnGfBw916bAfgyYaF50tbGSRaf7+2jvGluoCkRU7j8Zg8FXVqK7Ll
qN1tDuZsTKi51zdx40ggzYeArQpxIqDY6DW18iltJLUS5sADG12/MyrTQ4x0FpMzjrDxpUClDtAo
9HklkJ4zBy9My8WcSWXiS1lOPOR2mM6cd/HGrikGTpoOehaodbF3SdJq1dC0IRDU7SzsQwv+aSaz
S0o9CSIzMl004irv+uZt1RwUE49jpJ3YxYt1JXGfSUasoMhcD8TvhEn1KxVo3mSUNFsqVPqEzNWd
iAqtv+BdYGtjJnsiMKB+vUTVAf4OlXSiFB9RJVrfBKgqcV9GWxuz+o2s/ukohno/opPlq3GZ+kWz
1OirpnWKfmclTEdVLCQvU/PQKcNOCioQeTpjVRoQQdCL3p7TqnIlPZ7eobhMvGiOBEcThmpXDHK3
S4du2Iv5BI5P1Kctf7QS0Z3VpPAnoynu67gOnSYn1l2VYZYOMFjemONG2oomAr472sMYrmJR3hN4
ZAoNkgl+hN5tR9JjWSSO0SdHktzO09+Ue1oin9e/+tZhXttk4jRgvbXUqrC5oDJc67LdGw/XLWwl
Rgr0XdAeAR865oiY6NmOURuGsmD6HSR71J9jQPwYrS5bCsLP5mH+96oKqIqeGWRCqahNbZgv0O/W
4kcljNwpnzj+uVVZOTPBhDXLwGHAjBlNvkaPigaGf0vB4iBlcICxtJM3zh5uZAtn9phswVLzQcQl
Tu1V+/EAIEwFStoyINjGu6RxLTSShX309AdAM9pAphVIiFVfKMhWZphpVjKavqk3t42V+L1ac2ej
NwAikPKgg234A6JOzGYCUyyadbuo/jQDByMonqnXzjLETtQdJPC8l+niz9FHrXDIFLZeTl80kaAV
BNDgQuIYI/RqGte4nNLX/nV4mkBENTlD/TVYxsWOb3ganeAABhFl6sutLIjWAm4NFGLnQvxs8WIn
SQ6AVusuFAFQINddK/Wy2v6DT3hmlzk6xmKWcqnCbokSvRzfCdUj53DyVkaD9uraHds5a+oEKL7k
tdrXjylQ8VQRtfNijMWA/VbgDqKqG/fA2aKYsKXNyzAoOUxSdpEQCuOGOzqopaaLkzxONwlYoRM7
vLXeIc/qZDfjQ/eeoej5Se6hlANmztSJnqdD/y2/aTKbPEZO7UayW8t2CoSG4oifo2t4kDmFPKhn
ubwSO2/DmAxiTGWlUoYcQVd/HKA3v7S8sZ2toLveIBZVXzdtl1QpNoiqa5SPFdrfVM10+E7FTDOH
a2/Dh8/sMalXmWWREmLO5osNXzmaezSl3HiX+oTDBXAhjITofmaJefeWUl7EagUYf3hrHhY/DGKn
OpV3SmEnu+JEPy0uFvxXCyrAC6oARDPB7HYBiWz5aH37gxaGDlybhmF+0MtBwuH88FsdEfEMQekj
01FmquJ9Ow6emknudSf7qggyhY0zO/RMrZ1sJmIW/4OjFqCs0fn6A+XKoGIK019RsBwWD8IpTmZn
byoG+yVMNQBNF/zX5TKxesSnMToNIbObZqcVdlZ5ly1cNOame682lYlZfa8L+AdW5KC5qY9oggUS
VYgJjEfk2+RVOpiJnR2yYOBBLXiWmVhWynE0kw7R0pBuUuG1pcMOhrnPq8FOuoZ3AdHduvZRmTAG
0A+xwFOMeaL3+F5GT574zW7ZWQ5EY0CoZ5MHi0sTthl8DFPCGDXqzhdvC2jTdWo0mZBqAqtkb5YH
ow45bYONWXn46MoG46NzNdWVUHyF52iH6tt+9CVQ9wDDu7vuFttxbmWJcT+lDrPepHdPg1sVal2o
bDRH3Z2ceJf7WcCL3Fs98bOVMW6oNKCVtUz0xAsZLXfIMYaa6jb94soL+OWbEHKfM+DLOKcJOt1i
NuzNVnTjEZTmBnlvJMCm++6ml2KnGIF4RbIxz92+NyoPIm/OaMmckQ/up2Actu67ZM7xjMVN2e0r
DKsNtvEAEtwdr+LD/RSM08ZFBCQotQSnBYEhRTlmsEWJPYEUcrjAMnqILpxn9ekZV63zqQavHewN
n8PXQFBxSl+UoHyWbvkZx1YR7ezDM66aJdVsLhbAc6MDCoYKrB+ScRA8/RnKGo5gOoWnq/vMWXjk
ohuPQgxRQwcMdwsgDmy1QQCnRRMnX2RYoL/ENd77QtBxZ0U3o4KJjiNqDiJ405nNlIgkySkB4EBZ
fozQCuQDYTcj68oCs4GWFs4CaWO09ox3CWIkkCV0QvJS1I9ytbjXwwLPFpNghUYaxUOB+6MOx/Iw
Q7bYFSZlduPGAiu7qXd+ZunT63WjG6PSiHq/V8hyPBXVmEsj5Xvs3GLf7EFBItnkRO4Vd9kZXvIj
hisEAwhiCC7mEld0+CbvmtqG3rsHOjq3Cfo/Co+rn8SkZUDkgDNhBgtfI7nhx5jZ4SGlyfkh1o+T
B7Z6j8fawtl6nQn9eljGtQXiIV+ri70QSU9Z390SFGdnkryOUJviPMU5B1dnLoAlqwa8cNC0TEkB
MqVXWecBgrce+2fflYn5IJ+NphEc8X74gZnfL0leyxGfhsPikJ28i3yBU2HcKsWdWWSCdlYvIsjE
cJKWzzAY9uFr7tUv4GzC4GhmOeRImTsst/SuH2DuQpkInizWIoQZzKoBSL1uoCLwqDyqJ8qzWwXK
vbCXOF2CzfxndTyZqKNNVqTXLfx0yRT5COVW8EC3k2jXwhz61xe3NYh4tqdM/GkKbU5KhUpC/NQ+
C7wDiRufjMYBHhk3VeJA9b0EqyE5aIfMy0+gTONNIMubN9ZquUxYErOqMVUD6d7ojJ78fbhRaEp7
R9ww6IPYpWmL5ExB8Sjb+hueE/zBgA0mibMYxb4LlTCjyCR84uymvBOB2H/D0EPQf6MQ0OEDjAQ7
fIdTEfDWvn2N/bpf2OHrBdVl3aBIYoLISK8xKWj3fOZWzoEymOhjdWU9FCOusTaX0Ty5qyC0PlUv
148SdYOLxOP3Z2RBDI0KDgCF3i5GD8xhn835vpjdJApjZ46WluOVvCUx0acIJSUKAaDza2MEcaDY
INcYDLR+5pzHScSJ3Qb9Kas3JnSS/x85uwpsMphbSiv2lHzx2vZxXrigARqZ2W0Emp0K2mFM/QIp
NnRLlCwCWAqz/fzaVXaNdMDuUKagAqDABPLHZre2UtEh74tpM1BisLlUKTQtnq60KRnPHvjKoY+c
BKWZcEoUW+djZYZtUgwo7+dtA/jJojV/delox0bldHkeWH33Jy/ItS3mgi/1UUxGHWilDlPxeGQ4
+QuFh3UYdhjdziljG/fE2/Xzv+XLa5uMk/XYtcJocCJx4sFcAjSXP8hz4/pSolf2WCrprpascpcN
Ei+x2yzZrm2z171WtrFWYACNsmGoDjrZT+EO1W8Q6/MeNJzTYjGOl0+jMmUDFiemqZtnsx9pPyqT
uNc3c9OKaWI2EdodoKJhrkChi9qYqj1BWit+TTCE6raCmtsT6ff/zRBz/0EQsxoJleqoxzII5WDW
QOSejJzlbOYQGLP/tR7mjstkPWqaQqA5RPZMaRoA8Lqt30XUpijPRngXB/9lXYZIK5OroFXW0D3s
BHwmI0l3hjjeJERzk54H7aJf+yJa/VoXmnTnZpo2ypNcCXFxSuRWyNXXKRPf/9tKGL9CX1cJa4Iv
RNCH61rZVpaT2cachHkzOq0WwniQ1sSIvHqMiGH+HQt304BCYYtahvXj+mq2LpPfB8EQGfeRsiQZ
ShV2FLyKvL4qb0W1DzItf+oG/RFNQU7SzFsXdbTVORgAbqh7wEb9gbQOiE8dMQQrLXjHOk51azOT
XK+M/pKVpSjuUKlt8J1ozSn63t3IaOZEwOaD8uFb64o+pZyL7hUnd4vbvrO50C/e1jIxo9HGppBG
oEdHB/zcBWhlIi91lFvlEVgsh0rqQnEMw1m86teWD4DSDQKH6I+DT5axK/TyErWijoUX+Y9KV3dt
ob1ePzXbJqBTD00fKHKxuZUa4rkK/mIwrA3FYSruM7Pn3M5btxc0GSChB7nly1m6QhH0ZYbsOlQv
zIO0647pHtXD4A+mDzFpYIGrUxSlywmOwai1KZqhLPEPx1cSoAQKGRiema39WpthzmK79ENRkBQN
2vlk5DUIwjX7+hfZvHLXJpivnuhy2lvS10qiXXnArA9I0CVAzyG8ynGtrVmx/yHty5bdxpEovwgR
4E6+kpQo3X31cl8YtsvmTpDgzq+fA/dUW4I4QldN9UNVhyOcAphIJDJPngPtTAzs6ILnDnj+86MF
3tkppQZ30efmSGkM8DSOoy/eaj31s7v2yPbsq6C3pZhVu77OjfgB055um2jiQPpVih86p3rirqOL
LAbwawc5VLPjzVM9N4oAvPHJzgxJn2xOMCAGojmQ+bHvFljnbFtTLEVc5dJd5dLfMyao8MPVpRCf
FkCRQInH3ccxA4S9e9R6XCOczB0GwccyoE2CdWWKALw1ZXNmViz8JC7ybvGSwoajWP4Yjsd747aI
jGg4HtRDheJjXKwQtDEmPMU1LygmB2Ng86DjYwGnddTtogd3n9H7GN9Q9aI2vhbGJi3MQ6Euin6J
tJcGHpKoC2ew1GL4NjezQ5FWCrfftiFEN4Ftohc8lkO+uu48AmXRxslNM7CDabDX69699fBHUiYU
McHu5gFmd/5xigz4JWoN7t4zdhooi9ENx+ESKqt95Ze/2iFIbVDY5T711dDdreo5xrwoJr2AL8N+
Sbs46kzLTQvfS4Af8qNo2raB90JfhUplif69d1RVHLZc5NSk5I25leYa7YmDV9iPfHhO1jpwbEX9
auMuwbIEUs9yQU8sz8foWVYQ6MyDuKSnOzp1oUbbW4tWEN6Oc0QtE3yStr5WQQ0lTsUH3ei4o4lH
MXoONj78CCksd1PLLeLl5n4aqy+2TXwzRcMlXwI3To8kro6LaT6sdfPQqXBqWzk+eLQgFIHRAh2D
gpIvpSyZIK/KIERLi4D0VdjW3r4m3XLQsrj2tQXzdOn04eYEdUvX/dTW42eezN+sMv+1jroi7myd
HjF/DzCmRfEfUuAGAV5lpjU8e+HUa3wy9wZIm9u4Uey42FAp5nggobYsdEcET5C04bU2ZKsZpyjE
NItvVCigmZmPjoYfm4AgMKUMinhRXLMnPdjGUuPMKTMxfL8EBJfgejCPojbSRCqNvK0u4dnapC/a
uGs9Jw1stUS7gRjZropBH2O9I/0CrHj2zRYVDA2fNlcuc+MMnZqWaRr0qu2gPMo9XPn50xKgoy+a
/uUTjk73MX9ubsn9UAUa2SF9As2fCtCwld781lwT2QbkgmXQ8Grqbc7B073XG+umm9inok5SkCND
Wb7n83E2UJpq3O6Wj/2BTvmBWY0iI92IVGe/QHr3aW1vD82QxfshhbIdpSzzF1Y/WX2jesSqLElh
mNteVY0J1pqRJ5JC13okoZmo0MsbB/JsPVLkJRVlFl9hZWnscNUZWtuqR+zmWRRC7//3o0lnPnaA
Kh17au05pHonzJLF0D3nLvWr6caJX66H2q1dA/GGhvcIeLNxQZ9fnVZiG2SiebzHcNccQgIB8lzs
yxjPKjq8S0PgAgYPHoK6bWEiQ/o8neVCQL6xyZ4ufA/uzSe+Fj/rivxzoSrkaa7YOuhCXl5bdIoT
AsYJMLST7DNC2jEGh9z1PdtIBs9syJR4CbEzCN64ZM/mJOzLMsqJbj62rfuzi2dQqw89x6xa+c5n
HLShIKufs/FlyC1jd/2XXOb15z9EKtxUVYtesAuBkF5MNc6Y/qLxQw90ODHA9n7d1mXifW5LOsko
rehNVnEhRtIFNRn8fv3ugt8yXfXA7Z7Y8v26vctjAHuYeKaGhkHSi3HZFHwfK+IFaixW7C9A5s71
euji93RqglSpZyjc7/xCOrcmnWu9nRxSpI2ovZJH5MG7Bm+yaL6Zd32ANnayV1oU+3XNonTMZ0+r
58HFfna7OdTCbGdOvoPiiike7D9VPKGbnnKym9LDbCogAj50sAbMTNgXBUST7msHt+/w8/pn2zrn
p59NyiQqTBaPRSfO36KFjfdDn6zDOB2uG7m8V8XXEm9pNFhsU+ZWiJulNLQZq6Hru8c+Q/naH/J3
ewHUGH5vGHSXFwp3vAz85yYl99cr22aW02N0mlWRowMyx1T8ehtsNgjCmM3GKwLefZF7ztScIQUC
J8yP7CG+53epGbAXUQEDkJYOPoiJv/WfwEDePdaBF8bfwuvbunHkTu3LDdSCJFM1D7C/NLeV+2rE
GE83Pnm0Ah+xCoy44SdntqTQtTR6OvEFnxApid/VN3w2gwEdgusr2nD7MyvSV2sdoyFxIg5Z8doa
SThAljGf9aAkJLpuaQPXcPbx5GdggcOPFiM2r9/zo4vhyvv5YD30vhEBsQqcbvVU7uKXWZljbsQR
DcPmeLFADQvACenAORwz5syDY3rVR9W7YdLeaexTa5pgso7I1Eeg51nXyZ9sUKxgWvn6sjewu1j2
iXkpk/dqx8tyDeZ5+JuBacJIpB0QvLRf6NF9zB8w2uU3vzUNLX+47dv9eK9/FvmuWi56o3p9/mOk
bCYz0DH0zEHEVNDLvA9R9twF8TFhfvLW37g9xlhiX2AnIR7f14H70d38887a2U+QU/6eVCubVuxH
qaFiaWl+N98uXRFc3/bN0/Nn1+XEHmyuU99mI6zEGFA2W38sb1mhLMZvHp8TM/Lx4e1EUug+7d17
PUAs+phBWlG/oBPaHErfe7YgxVXZHzM4WF7+/xYopYvQwi2zvMUU6Fhkx5itd0bZ3lkp3183swHs
xOdCdxJ6rpCFvBDCNsraXlYGTkJoupH7NCHsi4sG71GboXTW9Yn+UmdNnvnZrEMuKbcwnTRMa3Mc
nWG6HxJm33QkXlVvmc2fZWlIekChYWO+THz/k3Kjlg5N7o7wIqT8X7TQuhXFLPBPNpCtxmlyFbu9
efOg0oJJJYpqzwWPLHreXecwIC96z6e/tLANxoP33rPQgoIf+u3g1wFVB0g8bm30b7/qic/+OZgX
dk9+guRreUN0ixX4CfkRNOZBcZOhwPq/SIdsvIrPLUm+1Rl9DdEXtHriCh3VNv7oyubgDrY/M7JL
tX7fOPRb3UO6al7zQ+plx+tOt3WqTlcq5Zoj7TpWNDhVU9o/T3X8MOnWIU8Y5EdAXXnd1lagOLUl
ORJUdO227cWuxmZga63PWqiaqKbNNqDj51sqlnzir71HDM8TyB23CfI3QeKYh+NtFnX74ct409ya
Tya6d6IEW4X0lhg+eUsgM3J9rZun5nSx0lVo9HR0hwm/QmDQbABGUnZ0w34nGjoQmYXkGfsX+cWp
Ren2y0p94EMJi3NW+7XT+7r7OBOO5FD1ITcKk2KLUZEE/AAprwymKIemMQiGnFFmHsOCPNDOh94Z
eA5rSDJ6xz5we78OlEMIwhmlZ8qZWWmF1lDPepd4uGnAgzsaYbkXWM01mL/1HwXYcHGLKzKp/0cw
+rNS6RYHp6LduKKL2XwBlHA3vHtisYkTxE9e0IXGTczDepc+a9/aV5CPPPDpXx2av3+AJ8MusgSk
LyPDiLpD1sd+Tu5mmqFuoXrFbJ/NP2akFNgzprqC3iNeMU4e1s0T8z6c9Mf1M7H5+dDOxmMCL2m0
SM4PJqa73K6Atse+sPcg+EKbQFUREw5w4SAnFqSjPyS8G/o+cffQOkC2m9ZRU5dBlqRg/+h2+lSF
etd9u76qzZ07sSkd9Jn3uMoLOGXvdgDXDaBYX+jPPM0VrIgbvR0cOgv0a9B6Q4otJ/UzNcy2Yqm7
J/bBvlmPLbAQYH8EvGhGdgBy9zoyGj95VTV4Nj/biV3x5yfx1ESxxVzKFVTJvf5KGjuyiEr0VWVC
8gxeLWCUyLE0iFKCxhJNK0iv/4vPdLIKyTWMGlWotEV/sc7KO4ye+fmY382josQs/pYLBzyxIjlD
CWHElCSwonXzATKit9nY3BZeuStr8/P1BW3vmQulFcdBe0iuljodVGLX3EiipHPbO9ITiGnThTiq
AuPWmQJ1GrI/rAuAEWlJGKEtrcVAt1nUhvQdEAJa0OZPoNo6YqZ3fIAgbZDf5YH+4BbPqq7BxX6C
D89zQI0HVkn8p9wBszuiV+Zi4fLWWGSvyZdUL4EmpTeFmXxS7OfFhv62JUgakIYDESMttGFx2rlT
nEU8d+pgtvPbWbMxW8bL57QsXpt1HfZlC11NNtg7Npq5H6dGHfatedtzAaltq7+4GDF2ZrMLDIgW
0zy/dZz2W1Y6hm9rZPEzzpuQ1LXzTOtqCt2pr+6qaUzDYVyBhED30dfGQYt6dwRjb9omgeZpr2mn
iyH9YvTdYX6u7PT7AGiSn6b9l1wHid/I56cyL4Exmx9r032kqAorriHV5khXb5fyznAS0KIs9i2H
EEFhqIryGxZMaqH9L9grLlXmNJ4mlT62ZK/jicOW23+uYI2mE1DQoD+AAgkoAKSrfE04GzRekj2U
kMM1bffz8NPlpsqN5Ajw2wr8h2qYoL7oXkK5r4nresogW7yACajQ0Ph3ExVYaGOzQDPt2K6OBAzv
RWktelJPrLBpGSWEz99cu579pSlSZaJ30fzGM+zEjtxdKFwLZEmtQ/ZuiQmrTj+6dRxaECDLKFhc
0xe6Djed2+wmV6XnoFjh74fTya1j1C5peQbLSe8F1dT6APAqfPri5sbigIlHTQEXKni7pVvHzMH9
YmZ6GZnmc5X2/giEoZWF18PKZa4sWREh7mQhSwGmnpyjQTOC3XOX9HdiLsNJoKmmO+9LWP1VhUUT
qlBWlyVAYdZzQAOjgeIGcfvcLF26JfEwhhIJkJAZpIH2uXqeIpBGRGaofxF8ERV6wYfrq93aUlB3
gZcR3FDo4UvP2cliIJVfxzIqWi3yyPTdSKYbvekUd9+2GRMUJuBuuiQUGbrZTcsY/MFeVXjHch3B
e1Y5dajru+vr2fJCFDNtYHmQ5Vu2lBa3pM7BylKjJENSc1evmHZxiuXrdSOXPTx8q1Mr+vm36ueS
sQZoj4j9Z2pHsE9TkEcwH4QKeNWobtXLx6lG0X8xAJn0wOZ7ARMy+2SqGZRgoykAQCk7tJCHg8bM
XXdnYIZYXQy9yCHAc0rhiZYNTWT8S3KLVivszmJTGtXEPPYpprkNPBoL94dWe5/GGa9zB2Peil29
dBJhFA1eHQdAA8Ps+a5y11pNXpZ51DjWets6DKVXk+fVr7nTqqhNGQ0qXrq7mo+Gj6zbC3gDWFGa
Nd1T01rpbvQeXNvwvWEsjtd/2+ZPg54qkjdgtS6uotwsq2YYkzxiRjaCCwUcPFzPf9JURYB76b/Y
gz+GLrootsXdxk3zyAWWZkmroFFNxmxZwE2HSwI0s0CTSjdRtTgjjaFJHDW9Vftu3r7SqVfU4xQ2
5FU0TZ+BBBY2Mte7d1f2rW2t9+tfRGVCcpbetCFfxZs88tLiEJMqBEOyyiHFMT57HOAUAONouzba
d6YhO2Rf9ZjhSZ0SymeorenfylAc9OTNA5r8XQ0GvMydz81JUYUvYCAGuV4ZDST7WlH3qzHSJHTy
5nYljVKVcdMangiQv8B5u2Dk1VpgislSVFHzRed+gj5akD2P/vTVHsCxATBVANkLEKGraJcuK6go
TTtANmFw3gNcTG4/zEbH04lquMWj8U5MPPLdFMYoTdeBcsx74wsKbCquHAic4TaQnghrPK150iIL
/g8dGVgwanQfMAJ2B5KUYFbVfjbitHZmT8q6Y7dsm3lIYI/7K1p59d57GW8g5wb61/l+ARvT9VOw
cROdG5ROc1OxpuIUBpdo3lv7LuLftWcb9EwVdPl0xdNy48ydru537e0kM3JKmzmjQdJoWh+5Zx6m
YVWkI5c1E3jFyQeTj5yTmLkVN1iPboHwqw8bbCHoAYBzG1GLtX6xsAkAmZlU1d+NAH9mVzp79kIW
q8lhtw8x4Q3e8bF/SMCM2IbgUX2h0GHihm+xfayr8mblkqW7dkhJxusCpusvi6Dq0sJ6T3areY+R
Og+iFsORR4b3SeU6wjOk4Ha2YvGxTz4maQrwkyUwK1KYQcw6752bXsm0oPIZsfEnZqZldHKng5nG
gUxKEtS9itR8K6CcrURK2DWjjFuXw8R04/mm4JYITUGss8tvVJu2ETTPTEnxJKnbxCQNTkBv6oc0
doICENfJ9sI5K//5HXpmSgol3ChqjfVYFYVyTOEeVq7kJhOedc0FpOChL21Boe6R4Q4FkrZ6EUpP
0M2Fpqnv+uSXeihnI608XZMhjSTiitb6MclgEE1Aa7Z9EL4F/Gk1WODyr7mSOHTzVIOcEe8qiqEI
OY2F33GrwnxiNHUvFkjRUn7waHm8HoM3F+UiT8Y/WJ385LAGq6PLMKPcOhup35vG46iZvl6CSqGO
nBbvR5V+06YXnliUglVREjsm6HFH0CuIgVUtw2kdHmxULZt1UeRZ2+HpxJgUnsDG7TUahhajfvBB
qwaSlNHxE/MzJkuY70TGbjlY8WFMblRl7I0XMe4C9JTFWwDgUnkyo59ivatNfL2lCejir3ctNJ0D
hloWRvpaa0c+MNoFgewmytn++jfdvlcxoqY7GAqBaemgI5lo6rnAqs3IXnwhWo3n/6txYwXju1rB
cTMWn1iTznqSUnAo9bCG+sCMylC2Lg8l+Hl/uasRB1Uc/0XpYByadJ4e47lW9ZSVq5UCATDdcwI0
rUiT+LHRMVU2+vqb4E7l0Kd5VBUdNkos4sv+vbsA2kqXgrUMhlmz7HetQ0ev9TeAMXf8ab+gOwfZ
w8Z3Ven8VjCAKdRWMBoCXITsyLxjJjjxq2gFjVOb3pDxfW4VIxfbNiBMA+kSqO7Iw9BzYWQN02Cj
XmeQHh5RhnaM5+u+uXWjQhL8vzak078WlpkNZorTTx5p9UIBXLxuYNMdDHRuLA1Df1DIk9yh6A0G
IRTBy/DavKUBC+yvGFe748jR0xulDN7WLWSg9uRCj9XFSZOOWkPc3hqLskJtY9rVf1W7dK8bfoPG
e/3C9sk+UQn/bWbpaE3YGqYasY/y6Jplj8sCvoQsyj795oaIMhFTui/Ws5BcriNKg+s7uvnJTgxK
uVZbDADG5yjf6Pr9ormB1asYSra/2YkJ4ZkneVZmWm2DGSOYeMak040djHFIwPjpRfyGs0DVZ990
9BNzUs7FW5QRErvJItt5aOmjnhOfJD+v75ryO0meUfbchpo7to0+9yF/AyjjZxqy3GfH4Q2cCehJ
qzx/0xdPliUFYmNO2qLKEZj6kAZ0B0luqAcAV60F9K6Pysh4UyxRHFY5BTMcg1oAZbgaHqnnn81z
2cTBxSYKe9NO0JQUP/EG30M5eEeU/CSbH02ovFGcNVEgOzfGwcBMMw37CbIXv6jT+2Kd77t5/ReZ
q/HHjJzlMW4WXONjFqEO65fGEFCDKw7UVgaEpA51a+RdCOWSZxRz6+k5FNUizAAGZUu+lasVLDPf
jT1X9bk2bytUXhHSobmNPpF0tGKuxxgehbG/v1FSPDjBiKLFoxaw/XRowjFTPLU3z7MpavK2JUrN
clRcWwdk3wY2kYcL+DuzXVM+e+DiWqFnVrBjpgqKxlYOcmpQcn2Nk4HoeZtFabKalt+sVhLY8zru
Zh26SGMB7pXKmkAw20wzROkzLay8HlA/u7ODrBnnoBbM5E7smJgI5laY63X7BE7F+SleoKDsOMYO
Few3aseQfq9TMERONt3VdZe/drqjRSYrbZ/oc+KDRpQGBqMfHO8ff23awS9B3hXU3dDuSuLYe2YN
487qWgyPiHZzMBjL/G7Hrv16/XhuHZjTPZEODDpBHqgLe3wEozianf7VZf0vZjoKGcZL/jNUPU7s
uFI+hCmgLMmsQXgY8w3Pjyv/E9nv570eAHwHzYmD/lpNt+BP3tNDQX00736p0m1xZORIhFYrhrnR
X8BNLHk5a/MOyiDi1K6R3byyMQs4lPZM607TE8Xx3boPhQgYCt3IrzW5ytOuvRc7NU4UWIT8uuh8
bVJduVuvslMTUpaktZrBhoGiqjKloV65UdPeODXYNYv3laW7GsnmdV/ZfCidWhR3y8kNbI+uNQ7j
IvIYGjRPYBd/mKLxFsizPuo/lXgnJRiPfVJY3dpKXFjom4juxMUTt860FCOps3ioeEZgDQGIJMX4
uhsCjyDAECEHCuSguv9VZsWfnywW2RWfOhP3lpa0oYl2s5fsFCvbuhohBwrxA5ChGdC+PjfhaVmt
57qL279zXCiPMFD0DvZ75oE5uckAIx7uTaMBuGp8qKh2WFj3kQK/cf1XbF00pz9Cioqmng2rVutZ
RFCtSOv2vcmSG3FzgtD8uqWtWOOAzwqYB9C7ALx9vty6X7rSnT2cCY2FNM19ywIVwaISvdqMNUIK
GDeaAxIM+TYr9TGbsgYl8f8QhXX+siN+va9+8jvByEJbFFubW8ipc6jkBcanIiQAzizh9dX+PuJy
uDn9GVIC6a2T51YZfkbD0O+GkFj6gwAujgQIJU/7bg6WUNsVIZgeb/NnAxMfUGvjqjmiLS8+/RHS
nsPxKpSb8SOGVQ9HDU1cVxHata1r9dSE5EBF2yzmWAoTlo9ZcX4HDrjIfkJGhPHHDMrMAd+1R2y2
EWCnJ38mvlp9UYSea5st3WN1BVRbD2xUtEDoTN9BD8+3dlak72P/f1Gh2KzInixaRqEAfZjYuWi7
CEaLNTQO7lFAuOmdfohVYWLr3jq1JWXQdZqURmzAFo3i++7T/FY9I+Af2d14Q/c1oq6QGSRqvMb2
ef3vOfqdwJ1EQCitDgxUDziv0FuCruF6aG55c5N/XoXrvndP6c6bfCVMZNNlMY4PwBX+h6zhPExA
UtwY+hbxnhyWgHeH+k0wyRURGUN9CJKvLKwjFa+hyqZ0l3qDbSdzgUjMMudoV967RUzVOdncTlAM
WaLcdykXwQyQRNudI0pQ2t4O2mjubkX3YwFhV1X71nECPvipUYShTec5sSpWfvIRddfFtHwNq1lx
My9jaA1asLLCT90JkDZNEeK3g8GJObEJJ+ZykyS0nGGOf7G53z50L86X/1zW1of2YTyvwXCEBjWG
ZQ7p+6LKUDbvMpClo+ULEVhMuZ9b10bTmEjfplHavK32ztRex/ReLxWI2k1n+WPFknLZddKYNqM8
HSU6JJiHwjdVfOKbDzJgaP9eiCWdgd7Lu7L1YEL4Sp/tGHRTD8kOwIw7sIiPQZH8Dzqmmw7qgCAV
c5ICcSrdFVPrDrFbV3lkWv27mYLAZWhe+4Qptm/z4eec2JEuDLcDiYzriP2jw06rILeRZdUNc/sX
mmCG3a0DWlR38eiEWp8OIAeoCl/zRvPl+gW97SyCEglFASiUSa4Knecsw/sujWzDvsu1B1croikp
Q3v+FyVTx/ljSEoEBoDiQBCPM0Expm9mPxzyOTZKxYNje1ddCw0RwBouxT1Gkw/uaNU5XnLDnYdO
TdAmyXM/sn3NPht9Sf3YW0MQnuy6DM+RNNnpbqFquG26EEoIGJnA+buQLHC47g4AlOSQRzdBv8i+
2TypUDdbouvf7ncpW77vgVQSMwcYnQKE5fyke5zluZkPaeTV+tFbs+fFxlnH/wXRGeruAZ20Q45R
8LWpvpQziHqmJqzHFUDb0R/jYp/VkPqjCbpZGjBXxS+TttHqOoGnp3cN459HvkAr07uHi75qXgFR
FjpRf56WAzKNF2t2dlQHjNZJFAF0K7a4toNnDgisLpmRM9ISVFFzIMTSYUeHJZg0U+Uplw9HF9er
YHHEJQvpM+mcWwNNwBygpRFFS9y+NeL72T0INaF07wQOag2Z37GverknQMkEDcB3Kje5XOX5L5Ai
AF+6rgWrfhotXh4UC/jANMWrZiNBOzchOQhlHQiSMztHgkY/CQyO6Q9AOri3alSTYjUyaGSea6Ab
BgNYMLuy/dEBOUE+fb7u8JfB6mw5cj1hIt2QLK4ugClk9BNKeeD07g16apmvDVyFrQckDwfo/ICd
G5QyInCMDqahAR8J3q3+zurtOkqWNt8t0HsLxnl1UD82huQXTcxu2K1dX4JLro7rj1zXMIJHIKVZ
xbw8tjpPD4tb10jltLexHsBa6qI8Ma/6DE26vgyYEK6dIVSzN2qGwm37i03tq7vwz1XVvQ3m+IRD
S3HlGa4P0aLHzuMUJFzFvpro7eAYe1qlWdjS1HizkqXeQVHlsHQefjPGclMw6OgrZhjmkQyBUQGP
DvD6mz4OeZhbo+V7RQMaoYk8xCw7oMi2m6GG26WTFibpcluV1l0lnqpeQ7VgsQek+JD+OayY6w8H
Vr0vK5BzHRgdB485/jC36Y5QvtNjhFmvefFAEFfPgAFbKWRRW+eBJ8mjPZafPWvqHrW6MsN04NMO
Qwhf2bzyYzy4f8UEfxX4M+o7Pr1rybyj/bgz6h9zl9yanZEDMsqFlknB7yxISGNs0/uiL2XIkrXd
O41W3Ws9g9TvWNzpMfhZ+vXLdWfcdngLhS1QtVq4bc6DbzxmY7ViGiXSUW7i1RolFg+vmxAx6NL9
/piQ7kxaEq57ep9HFNoewwi2meYrvMDvkbbONfGvW7u8tuDshgFKJBckt5bcNmBV3JOpBeilcQuw
37/avA2XwlNY2dy2P1bkroFXDAsxljWPkmZ+mob8Q+saBSn81rZBaRJaqzpqjo68kMnU1sRICK4P
T2/2zJncneVVx1jTo6YC0cQIhoLrW7eBYQDE0kLzwEPrHrUdyRlYC1qrKkEsL1DlWHV/Wf0C6khZ
0DGf78RUMw9GK5wOqnLu1naeGpZdhNMqcReERHPFAZvSAVhfZteK9W25xqkV6bIsy3R1kxkS3DPU
jTmsuSYkJgeieqf9lmKXPR7YGg9kY2jZOhftkLIZFsNc06j95UaAWzWYRQ+KT5rhmx/Gj/FOQPa8
nfWh/8V/WZ3v3IN8sYiWxyEkUSkABYoTuNGbFNhZx8Iwn+0YF+MaoPOZ3IQbeWSBT2NFsa6yAw4Z
rHsae4KnLNd2S5qyMG5A7jlkdXoDnVMedXgB7yc3nr7pLhsVqfSmf5/8JumbdzWgVRYZ8Jt48jBM
wzd9Gt4ILxxfn+n72tV/Xffuza8PujSIt6ILdyETu8ZlY1Ypjmxrtjsn0VgAIYeDBilqhZtt3e+C
l+1vQ/p5SMXNjmE8EuO6nT8yZ1+V34de8+tZdWhUdqQSfk4JrZuCAubfNMfMuAUnT5BOUNLOFZFI
ZUic3pNCgGtla01cGGpZ87MuF9Tjqpj5Guk/uXWjGh/ZigWooYONFbPcILySTmlW1WDSHasi8uLH
lH8uqx//3A8g3CuYXn8DxaRto3OmQdkQf38HWQ0gWUH++SlWkqtu5VynVqQ9s7KBpkvq4AFugyEp
mcAkZxrzMbY5BvbMiAJ3E2IM20JVlbqIeIWiRLXl7QCpYLDIE2Qvcqt+qZx2SBMgLMpW81NyNzaY
CbMyxftj6wyfWpFcnfI6NrU2K6K2AWdrrLe/kiLWBNdo7julSQIUO7/9i893sjDp8xnc7h3AJIuI
dwWD/CL9ts7dw9QR1czBph9Czhrlk98vfskPV5NpU2+WBVqMFUYt9RFMEJn+dn01v4vL8lUBN/+v
Fen5VCbmZBgDdlDvsl2hxQ+FRt7mAdzDCV9/uGYNcHdrhnYXP9ZW/PO69a2DfWpcelgB6JEvkw4A
ycB+FtVDb2aBPmt+zFTia9f3EhnGeQTBBHZerC0+GmXJR+Phzd6pqLG3HB4p328MAsAW8p2bmhn1
Yj3DdZIATGRWyFSMafSXEdS+13dtazGozBgW6tlQOJD1hxzTts0un+EY6XPuvrmVimlsayknBmTl
oaRZYjNb2yJyQE1cD7OPp0c4zIo4uLkMjFSJdiWirYwra6vK1smIlkBM2wNqTDtlO2nLvcTQ1t8W
xC84uTcMvAubakE70tQmaFzw4jbWkifT7l+d0VQBXzY37cSY+PMTY2m3GkVOhiJqTLBIIZfJhnrH
W66oeKrMiDWfmGlqbttATaO7MKLPN3q/kC9/pdWquHK36jqnWycFH82cx7QkGqBdPeQCh+K+As/k
iFGu1hsCD9Plue7c/Au3PtlAKRI5698rmyzjOJdxAC3wT9dNqDZPijeWwTIQCWPzEJT25fLTHtlN
PVaKS+m6FYywn3+its7LvqU4PuX6ZGdsp2fUTzJ+uL6WzcfSn08EhNq5GYstlFv9BHEEQlAgGa3v
Y5ch6hQoURaQ0QXh6Atl3sGk5LF38htDL54cvpR+Vmif147cLqb2MFpE8bu2ruTTnyVdyZ7j5XpO
sceEsbvFBgZJ68DMt7c5Gqh9rUB+bVkDSwDKRxgFty9AeqTEI2iMbSQAAhiz1tpr4+qQLnNJF8wG
uZ1LFZhu6+ueWJRf3gSZ1VR7qO8bLqg0qftW1uxTXXNF8XYrdiFDxGMJVRE8e6U0I9WLaTQds4j6
7J1lNyRvdqT7ybxGUdzcisIYlUah30KJ3Za9CLT7S+4SC+mM185+3g6DP6am8gEonFFOM07NSF6x
9lZXlK7o01jWfmzAStaxcCKt62uZ/uC4kwHso/Wj77pkx5385ziqqrjbC0UiisfXhtqA11V89QoH
aT2yxtAaWfE110pHETc3vQNcLvg0uHcuoJYzKVH2ST1cnY75qc3TDshiTwsc0H4rjv+G50PmDXgw
TFnjaS3nG4LAbiFdm0eFY66PNLcwW1UbWfLS83F5Le0iuW0SAvWotloCBgWLp9ygKxj5Y4hLo2mg
3fDB4ngWDijUxywOV8/owMs3qLpJG5589kOluJ7Gud3iu+YRCN13nrH4eW75tfWlMmPFmdn4xLCE
fgdebTaoUMTHObkbidcUzKJzHtn2WPt8do9zi1Lr9Y3fXs4fI+LPT4yk1GuXrNdRTYz77zT9pSP4
jjV0EzU7+heW8H4CogpDuRdgNUYm7iTOlEdDaer7dXEPsY5+ytCYtwRzzv98XQ4IE9DuFsPGFwCy
haw2425RokjfguiUoyYds4+ydV89R8U7IT65FA3ObEkuUdu0bbW2yKPere5JSlq/c2OM7kz2Ix/Q
SLOL4tVLTcV+bpxN0NYAHWtaFt6lv/l1T74cHzq2xDM45NM5/5Jy/lINph3MSa24ATftCPIO6OQ4
2oX4WEPo0KL+XkZeBjAySZ8JvL1oBxVCYcPdMVjiYTYIyFAM7ElXRN3H3tIlK3D2tM0Oo+kBr2Qv
KjnnDX8/syJ+xcmuzWXSzyMd4BclqHxZCRmPvnV/DdT72tvey3WX3whqDsZo0EsExQqcXk7Q5jbL
5hal+sxww8XtghLEdmz9Zi32Hct6RbwQf5vshkgZ0OfG1CNGW8SvOVkad/H4zDyEUK+uR79cQMXT
UfrVyfT3Ssuep7k49OPIg2YgylL3lpOArElHBwlEShdNZ8NCk19zeBNlpc8BXQybffdO/g9p19Uj
uc1sf5EABVLhVVK3enryptmdF2G9gYqkcvr198iAv9WweVvw2IBhwAtsNaliqjoBItbeKyBRd/RX
eUx3ZTuV3xImuTjtLQJ+vzTgwXDi0qvRbGFFOwTtuLj+0liho1fn9Tx5xzqAdgYCweIHjk3Sx7QX
zcvjDgXWOi7CbvpVuMZtZuyRD5UTCZgJFgHUe1FqevsRhwlqqENqFRHeD0HCnzTwXDSxV7q/tJTD
QoYKCMAQGA80V9afscmVCprECykGbPspKb/S0qiCuChAe6Ede0Sxa7q3evgNMiumAaTltbBCs8Rf
G/O4+8/2fQP+263VdeWti/tV1Pc2OaOIq531xttF+a23KTmxtz9WOqPMNtMHGxe7CL275jy45QNB
VyWgvNGDicbDXeHSKmjb1Iaip7bcTEtKPlQJc0/TsBg7aaBqn6N7BGochogbpnzFnMyiEbQcyyit
SrjhcMsIGsrOjGVfR64f2wYmF6DmzaS9w8VthP2aaYfX9xVVkmx/gnT9FB1xFhOOa5GVNQ+LZkRL
Yt232vjxepjdoUpbcpqOyzzbqFRz8rPmZx1KwKIfD2MahxYw3xy6uE1yY6V22GnWzhhVeyeOAmio
AnMFMK603NyxHNOOu8hQww6hrHEQ3aPu/tWy6VztAb1VRw9YlQ6oD5AYg2PW29WQuM2ciRirwXWr
M9Wqp7hNPl+fS9VehQo5qs8I5F3ogaaO5ebcQQ4PYL84bhmW+G+pAwhIdxpBquTYRpJOuLTVEqd2
cKPLuBVkE+D5TD9N9bRzwVovNfKihDgUNHLQFV5tJ97OWdw7ZUcy9MAAExoPeLWOAOU0UwDTlTTM
c0jr6nQunwYDXerrU6nKjNWKEhhAUFRhQvg2Mu1HazEZBZyLZvdioAGvvgg6HeA86jNrZ7krZxN9
41XnfXWVkVLDc8cRqE3MJtPigLGPA5v8vtzTjlEm4CaKvMPF1VTXGRZanJEySBvTevQ05n69PnHK
T2bS1aXXgc/r323NzaYPVAyB3xDGkmpolACd2Q/P3MJ1oYoqVvuoA/jXA6on709AKRVz01kIriC4
8uNJNwMUhndxPf38b0GkL6SNJTGFgVGNennHS2BbiXVe7a7/WxjpEzWda1XzgjDD/FIZ803eVj7u
WTvppk6EPzMm5bbFameAzTAuGZMF9g7yIuznfmcBKT+LhcWD54PhYjt6u4AKcGvKbkYQYwSUr2wP
QFAF8S5PUxkGerDYvE04EF6g1dM6hYEYrmf9kAGA0LNPWeqIYKzqz+/4NJtA0nHI4Wo5NwJbUWzM
YUxIiHv3sSbDTgYoL03ohfxvQNJxSIAHWESNI2k4VjdtdwSOGkjAQ3nnNUcXHA5y6tvA+Fx/Kw7p
cY8qv36Ui/12E3zNnM3itc1+Jv2CDii3yQen14O6MSIjc181CoxuBp0YWMj4S+rtVOiVu+0mrry8
2GTjdERc4Bu+O8z8VFhOJJZ5CUfU2JCi807AdSHJA10dPFcmgHmJ9mhq3qJbFK8LTZyrzvpgcv3g
zPqhsemH64mj2hC3odY/38yp6Ie0zVHhjQqrOiRdcp4LUFALQ/T+nC0BkAcBq83n60FVPUpc7v8M
UFp+tmbriwN4Z7TkbYipOZCMvqK8/LDUDfedzL0FV+BQ2QLCQmwnuGpNbmLLZNMkq6BGO2NyAYVm
t4INJlwA3OnZ6txlZ/NXbWXbUFJBv5rreqIMq6WEcdhciMNcz4frU6laE9sQ0sKv26Ipk3VBxrMT
4CEYaO2novyQEUg0z82dA2RKq/+8HlM9LJSVDEoAJZMvBEU2puCc4/bB2+k7xB0OhaXttI7UH+lP
COmo8SDHUuAKiVoonjWDR8JGRN6eLZlqXcMIGyZ5WGmXGKba6XKNMw3PmI58hNp/iWIIvx8YeUq7
+VDNe/0wBXEDMANAuMDYh73iBWAo7UTFcclZexskpKULKSHjgQmo45XmE6R+Ep/y+phnr7Vu3jGr
+6pz91eZJseyXd6z7jc/RcqbOG37uK4SYMTM5adRUTjTFN15lThNsrHyQbISPjf3xNmVGxtsucH3
dgm9KNhNDp0no8EEZOCx4wGVNX7XW2FmzaeuHPdo1ur53oSTsgh4FTQlTBj2NWH5xThaJWDs8CAA
rarhf9vG7ivHKteGDccDVL0UKjtWVhGS1tjZbCi6LHR6ZdWeLohybWxCrD9hs2VXfdLrsYYlb9Sg
ccA+BSoBubfnpKo8GIB3tVcewKWUjyFqG+URbJO4RWRPA6RrgjaZ7SNnFoiblEMKt3TDQdT09/Xd
RT28P4GlzIRhmtZ7GTSEvPEpKX6TNpzYXrFO9ZXA9MfYAMS5JBs7Y9svhAGvaQ2QvqcjZJJp4d38
+4GA3O/hvoR30wVVsXQWFFEMVPtHGxqGxHsZSvMMKuw7tsptGGm+4F5nomKGMHkMaKVhAKI84Qj9
cn0wqnPGg+YS/kGN84I8N86QiafjhPoA9OT8zLLryGjKYi2IJOBQaxqJNAMOeT0UMG4NexqO1+Or
sgKKWWiMAVd+yccyUHGvMh0QyIWmwNtjhON3Fw4S74gCKCcaTlCkuGAoGbGroayPanXXwMtM76CA
Xv2sGm1nMm3F/c77E0aG43iLicrOgjpqjjqqOd10Oki68U1dv/yn4XjS/aOxtKy3YqCGF8MIuy72
e/vD8J7taDsYKf9iwC7BoSBAWnsprKKEWA5JkQ7+Yul7mgiqA3sbSnp9oBjWN3O9pjrMv4YYXweG
pXOP06oIeDLvJIPyK2FzQLMeSU9kDbwR1nQd3Omxlfftg2a7EeAKaCe4P3lc7omzKTekTSzpGp54
PLeY6YFuaLu3o0bAnY7/PbDCWb2j/xmOdOeuQDCZ68pJIiOhUcu6v0wggsLeq5/bxXw1zG4PdqtQ
BHEREfrKlok71kU7awCJBygBrFnQeoD+DzWoHKxSdyR0WvCtSny8Q5GHdefvAaaVu8UmsnREMi/m
GmsJbsXpC+VQRAV4Zkj3hOKU6biJsv6KzUE82L3b9hoSZIz1YAX+k7E7Zv3RaFMwf/fgDurpRB8c
DHHIll8AOxK3I3DWomB5wazloDthO/urxHJy5Ce9es5JQAMQp3/tTaZymIAlQg8Pe9ZFC8+brdTJ
yrW2MJhh2/wgwg26Ht8tv9PJe55MYBP8E0yWTu8BDJ+1BnVo26xnMLqaL1O2V2FSLuxNDGlbnGid
Zah2gqFUC7BP4KwnRhTl9G9cE+H1HVh1i9oOR9ocqRlPQ2OtxayYRW37w+0fU7eAnlMZTIbrV5a1
U5NWVmi2EaU9UkAcAfiftbKVH4sb41g9WXftPSqqUZZB40//Co/sZ/FxPvHgPfVBzzM8EH08uDzJ
PQTDMhfYl+HKyPLhVodGjRicr+Wwp6+mIDNjX4HFk76+oVZE1dt111lZBzNeLATwlm6qYwlt0jb0
oszPQx7scSJU0VwQmCC25nlQiJNr7YMQwLzRHKpxcxLkQ/kI3YtXWDNFYNcdRpM9lF4JlyFR+uZQ
fk45lI5M8g7GGzqhWPOrM8TaY3475L5bnNhiWINNNfg2AI4p8XxvumnTTx4YlteTVrHgXTi6wlUK
EgOIJp0UAPVrZoG+faRVeIG78/JLy4cCJMO0CkezTlFcbH9eD6lYktuQMgbPNnOLk5WQO83t77ID
O8y28tc+E3cl7FWP14MpDlsEg/qPjglFW20d/2bftjOj0Y147emNv0D79umc7Sx75QzauEOawKWs
WqVvI4x8xSmneOcWAw6f8ZU1GjoNur8s+BfaCdfHo4yGNYeOLNYegBZvo1WGUw9Wgckb2X2np/4I
5M2SjX62MHiQl9H1aIqzFQx+dBDQLdSBs5dmr1zmmNIKj2qR2Tawp4Kaj5XRxk9On3jf3xHLRU99
BcabF74vmuslS8XQMoTt7FPPukcDzAy4ne0JIanobC48bdCCBO4GFqHy+mItiBGkgY4MCwvP5xB6
FtGYhVA49yIGaSIe7F2PlCn/dx9q9XwBUOvtV8MrzdYg5JhGEL3yG7QeprjyCX102j34snp0HpyJ
UXjyYBQnfbKq1gqNGRhdE7pJYB2tsHKh8eKDMRgZBxEfk8Oen6zi4AME5k9I6UJblq6dlw0EUnug
eLvicznGEKiEaGL+uUmYbxd7hBBlWuJxQPCoB9ZGLkomjdOU9Vp4cTLdRzIFpC0OvHB21ppy79iE
Wb/qZu+oqzFfjIrnEZq/UEIo66+Dlmo7h7g6iEuQ8igYgrX2Nki7NFVNKb4XGsDB3H6rui/X19Wa
W1KDAV/nT4D1B2xG4XDu9doKaAfFIdAMYDisvwzwdODlF2iQEEjhGMj2SH+qLwQReg/kY6KDLCeN
qrTSCbBUeCPaTXsr9OljMZ+MdP735RCsYaQ5OCJIdZmmVlWa5WgmhpYXL3X2Jdbuq34HEqxauQiA
7X19215A1M0KRWnbbDF7LT11BAVMVvGIFM2HGtihnVeoKhfApsHetN7qLl6hGunbLikxHhcC9MTN
gO96vZ4Mqu+yjSAt1UTvW80B2j6qUjCbUqAdAxh8fzFqc4+GpNoUtpGkLc/wvA6PQozF0jlcD6Yi
gCtaEFfjAcz7w4qmCDXWv2Mx/Ql6wRRr3QRSZSOC1gv8TJLUr+s9UUEVcwN6M/98JCoDojrYwZIl
B1WoPUDwLXmwwtY+9lEerbJv1LgH66qGF+fdvp2QKhfXshhyHubzUMuVVnKMq7DTYHQz5aEO+J8V
g5syeKEw3kFfxCD/hJK2vnlIUQ3zBJDwln3QvPnRMPJ/X6N4E0I6qJZiiqEpV4HVlxRwWXCz2dft
/MUagQHQzRzbVGfvbOjq7P8zKin7u1iDX6vAXluS4YR+a2DCuzR/B3LyzcCkzO9XLdainfPIiB2f
jz/S9n7YvQcqh4J23Mog0FfX6re5kBmJk5RMx+wVD6P7RSR3sfPtHXsFkg0nrINDVr4n8YblGl7o
kK3Um5/OrI0vMTP7u7lOi/B6JGVir/V5AHWQ2vL1KEut0iQlgb7gRMPUAO+yIv4IrHJJjOP1UMon
HgH7EsJU5sqckdKuypvB1RcwnIA3MWG0kZ7tUNxNhY+Cig+X9HfsSBQ1nPVJCQVSeWgxHTjUhlkR
tU73GbCn3yZUOK4PSXVq4AUH+Wy8WWElKI1oraL0uPThO9GfDnnNmndczLd/v7Rqhr4C+NJJICVi
p8+4xUAa0fwZ59nOl1EOAx8EiHjUDy+0ZDq3sUedYxjJejR5jvicxO1Ooim/PiUobq37J2Bu0r3E
Lk0vJQPkHQl6DKNvcg+s9tluxLcSLRUYr9hL+8KM1LN9Zx6hE1UM7FiwAugxi8QpXDv0gu3cYlQn
JfhbqHBgrcF/T1rKHss0rzGgtjcPkBtHO7qDYFLihNqYHiqvXQ5mz8ygGvq9yVgTQ74ZbgLLrQma
ttRlGd6Sq7agd+qgvj7dMO+gHZIX99H1Tb/WwiHa9/hUj9hFV84Bgh5t+bebFyA9cw57cOhkacY5
rn+4SQ+YfhomBeqq3ehX5YfrS0S1wYBTBH0/QNltIp+cLfo8LCNgkJNx+MpGo4S+8b1n3Ke6/q5I
aCmhGq7DxlRKsIbCRjHPM+g1ghcz5Czopp81+64V6TvOspX48E+gdTltrvVWnzTQo0Kpyqs8zXdt
2I0J9ruth6frU6c6aFa9C4AmUAe4IKpChyE2JljVRe2iT4FTWczPjOobnzS2swGseS6nIzj4eLei
CoDrr/QuJyMOBjwkcxTyi9NoGYeGcryWF45KQH/AcYDXKztp8/TpHSN0PbKyzxyw2aX1x9A+qOoZ
Ogb2DN2Esgq74QNsKXdWm2qxYW3/E+VvmNTme3VVDOYZZKCjSYe9Evyk9BZCdAQ2T+WzE+919FVw
iHUr+V84aTKz0XFi08FdUT+PhT/dkaA8s3MKOETahqavw4Fyr8ihLD1sY0oF8JGUECceEHM1Fhw/
cO5rH0BPjPihum+5z457xNQ1xy8z5s8g5cVmalNLYJQN4U4DijI5bBxqkbxcTw9lEDD4sNKQlZcI
KK0T3pis1Y0u9037Jks/Xg+gXGGbAOvmtckM5nYdmI/r5kRvNdv72OaL38b9j+tRlF/Hw1Mc1XSA
/i82XQyQ8j7F1ymFHQeTDbNjY4F2R/pt1u2TNZavoA4e+7k+MDN+9vTc8ifTiGrky/VfoppQKHU6
q/cvqDhyyZkVJUzwCH6IEHlIWRK09s6jXTGj8I7GGQ+3GQOYW2lF56aogQIbMdT2mCwkyN17LPKd
x7piQW+DyN0rqzMmb1jVqQ1oxDHrfoA4j9Gnx9m+gQ3kTjAVNwXRPCjToUwPFa7112ySBO/2FvWJ
AUliN8eUmiFwLV/xvw5eWt/AVeqT0c2h6zU/dJwKwZDsXVIUJ6gHpogJGLUJbp8cX2R8XoaRoTGI
p805bpsxpNQufX2AEqo9k2XnUqRIkjfxpEtnng0OyTiY7Um5QK5upZBw9g6ZaPRY9NV3hqLHBMWa
t7NKCRNwocads61Anc9oV/r5PIfUXu7cptrjMSnHBJwv4gAZeHHAmRruBKkGDbF8ZOJz6xX10XY7
fnN9eSmO0VX2Dw0dXCZRfpOSP6OZyQQHUdYwgK8VOpoe+jS2t6XogzpfSt8zCvghzL3t2zAM2UlU
5RhBFltn07mkPXOzWvKqjCGgbIiot9qoq/qdAV6mIkCVYF0aYEHC3k5OxaxdwG12swKeSz8zBxIL
VUT5X/DoCK5P5OVQEAeLCvwltAouaFKF0G0DCE5UmWs3SJq/4nln498LIG38TmKMomrwNsST9DBY
NEic6V8LRGAMwF8CmYbt9oLPk/DE06wWXO15KILa/bwAuXB9lpRfA2JGq8f1+q6WLhqUjW5XiBaN
4GFIDnY6jDdG5zmBBcL2AS+nPW2by20XI1qV89fGM4ofUnob3np9d6cigoTmjYDxkg9g/g0h3X2e
QpVPd+Kdg/PyMFkDwr4bMwgbAtmbBdYv7kTGsYhKa4ZzOPiXzOG/p8wiOzOpCoR9ARwzbLMUFeC3
m1EKedbeHRsA0sbuHhflJ6edzlyYO4QDVdYBj4uHEJonkE6VJpAsbkULB+3lyuVJxDWj9uMkM3cG
o0oLcOjp2gNArVTeheJuAOAX0pARcvzVs+PQ1YzXWXfv5uzfS1FBfRatUBs9e6AV5fpHuZh2WaWA
5phx+q1KaA6Cj/vvAWKAIgJAinoY4KoXpXkoqBc1swBHc7XRT600qHJ+cNoYTa5v1xeUIg3AyVxr
vBChJVhXb9MAVmiN60xAVkypzfymEvxmytjvsdH5zhmriISOBuBuK2MJJjlSJthV70KDAN3dvEXJ
oXBD2P/4oyt29tH1r3l7S0cbCEXElUJAbcjrvh1Qn+NWOlQFZKPb7NGc2iwUjXWrNa3rs4LeLiz9
aGfsJuXtnpqvIglxWcHeB9A/3uJytUerXHOijcUj09CHsIVWe+o5NxM87vzRIjvfTR0MCvQA/ANu
IG9MieGwwiEdXj9Vei5y6Bha99CkP5vOnm6iYgWvd7B/Isl1G5269pKtkYqZnuzMvGed/Z7U2ISQ
krByBbBMDE2OXjy41XetK8Bvfb2e6ApmEBJjE8R8mxh22k0jMzAODdqjZn2XaGZAE/swuq/ZmAX9
8JGCx5vx79fjKk4QFElXhVAcjJfSdbxEttrm+qGc5Qiz4ZC1c2AD3dYltk+sZSf9lV9rE279883N
fU6mygEDI4fZVea3/Hud7j2DlZm3iSAdHDEUF/u5jHm0DG6g8Zu4YkFTPqGCen3i9kay/o7NSCrR
4txoPB55dXFHBTtNKHftnBvqpNgMRnroZItHVhF99MNZm5zyPiRm61eu8WQ6HRzH6SOz+aPl9b8G
ke5BQ/YmUn50WDBEwFEGV1xLB9XPfqwNcB5Jeiri4nB9LvdCSXsvzTvamY3Do8lpEuzy9ed2gZQ0
Z92DW7d7pV7lTv+/Sb0QtbNmGjvWupzp9GSh4j30P/Ix3vl019PjolIocr3X8wnram7ToJ4+57n2
nyYNlzEpAQunrm0dEZpSO5Vrtbho8w9G2wc83lM52psy6dTKjLJy5xK50HfpMRmqE5/S+25sd04N
1aSh24HiKpyKLrkO2txO5bhgSJTkgfByP51/Xc80ZQQQo2xUDdAvlC/o+axRN0+tHIVH9oMN06fe
K39fD6E64U1IE6Cej7veBZVCq0Yax47LIy4seiBeVnzNq97XUti8cduKuozy41zWY6TPnrfTR1Z9
qE1w+TQs+Sp5tTARJc6PxTnr9MdQ7ZwYyimEtj3EWSmAVXK/Yran3jI0NFv7FkZ9aR926Fhfn0Ll
KDYhpL1V52mfxb2BhnuuR4X+XAFm7qbVTpS9gUibK6dmmg4cA3Ec/qm0jAeR721sewOR9lDDTMRo
uguqe/YcLeNvnvDjUpDw+nQpAPKQztrMl7R/6jWvNVSqUA97HsKyuq3FgUxh+6p96Cu/vmseHLTS
xq/mid5cj7wzPhm9OqETCsZLIiJzepy7Hz0saidvR9NEYVz5ZnSWdP2yclJArxnfaQxwV+XtjfUj
S8KyeOFPY1TkQX7fH/XiCOZNWQblEI3tTToEbLXoCfdA0arr0mamLWnTBUC3Wjo0LeB7UN/a2hen
seBh2weO9lCM4r8lqNw+s4Uu6LxmD6yaDhXVg6HY4wMqnOneTu66SDbXGJgFNKnBkTraqSiO3mP+
QSx/k1W0w3j03KB4aA7ar+43OZZHHuwZDKoOfrg76PDzhq4W0GtvoyeAEZrxmrjlmAl/mZbvmgbd
V+4ec53sUY3U3+5PMGmoJotHvdFMLEZtOPUaMKBD6/M692mSBEYxHd6zNv6EW9fOZmYtuhC9jRHO
cbQj7x6MIsal+vl6EPUe9ieItFN2WjFCeBpBeojGJ81tY+0USNQr/E8AaZOkedbEdYsDUxNm+TCl
kAizjCU9ogQwf7g+lv9nG/sTS9otl2Vxu7hGNsSvRXLQ6bF+AMknhAha7uvOSYsP9rGK0CUsdwqD
yns27gSrshAF51cGxuuDCaBc6uBZApxcNE7ceog5hcxFWhefJqAe7zvG/oLRubjNC+FG0zjYx53R
r1uHXBlYNaNRUAE9FrPwNl+awi2psJca29wIZ94kEJ/h++7TMz9oob0z16rPSjBQVPxRyoG669tg
Q5Lx3LYyEaWMnMoZ5rCC9IArF+8ofUE6kgJqgLqxfnEbEvqIweYG6tN16tsTDexMD2INgMR0p8+1
Zoc8f5tI8tWH9rx1vREaknnmPTlOtYCIiZo/J+0TM8yPxMyfbWvaA+r8fWO8Flb6bElLbA4SYxFR
vz80n1x2nEiAdoLxNf/gnEDtrz83t+ld86XuTu4QLd6hB/48pDt3ANVGsB39ml3b3SburMLIaBHx
bimOdWFrN7bHkp0ois4bBAP/fE55w4ZkG4W1ATjQ+nlNUeOvMiC+E01Rck7esfNsQ60j3oxoMhvN
XqDkGqVjfhgdcVzc8SEuxDtq9m+GJO3THS8Zasz6WtIWfkueHY+Dz3jb1nsgYNXDYDsgaa+O51TL
Bg+B5sVO/NLIf4N/X0EqNsPLnj+joO4FrIGLymwse6KPe+khbeMGBA08EGWwONLJN7rbynP9nf1L
taVshyft3pnh9PloYSHYz+13cViO8A44ZY/NqTmMxdEMQbVg/h6iUBXUweezQDaC5ZpctXV6Bgia
LZAkpPgwDt3RIeK+npqdvUV1dVjb57BnNTwU1aXpsyzoX7MCbcTGhCR9qs+17zVIF72ZvhJY0vpT
bu6cSartbBtSmk5W6wOzDI60LKpjnOmhmZFwdMB1beF/A4u+otyrEKuSZFUncqF1B/lkudieJ9kk
hJtAVZgNSUDmtIARkhPvHD17UaSdShOFhSo33gy13n5usz503D3HHgXgB+rPK2cX7Ww04uTukRg8
2rsWvhdvhI6Ob05uKVRRg1w3RRCPk/CL3pwCoAuBxJ+z37kGlxg+TR9iWAwHkF7rQsaN9zwetr9K
2gBabrIFdycRTWgJd9Q6UA6fwolgD4D100ATdrq+JpWrYzMNUtoS1jSmVll1RPWPhWgCr7j1oFP/
jiAOOiZgv6KnIR8JsZXUELWBqnKeG0ZQzMWXYc6/N3bRHK4HUibOJtD655sDYQFTQ7gGAqHfcPIm
E4bdzk55ev0C8mGO7tn/xrJO6CZEjcanPokZ5RNXQ829mZGkBgCFhXNr187OAac6D7bBpHQYsjgD
/WQQEZydYBLafwTCKAtGkDL9rjPvYluLyrx6tZM9UIR6IgmKU7aDlqfMFCrqosuKiQjQQNswF+SW
ZfTl+rdSZh4ahKjj0b87q28nkos+h7lZDNRDxvqwyHkXZGyZDnzaVVtQ7s1/Qsk1CEEGQBaJLiLX
a89g5kG+rTpZQ3Kb1smRNe3vfz8yaBGseC0M7YJSaCfVPMVgPUdmv8w+s5ffQJ588cZip+yhSsVt
HGn/p5VLy5IPOE6LNARYJrCbZ2vJYcK6c7apPtU2kFQ8SlPN7fs+wcOKWHWY8aEKJldYhwxmL9E7
5g5dJsiiu6viqfTqmBerpwBPVdEEYUt/0OiZTM4j6kd7jRPl5AGmD/2h1RZRrlE2EDqN2xSvDtK5
oTF/EdMZLBRoRu3MnWoJAwz8vzjSEqa1YQl3vVb1PSn8QUBGoaj7e55nP/t5iLqlLn0X2Dufz+Qd
L/9taGlvFw0RgwF2esSmNIy1JbDGPR8F1T6xDSGlYJxYVlaaGJ3Bp1tnMWCYuidYrKw/AebskBVN
YoI2+3ajIIutz4MJzXM8tbXPq4MMelzJ/GThonJswFwLm4aSsEUn7KSnjeeDgQiRT8rgJtxaL5mT
Oi8pIHfP8OXEwWrWRVDkSQo3uza/Ay6M3FxPYQVpAjcjEIBWM3mdXrycp04MYqr6MtK5dexJn/k8
g/JxB4avDjOYDInn5515MJsJcMTq3mrSI2QD3nGyg0K9auvbLgx6pUXLzbns9Ing6+eVEbAlPndt
/Yp7xd77XZkDfwLJwE59bNmMSyBuvtCL5TBYWbI9u7G9EFIK8HgCTHBYQ3Rf0eZ29+i3ys1gMwTp
wmnUWpMOA57GwntIp3vDGM+VRiNRfL2eGupxgK5q4WSFOIe0Is18ocOYu0UE8Qh/MuB/YO61LJR7
tQt2NNBeQH3JEE2Pe02dCEjEsSV/aibjQNz41s2Gn+8YCTjsNtILdF9ZZ6R0ingBax5nTz49dzQ9
5fa4k8DKYp8L9PXqqAmCk0xwiMeUDYaHGMNxCM0gCRYjyOCvGdphedPejI9kCeOHvffi/xMWu5qD
D4TPJC0cW0tc9GadOpqhzARFtSRoPkIDcmH+D+2+/gR9mOqwT1ZVfbcVsYyYAFpcyJZ7FggbOTcL
NP8+lMOJ6o/N9I6zFVwxvNpsoKJt+fGmeXpCls7GUWTzEJ8NfFa/ivdUvVU5jpIhpFjw2L6El+kz
jFriWcPBqt15xSfe/bieeQpgPm6kmwDSmZMMpd1062YQ3ydP2tfhBvChl/7oRfpd+hU2Iofr8fbG
I6VDZhmVY82YNWuhN6Nm3uRl8vs/hTAlD70yp8OCOyrKPvocEVC+OXnPtrC2cbCecNmBeOzbQ3SY
zZl3LSthkqEdIBXn80Ucajh3vGMkmzDSbUcrykTXm7qMTLBAQgFc9cnKy/EdF9/tYKRttLX0PnHW
DCgXJ+iSzs/1OKBo14AxtPPcU379zYCkZCsozdqkxtefNDfs7IfZtN7xOAYQ8+9dFJupjIPD220u
YW6GN6v715w9EdARZtQhrn+Xv0Gd8rN1E0UufQ+10SU95HVQg/7qRvwbFBpccQeaGlyAQvPYRTZq
mnoVpuHtnkaa6nDdhpYO74mJOnZypF5qPrf2FDB+55bC1+J5Z5Drt7gcI9QtPAKqMkCFUo4PuTNO
uI9GSTNY/kKLR8tGw7IvjtlS3eKxfDfP2s71XtkXQuMCFz3IXqwdyrdBO0ghV/NYlRHJxQ+Y4tzC
n8r0p6a7bUYL/WY9/b3EeGEQF4rl2cv1z6oc8Sb4mr2bYoSltbMH5x2saipQFO7n12JxRcjH8qCb
VWRX+UFP23Fnka/L62KeN1GleY5jWhVGgaiulf4cjfoxztO7op6/EcKj2nF2Vrtqw7ewMMCRQCEC
+FQpgYAzB36EooJrWF3jQ+30ZE7sl0PY2Vzc77ZTRaM33EB58sEtM2CP0ptF0+56x9vJL+tvM1Np
5G9+iXxPpFkJpAHWKhtj2/Zpy1/c1Jw/pbQyvyUt7cOKeFU4a1ke6JD/hf0fjd1HD0jNYwZTWdSg
G9d3EqcN7XwUzyBR/1w0OoVWbI6QppihKOa8DsCAfDOLBZrXrlf0ByjP3Os100IozX6jffml1ucz
z40nO9ZC8JvuHGO+W2K8NYQwz33a3FdQU0gJylIVax4Tz26Byhtve037NpQMXlv6CMfAIQUWYgZH
iAnh+CWrzownjyCTh4voWl/AzhGKhy0E+ehRNAKtnAVAuybvT2mTav4yp6/Qo7jTjemTaQBOkvOT
LbKbVLcz36LFGaWyxp8gcdku2TEb8xOqly+OVd4ZFPTphEJEm3pRYmfHenVGou14mlh18sBodWb0
5iozO+qcn+25/9Qx96ZerGNO6Bl6TSfIAAEqVUfcS5/KZTjibn/W4B4ON/ubtXow2u1DktdOuOhI
mZoJgFy6DrhE74W0HhQpK/tzNvQPFNS+pBp/AfmPlk5nPWZpATJ9U35zkhqvM6r/6Gzr3C5A3FpL
ccbXn46cil+ZsdiBZ82xzwCpS+e+DpOF2y9OS+JTC1BpjvXXJokbCJINELh3PTgikI/LUt7zOL4Z
xXSDewVA624cTa6JDm7tnnpK7ycL+e22z2ggO0+oBzvIJNYdhnSeAxgQ2P4Q5+gN0eZZazTkSmYE
hts1n1FSPQ69mfhMywEPLvXB9wQewkRkH4ZJm/zWcRYf0K8uFEuP1Ci6HwlOpdBtDUDMi64McOlq
YIOt0dsYttv+PKMU3udaFlaT10Yo1jCgFIzmsSjNJRjdrF9bVPqK8PKONKvSsGQMQ8R+HyZpXiew
qBW/uiLtfCzIW1vPz5PRt/5YDccssV84LQ4wBroty+RbYeQ3jdV+oW5thAzn5FPNhwAvft81knvk
653dTZFHtA844xnUL0kMr7ra8/QvNAPyOixAXHwEMYiaR1oli+nzmJhfRsbhR+EMcLzLxYKkHmfI
qg/1TS2cW27Yvd84/0falzXHrSPN/iJGcF9eCS7drdXaLOmFIdsyuO8kSP76m/T9ZtSN5jTmeB5P
6ISrARYKhaqszNFDzPFSmQaS3UqeyjAMAazsE8TCRnfsupsc9XGSsTaGZlLfuJkyMK+J2oZU9vze
ZYXhqePw1BXQa0C5E+xoMowYjvNhx5NG1nL/eyUXP51leEpmpuVul9HaLRgeFRlLNBd8SWFdJw6R
pVwBWapjuHWyXDnGXN7IxQjxMMiKuJNt71mq743J2bNsLCFlQhsFaQ8qHnGd2XcR9KNcq+k/tHmS
IUQ8zEFT9rU7gYvCW+yc3dhqlblIBcHm3yfzbVtYhVfLzqOTqdQ368jag7YuQ1qIeaSeMcNnXVrf
6rEONv6leK2sKCMDJCufkIDjLoXGI7MNa09HqUZ5o68OqDZ963MtoLbywMr5Viki9q3KrHZPtQXT
BC2GtiiIoAgQEgfNoiFIDX6peaVfs3Z+MRb6OHSZCPu2kcKdBG3uhrZTfJ2crvlH0oKdHQSttpBZ
dL2CuItBx5AwVPN0jJueDaHMTl5GeHAVYR3PN9CceKax/aMcdSCiiuKBxYCpdMMVaCt6UmjqiJds
/3E5Fdgqk538BO5uYrVaoyiFW3kKIsxUuF1o3Y4HfQ9hPpw/stJTRN8Tj/3oJbcMRcPsGznBiXVu
k6NErUqTIg2qjRRTOADmsvjXmnbFznTXZ6KhLJE5LvFpqTmXsoXFIot0J6l0F3lw1QHOdxV1f1Hg
Olkbl++YagXOZIAAAKNWb+c+va8qEe3mRiIHExB/W0e/0HbhHplStCSamsBEZ9nuWPywl92ctYHs
3JWS7HaDAAO8cSSOzRncg5P26RgbJsw1JSTS+yFNXbMYBHnbui3nZ+LfazK4tM2C1MNclnAJWl41
heplauMqRr0T+P3qWbwZ0N1i2yAMDYAgt3VNnaSWNccdQFEy+rKu+ZIG4JIKqyfjpT3UoWh6ZAvO
A/VwdHbwlIY5vrCa2sjhJA3xpPOBOT7oSCYChpo0249JkJFotxDZA+Fu4KReUe37zEtAx+6JdC83
vuEqYg7tJQPv+TM9V7mXptFs8NRGkA/nGlIwUSt4mm683E5MrF579LyopcmUmdkXGI1u3mLcUlKp
fLJB31czE72j1vDEfcYTW9xnbEtImdrrU0aKR4WovZl4XdwFabRcLXriRyhi72Wg8VmlBlZPPwob
dHWj3n677E4bTovBVdTg1jck1M+4n1GPI3RoohG8ydPiahkIHugLU0Rv/o3wdWzlz6PyaGORprT4
shXyVIx+KPQ+s0tidpanTPsGmm6Xl7SFyFqHcddJepDsnEFTTA1jBuPEirCYEyWIBjn1S6cYbgfQ
WwSDVjteS4vUr4aYes2izG7dAIQ+JeAfvPxLtjf364dw/kR7AzMuOjo5Gr2KrSenBN+9YEhua2fB
VgsWXpRQAVzkYvWUx6qxNJjRjPeD9WrX7CbJ3usWiPD0n0u9r7SCKzQScxyoUHNXXu7EctEWeK0M
qnQAhwDgmLP93PSRX2t9cHnnVrfjTwdewAg3UJQ9V5VVomVgmbmUYTukbB9ZzmfUIj+OVSl1R6f+
Dp7jB6tpHy07FuHCtnYUdKgoBq+qH8BRnQYBhBjgTltM3OSlXt05uT7dOWkJkoSosdxRSRqvc9Ja
wKK0VVbBpCMaC+gCAzXC1/4HbYnKucczNh1ZcaNXLdtP4Iv3bBCH2JLka47UPktSVnv10rYeHteK
wFm3EEJI0jGjjx3X0QxYN+bokPYSSGEyC0D++ZA/FQ4p/Bjh3XQn5hVPYFsK82fRIMPGXuPjYmoG
Lgzf4iv0vQki2GjGbE7a7krFcSmyVWBmSZq8jtUsiAsb0f3EGJcw2gqa7fUMBBQdFvnWzEstxaME
6lt6VIIfdhxFemybBpU/M6QQqTwbL84bltVtD/B2K430yaqWFhQOQDnf2CDcCBqwZgmmcre2UzVR
KUY4wAuen3RHg0rTWd5jhZ3hA7jmzeMV0Onou7pdPAgSkY37GBMKaKxgPBtU+HwhcDL6ydQisHjM
tnSVJXNQJSK12S0TuJwMe5VQB3MU55F2oyZ4KwOSzSIpjDQDemzy6+VAs7Vlxya4EJ0NY5+yAU5h
m5ik6Rr6yqBJggwxdlUDBWOkwoJztnEpIIJ+LYq7cQeZGZ1mYFETmFklrSas+5aLBEI2jSjQTTcs
qK2cqXKr/dBmDNWI0FiAClCrQAHINRYOxIrMcEfKkvqiSw3A97IWTX/lR2aAL1U0B75txIIWNdB0
8lljX+1GamF6GQg0uTYIRE/Q9hiBnBdO6G8ZAs8iIHsAXYCWmkvgo26Z7MLsAPux5VcLPE1Max86
qxPAWLfCwrEZbtOgE4PMQ1mfjkvpx5a+g8YPaRsjsEQY3dV5uVsU/FkICBhKBO6Tjwf2bA96r1go
ly/B2Cy7xJFDwKlBgma47QQ60z4SBIWt3AsvBXwlsHqga8n33TrdAcfVHJch7tBmH3UF2zO8XffT
lBs/E6OqA3NUp0dmaUmAL46BFsNaXqC2Wwii/dZ1dvJL1s9wdJ3p6Ay0bY3F57b1aujJe9ZGO9nU
PD3NPKCQfo1aJZNuscLG7N6j0dgtJQbmyjgqUTsVpsCbznW0MVwsU9VOlmi7yoNo9qOzSB9RHl2x
uRPkg5vOhccR2B8MQM95PJluD0YGulK0Z2K8rPWk/1yLlQ6zD3baC9CaW+F5xfv9y9b696MdjkqU
CA0LS9Jj0Ou12vKjGkQcJCIb67Ye2RjbOAcdHSrcIPt6GScKHl5q/r58B2zuGTr3srEqVAHhcWqj
s+IogUYBeoVQN0ySAerMOWaskvq2SIe3f24Lk9YQcMEZAUSfW49uUAXodcz1x2ajPzi9nR6sLlFH
t6nlJXdTCboqly1uOR6cQUUubTvAfnMWG1mmbY7uQ5hk9PtSFRnRl7onGMDWBJY2knYw0mBWCxks
VCz4HHYZVfSnK4BoW4X9iJVxZe3WHotFrrzWnBy3B7UQKr0o1A9S/ePyKrfucbxMANMH/Av8T1zW
3me2OeIXVSGtY3ofUaPZtY1SEMDWMhTnE4g7DUKlto2tBXjFWunUEF8Vnrmm1yCC2aLhGKp5sovR
AwLGyT6MkDO9vLhNOzq4GQGWgRwh/wlrCLhUtQUMtukUgbL0a7/vqVIFb5CN2wIE2yo68nhHgsGe
u/7StEPVXkdiUsRj5RWsSDxTya8Ho7ntFvYC2HxD5lYS3BgbHw5W8eWgX4ESBF9dUrWlU9iSwaod
KYlr69J8347zFDRD1H8bpsi6N6VKBBbcWissAtCFZ8c54S/IhVkcR2hsatFHkoGUkY1uL2NwuVkI
RRuzTxVBbr71woPMEFJZIK2wXH57224ljC46gLIj1XCXIWaky+zMb3XjY4E8kVd09Q6UTgFKBs/l
1Pn/3IeOzXNZx2IpqG+YMB9npurCxj4em7vJYiL2oa2Ld53WBIANrG9gfuMSXKks7UU3YInO7zQh
JunCyMsIhh1lKeiGkO2ReQSiSZItFOqxWb7GOydd3er5gMcChkXT/Fr3p51FFMOt9qz1MyG5rGid
fL13rkuWMQsGe2/yVNMtPe1HEmoWAfaVtO6SoQRaiHggthKsk2Vy33EEPFEuSliVD9N1g6dyIPnF
NYTcLBL7oprr1jEBKkAGEhnKjSafQJpNgnBtwFg6G94gWVe48L+rU5v4VR29dpn63phOeNlRN/cV
uT4ScYwmYHyGu45LxRgpKJ6RtXrMbxLUIegB/GPXgxe5ssceE+Gn3EgALJxIE2EcKeOZFLWCBnON
UTfMX1nKwRjbA97qV7ZRPlmSKXj9bYW7Y1PrTznKZ7QxtfOEwlRkxbrfT23rOk2NjEMC+Yk03tEq
ebi8n5uL02QUdnD724ASnlpsq6QfbQYk+NKoje8M/Y0uoSCwOPlBLTuRZuP21/syx8+eQCge1L0D
2hMSgpmrvgwLKTpXu1520XX9Oy19Ow7bUARa3Eg9MNQATBJ48WSwz3I+g3mCvgC0FYNDE6REW1v7
3cnaLqP6aw7KJjcCm/HS0e+52goec5vn8djyeoSOPmiuG/2QL2OLAmy7l2w38SFpE3b7QUGQEyUC
W7A2rHMVHNKQZ50pWyl2WfQ1xr5CdugTd/LKX0Pp2Q0pvWmHSZWPvvBsV5o8vUQ/JhWdzDWJ4t6T
eFKgZwdaADAp8g/kIrO7qWmx1ny5r/eQOvInt8GTfL5NbyO39NnO+ue06MC3QX1QwWPQVs+Y+RXm
QD0VFGkhRtBesmXwC03L3Am0c1OcBqrcC67pjfcGump44GN4VscUBndaWFdFktbgfALFoF0D0tO9
2Nb4zwXK8NJAmRXtc8x4gHbp1GkUZaFlGQ1lWFhoXHf1faS82LMuOPlbQDJ0ysB/DvJVQNb5El3X
0wUoSHW9EvPldsj2qp/4UFEB0Fv9Fu8mlIR8kYue5apgx8NVIUMTAP6JyabTpQGEZY5GRksQFX30
AObo7L6yRDpO58qmf6wAjqQioADbzX0mlFCSiEJ2LSxz9rCU06HJirs6WpE3svWakjRP9goQrCWY
8xMpu1VjLTByieQUHrRAX8oxK1LL9BmpcLq/HHDPM731x4FIQsGkFVqVfAehjfppqNO8C03lwPCa
TKYPO8mJ1ACUBdhbvNbvqyyoC1vwTji7XFbDKCAroAoDpS8fBeUE+kXl+iDP4hu1kdyos4LE/FAj
DHr0/9iHOWNc4JOzmfZIYNHAZFd2U0MI9DvyL1HIWdOZk5DDWeE+tC0PTJULWJl+Ml8nOXD8br9j
geJbn2LhkXPxrlNzNgcUqBK5WJI/JY2wLIhK1OfUk4h6l3/XXQDuI4BKEi8nducKfEawTj60aqU1
JH281lJCLdBBubuf7ztv8pWPImBAEgrsnSUF3DrXn3N0a42GSqdZxbam1m5GElADSiUrGcHDUuCT
IkvcwzwtrdjJSlgyyyvZaKCgAwyaugfGSpBZnWce3JrW0H60Jr0YanR0sYWMVC/MB34T9OY45Rhl
IZGrOKQl0l4XJTxnFwZnlQvltLGi1hmxvtL47VQp4LoPAtc4u3U5C1zKOFmlgbcwLCj670m7h9y9
yYrArpWgTXJfUp9K2pKW0aChU2DnKWoej5d/gmiNXHaFwgBr7aZFTtdoRBsqv44mgUMKTx4XTtq1
PZgX0fr15NkF8tVPPbMkw21ymAoXCDLQl40OUoxcxPGweWN9RU1+IKGwnVqRO+yvpP4ejX0KGHLT
fb+8gyLn5OcR6lQpnZxiefbzOttVB8r32EtIdg3ADOlvJCEt23+wCNLrVcLWQT/w9DgoUWJ0KVgc
MAGxvFrQJwW7v1sRiSgzUcAd6BYYfgA+8fJCt4/7l1XuEIIhO4vlAVYL84ph1LeK3o3+fRFx9G5/
sy8z3KlT2rmQMCMNXN/4LLFPDZMHSvJ3WcbKG/5/W8idPNStcqls8dF6z8nJ5MVERcJLgITS3J8g
rJmwkXFL+pB6JSCnb5e38jx9Ww8+sACg4YJYyVk/ahobMNTY2EvzZiaVGlpBegf+K5BU7yPom4up
/DZ9RkN90cZjGPIQfPabp3GcTJjQwYJ1wDtMNwNdjQQ+o2p0QekHmJfv3IsaolvR5cjon3TqKG5X
hjbmI0tATwwv1QfHzUbRdSda2J9X3JENE2h/0IxjYYzMs6sE1MB3jCHpHBeecVBd+weYeIQlqTU5
4ZOX45Vxt6zZp4UGJUbwnrYzSTQNePzhm7q0t62uHdBeroM+LT9VI76KDfWlU7RdM6I67kiAC5ns
TWuy3J0x3OJq+XigTuvXmagsuOlkx7+RCxNQ75NmnWL38+s2wSFydaK4NHNBInld7FuH/BfvSNEX
54KEajXgP49gs3w1Q9kf3lPUB0GZOgG1G7nap+NNf3OWjpfJBQw8LkEu0sNkfD2TIiHGrvlcefSS
vROC8Dj752OUOLzHBvnYUdd1PMYwiHoPWYxvzBIg987ndjkL3K2crAIvmppCbXgmneWme7obRi8H
PeBPzIT1/gLJa++/+HqrR1zyau6mLqR5AXIXds2aRKHmaR2hlGBOcMTn08Bk57Er4SUtPMHcQ0BV
5dGqGKwyBOJhApHWtFuZ1haig3RKxW0mecmPyxF465Y5+ob8nGpuQf0A0t5lWEdo117Z6s+GmYLE
Z/ssIP3A8LAMyA73FfOWOnkL7sFwzJ+peq2LBAe31/D173Nfy6kKZ7FLtQkT+X1iiZuZL3okKoJt
u8SXEe7jFGuhQ7WxUQOG1gPZ1ylJfCkirHYHDy4BjHfmW/u/+Tr/Nsq/1cYopRFdV1ZIj0NVuPny
YQvLe+v2nzs7hHFQyUB9ka/UpBkoRaaywCGziB2u9ZMMgDy3m1xci5g1IbM3/Jo6N/UHJFX+5RVu
JVMr0PtfxrkYUiD2G0lcopbSz7d6kb5USnudla3XWLUoQG77yZctzg+bbhr7YoQt3XBlAqKBimQY
ntnlOGEYoYNiAJlRqiLCS3L7AHwZ5hzU7uLa6hh2eAqmPJBJ5ni5F+NCUKkHzkhiGjs89AU7+x+C
55dVzmPbRs2ZYcCqBaX7wIQwN4l/Anbtyb9Wj01ncCUPGAj0Ln/R86mVP0H733b5LpVdlzIYUmA3
wpwbeV28WkEmUhHLp5jw61zoGnuqN5fu2s0hbSlIz7evewDPAbdGKxKd69NXwVKUds/UDJ+5hj8b
OkHw9jOSxgB62ui+Evm7yIuFNrnrvq4VLbErrDkfiBIU/v+/MGL5z6sOL/Pcd/bCC2Pz4B4tdPX3
o4xv1JnizHKFkFSPV8WEzQXYSc/kO6DbiV31IofaDIFH9rizmmqVo0GP7v9uxcLvqvVWxCITwtC4
+rPIQnh4RFa5U6tWirxk6AdC2uPRcmc/hw8XZKjddNnPkLwk+k4Udrdv4qOVcgcWNC5zZSiIFGbu
rW9ZowvTwHno3dEvMGtbBD0BbpsJ7kmhWe7EsjFvjXqC2dFxR2/xwCn0/tmjwrMGKGLuxKXs827L
eli/Vsrf/2Y2LM7MoEyUvKClguLjYJK15YqSIMavTOSqXeJj8jLEgO9fvYqObHN19NbUZTqvAQrd
SVAovYGUTrCjmxH/yIJ6ekJazcKzs8QJqYbenen3zHiobeFn2/RQkI6ZECyDpCcPzLG1tESLF1Zi
jYBCcjff5h7Uvp5QBpx87aMORaF9c1mrFKuBUSzQv3Abp9q0nZsILTK5y3DsbiLrh+w8XQ7jm3fW
kQ1u6zBGbIzaBBu2BX055bpnMrlsYdv3jkys+3oUv6BzROUOQo1hnWPftIGMd7mH8lHpdp9QNQDF
vgd2IAykutRTC4FriNbHRexuKqlpGFjfSF+i9jDnIrcQGeCiM164gIoldRl2+cGKwRNtCoESazw4
y9yONpALyFka54yO2EAFk5I2aVHACVQiuXlPGhLh6VflAehUBmyj6krQPRZ3a7d9/8sVueicQDQU
zAjYRqv1ZxJBsr1yi0P7vXetdAeOssTvQ2F4Xn3v0rq58KxLuhErmE7FuJ72SndKDAKp5LnzcAsV
JD38YzTzGiOPtpkLy70ZL92ydqTjIvckQ3Lx/+8GqBOW66zO5UMhONo8tgB4m6QwC1wBwzRAOP0l
cgrkqYIOsMgIFz8kFg0t9OhQnDCoK6GhPRoTSXTRETsHDpxuHK+bYcu0ADlFW4Yze6+t31ICfeXr
Jb7L9TezeabGD7V9AhjZu7yF2wno1/fip7gwPTTqSo89BAQcXF81koYKtxta+I/mL9lx69I3CJLf
eRfd9jcidZTNWxwzv+CrWZv54Bw7DWttCwIXCGyAK/TbeqUaV9kzpTv5l4m81yBtqAEVp4eX17wV
bADysw0ZqnsQ6eGCTV3LRmxBlDO0VXSGl8VN7L/pAh2b4IKNMTqjNaFTE9ZOTOTYIMlIBc6/6TDH
Nrit66mu2NUAG0of5vqzjeBVdsyd6u9qt9NT/BcYzC1pPxSOwGlEG8iFlFyPe61ZTDzRmm8DNb1Z
yQQW1v3hg9bx2rgo0qVNWQ4l1ja0v6r0fcAjtMFg5jD9/J9cgX9+5ZkpgRwBdjBZ5CvKXaW1got7
69pB1gFyEAta3GczSyYIbSwTHNug+QW8wv7GFqiPFaUvDzeS/Aj9KAIW8afLq1q/PL97xza57+MA
+Yynu96FctOCkuN97m+Anc20xF3SX5dNbX2oY1Pch5rGsmBaiuWt0gDA/1loC4zd734WEbhdXhPG
QE8DBWS76rRrmyocAWea6e9+TF1bm8DxvrhjL5ia2DxbX8sClvvU2hCB58awYC26yR7qYNrVGDJC
s19GdiV6tG1dMMe21gv8KLPrtTGS4xpbqFVWErudWtlgL8EskDNOpUiXVmSMSyMn05hzfTVWSPdg
kNh142OkUAHzwWWnAHj8dEUzuIurPIORctLBRwVRH0w19WrmQ8xcECjWf+o/u/rZ/EQ+Os0Syatb
WD+q6DpG4eKyg2/4nQkRX3AkYwwXwCkuyqbLkGusB5IwnZp95qhePTu7ODcOAwaoVjHky+Y2tg7m
LFUB+l0H4T53N4FbASlqqyJc1EAFWTmpMOYMgly3rQQfacMTTiytv+TI7bSyZra2Xh9Zm7mqdV1Y
PxyRje3N+1oNt3mMLlUyKkDPKVQmvYUnevYznQDDkibQTol6V6K948Je1FcpplFgrc6tYEJuPTJ8
LlRITTu4/JXOOTAwlX38mbiwJ/WzmQ6oe4QKS58g1/AmKyMp+nwfO5arjZ9LMXjQJnPTXP3ZOo4P
Ya0HqsXuUMjETCDR1js3U4daRaEWu2hU3DGtSNMxgfMKdoRHGTiTXY9qjh0pleYmxdtXe1r0ac96
EX/LxjE83g+Hi5cOlS3A/HBKcml24xjzi+Lu+5bDajLAruBH06AdyR0NcDRkCnDn+Lw/CzTdTTe5
yoPI6wKQQP0eOn/21p6PqO6yVa3EfO6XWe6cJGPWDKaJKSYJn8+Pfus+IPZEfkRip5HCo49Ci6KF
cqcGhNIxsFiwyIh057gmqSGo8i3yfs6B8Xt+TLySjG+XHXrrwjtZJXd2IL5ujcaCuGP36a+otPy8
7QJzuF4s04vN5XaykIGZ9COfUWfIVEEU36punJjnzpMFjqwMxOa4lrr4vmpAVKZrGIQeUbekrgJo
c2zGeLgnLgUmQCuhRBI/aaMMEjcw90D9ITJ/tYOIkmW9C7m75fhH8c9LFMNQlqD4UWMQR8AAudkh
8mpfAg+dZ720qGpWosbZ1jk6cjZeyHEBo6RSNDApdcB3OEM45L8L8ITRBDRF+a2dXpfyqwoasiVj
YVK9MwtDdYMIo7f1KjtZOZeS5HIjayN0gkI1VAL7JTuMu4zMP2ePojMe+fN3kc+v7nVpq7m0pI6i
gi4jDBbjgAWNV0qs+rWaE/zhw4yvTSpS+NgKjcc7vX6Jo+sPSCi2juthp6u3aD6M0aOc3PZAWl4+
WOfSnLgpju1wUcvQc5YZq5KIHiqtZ6E67E2LZ32nvkMMi6jDOhwEGc6cFK1LFSLZqF6jt3YlQutv
LNiSVxAyoN8YpeEf+lBzdACSQkOilM3HHN3lMpbeMONzyO14FNw7W+20E2Pc7qKvnbUDSr1hmgeI
mwsqbegomWhs4QSBNiXbmcEsoaclQn3+qcFzngRqAGROGoIy6Mu5/R5LQ47LGII+yp0Zaqq3BDqm
IZrnvnfbnfNuhdm9QVI/uUsg9gqOpd3l7721y8fmudsCnJxWURlwK9YGi/7sJBGwUrednAv8aiNQ
WMgQdRSNlJWhgFvmAg33WR+WOpT17EYr9f1cT6In18Y9dGKDWwuKa60Ud7Cx5JhHBp1l1kveED1d
3rGNHPHECnfbtapiQFpFrkMnRXcsbppnpL4LWFed+8EunuJWFe3depnwLnK8d9xdF0dmGhs5XEQP
+72yW+HjZoCBwP3lhW26oolxBJCigIzpTCxsas0So3tdH2Za5U+y4pXGBwPCMmLsNp/jh0RX/a7T
wtS5Hc0Chx+zieDbH5vbHmWvTJncAeyxVqYi2UF5uhCpRW2e0uMfyIV5I15GOpU9fiC029xFd4iG
gXq7X66TeLlvGvmtzLugqcGUn3xv+7fF/G23PyAAdkdlXUS2Jvw13B0AnprZxvBEHeJhsASzr3kV
UBU/mtDxMcZxAKYnnj0xn92mlx99JS5UgQRgmKMOZuXlznZ+69HNqnR22RVENrjTKkVmH5WtUofK
jIRlUWoMwZkRameqkOxsKwAdf1Pu0Ep5D/oQFab0sHgYR8z0eaUZSoXrkGS/XuB95nY2qM5fxVu5
GZSMVZsV3HGgAeWyuKGrY7tVsZVO04ELt3QH+dfljdxe3b8t8PW6kU3DVJWwkNH0c7CyPRoq3qLn
twwIzsumNhezUqhBRATiOzwM3AGbkaRPMLXk5VNtFncYtBM8wbfyLMv8ssG/z+qWFSZjsBFfO3cq
wYAZifFt3qDn+218aD/zZ9H9uPWcOTHJvdTyCCjsNILJmoZ92bgy4O3VeNeALLtD9cku3nrlXq8e
ik7axUvlmmXlXd7YzW94tGgu6tTFZNEetHth0+fuUKL4QH9K7FmvG0EWIviC/LhbndV0MMGoFA4g
Mrbpx+iItD62Q/zRWtafcJRFSi1bZm3W67D1ojB/k59zb7rK/Pk98cddFyzk2oSaPQZckwD1ysv7
uHlxQugGNEiYxj5TFYz7xrapPfRhUYBGHA0qTaIBlaQA0DUixXVw2dzWGBtK1eugJyZn0U7nLmpV
n4p6hpRhuChTmCsPqfVazQdziT1QkLpUu0/qzi1M0W0ttMtd12ZuRZGpqlhnNB6Sjroa9K3V+mGy
+uu0SXYgmgd70ezboiGNrTzheMFcOFMslkuVie7KYo5+mWBuSBpQpBl2zXRv4Q1qxJNrimr3W05r
2ZjYk1XwloB95tSjOruOaNHoPWYKJu06biTnLmGaiLB56wweW1n/fuS3cz+2EUWXJZz61xzQszg7
LBk+4vD7stNsXXzHdjifwYS9USRa1oS9/pmCu31eGlIbotWIrHAe4gyZMdcaViO3FUmmgkiyDq47
0dSAaNM4f4iq0kjLJIeZ+tOYqTuWimf1FfQoc8ErQuAEvKRYTZ1oXigs2Xi2FMt9ISLrEyzF4m4B
szfqtBnXM1V1CnWZ0ZiHHoSixFZn0GrOhhVcdoTN7O7IEywu6oPyuTRLO4Gq1LfBN17xEI5X4FRK
CtJjIgm07y5EGZJMCJpdPz6f7R8b5tLKyJzxegIbf5jgJINfax7AhYqq0fg4Z6WriUreok/H3QgG
NO96yAI3YVq/WRN1oSIsiPsiC1yEmLO4pUu8WkiRDy+Zv0iflz+W4DxZq/ccRQf0h6KxoThPtaL7
8fSpSQCh1iLs6bYPGqCGUQEYOeOPnYvYNNsEVozM+lZV+a6SGXWLpngbNEXgftt7htcDrssN/kN5
0SDDMGHPVCgIp0a9zzTReNb2cr5McA6uMCjCOSZMtKzxRuWjiu4cNP1NR/Evfx2RIc6hFYqml2LD
oTPWvIIYJTTtBHWz+bpl8c//zRTnzK2e4lGowFTnzIALSaE8AjURLe4w/rpsaSsVxnyZDv44iPeB
L4xf1QyZysWx+rBuZhTBkEkYBTGAiOo/FPPDwZQWdG0M5T3rbwfjtz2BcFx7vvwbNiLFyU/gVptl
SZ4sYJkKxxjTAwreaIbsFhYgFYYRpHWO4jMV+OXGSTsxuf796KRVqdm30dTijStVpLBu51kjJoAO
lxe2ZQXCQYoOhSbDPFMzLuxOZYrcQy6mjFBKZkHigJhIzQWEYVtmwF2hgTUYPAdn7EBL56AqDR67
sBnB/yeXLHeTIf81ttXH5fVsnGb72BB336edupQtyEZDcM7mqguGlOWxYa0I+bVtxrYgIQVsEvCq
3McxyxIKPViPFoc6/QVZk7/4LhpEM/5lYD3pR1+fRdRM0hoGEJUwywdyZc0hqRl7l7frnApLRTnU
AGOTAkFWEDpzZ8sEVGdGQg8vwwMvVLwuzG7M2rVCxTe/o6T3N8s6Msedo0hRaCGBcS+Mp6u0X8J5
VogmKQK2yY0weLIo7uvYTmbPwBfjOTKV6R7MI4tXWlEB9mYI4tE5MQT2Nr37aFXcx6JZAVWPYZXF
1EY3HjF2VkoEM7nh5Y8lMsNlzLI9WlKkY1nQVXtwaHFjL7mPzpug9LDp20er4Y7Q4NSp7SwwI2k9
SKA+qfaPma04p+Oz5TROAKeABQ1sFQmaik0OYTDPSGXPth8ub9p/8HBjZdIE0wkAB6cnSWGgD+tL
fJz6Z1+51W0ZJLqrPya/5gAw878C1QITgibsSnyvGyZnL04zVWnAAB9W/uDPvolUNg7YfbHXfPDY
/k1cPTKmni4u6SuMZ0sOXgNZ/BTP5WE2sj1bdIFLbHrekRkuSuCKiGp1wpp65xlaUtP8Dl2qv/lO
Rza40JAMtaP2C2wsP2U0unbKTiItdTF1PewBUrtV/set44KEzkwZnMewh1oTWdQFrIPMj+YfgmWJ
to6LDUOSOU2+rDcfpLM+VDRMs5v8ynwsdygcPJQHMGSF1pPA6Po9uIcNfBCwC2TPa8mVO2BTCjXG
wqEtgN30QbkGv9ihINM3rHGvX5c3f7eV/zbHd8P1KloYbaQmZOBLNqHgB2VQV+1ETYnNwPS1Kr4D
PtSLnegMX0yfPuL6IJuC3GGrIXu8bTzOGshfdEgXbFvvtdfRi/VduVrpKO0wfVt2jr+OvbHrnshX
htfsFeShsSvqDG0VYU9+A3fUjCg3snnCb0CR/lb+6NaBv4fosXxoAvkKMdK77CqiPV3/fpxnGIOj
jxSfbi5aQIGygNnt/2iCO2jZME8aiAzbMJq+tXpBoJJDLi9ivfguuLvGnTFbKa3aqGAhnx+7Indl
9k0antv8l5KJ0NtbD4Gjk8WD0imqY2BCxH7V6IJhBCrJKa6uxUXWzCooUomg3KLvw13GRlRDgE7H
0somxdPxTW7+Lu5+HV4uViy5oQ140oOVsHKtx3pfgzqk3eU2GX1A5IQaUYIF6RxYt19oDTI9bGCS
fcpR7CqU+pe94fwTgVQOQAbTQqHU0XXuBClValdzbw8h1bSApQmx7fu5/HCqyO9tm0DVXOB+5yEe
BvE0dZx1WBaza6dnCBSkpV3nYxcu7avVHJwSerNOcHlRIhucH5j13DaUyVBDlA6Ltfis10AVIaqW
biRLp0vhnIFZTQ/WLaVD9KG7yvTSwPZGYJpQ+evK/wLgvPG2PzFo8u5g52Y22ViXfJBfKHg9QBwD
m53XY1D1w7wabTDVLoKrf4NBCnUlQCPAx21A8p1XC4GsjSFRGRgq3fSmoN/rn+ssrEPy3yaa6eQw
e/pOBP/YckuUMi3g09GQgQb8qZdEevr/SLuuJcdxZflFjKADzSutpJbU3s0Lo8fRe8+vvwnNnm0N
pCHu7sY8dsSUABYShTKZjQlK994nyQNRbxMB9CWx4kySbps91JDllPPWutK4J4OYEkpBmGShzI7M
x5QmqSynYRh8Oe3eC7HprVkQXjHw6AZl+C3R5sc5jsFkj/Z80OXvsrj5FyXF334CW8XsUlWeOqnu
0eWLwr0KwmyEIj0BGcfoQAF3+H+QjlCw//0ykMFcj42WML5zOUU6aMWiBMU0+IYSbtNpm0FjVpJ7
zNFxOvIukQxlGAXaCQo86FKYMIaUQa3W1eBPYbQhMSgfYpkTPV459ecm2Jq2mLRLANqdwZ+LH3p/
I+vPQXC/DizXtkuBgolOdT9MzKL87pZtp0tdkMFJ2gZi8Q0IhATIHFUD4jduA8LlPY0dO7NFd/Qs
2AgWZREqbcSOeZI3POEEUD6D6iukUx0i79Bpg143dDz3X3lNhFc38swy/fuZ5UboM1Gem8GPO7Rd
1bLop6p204rxy/pu8uzQ3T6zI+lhmEJZbfArpUI1cqoOxJi2eVtzEOyq752th71ydDOESHE/+HpI
Ng3kt0D0tb4SngXmwhFC0O1HOY5RWUmbrCq2SzM/r5vgbRaDTwl4tHVdhOstU+VC7he5gKp9qnve
Zl2JqX/zO/aSCdVanosaX4XcGmAhypzShrxEiH4qN9lUvnHseAX460sDqy1kXAzw2zJLi1IzCJsE
uxeg8b1U1Bt5VN2hVP+NGxAVEkQg7Kb0Q7+7W7AUSySlMFMYmlWPiR0KvJLClWsLxeZPE4xHa23a
ig2F0864XSAGVKRPi2g681jbUotAZ4w4jidfRQmQ2BEIecED2N4MCNVXdVMsAPAMXV710LqyIIIh
0LxTqeCOaC4buVkeJH3qt0HWvc4tvmSMx4U8oK9I6pUNaPrQJZh0tYVpOlBdQiwB1R9/Fr2USJYY
HgVZw8SgXB8VKIRaCxkO8STy5vKv+gA+DRh2AXrQifr949RjXaSCCa+DrrVTiPd5MdsmD3CoI7G3
HaJdCLmZog4JBcbRCARei1am8D1UpTUq7Z1GNa0hz/GaS7InyEjnhqCnHTRv/fCefGvFMvvorzDm
qQwVLBNLBgFg6+ULymeuoNj1UX+r3cFptspGcIMNihbzd/FtaT1Z+dmXIP7KHQy6O+s/6DKUJKhg
gGpbFjFMST3n9/2edPBv6ak0+OEU23HzNQ/2ZvpGpjsjeG1QblUwHKLf6kJrT61gaYY/qK+cn0DT
bb/tCX7CKc2IgEAyCZtrrCIxnkPBRDF5Nzii29qRF3xXHdPHDf6qcA7K1QWfW6O/5uyy6Xvovmek
6WlqafHQXdPe0+kAy/yCpxtGEh3tq+nEnDVeeDWzRCZe0I1mlPQORvUpcRttsdpgciZwVa9v5RUz
ADRTBZ+mrlNahN/X1gydOmQSYCcM32T1NU6fE56e31UT0HHCiw26hBf87Xqq5hncqUefNDgd5Nh8
y6ZGslPD4HgmhUjGKzQIxWECUZZokZnZMhNx4WymLSB0xH4prWw6kGBTvc5IXxoTPe/rW3eBn7Q1
iNAeS7CKE8LWpoyhMRqJINaJkF3vcOU1olWCUNwE5TnhEi1cdm8w5pgLQp+Tpo1FhPhTiIQ3aDNy
GxxnjuFMmrPYBXi53NSpSps3tHBxMZ3sYqOgMiBBcJrZVWHszVwaC+xqcOhMiPxpmIcSbtspscrU
QI2YM/gr0//w4jPiaSFD/QsaWezhDqPKLOYFMVdYZ7mbDfFip1mjOELcaaDfmvcklxsUhSnvSlE2
j9kUgaA02etp0uzlZlScpCeDE0B705qrQXSkoRW3Up0L6GyoMYMQN+m+GKcFE51p0zpROfC0cq+5
PLhuIEKFPAVWwtwWsyQKQmyQ3jdAP51D7b4jh8jgjmzRR/vFTn2aYa8GomdLYgq4wUsSPCStPzRe
JT7mieAOyc8IXJDtsEt4nSnX4BBKQn8v7iI9jFioNlJxABy6o7s42Tfk2u1asdC3jjtHHex/kc2i
TogXPWSVVQLxRAamJqkV4ui0UjRTj6BuVUZ3/TRfdfMzC8zxqmO5EfIaqyJZcZclmOTIJTQ6QhVg
G+Z97pitfKxJ8Y8H3KCcDqhCUViC/NyFMEGVNktdq5BgSrbddg7t4jZwlOPQgMgKUwoimoEt5fv6
Si+TT7BJ9Uo06FBCo5odXJnqMk2mAoA8ghmSZuqg5iM9/MWc/C+EYBhzzM4mY6VlSd4NUNYYNjnm
jkShwmC9bLeo1oizjAFDwRq5dS72NkD/A70MZNo3LqJhljmDCnhCC31WJ2+0w6OYO9kdwMQJd5Su
OVusPD8NefFL7+y1QPsuoLWHgTMNUtUmq4NRIVId2wQq52mJEKF/UsPBnfXGkrPWSarZX/+YV1YJ
vTvMWaELAhzR7LfEDAiUdaZJ8yaMNstJZyVk9EQ5ddQstddNXTzvsDIdk2toX9Hx3LoQ9EPQG5uQ
rVw8/bHZC5S+PML10zuhigE6Sn7NS2vJV1dH6HQVOLfxLZnQflQNeQkXE6MomqNIoIei7DjNbQ/N
gtfsFkMprmSPT9Q0uN/czJat2ekqG0OL3QuiX4/Xs3l9C85+EBMKFiRuilxtNTgV1b5I3QmFK58y
ORF7+CEUfC5O6qbnGH/adAS7qHJjou5SCbMqoc6q1dh0CaTx40vxTjZ9aGME25Vx7R1q2NZiq76r
ds2PeWNywEK9Zp7K4xG0nCPsZ75APDXZpCBX7YXjs6iILkGbzLpbsXflaYFnFpgtFUOcUqnsNC+P
GquFyHMV3EGdmxOsXV+HAYUfKAkrF6dS10ZMVEcDwvdu3ujS6CkVJ015dR14H6IUbIoyCLiwk2ev
hI5MuB7SHuvoozchqDdzOj60DY9P4Aq8YNjh0wyTL4rr1lSrAGYCNOfFsurgZe9q6ves2aspb7ji
ujHEtybWg4cvE/ulIzGnAU3jXts9ANMQU2eWKWa2JqbO/I8HKk+eYH5ao9/wbAcFIoVNrUiiJ4T7
Mj4GyT997LAG6Cc8M6DUellq2bh4k655BRn9Lh4cQ+MEsNdB4mwdzIUn5AI0JUNJ8yon2erfaItF
4JBD93NxO5B4cR/kbMDMLovxvGY041Be4NtNZdhFCPXMyUryt1n9SOpj2emOCRrmfe0guBmmt/XT
exWeztbKuGMZpZGcB9hSeYEQYPQ9aJ04+CCGYKGnxDCs2dA519DVk3xmkbnXuzAOE+TRiFemAH6k
fSAsxYGkiwiJ2VGWx7rOoiwPR5V4807xqsrCBLXdgTcb4xPyBkTBnCVd1MlYewzKilI0aF0kah44
BianexoSD8w2du9FrTX8LI7oSAWZqpn881iQtcygb9OB+D+hzbWgenY0UIQbHTRQMAvgNb4c8MmW
OYhiMIjSNXW6tBnQvnUlD6/J6VF9mTOr8qCQZSPsVb8VxxxcLOD34+qRcjzHYPDFFIapRTZT83pp
06gHdfq+fha4bsPgiyFMo2mE+Iy/ogMwczvDjeqU2wItadrDurWrsdHnOTAYlEH1W4vFata8WnlP
JExT9Mh+mrWVcgX/Lsa/WCdhACaqs1EiIjYuIw9KSixtOmZK5ERKbqXm1wrnb04eE+j1/rcVMtgi
REat6CNwdKglKynAYdB8KMFzjxzjuqGLCi67QAZToCmIGr8+LV6PechwTrY5Wk4E/YsY3MtRZuF4
bicDml/SrgwLTtxw1Wug5ooRGAXK1RA9//1WSpJ0VPUWIRb1mui996EUAazJvzfgfORlcy5e73Sp
59aYA19jnjboCNym8xAxfODhCerkble/Sfbi1rfhY/51fXOvnbpzg8yJF7W5aXs8J7y5G71O6qF4
hHEGzhe8bgT5RQnqg6hpMB+wTNpBKTIYmYbx+6ySbRfx2nWvnTcMXf7PxOmQnAUP4MRfprw0iacY
Aegqs/2cVLZadzbgk3cfcJZz8tczW4PYZcZCTi5R7fMPqrgVurotfDHeCJ41Apcz4w9O+Lk6xi0m
WdA6WYJbNE7v0psgc5BbfNJ92ckfuU54LVY+30vGJxYzILqy0LgSt4DxYnoYuvaqDfEFn9jp43Dg
P6R4W0r/fralAZTMJ03ElpIw8GXd3IlqdVz39IsU7a+z9bmJDP6rMRnQDYpNDF900zJ2mfdkbFVn
2mGg3MufQCrj87ZSZnOArE3mGuiUQoKGCbZy3IHP2Ffd8VDJbv6juukVa/EXNBVluH2CB/VrdG92
4G3kHL1rN/r5t2Quh8xIikJR6eUg3Qn9Udc2obEfg0Mr/9NZDXapzH2A/i85kiacwC6rbL1+FbvR
agiPdOBqMIbmNBV615g6uZB/gYA4WnVMeIrxZfGEt9EHxdl3ZXKRV3GUZxHxe7FvvH9M8H1aHYUv
aLWCrYTN5JhiKihKAucxpC+FWVhqHjnr/nkVwc4sMK4yLIGmyQmePikmdjoTIhPy9xq64TJvdvbq
8T4zxLhENHRyPNCkQRN/aOZLr+zL+fv6Wq4+slDm+Xu7GGcw5nTAZBO2a/BAVnzon8P77JUmQ0J7
+SHcmQrHzbkGmStG73RcYi38PDhEd5KDUYBttdEeoyPeeX7+tfHWF8j5WGxLUtwKWtPBS7xWFa00
pmP9s1V1sxWknKmaqwf4cycJE3/obZOpE7g2vLA5ysk+F8A4DX5EdUGlueYwefNsMddMWsZhXtAI
eVhMKzeijYT3lHzfZu9RFHJsXTDaMSeKrVxJczPlNX1VkcfFK4/dtsCdJtjKgaa6i80MxdpkZ/w/
ROboKtic3ZlvEuauacAdgF41GO6c0ZWc1I08/Sj5soeC9Q1vKOD61X32/ZhbZwGNabfM9CS8jW63
jXem23vCvehAXPUfM+Wye8pgCCJHUypyet10oLRsU1uM1QetCbbr3k93aG0HGQSJB2OYRwIzixi4
iB+tvudRCXDdg0EQTZmMoi2xby3KWMNedSvDSm5zX7fLbYkNlJ0U7RNRbfH4+XmHgEGSRC4aMxhg
eBSRIBlvzOGoq2ifBs9iqHWb9Z085chXtpJtysrLAAyFMqyp/uhOe2VPbspD+WXZhPcRojwqedo7
gm/cqHh1jIgtuWJDnOuAbdAJpDaZMcerebJv3g77dDMeslvUKG3i9yBnCW6Se16inm7h2qIZnMkz
tavA3ah5oroo26oX/Wlq0RHcQJS01iJ7mM3Sisp524r/dM6dOSEaE9uGgdoYZKKHX4TC5GxCmIzn
urwNZfClC6VQjWecDlCBWlnlNtmuLSTOhce5gNiSayYLI8ZjIGmctr296L3daKkjyIkvC7yU3vVH
6SeEaQyqNIMypFGKl750q9/WMYgKEw/NVFvUXt/zreCDioVzLK7H6mcmGYQpRQkVX7BP4vQH/vgw
P/el3d3Qsy/slOfhIN4UB67kJQfWNAZy0N6ZSVIP3xjtwSkfCMaeBuiLFShb9VtQUHq8ZXJPP4M1
MZ48SmPiLg/K/Ms81QejNianUNIbcCU4SvNaqcO2yoOXrAcEOtrynH9F+f22rcq93La33aT9WCT9
lZhBYynNW6PNobOOULzIiqVaUZJBTEQayqk+PoWv3Bjv2naCRpdil4/Fc/S8bo9zeljiFX0JZ7QG
wVxTPnWlBL2e2u5m0123wkEglmxlajBzX1Y4o1KO+C39NjeuVH0Y472Wly4KSOhkSb11k9R7VkCP
rdb0qOtPYYJTFPcgLjdUv4bqWGwmkCqKrb6VPbMW79dNchxaZ5DIFEiJBxki/Vo+tPlHov6bks1Z
KKXTj3n2bFcQBkhBqSIQmI9RszOM20rjPdspIq/tG4M+rSCUc16dTmWxBdWl6i6b2J7sPLBCpOD+
H6LOPIsM+BhdWJhjiW2DsrotgxwV9NJU+lb3DW/4MXJlj3kuz+BOHLRxMZ0SuAuYk5fKMmrQsUEj
c90beGYYsJkStYzEiWKqdEj6Y91u0vZx3cT1WwlTdOiYAb3tCUvO/CFOFy03R0X0ulhwmip0kyJ0
Ssiom4nOWc0fAutPW4xzi1VaR1IwUlyK7sINZog2+ESHcrschC23BnT99H5aYzy9yipz1GT4RJHZ
6QttrCI3y6vxrt616O/L7/T7dgv1i01/wyOLuH6IPy2z/j/pmZRjdtoTw8UWCjw1Sx4P4PWkCiXs
/+u7MR5fNI2SB/h4XmNaxTe0UJfHyJ4qBz2TuV1ROcYgtug082bcZPa6z/DWx3g/WLSHTEd7PWhU
f7RRYgl5919dhfF8tE5GeTRieYOneJGd3ws65LpVq98XbtY73JLv9ZP293aesoJnxwCtIkXe06xf
FlsCUISOk0Kg1S9HhBNUfHE68MXTeEaZRAE6a2PStjgPZX2sjQb7uAvH7+vf6g/BwOfK5N8B3xzw
z6QNTfRVJjmxG92q7ynQGN6/wWP9X6L/p0GK1WdbWRSoJgcDPp12yJ7mI0SSXfFxcAUfg+Ab/iA4
d4EMqpjoQugaBfZqLJCKvWKJTox2HrKrPShJcUZX/hBbf66PwZV2WlK1lLGhp5gTp67woO3uqw6Y
MtAw1f3gpaQ5EH1q6jrbUIx85mpTokCfqN8HET1wc2IVwuwovE5Uzrk+DbicGdLneijlBLVrRcpf
M3WxhEb7pwNGv15zn7vHYEerhLOUBLjSAui5a+EMp78ZdS7BJm/PGPxo2kBrxOzk9RLwo7ot0Nw8
bow7EBJBlLOzF9XKcMkNbv363w4c20Qc9JmJ9nyYpolUZAQe4+fAS6lvOM1BudM5FCd/eHj9vaNs
+7Ca1Z0o0nQVBMXQRnhLueGTR2vJodyN/uHMGh7kTeT/x1UysKK3HXqIZWAXhRWY9LTRok8vyQY7
/K3gKO/rBukHu4wpP1fJoIqWEnGZFrpKDHgrILVQwPTEL/9crVyfhHB+3asKgyagem5AfAI72Z7y
+0PRDEzd+T7aiBveu4l3hysMkiwBCNlkmpTL9tFdLLqAfzd4Wo4gWfmYndLLH6sv6FGROFt5uszW
9pKJT8rMNEu062tesi2eMuTeUbOA6q8Pkvbb5aa6ybfRJkf7oJWJbnXQtzxJEBqbrNlnY5deCfti
BqC11fcxeKmFfaQ9i5BTGiGgu+42PLRWGLzR5EqvjIj2PHgGqPGVzbQxti3OY3EsvdCJnjV33SJv
cQzygMVyqjHPRTytnuxKvAW5EZSH92ZDLBOyEevGODDHklKgXgMOJQ3eWiIdn96mHebxhSc9elk3
w9tFtqUikhKln7RT5K5ASb5//l8QIfiQwy6s7Md/jchUBmBaIVXbRcXSlNv8CI4B6WYWEAKaH/m+
eBgeUie6j57DiOMvnJCM5eAAYYlSChGOZBR+lBAN6MzWXmaV16LC+24MypjtYgwiLZ4n+/BD28Wb
8Tl6jA/K0TwMboao3RGhTUq+r39GDoayFdFOiAgpaHKBYmjhpX7jtls+hvL2kIGXUJ8wPtpQWEve
Tf09qfdE5vWn8N6SKoMhGCE0WtWAkdZtX1R32ph24yo73LF2yM+409tlBbFUBkVaLQG3HE0QE+iy
696S2uFORyQh2ZKLQS7V4uUZOaEYO2whGvP/GoVr86MqVFsVK841wDHBFkQHIZ3aXqCvD611zOZu
rCcOOvFgg62ERmWPcf/lFJqnH5RSbkwdPYRsAy0YhgkVbYhvuchBn00rH4swyBG1UDgwDCxM3M1u
ZMc7AyUZ2ngj3vA+0x9qXn+HJWxJNJYySFMIFC/wAr8pf2q+aZF9eTAckFE8kl0KbiJYnje8IhDn
LLMl0SRXTZCFAB6TbeD3/rCh5VB1w6P14jkJE6J0qSLIAd1LsuQv/SgWaIdMObDEO8uEAQySJhmY
T5AvHDwqkpLjNBfQDl9wtPh9S7yNY4AjbwKoHNIADxu3Uzapr/g9XsK8RxsHBAmDGH1SiZMayMRT
l/ZOzwtHHNOnYQKv/zqm8z4QXe7Zm00e5imXaPvhMuwm9c1MuU8pjgW23hlJRliPxSla1HbFHQ6U
i3bDZiPtJrffZm71gxfrS3RzVk4wW+AUlFRTMET9K527OC3oVoZXDClhWpvmkekon5hC6D0Ds7rK
pR/igL3G4Icym0UEuVd6tWi5G25aX3AXuIl5371Q/W6eq3AiRrbAqVad3qm04atRQqutH+K+80Z9
o4DYoSS8JCzva9K/n/lLIWhGWcT4mpR5ozSf5fxp3SEv1NeZFz5b5+xShBnVsCye9IhkGvkW5pb2
I951N5W72KIjbwKrwYa6tBRQ2Ny0L/06a77DgIkeJ0un0RGb0e5d0dU9yEzuy31gYXD4lvuE41lj
0ATs/3PY6sDHxhFtesPVNmiP8YJCU9gt97bhWWNApY0JKp4hPt68S4+VVx4CNN3MjmxV9rjhZbF5
h5BBlsQYdWNu8ZCJ9G89Cl5yn3tRoftie98auV+BEIPjOZzlsXVLTOXFozifkCbCcCkNsRS/RJI+
dfgxHeceYKuW8Tiack6Bk6Zp6D2AVg0fxKMbzqI4FwFbt0wbUiZTCjvJdnSJRzbTa3iQ/HyLCAii
ffNNv1l4KUpOBMQWLuEmclfSjaQd8IsTIVo19rqvwFrNWR8vmXBRsZQX3A94HCLaIl5/MDHC4Jah
JbzRtILgFhsopDjh2/Siv3Q/lIQvZstbLBOiVKYkVXhNoc/zgGqji85uP/mgepP8Zi1edohVkRCk
ltQGzTXTOmO8oSSnoU98hH87XoDH8xsGWRQQnAVjgMlYYqZWGoD5KT8sydd17+QZYQCFNIGoRAL2
Lg7eoul7H+yQunDWbfAS9DoDJHJkJK1CW9w6Z3LojG8jQ0mqh5IUxvN3jeHyzhxnVey0WZD37VBi
vNtLTQNiX4KVKb01ogWYszDOK95g6jdSMw8NkQD+1Bugaa79zN4zR3CJO9na2/IyHJcvqcdzDF50
ZFAYPbvCS1Esk1AEojRvBOuaLfMbLUJEmPR9Vb70WG5m0f4zWQTplTVa3CuWt24aQJ39gIGg/jcb
+AGok+3Hj/ZINpkTOPJTCsEbx9xpN5ite89fOdvN+6xM6DKXGJ5uaZwkbCYvfcg3+gZjDnjbtY5i
4CGeeoXNS1X+od/n7wceS0rTjwU42HWsNXtTofJTH3OslZSQRqPDfYINLck9FV/VX5aX3IlveY13
dFEr4Qw7lVYI+dLH1JcjY7YksjOiD862cm5dgwUagkHrhAbbxqHa0lYNExuaHEMqBM5td/1DSoCK
dkiYKroUEO210pjQBOUt34TbYTsfgi0oXdq3BZQHna3e9K8px2+uu82nRea4LFJm5gppwOgQgDst
jMB001rj8m19G0/FscsP9WmGORRdELVDR+95miKipQNlE7wrnTX61El1NwytHg+JYrOg0IsGPFlH
V0rhTi+5h976HPMJD+u/6A/P6s9fxJyXqIXmUEmnZ7T7Bh8WzRa7zkXPNCSKEU7Z69auh1OfxuhX
OMMESRt0oxOBhWZ1j6RfvgT2lChOaHxRqtaKQdWaS4W3bvPqHKUsfRplYv08yroYKhm0W6q01DSz
SQHB6cgnuWaTrrfMdrTC0rDqhdegwFsuc2gCKVNUvUYgQFvsaPql92pkEf5d+uVzgcz9PIVmlEIQ
Bo+J5VmgrEwCjy2Cu4fM7RxHcjehg4+uZILfgmJpG29pbwBvLX8oVP69GJNOXp25iKr0rT53sNS6
0VP+0D2WfuwPu3IvYTpatMSb+JF3V15Hz0+TzA2t9Eg/mrQTpxniXQ2qq8AUefVXjiuYDL4Ywrhk
Jj342pf+p+TFG7JJHPM4S1aIJgRph8j45tflFPkz74xTP1tBHZZzUjKFIojBReeBVlvdJXeqq4Kx
zMlt1VF2qqdAssv69X5KOAeet7UMukxJqRcdwYFPRskS5I9w4Gl1/yFw/Px6DKYYgvzXQAF5lHc0
DxMAR4UDHjK4m/jsONfDmk9zDJqUtTQpM3WWSPuKrJ2d16M1x5HT/8vi+aclBj36uFGEmObFk726
Q4YCEyaVS1+EGNbEpcvTSvhDofnTHgMjdSNgBI+2CET7ai/a034+SJIdP6vfDckqXmYnd5of4eDx
rl7ukWfARU7rUO7p2Th1Ij/ku2FjHpA9lHzVkw65YWX+uONu7/UX4f+WizzZ70CDUmtdTTMyF7Me
eFM7yJamC/0uSDVQW0q6A+ZZW4ZKnzW06rgdg+SlDLiwsH4+QAn8+4/QpVrpupbu+Vb82R4xs+So
W/NApUxCW92Y/IZHGmH8GQsUkQEieTBSMPrismjd9EgVsRJPfwi3VC6o9oQ7bjzOs0f/fobni0mE
oUngxeNO3S17ejyLV/3QO7SoOL6aHKBdj+NAB/a7ORyaUupNafEi8jMLUFcx993wtB5RrGM5ONJ/
t4HZVSlJ6NS27Bu7whtuFL/d8ocleEthkAYTA53eRgjqu652UvDby8Lg5NOP9cXQU73mDwzK5J0+
j+BgWJBBwChGA9VvlWyKEUqHsQme1cIV03q7bpID2YrIIE1MOh2cQ9jAWAGvIDjNKjQkKcc0PNS9
ahnoZjGM97nbacpmFr6oDa/kyDt1DOCUxFwSPUM7cyJ6YWoe8iLnJdeufjzozmmQH1T1C0V4oZbK
DLPY9JihtSyxxgflRjgKDxqY2xR7+iLKLj+tzTHKFmvnquvlXi0RXmS7sPmSlZkd6oHD+XoUIS48
5nNpbL02j6ul7U6tZH61pWW4cG+AOJHml03ui0G++q3OrDF4RQoQAas0AwvdOUfaF7dJYYHVWqws
6T68646pR+94mltBCcit0RCRgfQ8sAPeC/jqQTn7IQyQSU0utyA2pH1YJd73Rg+m9RmtbK/ie7gd
nWgz3KfO9KzMfnKQecMSvC9Ld+kMReuiiepEgfEps4VHxaN0Ja1qDTeDjYkhjNSSyYpcXlLuatx4
tmT6q86sSpMI5Svaio9eDbdt09hpZdkjJdoFu6y8zbLZW/et63niM4sM5okjIfUY4bZonNkVLLIB
qdYkWvWh/2G+Cm7tSCgODffajfwqS3amWubTf/wFDB5mdZ9WAc2b0faX+RDfoxVB3JIHWpeiTh65
lIlKPmTP8yZwefEyz8kYZMwhuipCsRLeHtxVow9pPysxngTtsatfodLqri+Wd7YYHJwLrRvnGl7V
C5kjVujzHkjH6z67Ht59flO2NDx3ZVeYvyKO2ZVflMFOegs0CHaMakNg6S+BYCMFycvvchbHloez
MVHFnl4yoYj4UU6suuP1gfFMMNjUmLNs9jRnPQxgZ46+CbzoiXPs2aIvqup/8cMky/BkatAvyafl
pZRHXsM1PVcrmK7RlZ6ddHAQ1ul4GjCvjlEP4Yj8O9ghLSEWnXWX462IgZSh7xcMNQbEq81+mzSJ
V0QgBFRLXojBWxADJELdZ0pCj/HQW78qCvl9+mxi6HpyW49S3iRu6Ane+up4DsGARzzKf00hL2bs
aNmzAUb0dQvXX2lnp4lBiChWJaIF8LkW8pvyB9m3h/gweuopwyxasae+Qqna5ljl3PksvW444ADJ
EyKL2qV8N7QPOH2ObSr7md8mHGqM6/Hh5xrZEq8uKcJSUo6A0datU5b0a253lnHboD4f7XjN+BTm
VpyfLfKqgtEIIAPDpGaqumYe3gyadmtkwlYh9wH6jvNgOUiJxnmpXPcV8GvrmIe+FHSAajroCDR8
SHXYi8JkCVHMOWvXC5GUwvsvE4yvtMXyVydA50Cv4g4Zn0Po6z6Go+4NToRy9bwpGlQA8A9K88xD
NlHURsgoxUhuvAGeQCroBflhgiDJuify7DCQ28VxYKQx2JCJAn3ldH7Ii/ZF0tNnLs371e9ztiIm
3kNGMBQNOlDTuqJNJ4Z6EDa4VNpLsUGLAS6kd14i8npXzJlN+pvOYLhSSD0nBn0s2+LsdpgyU+zB
9IcArM8gUXFRcgEXJpoIZUtKN8MLGLXlzb8qJp39CAaiE3y+BvzHxAuin1EiWXKTcWDy6iVwZoF+
5LNlDjoBqxt9QOvzUY5+BPNrwGP74H09BomHEdFyUsIfgxnKxLJwJxjV27orXo2Oz1bBnC5TSYp+
yjA0MOpvS+KLy04OU2tq7tLmcd0SbzFMnJb0SVvn9OmRL5UzpShOZdw0KscGO5AkjUGlJafKVO1A
PGZLbjAMpTyIj70TPUiu8do881rarpf5PneQHUrCXMsigHIP74tv2k61x+dw11nxVn5DA5iVesKW
l+O8+slUUVHBzqZA1Y7ZyKEFixxZwJtLqntZtbpiF0+bJdvEhKMwcNXDiU5k0YAaosJKUdTTNOgg
/kJzAToCJ2iylZCYNFJ33S+uP5c+zbAfbaw6w5wjHKTqjdzOeAFHaC0bNnVtBU7g+T0GfKsH2VKh
df+dN51w1WHObDOIj4h+EdpfFWGCNh6ypyKT+nO+Te8SK3GjL7zX6PU26jOLDPaHUZxUxq/J8MCf
tvIzBtDb0g5OXDqAyMdslz7mHVp6eKavfk5NVVCKhiydyHYr6kEZdRE9HF3+JUbjhCo+1svD+se8
HtlBx102DEmFMebCCQdBVVD7Qlrxvtii22yfu7ixfeGjdYT76YWSWLfcfOlF/RdK7oakS5ADJ6oI
STe69DMsNowizlVZlU9t1SfWrEfBnr/R2S7+2BO7j6wxBvg1aFIgdQpjU9HaWXOjgkO/UjloeRE+
slYY7NeLKmnlSkbs/zZj6jDeaRjonOzsqEKCsbAlTq7v+qII1C4IvtuFAFImCIOkDILsZQ1kiPrj
QgyrHXiEj39Y1acZeh7PPtQQ6nO/IDeA1oERqRGwKZXbwKnBUkDsFldC7fLw+RS0nQfGvzby0yTj
G4pZZqBzozecjdLabCEg0d8UZ9nQ7ZS30xPtYzVt/YsJlhrNQlTEF/a4iInYH8H4TB+aZlHTSfHa
rbYTZvPogHrmlT9AxI+BDcmN3OyZ7JKb1OMVo9mHAWuacSRSR0LY6QvORkm2c6G/p6WtTsXPOCSg
TUDn1NJ+rWuO+9KwYW3TmbAihOzq2JfwXjGarbA+gHHAFdFGO0+6E5k3ectjfeP5L3MpalAKiwYB
G7ygCTvrbwTwLYsvHHCj2LyyqtNNdua9U5kZvbFgVQRibs1WQ7NpeFAx9lK46SMv9cM7K+xrhEhZ
iVQ4TaOdmF5aC4xrXoynj2InVuWTLWd1nC2UmZupTmR1GIMAidjb8AESO2jiAaedPT10bmCN2+5Q
HHhXEnX7tQ1lbotmJo2aVNQ358Yyy2IrdJkdQBlSNGJrfXnsTc8cg1OK/uzbxfWiN3Fhyp62PKkS
RM0FLlEJzwSDNGZpdG2Z4oMl+24/fjFfS1vXLf15ySxts0BiDZpnE5dclJZ41/aQgZYlF9topo8E
KgNFdVM7kCFTekoekl7kQNktZJBkTvIGtfzTgLHkjZmV3aHF+6u2J/7skB/yHqSHPAe5iK5ZmwyQ
lKKg01b5X+idP4BI56azzINhmbtfzR686Jp77BgkyRKRxP9H2nUtyY3r0C9SlXJ4Vew0PdEztl9U
47GtSOX89fewN4yWIzf3rmt3H7yuaogkAAIgcA5pYeRqUJ5Vpzygqe1W3hfPgDi1ERB+v66Xv4hd
/r6f2PB3VlMtnuvL/TS5wiVHHo6aZwUAknR5yP+cy4BNVsAN0wilhO1U8erbBlnQo+jWBbw7h2MJ
CuNKRCUSxyhSECKBWsCW1Ig8a1LaPV3fOo73YGPNnKiluswwaSFH51sZjQ9EHPykkh5nZfKvy/rQ
iswoIouW0KvL0os1dq71jM9gnzBe8gLAW2plj18GIGWXmGOOP837urBB4Cg/XBfPWyrjWqZUnDCl
At8cVZldKzcaGHQU/bPS8gho2OTyj2WaqimCll5V2UbvLh/+1P7uc/pEzpq/7HPfvAt3+n44RE/l
U3wsb9tvImd923fPu1hGYeS0qGuhxe7G9a06PPXpwyh9ur6FPBHMXbO0YtpoJuzMmh5T8AMp2X4e
fl6X8QsteV8HNYzVLRP31pIXycWYw/sJmWzu0wQouaGY+Jo3++kufCG3iV/zMtltDXmXzGhIO2vS
X4MwXQnXPD0WfuRpkQ36yGfyhJjhkJaOuPuPYcq7YPphqyWbgxrPEb0VOkw9yM+xI+2GXbSnYUrz
lR9K89bJXEJRKfQZ1BbHKP/MpMhp5xs1BshvWTjXz3I7hH1fF3PzVGremhodthnQaZi9jW2HRzjc
BS1xBuA7oZx5XR5PP5l7p6q6pC/pwvKlcLLua9X48/L/Vp4Z82YbU5W61OQe/Mw+sJg71yoEwV0U
ow7k0lTdqIhK//qiti+CvzfRYuor6LFIO5CiKD4aTHyLkLOUlM/XRXD2jW1KXTIlFPUcMaQCTP8+
3unkS1t+vi6DtwzGd6i9maOrCGcjgk+9qX6UAyf9vgTXH6O4941iHEc2ViiN0tPXv4oOOtqQk6r7
8E7fq7ZuL94p8qoX/QR0aXc+hpi/DEZubk597LVPYDxI3LftUoVIoWhbf3SUdmUw2WCFPANO4Bvv
lUDmmJfFuI1ojKowofNYFERX9epgcAcfCJMYLE390G0/TUfrwUCKLgSy3QRToBwkj7hoz9nXos2b
AOUdMONVJrmYhmGcZZ+QtzHy8ITBse4Pzees5THupCzNhhSUkag4AZEf4wKHYhc/ZF/+f8JbVhLj
SOR5GfJQhySQEUnLW9a/XDeGX0TIf+mqxjadjsPcDRO6xvzwqxksJzCjog9iOMifMdcSFAGvneRD
gfifC8LL3D9vmFDPw3QoEJGjsfWm9xa/+J5h2lnaqQoazxtvBAZ5e4cXpiBzrb3wdH251/2Lxvaa
Np0Y5i3tFFtAk0oWdGP2rwuat65L+UUa8L6pjIuJlVpLjQ6bOh7oS13hT2BxU/DErx75yBDcI2Tc
DQDGYlLTy015pJNe2QEWh9pCmcDXNEHk8uLXX1Th3pfHOBepNiujiC+lExHsvbbsVX4ddEf8h0Lc
ApAUwwlvBdh5cwMKjj0owq9v8Hbm8/4BjL8pwEpdLdQqxFk5CSkwyavCQ73jAXGhU6ogugmzXRnx
WkU+PF+zyst4lkyaqjye6bmiiiOd8ttuR0fm5eO/mNm97lOBHPpPQ9EHSda7iw45EoKxMEAI+FV3
y5OCzi8KRJPu5p22T0/gfLu+u3QVv747NJZEa25JMog0iV0qPCyTDGS7lZ8sp8m6LbiQUhyLvLja
VcRZ9qPaJRl0Kfw0JLb6XNyWDuXmiG5yPGwvr7Wf3pe/6fQu57wSqpV9naQdhA5+GCTHPgCr1kOx
o3wP3Q/rjuf0rl9I2sVdrMQt3djKQwRxCopGpnaaIo5b47mAy9+vJVh9GxEVR0ZJaSy/fEg8ShSm
HADK1RwE7vQ6NbArKnKp9KzkJQRY3EaP8KKJpZtsfo1r3R5zYSfknIDwwxMbY3KXOtZKUgViqzDp
4NzQ2n6P7t7ILm5jv7OBo+jgEvFlPz6it5jbOMXz4ZfHsZVg1VDlpU0huAkTADFn8o1QTfbYBuq8
F6bbsfFk84umHeWCl6z84oHhb/d22ZOV6KQguVRRfWnc/In2iuF+vPQnNmCQoTQd7d4ElkzqCXte
6skzR8brCFktWCPFWZHm+V7XTlFRPeJxoeG4mA+M3uyxMnGN2pFkqWh51erBdCp7ym1zAv5+Rinn
lh1xale770+0gzu3s2Bwlp/dc/6gvDb3fD7QX9Ql/95v9inAlKoc6fbFeujzHA1hKTDb5KQJkHFT
L/R6Tj7KU2v2PQDhI94DZqyfUgMZ+843D0AO8ZpdTmGbwUwk+jnekWJOIxvv6mbfBUStQK/8ArmG
BjLSCU3LRHf1qPFMAY86ceX2SX8XJ8l+aMZjawKgRQV5HAnv+sTwu0iJnWwBPHeyYJLF1MRnPGtE
dlWLGFoVzf31e4i7SUwYVbVqIWgptQO/9wbUU1VP2eF9zwMzyCvt8O8c+sTGwwbh3H/s64KiT1FX
0ug+jb8RC65GOJD+tjSBu9vmwfU18gxBZmIpIx7zsgAPBFInaS9FrnUr38OJB5pt3uPdBk1WoSui
feEbmsskV7khe/EN6JWusO/56LicuOrysSvHU5DRlGcBK1ceO2DMe4ULOCTkr8tR/rLcA2y/taud
ckDchTHb5Nv1rdh2e6ZkgahKl9HXwPiEuknHLCbQTenNPNQHcKth9cZ5cCYvPg/2AFjgi9P70h95
eAnbF+i7bHZQJQad+tgrqMn2h87t9rSarp1V2mqE2Y3cGb5w1rrpZ1fymDRosIR+bnOUu8MbM1CI
k/d26oM1IwMyA9lbuV3LTkVJp3goGJs390qw/M+wMtfnP4vPdTOeta7x5kX92k/Nc1kK3zmLpL/1
IUpYyWLsV5D7NlzQwgKMHQrRQGkTRv8PYCS8DPJcKm9lTBokx3PT5egrQVA3YFYDWgt0pPhW+BN+
PwKiicjFy9sOE1ZrZO0XBH0zGSCVTgMtLgiKfcr1We8BAhgoHI+47b5X0ugerAxUmPJJFFV4ROsR
AMgnFIfJeQymlwJVlgQ8Ws2r1NjJXbrr7zIXuOGeteOcKU9xqfNcfYGaNEYs0XhsRFoyAZw4hpMq
byyn87Sf/w6+iHewbEyS611e6BA55IOd6E/FLO2nQrfVPPWvr463OMYDzZUuoPEa0c9UfVmWh0r9
MuocNsLNy+X9BNnZkyIXe73oaXFq+kaIteuaxM6T7337RUcmfX05nI1jB07UJDVCNUU1NZZPWlYD
Bi21u1KxR7AVX5f0C8XUFE1WFR3N1oxajJaSxK1KEwJcGWgy9MI9wMJ2ySEJajd9uIzi7RsozR/4
LDzj317pu3hGRVKxiGuSoY2rtOZD3YRny8qPhUXwZqJ/ur7UzWQOdKN/rZTRESXWB62geXkb3y/l
odVer/8+ZylsMDorghBmsYZXXcCRLf1eiU4NIKSb6uG6nG1d/3sdlxNdGbJu6f2SZ5BTKJKTjScp
edEli6OBnM1iw00lkwHVSxDdZMD174zeLjue6vFEMJdMb4iqGC81JhAnAuaYhz7kOIVfxAbvO8Vc
LBba6dpYqBTE6qj6+NKJ4gGodkXhqmQ7cS1e6zNvSfToVkdTlVYimS2OpsRPC3gdjrg1Ht7pUy1c
ibDaviCRjF1Lwpc+eunkp77k5Bo8EYxLKHqr1YiAuyrJVccEzFepJHYMqsvrerydvb0b5OVxYrWU
sJDLSqPPtAQwxuW5v89jNBvXeLcHl3330H1CUP39N2UyTiAUsj6cJPib6BmUej9pmK7u02fVHTz5
hLzcFTizOdv9Ou+rZDtL2kwuZ0zVAFLnuXhaTtaRoqU0O+GVyGAn03eJ23fcTgXqNj8GcKaB7gHR
sjQWRczs+7FEVxci8mW6QXPSYRY6TySNr1TdiWiqBxi+gLO11F6vyWQ0E2dppCHNAmYnOud3rZ26
zUvtArT8uUFIzOuU29bS9yUyWjprhUH0QcdJ5jt5OiSF4khN7l5fFFWHD2uyLNHSFQUduWyXv2FE
iazSwQyzWuyu7exSvBX0T5L8bTRmO5ZEu5R4iLmb98i7zA+vw2obd9UUKX4E/rpcuau73E2a0QZs
+v766niSmFymwjxFOMoIaaaMOKH2OHaWVxilDRJCjnLQw7iyj+zz8BRLoxEOcCmmeoyVO/SvOY2I
tLwitpETnmOROdKYm0Ut1JAaBgUiQ+PTQBmVnd5vZZvi+ETcmur2PbM6MeaemRMylnGP1dU/owfK
+SE4hoeBv1uMXCGZ4Lbj0XO5tpvMNSNGhkhq2kxN+8fEm9TP6PL2/eO/eM3YtOrV2hirlgxt6cyG
ntyNHlRP1GFqZ+2ewufBd/m/vTbGrPVKQ85AWw2LUxg0eFOgLGyFXd7xIdO3XfNqbUzwCU5FpcXL
Ik08/5h4WY703Rt4hL6OItWIDiEe1PhmhLASydw/Zj6SLKblQ0EfvMmsXNH48TtGbbDvwomlynM7
IXLrc+DwJpNtApEF/TpOWErOdVHbN/jfqzHYN2G5zvKZUDQwOkFMJ3mHo3pXA5cE+GpAHCo9jdOh
seWxZFHWFBlYOfiX0Q6lEpQEIoG1glQleszN0K20L4see5yVbZnYWhCjGqHQZm2pYhfD4jlqX/s4
86Tsc2IFqjTbc3GY86c8vpFzTui1vT7N0k3ZsBCGMJZd9DiwYSKKb3Wxpw/jXbxgUiKayAKOxek/
PXfLoqWi8qDJlsGiuRWjKhuNoNCawAAsPmrcMaa9aCs9iNM5d8Cl35R1W2tpjJusM8GodA3SaDgu
O4rbP6tozQu/0BIhOMRQChkcgnYXYMv6lMi5A6OY6hO/qO3ypXGyRwt4/O5/aZNdfxaz552ZzUsZ
4bPK+i2dn6eBt82bhwrqTEOXRQx8sRN8Yx31pkatpMlnJ1aJPQuZ3YVHfTJ2HLXd8tYyprBkxcB5
Siw9iKlGIZmXTvLJIIA5uPyOycWv6Nx2a2munanWMjdt8rvKSPEeMGDirawJ3uGlzrEawjnvTe+w
/hjmvGdhboc660V0qGidZlPUc8FrvC7bmfVNQ9zZ7cCYzasobHlYwLxqGFUXFU1j02MFE1uarI1A
ZJJ/5lWH5JUT0fME0OhjlbaMWp6bUTqJfhHFnqQcLCt2rx/jVvQuW0DkgMYAoeWDF1BnsGnHC7xc
bjlhVDshGGT12mtz6aCl32vD/A8CFdES8TaK60FlhxKz1Aqn1hTwfCAsDkCS7AVAz3IvIfw8tvXT
VHC2kJoU6wnW8pigQg7FUpfMDg2J+l6XD+Ei2oZRcBa1qX9rKcxlUTaE6F2FVdEKb/tQA+goAYcS
ttUp0cIGzkBOPL2lGWuBzKUhEBzmMEKgKAyPc59+bSaDU4XkiWDih6w261ENIwNsecSNl33Vzbzo
ecuHrFbBQmbkRq2maoFXw3RP4dOVYxZMBxGgfuC3R+xccY6JfvEVXWAhMyTFKBc1S6m4bi9deBFU
vwl4UAQclWNpEZJyTK2ZYOMq4FvJef1qtOgiFXLeAzFPDt3dlXeAbZFCNyDHkjtHjh5JryFe4IQJ
PCFUS1ZCxCzP+mmCEBkESUNxbwHLwcp4zewcXWOp27OyrSYl1+FJ99V+catbFQ/d9K7GQ/eX9nbc
8Vz3ZjF6rXqMX6hFcZzjKTaAuF4BrxINTE/VftjTUXQgVgDAvz8h6dkrGHX6N1fHZkKwls94jKWW
jSTM6YO5Wz9btgq5qA8hJsqc2UdT8wu/CZCn/ozPEIGFnkw5jlKVI7d468kpIfkTiY1dpJlvImY0
nanhdRnzhDJepG+JqbQ1bI5ykQB2cqcAH5X4/2kqYbWfLDFCAzk1MRTo6X14f7n/MeubnNrSRs8C
1IcLT7zpuyTNkixVlcCoylQ0+lgxsigmBhKSye1buw1iJMcUaaW8w0xxwsWX37TElUAmGCiFWtYG
HTsZA7ffjsG7nvf5OdEsjjHy5DBupVhktZCj3PBDvQtC9aGoM3c276/HHTwhjFux+rmauw4GT3TZ
HRLAqymS/KUTdIMTGm56ltWu0Q9Z+S+zVbLcHDI441IQbWlIYkfLJ+f6aqixfrhYVkIYZ5JjVCzX
NQgJI3KcZOs4RvFjMfVebxhetfAgknibx/iOHGjOliBBE5IJ4IbxdxJFwVSrnNv5Mk53bVWMv4h1
a+6zFqvq/Fy2Z4TVD7WnB/FeDyRf9sbn6WT4uZt9GpA8IWs8q59VX7brk+GM/oj+4sFwaX8W+m/c
6/u9leYoq/1mnEoRd6WgzHDeJM6KAHdtvDeiag7mHvwrU5Uo/m/JYxtQNTFVp2ZWseHh41AtO8E8
T0lsK4bFWRhHW9mmU1BKZoYe4mTrbmpsIPYedDJ8ur4YngzGj5BsKYY0vVhEfpuQ+FtpKN51ERx7
uFQxV0ZHi72DBUItv2763i6QJdqjSO7TNnKTRZSd0vxPsdC7RlwC9JXEUJyqshOxKAMJrzZ/N6vW
mYb99WVt9nYrkoVcD3h1hsYCys2iOWmLhEu7ODV7yU7A9YNRb3s+/YuKIT2Gj9b3tyw2Nh6lEIhT
+OcC6Zl50X0s2vEzzShEO/8kihwXtjnJqGgKMnmMZkky21lFyrKM+tHAONq+2dPrrDsCwH1HL7XO
E4LSLdBNGzndJx7o1WZ7DHrXFUWxDCDJsL3kCljEEnOyUEO/Wfz+nBxCn854IDQHnQfPdWzFIyth
rClHeSi2kWmiECt2R1ELT0IS/5TS5rwQRzLyIJ9fDb0VOLu7ZXNrqUywUHdjKdfmLGIMr3/qI9JG
jkZAMsARs3UxaLJpqRa6R0yR7bCYjLSMhwx+UU4PcgJgVLxwZgMHNG+rZLAWwlwL9VjmRSj3KByG
B5H06Mcd/dT8SgT1JlWPU2pwFnU5EtYS8LJuomNEN1SDrTS1ITRWpE5x8vVDhRCyx+0CVFsujcfm
9q0E0VNcORFRBuFFV8DNDyqg6tTeickBPA2ce3VTA9HRpgG3SEJUw+iCDFXIphLOkWL1/sHO92+y
0G2zWslh/HwcKhKpVDiQdD+4FHyme1HOnZc/gKbS4zUrbik4UIToglBN+tCXWYAnMmwrLEpo0tzu
DaDAoLLE0QRZ2fCJKylsB+bUDehuk0rjzyKy7DUnDWNhlmcdgZWC1AkAP35jN05xjo/VoQksd+bE
k1s6sv4E5vSiasgz9GYBD0NF5yuwyoFuYwkcIZvDkmspzNn14yIORoyFNp/zffc2uKK37GmbbwLg
sPkH5eKM8ThG82NQjmLRpV+ehACMtRHgzHk+c+s6X38NPZaVXVSyNRhDE0l+mrwa4iejA/bt7RLf
y/Mb54LduvTWkhgL7PuiMSrjz6SqfCgAgKPu1VsLKwO7FW8mdfM1dS2OHvZqYehWmOQQr/tomIjv
kt2y63ahvxwWTI10QeTz+gg2k/61PDZP0BUy6/NFf+VD8pAca4c4tC2yPbWgzgC4r8sbdOXKpIe7
WqMZWR0gCrBGiulvIV7HeEhtU3CxDky18i65bUVb59wRXKnMJdFlekys5SJ19Ia77L4PYhcV5sfR
TXftLS2JcnvDecrDZAXRmANbKEPi+sc88wiJA6BjQH1KYRA4WfJmJ/rqLNkmzbSq4k5Wqaqim/bV
eGvP81m8WXa6q1VOCtQ2ArpAdVfv4Y/+b15lOhqzFs54oWIhSm+0UKRuOcbAMRvaG01W7E6+FxLe
qB/HtbOc0b1IonaYY8nPS8SeJHIi2fs9s2cRw615jA1Zggj1a34yL6M11a5p7MnT0M7Dc2ebAcV6
9xgv06EbZWx1KIqYEldKCluL8SpYAHZS65xqNhyjf8sM4qbDyFspbzMZj2MMkznFM7Qm3cs/xzN9
BE2QLdenyeuc7obfVcHx3TrjcqJBLvqamn/agUYrwbWs/Ojjr6V0mjC5dP0ceYtjXE2WJIJa1pBV
Sl/T8k6fnq//Pt0cNhBcnxvjVMa2yRSROhWAUb6g/nYyLCuy05KHw74Voa3lMI5E7zUS9qBT84tm
dpRUejXyPrJNtclstUlcJWxPWbbcZlazBNdXSE/jygrZpE9ZKsycLlAPOS98c5CdqHycNSMoZR6L
Au/uYx9Dwhnv4/kEUXFit8/RDjguLxbYI1H6rp9qP3nkjQ1ytIN9FgHqlZxGBKeXFeYXIMJ7Q1J9
u759PBFMoBIRs03lnK6pVGNXFkaKX9twzojn+VlaaPCGm6WWw/kOGG0Qve7UPkQ7cbHJPUEju3HI
Grc9pbvmXsYsS2f/bhTBPpYsqhmpS49wTA4WzATqTm751I0MHvpbXXKr78gtj2GEY3oG40amYjBH
EQV2vxlnx4pLW6wHJx95udFmhWVlegbjQuo2aTUMyyDXq4QXMLIXs1uboi2r52HsbTx57VTtMHet
SyIOEhZvhYxzaQokNaliin7ZgHUjjB/Nbt/FKqeriKehjGuZwmYZhxZXj2ACRVawemcsh9z+LTNg
30JmMa2XsYH/MvTXUjmZPEJYzlaxmGFzMzeNlcAAREnz2mRXyEKQ5DzoIrrhV3whywW9WIaRVwu2
SorzvV7N9picrfkxC297qwMXJK8CxvG9JuM8cpKo/UggT+4fxDiy96hJ2QJv4I2jACb9+1U4XuXF
gNYySFGFl9ECtStI+66fPuf2Yhuyrao0F0HG6aR7dLpfIP+qc8cNQbeVQIVVSLqG6Iyx1C4bCgXw
UqjxJvJBKiZUXhV0ccQlx2Lo73xUA+BLa5JiaZrJyNFmLZnUoUZQ0WZ2I76hCS80T0r3mnAnlLbP
5l0U4wJM1AZzJYEoq8fgxrj0uwhAhtdPhyeDcQDZFAqVXEJGZSQvqjU9GWPGm5z/Rfb190LYvu4E
WH9lXVVQ5cCywKFOiySC0wG4tu6d/FUC5EsaEE5GtK0Q70KZnMScJmIuSij5jXLq54NmvuSjyPFs
l8mmK9rAdnd3qo4aQdzQbDZ9kl9pow06ku8pR7vqzp8xSPIdKYMzvpBv/GenXyQO70tkXERLxFAv
e0gXD3gDuG12sz/uK1SZ/mPW/i6JcROqlEZSgVIIctnRo8WfCrMxAO2x0FU0u/3dmDmFw6uHbHvA
d6H0hFe+KRw1Y7ZQgfElzABEIkoTcmGT5JyilHzdCjaLk+i7+suqWTQwLU/AXJ4ghqEjorQ4aZ3l
PcUmlXf1C4/gaNsjvgtjXEhc4YVrUmBz4iHZ1QE9NtoU8Lvbx7gPYqZa1GkQkyB4r6NHVcYTfXGc
Zx60Me+cGB9iNWpZti2UQ2gKUHgVo52OsSss8ucyknr/+lFtX8N/bZ7ONnmXy6xLqQA/35nz3ZxX
z/MiuJE62FpfnOdS0N0i5zVqbYeBuFNkCcj0cPuMoRGFCLGyXAxt2Lf3sT/Y2b7fT5/49JObvXv6
ShZjauYcloYU4diUW8mfgeMCOltaSab0BSAUcBMMhV/f0g+kCZfyzUokY2hTU5eyakIkbRdsnqbv
zffCX3bGuXWjOwE5+r6J0I3JHezn7ivVrJWF11Uyh8sfF0MYVH4IjFc6XgEGLpeXpmxeB6s1MkaX
lgjjpxRKmlYDeqhIDhyg6n5J8tfrm7lp3Cs5jNVJclPU0wg5FnAufQB4vqA7+tDHmKwftZ1J0HYn
L/W+M2WOYWzfsivJjBmG3VgYdQjJuIvu5p/ys3aSJye7p4xHoh+jLAg0jIDX6cTZV7bumKVZPaJl
F4ie4iGSvtblax3z+No2Y673lbFD4VKUVX0iUv0cdFceyvOSVfuuUwt06867JBR4DTS8Rcn/1Esy
VoVGYgism8rXEvlF6YlXNsKX67qyGXyt1sW4FQzVG7OpCqgPkOj7ZOWzPQjz4+/JYNyJmCSaouYV
XEmR3DZi68laxFH57drNah2M/4gVMzF1FdulBt0AUo0c4IEU80kc7AscksONR8StKHwlkXEcGN+Y
laGkoQF5ykTw9VmzXS0/TPmOZGdR/dl1hSuFu+tbeckhPkR7K6mMD0H0DSIsERbWATFAUb1uj9kN
t9tVXvY0+qI/HUBhjeL+f5khXF0JOuNTMGpkiIaIUHZBP5EkPsOPuZqauV1XBrXGm23ieDC2q0RL
jCYcOpxmujcPyku3K0/xMT3wWsY5NsbWFiPNKpKUtHCU7a40Gjsnj2nG8xw8IUwSIEWGVJoa9KRa
jr0CSmzjkHccK+Z4J7aQWFlNNMf5gPrbaJ5m0HPYJKp0d4zJm2D0d0adfrquh7xFMW4jEvRpii8p
6GJYjtAPj6UVnqY+5DFWcvwTW1k0xaVsjRaaIGJiOwUu35jwcAM4ysYWDwnwUdABdlE2FG78DHCq
7f5ftC/Rg75iumzBcDSlVimpi/qDzCR2kntKZSJ52S3PWnm7xniJ2ar6SUoRoZp1fCMOmIJNea/+
1L19WI2CKT0LNGygi2REjFnRWn0C2zFkdFDUeJnqXkUBoAsxR7e3EyPFtETRMtEiws7JhZXSyGRC
14Z2u6DJctmJdxTIE5AoYIfggU5uKvZKGHNXNWotxhjSQZ1AOpj5uQwP03x/3XY2R/H0lQz6DauQ
U1dKIbZEQfJbXBs94BGHqTnIneoWWucaS+WN3ehKxncNIW/Uqq6on5uuuikEEc886N+Qs1uhwGA1
HkPCSj6YyUsvggFPn5zeGD1Vak4FSex51O3ESJ20QseT2AZJWQRLpDuSNXFS103vo6LhG2cEWjWL
UQV9aue4QKzp14Pa2oNIzkneFk409n6zlJ7YxM71Hdy+7VcSmdtI7oQitSaZxpkUelA7Aifjj9mI
EDwzVW3zxie3792VROpEVmdmVKAGA2YKlagepMfBJeeWtpz4mjd8MxxyMsE4sMsepf31pV7GzT7Y
2d+CYQT/FNzi8UtQWgl2dlu/qt58aNC7RHG6oq/Gw7Cb8DRLaVL27c5yY1Ah15hFR8TDfSLedCmr
72CuMTHVm14ZRwSKYQZnPwe5gkbW64vdNL6VDCbmRZSbDpGFiQVdUO/Rbor5wSLx9Pr/5S29JJsr
OcztlaWY7+sXrKVd+tpJdOxf3WL61aw4BcDthGgliXEnJpHqJYpwMYuB8GgGmt/UHvmkY0g7u9N3
817/Ztz97i4y7kUWirzJExjHGN8DVfeoYDZiLv7Tu+xqZUz4mzUYoBZy7GE2lN/xTnAbxuHXFuSj
dkR077pebN7QK1mMg0kqNEEK5ozwJgV0W/RZlc/ZNIC1rQzC+nGMj3gQ5rgYhaeLjItJksqssnDB
894FzTEHnmzxuftcA2Nwl56KveXT5jP9pLuVpxyy04wO3cQTHPzpoXWtID3SKkni/hscYSr7mk9g
nFGPh6AFDcvYDwONPD1KvqVgz9FdXj0M4lcMd3AeHHhOiG0R1oWqkooK3q/z0yfpNH9KDtOu/ZEF
lUceYoxp6fvlTBHMzWPxQ7EHXzhg2BlkvU/XFYHjhC7FnJUXbrLIlHoBhzLL0UEZoxORVI7D5dwt
1iUcWckQpUUigNmkGRb4GQdbOkY3gGl202N3MwT8iGO72vau3ZcPWgmUo1pWTDLRuLA6aY/S52UA
OULqE8c81Qh6J7fkMiJyhTKOqdSBJyG0UKEGcACihx64x7q2BWcA2YTyKb/RvvAiq82AcbVMxi1F
ORACjQxhXCedu8hyGzGAsgpmEVzXEZ4cxjEVajvqoHaBjiRx0M+pK4nk2Ekj3sd5wIc8dWT8kphl
oRJlODng3YSuqUe5E80LTyF5C2I80TTrJCtFeD81qPaAz0e794SUGEgR9/XTBUltnwYjDwiJfvsV
H3Np+VhppYAKoVFL2MYkxuM/Oeads0zfhvarFT9fP7DNXdRAXAvqWvSzX4auVpLCTpQNY9CRILf3
Akltw+S9/m3eHysJjLJrvaDkoiQiqCexIxR9kIemvUitq8iBAcz3+LU1nq4varugvZLJqHusWtWc
4vnIn976n8pjta98CtFPZ6wxj5O/Znfjbezx0uXNW2sllVF+YxjjvE8NxBth5FRR7QrTYschb0M3
Z4X1lRxG86sGk4pmDu0Y78mzeegfKHpJAnwWuzkaxB4Mu/HAuAUsbnkXuenNAizm1OVsMW+xjGEM
mWmgLAXFEWPHxKA3BcH5pBB7MZzqp2ihV3IIrL0+u+ErRzINED8Yx2r5zAVsVPEs43GJ3oeLv7ht
ABbUYMBDJE0/gFvEcQEcC1GZHACjpyASJFjostyVEajVxW+cBW36mPcFqUx0DyCySphiSGg9M5Ae
0338nXbUkxv1i3aTPpufw6P4wqvbbw5YrbRIZeJ9oU4WgQCDABiExhtGFx4x6OQWR+GsP4FUUAkq
YPSp33TksJPNa9/iGajKJAHoOpeMCXwM/vBmnWL02KLa6IZ7NPx1NsAJZpfWjQt+3Zgu6oruqIwz
GoXYSDIBzmg8FE/ZLgI8WuuGb2B4cmApnDB2e2xidbCMG1LSLAOjGjTV2omHejc6f/QS94IdHYgD
8o7S/gGEtnOL2nGOzvfU6UDMoj8odn4yuJQe3E1n/FM7NQLQeHDitPUerBSZR4LiRQDvs+qDQdg1
7ozH+MDr/+FpN+OtAPNiGKKMLbdQloizxtPFt0x46ZssuG5Hm5emZmkSIKSw6ewEvCyA3TuK6EXT
mkctv58X3SsNwTX7x0Ia7evCLuCVHzXpXRpjPuqI0dilhjQ8ez2Xr40rH+Sf2m2k26Az8gDO9URD
c3MP3BXLLs7h7XxCl5jfy/ZyGJ4ppMi/iGa3nfL7RzFmZZqxOkQRopX5kJ0F4mfH8Ud50+wab/LU
2K5bV3+pfvAKnsa2R34Xy1hVKidzhqcsmo5+KoeT2O/G6FDFp87Yoy5WRIFeeOBqMGZ0CHitaWeG
Hc5eODlzcdKNT3qGjTJ/ztO3JRHtKRswsOWnWZAp4NNzy9qzxJ8AdtJfemNn5TuTTu/ajbFfjF0z
H2dyjARvxP/vvcbyFTyyCl/JsJe6Yzk9KuNpVGvblDBjkr5VkldbqiPIldMWt2F2GrIfWnZUMK4U
zY6g35XIJZsgk23thzC8gJGpqL/W/Sd1+WaZ/wEJSF+pK+Mcoig1pLqCAkVRY8fkVLU5PpMz+CLz
jIKx+Xg286bWcDRJboNQdbYtjCmaXn+onwWgjV3mtjz1DrhHjvCjBj5rZ+c5JpZt0aUaynMGm8nz
atGMM7C6NApDmh9o9X0cnbq0trMGFRnN3COicOXx7bqZ8gyCiVLMoooFbfwfadfVIzfOLX+RAOXw
qqwO05Nn7BfB46Ccs379LY6/65FpubnYfVgDCwM+TYo8PKFOFZbfTMtjWmBiUxLfmoF7u27mLyHZ
xw2gYhJhzUEgUeBjJgtUP0QrDRYIjK2nweOI8seNZImP82H18uflpL9NPrNSybiCdJEgW9pwClMk
54RhbrUzRwcKRzfFGGKoAialFdw1iKjPTob/iCRFeK/ey621sho6jC9MVwmksJ26JMNOTOC2BgWV
2YBRo+waf5AuyfTSJUzO0/0A7dfe0zUDVdFXTDPDomKKh+YG7Wcc4/TFuAvNCpLgkSswKjIsg5SX
1TC0Xc0RnnWFz7xIjktziMKH6ydqP2v6WBTlUqWiXbVqwMFNA9CEe2TIuEFfjMUAuI/A+biQ7zXU
Tf6XGJ3QFwPW0uHckmF3AaUkiNS7i28wHB5r2yhXhG5vVighvhO0Y+BiOgiKxhzjWd4vIG3WQzkY
aVH1sGmwb9NhfUX72ocUze18Z5wJy8/kIxW6/p2YBikPE+ramiO7Jh9KcRVolkqQggJbMnjDfdEH
5SGzG8LaR8rXSEaeTyPZxxH5T/hD82dfcbTzasGg2Z8jhJGMNTLu9DsKdnNI+CbOeW2F185PqkdE
4gVfi8zm0HgG5tOsKFAOklN7SWhXLyLjBdvvQH58UXo+3VDrbphanFACR4BoCCKqGVPG8KgkuWUs
9V0o6UpYR7P/h9n0vyAStLgupKUcxe08xOq1Y2Tm8mnEcLecmoKHuQwbSNvbgjfLyVIwDHyv2Ne3
fdcFqKKhgBDVgEQF9Z1ziESKK3EzMRbeeTrwqAZmyFnR2+7H/TBD4zC4NDe6lnQs2v4sp6KdjYqV
VCAgEw51PjqyHjIo3PZB0xuLVL679MrQ9iXqJFw/Rc8RSECsUFQWxIcZeq55hjJRu6a20TT1qdBQ
drZQgEtVazYq0Tb6fMAfqmpFdcYFWSokJnjEsucxnRF69nVsR0IlOU2Vq5frH2Q3ltr8birkX+uh
l8YGFUcjBPPuKpzSBNPu5WBPRvsCPtm76+Z27/nGHPXMdEa5xmMNc+Wi2GD9tGrDuW6BtSDyCzb3
WirXNBMJ6dzIfRZ52ZYE7r7AeF8e5odZYQlrsA4aFfC2fZyobT+ilDqSMckM6Ym23IyC/qAZtZUI
4kHtecYK91vHm02kHp147bqwzHC618FEf/+VSIMVnhiABZZgTYnabO5VR3YxcJ8cYmOZeomKxGgz
TcJLhM5cboYemle8J4IG94T/Xe2fqsWJYA+v0aPhJUGrAG4OknaXpQ3HOkfUCzX1aZhp5ByFVV1D
zUSywyV5un6SyLf7w21uFkv5KlVa+SQUsdiqEJwq/tZKy6ESJ++6FcZK6EEyqZqiORPR9oS+g9nn
gg1VXdYDQMp5V1ZCD5PxfFl2HKeTgCi9HUAOPYJ7xRb8xJPeImQrUKxC4b80uUNmx4fpyCois9ZI
ORnYbroOlVVXrxZTrj8PPcP97k+NfHwrerAskuck6UhzgT+A+BpvuRwsCPhqJjSYdfno4bJxHNo1
4/C9lIfV5Z9r1wSb5X34KD/kz4J1UKzqoXuRvl0/JAynRs+bFbG4hHqD0qLRt6YYaYg0PT35GvHP
4Tr9C05adbOVlHdplyrMZwFXC/OHEP1U8k9QJ/Cvr4cRBtADZ22rjVyNcun/+Hl6f4KfSA+sMIB1
7igvMXTtJM8DospCyZ70YT5zacrYrf1YebNdlJfIM7Fe2wVnW/Ykt7Tzi/4tCVSzvE/N2AmthpUa
Ml4ceu6M06BiLDTYusQo7ShbY3NejFMX14e6CO0oBVa5TX9c/1z7dfWPRRpUdCMLXCbJJJ7KQR+b
oBEivnWZcUYd4iTKX4wBrNmcneuJqYefs6T+AR2jGiN3fNtbnDb7UaeZVcnC9DK+Lj2nVnRGDPFx
7ATXpACGVZ1qqqr6/frSGY8AjRUE03kbxxVWLs0via7ZpXEKY1bhdT9j3ewvWeomaNHEGkTeBnlX
z+0j5knPrVM9VjZvsuuprPNDFrwxlUqjnq4D2ohZi6JYDPnZtICyr6gGkBe2Sn6STWAj367vIutT
UT4F8ndGGqVY3yjeCphrSkPGZ2I4FBox2FTjkHAR2gBZGHmCrN2L9RSZVabaY7NaIHq0uiZ/AhkR
I57dtatJosprRHTgvYq82U0uVGMj6Tty+wGcB9RX8iBG5jMbW2SD/njBDUnX0N2SoCdBXcCErzN5
Jhk5wZAIp9LWP9Vu5ETnztaRNlYP6V3JrIHvnv2NUerZjkaw6KXI5DAd/qXjjyp3iCrGQ7D/nG5s
UAmBPnajyM3oEyLhzAFXGU+EHhqV08N6D1FUe/RmB6xNzKdh90Xd2KVu3FgNiYRBJjwNKm8WWWaq
+WGdkSkC5JqyCPJZxqg7B6a/vAevG663hGGVIaq+DKLsNeXwSclXT+RzJgcO69NRF25axqWYZiyP
tMXWgHcyJ/u+3EqeDq7m8pCVIPpi1Wv3g7DNnpJt2FyGRBcyXgDK0tUEDKsEbQrQUfy57Y59Ptpr
69Tqp3qNGMHtPlXIxir1yFcNgGRRi80VQZkbHRVQjE3giApvS593ebu6lN97a0Hln60Du4/G3Nim
Hn904xpZnWB7/Nr9iL+RMi0BK1jSQfmh4OQCKG0zWbHItbviC+gIoCubWm4m+Lr2tTwRfareN54G
m/P+EZHT7nvxsUT66TcSseMXUolOnsmUdO6qVnjI7cpaUrOzlUPqr+faitzMZUVv+5CyjWnK/zRy
NPFDQnbX7XQrBon1e++hPPKRI39dbOlZZEIIdl+qjU3KHxVFn0UDya0zJbsXlDyzItBMOtefQ8bt
NCjnMxhN1gsl9lTpa3MQH+b2W8qx5r8ZT4ZBOR0MOeQrdO6wEpCfDNFi5k1vphriQ65krIe1aZS3
EQU0HxuBOHHpThd+aCPjlWXtF+VY6lhXw1zCidcSJbJjPuwsuRFyT6okFgJvvzS7OQCUOxl1PUvS
Dt+G86sb5UiG/hbUKFNgNyI2BwF5t6/dZcqB1Mkkxwnp75cn0SIvX2W1xyJ4z1xZ0PHrfuMPKbGq
a3MQwsPWAtjfGkQHyGOfBCv9RzgRxj7+ISamrVIaywQAVDmLBZih3Zy1e+DvQaDUP7HkQPYLU7++
GrAXvz89ANsXHYRUSf6f+B0alGSKo3sSUit/W0GwrIHFE62Eo1rZ3GNYAAZUW7nHAsrvJ4Obn0F5
D1Ec1Wkk/e+fHUuokNujr73DuCRocLHovhjvD8ZFfl92IYyyUod4cXlvAckDkbvTg8ZLPNXsTkQF
PLvIrN4FWcPfj6zGU35lNCqpKgm6MnrWwHpCcHrQdoduLdrrYPS8sIpHjLBC4ynvwiej1vUdih/L
QXABevRC/6d4PatxeN1jYvz0993U0v/HIGb8WRwfhRT9GKWxxOn7dfe/mzRsTgnlYsRkKoeKtJNJ
0pDji2WB4KQHJgXC9adbo0m/F5AjxxmhN58s4yJaIkDZM+IjQtlZnWDRyZGs5BgpYCm/sM7l+yfd
RIIYOiqnvofDnizxMDwvELUsrNoXL5CPtSq3KE12m4vx9egm/ayGrTiRxHZQo8OKPoCp8am1CvOD
ISbB9S/ICE20P/rz3ChURYmJu/XS24pyzzvo4hGayTboOSQshHyV5V0Yx+bd+Ww2dYlKUEAR+RX+
oLjSMfEmUKyIR1bYtY/w+zie72vf2mlb8K6S+8bFpjGYGb7Ze4MhE9zZSh4nL8SIeOQoN8ZnHY4U
+gn301EIRoccqeUlsosXxm4zXA7d0Jf70GhH8koSNsA5QPQJyq382CHmfSctZqk8X483oOb8uyNI
dDGRMxJvKMJJns6lcDeykFLME0Q5mxLVIHggYuOhuBHs6Zw4hbXezxBKnB4xbceESu4HaRrY0NF8
1HlafGBCvTDuQ/jtvn+Fd+NZozR/WdEvA38wh3c9dDt0XMD8FN1nvrseDUu8VMGnd7aoIwt29Zd3
4cMeVROpq0mrk6IFzD8cKkcSljmQIi01+Vht0F0d4PVAJHAEhLI2YzXpLLCfMT0dY1cVOvAwil5s
SeFpsiaHdMBWv3gC3swkfNr8kT2Mx9xmKsYAAXwuNAQq0TnK18V5R2TejofRCXEZywPH9OasJVJB
RqvOCTSRscSi/a7LiWmsr9fvN8sAFVHUvTwMSg6H07Xf2+mpMBjpw1/Cso+TQt1nXVpkQedwMhuH
t9rH2i283ixOhgeMtJe4TMDFvr/6sEfdbSPk42nQkbgSAJL8jDYKgJiv3RfBbi8EP6uflLv5LgFq
LazM4ba8E9/yMytu2ndiHz+CijKEtI56CLgjtQDwun0ZtdJMStYg5f6j+2GEzl+EIW9k+Bu35Md7
LRS8euT8EZTvFtAflX39nOyDLIxf1mhenpVfKikc8R3nVyLn1rtAxz4SqVnDauz2S0y0nu3VQtHH
TT+z3sX95/fDOOVuMlmohg60BRBv6YPsQHpWJKNglnrJ4fgzvv6wQ3mUtFWEPpeQyoifo+fFSr8t
N4lj3MuPGIk8lF8WkLuPT5zNopNnXEKaH1wHTDnSc5hVFOghr+A+6sZv178fa2XkJ2wCi3UE9q8n
3HdgyDhX0uCFKvjUlekQF8qh6OpP/80c5VbGee6TmeS7wgg0RoK2xrkZH8oCvHv6Ely39ZcE9OOr
US6m5bK0XkgmJnuQ5u3up3N6SUFM7BSxDYWY2dJNxcpc4RzfabZ6ngfL8LsY/Z1/FyV+/BDK94DT
ga8bzDcjW4qQCSfn9yiRSd/zl8L9hx3KvWjhnBUTuYvpybhE9yo4kpHuutp96aOCfjOdqvf+O4vy
jPXq0wiycm1AEJPCtxLSkx7JLrmIiIPZK2TcCBpEtnJKBcJaWOLvsi+zLdnlQ/zQm9kJXGCSg+Ea
l4WO+0ve9GtTacLwSkrapiUZm3SRD2T8DIPQHPAZtdM+E+0KqB40JiuQYrlVmuwnWbWkjkgomp6y
mzHIv4lOY0UH9TbQH1vnpjZLR8vxByjsHoq36xeH9TbTHbS1MXQD0uwktg+92OrOwFHJQWc3AdhY
ELgdWK8zK4CiGYBUaK1CNRs3RHtQD5mfg+5KD75mCUayFauABlfFWCPrIFGOaJlkXuGJQdlw8upr
lbD6x4ynniYCyvVSm+cQAVQRz2bXDWYRIgBdCovxrcjTc+VpopnDK1EEa0lOgt2DemgOEOmzepOD
+kfvlcz4hbVrlIOpwi5rFiOEinUtZSjnja1aYnZdbmOTsSxGEKNRQYwoJ60kZfg+7SsUGFvozpF+
WXFWa1PLTAGs/VZrysdUZl49xotIg78GQcirQelRs8iK17GLL7UWnkd9na0u6z7ncs54phgHhW4j
1+ogxt2Cy5Y3KNdF39WKN6OWRd/DutM0rXhlJFIa8TDT26OtnCDYYiFjhxerAt2v2dvI8mA0/Mvo
ZEGOG/jN8ZWMz2pHUnDGEO3TcC4sTKtdJnt+Fs71IbvoN8weNuNa/AEJk0dNjMj56ZBeEP68yNHu
ZVB25E6cMc/MPljkIwqmwWCKHhNVHNxC0SMEo7M/HkgmQ/oTLF/JOi9UVMPJM3jmFDgWvtPdaoWD
1EO3WETWDWTcdRoPNnVyO4JQndxAcTFTNFIzDO5mo4OhgyBMzOhrfBBZDbJ33DvtztAG0WTQBAgq
+u+/x6MCVyrpEOHUGP7gqLqFB9CezcTrXGhBOvGb5qEADOaj0JKPKpQSOZs597DnerY/gXJyczb3
qxBj4QPmaPPbBp3VGBgyQkJNiNzac/YVrC8MP77ndbZGaX83Rhy0OyPIuFWTOZCJxLQwZ9CGKeud
lGQuw72Sf+7KNr9f3k3YD5LrPCobQOOBxTa7xcx+9CcJdZL6iPGDd3E1v3kd3CoYvZhZBGdsMD1p
gQxDmEYy5jFGZaBKc7DMHUYf5uSTOHOv11e6d4o3+0rPWURLokeJBD/QgJh2Gs5N9/jfDFCln1UO
o1AANZG71o+99DSMjAXsTlNvV0BWuPlU68rreq3ivutnIrtCaJoNq2hwJzhncAlFnv5WfmepipFD
fu2AUPHRDJYuXkiJ1ehVSkR/bsBnARbxPjIF7ibtWUU71oGkvNqU1iLfk2ahIZ7i5Tsn86acHYVM
xTTCYrXlp0gXGVduN+jc7izla+IKjHoiYTuDcFpltmBZIckZIPLGHQZTAdn/B4Op++cRpS0ZHg5q
ZtS+TsqslRypFM7TLT8eC7Fn+e09YDm6jr8sUDtpSL2mNKRQDtGQpYpsedRNrr03suFk5F+LQXVj
7UEpBQbolrUwajPTsokL3sBm6knoTNqXbmUJo7AsUH65BY4W7NpwG/nctFYqGKBQlFhjpbuDWSjy
q5hDAUeBQFOwR3wNjB24BNzkB6atsmfha3gXHsjAXXTWT0BkesOrdlcehbv4fjmR1CT2whtWDW/v
kd/+CurSt1Ka8pqOjwgJQzMbzlBm44r7655rd5h4a4Q6ixj6GcKKwIjCJ9Vb7dLuniqztjunPiW+
cGyPvWkopuqmjoDBEgjP/pvy3fYHUEd1GdMGAFH8ACIJ26F/1IK5gG1mF462tUOdTT2P2okXC8HV
Uqny9JBf7tXEyDEcNHO5cQsy/0Y7zFMjPsiroB/SySju9SLlEFqd13pcv2XGpI8ml6fFEMhcVRZm
0latCzBmb419tx4kQ4om//r32YVrbH82deAnJZaShTRvqh+TgwN50CXUHVqnz1HrgLQjK7LczRG2
BqkgxOiUeAkJABM8O1boYe7lQkJ1aMLYS8DGe/7laft11+jaMch1JhViKaR7SlxvBupEAa1w3R4P
vLs6pLpRnud/Nbu7WSZN897y/3+5Rldyu/v+IcUgt/pIqO36uyKzQuf6h2RcZlpJMs2MIokwt+dq
3ascPnPLpRder5vYLf1t10SFIeixl/FA8p3GUT3e4kztGAIf9cIHxufmJDnyW2kZJ+OBVUfZf0QF
GZxvMq8auk6dmXoqhFUFzAczCGbSmSD4gWKLN/W2+EBQ0MLTLKOimjEVcXaDyA+7NOIyiYZpbEii
EAfDD/0gOyDehvLp5BkdNIKl+1vFATE8sMrLsQJbKiSCvfKuPvv/RtgKeh2SKkuKjBkdyommLai/
5QpzXNLSuPn4TZxZqcH+t92YoNxkp2aTLPGY/ultwR2D/tI9QXWMdFbIkZUSq7gkl/4pYtatd9Na
DZIcPC+BDdGgJy2yLC5anjCAZbn6OZ9He1pqwZwrUNP28Wg24vQ4D2CIbTr0yoskSMvl5frBJq75
jzh08wuoh3BUSlmu+xDlLXH9skSyLfKZxVegQlCyYORZVbt9FyjqoqRKvChJtG+YDWOeeCXVUTcg
td7OA4LkXPqDTbTK9Rvh0/Xl7duTgMMUIc8B4Rfq+kBtgk/0XBbd+jVpABdb7eIutjWHg5hTgvvD
FtLYP06SIvCgL+LBt029htMYd3Fq4OaEcOoYan5c7TSFiuMMZsgS/PjmAjKcAXk2NGBs1mHeDeIk
hL6yCMJLCBf+ns0sY1uGCE8R/6J2AB5+S5kZrnDXMWwsULdFrlVF1hdSOUwUS37O9C/FY5Sz4sTd
toC2MUPtIgovtRFpSJD6VwV8tZ05BwnQm+tB5tzJXp8RGVpgZVgfrh+Y3bdkY5aKCXRO02aUrhHd
h73TCvd5jAhNZvGjsr4SfSqFmJ8WnBwXns0FuZipz6xonvwTf1xsWTB0XjA0VacJIUtFnzSpx0X7
GftxjuSRK8YKMXf3a2OG8h9zGcqQMMD9qubejOvVFtMBtZXauf5Zdt3Uxgx1rGtpyStgumVXkb6V
0m2fdmaqXhruTmTqQ+6e740p6nzHXVPy+pjobrP2kJ+M7CpcrBmTfapSutdXtf+NFFmAZxIUkWY6
m0E+0xcrvlF5CkFxIgeTu5xaj9U/3C/6yR92SDF3U+LodCEfFSHWUXEjpEYQTXDUQDgaTnksIFtG
8AOqK5q8P/lLZK6X0mKFvuL+ruq6IgrARih0CzPu8lJqIix1sspgtjuz8YD+l44FhNPkoD+0zqAA
OYUhEqu6LG+dL12kgAuSl6g0NQaBzX4OqoiQcxYEQwBT3u/7Ma1xMhZCqQNCPDjhoQRRY3KczoKP
4R0Ae0H4ecfb3YP6dbZmRzQzMMOzb87+O7H5FZSryeMm5dMavwIJYRDXoPGL7QKbgdauNQWcB2IS
UCd2Piv33XU+G7uU8yl0pYpWOdPdVJCO/Kq9JprAYFb6yw5DwpPnVVVX6Q4nIMRCqkj43IRNp/PG
Y3cDCp/bwRu+c5Z0nmwiPJF7qSO6uaNNZuWCueGGhQbePXQIGQ0VkgqkZvP7dw6zbujGGC52zDoL
8i6+NugWms3fQmn4ev0q74dyG1vUHQOBeN1JXUFWHHqFM/urpxz+WYdiPyfY2KKSkdwI60rBZC5K
luHddIPGtdOCHQwcXZiiIIIeTIAO+fV/vCYbi5SbH8OZzweyk7M72wBVuz24igoAqltPC1hDdbtv
ysYY5ewBXlwaiYMHzkdwXMiAOfFnjYnpZ1mh/PxUDZIWFjiivV0Gcm4S/qUErBCQAEbfP7Nz75mF
yWPtIuV3FL5CWF/kePKhvhkdu6fY7gGTQennVHsscNMusyVy/1+nn/IvU672XKrgnhOY5hhIx8lD
3yzorNlXQb4U+cWBCIsTDHN+iNwWMzFEl5ALJCdxQyu5MCmgdj3P5hdRnmfI41bNBeikLXgEuAoK
Y9Kb+OkrYa0Yv/d3bJrC/RLPh0Uan6tMcrvqOW5K57SBLpvSWwYYpOaJtpZhCIAVfe+SBmiqinSO
xzsn0+MHvR4DxpbgC8tedaN/qXWTfOLJbb9U9uIvcHv5gWhNTvDr1x3QfrXxwzQ9f6BkmqE35DmJ
vvQnGdptBJ+fuu3L5CV35IMPNkrudyK4acS3OLJYkyS7KKXN2t895CbKWPSmlaoG5w3lfrsPBJwy
glLKD6yl7t/cX5tMDyLExWBw0wKta0W7X4rcFJRPHAufuwtu266G8rGTMaxLocDjhWfuUvjzMbOE
OxXcxpDMOERPkkc+JsZJLN3iAqQklhBkb9c/6f7zZcgqvhxq0TT0ZJLDVV/SWneFElSqc24n6ZOW
PMiJYl439Jdr8mGJchVJFSlrE+LYDocStenSTbzoNNizU0AOh4W92reGVJzHVL9I4sHfn2Ul49cQ
mrY4KJfJIVpUGtgsVzTaMiTErMhzdxM3xig3vyZqU6kyjI287hjqmY88KTNLQfeu7+H+/dsYopy7
3DdF2M7YQ+1htmXIvYZBcai8AafETp7Ckwwq9ciSZBPO9WWCZE3FGHbc9a6bH0B9REUttL7jcf+K
dgDbhKOXjXV9jfvVlI0JyoGXai8snIpL0YZJj0ZlaS+G8nnNpEPYNn65yC8QgvXVRHpQ89DhNMiV
9mJtTprIoHDbD54/fgnt2I0pyXNxgrcjzma1BVN6EQQwghkOeLBRWwETzV33llzGibEHu85nY5iK
KdVCHfsoxqWs5edImsxQv18S1uoYn5KesAiLvGs6HsFkCzARSdgmjwjlaBjLFZwaDyXrlrBWRXm7
sWlnrTBgUJlf1jSyjEW0GvkL4/iwrFBRpMzHUTVXyEMXa3Cm1ZpAE1+boHlFGDI71Wh1HdKuiDnN
sZ99ElUMlFhVHjMvv3scfpCnTCHc//rn97FcZ/J1y8gtmeTCmVl/iz+FHsEwES1Bgw8k1RQfRmdF
8pe4TP9HrP0RTG9+DbUNUwiK83aGS0pPdRAeBDNydLvBYDIh/mTbI47nT3OGpikGxP+Q8/6+eAUa
5YqcoLxdA9prabHoaIp0lqscuEkpuiSG/HL9O++f3g+DJAzeBAJFDgnvWIVBfpjuGg2yA3X59bqJ
/QRT+7BBf9FSg+BujDqd9tAszipZWnjh84Mxmh3Q0YqX3oujOTeWhlbbt94B3kBNgGz0RZeMCLOP
2P6jpktQFidvtUiPmjVhMvJdhnplU1dnTm9FmF7vJsDJzDytXgcZUIFOGgWrE2Z/WFa3M+rbpcYw
zPWd2U8OP34I7Rk7pUi6SXgvKo2nNaiswjLeORKRZpjicTiy0Pe7SEQ0y/9/6Qp1wMSyTYYmQr7W
Y06kcfrEJDk/BOFGU7YJIzmxDGZIWz4uD/8gyN91Kxv71HmTklRb8pU089EiWyF9HqFVpX8aJFMB
x80D52VfM1vVIO71X/eaOoWSpHMtNM4IMF8zy0fCL6hjUNNASxcf+lZ8YZVb9z3ZZq2U72ilvIxK
DpXjCby22mvho5HgKqcUbtQdgRzMTAOMA1nAnzSvu03vlEB9iR50f+1QxmLVV/bjgc2vIV9mc9PF
WeSVKX+v6oF1+otkEx76+IUoi8438R1r9n/Xk23MUbHcFHVxxGUkw8ifhOiLHGHAG2NQcmS2WeVc
v0esQ0WHc3JXzU2NxljRLMd1yL6toXLWF/HzdTOsJVFBWzkrXJuRBDUMl8VctO5+4fH8joOjx8I5
5XJW7ZNlkArhpjhLB2PAJ8Nc8aFzihtDNItDHkT+HIAwyZfemSPQ2j3VX5YTItVg9opH3pbB0szy
HGRxf7xMH9+TxicYhroMKZeBVqFE52Cd+MYsFH4FF29/zjmMoAzz9yXSGF92V4hv46/oHqShy5Iu
jtgC2VMP460Efn/hUYAqbvqpgJQK4fkvHsG8g2JQfVPfF3YDSTeI1rEweftBrK4CXAiUiYImwO/X
JwsXqGrFOGNr/j5JK5jrG9JL3qomaMjpIJeoraJGsCd+ZjVGd9/ojWnq3KVcI6m1iD1AfdzMeugI
lD1jn/dLohsb1FGTFD7kE/C7wVfxVuLnD4lXnUITsAlPvb9+jcg/9edJ+rWTNN4WTmiu1ArLqQXO
LtOHonwuk9lcIRkyDp/r8GYNGRb3wTUfq3vPBze+b0m5oSkXOKMZQzz962jHnwgXsHorf+tc466+
h4buk/Ht+jr/EmZ8LJR660YAD/W1x1sba8MtHxrQKDPeFFk5Zh2SrUk6xh0UBkbDXZTpvGSxP/Ut
KzshNq5tNvXqtWoTq1WNzSaFRc7srOo754yWAQnd5YXVvGJ9WerBm+OmF1r08F0ura2+fI3UU6Sc
5AYndriVIFqmjZ+u7/G+5//YYvL3mw/LFWomK6T83I4YOQ01u1bB3liK9nUzu4WJzfmhHjNJMBaQ
NuLy6+Li5lrrddlwHOUb/r+6mXdtmc2C8mwoC6VGzLAc0tviS/PcVybBA3LOetO2ZleZyTcMinjT
kZVWstZIeZl8rbgcwBegL7pHlC7ttUzMBsp9Y8IaaNrvcW62k3I2a5NOpdLhq6WQS1mE1BbXyVO1
1zmL7W58C1HXEu+jvPTztQCvWm9j7NBUlFuj/FwKvDvKBVQMcZj5Yysk7hzGplbywfVPznC67xX7
zYeQa8GYIgk5grgUZhlN1iIzwom/RP+/Dq9Ex+ITgqJWxrdOAw71dU6wlhl4MaK1IFnTI8SjMqyM
idYgV/4PlwCKG13SJUEyaNh1m3Er36Vw9aB6fE5BBmhDOMpJHosRZb1/Qgyzu5WGaiiKphkgIqXW
2elKXMUyPrdYqaaMka6xYjj4XTewsUB52qmrlDTm4N81NUXqAKqSTvcbVWK8krvx2MYM5UynMgFq
goczjcrOBOTOKtfn2jjW0mitxvfr52/Xl25sUb40GRKxShfYWg4SWKVGP0KbuUcH77qZ/bRgY4fy
oHGad+n0M8YkBCGdBVoUR7Y1D4hTH11fi2Fv90Ha2KNc6dgJRdUSe7hRSP9QfD3o6D1MNtBWB9bq
9sPHjTUqahuqQhcAxvv5/IFxDd3XEIlfdq4wp3yTvnAOyXlB+eYldnyejsnL4MefB59zGcvev3Qf
d4Dyrh3X5kUV44SObgsp7dyNUbdv/Rkvce6EKdpM1w3uJ/qblVM+1qjacYla7DPppmVAhI5vvV84
sRs9kfbSYhe28Sm7iMcIWssL4z7uviUfxmnnKS5RqBozioeQej6AsNLqWn9SJVvjmGVuxtWnnSgm
REu0f97PE4bDXRW4ael97hdCj6vVBb2VuCx1B9alkSh/E1adJMekHw3NMSh/1e+abusNYgM/doyA
eWkYp4cGiPFNbqgzgWiQgdWfcluxK4PGHXS5z7zPitBZh0einE+JdCNKSIjO+aub+PVjZyZOhsHD
8UggNyskPAUwq/JHHbiggGV+N9XcnB7KJSljmxaahEsbF4JZCYU5TSFE03703HdFa8x20M3rl4X5
PSmnlIxGOBcpLOpnwtGbYshRfiTN/vc+14VVVWZdD8or6eAG7fIZzqCuarOpnDI1zCH5ItVP/3Fd
lNdROKmqGnJOO0c9yJaC1mh9lM3BJiTLy5GJ02C89BLldCa1SApMFBAvByKjQMWwmhmdfxJMzl6d
mRFzWJT17WitYKHXGvAcY3xzBOfOGpSgTyJ8mvolA6MnOIcBVXaubysjDKChSrIcCiAqRU8gkxZ7
hp8Z6vsZMsxyhm5WWtvXrTEcHK0ZrHAZuqEkqQon2eRFQFw78EXrJeMOMD4drQ7M5bnSQC4OQdrQ
QkWgtaeQBaHcj/s/LjatBFyFst53GWz0dgvYA3mNk/N4IWVvFGOD2e/c7pT6wjm/M4LKqb8rj9f3
kuXY6HZ2yS1FK+TYzOgZ5aSHCbD29gL8F3jtstsWZe/qRHSQQTl5w27u7OOkN+un3MxUoJUkk2y1
ys3qJvOTu/rI3WsYpTZ+9FZ8iP8BTcV+ZWdjlHI2Ezfq8KdwNhF3w2lf6vVbOL80auqs+t1QosOi
WZUQewJkI69vNutEUc7HqIvZWHMEAbHQWIsQm1H26boF5obS/mbl0Co0kEGRaZAlwYhC/FBBgoCo
OrmT2flg8pyAIWJcSYYDoNs2ORTiALCDWWHU7DiEjJSIaQHJDLljUrBYxfbLSB8fkG7Z8KnKCUmL
U5NodhsUCGBVG2wcrUnwmEbAIpdkvL4KFdssRlkY6YjzMvBBE38XUXKI2ptVzu1hJmIuIWNYlnyj
P9PRX5ExPWSqJxK0cjt40xlF7hKJzk+JClYqsJ9tb7aRHNdNQj/lgho1pBI2utxlPnGNE19ADHwR
DsaK8Y7sAdSMrLCftTYqkumTNF/5Cnv5E9j/k5Mtc1kgK9YbqFCOZR6lpUdDGTQNh9GGzI9L6O/f
8YoiUpsOJNqs9ILk7Ne+GuVV1lxe54WE3QP6EbxTHZSHPEjQ4SKg7BE0rAZqChzAwwJwSQuTXJMR
QSmUb5H0adJL0jjlANtrNMMuZtBpqhCmZqn4sCxRLiave2MWV+AgDaX/MRhRZGp6iAmXpDlVsvJw
3aEx3nq6yYJx+NyQOSyr1vwlz8ywDSbx7boNhlumOyppPmbjXJF4oriN0JMcGobf32+VfNw0esaz
Fqr/lYH/j7Tr2nHkWJZf1EB789qOnhxv9qWxbtp7319/I7nn7lAlLkuQHiRAGEDJ6qrKShMZIZ3O
NOcHYGIO9bPgpU70td5gEglgn+LAzco4noulCOwl4JciASU7dZU+WD6muJ4AYT+qbu+2m2SH0tZd
+djdx/9KYdu4WDDjWjC5k8mtDBcWzyoq0L3dhrE7JduyfxTN9yTgqTryngR2ckzIlaroTZyTzi82
RLEjb5AJOhgL+QfE1bxXVme8y6jMRZXFZy/WbfTV7Cl7pNhHoUXDXvQ7p6/ccS0/3D6mvNKNzngY
DJRpaUdTKK0XrITYXsCrTOWafAPsmLOgeZ8RpfUBtaN95yT34y5E/DYl7n/NanTG2SzgQZAN+iXB
YdrHdnWK3NSB2PDkHb+mruAu77eXfh2ZfHGeGJ8z4SzJTYzIiZZegIoGJP2HAqywSL0hn0l1uQYq
24XDs8yLj1lOQW3SoUdXY6nqqtkQX2J1N3QI0wVnRNvTzX8oXxunOgSO7hmn5sB7pLn2mVKxkEuh
lHQ4alTo6I/EIKWS3tIdaF42soTMNX8qoFSgudMb6h487QCOb2SZBuV8UYSW6iwxCBXBqwa0l3Ls
PIC9kBv4XBw4zxyVfS5CEqvRB8miGl0URj9DVVgXQ8WZ7uH4RJZMUBviSTYldHVaMESJ8VEOW0cR
C7uYt0VXeLHEk2e89oSZIpryhiHrhqox1zZqgqKfKVpNEkBbzQwSt1WZb+NS/H77lvAMsbcSg89B
NwNV2ueBrQWgBlFIUY3bLrn2BS8XxFxGtUtTYV4oHnaAXx9yZ36G5vGhnOzqm2oPXmS66ftwiP32
MeZWijiLZAMCQQT6zKwBVNbqe8G6D8KvS/py+zteC3Au1sfGA03UCKVlwcQAUG4sb6L6RW1PusXZ
rmtn/dIMk1bE5liKTYXPOELiZ0JvUc05Iqu8b8XcprAaxNqsEQRr5cnStxGoQfL+4/bH4q2C/n5x
Ywdo+5gCqk0+MYKquWXXQ8wJn+g8sZH15YeiZV6YkJa8mMUEH4qIQGjwc8TIDV+y79x1u2WHedUF
pY21PgaMmCT7BlRjDu098SiMCtTIpEO4os6I6MrrGjKPeA8s7gQO7+QxrqIRYgyoU4tLLnZmjLk4
TPnHWmLDr3CQVLxvyvgKpdezpaZRn7rP7K7obVl+0gaUd+eHKvAFsA2UDY+V4+orfrmRjOMYGgzd
l1TtGd5M6krsjNxuEZVax9iBvgmitRo1EVd9ENf16+1jen29cMAKOL00cBv89QzNEN0ZwhZnKG1S
MFOc+jGyu/lFB763017VbrS1mPPQXI1JofD42yZznlqj0gqRdjPZVKhS0IAedbd+jVXy0Ghca8zZ
kQSE3GKN05vCJ7vDpj6YTzq4eaojwbJ5rDVcc8wBsow+TMoG5qKNuSJyQMB0oYRB/XL+GMzVBOry
UzInp1fUoh4GHFckUA/mCp16TANWuzRFY5aWSGRs7al65ka65CL/7hN+7yHbt4MesWS0BgLP4Q1R
vgu2tPLQgPBjdlGeAfZ+FXF89tWA72KpbPuui2dlgZwdnDbGLC2gIDLUmCo36xxw5ySFLUJ3E4PH
pRvKnt5BjM4pofoi2NbT7RtzFSJ2+UOY90kopXIoFeT5nTt/1DNSbzD4N+8Y5XhXN5gy13ftE1WJ
pP94b9jeXqD3fZTSgPsvlhUifUrBCEvN/mxlrf/jMpkHDGCpoTBp9Fl77PbTefopw7SK/IRpFUcG
4g+SE8//qj51+XEZfyT1hSkU9PibB307Pdar3Om/EyUS8KyP2Spzbq/yD2/b5zlmfNGoiYpSFLDX
evGDvgrPfLu0zvog3wWQCTLt9q45ZFtwh6HYz1svx/2ynAXofbdaSG0wM602rVx8m+LBncEcmc+z
Y0rQjK2TjazzZhCvlgEvPzPjpQR11kNdxrIB7YeYR+qVUKpVXQ1MrdLPfzlHcWmP8VOVUqRgFsY6
RZQdZS/2DLSDkS8RcR3EHLn083QHb7gnttW31CqUvg3Ya+u7uMxtZVgv4jFochv+2W4xxDevs+yx
j0tbUHiDl1e7VxerZdt+UzpGQhzBevySfh18UviYP+atflZW7naBP/vafbvXVotmp3eZl9zzvOX1
CPf3sWZbgVkQVoCz4Beo6lMIlcxZbxxR4cDSeC6Z7QTKIHGdNRWvj7waXCJZrZ701fgSbYpNuk5O
OYB34I5WMAFahdhoXg3gvIu3dplxUYMO4JMewv4vxfr60O3CrXz3HQFiZ8+jPZ/OrBt765g64/cO
IsxQcXf7Xfkqr8aPckfaho2ffQm8xsV8i7qOttpd7Smb206Gc8nZVmKlCQG4D7AZi4RiSCLZeXgv
xruoKZ0JEeZQ3DXL/W2TtPJbX4Zxa2YSi1Ld4H6r7fOst7bS817Ba2X9yzPOhFWFUk5LHMICaN4h
ZmuC7aXfg1XFDV1eF/1M53VrNYy3Qkuy1tUCL65y6l++KJvdbvArYAaWdbwiZcoZg/coPUXf8k22
nncmhoKw05OHedF/IObLCX3YmTBdS9QGmBc8jCfSDph2uaPaGC2EiE7uF1wcHOcqsy3EsMmNJg+R
SNZTsmlyFBOH2O14uMjrGdZvh8G2DnOhbauE6lli9mGpX7optMcYcNaRczB5q2GDp6EMAjmAHWW2
EL5hGnP62gY8+CXn+LOdQlUKxRGS7wB759FpTIJdGcmr2zeMFzlojPMx53oIOmos1V65Nk5EYE/8
0s+AlNZ2t+t9azVvUPTd1CdQor7z9XF47ldjYiWEDRHmTZE2gmgKqQYQNNEj+pSoNBnI0YedvOm8
fpO7Y+vMnR1Arp1TgOAlO2w30eoKqRp6OAFKdiS3P3QgQAdyFz11eFnOJPxVKgpTAl+mhXIhuLyY
sk0da+2iSs2veofxLULb0rrPgC3TeJH21fNzYYnZ20xUxDAkai10Y1u7hPDv18jpnwMK7yNH7LeJ
B+fNI8W8ejcurDL7CWByJk7gNYHqPFDWxbdRmmwREr+3Dy5vbczT0KWGOUqELzXr7133U5xebv//
udvEvAx5XDZNJMA/JptwTUeCHmHFAfUu70BcfVgvPhjzLuiSMNRLhG5a486e5MaePNpRZzev0w9L
BEdL6hj3M4Y97CF05NyuoQ3QuZzV8jaNiWyXpPlff3kERplkEwN0n4hsnpDKIIb5kq1mjuu52mb7
vAiyKP61aNOnxoz4jupFoOKVIa/UOvUqPUC01VUwB10c+UVArk2m3xJES9SNKXZVXoETYiPjxaWh
wvFdRTsxdKYDqL44ydn1TPv3/sqsFnaQD6OiEcAk2uRfQeak/9ReWxDjei2IBYBCGvfyvvjCxwxc
92sXhhlP0xWpqqpEE0PzuAR1T9z0sKwwCwXmcp63OU/q/C28ubDGeBt1UVFhpFCq9RRf2I8OSo/5
q7HpwadESh5RYeeO4Sg76wghgd4nraLBs7bWS/Bt3PG++vXs5eLnMG6oLSqp7Uw8np1b7aHlsUpf
rUcxQ8WlOuUr8c44qo/DS+NZq+QorIhLJn3lXKqr6dvFT2B8lIipiTKz8LbSpVIdiO5gApnorUl7
/F+F5xfGGH9VS5UR9VRyIH+l7DrAitDFW/G81W2/K4uMs5q1WdGUHkFsOuRfclFby5nl3f5uPBOM
LwpqfZzTAg/IhObWAH2+4uG2gdvOTmbZqKxOqssxxdFI5vC0pNmLKgoP5qRzgkTOOv7GOWUAszPR
EyWJko0X3w6nn7cXchXreOFCzx7goncy5IVazgqZiB+S5lFotnF0Dzp6P8zvjBGahrplt9Ndhxz2
tmU6TTcu+7kyc2FYl5uxCyYc7VIuIakYuKryEi8458HR+q/bxTiWIBDUXwRQhvW1UZ5n+cMqv95e
zvUg9PP2nN+Ni/WUUaKbDU3oUVmWSG1EjB/lNmqy9P5az8KX2YV6lO5gcNbRlXXyzBtguZq6XPwC
xlmUXRLIU41fkC8nufDq7K7qU7sROa8Rb+MYN6FFrYTEhZjYFBNUCBIk75dqI4QVWjMFZp9FHp6M
dwtYhwGEw5hMMIg6i9Mmk1OJb7c376rEw+UtYByGOMuSkVWIqJvSnl9yb+lsE3MGo21ZaMmQJnru
J8/zt3onJHaGgXWRg6Pg7N35dF2cHsWKk1wjj1UX0IlCl3Qqf7TSsREazrW7XvH8PCXndO7CUlqW
hiXQkwJeVrf3wrW0DtxqnWJW7p/Q83CiYPn8yl7Ym4NuMnsJK5OBj4FA7AZcuKiPoAe04mwinYMb
HuXMeXdhySyhPRET6ArqzO22ewvuVcKj3HffMCtf7WKQsBXH8k6MbKh4uxzjnJf6zOhzYTwuyqBv
aZnA5K5kZ4IqhOC0vrCq3/8BLJ7irltLZUKTJFBzM22o6+SnD/nXXyxzzYxuHrjBvPTE/bacO3gm
brlYXtX0ajJTuUKzsw1kTfziLt3Gq+IDA1VvUIOHjA3ng3KeWHase+qNIM6IbzHaq9vIaR7zdYzq
/AI06craJnaHVimXKOx2IgUK5b8mFApapNFoUWdpMGwVNNxKU6xUCFNATXXXts03K58f4oaz1uuX
X5VAHK2i88ziSbIlDQd9xFIbCFLK0mkZfzbo2QVjxHHd527k38/NpyU6xRfbqCpzjJgW66N4Xj2O
kKjT/H6FFN6rvCSymw2kqbcW8gpQ3HgmxtnRa0IJ8euZVsrncTXTU3Hr5zDphTq0gWEFeLHQSxxs
XQ6Pi5BtEyNbmakKTI3Oq2dQcnbLIBMI6GUahlp7hgmCEeUn7uiD4VE0PZRcqNr1s/T5rZk7GjWg
iF6IoBYP5IZou0bMWPAT0uv1N+nTDvPs65hZjeUGngesKm6EsijGHS1gJxBcryA35RNBFd6Vx6Nw
LwEIyWMtujolADzc79NLm3xxpiYrq4KWCLeJFLZCaxDkrOlBhS8aIP6zbk/zmudt/5Cafdpk7mmc
ql0+Vzg45mEqbeOUPlRQpyFqLGVNmkMxAFOYjj4OL8J9YDeoxvNJ3/+QHH/+CCZoKEYj00KCuf2K
+EAUcrCc7zQGHvu8PhbnMP0NZSovWSvP2OQEUvXSusN7rfqoJK1ve12eGba4ASnFSKgo35frlRlq
m9EKjoqgeHM/vMv94g/l+JTrGccsxw+wIFJ9keKspyM0x6Axfup7wKm0nRh8U0GAdXuFHF/LUrdn
/VgUVgQP2OiRbY6mPaiaA9VQdyie/5slxtc0UfY/wtIC4KG0/dEHz1P8JI5vt81cf5l/n0KDcTOD
YdSjIiOdngw4gElBhNzz6ovXw41PG4yLiaqu77MY4bHQOdVGcaeddjT3cWxLW3Ipgcebhr/++H8a
ZHzKkiv1oBGoOdBjX9c+NEN0wrzxbn+6P9TVPs0wbqRPDE0QA5gxnyHhmD+kuwYE4hAPd1s/ShAv
NsfyFP3kre487H7jGWLlqdswbDOJbnP5sdy1HgjaPQjL4ZEI0D0M3MiXH+UfhS94HQCF9SaxtwSn
rpx+rdwFxwp4fYsrXMv55CZTS836Yso7Gb8pz3S7zdA3Xiw7y77f/uQ8K4yDqbM2bSx6rCrjW1bM
3lDNtmAU7m0rf0hyfm8sK1cdBoH5a/q/9SQfshc+zu4ADgdSJQI5MVTAnzgWOS6M1avOY7HIMyLp
kPVuJUj9Ou/hKWNAARTgdyLTUUdi+x+cYkyf9UR4jXs0ioXBqSFEJdiyAUKLaeIBEzjxDqtjLUq4
OEoAfx6Ap3NTfojghMVIouBpUOMAkSKmJXzji7KNdiBhAK5Svpc4IRfnRWGpc/KwK1qTZqey/z1c
BK35B2KAvIPFuKhOxtlNqANXf0zuWe1wYx3iEuXiCeBcGSPgIAzpEk42zXG+JuOnzMBoBJPobRZR
ApQ+qjK7hyox52xdzy0/TzPjpoo2ngR4DOziWJ/GaT3l6H/fteP7HFT2JDxN2eOA+Fnui1WrfeUY
5/h+VqGvq5TFUKm9G+1FB4ntj9gb1oAVutFiD4dsxcOp8uJZVppPTyVRqAsYVE7pMdpHT8Om/BIj
kBX9Zle+SZDJMk8mFEUbZ9yNhs3T57iOQv4MaC3GR5VjFIU9jRTOGNQEiySAFaqXbiPIPC732ZE6
SyB7XaOszHFbHB9iMdkZOp6VpIZo441JWThaABh707h9Jr7oFaa3cpHXAv1DM8vQDAlU9aLF6scZ
ZRzrQoE6dol65TZ7EkBXjRaPo3wJ9um+3Q/Hef0v29e/jbKQ2akO5RzlQtPX7ycgZqzj6BfH4iwc
wTm714O9T0vMTqqSpJUS7WQNaOpWgwh8sEH35tEKbdM1H8vNvJ9S4KB4ee11t/Bpl9nIZZmHIImI
L2xW7CU81BZv53gro1t7kXSB4loOJariqcuhr/cY4bSz5T1Pec8azw6t9MKOCqy8ERIcpvXkQ3FW
O0rXBfq6zRokwNtyE+XAOPMuwh9yys8PSN7+wmxRWWVf0kQHFQ1bB0oDTg9R0vNwtLgW9taGN8f3
h2zu0yTzgGilGhQmjWeLq2rTH6vH7hVhYA/RmGRbf8u/cY7mdbf6aY55OaR0Qpcqpbu+BWJkT8zC
cKp+fEf8OXwu2j+Eup/2mDcE9LuqVhCBTv6SHtFJ/EkOTRztDiUuWwCjVrXS8F/PvMrh9ff/0y79
/WInJzHvhSKCh/l/keZfVRAeNO76AID02w4LdLXmXCy6BJGOuCLaX6q5yIADgDQ626mn0S0ear87
jGtunZI+3N9j+U/DjI8J1bKL1BFElzR52t0Zr5GrPWi5/X1C5I5Q0FUKB0JSzj/ozl9/Lz5NM25G
6q0KCklQipnAkJYBqR2bXv4lOem0rRT2dE5buYJgS6r7bxinzIvvzTigaairfpKx7DSfobsn9/4Q
1o4Vh2B+X3JbEosDOFI4kdD1IO9zwYw3KjtBbQ2a7ZPUn2oEUKP2EfAGgf6QO3waYXyPOVpCvpDS
idVjK9PnDniyrHwvINtngCr7mOmpP05ftchXUtmWNc7g1VVpnssvyzgi2dDURKYhKGJoae6y7yhu
/SBgi3q3rPJ9vxdBRFesan86ElcEkLwbjTfCybm1KuOdOtWM+thAlQQaUOvA+ujkB1P4birPohWB
fvQuiWeb4xDpsN66R4yDMgVJHoOMcnEQikFe4NV4IOXG+q5ZjWtekHkekrlljXFLIoRbICaLqgnd
WoK00cB29litgdp2ln2GEofqhvctqqcacsYC5L+a072Qmj0o/n9ARQwDYf/tdLMA105cohJzTOhf
5aEd9Y0tBYEDDlfOh6ZE/sbSWYRrUZcQX6FsYmgxt5gaThyupulpVIAgru8CrXGC8mddvf1Hs4yz
qsZel3QBpXdMWkAt0dwoq3ZT/gMxTt5LzoJetSoxenB+o0F9HPYFqB5wbTY0pkOqdzxaF97DysJf
60ZOIp0m0oH9348LkoXI7d9JWpNQr6BZAe3AuOb1+nmRO4t5lQIJBYYMu0jvaorJs/GZhJi6bfk0
rKpnEFTueGMGPM/IolzruM/qiWoc4opCwXwLikwIJcYbbVtshTuBE3ySN791UBkn1GLWPxdDRNH1
+GVOf4Ry6tw+k1dlVi5cLcuJM3dGHCC3Jgr30VOdClODSuuIB7kGxC5Eokka8N25oE8S3tEOU96v
LaQFvNs/hPOuaYw3UrLQ7MHLhbJF+IYpLKfoAGyLZc5yOd+TnYyXoiaLE0Iuiii6xckXSfFvL4N3
QNhGZm8MdWTUCGrnbY0+lLEjnjqaCSgeoL4IcrHb9ngLYlxKJAR1lFBpYprQoVXvNV4J/w/oqN+x
AMuPI0RCM2Ei2fB1cXKEcXKK7CAaOxMQzKJ3pORjar4PHUZ3Cx6xBudI6LT2i7gZJBdaMJBGVp8+
xuAXjKfCycOM8+py3nmWFSeWykaRNHzBYqlBnf2spkANg2lAEd9gd+zWU2xwTiEvUteZ+KbVZNAO
EJyHarMEVla3qpeguBKu4j3gnB+FVzmgTuGC9Dnhss74k6Cqux7DHWSYuobyR/ZDhVZ0cEezAuXe
PEkg33TFHS9F4G0lE9norZyWMcnI1Oab3M1u0EHSNuHJFnCedVaC2krTAKoFsJKgZkXDQCBL9gi/
2XNu3R/qY78vBduLTOJKzDUNG5htho3uEdwlckKgQUgDEMrSLo2pnuMk9/Z9/0Np8NMyk2tl4jDE
Eg2pEgGD6E1ABuureoFGQwKGv/hn403eeEpPX2e/eijuuQ8g5wSxfcqumoS2IiFJEpQpfAn80J1H
/6jgdIrx2IsroM4dHr8g5wCxPct4LIO0ISjMlJ1GeT3Wha3MPPIFunY3XluW9qZAT1QGoQ4iYtXc
1l39KI7xXSVovgEqnNv7+AdM2Oc+0oIvnNsQKPM0dBjlyszxh9IaRynFkL6mrsXBcMayju0gaQPb
mBu/SgbOAP2ZivnWShkHVNXaQuz3+JxIm0mCkNjiwYOJ6d/+OV/1q3rV7cqVDkZ3Dec4PiVe7+vn
0evuGaUZJ7rvUKSBNqrH+S6UNN/6ZYyHMoUqjAVqYtD5jtfjz8iNHaKsVr4STRmvEst5Pw3GMSmq
2NSNgG3oxsmHEMEPlPo52cYfYLGfW82ENm1rKGk6IOxXbOtUfVcfWs8o7eRJ88cDoOwQrbNBnxIh
RDgSNQS/8sW5PGxfUxhGXU0GPKRy1tryeGqzwS4MDnzz+mTmZzmEVSE0i2ocdJrrVlej1zxpm2yD
Z80poUENstjN/EwoS8uheQ3kIX6HmIimYgZMiwyr8JFbQOVk02wDNIrNIlehvHWObP9/cEPFEHLt
YwiPs8m8bJptfpZ62msYFQG/zyqMnbW5i93eblx5K95jYgI9R0z3QjfOm5zkuMpO6QrYi0CCnru6
BqPMk+7Txi8KJ7ih43vjNrHNz1QXurQgISw93abzQH1mWwMbZZ28DKCIK3ldZ87rwLY65VJVtE6m
kxamjtC/9EZrC9N9lfv8JJ7jKUzGh0UI5uM8wxdvMLotQ5CknuyAKsggHum+gJmV8/Ty1sZ4pi5t
Bm0ihI4y1OAH7u2iukvUypbMd33gRmq81TGOCSBJtc96fEn93sQtIoWNZmc+Eg47dZMvvDyC8/Sx
Lc7JkDtDp7kjafqQu4csORlgRjaTe457p/DkxoFkO5sdJMRlfUFlDxQI2zPYA/slrKAYxpcr5zgA
tokZTuA5SqiCl+2TO6Lf0d3eT5/+2WA65yFhG5dpOE11KYFHDMBkJxYXdzZ4345zJNiZ1wks+bFA
BD/qqnqq74FYhQqlbqc/KPDCqL1ze694K6K/X0Qok5yBmp7or8TsUZ/voSrIcU68KNpiYiA1AHow
s6AO2LmLH73DQ2qinT5nKNgfibQS4c9PBQNfph2DkXvHO/O8FpvFeBC1XOZFpX5X602u/rWHOKGT
Oih3bhWMqAAw+ZPXCuJl0xbjRAKtwnA9fVQSssHgJFStu7W0FffU0ru9f5zE1mI8iJDKZlcQ7wmV
x5R1uqK2Uw7dlttmeLVGiwlvZrGBq4iwpNZrMwjDSiCdWlYj9CX/yTDFzVVJIjvvOjXzPMYhKjjA
pqGyma6mrbGFWgMnmrl9NmGHybPCZh4jg5gdhje00iD2HrmFm51C0BFnRHEHKjYcktd/0NK6ec1h
mdzaxb2TYrOpDbBb+UGsbWNLCOwq0d5rY6lsUZtMexEGfwj6xB50YRu22lvX1rUbJgpwIF30nbO7
Nx02fg392otfkyyoZUH6gO7o4ILExV6wveVGduf/2EeELcbjKE3Y/MJxkuS78SZ76X0hO8Gd7lIt
WXkmmjbiYwbHNe9iXueP+f/oFbYZXyRbWRDX+vliDq75gQrCSj9Ao/Uj94BQ9EWvOEVOdKcizkgw
dVsjU6JgQ0cEB2TV67yGuFfmKYu9fEDXCxSI3VF7rlZcTjne6WB8VjBqmtAL+J0z8v5uY6K8uDJd
Uo3vVhjr4Q/a3Ax78GEYjxVGwv8GzEPwHqLJO7qalZ16vdmIk/x1EgfOM3e7+QeDjN/CMMT/ehci
4Cr9KvLrBypuDK/FXQfVD3NTrePN4M374Ut3MNfiqzI6PKz57fQcP4JxaqHRV6aW4DNbNZTnRsyK
yN+twQ01SNMIkT1OjxiYs8dCfeHct5u5GmZaqcZ1cd8Cacr1aYbXRh2FRJ8rvzyAPfaEgsCERieA
Jpv8xH0Jb+YJsMp4u9ywhlIkjIt+IO7k5nHq7A5jmwWKaIIjn8Q3Yp7MHxPd6Uqn/HZ70TeDT1hn
PF5dj6IgUE0rMjonTwxvAQ4jmV6TrHduW7rdqoIpxp0Z2WKKM5ki0a/6WBDUq7aBAF3JbowJCYqu
hQ0vdbjeFcCMtGholgaMGXOJpFxLclVGKEoDKngiXer+0TuS3+WQAObNl18f5rywx9yh2FIyEckR
2Uuegm1eQ1cpAiV2/dN8Fx8XyNZMB/01edB9qHF5nG98tQx7YZy5O2aiVGBVxtNJiwUb7RoybvBP
fMTr1bvy25DCxgJZIoyyPCJHimag9wA+Fb6WPSexvx6xXRhhrkYWldM8KfiUvbAvpR6kcRu9fANr
KfI/kIq06OrMEKFPn0uTGyBfvRgXtpmLMXbRvISUBKqrfJc8ZXf5Gm15PMD6qX3LNwli1OpZ4a2Y
91mZO2IlZSYk6Dr6uQFpKgTgw4IB4CyybF1BzTmOJXuoAqeQxjtT649ji8fOiHd6PXvTGHZe2sj2
7SPF+0VMYNDnoD4cKkqGhX1oNUgT1qXK6R7wbNDfLxzv3MfQDqBBiKBu7UFZW0phL7zC63X/c7Gj
zPM9qdhPI8dKiLczAH4QZPGYsxS/t3uUgCA6NvmYVz/wiEqv5nIXZhn/s0BnPY5osmEwvofqj17d
/LcNYvwNdCPHctHx8epuLxWKWwAIlSxvt41cjwwuVsE4lkGaR9UkwCDacxhWmUAHEnlQFTiQwBGq
jB5UHtBGM10ZKBZww6zEp5TbqL7eMf/8FX97oYdWECKaeaPm3fQj3Yq6bfmSHznxFvzX74mPPsxT
ZAE1U0029IHMnYZXxXK51Cgc98C+2iB1TOeeChzBlwUChPW2BBzBOoYrqqzqvrkeUhskdKv/tg3s
c91kSpZUv7ySvhXesvfgvj5CKfDM3lwrTvYxEjJ+OqZIEgLHeNR3IVoFt38F50mFJvFf7+swZaFV
FDgMpD1fPUku4UelI4g0vcROvvBWfT3Nvdh2xgdNAI4mAZW3qfGl/oz8FGqBsh86UIH1edDC66WJ
C2uMNyoDaNAWpFPQ+cNZvytCHFajoYnpaL9EAZuHNLnu/kBlhAlsy9DZNrgYVMCeaYQDGZ4h/27P
mQH+h9nj7BrPDOP/4P26LBDg/xo/Pi7u8hR75oaIsVtffJP3yOzMBx4+6fqsmfy5Nsb7QaAjWSSC
e42OYQcrAsXG28oPNuNBREy0TfzcQRkBWqX4wk9ogWcgjZTtyBt3pZv6am7POwUM8zveobp+gT9/
GOM2K2UKlnLBLmMm+76ThpdACl5M3TgMRbrmfHmeLcZ56iYkIdIEIwcdmn6iI7kalAQjNGSUFZIp
4GTBbHzg3lL6tH+r935+erZRjhE/KImI9PB8j+6m/QLg27iixmLvLt7sI4dK1tman7X+4br+/rQG
E7YNKiokmkWBPkjJab/Np85Ojg1GZuY1lwL9+vv6aY0J1JqyFISaKIRqb3lTfNQsD8EP7SD6GISG
65O5tUved2W9XwI+NDmlR2gCYXOwl8FYXWDyCjVMZK3u7bNDR+PWJjKuL2hTjGsa1CTN8wFUSK1u
D0ER7kcdMzOWobWVrelt+9oXsuz1gtar/yr++/y8jDcE7YY1QksQD90M4v4IbbP2UAa8ZXJuiMH4
JiEqZUtWcEPGpfbUKnSj9puItcW8gbLrLG8Xt4J1SMEyhjEo1f0KuPESbUJqYGVPaBL6kVvt5kO5
GmzVrr5CVP2c9kcPAwj9NEerbQGS47e39zqQ8uLnMG7Iisdxas/Fjsf2Jbuj+Sd0pb1wo60m4DpS
9x+wqVxPEj+3lHFHqSkrbUQNJ6pOa7vJFpx002/kNQ9SfP3wGqZhaaqig8L9r3FCXKppGVDqTYao
YNyfOSh4rvx6xUj+tMNckkSXk1LT8bKlmK0tLcUJre+6sQ7k1VJ6YXVSss3Cq5X9ITn9NMpcjLKQ
Cm2gdlrzFqx0IJCyb519rs6+cmsY5DH/7gU+bTHXIzKTRawLmugax3trSR6FdHlQG+j/LP1ykOY2
tWUxeVP7tHGtVPaCKHi9fVCve9nPX8Bcm0Gr1AzisOjAat+VAgS74PW+beF62f9iF5mroMUoDiU0
qzM66la/F07KvniMXHPfA7HxUYDO1kCzkt6QSuNEtNdDo8/VMTcibKW6GonJs5QPyvIQLK+6yrnp
10lDPpfHjgipEWjvMxkuriptitjLVbBNdxnG7AcMCYfvJG7auqgOfURrfd3v5vuw43ziP2Rxv9ep
Mi9zMIBHSRzxG1QQKYGkxNfe4q8BMEfxT0B+UegnckfMPUDt2DdPVF6vACjjBYXXMZgXn4J5sqM6
78Nxop9xL6PQDHDKD3ETbjDD3L5ZwDuPa6Axmu98Em+Zs9EsVT50+jpR02CZEkgNBGQzBKWpuUJJ
rPVKTOati8EpJ/VlX0B7K/cjL+QSPV39GYopmYaqa5KkMLdp6SYxycIWiGtz3Nc5aKutxStFlRN4
XkMsWpaiQuJHkixRYwdsF5zpqK7OH3pwrf251woKDVLoayTHOpqDYx2AgYHAZ+g3zwi0ua6L9pJx
XZc/gR23VbQFFCExfgKhDkj5Mtwv55F4+q68vjl9t1vGmPOtWmKjlgGMLWO9s6LmaGXqu6Aou7Fu
n5t85tG5XMuE/7I65iQvgQzGN/E8fkdVCGUX3FHcsKBB2R36b9y5iysvqmWB89aQRFXUdPZFrQBe
HucAPrJ763qncgsww8br+SdxdQxetwN733141yOBWqu7hOPCrrwBfzHOPLOo9g7KYqK4rKMt1J6k
ikfKeSUKhAETpXpRUjHcy2zfIoSTFpHAQGUGdpmgKVBU6zkSV3rS+bdfm2ue4C+2mJ1ryyUyFoOS
bgxfYLh3LdjpV4JiBpjcrJ1gg6zYl4HHlpCjhQ7AEe80eC+93/4d1169v/wOJkbKrCLLO8rKWy89
Sm6L8V/hDbkaKio1eosT4v2VsaUyDrfEfXU/NXxp2TIR87GY7abLhh6gIIRNHxk6Ff3koOlkuiOA
vrYIRTkRQQV3auJaeQXM8Wj3iiRwrbJw4szqQRZO3d5sX0G76KkAtbJ8FwJLDcYs0m6wNgM3trjq
hXQTNAOmBsQw21PscGnClFhDlUd0EtdAP7nyZtkSbzJfXfjqMTZk6LiZiiRrBuPdexnXJJqwpUvx
FCaap6bQulQbV5iebh+eK8+IZV0YYiImqcqq2OiwgWrj1zFSGe2nYHG1i+kE/s2pXlhhgiNQ8Nd5
fWYbBqy0PgIOt45OUHJBLD99iTzui8FZFQuZDVpFthaaFW/eoqcKvbNyO33Tn4wv8aaFFnV3MN7V
h9sf8lpv4PJL/g1AGweSqYnk2tTyIPXRtmiDrblgMl6VQztRZdfQpgk+abGlJfmqytrajDE/Uod3
VpYAaGnom7C1OMxXnIPEwmhL4E7MTh3RCVclEEcEoSsrwWvQouQdpTbnE1x9Oz+3mUXRFn2jJuaI
w9Rue896A97EyZFWvNcEGnabwwQv2KxCn+eGzqyWN84XC5QVAaqYB9Rcz7Dz4keONkKwKV6D9+Y0
PKne+FN6Nd9pSGbyUNZ3hPfm0D8qKK/fYxYuPXF7qNc/hKbSSwQnxeoEdVOmawph/QbA7+zuSUVd
55HGWYzt0tj5k/bSrcD37mV7Ho3TtRwBx9C0FNGgf7OFdfBOLEnZDoSwalAqpLwSTUfoa3ja6mfh
hp7pqsDjB/ZyGEUb2goeL5e+fvk+fwHzxkM4vNfU/yPtunojx5ntLxKgHF4VO7fb2X4RPPaMcs76
9ffQs3ctc7TNxX7APAxgwyWSVcVihXOECuGaWt52vvwUiUNgaYUk2Qx9W719FmslX7Is+kkxyNWi
Fsodcme8o5+TuT0raRaaMP/e1CfOjeJpMwTcpeORXxtUZII5fy+H/S6U4x/XP2fV1MglqGqKqKm0
A5iUtBnEHtqPYh2G3jKnbA9ZWtk8m7FmVb8WoshdtVj4KCnJMPAdufEHTM4mO1KrB3HGgRzw5Mzb
4JVcwoZH7K17Sm70DdLhbrNtj6zTXmtWMIzFt1DRB4BwktLQoHBpZIpWtKkQapntFr0ZqKRN8PCt
Z2zzk+QAdGDDegeu6tpCOKVrutH0aRdCA9o4d+J8NMducEKNhTm9GjMvxFCKlsj9lAQzmtUjpd+k
IioOI9jgww8xkc1Ofo9FL87er2vT+rtgIZOo2+KMk1SU9YwYco32WsJMHjmcEzia459Vd2LSx7J2
koo48MjUAe4GcfIEqtzgTpVCkzlMwxJCRRtDlJdxW0JI3glmXYbWmO6q6X/dOSraECvDzwsiJQWb
0rwljBPAMsnQOk5SEcwH1UoudGkAdFO839ZjlskwRvIMaG/AW7fVPKj7HcvU1rUQSWwdDL+gTaKP
SBP8COVraOEk21PfnKJxcIs43DaDopuGrtxWYgaa9zh3Gbq4fm5fkqlz8wFlGQ89YptJMfNt+SIB
IyaxWifdc7jUhWN+GTYsCKq1lCz29UsodYxBJcs6BjWhkV5223kk9Zveihv2K2Y9x/ElicauTyJN
E1pCkCqcQ4TAQCHHbCaB2tKOpIFOxoQPGe/td/HtdIeA32VOpK479L/X+vmFC2OPR7ErqwCPi09Y
a9zYvNNcSLcyENSATk5mMlsSOFmMgyUXxR+B02Ll1EXSlg2AkUnQCj4+zOtFmIHNkFz5jRDHCstZ
i6RuCuTxwcUBJEkXXeBWi/Fo9Oo4slybfB9uWTHh+m38taPUzdCMGFXJQ+RxuvncZ7NbBb3ZBm/d
fwEYW6rpZ5ZgcXTSBKovsWkIRWgG3plbkhkL3elFvdPv5glVoM+mRGb+b20u8Ztc6n4wksivBR0q
k/0az/EWZKwYM9Keup98bMrnfDPvRAm4TWg5/agxnMYKNFnmScPbD6pY8tKnyqJ0oEj7Er0yk7jP
qo+a/wlMCjtVSqsAW+l1lV2N+RYaS7miCRSKU0M6qIdmtrgJswNqxRi9WKuofdtayvPIoRb7pQSr
6DFfKxxS17c1R7kFX5Mn7w27AlEdyzYYy6JznH3dDsLAwbcDN95S8sJKssv1jWMd2OcM5EJRwXSd
+UMPiyiCUHb9fiowsZgndq3Kb3LGJ2YXg1+QGzSg6EuD4FU8sNgZ30BO54q/+ez1WHyDzinjrBBG
Oa2T3b5NrCZXnUzz3UwxrLbnHIDOW9VUebxYbKKaA4tJBVjyInT5onHrvjP1On5r0vSQ58LD9Y9j
HQHlnno8NOqCFJBD/6GTb/zm6X/7+5RHGlpRicoW76JS/uW3Lz7/fv3vr6fFvkxDIrf4YnOnfuRF
nRDWk+5EEE6c408QKAL8AuZ4Kz6y3rmMsECiXNDUt9yQSuTWku/n4RC0m6K+u76otWL70hbpOken
gUZDINPPMboG7QK5I+T6doUzTHhtYGr0gbP4bXPIf2ke2mBQ7yYpV4KW/28iBZaKUM4nybU6jTFP
4/JTYRZt7tR+trm+YJbzkSjnEwCTToiUz1Mc7fGsXpLbwcu84UV5VdEU2V4SlzWW8uldrpglXVjk
uIIrUsxMoBWR1CCGh5o3By92u8HKHoLXehM40YNMQiEb0NqfjPHRuUDBZ37xgRmx4VsTroPlE//h
CfT3HU7XGnk/mpM5h8WQQH4EQCAZ8AN70huJ5Nnc5oz45A+q7dmPawG8NG4kvGSTXWQoUe8ivFRS
piNkiaJ8DdKCs6pO8IMJkHF6X7XVDnWXYt4IYuXUfcO40RgvB5lyPSXBWQwJvXYZIgeWpJ42zLdt
GBzzeMjMoor3QQmezRhEZte1mbVOyiX501gWRQrFKsPbovwpKjcml7S2OjHR98iOXVNhyheFcyzN
0wBdQT1rxz0RDGDZVMD/R6ArI5dJGsKInGmAQZmbQyXN4fvUC6qhzrjXHmbwbBFcDWPLcrSMYFam
/A66+UNOnKCZ+Ygw1kgEw6rLNrTB3qF5QtBVt9ePjWl5lBPqFSOK5P9PqPZIoGNqDsmHwCNUMyKm
9Fleb/0R/bep09CBHVckxdwQUyeA1R4HwBJ0cpotBqauL43hwhWqQMj3cWL4JGwFJpXVhOBuZNHL
MW5FhXpTxfk8STOpmGtqagbxo66lViq415fBEkI5kBBAdkNIMDa1TvS0AsFS/CYFISteY+0W5Ti4
gevmTofiFUhjH/r7+AXNmLgLWlO5yAC58c1/MUi6qguGCGpo/EOPB+U0onJSdNFHIhUNiRvVz86j
yt2EhoEyW9E9pWJyBFOvM+jckZNj7T8teSGdciQA3dBioYWv5HcJCLvUl3LTvXe2b+bOhTxqrOsH
udbJYpBqJhjtZB143tRJRn0ogS8Kq22f52fUbw/apnoA8bi8TX+Vj8YuK00ZLbbGB8coDa2q0EIw
dbZhFuRd5MPkira2kv6cV4kpdyNjP9eTKwsx1GnyIBaXVRFipl2IErG2rx5yW3vKz8FF36Ij3o5P
qMhZsmBNd+0RUAGsFsJ1Z7b4AupEFbHJZCTnSXJFRW2cAPfoN4hY7OZ+PrLZ3FdtZiGO3ImLMLxN
pnEaBNg/Mko3qlo7kpgy7nPW0VH3QTxOyizw2FOg+3LgwwbGrcIqZ6xNynxTTOoOUCcj4zqSQVHO
PnI0Tm5LP8aNDm4Kac/dpk/iff40uIQT1JDt+lXbligulD8r1tVAFvPHzf61nzTqYxs2PrjUsdjg
Da/xe0AJAzwjw+2umuFtTKZkMNuKqm7ishKu6y+qhWjqskBXeCPFNWwz3Ib3I0gUhP3vELTpP5Fc
2LnI9Vf6QiR1exhVJmocuT0II/iQmP6W3xbbwo0Bj+MwXA/5W9d2lnI9/KB2sz5hZ3tXeyfthCXA
LHTzd8TEKtWs9fQv9YkGhOxkATS9IjZTvvgenjTH1oy2PLnmETOxevoZFkIPxIS5CDZokuwQo4yA
sWUdCjXCYYYtMhzcegFscWKUeyl6tZQ4DbtI3Et6yE7oEWu8aJccS4cDz3gNvIMNBsDJUErJnHX/
fA9eO0TK3cjtnAa9hpVWjrgbbQGgpcF+OnXHYqfsswfhMB25H7Xq4b97ZLG87EY0Zd4cvXgXnSt3
yizOS94Jsjx4sCzOxUX0Gp1ZCFvMXaJcVqQERVrP2CXprnPCm+6UnAjqYuxqt+m+d+pTtq3QQQ6s
WiYT5+rrZ3FAlCMbVT0JewOi0+3vFLeCcfF/MTlNDvrKSdDTMoYgGT5P2nMHtD8A3gSN+OqLf+jx
LOABXEY6wIYN3lsMKyZWek0s5aT8JkIZkthViCSw7+VusEss343Ah0s6oVgvH8b1plEOqk/Sqowq
rLLgSnNqe0ysMBFWWTtJOaZYiY2hknBire1fuPdQAqtLdozAfzWjgSM+lafxFSjmNmMnWUsjP1/c
3BVfC3lFOhcah8ykJpd2I3/Ujo6+cX5j3Adu8XRdIkMzaeo7sevUUs6xl+E22HRev+lcbSduWPfY
elPIlwXQszF6MQhqSp7hNWAZhbv8AM5dx38BWpLXg0kGo9Jw+4SPiN8QgonG0U8sOGDWkVJuKlBj
pUl0VEkNsTFzqbXCXrRyXzbz8OP6prLiPRoVkosSIw+Iq2kx14tCmhfstJMMxiXFSi/dpmAEKIyr
hubCMwY5KOWSaI1/UuqntDz1LLIVRghE97OFHEZTZo7oyTjdVXW4zzRA+ADRpFV5D/1dbueXN9d3
kWELdDeLxAtJGhsQ6SvpMRC4szAE3nUR6y1zX2r5R3MauLb5LsTOIb8GwB6UPYUetZZ3xVN28C+u
uIfZbaUtQyzDYdJtal00TTz/eWCgThB/RpfMUg9k4Dx1uJfSqxhGvp7CXiyTciulJMy9EWOZohfe
aO4MpzLuKnRh3fiDFXncT5DQWwSAl6StfcsAw616G3aoM8leemQZIkNd6dd1wQ19LPE4WLlPUeh5
KIqzPzWMS4mlsFRMlE+10nDkkoDSbsdSMIcSlIU8b84NXvFoN28Z6sp6RtNEdm2HAQaxwS0Y45LH
beE1x+zYAxtG8eTPOU7ENyduyxoXYLlWnYprpjKWjVzF4WaAgxDNAFQnqQ2cI3vc5ZvkCGqBU/im
m/VJ/tHtuU0FCEhmGzbxnX9GAJiQU1VRMJQ/ugdCvOAjkh5UZrAkqtW+rHYzH3u6PFh5PVoM+yE3
/DVxVAQgRsiSzwRcrQa/S7IBVgQGDucLyNYQvPEMKLc1aFY8G74WR8UCs9FIjUoSrQ3CxgJTJ8AD
n26zR93pXXkX7EmYpdv5JjyNO0A37DgrfMLem1xtzkhXgkTZyY8sh/wP4ezXV1E2nRu1gQcypjbU
Y/E4gXKFNIiUm/EibnUgvd0ox+AGpMN7cQJYrfLfbrgv6cTGF4GKCFxYvyMN8Dx3CIvYmgbFcvv3
UXSKYZenT6F4NyuiPWbnWnu+fvp/3gsYrkCqCs3MqqGiNf276CYqgQYfws6qGeNWqr7r6nlzXcSf
UdF3EZRJNdLQ8TXhcOYCzFaFzV1SKYM1dnNk1oNYmE2BoIXvuI1fq4ydXemq+C6beivoo1yLYQFz
Hp+NzYi+u2Sj7TEWDaBOAGToB0DpmMIR7dpTZPIHmclfzdheOtkR5mmCcB6OU1Fup/QtyhjHt1Je
/LZAmuFCS7uqmchrNZtQT01uQyvZpefxqXSMS9mYMGpUS1gEAiuI5d+lUi5jSjJZShNoTQJsPvJI
HYFNdiM73HnEO0nY54fiVrXiu+IS7EtMc/hoUgaidmTNAeYa4337UKDaUQHFLL34TIgJ1qZTLmYq
BqUeCDt02vOOypfelI8MN/ani/6+AeQTlhar6bEWkfJUL0q2FIaOEDWmGn103GQKkWpft6CVXAvE
CZhy4BVBEzFf9l2c0Itofp6xIoL7SPCHi6OKLSWTkQGT2n3l7v0ujVqcX0hzEZIqwehOjg6ME2d6
a7wWBIvGRQC3PHDCa8+wOdxIzv+4UNoTKkXfGgEWKp3rwwgsEmCjb9I3AtmTW0ygvT8fMWShqiaq
soGZS9p4Gm0KAMyGU+zqqHgQp7A29UAIvFIpwr2SD7Lp84O25UZ4KQ4gC+bUNMpG4lNpV3cJxoaK
Gh0tZYquvr7BhHI/h+5/2pCvT6QsTU7VlmslbIjoZaccsUjoBofwtkMKMdyxop+VBOn3DaH0TI97
4NwQPRvd6nFGk3JlJUd/M6BcIjmZyx6MWsmPfpdI6Vo8DGh9r1D4ypCcdQDEIN+PY/9z0rXZFuOA
t7i4zLaqUs9mVpbqhtM6nlE4WbXlhRZQOsfHedsE3YRerSD0JO6t51S7VsDvXp2ztrWuHyhL5ahI
uhaAizArGGXiI+nURslzWsx7seO2xgy0kOuy1jdXhIaLMjQcjuO720iCtsuNAY/0addupT2x4NmK
N+KGZbfklL6HkDjFL0F0u5syDz3yLBIeQ1111PvqHUPljFHTz8bLazKovJjA1TNXBZgNCLfldr7T
X32rttN7hMYbDXBeR6MxhQuu2BvCqY4OgSdjQ9AcEZ4zjnDdSharpWxSD6WwmmY0pBOk7P4g2CmA
QoIjEoNnMjkdvzKH0YgKXls7ZZdTOdepouAggVBif9qlRwq39f43wP7oTU9MHBKyimsyKcsMuaSf
E9J2T54FkguCgk1m/UbRyR+YuTpyetekUUYYllFXdT6Keo1DptFT20fHreEhf8wEOGUpK2WC4dwV
IeAhkZGoP5IBD/SM1SbDkkAF1T2X9socQQJgXvag8X1qBZCeXjfu9dB2oYVUWK3qmF+tC5wPQUbG
WBriLTD9lejtAtkrwR3pMT8ru7Wn3hKkWtaTadWRLcRTvoXPG8FoEohvwshuo8Ec0pe7Iq6d68tc
D32+5NC9bBjMqkZVgZz8MB7Ku8TrLdHtXBBJWZzN3zKkMdSQblHrgzir0UlCugVaAJKRsQiCljoe
/8Wgyeq7aLEyyo3MkwZWiRYOTTm32+oVIEo7H12QTnYhiwS+MMGw1t/VHjyRnM2cgGaJp3yKwQfy
WAwQjwj+IAABl4zvpjtWKxDDddG9asKgaVHVEjeC3Ht838/njtX5wNQRynlUvsGBWB0yposMfu4O
xcjEQp1wdArcBCxfxbBumfIfg1/OeV8DEp6LO2Q4S1QEGUq/0mTx7T6lu9HqThzkjiyofy7BaUbY
07LjdE5bswS5V7whGcZpC9JXzF8r96B03l63A4Zx0w1qmjyDkjWDbiCo4O61JtvXmg+6nAmd5qlW
l/Z1cSxVJD9fvKYqpf6NPPDZLUbqJmQOP92xesVYFzfdlVZMQ1ZLMra1+SW4MljcQRJnRVvDE1HN
BW8H86G8Glp+mTjdndbLqJI2PgRy8ptebav+Is/vimA2CSsPwDgxukstKycJkLLEmZjzcw7wMgIX
odxqoCWpfzXbCoxGxjb6cf3cGLZN9zrVWZmLY4N7rkXSShIlM0hupYTVwsWSQuxxoR1Dmqhtj8km
l6uO9fSeBmde9q4vZAVz45vBKZQH4VR9yBJgX5AJ7wtqaracOP25ssYNvyXE5dJbdc496YHNMMHw
JjSH7RwIY5UkkJzUPzPtEILK6PraWNtHBSOAShX9NIMOSsGNmh8E7k7QH/83EVQoosTaDOIRnFBt
TJgCexhzDJumDCGs1wxNSttjNHJuByyE3/k7QqEy78LNf5t4/6YMdNKu7svWKMnFDEQaa1AlsIVF
lszEHST3+5WQl84+aKLuTwp5nSETfk8QSMKziuR38oC2HdKhD880O/iIp24fOwbG/9EZdv3cWFuq
kk9cmJYgzHwRkyrLJ+7fJkTin/RYs0vWDEdI89aOY1klNXFP9QwS0BKlnBL9+LlU210iHAXwuzCu
lH/w9ZJi6LKk68CV+b60SegmIcmgk33j8BYY58wMAKu67WMc6jGwCB0IKzBYv8a+RFJmoCZ+30zc
SHaTBCGJF21FRFSstBVLDHVbNnEbAn4EejMGkVdw4GIZpBvAL5+EybgkWnszitGhngr3urKsH+H/
rw7sCd83dBjDjstFpPF9rrcy5aYfBzPkZzOta6tLGffZutP6EkY99kvN6DSuR0LBb317aB54bvY0
7vb6iq5vpEBz+0hD2GKolNg5wCgbnFcCxHJMIDrXxayvReMlzHgj00j3rqEDuY55nnjH0TDD9D4D
ZkgZsiYmVu8RSTJ4leBqIub4fjzz2Ei5X2MxeRhf9KF57Org5fpC1uNsgEMJsgikOomm5akbKUtL
HjIIdDNp9xKeIo8MaqETzmMVtlfaCeCGF9JIyLNwTmqlZXFOLBhE9khBqJYx2zzmXfaRVR0qxBxW
dec/cTYTAWD1EbgQTLmOKkYKGpSCRC9GZNsJUyYIWMBdzDMxp9frNwtZlM8YjKQRlRiAPuhROjQn
wOHtpU8/3NjZ1tjJB56AXV8/x1WFXMikHAh8RzMrHdLeTfXo871VTILJ+e/Xhay07Xw7vs+7Z3F8
oVAmak+aoRonFQnNyoYw5Eke/5zc8HbNRMJnaecnPOtC4KCD6EQnXWaEsApkBFYKkC0LUDlo2gRH
IyNrzNjEz69ZSKv8UQx0kgTMsqeWf+f80gwHlsGtGvXXSX3u8UIIeInTWImwJMK/y0Xm77p0cJSB
2M3b5Q5dxKzmMpZI8vOFSCGQVAmD/PBWxWA28UPSqwz1Wym2f9cMsrULEVMgJ2PZQOdJNWt4m8/o
Zr3tG1zRKP3LKLx3bnybxGbSmapos4MR4jj+CLwWu0o5lkhpi7QIoJl1U0xmMWKuB+wx92I5bFWN
mS1evTcX0ihv4gPzuOU7eBPhLnoUUnd6VOBQUAq12keutIbOHNGym7ncDatpmrnRlHOJMzFDtxLO
ckQCdwIM5ePwGjgGzLA6kCy5+Cw4qSP/AIcMm8R03R4VgScYe4bC07m0VO+kPimxcAKCgeZAcEKQ
4V4yckbAshjuZnWbF9KoUDYWuTjuCTJaePAvs93dtrpZPKBvB1Dd6Sa/5G/1KXZyK3piCF41mIVg
Ko8WBWqERcJGCfUFCJYwcAuEgRuDYH24QwiIcNYFxZJImShGqIwymhBncjJA5sHnJLOYitej58Wi
KBOds6AXBAw4oeCQPQputA9eAwC2EDbf0au90GGVHtfT2QuJlFGCZbxSEwynuXpRWLE/m8Dksg09
s0f/XlECV25CcD/4bh+nN13wwx8+5CHbiUG3HZV6l6lIQsuRLWOqLGhlJzca7/o5szadMmMAk/3V
l68UnNPM4MaIIoUFTLUeDix2gbJYIZv0YCKxfWyY8/vg/G6fQEK/iNEnA6C3Zlug8M4E5V11iYqs
kBZNCTzrVEiAdnpBLMj7TNf7Ta0FxzQJH4pWfGkHNMJd38n1ZMuXMDoyiEfE3Y0BYfHW92og3BfH
6KdsZgfN4xFKxoAB1mwVUCesl9P6Gf69SjpCMLKBA8EsHL8OnoZM4ax2ZmjJepVysTbKDTW51vNq
jQPMC3Py/Evr6l4D4EQCPNRYzSm0kBspLI2kp6OX8iJ4aGwTUFsPbBblLGu1lGPimjFHewMe91kZ
oYwxII6U09S9fpirYdBivZQv0sswTwri5LV43HNRZaM3/UnRQvu6GNZaKH9UIdaK/A4q46PTyMh7
p5JYPo8Y8B9RwWIllAMS5UZtawXvW2lQzSl7KovdpLx3xXFAP8D11Yhk66/JopyJmvZa1HNYjuxJ
rpBY1REgewmmwz4wl+vMzgCk39maoRbDE3cvfVQ/sjuDianEOjvK2UiGoqGijrMrhdAsxdGs/cob
ksv1xa6/4xYbS/kWVSpiKag+nzjBSQZ9uvI0JxZBw5LBAVOeBDS5YvyDOaDG8GmfN84izIwCEZNC
5AFCqEt1kLkVm1DZZoDtJLzt9ev8yieW2lgVkkOsK5qxtXQLr9op0ty1UCa1PRT8syFdAlbVS2St
j3I1k5zmdUiA6hqnPYQfw5vyLKCl8qZ5nU7pvf4LVDQog0meMJkAqUUZMbpREC98lJfhnDCrYuQU
r6j0p8ovdhsN+L2aiprmdmmE4eosDZEy7e7A3XrTV7ErS8NLNKmzqRc1oxePdZ98Tr4uRI9apGoT
SUsIKVpnQd8yY+gaidTj787t1mmTbXaP9xIqxqzs+uedcW3dlGfK0TQkl0YuuTGQjThgA4Qt0JA5
yYn5i4BZ/lDdCp3ulaVsa0wgvz9H6/GSUkCmogvAtNNoXOlM0wEMz8O04u1nOmZfb7Kt9C9uTuIK
/lzllyDKVWRNnQCjHV3buR5N577HXZKO8Wz1rQQIrdyQPFBiRyYgO0aWr1zNxizWSLkPA+DZKMnj
oS17PoigX8cCw8uJU2NKeDan18qTMhNMYcDzqywZiajI8jsrD5CRYuV31xsjvz6FntsBl+pQy8Nf
7ynDBQn1Ofo57okjAyKyKQBZ0Fa23Q+m4PXr7+/tp6d39MRveiHHORNMSs2t71Hi9ppnYDU6vfff
gFi/KRY9ypMUsi6JKnznkGDSUZZ3tVbdqkY1M2LB9Uv3a2FUjDIkcRCENfykDrZ6QwutRngM8gdO
vxOGDeMeYskim7xwE4DbTPOow+lJ5+JtfpfczAnd+EcaWwkoPgSwDWuFNWwqx2CM9/9DVP+1SspH
JG3HxQnpQifXfXWJ9vOGENcLuxbdwhbs9dgFJiv8Y0qlAppalQwuUxD/6aCRxtyc2Xg9cqed2xxq
swDMU4Ag+/oer19JXwul4ppIS6REAES5G6rvRvHQBLod68//AeX+u3ZS3iiWI7GYfdx8XTiCmguM
1VYipMgzGnJoXV/RehpzYfOU+6n1JtIbCe6HNKblH+E7ieRrpzsAGPESuax3MEveH/CzGMb5PViJ
If5nwuLZmo0t7Qjjd2Kz+VH+IRT9+8gMqm6gjIkh5AVci3IeHqUNwM2dtLWCfeQg671LvBbDpBh6
QQN2yFvtbbqbfqgn1lTQerj09RFUKFNFoR6lJFElZg5qTBaPbqSKeZQM7aS76HURM5BlgzihftbO
k4OZdQNNjeAYIvQsxUdYWtov7DITd+Ifchtfy6M8TxMUXCSp8HLDjmA/B5sYL/jNGH7yuRPhzTa6
CTf6Brt7x25Y+odszpd8yv8UuZ+IIZmYJxg4HSD2QJUNZlYrNtHz0u2ZMdFqLKhiPl4WkMsQaLx8
zi8CtSItB+m23YLP6tQlSF2DPeCIxy8B4CUN5aUG4dUPMGEwW1dXr8uFfMrzzQnIWmWSS5I97jk4
SUjJkdn9yla89Fb7+S+sdjUQW0ikHB/4XOoeJIIkEEMpEdISjxTS2VWO1UtsIYhyfaBvigWONA20
8qMqveZ14/rGRoufhdi3r7u+9VzGQhbl+tJKrH2V1MHyAwqXGCzKjrhC7prRNMBShjQdOcrycbIB
EP/aBwB7qEBPqJ+qPauhdt0rfn0K3bkly74wtqQhjiRZSW1H2BMt/qSYRqTHvDuJw/kj3l3Io7xi
LxthO05YeuP0AG8mmPzijYooL90kZ1ZaatUvLYRR3k8zGh85BuRzYz4tTC0YnCgT9k0iA0OwZJZV
V+PphTQq5KoqcEgBfRWvJYAztXFnZmG0EZt+o0mNI6qAAJJHJ5snKwYVesia5meYpkK5QiOOkCiK
EZRMafKLr+atkk4s4hLWflLuTujaCOSIPNyPD4RWDNWPQmPJRmzct1IfmpEW8ozYkuHw6CauWuGk
ViRYsElSHvQo2XFN9bOVgG5RiNuSq9CiEXbmlNSZe91G11374jQpx9OqpWIEIQxDPf5FnGdrVvxm
gpbEBso48yXC0h7K/4QtXw4lqWZNO4JNMm7eW0d0CRIOqxDJtHnK/YALpO7ygNh8aUmpldzWZ/+l
G0w9NIVkp+wKEFAwSUgY+kn3foEnSpr8AvoZ+m+1eCoU1gAQSwDlWUJBRG8vcapiFlk9GtqBmHxd
JxjqTzd1cUFWaRpJQUddblYwAKT0e3FydWFmSGKthXIladOPWUC8Mvha9PJVR7Xr+lKIpV5xwzTG
VN6PAS/V8IxG2Vh621iYmDej8T8gZ+FB8WVFdIuOjoL0nOXYMkK8AuB1E097F97XE5zijuXu17vu
FtLIAS4eopWaqyU42Eh4AmKVM1poLiouzsEsGD0KLO+gUt4h7EO+Ukl2vrVHyYowHUwY3vP98Bzd
dFt5/y+mGlg6QTmIWBWzoB0/t7KNzPilugDT2fFdAJ36z/IBc5wPwsd1LVl/6aIaCRQTUdaVT0+y
2FCx4Od6kCCTV0zjrO+yXf9DvsmejSMhU1es/JI+JE/Xha6r5pdMsg8LmRpINlOjwGNCHB7m5CwN
b2PCOj5iP3+q/5cM8g0LGVwZCsgcQAaaut1gI5jIG3j+HUG+IfOwrDwFa0mUXoZjjlzjZ6ewimHy
4dRVz0n9cn3b/sGrf62JUslO4/NkJhcWMbUKRCAEJUkFWhF20oyQPrsub32UYqEblD6OYlLLOYnM
W9tuD6073xRPYMncam5yKY4K+ta9+YRczEU1CFLecWYigrK2lbrH9EYvwQ6PU3xs3RzT8qKT2vpN
bzWusvvkAjmySh/rNvj3HtOVj2YYh04VIVHLClNWt5LO0EyWAOoSm2o/1+MSfjmoNVPIW2tSGefG
sulPoJaF7rd86I9jjjAVaR3FwXR9eSOYaF5xWgc4AlkL4DAevRWsrWMcFl3GAEBGK2okSVinbtli
kFT9ENqMlVRaf158HRDlPAy/+OuBOu3qLSEYBXCX45sgaf0X1MLr9ZEvE/h85y220u+kvwiUkEHH
3GhsKwdQ25/F2CTcxqQYll+AT5Tv2FA2LHP/LGItZItaKUVKCVWMu6E15Tb62Qj1XawjIzCIsiVN
0yYQtIMWZ3t/jEE30p3CKH4MA5Wx58TOr/jST1SnxYd0XBvOIZlD0wdfMeVYetJk31KqKjfFTLRL
3nd5Sdtc9z7EmV0TSjkfDnPrCSjMUIL3x8aUJWnD9fEZncKOGMb3vJSz+Lz/4cb/0izK2TR1KWs8
AUurnNnlnmv4uWDXosVM7yygJJqRy7IYcQWykkRPf8ukp7/5OGmEoYU3AE7BRsfMRNinTiNoZqRm
VlTf6IlZzvvk56zfDTxaP0NcX/kO2Gp8eFeqGFZNzm3kBMUjN52q6ibu7grjEmdPRnDkkZ3LwYI3
uMmAccjiRzq8SJlmVdFT0vh2zu243gznHy0Y7qfATYrGNIyL2NwFwqmJbvXknNandNyo8S2KkE2H
p0N6mA2wcx70PDbD0YxEz0gsTrCFm0m0eM3kmudwuBO4xNRyPIL9oxCLlhhvIvGstc+T8cgBv/mt
E6xw3EaTGUybJtyJPm9lBWjDOQsQ1n0B3nLJnqv3IT1UGCmqbGNITSU7jprlo85QW5kKfWs5s5e3
fv0RtD9a6aNELkyXd8kE8mHjx6h73CCaAxDHQzucbW4+YMSdA+Emct5Ta4fBQRIBRmH6reX7P4fk
RuUwAo8YXO82su4p0bnTf+l848bBYAKR3UL1w5MG5NtQI40fdK0BBy24FfnWwl1hNe02qDYV5oaj
2QpQK++OqXrLj04dbIpkp0921u4D/dAEtxNGEkurE2sAjt3JYm9qsW7203MVPhbGg1zsIv2UfKQB
gTP/Jc5erHZmzU12EJm5+hInkpmPWzWUnUjZiUVotsWlmS5puxFQKFa8Wdrx7R6/VfnmmD+2qOgZ
Lnh05PAxzPfdcM7VV44Trbk9xYJXBLPJC7HJ8bugdZrmpY6QZGx/DGhsRthZe1HrcLoTT5lZq7AD
6S0p7GpG2+VUWY2yG4aPoYjMVHtok1fORyOL3d5WwaYH6ph/FroHAQx6RaSZQWHWoeBy4b0Cdp0q
PpSBOxY/uDxCDPhrgH6G/K8iyZ3rPoR1E9JEP+0Q+X7LIbrNn0fgHxJkSXQQRZbxKiEzj6DJZXUv
rCesFxZNZaTUgQ8BgAevrSfKpc1mpKvHEGN36UEPeyeKxJuxNuxc0Q69D4bqqDsBsfYkB01uh0aH
YdEpN1M/2ddd+IoO91Peq0dgPjNc+updDTx5TSbYEyDE+x4ed3oQiVMMv9PIjTUBdHBoLmGTMFIs
qz58IYWKivtMjYdUBziXkbfDg98JmSVO03we0MUDnEMwVt7oQ9Tu/sup6yLPAyxN5iV6tjIfxjoR
yaxqup0egbHJjwDXJXQpvMvfq0/NWXtMXFYX7WpctxBKxSVcHgaiQIbtleZZyxNLSFldViwJ1Jll
RRU1LZmInfr/I+1Le+vWea1/kQHLlmT7q71t78xT07T5YrRJ63me/evvch68T70Vv1u3vShOD9AA
oSlRJEWRaxV2oP+uhlJSM9g/LxslhA3redAuwID6eNFyS4L8qvRjFKqP/Cm8j7sLDkyE/lgVEmvc
T3U2coWbTdXnZAYj13qzGd3lsLIWrxdfAyBNcJZXskMqW0khtygLC9ODHD62aHv2c1GrxRkVJm2u
kYkREgpmBErWLfP6ssEvI8d6ibwGK5ndri9lxXPgyspX+ynMn3UUS3BsSrosWV9cows0Tz0CeMTO
b3hlry3zuhO8aC/6d8lhW5X4lKdtRAr3mbqeaWUOUHJ95F0hPTNgInDMUMfPi59eI14ecq++L+9C
TwY5seteNqIFV1sOydD0E7TVjG/LrNlT+2SRG2t5ROO+JBtdLeKclvqpv9QAV/UfFJklG+9Qxz0W
TXExaGFoZ8nkVYb2CFZn//zS7vrojXqCRyl71ib9CrZi0toNiuG1mMkrLYKH82L2r/kbOYJf4Xka
9vqa3iNFc5J7y+tvaiCG8u/Lsf+FuVZgTc/X9HpKMTUTue2VbBv3Q+bmAwSvo8XTTINxWesMo9vc
54/LRexOL/y+OHa/1444dz42HsY8DvGLciGty8v2VnA+ergMcN0fx3T2By+DIXmjq7nJHV48osjm
GISoUiCyc4DwysLG/vFhlDKLG6bxsTmbu5XVqDVyS2xyAjaOFWeKoXDa/APXD+4Z5h8xwlEB88is
zfqqY9Y6YXtH6l/nrUimh3BA6hZ8cPo605WquI/UtRsT6obR9TC9sPEiW6qDqv44L3IHTfhUKeGA
ZMaYdF0HpZitOm3sFBdqYwNX2ALpduvnjn6bfQX19v2K9GTVDruk3oh3bM0zfwI49SjrP1nN9LOP
+LPGwjlCapc0yuqOLI04GbhH5+Yby3+aiUTv/emgzWYK50VN2txKKfRGSc5jXup2V9MDZsAutGPg
ynpl953sH62E07EUZt2ZLYTNLPDayifqW1CZxzRCuzUGws9v6f8nAfkjTYjMmg4mJ6PGcYi/YmrP
DlI3Du0EjFv59YAp0skflYO8O3FfR9M0CdouDNVcjXtzCFtNr+nUA8LWioqHWdHtEhB6OXuJzfcR
95XzOu6byX+FiV1K3Ch6rnA8sRKlrF6TRg3sMmiSW03HrKdBh/Dfkqs/AoUIHWttZtJwzfXddRTY
uMruML4Bopjy0BZou8wkAmUKCr7G7BddqXVkVy2vKhtET7fUHO/6pmvtsk0lyf5ukARZGjEswtAp
LxjMEgE0QFmQsUYNytKD/tQssTfEIOI9v2v7rfho62eARLB0U6wEKhmegyKO0w3IidyZDsX37mk6
rkQM86Fw0/v0y/D4v+iOWRfrk1PZiBXOugHmV/BS4zoZ3HTXmjP6ANJ2Zm+lLkkPMsCpfc+ykSYc
doP1SUJGrCb1ZxeUO8WT4q7eU0cBAfxmyhfJou7v3p9FFXYvLLUILCFoepzektzJHxnmtzENPCUO
/YKO4PvxIsAQMkbm3yWCV5s/t6ziiZ/UoahbtJWt74g6IEPegFXmoCgD4qbzotYgdEaSWOHT1GLB
xC6qiklt2Xrb2QMZJAduN/b+2TWxytH3tU7jELuWoowWx5dF4TJ0H9Ij/T6pr7SR1YP3m7k3AoUT
PjCljdoFRrmOi4NGiMWA0KvuluP8HUiv5UXhRg9maLNneb60PzSwkS0kGkU25hpbx+0Gb6XumI4U
Yz/tBWaADrKtk+opJBhFsqQxuo/Xa2n5tUOrFmDWdeDMYMx6tCsX77Io8X1AzMn6AGVWI+QSnVpO
kUFhNaytXBL0bpHIqGV2WM2QPm1WUnAtXTcW86jAo40O8cbb6qK5SK+q+/Qhvin9/nlFbuAYm9QO
w9f23lTtInQ0PHvLiuD7o9ab7xCcjpZU7WSC2Awp8HRt3pj+isA1/WyOw6XhTs5H/n+1zlwrB1m7
o2yZBf9jdjpQ/D5gTJbkPbEsV1Pr5/Pnfze32GgneJooDkD6MKArBiR1kRfraNHt2qlzEp1n/lwp
mVMPcfVPTscipmVyHUQIwiGJ1TCtLANbq+jqjcbAHRkvd+f12m/FsP7IEA7HsGiB1fY4HGunanVn
XjC/ukVnvLSkunvkATEDiH3g4KqMCwlMkuaEhCaOvHEX+PpxuMLMCFhCisv/hTHuJS/gn0RHi4nx
e+sT7m+RpkxliEha4Ka3DIMOaze34Riv0Q/6rblt0BmGt6+DZDH3wjymwnVuGbqGmqWwYdE4WUmZ
IMteC2DUKQD8nvoh6O4KDPzLelv2THIrTNg5Pc75NORIsrvUtKflMQOQQm/eWNYNld0e9g6YjiIz
x4AVwJRFvUY+gTlBx9U+NTEx2CX6F6PSJJYokyGoM/RJPWYEMnK1OZjGTyZt593Ni7ZqCO44GvMc
Q1yJDliz3CEELfDkDofa1/R3M3/Nlp9ZVTrgK3BUPXZC7U1iHevuiznEVrzgqVMap+q8FkhGp7lm
XuuDLYfd6rjJ0mMBpHUpDcBeXqYD/csAswXgvXXBJTdtOC2EwCVz5G5XQH+PcDOJ+i+FbuneeeX2
do/C5tH1o33k1tB9c/eaxhEsD6GCG18XvKljebeUw+t5Ebu3yo0M8crVzWWJCmUAC7Fze3Yzcmtd
rVEcI9cXS3bMGPqg39/PC5XoJQ6HEAuwknMCk+FZWh+XuekuaBa0kgHOPXe11UzIxDhfEith0KzT
Q7s3ShsMugcU05zJTA7nFdrLMilgxQgDi4L2ie5kzvOAjCzTvbKa7doAP1rB8VSrfryLKnHnZFr4
iBcZidjdzWOqqRqqASD2T09VpcZmJU+47ulP1XW9uNYb8zi1owLcMsrNXN0V7oDhM1v2SLC3tAxQ
XYbJDaJ/KgooYaGZywh7N7T3MX4aKGZcpqMRS3ZwXz+qUV2lKEBwsYESEPoNyZoatSm4fjU7sshP
3f9cu6zLNLDTyh4bVz51vOY2glMBP5JpWCow/kCOIfi0OOXYzmayvLydv+qtAZLe0s8w5uMAgzuy
w6i4ZVUrowTfu0efiBV8WaUa4L7UagsXWuNb/mh58Sucy+30EN3Oh/g7PVa/+C25OG+7e308J1IF
h1ZV3RRwM7FwawBE6YKpltiNDorqvK0QpZqtHXuKMbF1zDlU7fPCdxcaGHbrBhv8U2wPVd7mLYHG
mRYZTlGqil0pY+sVLDWuyFAut13dcww/T7Hz95J1C+ThmCWyGHgMTn1rYBVJ0NSEeZOV454SRvda
0T82SpMe1BBMoyk667WIS0oye9GSwZXrOqeUm5+ih9Zned50MfcGCvbIwst9WtkWINUnlw62HCVw
757GTJMhezJVChw/wZSL0gzyrEiUj/holXZ6ldzlv0zdniuwsxNnuA3fIjf7ReQYRjtegiFN1FA3
ZNpKBnW6xBixbietRu+DXtd21P9a2p9qnTpR8vP8Vu5EZAYqdo6RMAs6iu8EzOr40BU08BLjSNIv
AYxGOf6DCCDYGDpgPwn6VU9VIcyoUsKhStM33Ctril6hKB9sRZtq97yoXROxNrKEi1ecJaqWM1SU
P2g4D60/gY+hPrQAJww9ImPE2128jTThHMx8NKdiCBWva938Fv2Qd4kC3uzQL68Rw8iP6SZGLS2X
dHrupNnMQg5lEkRNTsRrS6+ZRTYUAXSsNbdd3+xj6FgDqn64N6Zv51d0J92AEBi/oeGmhJNwunmT
sui5ldWKNxiGraaPI3n+BwEGOuAYGsUJjORUQKA06tgFjeKVy3wYwyU96HielNjF+pViTIK/+q+Q
VctNMth1uo7xn0rBi+5T3j7W+lWk/SbtTQPIHzPIPFmD8Y5hcKYZpoU0F6FQPFVZT00lbEru1dnw
S6/U55oCMIqr+ctfLx5ncFHwEAb/fL3rFmMqeY3F05svRg+kkUkWZPbi6okIYekazawCJeqwP79N
Xz80hV3B8fUehpBxV87cIHHaL8ll4PzL3M+J5HWRN5tmVItp0Aqny8AbfGi+jdP7+dXb8bEnAoSU
gTWKApZO2HYwMLdM38dg8ssSJINUSvuzUxc+ESX4wLiYW9ZN2KgV+Xh2wah4VxzLC7R/Xsna63ds
/USU4ALD2lzMoYCopgV8ERiXE2+Mw1tLt96TUbkkmTk7E9Mee2WUoZju1W5OZAveIu0GrcjLDAGz
psG31NLoRTiR7hikQ/u9L3OMFJRo+BxKhloH7yc/0Aru/8OuAt+QIeVVUfMQImdW10mtjKvBstY1
+uVQW6gkB8yZ5n9I5TnbiBJuSbM1xguo0bDU2WDr4c/YoE4TfQvQhHZep11/shEkOMm8S8dEo6v5
5OiWALZgb15oWiCRshNYoA6u5iiJUdUQfX0d9xlvV2+StxTARErWeuk8dPelwvmhSoEKPjRTKCGR
2lftv0JFSvcaVcohrnEI8+AlVH1S63YrHVrbPel/NDMEm0i6hJGhHmETPTBNAEJrBN8mUMu1lawB
UiZJMIl+qSrdKiCpsFDeVvTqZmlDrwkqgDXwspUk4rtnfaOXYBddWeRdrSGuZbnxVlKU11Pyps35
V7Uvj4jdfsyMQ8CI5IhJDMUQYgKmSwrCKihZYVQiDB2OIa8FvHs9R0MYmnzPG//qsITgvTVLkcJ9
7hpupKs0Uj0E0TE3gaWl3GvANrJy3cF7hkTerkXiQoXLK0VwFTOSgREK7sAeWZ15MUzvHYah21hW
mZUJEZaQmXyurQBCUhVzun1r19F108jynj1r5MgUKcocH3xzpyE0yYOYt82MpaPJUS2XyDbM+Uop
Si+nk6Qatn6xuE1bWULc0SelHnLQ5nkEl3637ScwjMJHSS6Be+uG25CGmQUKtcSqhhIGYZ9CljcV
d7TK7bT+wvUf5w1ud9U2MtafbxIPRvooDVXI0NLFVbXmqkm749CqNp8W7/8maj1pG1F6XOlLOiBY
VXWOZpRciY/LsLT3QR7lt0wfh4fz8nY3aaOasElMy8oIKJSKZw6Ns2D0oWUSfy6TIKQA8xips6ms
ixeXflgXV0ZfPv6LEib6Mqz1/iNGeDOc0rqhhuKp1X1fv2bFz/O/f9fGULiyCPJ3iBBUoPg3VD+h
QjDnl2k/XLIichp9lFTodlfqjxgx8lW0Kgqqt0je48eB/GBo+jyvx64APDhZlonqqio6MkMZlbIo
F8Wby+57FTROEwLS67yM3bOCrhXc4nWguIowaEYXB6gqMGx34VtthlQzdkYgoCT4/3lJu9psJGnC
UbHaKBh1il3vk2tlGo9lOzyeF7EXTvlGhBBOY8DFdPoEZdTujZWpH1FfC7xiUOwJpISx8U2J538I
pXxt/DEgGCMTggMoYytdtNHCsDmgPlotvIiBphomN0GXHXj6T4kkbJqjaofROSJeTLuBFuAkhWln
jepG/X1qLV7VV5Kt2jWKjRRhqwo03kZRhgMakNpNw9pWMssO8ZKQUN09v2V7FZ+1ko6cFQ12a73s
1CxKbRj1YE5Cv0t743oOE+W90NXhJjez/lrNevOywHihqypze6/FVPOJmTWPfM7VQ9xSVbKdO64D
3bbgLQaQKS7lImhz2VUJD6seE36xchskoT3W40UaFgeJ1qtWQrCFHFPTKdfwtCvCOWHipW+bIQr9
JqHL70hDp4xKUzxBmXp41OsUY1htaR3HqA1vEsMAWUetDw8sLCyZk9nJzlDnIBbGcTQ8p4gGXGkp
yjWagjtQnLYvVZJmB6sowMJH4+Folp36TC29sONAlRGs7a61xVA0oquDE2eNQs1Q03ApQh9I7+0D
sF3JYdYC/R542VKgwvXki+tt4RkFk00WnJ14bjBXFHVtEv2nM0kNH1BWVw8B+DwHN9Fu2ORErrR/
fEc/U10Lb4wiF/1UAh7gNfIUaMA+mNZ8loaYrsN6eubSVgdehGhJ7sLbcooviogAgFOh6JZaFI4s
nPiNrt8lut7aTM9yifHtOOKT7xJOd8LVCT5yDv3Rou9ll3go2klKnDtGhYo7Z6tpGyj0C16xboqY
pixBD8gweXS4o+ZvqwEAgnK9oLkl/fuUxVSZihcU1L8xurZuxCYJ43E4l7RXQz9GW+Q7L0P6NFW0
l6R6e8UREycVdUHVIAwv2qdiyDCMatcHoR/Fver22M80yOzJ6B5Yq7okMq7zsHoNJ+0wVlTSy/Bh
oIIBnwhfN3WjI+kAGj/lQIvVfDSCQOwFIJ8Lm6k2e1kpVWcwjXapPfjx9/liecYE6Iqbet5r7YQF
fAOKonixYroh5u4M94I2H6PIn4Zgvp3RwXEFELzZicIeyBPR0hzPy9s7QFt56/dsdUa2w2iRRH7H
fjXTb9pdKousPrqrE26JOrJCqCVymqVNuM4iGqEfxgk7YkCPelTjs1OQCJASbM7d8zrtHT59I09I
4AnQ3XlswIiM4Llt79pJ5s9lAoTkVzUNVlcaBOB1F8MPl+Uic2y72/JfFXDuTrclbot8KXGP82cD
T98DtzXtOrBkU417s3/mn5Vi4i1BT9SFRDXEBNmh/7r2/mWmnTMwgmNO/GqhtnWQleP33txPZAqu
sZgrM+UNZMYoM70th3XgKHoqfmJyPf6yuPyY35m5LaOG3fcsmxUVPMuEtLWsyjDyTbVnDq8JwBqC
2A7AwFGT5EiBHlqV7c1UTzflaPx90gydLXg1i3Pz0428y7MkDQPoTHOMNaF3NcJk52QtdmFVdsJ6
eymZmy4SqXt534lY4XAHlCSzwuBMmkNz3X3w8Wr3/48YWtZLun8o/ugoxKMZYPlDyiFszNEqNX+t
4uVw/lzvvTWf6CMc7GHmeNib4sjPYjv/ygCffavinSDy2C0wD5rZobDbxs4eTENKNSJTTzjzy1SM
aUSgHlee4vz7BB7I89qt6/Mp+vyxEfGqW4JQNR5TKJcbil9277X50o/U7TPmDLPs9rE3rWoiAzdU
jjFtQxObAzMzGJsMIPA+oBtnZ/yK15aD9bjcqgBWBJ2gdqS5/Q9ATScy1yXexBpuDixe8jLyo+Zu
IJFP+8gxmYy5anejOAfZnwUI18+Vj0JjA85bBPiG9yK5JLOkPLRzAYYWf36/4L+qEEAgbYRolvRK
fNCJetX11WNlAsaDDu/JnABUa3mp50VyYdwNCRu5ggPLuoC2A8OOBR0/xMu3WWs9EJRKrHA3Vm+k
CHuks1RvlNVNLgBD6VqwdRO8UT2xVAb5ItumVd2NMdAqbvqwgaDG7K/JZN03FZfkNvs+f6OM4P9S
E6Cdg8pCn9mjC0jfp9j/gF59kE4r7Nw10a0GIDeUWzWcJtH5TRGorM0s8lfSjuywvNB79kA9kMD9
krU27C4cbvOouqMBFBSxpwuXt8Bg6WaIMiy05Y+aM1Uy4HeJiI913exNVxiRFSU59mYdPnIy4JkA
Dzk4aPd64BrjoXhcBwLY+3kHKJMqVCnaPB9R2FkVa80bLQqcKhsO/zcRwtltWZktmpVG/sC6wca8
/hFQeERyhGR6CAdVt2o0eZdYPdTI3SQCSJwMd3yNc59CxR8T+HDum/3RjbpoggYrxYHlUqKCgmds
AKZdp23o6CCsnL+dX7b9g7QRKBzWvKumzgI3ih9zE6wsE9jNXpTwNtdAqYuG13x85xTv6Ew2zrgf
8TeChROsaBWwIBcI7lZ+lAOx09lvnsCRlypH7T69oJ4K9J2rkB57DKt9Oa+2bCOFQx2HWZqqGiIJ
70NPKZevQLiXTd3KtnL9+WYr1bYOx4hAwXHBXbdaDiPBWxqwcxY75AaIlPLK4cPy/bxmMqmCDyFx
XDWTDqlUuyTdtwSYPKbh4zH0us2oq1reP4izwMCJRmJUwD4VD8aGF3NZRL6ldE9xpKC7gRCfWpVb
0uFSndLLOmaSl4P95HcjVDCdCXM4cQ9Kdz/tp9RHH2H3HhYkOCisUu+BPaz6+VizY9LGiWMVGF8I
8KLlVXxkd0scsZfzS7BrS5uvEWxpiFERiilWvAqKL9OEno8gkZjrXoKAehAqvXj1MTXxKWMslpC1
dY9NLeNjxqf7vlHtdJB1QOyKMTVcZFQUM8nHnXJjsVZhmhgDHHGRqmI7xPOi1jwMRJaH7K0XyiAI
qijucVNsn03UiGUjryFFiYln6mZ4KIOukxjmni549MGTgkmJiTeG09OXm11fDwNybqUZQL6Z6dEP
UytGf6oTxf97A9iIEucgpmJO9LlDvlP1wdegmY7lJIN/39WGrDPSqDYzKo5J91NGsyXgYLyM2wti
5H5qpH45LxJN9sVgVooZGCrC7MjporXRkIcYRoggJrQcJa96tIrEQBlb/uGdFJ3FFENfmKTDf4Ik
PZrmsdYVFI74/FLqy2tRSyH69wxtK2P9+cacK7OZW2XNdQaQzZqhk0/2CmQHvKrlx1za0ZEerQsi
s4Y9B7yVuq7xRmpf5HGkgz/Er0seuSjfm2CbnjL4/Ghx0JteHPtl0R4KpVUvztvhBwKpmDxsRYt+
EWwzYRxBYerHj+zJuIveW5CFFxaQHpRfqE1Qr7lMD+geQV7xA2PZDqqc/9AVfLKzgjvMc9a2jQob
6rz+t+4Vh0pzG+JUx8mZ3AKPfK7WoboqG+3dLT7hORyPe+Bo/0xqX2ehxaJ6QJ7uz051EYP0Ir4M
bwZsd/klX8GJpXSF63qK670VKax33tOiGQq45Y7j9SXq0neSEtecG3+aq/R4fnf3rJlrKho/4AMA
bSmcmBnvTAlNccXusmsav6nZKElu9w7/VoBwXEIAzYxBDO/fmDO41Fp7Dn502dfzWqxu99OSbbQQ
ToeSl3zAMyEy6HDQb0NeYMkmY3KXaGE/GougHWCZflZAV//RhGb4eF763swrbnEGmHrxYkrQdnd6
OOeunBrNgI7qJQLpXXN0B1d31SvQu56X9AFAcKIoIgIm79ABjWFwPNEJx6CsaqMODC3yWagu1+nS
NYcqtKYnvvQ1QJ57JCrLBPj4wsAryMLVQT+wOandXB35Zd7nmmupo+HzMQXpeD00s9emBR66ysDg
fphlzXe9IcV1i04mW00Gy1ZZz35jRGTOAOFJ9N8909PGCWqCKa6QNE6WqxPI0+LYG7PekNjOqs0n
bTGMulZmNOSCgnEm46QVsdkhphv178oALiSP37LOeC4qwNuM7Of51f108NbFtSgGRDAGQC0xUUnR
W56hGBT54VKOd2Hac5+isH5sih7c2pnReH8vT0d+u2a5uvqpTcFMqKJnHJsZhDcdM28U8r3o30Ye
SM7458wWim0FrcFlEzwmcCIpWh/AalDWUMDSGwCBAcRs9cWKhSwDCtlbxq004TTkidWFcQZpYYXc
PcHQcnoJklK3YJFEsU++BXqt1Et4QkYa+ymxGDIKGP6gin0tGys7L2DTmK+86uZFVuD4xHv0IQmJ
smHqO+MhQwOFewJLZHrUPCxIlp+rvCgvq2VO79QgLI5DMgVHFtaBi/cpcEmXkcRaPldg8Q0MZgk3
TdcHesHJLVaGJr1KWeMwYFCuYuC/eeYBki7Mu+ioVofsl6xEv7fA6MW2NAwFoHdZ7EPozYbTkPWx
HyooFHQPWXxXZpnEqa3WJ55yNDppqJGiFPZprqMEL6I6q03sR/X8zUCJN8u666Durhs1vg2KvLIV
Un45f/R2FTM4x1UBA9Gf5kXbYGhbZpaxD4d+xaoXThIHvaOSK+Ua20TNDAAUYDJ7fQIX22jSvtUA
A9rGuEyCmCelgW21XOYk91TZCtFOD3e+VIWRlVi+giIRM6pDrzyDKVaySXuH2iCUEIIJus9FxCma
w65DRwxApJXYqQqzs1Gd/65EVmPjoUySc+5Lg7Vj5XRM6wlhLiu1LE4sHGwAqx2suE6BTAVgaTPQ
DRv8crMkzsjECf6xzeYA1bEp9mem3ncRxg5azTEypHuRxJHsRTRDgyVYjCCEiyGmw0W+yjmWMe80
gBOka//gwu9CLa9ccyBo9ZEFmV3z0MnH2wb64cR7cQ6rUw0FEvvCvNRzXPA1fk81GeTW7hJiEhHb
ha4aXewbsoLBypaww46VwWFpTGftocm4akepbCBmT5Sp4lVUM01AiYl+MEU7lBErc+w3ymJepKWC
CXdcfuyWWbc0aek/GMfadoZeuLUdS/SBydSEWaXFa98dJnADfX5gaXptkujZCvt/0o2Z6OHG5Cic
07qbm0gdhUnYjsmIYxbN37g54n7RVz9Gqt3SgP6L5zA3wtaF3ghL2hnYIijK+IlOioMyUQagdGCv
F+UsaxzY84SInqs0jjc28ZoRZLpVjuWAEwZeFLvN9GPHC4m33bULTAhaFPaH7i7hOaCuSdWB9xaO
UPs1AphMmSZH6R/VQpJ17OqCPjF0CaLvCHmHsGwLHqLSCCdK0d9D1LEIejHPR6ddCejUIbA7zdJF
L7EMHec1w4i0pqDZcXhaatks5acLE3IJtDBz5BEGphzFDuMBhSsrCqEDLdYGpWl8mwYDD5S9l3PM
oxbFPXKCN11rZBnF7iZtBAvRaglioG7GdeyjEy2xyyLxGRmRZncUyObL1/PruJdZWEitLRWd2hxX
3NOdivGDupnhlPSO+WljHMY4HW2r56OdW8GNntHfVtV9OS90N0+zVBgix/AtXL1gH3mgWGmX8Bi3
wZVia9Lc0P3FbqLHFX0sfgKjgozXa8/HbyUK8StRCxpHWY88mFjHrgcPQAHm40gWlffMcitGWM5M
VWLA1pqxP3XJfVg0V3MQSuKjRITI6JNg7nfKoxSTKOH8pC79tzaQ1Qr2RcAEwXGHorcYqczJ0hNN
h+njllIcUj0DqUb5XWIDe/cFC4fXgBtCYUWsEw9jtKRLBT+e4K3G08EdcRjUtLTx8n8xRBoBl0d7
jS4LdyzVZ/QWHc7L30szLDR5orZPMNIjutsinCsrzEjsk+JuNOKruXttghdizVfl+Pu8qF3bA5zC
R+cEMjXB2ltTiehMSszmFfFlN+U3A5jR7DAc3v5ajqkC2gVFBqJ/hvQ0NcVSgxyniljB/TATO8Cg
/kzUvx2FWtFrNmJW/7WJiVHUZVGfZIlfmSW3l+QmVOJHPspwvHc26ESMsGplkMWROiWJ3wyWYqOl
7ucy6bdmXJa2MqQ/jAbtyOfXb8fjA8oYoXf9a4VnO1VsRtk6B39cgmKDqrp52UZeqMWJm7ZoP7ej
POwvxyJogRw69uQBrxtEEjZ3DAWjyToh4HlYRyUE7xFGLal4j5XtzcrWuOqmaFRiy7fzan4Gj2Eq
7mxorYDtW9YnewymMCA9nRJfe+WVs3jLoTjEryMmfFvw+I7e4mp2/mT8WDjATWRtHTu+ZZ2ZIPjD
kQyLqemcNSQJE5L4ZkPfslp/nstQ0nT8EfyFSyXAOHALQ3RRGZ46TjeyGMBGicnExF+J5RTwFRuo
5xxipwRE8PArvpPVHD+DFWBFtwKFI4E7YYlSlbVGatvIHDNyGOrvwYEURwq09fA+am20FKQHYM6+
S3ZzrfCdU1Y4J2E9kzTMoOz6nE8RTbv11aE+aF4EPiVnvAqJc17kqs05iUIsBaWR1vIhTn1UsC74
4i+q4erVbzWXGeqOCzhZVuE8zC2P9MBk6z4C5ehQA78lthW3cdeORPMn+5G4xU0IOlDcDCU67h1F
Hb3ya7EFubJYVzWbfFxSK0r9KSM3Wlu7GikuNMq980u5dxq2Ytafb3zpkBjzQEqe+OGcgXuhe+9z
GZLKriaGzk14FM0AkNGpCF1H30MBh+2PCSndGR7QDpSys0cz+mtC2/UYGBjvQjkMQxTitIqBgaPQ
1LLUH2flNc6r37hsyJo7PipCn6wPJUYL6FNoaRdhfbJsGduSB7B3cGUoThtExmPb9MpNnZLy2MPl
gFKrJUpjc+D+fY+TJTvUSd46URoAKqdqE09dlOZVK2cWO+bMg+c6KBfMETX0om6j3CtHRB1Wq6w9
drXSOSwepvt8SOnlWJdtDdy7TrmcxxnnTJnSx2Ik1/04Ba8l2ss9RuvmtcCvOWqKyd3QKJPLFCy/
r2hG0Q4TsZpDaVUE5OhAUXFCaFPbalDKig27uw4oNLRGr3ip4oNyqmQomlhmgvQmcCYgY0QMmw9k
mPP2KxMj2C+KMvWsKHA+pJ78riNPRM/vQov+Q2BE2QR3vRUTCBWGUxsmVh/ovaIkfluXjh58MS3q
jLGsP2L1W6JlbaUIF6+KKKqRg2XVN7LWB920Hxjtz6AlN2peH2Pd8tQqlyi2d/63IoXDGSVhj+mU
PPXVBYDoMzFx36PB4e83aStE2CRLjWZdL8PUt/LvSvCc5t/T/Pm8iM9zPjj6GBXD6x6CLppYhCgU
xxTJdoyYsAJgFYFdt/Y42eUzfAEagw6GjyJodmwc67CMdntpXFQPhSNz2rtxePsV6w5v3KkeEPDJ
GPDa1Dcvs8QenkAUesluZ4+49KV75SuxrCcN/6thfDKcjfJCnEpiZunDGixG8HRd1ZMGxoWxCW08
Hb8aA0qzEcXGTgZIhEY8NPbg8oss5YuiDv75bdgLmBv9Rb4kUFoMRRc3qQ+oBZvmP9vohsDzz/RH
SBuJVX3wn57RWsQDwwW6q5YEW/4fjN8FpFAUbAzkqmycyiNXlptep0DB/zYeQgf/lB6a2s6rg4zL
aM8HbZUWjm03Kl1vTVXqp+B+0+ldHeZeoMvU3Ut68PgC4EzE0HVG8NS0jGmcq6TE0pIlcTv4HhIR
eyYved3+g09FtNaBXmIQgOMJzg5klHXE81Wf/HeufOXxa1X/OG8nu55uI0JYsnGZ86ag8HQWWoLn
ub0um+I3q7OvWqlca3FV2GhPldjm3u1qq5bg6uIOgNDl6l1XZqDW746jh+lzT3a/2LWGjWqCs6t7
tarCCKunLa9NT/1p+VIXsqmZ9Zd8Mv2NEMEY1LBsy7rEpL5Go9ssqx/0pXo+v0W7Rxn5J5q08BLy
6ZIGjox5pjp8CtKcbxg4Bni98j+kfdey47iy7Bcxgt680ojS0vKr/QujLT1IkATd199E731PSyCP
MD1noudlOmJKBQKFQlVWpjWFRb0crRK6l9SVkT1tiet5DL8wKURP0Hckk82j5/y9glbNwwwC0c8V
RoG43BpUQYBvaGOefIMb90v1c5UAmHY3yIV5IYoO3YxPUFDgShMvwks8npLs67joJ2Wy3pRkenaL
rvCtznu9vdK7J/uPXZcXqi4ujdVCL80EbCiGtMWDri+BxtxwNL+so2xoc3fbXFgSTvZcsLFgObe0
0Kdlaj5lkDi97czetgEPAMcpoYCxYRcG9jLTurkvY9p/B813yOoqKHHmNEhLrKZkXFpmjK/sxcrN
U7qAKqUoY2tieVBBp2N0l9VfS6BYda2pgr4dUomDe2t46SD/TRc2LaZA22yEg1ZHXj0XifNEmcSv
vR0B3kn8wajRtt0+612CGQPY0JqnpdGDpaj8RHtONdls9l6wArYYI+Ag1URJRIiJqj5RtayGMi4c
24drQW/+1Fw1ur0n9qI9KBscDw9APv8sbDtMFLS6RxkI+PtcfRlcBdXvPoHYj9YWRxww6wzJ5m9J
1pO324b39odroLnP+TW3Q8pGpen51LgIKD0NMTUZdKz2e50E/UB9L5e9efY+GwaiNSBewNO7mQgl
q9F5SNPL2MiXr2rNomnSJ/B/uHmYjbJK/3Z+A9Hy0pq4+dFkhYY5F6axGMDaybmvGgqpn/o0pexL
0UBQWnVB4L8mr1OJxP720sp8FY/BjLeJnQGLDEw3qBliTIHjeacc0/HnbUM7OTWKdLqpQwYAa7uh
u7BSPPmhuIU9er/wsSVGg/KrGvWx+Zl+aqoDfZcd7XPxRTa1vz0b13aF9XW6wSxHNcHXnLNDWc7g
uC0PClgvbvu3jSfXZoSFrHN3raCUgrOOQRGw7gxJGfwbC8AVQDLC8TYFGFypa9eksFB34zktk9D1
ur++wrgTf0xwJy+ColpbXglhaOQjPQsm2whUk30a1eqdW9uS1HG78a5N8c92YaroZlAsjXkVZ3ox
fK/NOn2CcLt+pN5kh1mb6uHt1dsp5sIg4jAuNJTZN0WldNFLlzHsA/3BBqpreJpYmD+Y4RjRd+kn
6FTIMsht1OIGTaRd4BS19U1jCrP0SWbCQ0O3fS/5ZoOsd7CObGnjJZVB1nZ3uYV3M2Kz6QKDcr2c
ajU6Sw+W+jix2tfV1M653UV6/vfdLvhkWWBuBmcNEC7CLp+cpdC9HD6BY+F9p2ofC0f/pVjsMXHV
CmADtZfEp32//hgUckltqYtenaoqLooaiH8D2utj+zYRWZd+e7fBMfQpf8d8ZMvCDbrMres1Dhzz
KhclhxVVVMxvPncLOaRq/6vR8o+VmcnQB7ve4d5GjdM2cCELX20u9G6mWl3FpV3c2TYFaruMTEc2
nrwXmwC9A6IMHTfkCMJZq9acgCkYi2jl4JLI+xdK2cvt4yUzIUTZYe77HtlohSnEghyMBMXTvqDm
X/eswV154Yiw/XK1WL3Em7DLF8cnDGKN1bvbfvxue18/yWBCxxphc4OsXyxAKZNZJCUZqlhNc/rV
U0oSjF1N78u8Hx8bNZvvkTma4VJNRZAwS3soZz2J8SCq3uHeNj5NYMwqgnQAUqUgk/Ou9RolHJFO
+7h7VpBYNtkTACCJBJHze4NufjdyFlQ3IZoLvaTrAGBVeVnmI0J37qVe7Rd6A42K2VrXtzRfWMhr
gveK2Q0v64gLSjVBnqxhcjw0kWVbKHEb44m5qKp4aadA9IETh5ZFcsoWtJxykMTH1kw8v+hyaB6T
VA3YYkGUl66Wb9FliOym0p6B7avDvDbHsFY491syE4BAcsXyohY10aMDft7G1yadSHbfdiyAk5qC
Lxl1aj79L7ZZGKvbvl1ArpQ45vTgje1yyJOy8018CJ/Bx7DWietrI/Oi1FVIYCvMe1vbTCYVv3ei
kacCtwnyNA06ctefwSBkVtyc4BzM2q/OTE7uaOMRM5bx7X26nZbhHv8x9DutvLg/oUcwVeOg4kwD
0hhbh/yuO3qvyb32MkSG/VtscDmC+U9ilsdBcZuhQMs1q4DQ21xqxUqqJXdtTgSuHeY8nOYjh0YP
UfqMeWfd+QfaY3tLChFoJCagaQHYR9jZk5pkwzJy4qxkfuoyjIF5yjdQDf6LhMQDBx+QjobuofR8
/eVcY7SWFnNPcWdCpt02j8ZC4mxFlxfqCLdXcTfIgNWSv6G4U2KDnhBjyLzcqdBrLVf0JLssAgNe
HxQh4IgPNAshJuw3Yfv4GbVniDDIoGG7S/rHvshn4uVauSZuXscKyCKVugzc6a12pC22vb1yYUW7
XtGyq10MCWLgqXTXByDt7kxIfko25N69c7GSjn5to21LHZy9RhWzfnlV3ObMBtno5k6millaHe0I
FVykG2h5y2Z7NWZ+6Qz1J5PQp6nGlLSdpGd9gCby7a2x4w+MIcVCwQOIKTF+OCudXK2t05iA42Ns
S0wF/bhtYdcd9KOBa7CRmopIvQYJ1bo02OeLAXoZZQkTRH2nMYM2kcmZ8GAnBAtLBejfgVwUgOwi
PE/pms4yhyaNtbGgB1KjiI92qqZ/HVUIoau4C/oKpEsQcJGs4t5j88qykDbO41xQzBnyA9Z/SFe/
7J97D/KBeGVD98GG4xiRZdHqBepRlvfvvTRQ2UehAszV4P8TO+Up1UeitFWNhgYnRkAzAeq2xxGS
yGpI36aPmewu4Jt8s86Y3VJ5SxPydELymqSFWhZqUsGgduD4hvEjxpwiJe5ijIpKMo2d2AFE6x9j
fAdfXDz1bI2gRcYA4OocpzQPMhwMQ8LFvQPs5IS/f4wIwXh2SjqgJlfH7pf0FbqPYfE2HI2HOdCC
OTbPy/Ff9N4w3YTaBFBbGJ7fjM73iYm3YYkd8x8oqQ7VokMZcBUs+rl9kBUlfm994ZPxLNPhWHcM
t4tHYy2SBZl6mcd4UQ0+sLPnxVoHX/PWPDBW8wsF3aFvm9m3btH1AC+sjyyp39pieca0+iM18xDj
/d/tQgGppEzSYCdC4Gd5aLIA3o24J+QwWTfYHcDdeTzNUep5n4g6hMnohLlhy553O+EO05xccwPy
VNtSm1s5ja4AVYHYCgyFfk4han073O1s1ysLwsNEKSsU7+a6jit8ReuoKNRHCnvbxv7XvHBDSFGM
UbVHxy2A8Y67E72jQRaSNiq10H3iKmptwM5NFpSOn6RSPb7dJfQAgzPxasUkg3D4DSMbIDkL24P2
CqEBP1dldFB7pxGNUUBlULkDbEJ8P1KSmjbzMFLw34Dm16XP0I1GQ4fHtEbzlcKXia7vvMghksZB
3WCQAN2EsKZrxwYvVfGgMYaq9Tsvg0JJGhT9mYDbPDCn9My8RrJZdj29NCrcGyiY6N4wIn0fzFfj
kxlo/nrM35NzCp0lNy5ereDfdBo1VJkhCQD0MobRxejdoZHjOAoKU6S3QvRxg8JD+Sb3JHfi3j5B
cgu9LQeg3o0SlsXmFp1GRGvm2EdnXKE6O0tM7AUOD/cPn+DXENiErZhX6zJZPVbPMkHjW+XRAk3i
ecLSdZIPteMMmEFQRAZzNpIYMXyCnBkyohUKJxl1H5wZ8IREj24far6/hAgNExC/AmgPlK/iLb6s
+pxm1VyB4KKJa3OJZg+jyY1+Nq35pAzzv/AI1zcs8n83AxS60Zn5oiESFtr0UXGLH6vTv972aCcd
Q9b3PyYsoUGZpejVOxpu7sppz0trQhQ1C1c1HnqGYheQCAkGKYiMbnlnU8AqiIVwkqG1KH6qbsE/
mHABwXZ3qhb1VVvMcEUJ3qMylsY9//D2x8Obo65RzxMyk7bvs0X3KqBW2PNsfy/RtdHMF8s8GxVG
J5nmW6kpaTZvNyK474FW5FD2nRGHZNBqp+GoyHQa4iRBJRugRsmx2hkqR2hAFxalDaj1AWl97ZiX
F4QoNvq9w0F5cg7rcfT7A703AlCBhDJRqJ3cGdYMHc9gdBO3zcTFXqfV4uAfW1+Wg1epLA2mxZh9
OrdV1BjWcqwmJT8nfVcFS4XgzPCmPuYsV0K97vIot7LU19eOxOWkLydiefVfH5brn8i/ykUO6oIb
fs5s9DtLwoLMBMyEfrx9VnaS+GsTwmYaPJQ6khEmljvHOabH8g53+hlzJRTMSp+7YHzvShLr7fa9
tihkKqQgRmZqsEinOlKXMtLRIqNe6c8YTSsgYdW1P4gi4//aHk+M5qBJwbXGMHAsxuwWg3dQF+xw
4819dioqOpwzNSWgdYLSu1GB0OL2wm7D6rU94dPhadQUpo36Krg6E5848xOw2aAcXXofY7MH3YbQ
7m2L/EtdB3JYRNkIpFgYiQTF//VmAYBungtiUQzgsScyToEz2w/gMpeY2V3ICzP6tZl+ppAxcKYm
1keaBSAReinLtgpmZXkrE/L3ownXThnX1kqM4q21NuK5YhWnpUkg/GxBUSo18aKo0Whqe+NY2N67
ulNOQ7r80Ej7DjDCk+0mksbnzhjI9U8RvujoTsxeAVdG8mscdJBe5Mh33wOr+Wo86OCvC5qDcipi
5d4jgYw0aPfbcmYBMPqjGileLotZrA418W1Vj8aEHhcgbkvZJPnul8W1gueoam871yQtC9aD2z4u
Kv2Nqe7ZsbRnZaZPViYDhMlM8b+/CGxLUypsLWDKsdAi1xbP9E2H0XisoY5Qz6jU3D4bOzEHt9Yf
14Sbxcgb2lpT1cTqqIIvrLEjq+nesrp5P7g974PRx26uHhytzA+3Le/GgQvLQqZdgNKmrXtUdT0T
vCVpdzT7AiSLGQh1HixX1jvf3yd//OTrcLGuhGRThk3UxDQd3ECbITNBWms+ZpCFjW87xrf7JtwA
0+dqKOBt2751NhZ6nVgNmJRtEPB59Te82WRtBokRkbFOZ8VoGxOMQDDlaRjz81oMEj92P9AfPzwx
bE5TW6q8wTCqYwQ2vvOqfwR7Fd5+rW8MsiDCc88bq+YJ0TNtx9mrICcWryWZgyLByYIKlw72VGr7
6mQzf8mdDAWnro8Ko0vDTk9lQn37i+pxdADIgjeNhkKv6tYB+QV6mET3bUNhjx00uyWhe++Io/xq
Q2QHf0C6eb0V1dUsaqjCNrGLis/BZg54veEoq9GvQ9718/ZulFkTAkoDyoZUH/UGOTH6lfPLWJZh
736xDckH3L7WUei/8IrvposD5o1Z17U6jrOW9CebOl96x4nQRT8mRX3nWOoLWd1OkhfLfBNCCG/Y
N2rvNHHC5jRwa1OJ16KBqjrY+44J6VLJDb93IgwgSEx09/CTxVQJvUSICWdQqTRsoAVd1we0CKW5
0deMgwn4w7/4chfW+G69WNE286oimRa8ZhQAZtFHnYgeNSDjUqQ8i7sLCfAIOAo4m5SYIaWgc7KR
zPP6seOn7D77wV7pXRkl4ehXvvmJKk/9j3+gEMRDiHjo+bgDqjt412y6toMzmEpT2RRQ7vm+e5r9
OjB9TDg8V3eyovzeRXdpSlhNo24wv+XyveIVH2ijnhTbe2zRqZ4M9lV3xhdTHVt+/8hI+fYeEiiJ
8KevA2AVsDnX3zHVbbB9EHSocjdQSWwGTYpOXxPkcVtHLGyrk3w4dqeO5XmgXEDJDspApqkL7jJG
VjB/rDwna0ffOrAHLpIz35nvQNQRV9E/YEbY2URXJoW4tpI+YWO9AJTsvlXjp5LaR6YqYe/J9E33
nsNXloSYhrKfPZgWnKO/xjA/glQ7SI7ZVzWsw/Qga67suYWSJ+Z/OSwOnEzXn8+1OlBSGgwocts+
ra71vZqS+3pS7hkrw9snnv+vhOMADCRaz9CEhGqUmMxmEG6arW5FtYm0LSZ7pgerL796TSXpruy6
dGFHiJuZMVBbmxhAXKRw7milDkFaQ02YGlkflYOzSOIm32wbv8BW4aEMBC0wsYGfZ2nfNK3axDZt
D5mZ3teUnG4v3Z5LeMSCFEFFK2Ez66K4bb1MNeBvZKaPg4KmYtdVB7OpNb9x/l5NDc3ZS2tCsgIe
F6tyoRQXmw/apyViMSDIoGJ6WYPEd9A4+hdTxNcGhdeenqweJBiqNm5wCfiOVzyp6sACOkEJ5PZC
7h4uzAuhiAsczXb2NumKIsewdB3baGr4LDWsw0rZeBpLTKMlegUJ3qk2A6DNKYQ/i9FXGv0zqhOm
n+dGEd3+NTs3LmZW8EFRYlO3M7orlF1UY7XrGBwbP8eEnmxP+Q4B2Hf2UCB614e/N8enpXC/w+BG
nqQfloFNxtrG5eqetY7dmfr8bnCNezbSh0qRebd33lGs1IH8A/3aBgWiIGJOC66d2E2Nh3axX+hs
A0RZlqkksOwt44UhEe6htEtNin5u40pV6Tkng3Vntqb3YNuDGtirUwdgupfNae0dScBbQPwH9jBO
Rn0dOD1NazV0MtB4W7pIbQvf8/JQTTC7yJR/cfo5JgkwW8wob/IXt6Sd7bRqG2tWf2gUlCGVl9ky
/THNJRty95NdWBJOvmky0Fwn2CHzVDzkiRvY5nC29fn/aEY4713RqIk6waEMqsoF7Y6Gkj9B3V5i
Zicp+j0HDXVdUF9toCDIy7LCyzvsi9wBY5LZTdDDaBcfI4rfJzJ+n43sHcLOGQ8UyY7cX0dAn/5j
WWxFtEOfdQ7mRoBITYJUnXJ/LMiTgjLk7RMtsyMkX4aTgdUWDPiQcChcP7Eseu91iRLlbTF8/UtT
GL/hEjMgxUeesOHK60uLpRnG+uM0+ZiBuGn6MtqSCvHGG8EEP3IXT4Kl8QCgyrUm7uqnYT0rTn92
ByKh5dnc1jCC4XgTdxxiEnpf10asvk2HbMZtver9lw6DV/5s1H9d5/ptBKT+lmcZHHdxbWQdTLt2
KgDs0qFVns08dd57dotN2JsQ9q2UBsin259nCxFFPOfUgqB7cJGJi21WNXNIkpdLEztDC6CFlh2g
9P2REuMb1uJQepg6ntqzVRVvIGo74yxIXsibIMztOyiVYqAITx7x9ci0yWnIjPok0xvfaayT6Y4g
EP26IGVuNE+y8Xe+4pU1/vcXW6XKijHpx7JH9QY9i643UPkdJLCHne3IxymwpFw9BCoN1zZME4Un
a0JtwXIaLcbYWe2voIi4q+ksG3DbXCZ88S5MCXEXWElqmCM/XEhA1vR5UXVgx+7rv1Y1EOwIgbeu
aGlADaKP9QYcqClYjZpFEvq24E9uAxUmAxUm0AuL3TwyqR5TygIvCsDD3F81xHg5131x8MATzcLO
9gFziLywjYf4H9Ds86W6ysZxRwLZA9llTgEMqOv1V1Ntpc87FzmVlr9vT+0BhcpwdQ5THzl345dJ
9WVsCtuNDyIHDklXgQNEq57//cVWbKnXmwYKDDHoNr8Oy7fVAhDbzSK2mqcSlFy3z/l2p8AaYHdw
EWmjLsJ4m95jkKVH7xHYEV+3HrPu2VhOw/zXpxnkXlg+8BlD5XcDCp2Kkqy11zCgU2rA4usp7CD+
4eOp/1Qt5nGqbMkjanvYYBDHDEz0nCFKBIaCqC8jaASzeKl7gELf3Palcj/eXrtNPoCuOdr0vAQE
boINZS4D2Y1CIM0NIeH6zmg+eRoUdtcfI1l8g5iANP2ixvG2yW15RLApBCo6Kr1tz7AJkaoxnEP3
Q54GYEz/1ZzAg/1PHlM7+/HKS77SF/tRWe0W1fu0i9W+C832uCxf+uSnPVWRKnuW7n40EFMCdwN4
zyYx5SVtt+4Ji5O8izNGIOhUfPNa2eT5Ntjju2EWAC1OgGE2e17tyi4Bv1Qbq0N7mFbnTisnSazf
SpPw73RhQ8g9qrZSQWWDlJTkvvF5CLXD+gQmqyi/q3+WEceRYLjfCMCLEur36kENu1jGvbnrJiZy
dBWzD3guCYGE9kzP0tpCc6zNP+K99EmhVnR7O27K2PASVEfAK7su18MSgiPy4UnNFwUr2ZBpDptc
t0Lw6SZx4pokNJe0HoB2WPU7NvRrfNv29unNjTsAaCE+Awwp+reuy2jao4t0/L49mVETo3L3YNyl
EGdPQ1ldazt3LFgTqkClbXTEA+Y0TsY8IPT9qlLfYFYM9sfHgQ5BQ50YTEbhUHy47efuGuPmA70+
OEw3iVhnmLVh1OYAUBXIstLH3kwDsphBurBjQ2t0IWXzFtthGe7r74YcHqNbvmIrMVTiztoQ210e
UOcRsgl+7dBoXr6nU4liBgtX9EfS5rC2zXcFeItyAMAl/zoorWSH7YUEwP0wRI/LAz0EYRNbnZ1S
6mYUCjMsbjzyQqh+pyzZ99uLvBfkLs0IX9epjaVOzYLG3aTlPpS05qDu2qhl7mnIpgOy7B+3De4d
Tg+JNTihMTa3Ab27k25UultR8DEqXu47/Wz6dl7qMnaRvfVDMQw5FH+Go3NwHb071jteYzhDPGo2
kNL33eQAWCu53fe26IURsb1qjU02grxhiL3mAfXfoHXHyEuGY8eMQw6x+175fHv19j4Xr9WDTHNv
6lArF6u1yUDjvjX8KYHo0wSmRz0PEvV5dGQ9iZ17HihAzApwfvztrKCeN0s9joAVGC7OP0PacRrT
gs4+l889Lz2xQxWCa3dlUhqgsUVdWpLM7B1I3FMm8gwN33IzR+xB4xPjyrgY+whRloA4lFHfqf08
sL7kiW+A54mVQdYEmmSbbtFteAJeWhYOxjiVlV1nLfKNeMWtFWYYujIB70ILwYbd5Z3qGy6yb+10
+wvvJTpXhoWN20NMpxggyAYxM+3Qu2fLi+toPZLzclDZnaL9gzbQzq66MLlRql/mzuqSBiaJCpSs
2j5UkC7BMy0ajfYO2g5/29m+WtqNYn3F0qZZIJ0SdykKV8VxVSOj+5mR8iBZyp1YA78QazREdWT6
PEZcZHB622HSln/DfPE73edkpeBvaQLzcx7YfdQ822cSy2iFdgIPJjbQAEJxHGxKYv0g101aENax
WDXo0a7cF+g5hhVJP912TmaG+37hW5kYXt4qMAOisICX5Sb6uTFkzeWdAHfljLCCQzLjbeNiBZPa
GF+y3EjvEjBIhs7kfWyz9L0+tE+K5ZLotnPGzuvsyq6QRdZLO6l0xrkni+Jgels/Owzi5tr7Cao3
PX2tbVDjp8kno6BhOU4oywC0a2r3XWcHLSDx8/Q0F5afaewpAWLZA6lOkpCgq5dXty1PbLTjqljv
oLV4GICm7x37lPaPU+Gcu0mJXTAx9cwGr+4Y9rkVVFovC2wbHAs/Axe7RLjeE5rU/TzjXdiP64/J
7I9pl9+RGcKBZv3eXb17z1u/Ojp7atVKcvx2KlzXtoXQBhwX2jUEH1WfUW43h8KnnfWuc61jZ9bh
PHVhOpG30YUImVOghTRRSelwP8ZdeC/EuNyYVRWdRBZjrppF+bE95JESYKIpCzgZdH6Q1RYkp8UU
IO0KGqSuCrh3DJwVeG8BWQWCFaIyQyehcvpfXENVFO5hSkOUvDDKujL0CR+26X4orX5c+3e4Rv3Z
/awtFJwNmT9rGO5hzy1uT6X5Oa3fbp+dXVehgvG74oDUWVhbwJ16rYcoajxBRlpzWp82NBw6SW94
388/ZsS58ixfl3TlZroGCmZ6xD/h0EYJxjTB2AYdicxvG0lA343nFzaFQqI7s9Yl5sjish2O9Wzb
QdaBc+z2+smMCCVEDXAuCDbDyKqXT0NlfbQnQzIMsIVd8NN/4YhxHbyNusxLgzIWVwy1vTks0jCP
vFcazou/Vr73oQsKKp0A23s4XpkV7oy5S5a+X/HNluF+alaghQjkD8awnQzfnt7a7I0CnmSOhs+A
Bplxqdxe2t2ojnHi37UpjPkKQc+yVsVATMNtoo93w1C/tCPvUbR3Op2Pt03tf8U/poQYB/Ut6vZt
j68IOhgNhSltlFjYc4aPR8MblVOACM6AMLFW80ZHSNFeVO2L6tynDhCquewhsxuuDd7aBiMLZzYQ
7uAG7BN6264s1iY3alRy0IwuAuDy/QQdJJ+pkDw1ABNy59WvtPROyRpZTOMh47oUDOQ0gFdQ/4Zm
Gny+3q7WCP0I254YVInwlnLY+1odz84ygXHWWGMbD52xHn6ldIjX3D57zXykDTsZlfuZIJnUQP9Q
temprKdHy1Y/JeUobdrsXaeXv1DY2a1RtGCkw0uZQAk81ZvZH5PmGSKt9worX0YDGEOrDMcpP4DR
QFLy2quQXC2P8IHUoWzn1p5ZbBcg7aNg+a4r586oaKg6yTMx5lBzaVTZzR3LZ8lVuhftLx0XEqW2
VMq+aOG4Ynwn6X1jvmpVdPso7UarSxvCTh8qsPypNfybAnJKYgqJUU7lgbsahbw6hC6GIlX5lW05
4fy6y4TJ+B42i6b1Z/Vnzl6ZZfmm+5XSNigmFiRGHkoc3T3SF/tcuDopxMPKJtWQupPHkX0c10fI
HZb03M7FoZ09f2nvtYaj0N8l7geraYJ+xTeen4nyKvkl/ETdOHEiR6g3J0pldDjzVeO7oEUIQCd/
SAdoO2gAsGLRp6NU2nUvZF58ZhGA2OfMW1UPF9/s6DEQH0empB9u+7X/VR1oPAIfi36gcIEXak6A
dEbMhNiK39hvi/MNJIKQOkFWVL9k2SemT/Ftk/te/TEpXOeTRwYoDsNkShEsjd4fySq51nZNgKoQ
jUdUnDdcPqRznGkpVQTodIoy0G+niewSkJgQs62GrtDJqmEiQV7Vax8UW5aS7O79P06InfbJG42p
oVgnTtgDWGHzyuI6xm1mAXya+HW4fFxNX37QZXaF72NXs7lSHWdOIUo4qf0xtxJfJ0uwzvTt9lbg
MWNzqC5cFK6xVEuoMedYRFb252nNP4Pz+Hn2UDe3KYQfUWCqZbSZ+7Hzwib/sBfPdOSrzmJlsFmc
SufMZzLd0KjCwecU8WVoo3gVSTkqZLtFuJAMyMPSEvOYCNhZ83mJ7A+c/3qhoe0rw+/ZdANz+JJT
sHu2LzzlH/rS094p28lEyCJ5PwMBOMRLzyLINYQdIwdkeoHmVRHq/T9uf9XdlwhnCv3v8RPhsBbo
ww0+fRpXIPoGoj+/Q+4a6MW96xtRMmDPQs7utk3ZThJuJ6MHAi9t+QKXEB4wncEvLVA0jWpkzl9Q
pEdepB1um5S6KVxOJUKAp9LfbnINuxY755Amd/pnFi6hfZ6OSy+LCfzs3TgwvxEKF580I72TrwQm
0zqkK8R+1nflnROpabgckNU0b87p/+akKLyRF0tWNvxb9pFxgN3OL8I6AFuF1aHoWoaViSlXycbd
TaH+7J/fHc0LL2uql7SG0AokONJYKej7qrAUv0E+LUmkdhAdyKNRSQfQHkpYUK65PiKWw0pqNYh1
46fqB7tbD85BO9q/FJ83Rr1gNA9OnAaq750cyBJKper3Hf1jXti1Y6eu9qghp6qTqF5QOV+ewdMd
SD7hbvCx0MfGfBQK9yJvVKGvvWP2BhAPNGQRqtd2UIVKYHkhFOLmIDv2GL08uJK13bUK0AiGkzmt
qRgEMImY6rWH64tM52kyfTB1S7bJ7kV1YUFYPUocExUBWKA1wtv6YI91UOpVhPqyxNL+Ub8wJRz1
oceIcIuHcqyq8QqiJpeFRYiWWR82WWQe6gPRDzIaFYl74llvwMgxFyNslmjqYK5bWz7UHTgcy7/m
MkXtg3N9/fdLiUfcauYybwwYcsl5tgz0ku/n+tvtTSjZDeKRBpW6XhIbB40m9y0mFpLi020Du5fd
hRNCKjGAFcnJXRjwmielZscRI5xF8eaVS5AanV/X7FlLPdnR0vfi8YVV7vZFpOpmpoKuF0vH6l9O
8dnQcfeYb2WN8Uc2BFr1ltQgnrHHyGHfExSQbvv8GxK1uQ5szH9xljtg33l8uTC/LurCMPjIK4vz
6HeW8tCP3bFSOkBzU/WX09X5Ix0IpgFaNHVLUEKhNZmMfqOkJUghcjxdIE8VaInxaDeM4b+P93o/
2lGmgTfHNhUtVKZ1PK9zM6FUb1UfEqJr3+u6kTU2+VkVPUElA2rmkIRVN2MgvTUvK/iEUH/OnLM+
fjOMASysZyVhESEa5kE+3l663RN9aZB/2YulM+sKoNEEBrtwDId3JARo42j6U9i/64JFSi2n753m
S3vC/gRo384aC/YGyCNlhV/8aO5a8+QE6vcptCqfRF2QQhkHWWgAoswDCZIAa37vvMvfZKH5d+y9
tdrCtp3GJB+AXOWX+hTRR/WhxXPvHk3Nj5DsOSl33c/+nfUze5HhgHbrnZerIGzYlo6rrs4wPB7U
IPmlHcuHMqjvl/vm0D70sioZX9ONm4ApO6AyxBTK5nGLW7/J6Aoo7cEFwwFn6cSc4okdvJhEJLYk
2dnuJ74wJ2ypiep5r+VwrjSdX02vR8AFxE3RffZKmbz27iuGI7D/v2vCdkpVzMCDnoV/webrPAbT
+/Ub0D9+j9QTDTmrCRRptrLli8BFgfYtBsIA/gckVPh6ChkXR1n5jbT4S0D0sH5Mz+SQhMU3BA9d
OXw0D/axDEmQEl+TEYby/7v4NS+t8+W/OLHMG6bM0mC9ccpD0zYvRpZ8q/W/x19fOymkhFXfYBKO
34Zm11h+PiQgcjUXCUxlb6tc+iKkLkoOlpHuty9u/pQ1JCos963RmoO1Ju9vR7q9mxfXO6gRuRDq
Zjaeq4EZ1OUfzXDPUweh1zaVTDfs7kYbm5EDtTCyusG/ZSUDKzcyTAtI0PSMkbJ+inI3AjPgmwtQ
9LjGynhcf9z2bNesA9AkRxRBikMcTyQmZgbHWevxzkyPdRvQ2Ps9hty+kkcL/KDsm5RiiX99cRNe
mhQ+3JiqReERhz/k1YD8KO+sYxqVsNqclhC11wMB9luR0v5KXRUSUDJqmUr4/fgfqTUUH9+Au6kh
xmTduWdkFtmLrGixt0cvXBWl5OzG7LBz4Oo6ZWEx9kAS/6Dpo7pKewW7lkygqMAIB1yI2KGdraSm
0Cn+T6XLOWDMOo+KN0zi3PF6Nolc1S+fSCDjUt69Bp0Lu0LA7roBKH+vHGNQPM4HPfBGvxiDLBgJ
CtwYaeeqVzVDjyDKD+zjv9tLF+aFGN7mpp0PRjb+1kMrmBZOUx+lA8rr+vsU3XcrNg8joX3guNRv
ujuoikrXYC+oXi6BkAlk+Tw5ZluPsVtM4P1vQfBWQE1XJhi8m26hJYfBVA2coWAOuA7eum5Ma68U
I0hay2OrBEM3+w45chpK+9DGY3rs7Vwq5LGLGbswK85PqgmpXHWEWc5wZGanfPlcPVkDZn4H34n1
UD96ZVSQAZO/suOz9yBxuMY2GoWooIstOgCOW0fhGqJdVQAl+8ktfqHb64+YpHbT9/WCbnIjaT3t
hHrIxIHq04JSCmdDv15ky6AKlJ7gbeb8VJZTlst4wffytysLwnZJ3N7FtC/fsuP/I+3LtiNFkm1/
pVe90xec+azT/cAQkxRoHjJfWJJSyejggDM4X383qurOEOIEXdVvmUtSWPhkbm62bW9rr8epW5Og
wM41tepWK8Enz8urzFK20Oj1wDfpCGLd/3mn/+krzIKQ0MypTIayQyBdvkBn1HBNbW95IEjx0VpU
epkFwkBvLZZcnFoohkOlC6kiYDA/T60ooZ/KUrgKJWmAyBnr74oAddf5sS0bgdASKAQm5ZnZIYlB
LVz209CKlDoxxiZZj+ctLN0jJjK6/zIxPxB2Y1tWBQ6iLYhQWl/4/bFyddNpN2jkRJYfPQDR1Zqf
XRwWJBXQR4HuJVRkPs8d3r0gi8vzbisEkCnsyozez49q4aiZaN4EyyJwhV/1MkMlY+rA4cQy6VLt
A6m51lLiRED1RPG+xj/Dce0ls+A3wfEOZt0pDAa92GypNFoPhVphTElnbYraumOytNPydHd+ZEuV
7FM78zKTZLYoVSjYd6AKZhu7yPZ5Vtluyok72Mw3EvkhL+qtFukHhYV/AVL0yfps17Oyy0tp2i2x
6oJx1DpUNxN1sA4cqu4Mfgk1+zW3uRALfDI5u5MVk6ul0WJi03pH7XBDx2umlr6u3Z2f2UU7k7im
bINAEYDUz5syZ5URKtMCSvpteQtUsyMD/J7Jm/Nmli6+iZPz33Zm42nBd2J1HezwDShPbOjihtfk
bnSZA3Kg6i5aDxUXkBefLM5ugSwx21rLcRpqK3myMt2rdWWf93dRiO6BMvLCItwwDoQmIT9WBruQ
xQETMtpwZNw/U1//50mN9V5PYx27NXk0tgIYtGZrXOMpwEGj74jcpffcZSiXO3gfggp6/PZX7E/0
wvgORDPnDjQPI6xrg6Hjqbrtkv5lLDXusD5/z40EVRLoBij6W6w2lwNJAkZM24FOEFRepMaHyNcO
UkHPSAttRVo8K43pn/96iz7j17eb+94qlbVC7TE7qFVNrfp4WY4NR3NlsvIeW/KHiDn+NQ3mbBlo
HxE26fhsK4u5OUPUGL8q5kaYt2EDbgUUAZtKWbm71gY32+dMonzEtsO0p/UNs+MLfdDuK71JV+ws
Be1oAwchzZS0VpU5yquwjdIUBgwlRvseNeM95UnqCI1tkIjd6VF5nyhG0Mjm6BScvxsxM7xkHDdR
PtxoIvRrTfeRi/aaVVKGRZdy8s3mb0PR9EY0uS5Trh02KkAst34Xm3uR3f/5nYSmRHR74iJHcDkt
xkkqpKtzzZIi7HEVej6jHO7MsfFDO1rDUS0t6qmdacQndow2kU3RwQ4rHeAQ+T2w3Hgb7UzX3CJn
WeNN6Mv/ATh4MUw5NTxLwpTlqDdWDsMxJCfVxAFSRH5IN8kxd4A5kjunjR27d9Yun0VvfWp3toQ5
+neFlcEufUTnYOtRhLBAO7k28MLbKbE1SWyt7OilbXNqcxZK9HKhhGWNS7apN3UHNSiIZ6SY2j5Z
gZmvGFKni+NkNYdGrbqJ+GebVYGRBj0/Ak9alWuMnUvh3sl41Jn3yZVKbgYLThjCdW4NXlDSr/i3
pSYkC1VF9ImD9w7cvLPtkUHtUpcSBMp4uOuxU+zR2IW6NLqCqjvmlx1STrKTRujBcs8fvIUp/GR4
tj96WYdLhagansuhw8IH2oOigTQHpDa885YWjt4nS7NdATZlqyi1avKn1KnZU2jvJU1f2XpL+x25
XDT3o4hkymgA/LwlLM7H3sS22EqRR9zpvpb8CteSa7wpformVe32/LAWIoRPBmcexaQJbQyUmLY5
jVyuGk9jrj22NL2O0nGni/ClN9egewu3IUwCEInEJPjeP+bgZNt3QwxmUlBqbCuug+1rVKhTjuG2
EeG12kXXfa/izZjtYkr982Nd8mKfLE8n5cQyh4R5YnHMbuNrtWNuqm32YLsqkFRujYKPvAvdJlpZ
0sV9czLa2YryEvpkvZgmWP05SK3Ds2NlrMlSLh6DEyOzVVQz1iWRxHEvhHjnCzwObCiS9dVTRlaF
ZpYu/E+zODvshd5DDp5hROk+2dXEHWUHL1b0EPGf0B3esWB6tYZI2rk2aq1P59dwbTpnB16RRNFY
BCPlDPwaiuJUpuooawHbshVENaA5R9g6B3rWUQv9Ml7DM48PqYre0ewbiBX+0s74ZYR83o3GCCmC
LIURKjHXEB1mrAVu9+b8hC14f6zWLyuz10c+hDRXVHjIRHpSiomfcFVUYfqIWQ7+k4nZsdIMO02H
mHXbXkcOQ3rWd5WrUqf4iWztfX1gW2PFaf0fB/nXoGaHKk6MfhSTm+wP1ePo6Xi9XIFi1e18ZoM4
Idv8B2wva3tidsaAu0KXUoHlKqZ2HrTCPRTdJkMOwB8Og98FQ+Zlld8+rXVL/h93wq/Bzs5bJ2op
AzATYexdfK167C4iG+NSe4t+WBexnz7Ia1fdUlYR6jaggEPdH33NHx7gxE92Y6yD6R4WRewiEbyd
WJ5GhwNYU26AMHPbtYzUEu7rk8XZse4VxvVKwy6FEIZ1jALiZju0KIB4hpswnIVO55pYXlyCh4RP
WTHPvj9/UBbX92TQswt+pEYDkQaBr6D/DJO33H5W1Lv/ysQcQZQrMrXUj2jFjg5VY0NWuoUWU7JS
Z1+8YH+NZJ5KYWo9cCHBQY/DUztslPZQgfA7kh+ZvM27V1mPNufHtehjLNRPp94paP7OjmOomTQ1
ox73KjCQvLlNw+fzBhbvtxMD87PXcJCyFB2CL647pqQhAHuGNoTD4nwloFx2LSemZqdNAewmRBYA
x9xUn7O+vtVJKdwM5R5RqbeCZ5dI+G/GfthyO9/VeBzgAT/e4a1ZO1xTw5VLYmktCbI3GvJiaNCe
lxDsqMlbq4XX0Wm4NeSmctH0cYzqaBdL8n5MzKM1Dj4HzdDvhv/f2/A/0Xt5/bv/bv75v/j/W8kE
6EFiPvvvP4/JW1025U/+v9Of/fvXPv/RP6/Ye3HH6/d3fnxh89/89If4/D/sey/85dN/fNS9ubhp
32tx+960Of8wgm86/eZ/+sO/vX98yr1g7//47a1sCz59WpSUxW9//Gj/4x+/gdjnZPdNn//HD4MX
ir/btknx/gJtjaZ5ab/83ftLw//xm6SofwdOFdymKODbYLmfMlv9++8/Mv4O0kKAplRwDyMbMBWa
irLmMSyTv0MKkKhTUR7RGjiQf/tbU7YfP5L/PrXiGfZEGg5qO4389q8Z+LRWv9bub0VLr0tQjDb/
+G12XsCEigcE6OTQXwuClC8d9laHgkOalMce3YNV3zmFfGOVqWehqHAyNX8YPjU0O/m/G4IlpFPB
svyFvEvJ6mgiKzgWaIxwWrt+0w1ppYg2HbiT6OIPEx9JTAAmvnTrirTitKblseHaa2m390au3Sal
9BSlhQdpje3KgD7yVXN7EJtAMxwIPUAUNnMAkMtEWV8qj7j/kGURrIsivw0b+VnRMog169D51VXe
PwjW2t9SNrQ7YmqIEQ2lQWhVa3bhESZnT03D2psGQuJQSYT8ELVrZWNWkLTqrS50YjkZNj1O9sGI
YtE6EddzPx87cQdi1OK+IqK4TeMkvZMGrSI3mtIVxU4WIzdfs5TL2aGouj7yqG0WlTOGsd3uqR2N
2TZsIkt9aDTQTF2ahOW3eZvoxIk1Br4/Rauo7HAIfL/2CcRrHTzcm1eZ5NU+j43Ul7Vc424LpovB
RUmszx2KN1PjGKTUgywL9W+tXVWOPbbanhcJ9ahQJVfhxejTEDqNgtYEb5BSDhRsvdSREtNGQ46q
P5qNnrwBglwGulxqB7w6GTgZMtzvIStRza8aqXEkqBAE3TAqz4MmJa3PJS3WvA68X72rZ6W9o0JP
JSgCRR0aCJKYXFcMpAdoMxVvvOdF4WVgrP4+9iSV3U7JTA8k4dxwkpTau9Eg/RXTK+BQFWgCWi7L
aHE0EhCZJmrb+5SE9jFlufFYjV1ZuJbo5Nsyj/rLFHWuTQrdmCO6XOWfZdiJg13z8bkh3PBs6PTR
jWJHxMd+4vdtFxU3aZt0bxI0exsnjwr6LUsMNaCSqX0DDy0alPQmTL7jjIZuUpk1cCpJN0bukNrA
bdmDCris2VYcbYS1lRtZoHVjgvsFajl6A0l5UwImsyeJdjAg7zFsTA1F9btEizJwShM6EXIaVgpm
Bq1g2hUe1bHlmpLaWrt+VPM7WlrRJNiiE2TT7AEb0QCNDdtlaT4Ojl10AOeFTQ6prH6Ie5d3LaJ5
qgy46go+Ggi+QDoKJQU84xEVhlFfOazQ0OwIJdZbmsno7sxqcESYRX2d61a1M8GD4zIrUx4rO6/u
yChBR3jSH2+SgYA1C2hWv6Xqphgz+4c+VPUdk7h8qNhoOVmW2A9RFCrdg5TW+7aRenDoJTzZQhT5
QlR57xWakrtaxq7kSgmGIRu3JubNLVIZ5zdBK3DVGuDjTfPaqZP2qI9m75GhkT3TAGZHqfP6NhxF
c1UKUJW2uTlubVtCXrXvCXNRaO7uB2ZW11UoeqcWA93UpLD2MppK3ZioyGq1o7oBTah2iZ0XPhVS
2GxkPe790FDpxpIHgZpgFPsqWpPdnrFwOwm/v9W5nXoEzxhX1vlTYpad5ZV5Wtz0JmNHJlnkJ9cK
bQPWoNTveVQ+5UJR/Vp0lU9GYvuS1SqpU8QFuVFkZv80GpNETl92KCJbfX2M0QLtmUpovIJRMXJi
NSN3EtH5haI1P0SoU9D4Av4x2uQJfGm6X/fNqzES4hm8ku4kjQ6xU406pJD7EN+vQlpfGxPFMXK0
cSf6ACiwZu3aOiQePPeVmY7IPufK61imAO5gp+yqiFxC/y3xc1uGgk/YjF5XN5eQcr+SlKxwB83C
rUTRjVD2GfPwupK8SusVHwKLKvqoy8gdW4t6nJiyI4XqU6bTty7uLRdszJFT9e1wLwre7ut6wDG3
M2MnUIt7FLUpAZiV1T9lbmVHpY/SA+RUyn0d1eN3qI+Dq6hLtGfDtmLAmonqx0Mt9nkTjd6ghPnB
bkP9FVBrUjhjFv2065w4aTJ2AFkibI95/dpXxguVAYc2cqn140jQawaqM/x9GFWuAMX00wjU4hWl
ZvNgJ6N6IJEpHkVUSQ6+5+BDmcDcQnYCdBAatR/52NJLqYDuSyMK+h3zodwnZmrvMplMKCS1v9Yg
Tms5MN4NTt7hcDuVzVLLhYhKYrig6ygad1BrCC6zJFZN6OsZI34aSVHoFpmQtlnJReY03BpvlU4v
H9BwrVzqolOxIoTUPqEduTOIDXqYpsCyOExo3a0OrMCVmouxRI1QE6jeFAr5HlFDGfwxUpsne8z7
Z0lDtcWveWkcNdw1pqt3auMUDeICwOWpC5HJZNt0yniIFZDHKPjmrtJksk9jBSRVqQKaVlIcYug5
byNt5BBgs66SHmxEUq/uOVGpCwi/ujW0cXBlK70bYo04BcLXw8jDGEUJ8O8NveVhjvBqTRWg54E/
GRsSXyGZg5pF1ughNhZk6+qqMe5BihNmWNQoqb2xTyHxXXKrd6liPjeR0H10duVA9FkMvIVsuDGV
kl5rjZ7vaWtchBncR24IY9sPkXWgKvokQSLdHCwwKW7rKgqvsjTKfvCoFxDhouoWOLJ6g97eZ6YQ
+p0lOHqOhhDi3qAQqbWyOrtoCZKuTmMq5DY3QyMCNWJW3WugNb4y8hDsE6FCr6iaFgfoYlXXOGBQ
jCQ6UnHYfxMnnZ5wHAPIAWLbwlGVF9YI1j1NTkbf6nn2aDBtDXcxxyBP4RkY+AhIF2TDRgFwSg6d
5Aq0SoSlpnZHu7OiN8qhk96kwm1kWTrEiQ0ClxE1PqBcoChSkmiXJ6zxG81IXwSva0/ViuiV9V0a
QgpOhY7qECq4HWOt+ma0cWishKsfT9/PwR3qsNMrFcSQiM/n35aDuLrOhXkcWsmDEIIhyS4iHLeH
d4K3d/XwDSfwDkHcTowj0tD5Juxw5JKbqGrgSh/M6GkwOyeWbK9Xwp2I0835+PNr5D4leogyFVJk
vBJm0aeSkZikpn2MjF67GsDhfSv00P6mMjkK6hE81+fNKbP3JZYP9tCpAjQwjIFz8PPy2QKK1FIq
HYtLjoM6KHgq3FE/3pB944GE90Xju1zZhfaWNHttw7dTG8TKV5iVID6+AoDsMmpEkAhW5yj2RMHj
N8nNY7dRn9G3OfjNd6A/It+GZnzvmY8995FH9vrXqnDUb+eNL033qe3p5ye7lyEQzMvBPDZa+6SQ
EHlECiWqthIImOpoLU3/9bX0IVP/75HOFhdkVswYqXmk7dvEhKKyh/OjmScvvkzlLI1Wqi2idY7h
AEmW7EYE/EB7H2wgV+Od4G73gCaL/XmbSxvIAPe1ChZE9PbPk00a3me2NFpH+ICfAiwoG8tsTM8A
P8MuabCOLcpzXtxJ0X1pmmvGZzm738d7Ypx8Xj6p1hqNtNYxaYlbhKOTUGsXWWzlTM5BX3+YmUgl
NdQCvuDae1xlFcnto5btlbK7qjIJF8y1WkBoFWhgKX+Ro+oiWkNWLu0WgEYM8Efb6AWcFyHKXuvw
8JWOY0y6XYpp9mzG1lgNpi03d4hQEwKHOVGQxJ9jAZuWEqkv86AL8w2x9T2V2t1ggLkxK5D9Df9c
R840kQDpgZEXuQ4CJptZKdqGarSgnAZhiGKj9FryErcyqDvMlZzBwiP+s6HZxtCsPIn6hAY6WLG3
UiyM16KQJbBpaNUeD0zLMaTK2oZSaIBOror9uIz1OzONTTeMewnwdg1FQW0C64DKknXKzi5i3TGK
GChblX6rRxCKtgpB3VnYyhayKcm30VJtcKAUTYkUXWtGDtix8dtWqx9kXsku0wTIq2oZz6qKqFtL
zkdHKRvtpigEfRqrLNvGylivOPgPfbLZAk8ITEDATFzPENb4fEREVOuGXtEASkvoG+y0ascRX24s
qR5v1dpMIwcUsLlrRCrZmOAl8BpjqC9ibYxv8pQbiQP19MSRiny8aoCgdsPETi4RzKB3s46auHLt
RubXIMcgB1uFbqCNHOVxAA+Ii+4gtqZCsnAmIHSCUAODgbrXvD7e2Ojwz1UWlFb5OsTiER2sK4d9
4Ub4ZGF2IyBFF5nMZEEf2ZUTQd6Oa+VDoafbguYrefoF7wXJIsQ1CsaCEzi7Doik5UYX1QGz2ksz
FR6Ece/y3lopAKJo8/WMI+MIEi4VFXcAZGchWqP2stS1VSAR9DPQnPs2eNvAy6tci0LcJrmB7EYh
ro282McDv6nqYUf1FLyDZXcUNHXbsrqRWwJKoz5LPKVhTtMYTlhJFxKCBjXUrxI53+dK3jnQ52t8
xnpkCkiL/BxtTbe3iudMJBdVSisngX9RKegxq+LKlvJ72ukBU6IJ/Ag2IeSyYnOC4dn0iOSVCu+g
7iWdpD40i5EZUZHzH8P+Rx+Nt5mpg+fLAmih34+59GRG2g5Jr4Pcd14oAdNoWCNI9or+JunjyxrU
lwj8nlpdCqDfdJOPaozSy0NS2E4borUz77+TMaF+2vYCD3fZuhKdwXdaKo9uFQ7qLmyk7EICm56b
qb15wPsTr0H0QUFFzIpvISt5wyR5U2ptkFsiSFuxi0WaOqTim2qI0GFtKHsdIDiN1LtMQYtgSaD/
ijv1rVWGfagXrujTi1qirhEbB5tn3+Nae+4hP+iIrLtNVWvFSS7tdLR/EGSNwHcPxrnPnoG3ciyq
vg5CBL9WZjq5dM1iKCJUa6R2i/v8lyF9hnMqwdJdlHIdVFUIni9105u3yZ/sB5huFlvT8DTSEd9P
bS2fB0NAlU1LVgWVAopFW4rRQNSwFZjTQqgDRI6MLN7UEwUP9NmG2Q+WFtpVkBR4LG8FMlvEzePK
8kMrFVfIAEAgvErARyXKytrlkWK8no+1Fh5bGKWOpIAJgVGEBnNnbmpKHcVVgK7vBDX2PsZbuVGu
IZpZe3U5QsciGZw44tmulqDNlIYWJHm6W2t6FhqmCfpt3Mp4zibKQdISybOKHIpsPFq5dJYczunX
nN2+UaZYg96jj3mkV5V2Q+vk4fxELBpA+QQR41R6mF9qOSTRhKRXQZd9Y1IgmWs4y2ke55cm4Gw2
bhiEe18UhkSrVQWwskFm9ABWGu2PEG82RyglVDxk3a8qwye19V4O416OusdEltZokRZHePINpp+f
PEygepPVidIErSZ2hZ65TJDb83M4B+19HBlUawFvsYFxAUPjZxPII3BdyRukpavmKlUsYMAbzayu
1LbqrhmNEq+zqtgLeakCtUTIftDKzKcMLnmMhj6w+urNCMPxUMbWWgC3EJbaiA/hNPD4w79mvqnv
YkZkiQfFW9QMNzkrkWEs3A63iCGGtdWeAfR/n4hfxuY48I6pXSdzHqRS5lW5sVdl9j1Gnd4leX0Y
cvm5GvoHvSgfdX0N4Gov+RS0b2OchoUe7nkMUOMuYqi5BIj/462SJ880Rw4SV7a1kwogpTmCsF2U
ZcaWFWAXg6RM7CojAjg7S4D7rcrSj0XDHSSRwHyX6z9HtPYculgpXBP5IbA7Ge8Vt8ihHqE1Kdmt
HeASL/1QyXPAMQHaESHrPKGp70Qfi4PZRZJTR3Z+XfRmeBMOioy8MB48o1RRryRK8l1pUxnXcBfp
fgZ8LJhzQS1dmhb6bkOKh2CPPM449oWnUwugFWGCwWcwdReEUMktWofFNkc+yTP0RH+wiZRv0qy3
vRCh6L6UDYGLu7N+WEOjb0loig1l9Aet8+xe5W3t8Qh1MrmJ6LaAyofPJiKMKlf4pdq14X4UKTlO
eTyv4sWwA5EQd3kfwUPX+bCHKnkUWHpd7gwjKn1mdravRpkdGEZLXSF1hgPJI4ikyz2R3L6ojU0l
1apDm9TyxtwGTWrVCoeADcmlIdOu8dJFKyzncgGiirSXMwcFvXBvhVr7BqQacCpqyLZNCA2ZqifV
0UxRo3FWjvHSNY78DVSRUYoGRHV287UGl3pm82DisUBQrj3yq+gARig329ePoaMhv5wBEr62c5fN
ogCO6xb6W/OgEg0rI+qabYCKjhcVmd8nDAEMqi7x+/kBLnlClLERwaoYnjW/2cHtynLUgANTbpwm
fSFr2P0lV3P6+bOAP84IA0EaPt9UXpsOSPb8zhq+UYjLO42+gvgma8ZmPhdS2YJAFC+ApnSy5SnS
vbRVzF0cE9mV1J7t47SFxieeoAfQpB7lkiV7QYCvr+w69SBngZg6zvhWzka6leUBtRrwQ7gQdZ2O
hpD2A7IlmzDXTV9K1MJtqaSAy7hmTlH1id+XTeukuhI9nV+jaY/N78vTOZzlndoygcYQPGhBrGPX
5K5aFJsK/cPnrSz5SuRugbZAaR56N7PopxnkniVjE7AoL93Bpj4DywhaecHFOCb1LhWKz4BaLqw1
Na/FLXhieBbPJGZUwFITKHboZOhiTMKVN9pCChRqU79GNosstbIuLAMjC6EN5QAgfWE26Q+1CveR
Yj6qJdL5TF7Vf1kb1SzEQHEw11G+CVRaOFZSbwxm/4UXxumwZq4JCiyoUtEmEKA4inRzE7VPJHyJ
YrL97zbG7Aij45vTEJFMWAaqbLsmKstD/aZqraOg2Y1VF6FBVvbi4kEmeL5DogDon3ne3BIyaJxM
HpRJ/B1oLHhYLW0hgwA6srTflTZbo1BdPGK/DM6bRbo0Ay95zoNe+0bLTTQ+sXIlDlreD/8e0rxP
pE4ku5J6HlDxjajQkIkz//wyLRoAsRnqGlBDBULpc8BppSUYsboWaIZLzt4yYDj+wuf/LseITOaX
bsemSrCNmzbIxPdE7MJ2rTtjcQkMEIzjUY6OynmPsVRk6UCtNtDLqxq0bLJyXaMkfn4MizZQJdCg
/DTpes3mKESBZCyTPuAgKmAl90cd3O+IKf68FROajhNrEN6x85cs1ayCEpkHtcL8IflWiBER28t5
G0urfWpj5l4Gc5BkM24DyU6fR4UcIVq9Moo1C7O5KvJytCGSE5TQ52iKywEaNueHsBTjnA5h5lcY
K+W0GHgQtvWG8+6amuFDB2itAwSSd97U4ljQIDq9dfCsnd9tCR/1yOzbQGAQGf0WR9ZfMoA4Db24
uDrnDmsYWo4otwsa8b3m14q64oKX9i06H6GUiz5fPMgnf3nyXlVMiadMGgJOk5cUikV9HN/lWrdi
ZY4T/3iqAVE5dZlBvuNLrRAS25IyZiKYxK6U5t4EY6+tDg6oGVQvOjA/u7fqm5ge6jZzbPYzYU4X
VMUm9Zvd+fVaHu+vLzLbGiYnkW40IuASWCEU8HwZP8x2jX9i0cg0SmUSSvqi0GaRVB1igtHSO4mj
5hS9lka9cpEt7fGpNiDjmQ3HNnfKpABEA3ROgWq/gOPPxTb0LXS4JfG38xP2scHmMeKpodmMZSYp
JDrIgXlnHIzShVRoMFAXBV+0uOUX4IC7Ud3AksCkrTnWJRjUQN9UbsD855Kjuo+/rz1gliYXzyUT
bnbqjv/Imp/s2BDsIWlsy4E9VA6Qc05a3/bRyqAXKof2B8Mrkix433/JY9CMdlaqdcixHlu594HL
dZsQVG0IE7jpCxOSW5Xl1Vm7sqpfBwe7uD4AUVYAOJ6X9aII1S817gMlvOLRtzrf/4WEK/KtQA58
OCzyxZ+UQ2IwYQ5BRwzXMPZMWqOXm3MF4ax/sjCPeOSJvUizhiDdt9Qj457v1Qv7FrPlczsoHkcf
NcSH8Nbwz2/Ur574s9nZK8PMIaxlwiwbhoOZsGsbpcDzFr7GjrAAeMeHK5a/sLNJUQScmD0E9aD5
wLFtZOun1gmXQiHVjtaCIvL1bTFZQ3YA5EdT4XXaKif7XBbAp8q6CDoBbnMCgHD2LNXXVkIubIU4
RmY7sqgodKwKcNxomavjUWolI4qWxjbl6X3W57dCRadfLu3N9LU2kGMYDZ8jveSmRPlpGnXuiBCA
UCs3X4cQz0y5KlZeEkv7+XQQM+dBJKRzjFEEYqh2iiJt9e5SJ0/nl2VtomZXWJlUrCYRXDqghz0Q
QEg3HRjGZojYJw2avDp1Jb5YSMFOa2Pb6BVAHeYLTr9u7bSzaxGYiiN+5j8U0NV5kY+sH9CBFwkF
8WgN3si1bqt5R9nvJ+vE7HQETrYEZGcAMscW793OM6PtxLlvg/hrkHwgKf8Duv2vd8znYc624KB2
4MEKh0BL9R+KYaLZ0XC6vNgADfDfzuhso1j10JV0updbV3+u7+XBIy+VG3uG1/kZ/a6D7gSZ0ZXY
agFF9XmAs60jYkUHIlAEyWPX+BbIJriveLkXeomrAIlTe4mKHuPRh0TohfwU+tLm/NZdXdFpb5+s
qMKtsFcxw8NbBAShW1yxV3JVXYbP1i7bhP5aT+KijzzZQPZnc1qvF0CwD0EhAeksdb4h364MaGXL
zOXoqixluFjhI5/LF7RLR6Co0Z1+AKlAt1OPzaU23vVX+U3kKStX9srQtJn7l3OUZWvca+1Qu3V5
bdG1V+SimwH4ENzKUKwy51ezWuuMEYSw0gjEPOQ0qPROgKBPWO+x/LFL1wQqF2cSmjEWAkiQcU3t
SKdbo2YyWvN6+JjB9CIgncNI7LnU7sswXVm0panDuxuKzJCiRUljNnVJVJu1aBXcnJWXZ40zoDN8
ZVss3QOYNoDN4CfsLxGxnuXMToDyD4/tI/sBYNkGTEZoI3Ck4+ATj22t27Wz9YEJ/Ry4ftRciQqU
MAKOebERQExTWCYJEm2UnmPkAC+gEhBe9kQLN1KGiJVnuQZpi+4Ycq5cjLZEUhAq1SOQYcjNoq2k
ujSSqr6EFCjdqgk1XnVQfW8lLY03YQUhA5Va0g1vaujBDxn4ggmFeJORGJsx07V9gRrzDVWb7EKP
M/QiFX13qzBAehor0bYAZoA1rqsEWZvraWPMx42kLlrJkEBDQ9vMa0/ihUotNLy1+CWEYV1QGPuA
RXsAOWwkL35YWdrJZ5wzN/PcJaESpzAnHxowjNaO8Cd+aDZ64Sa6DO9s4Y+PHLdh9Fq9Fu9rLvzL
3gUuGH1a2qROBLX6ORiCAuEXp3of2DlSU4U69S7EUb1dGeOKlTkSYqgkOR21PlDvskd+qe+6Hd6v
o1P75gFEiV5xLHfnLX45L9OwwOEKzktk4MH49/nwd0qPUi2GBTZ5emN2Oj1wVqGrgrUdVCnP21oa
3HQNGroF+XIQAH+2FQ4JrSGQFDS2MN4jPU6eQXyxRlz6tYIyEWnKgKsgVzLVbGfubJDqOgeKLagt
46mLLfZsctl61oaYfoeiD7vIuqS7An6o9BMwRD7nmnoNoUO6Gc20vCyaVL6rjCHx1VQtHwFNB9KZ
54nwekMLfxqhKj3UTaJcaMqogcSvp+9FxqSfWR/GP9uW4w6nHX+hphBvf3byMCz4NA2kiSbyM7MI
QtOp1BClgvxfB5h+eRxwdFbW5+tegAkiI6eIllXU0mbnuejTSNIAX5H0CHq2ZvHY8PwOTWQrVNpL
ZsC/CDQwUBgTz8v/J+27miRF0mz/ylq/M4sDjljbmQdk6Egt6gXLyspEgyMcHH79PdTM3ckk4kZs
922bbpuyzAoPBxefOOL7MhAAdXa6Xh5Inx6qlhyrEEpVXKh3lx/YKRYGC+HrOPNy/BLyDOPsrzKU
QLXBc298o6t2H7vdVn9QJ1s5Eqe4EUFxP2zpTfJ8eeiTG3Ux8uJBwgon5m1XHsZB30Vhj/ISk2VX
HkrD7tOkvPLaTmO7eTgIy8+ytcjolziNgpl6Sys2B5cu9dsAFBef+9ydfgsCXYNUn+Yki+EWoWTW
4lrpMZzMYIkw8hLEOY06itnEtlbU28LQ9uPQ7Ip82k1T99Sw8NA33b2FvmXaND+R28bu5ed99isB
VwN2ACwn0PlbbA6IpBCpjtkhF9ZjUZduXYRv4I26cjs+6lz5MejWqlfFZ6ooTxXPXkg1PkmcbUij
uVydruSi82jfLio8IGCyCcz5cFFA7vz7wksVwG2Lnh2ICY2rorfbBixWhrKtQZxWfbw893O7Cfg8
DRK34Gmgeft9ME0fIhID8SXqW8HvrQL4vPb+8hBn5/PbdgmIWv2kAkgBdWo0ozmI/LWzxtyDNfLj
CNprIsXZxrKuWRSfndFMdAcFB1oRy3iUWGWRAjl8qHWworsx+gRcchv3/Np1dG2cxflQ8Slv4QVz
aOv3XAy23KHQUV1TWTwlFM2Lgcozhea3WNAi5s0KlA/Bez9IYyj58cS0VWp1xgbA2PwGuFNwxyb0
0YqKP5olZFoTZPwbWUdXknRAgkdpXfih0dduSuVpN5hmmdiWJpoVeo5Z7CS5SN1Gq6gL/L90pd93
7hgDxgqOFQYFonAJHNE0Hjdjh6522jrF8DPuZhr2iucvf355oboB+IaqA663DCOTEMa4Yd4cOMlB
DgYan4UPZNLvWs16NczMvzza2dNShwzw7J1uokmw2DCDLEJr1NrDHOTtstmGpy66OjD6fPrR6INy
o4CObtpd2svMHjoB76hWQjqRgwGYmDS/l5JR+QtX7+x3gqetQMP0BJ1aSak6jFQcgMQj3qCS2i1r
oTkJA2Xg8vxPgzCI9qOSBOkJBH4ncWxWxCPEPshBFiiziFetGL3LA5w5LTDA/D8w/rCH52335drt
tUHiOgaQ+nqbmrNIQdTaNEEGq7PsmBU8uDzemW2MdBJd19mMwDiB/8DrsgqnXDnQvPkVEQIbcEPA
20vN/vypDlQtDlgNLwmYz8W8WAT2Zhb1B2B/p8EJB2P4YBI3gKopWvBBRBR9hn3bri/P7tzT/Drq
vEe/PM2iIb2e8v5A29ivQNIIUXOVH2jmTZD+vzzUme2O5ydrSHJwmZy0zhojnAS4/QfObrTqDbgg
B3Zwdn3VBOvcC4MLN4DSvyv0y/M9oRVC9xrjFCPkI+R0ADRifClz+fPyfNRzSx0IXRXURQvUkuVA
SF15MqKhpOa9Cg3/mJjbmubtHaSk9NtSrmWQdlLNI02Zr2UjI17Lav2xH63pwGFDsCoi3ryAatq/
hVlnCYfHhtnbasMkF5rv+aFJAVlBWtg5iM5Nx2yz3K9Ns3njfWd5XEXpO4umT6L1xOOT1qwV0CC8
KTTLjSqXykHIUgo5cr35LFLROZdnf9odMeHAgV6rCYUSFWHh4uLRpahltJMP1J78XHPYr7ncaJZ2
tRtdwF/27bpzyqD6eXnYcy8XVw/A3eDOzkTa7+tVAl2XZ+Z0QJHDFzKi0NbyJTZe2Ytn3yzSIYwE
/O8JMrkguRxlPTkkbT2ukjouPVWq3i7P5HQMa25ToyeHf2YDg8VMoLIS6xM5xJW5Jnl422fV7f/f
CItAmk6d2QOpfujUD7WL7Xh8uPz5p50dE1PADTfL+Mv6KfKzsnDZYKHJt9C/aF6SxtZRy0+80A0f
5BvtRrqD1sfefJiTBSugMG7JN1AIQUshaJzEv9ZWOPtEwTMClJnMhZRF4lc39ZRVVDn0RN/Qqdpk
yMmv5EKny2+eMSTNgf/77Z/5/aWNcjWNkawcNCh76JBR0RpsOOXP0rLmxzpzssD0QGNzWQoCoSNS
w149QEvWIeKdCNUWVx0sTw9+DAIgBjjocNc7wY+VqgzKM1EOZp10R7mMeWRXNZf8DHvCieNeBBJ2
4ZVIH4EAHtD33AXDWqjQYMFAZn95akRamFQEtymKwtRpSZ04ckPuinCCeFmd/Mhy6yAVxm3LolvJ
sO4kUFxDUz7UveIMID+0Ved2rezAowexVeFImmGXqr5uEwoFDeZyPgDk91qisRnWKayGxa0U5U48
EtuEUAVUlFdKWx95Xex5OqJq20JDulScMa8g3zsAFqANveaY4XjfK/A1SvT6Xe7AEqut+6gKfWT8
XjlBN7wcj6OhQhc+2kICSbJzSbeLpt1L6BNHMXNUiFekIOr3NHMnEm8n85WlzCmk6A66I5BwwPrp
9Od8UH6ETXmU1HKb0dHpDKQ/AEfZVFibTgE5sibchU3jFi7NAKDnd3KRwD0LyvlhdSdJQE6mJTQC
Ym4zPqwsrj+mePwgkNf7WuPbHiydMR6ehh6nc53eDCLf04bc81py1aoBRkVJ9nj4q3jKYdYyxmi9
xvV9N2iQeExKvuOAN4WmtRFyCnnQbIVAvrZVSboHEu3egsAG8CeOnClBGpUrCP3fWpZVOi24AvaE
gHaIhZcbw26QUIyrYUmhwewH+rpWbtgyrNhzprqyWXy0ROz7kL1AlxgW37KjQFEzK6mtpHiETLwn
Ex/Q3u0fkhb/pwjD5zZRdrk0wr1glv8pQ/NZjLUHNl3iViUydWVmjurqtpq0Qze0Pu5ot4LaQoI7
tRbNruah04W1g5rvCk/KSbPEh1KJY9SRB+MMOGuk9lD0G/zeNqIQopFk0LslZWMMqoeWNvJgM6mu
XKqn8CJsfQI0CEJNNMqBMv5+vkyDNnBIFqMGbbyg60Q1R92Nj8iCD3Q/beq17gOO+wg8PVD13f66
o9+5I3Qm5AFgADjOSe0MmWYCkUUNTJR9EzI/Nq8l32fSI8zwywjzN/gScEoklM1QaAgbere+K/1+
NTvCyS4uBDfyqXv5ipqTreVxA0cAEMtBMsSJs7hkjXpM4BStHbSgW5fHJIgPBCrL9ZUD+0xNGJP6
MszipoUSGWOI1nARTtG/mhXhejxKh/geJUFbOyaOdlPs34WjVzbkYaEeGu/5ytqlP67hws6+wbmA
SzQkEyfdPS7Ak0kj+SB0CUlEY2uwOr/8TE/jeEwWXCFioeCAgH6R4JpTkZAumw6FLq+T6bUCZ7XL
BidSrrqSzo/t5O2h6YV1SHGnL0MkCN5UqignvD1p9LvYVX12U8JnWVdt/RXHoIfbAUekuRqB2dpe
s1s+FbOYNyNg8SgRIdJEyfr7UqV8TEmvTYeo6ZItkeJppY8le2iVHmdREg+2VPXFdhhzK4jktnzK
VSh/hfUgUM1QDahHKaD8gnV/5fmfqUbO38tCW0xBMxA1ye/fK+qmjkqDfIjX/CnZqs9WZIcPnT1t
FB98K8MujmVw9V2cu7i/Djr//Mu+jSdN661JBmQDwMcd2SbB4OsYL4EHwrVA7lxs8nWsxYM3gWqu
6Cgfkjp3eh1uTdIt8D/hAO2Xa/2pM/Wz7w9zcR7lRsnVBElc9JS8wY2te0i2xoodzRvNpQEcygcf
8vCQqXMV1wQv7jhcNTi6+j4Xh34msawheJ+thyPxUHjVHl2E3dzlTHxlxRwIU105Fn93c0521pcl
tEj7iR72rMQTno5yYxPuCOAA4QFvrvV7VFYyWz8W68mznkCffb58epxCVbCrkP7PWQOIxPoyuhWa
UsLlXsamjps9smAj2yl8J+v2P5FHo8/yVakgbw2a0oOcikicJkiDy9/i3Bn25Uss+6B5kUxFGJOD
iiihBwM/bAuoOjZ2ljfe5ZHOniJfh1rsVpZbcSK1BPNVfVgLHiHMkf5kHjArwJZGsh1/XNs+V4dc
7FVFjrWWY8h/WoNqHn2WnPd5u/b7zE+uw7nmKSxX09cpLvbrkEdwBpdlRC3UhzNl7GfOtMFowpbc
a6L1/4/JzTISaCUCUbjYLSb454bUyAeFQuzB7hJ7BjrFADrVmje81OsuyPxrp9/8macT/PeYi+0i
0A0GlRRjahzYWQEiYFdm5EjD/Bpu9tzRh6Ix8mZoEMLRZHm5shzuvC3OAh1145DaTbYh9ZvaPzbd
419ZmP8eylqoItCW5VGBY4c73MvuxHpGqVkOMJrN7xDl+rF+Ckaet/6XERdbwRykvDQwojSlvuiO
JYTsc+UlyZBwCeR0JQHHeFuI9MoW/F0UOnl98OUjkBpDu2EZsWR1bmWRIAcg/3oXzjAwa3FL07a8
8pN6xT7c1e7oa357ZI/V8xgYQEIUruTSm+JKoLgUtoeENp7Av7/J7yf05RYt2l612EAO4yYMmC9W
UNB2ZpdFgAKDq8fA2W35ZbDF40YbIGoUST4wa4R4eI4SIix8a3+su+GJwvdnTWguXL2iBOy4dpQe
2ZCEKwYZX3ElZDm7fyAqN6tCKwpZRlKjlBn9gBfQ9Zatx591o3hcvF9ez+fHQE0SoSk8K5f3ippq
hSawuJrO8itlXE3mtDMhznt5lHMXx1yaAcxsBkss649mDY/HPFQPKOo2bp3wIYj03nIhiVv4ekb0
K5v0XDSPyrJGZAAZCET5vkddSg3vqWTQDgymRrL8kiItvjyfawMsTjYmULAIewwQV3ddXx87vfcv
j3DuRPs6hfnnX5b8JJsQgEXC12bFVjN2yYhKj3gLcYZKICxeHutscPF1sEUiVueaNBGuzRrO5kZh
KRx9RsVwOeR8N6beJx7MdyCX+ykl0jFPzexIUjV22zqGCx70nF/41JdHM45N01XVUnNGHNIO54rq
SqXZXHm5Z9cSRblSQasMHqyL/ZmraOMPjB506aZEuUiGeK3ZOFefybmNgXbI/wyziAYkvayVoqGH
3tc2imN+pK7kgKi0rtaQPXXKfRP8pcwJWH8AFDArgBQWM6PGMGZJp2EvEob3nNeDL4Xd6Edx/iYY
BCWkKB2CpDI1Dw1SYQ/1pNoo46MIqccRl50uYtFWLq2rWlTnHoZGQf4ED81A63zxzSIJWSvkg/Ew
4GbgsCN0XqHf4jSIxzS/PrLaTh+vATjP7bGvYy5egCzRFLxx42CZm7QWrhGHV7bYuUmh2wT7Pyjb
zQaA37eYJjI9ayb1MOjtwcxDv2qLlcqG28ub6+wopkENAqkH60SXXoJUZcYy89CARg4n1hzqH0Wp
IAKz5CuH7LmqDbA2kDtUgHPBUN/nA2EvOYlaHcSbZMX33WoOXZWr+f25+UCZDugDQGl0JOPfR2mi
os6nLDlOBX0wGrqrITQdWe21E/bc+WfNiEHIrJ0h1LJaSysUF49p2ibrjMutY0IjykPsZbrRUPkp
1M8uv6gz6w33BQB2AFsDD7nEawGrletGlh07EBUDubJI42SdObZXDttzw+BKmnvjUKU8gSWPBDVh
IsfHgvY2Ln2b1W+X53EuSwWK21ANtEGwLZcHZJLlJRn0+DjXHNApyFbFKnWnnyaMloQH9W6+g6A6
ELnWFWDKmfWHGAUXEyQpwY05iRcLWoFpGx9Huk2o6gDk6WjxU9g8hg2Eozv0ONtrkeGZu+DrkMvA
cNDGXsoxpJYSr1OhmSwRP1N/clQ/Lj9U9Xdcv4iGMRQIgRr+C6vqeV98uZBrTStjJUmPVJReiTAY
EeROqcxNA7mOdsxXMPTIHM5aFCPMwotkr0KzIoaotxX/hFY22MEPY/KQha2T0cYhCOKV/D0ng63i
am/IDUzubYHTgermrhvEhklZ0PWtm3com7HxDlikX03co3rGbF0DXLGMwJ+u1CjoDSPgQwqqioEW
QUfXQK0/69BMBmGHwWlNZm5Ycb/qgV1nfeqMqvGJmPUNiquVD/LyBupj7mjAthkVhZDeQCiSoifU
P8YyfYAqa5WtIAkaiA4kNKl04B+x73nm9ZmwO4BxyvJJTiVX4xtKUifPeieawIOXnHrkzkBqW8D9
Rm3X3JQ9o3hUs8Ge4oMJXYxEdRuWeIoEZT00f8JcdYdk3YybrlkZ+QMpH+X8Toru1cLlrYlqw+iS
PvcoQpMq4u7Ism0SQ1SBswAqfQ7u1F04wEs1bx/T/qXtW9hgvHF+I+ehHQ2WTbPbMfyZKDAV6KHe
GPu6VUND2nDrgazrflo1rLeL7qFgUPmjIxBdJd7ejrRPRlvbvSbjKzwq4T4cblTYLOTJipEnc7gp
Sogt76mxYV1oV9GboPepDJMOibt69BCWv6Dz48aacHE7A9kTzFJGjUrdkRv3fRe6RVp5pKLbvNlF
jRZAzj3QTbZLQg4NoMFuibqV4w9FTfzKhEpMAStmBTj3crSlkWzzsHoNNXAsUz22oxFeBSbrYFlC
HINOjyxJgXJQdmUjYHPANiwa9lmhwCF1hJmJdJeWCVhOWDeM7Vp1F3L1V2YyiCSk64KN7ggUnClV
UFqXfJW+57J4GBQrKKzCqSyK3l3uSGKyAXODdB0cHiYdfK3omfMnle6sFEYSHZDlZfycWcoWp6sn
rOyQNyNWJKzPAd1IbbmARCQoqy88G9ARBD3bHpoW5WpDWgFbioHSEl0j1Z3SSHeGJkuCqoTYJGiL
7wMV93k8HlVkLW1T4Hu3mZPLa2I88KzCTit2uoI1OpUs4ObcpkW9zhI51C9lH04wK9A1ngplR8T0
3jdwZ2vLdVVZlVNW6tpQb2p4O7CuAg5lfFaVFvJUhasmMsTV5qUr77EHX8PIWpnZIxXUiatdQaB2
nYKNh5en1Q9DkgGrA8n4WLcHdZ+auhs33Rb2L51Dat0tib6PCnWjweRDNnNbUeHGC731OJvcgv6y
mFgLqrgG67dQAtvqKszPJ3M1cdVWos62WgELmtQOReG1eoRm72THFICSuA948gQAJXReKw9CT66c
3SVm5PTQca9qzaFyY6eW5XeQdyDRAF3Mxgnr7iYp4edAn6z+OerC9SycW9SfORT+2ww1Dla7oSXZ
cRVt0uSGks7RwdiP09irLGhpZezQoHovDcWNxdPZJFQOUoWtIfzjySFm2KIZLWDzAmB5/ore4joz
8nutKR+UEhbP6Dlmcu/3ZnGv9OQZLUovrVniQ+luQ2NLeA0xG9/IzSow1XozYqWkxcGsdC+bBLYq
9JN2WQjx/5gD41zD3zLh6w4JiT1E+lsdDu5Uv1AWmasqySYnkcwHS8J7xleE9qNmR4YBcFVrW3mJ
/P5XD74tvufq8k1yJn6C2iVgVrM2NCynF1HnxKiZGghsTLUFhqumcbGWtVq7M1vlWoPt7FA6sHfo
aqnomyyqYqqZWAML0yOXN0WxodYWKmt/YTLQf585VoAmLLFcRd4kltTkx4j6GmTXOf3FgKq+PMa5
Qj946v8eZI6ovty8TatXcoxBhk23k2zdGZGLZcg92h10fFx5Ff0VSAwCGV1GgIZu7gnIqEPUpmVT
dtQ6Sb6LCzEcx7bWroRL594OHtqM6AASDpnO92lZAh5uVBTHqho+ZVq8RTIKiVC3vvz0zoWbaLGi
fIgJnQqFj3phijwsjo3+jvI9rIj+rDQ4mu5fP3+O0L68HCbFrWmVaBLzOEiSe4t9YK/3RXIlOD8X
6IF7r4FGAA3Nk+DcSAWETyHgE+afsXHERANuGHbMzSuL7do4i0oIzKJ6WLNUR5rA5qTJ/clK1zQK
3dZUvcsv5kyXFiJUKizLkFGjvjsvjy8PriigD4f89tjgYi3FG7DPaMkaODTF1DhtBfcus8le/8KY
AGHNzITfTnbfx5SGVGOdnh5HLe2MWTyar6kMSyZmKDD7INx6kc2yCe1h0l8uj3xuE4N4jPbDXEzG
ilms9kSadGvQVFQQujVdIXADXT63jUDxiVe448paXyvknln530ZcvMoQ+uzwbMGINLHb+ocuPVye
0pnPRzkTgk+ArQOSuJT+6bOapSrQC4lUQRifrFXjWg3wXN0bfuJgKEACHuivZQHYoC1Jh1j6jcOQ
HyHU6bRu9hCjuZm4xfPl6ZxBplrfBpvn+2VBWq2SQEdBwhsavf6m9DOBzkaPzobq0LcSdsCSP26v
vaSrU1xsgyxpQiPCqGOAAACmcxuyMl1jr7+zydNW12Ae5yc5J6eorkHNbFm9ALZsHNUwPNCiPKgt
2MDS8ArdHKim1n4MQyzonL8pdIATERQkihgCeLCUOmZKOiJYzdHo5RBh1Y3wz9+j8HJACQroPvia
LO+CTi0iUtfREV7qKcBprGzsfGJXKg/KXABapLCopsw+lgBfA+65eNYUREgR8+TYubDZW08Z/N7s
OZSyzZvsVoL2+08QHNCzVz2yIV7mpuhEphDGc8GTvrzYzu0dSEGhqYR//2nD+XWtSaTphqyUDnqK
O4nxrLdlMSVXzvLZlvN0vgpqljrgrWBDL84choyoklTpt8QqTpyNCVCREaQr9nitMY5df2WsxWnT
ibAcdCIdgLxx8qn2+xE62rTftxBVgTh+FhhD/wpDElgvTg6QsjdUg2ef6DbjUMNd6SeAeU7XpOua
qUFcyfAaC4OWZS6t4rVSMWgapOt0Cu00u6s6DZ4DkdfntWdkz2GYO1MtHHRtAmbBJZEIG1L3QcEs
gAFbOD9Akzh/lsvW1+UxGEFgARgXaUMbENIc5CE+YFHvC5k7cNXZDzBtrspoY6j1PjXYrdST+yJ5
Vyv1ts50oBnLQA9Nm5gsIOXPCHmUhaJAwjfG1LmJMHc1KtNEqna1xG3F6O+4UrmRCb4/gcSjyTwe
qzYD4EsC6T43RgcWVy78TFxN+wnsVBAr1XoimpvHmdtV8SaU2LpQhScUCQaQyqawNDeh/aZD+qPH
3Y2QPgsaP+DOs/NSvpP7aJ3o5jaSQ1QMhS+puROFLyLtdyg07gBJarr3UomCbGweTf7JJ1BTyBsQ
sT43MwDWczsx5aCOX6CE55tZuIcDow23sTcLOqWl2geWlDoq0jkOE5JaLlZKlnyOEQRoa91PFRRF
2iH0Cl2KoWQG/CPyCi1lHyE1bEF+mb1+V7aRI1UvKGo6k1I7SZfbA9wsmfypKGkgKbEfVU1gQC6y
r6HDJzXPvfQzr7ONZkSo9zfSBtZikM1D7wNnRAS4rNwqjpS9VaGwlQGFPXCQ4d4ZTJAFqspfcobX
VfN1msSrUFhObegO7OXx6XejAXeGFPJ1srpWx5ZBMNzaWFV2lMQvMsQ3JDU3okl3E1Q8pHS8EVbQ
Uumlh3eP6NRNL3VeE8IRQqFOJw+rTG/sSsiIHwyblmGQwtJSge83VG9XevRWtYObJ7kn2luRGDaX
bprwJxU/LaCJxWiXyYumfQxAKKSyh56kYxmWq/TttjbvMwGRhbYIRBQ7WiqQppXwZ31SjMxjTekW
GVywJBHoUuMONHHGFCWiSbnlYtiQyvJaHC5SLfuIkVF8YjBh/tlC7jrhxEsGlAwqE4qQZUnXtQFY
GDHHR8RGr+hnNjb8Xh5YmzhVhpBMmr0HYd4eon5Ko2OcmU5SFbNvX2DWYKeF6j4nhgccrzvCYbIw
Bh+eFHYc38glsadcdkkS7xW8H4FmvtoxFMlMr53blBPgzcYnj18jltldlyo2mLUOim5+bur7tOlX
WTU56WB6eXfb1e2qz7lrjPhbCQSWtbfWfGeaGoDo4ccZD4QVr+Azt7Ky6pHq8A4hwMVKj0ZZrGjF
vbyRPW617pjxI0UZsBgOLQRhUojZQrPJTRSB6xBGKhm+Qq36nHQuRWZXa4MbZ3DFi+o1svx1G/ZP
Rveema+hgAVqC+NbK1zXeu2N6j5jyNeM6BcMdzJXga8BC6EJn42vXf8LcgprCpPMxBjBBuigPHw/
qM+EPPH5vUMClDbH2eMWWZgNhgIe5exuiPYXROaAYLdN+KoxaJnbRpFDRZKU2xEWsNBH0FyRSgej
Y8+DQX5aBrLSRMByWG3KTViMOwEJDjtDvmRbs/C3FvP7PjZWRsjdGjhsUkzOaIWvJE93cQ/nVK03
fomC3CpRu+oSddd07BF0SLRBu1WXs9uKoMTSdDtzBCPRKtxBMX/IEG5T4sKB0wFc2nwJmP0RFFYo
9yL/EusK3iwAcFSzKaSuryqxjiCESNBT6zrpR9JRd9aymSHXrlK89Aw6QF0eKMOPIl+XIJbqrHHL
qA6YjvpvHa/SUHqF5dMk1qoVupP0VDS3COVc1gtXNGRVApuNKhwPYb4LrTLUPo5VX61IbFy7cM90
ACjMitDmmls3J2qSYI/wVBrjox4PYqfpUnub66IOutbA5UIhaPZhhVIGI5mQPoRyX8oObFkVJ2MR
Ho0OML3uWFBSYajyyemLBYvLIy11uqGF1v+A/+K0LiejuqbsM4c9y7BolsRDNobexYlhl6xVscZK
65C2EBDLZNQ8f3L1mmbYtUEUfIkv0fWk9k3NIICXirp4FnAFw/WQRkYwCUqu5MrnQhGqgXuuUZgH
nVSYYhQpmVpGx8I0USYddNE981SwH8AUKM+DJk+3BJHEY8aj4UqEeSZ7pl9HXgRBsQTfSmCGjqm0
abRHJqt2lb726IFcjh7PPUsQwNA/Q2dQB4nw+7OMlKFQQaQ76umKp41LrUNIrStTOZuYfB1kkQ6F
AMGTyIqOqFJ70gsPimAKkgfoU0CtSL/iUHMuLUGYCs2XmddNTuSDa0Xqh6lu0BRsmW633Epuy3QI
b2vKK5eMrIBIf4/Gxb6vaLopu7x6m1l+CQQMpF5DD1GWt4Yws3clIsVanxrrpmwzcaXWc+a5I5IG
0wJm9wAkLUsWKkrJmsG7Ywof3VYjT7j6foEwciU3mKPyxXbEKJC9AR0a7kDLvDqBTTrKb90xV6ej
VaKnQFRcLWWfr/KJbI3+T3uWQPYGNRHkQ1DasU6YynKbdGOjiqMeRcQzp1Cx+3CMvKhK30haKDfM
0teX1++ZbWIi1wbqAHZ6KPwt8hLa6CSKp+lYphwuyk+EdCuGBDOGdcvvgf7zXfxX9FHd/POptf/4
b/z5vQI/PInibvHHf+yTdxQSq8/uv+e/9j+/9v0v/ePIPsr7rvn46PZvbPmb3/4iPv9f47tv3du3
P3hlh2d1yz+a8e6j5Xn3exB80/k3/7c//I+P35/yMLKPv//xXvGymz8tSqryj3/9aP3r73/MpMr/
/Prx//rZ4a3AX7M/yuTk1z/e2u7vf6h/M9Hbx6FhIskCA3MmpQwf80/kvyH91vETUOQtFOixLP74
j7JquvjvfxDlb+CzAlxvgB8y99SxNdqKzz/S/6aoqMxYJorFMzHVMP/4v9/r2wv69wv7j5IXN1VS
di0++HuOjtoYmsuojiE5hl4alAAWR6haaHXFus5uXDRoohVZFc47tOUQlbi5F/nmtWPuu4nO7/F0
1LjBEwFvCuILi3uJjFYXirmRso5WELbaZmspyDfRdQDymYl9G2j++ZcLsKqjNO4wkHxbricX3byV
5HC//5QBGo3cawymxYl6Oq/F8W1UtUQ7KL1IxG52TAMKQvmoLID1Y99wZD/u3iOY0/4v5vn9+Dod
eD5Ev8xzNBu8VNra2j5eI65XNqpLtqVfBL0j3fYOT+1ina7QDL1yqJxbOd8e8HzqfBm4jgd1KtX5
TTZAALzM+sywBvdJ8qLYsXd9prjZv53U81RNtElkiF8gzJidZL+PGPMsHE0J7vJwfUfvFc5cVJbQ
/aylAkkUhXU5mJ9a6Vsw4xvtQU4ydxwHZXDySLKGp5gluYWUQ+cQ6lLHgBioCGm9UNtAUdC3tgEg
UNH6zU0WOZUAqt2m0Ah9SmJLeySMkc0Q95DcUnEf2gS/1RxMUXKwTqTBgIJnkqobc6zMe6nVhiOj
cnSESyQywAw+hDncPmEEt21Eg7Y5T8C6WBW8aO+yQYNhk2g5MhMrqxvZHls6rnF7FyNuZthvObFl
pvse2r/dXRt3/L3DlxbbtASsIbXyyG2ACwmSbKiCLp4qN+048BQF7AGoXYEelaO+oihzYpiuOx5q
noHk4SEtebJJSxXZXBelo8dpLIIa/lBQe6VqS32aAsjRDqlyIwELIhDLh2agczY+i0qftprFmR0m
8DfXo26jqgMkDdnQrxOaFh/UHAc/lgqGxK/LHgo9J/cT1G1BA8gIBG2mrklAGBF9vuEJuAhdRPr7
ig99IPedtQcWj69ZLvUr3ajpJ4ll8qMeLbGHwke2Z0NIkddycFDGXoYcrTw6qZi4AxIuFIpjvbRW
lVEZ6wHWrDfCaIs7ucua/ZT2Ag2dzHgczYJsZb0w1gIVJG/qTc2pYnmwwUTWN1EPVnpY9PEaYj3x
G0HOBuccuQqMPNeeQKQrsbiNBsCDcUxvNQZdGBs57fDWSnBy3KeVNoKSnIsJeg8l1Z81yuj/Ye+8
luNGsnX9RJiASQCJWxTKF41IiaJ0g5DU6oT3/un3h+qJfZqlPuLMuT7RIQaDLYMCEplr/es3f0J8
Xgp/kL2yAntJsnrP7RGkS5kmaxV/qLK+LFo7v7Z5OTGvZgd90hNXPPFhk37XVm793Rg1WBaD0pvv
vT2UMfydORX83iXN99UwqGLDVFRm23qpo8dCmGip84raxm+tFj0sRhPZT6exZeqbc75YgZl6YxZ4
0ZiqjdHG5BRamjDcHanM7lcrTLKPSu+Ys3W9cRzwqsjOC5Hr1gOYHnGT3dgyvHegH2GpTyA5jqtd
TgQosySU2G76YTHtNg+KUNcT34Pvu+9yTdsNi6xOCVSMOdDdDDrtJIp0X8g+/JP7PZl7q0yNYxkn
+Tk169r9klamlf6MwASWXaXX7vSpdJUudilRniBIZpeoTd+Sg7z19Ng7AtrR7Biz236pZYLleD7g
rZsSwisq1yowop3Ex2EYGwJ6om6IN1WXO4sfdkNybPW+p+0fdONBx7dii/g7mzcDh/u5q7r6tdD7
+oxvoTikVaXRGkcGeVYOwIraOEvtnUZvaiWMkEhCCtOsjUYNQMyZo8MB8eq0dDdR0S3u5yTWixch
xugld5p+I2cwSZTnfuV0n60OAlNn6NljIvv8m13keroxxzreksMZX6aBBKXRMyoD3E6VQR2lIEBj
XL90xoIULinL5nuRx1PqU80297AM3V3joDi0xzm6WDVGPE1F5i4Z7trwUzd6cPHJcl+GIY1Oaqyy
b1XYRRfCkRGT1ws6SYBhvx6jhTRI1W6dwW2CUIZFYMoyPbtdFG/GNoO11Thx5E8DlMm2zrVtKggx
xwRipFeY3YNS/G6RFeKUqEgcOq0Ea1JGc6y6TO5kMvR3ldvgkbXY6XlOXesyem55HE3wmrFBbBYW
EdCamNh++asggpgZhlH5UCf3SxepzJ/6pbxYSxjvxrae76RyxSHuSQW029H5qeXeEoxN2fwAAVLH
CSr2nvdzvViGPw3eLi9NT4yrIUJE6DGK/W0l9GLcNV4xrW5c6Ng3pCQTT9uboQNDNCzne4EUCC5W
VR5Ni3/JaUbtUFd69TnpNW0rO8DZCVuZj+lswUSqhBYMaingSCXVnT6DtMcarLu2xREpDJv8OBoC
ibUuFInLSiTk5cbSn5suuevNId/3hTUe7AnFRB1KcaB3AouWcbZHJWLtjUXr9l7tRNvBFPFZKdDm
oXSLQJ8hcWuzrT+P8zjS0ZnJQ14Dh2YraJwuxc854d4lmH1t59HziLFtAJry3Ls0bW7vZywxA5cw
BN9qUufSy4IToXJkdgB/AR6qlfEEeG39jIVbnvoyN4LU7sLHXHX55ySxnTvT1bzvSwrnaBBG9cNM
0wabMxhCZTbZu0zPqh2bGbkH2Godp7l3toVpTN8GoltAC6EnmU5nHUWjT5cuqdOvSxwZ3zrbCg3E
07H9rbSHbieyyN72eqhv89CNLrLqe6KDVbXRwrwIhgSrjnYNOY3J5/3DWyKHdGhyn1SblfvJBPnq
KFk/YMAZ3ZVguj9LHFOV33ra/GF2snFHy5sFhhpwjjDj4dWWGV5tS6SvRAp3F1mjunMJajuP5VBf
auxBfGUSOojjSVwFau453ZUb1RRNmRE9FDEczHLop4ekjJxLZHpO55dcc8DcvEWhh/4siKQKXbgB
WrRv+yViKEulwwvn8tEye+DbGgxTPTP+iJvjEreR9LVIYoXAwRGqsxOaGIp1k5Uvu4WdbHQ2abFA
tZKNGT60JVYCvj3IMfLdrJ3r3Ri1zXc7qXKmKjI17W0XRtq8ddhhP+uNEtZOFh6LP7KHAd/d0l70
F680yyFYFUqQf2XLumzdKdd9onYNC3WoTT6oF3Yx23Wflem0jfFHUrtCWel3DWVB6Yek4H4a89p0
i42mRkf8yMFjvI0xTtN8IdWqNwNVK6c/xobMhx+mVLOFs4UkEoT0sMCicKq2S9vqD1pn25NfdvF0
MpVeb+Fel4+aY45qa3VgyNKJhh+aQz9MezbeeZa1XBJIeuTfjfVFdrUDF3boTrFoPJ/5yk+7MuNH
i5zgj+6UmEx3tGW7OGaHwYaq700Y94GOU4w/izHcp2Mx/GF7uL+aNPopPK8Zt51uanazOQDfLlLs
FuZJh1kY6db2RBIIFS67uBo4XVvDCzz8VnatmeF93zFa6Fqsnk29HvajmJyziaHprm5n+HnE+u5a
rSPjhvnZPi2SmtJYqvpRZlA1ox5EuLEiY5PATDiYmI8ETGTcl0pkbFOERv3B4dWee20xlT8PeX2X
ZjwakXty21VCbeJGQH6qs3q5Z8hib3SqtMP/Bwy6eQUMVpDl/w4Y4FaTfSv++DvCsP6Bf0MGxr/W
/hh1HAw3pvMefc5fkIHh/Wvt0omBx10EWz1Jz/VvxMDV/4VjDAwybNvo6Mmq+V/EwPb+tTprQBxx
XazdsET/rxCDtcv6P3jZOkKHd4dqAacHxCzk1bztwpKebTkRItrmTSKOtY0G36ZIMFKtJAlz/oyY
iPAVQYqsXn9KNKv3Q465Xa2YnsQ9pt2hmHqGcY71Tkd64+9xHe47Hl3iKuFAX6PfSGXhTqZRM2nR
NtSTkw2p/QPZNg+59ijatgkgednnyUp2odW99LZXfjXAEpOwc4mOl4965GknS8t3Yz3dZZWKD2UW
/ukOenhXWm4KgxRztrGpPazUWxnkbVPtTKu5YJvPWAQnpnfAz5sJ//XTuFAJIFPCOobydvNpnEnD
fFsv462stJPRiv4yhHKbM1TT7Wr5bLlM7Z02emTTSGe/qcNokw+ZxvA87DahAW5cDuG5Wb8UnvVj
yTUJH79zHwyhyg+O1zyFXdi8eKKrAy2sykcB6Kxb8GGj9oeWVOzH86UQ2ClIjTiVcRhzGLyVeXQk
kgAaGd2voyXCzKcr9rTHVH4pvebfXot/41Vv8KkVD3q72li0TEqY8Ug8129FRnGlRDE4XsLcd8wP
OJFeRsxR94XR2OfSay3a/NzbT1Ztn0d3ZSc72gdXxvH9XObV7p2LeUvw+OuReMDmq40gVpPmDciD
k1AMzTthBizm6fG6oGxlF49ejqkx2/FZFPl015NhHEbimESltydC4b1MySuP5O09wZ8RuH0NNsLS
7VZuGtKpW1NZp1vhVvE+TBBdUBlM5BtE2U4fxotHS3y06mTrTJWFM8Zw0MbiY+XOj9nQpE+z0JIn
zYjt3WD9UWRLvJ8FcQUGoYsUAdO0zxAeIp7ZOOCvlBG8rs7QfY0c7VvnTk7QZJSfFYC6P8vS3etJ
80PGxXJOl+SJfKBi9YZaPonQfARDeP79MzBvAES2H7ZF6DVCR0G8ZmO83X6sithI1iMfvu1xV/LC
8eSK4qgPef5MIAc8CXLQXxo57vR8QsThKvswltbzNOnDCQtehpJRiCJj7L178HJnA/YDTSdvL6aS
yX1Hgu7+95csb6BILpmd2dABrPCkXlMh315yXtbYcC1WtGVD13dq9oqtNlTIQfTKgf4//HRgccyu
ltIR2jBmmMW72dlxlxQOifQCVqTwM1Cth3GSn815kQ/OZJ6zOU8vulzQHZia8bHNs1cT/fjOmz3z
pBupueGiFt/VqMqsBG8vAmkzykVZzPf5ki3ngvk9+kvXt8ZS7ENTLY/TaUhk/kig3FGVa3Wfeaxm
d9yQUBYesxrOj2b9zNrBPg99b9PYQVxNF9U+ZGz5NOM6SdytO2yKMez2Lol3nhjItjZK6JeVA8G+
JfHDsNsP3frvLEDEPsOo6mwsyT7T9HQHejI9ki6OJ0VqBURxiz+1oUFt4pcQ2V6tBiUMAvh9Fhb1
JS6zbcp92mejsC9OiBEMpe/ZdcZ4X8wJH7n0PN7UcmE+rJH/8fsne806ffsmYjy04vBQJukUb8Ph
6lrv8crT1dYbcDiyDPKM0844hHMj2Q0ls8IRZlLlEVMxd6frZbkh5eK8dA9MAuJ9Ui4lvBmDprqJ
nzrUAJ+aUlySdvram1mF8RtMqww56YcyKnyzwuNSH7Rqo1P9+apa6j9H38lMvABNozo3vf31nU/4
62kPERS2KQvYwA/wNl2t1jHI1lUXbbMQWjysAbcLDMzVH83hO4ZyPql19r1Xu40/ekBiWYJkI0NF
VpbdwTUySH6a7I751LEQCYIDnBz07+t2749hwbaVWM9u1k2PCxbfftZEVpDqWbu7nlaEj32wcwD7
aMg/ekOePizZKIM01ZaDPafFni6fLkVp+n5ARvX7Ty5u0ObrW8vZ41Hs8IsknrdvbYksKTadhE00
c6PdBOHEjxMv2lNM1AEylsfIgAYVTmG/1U9F5ZUfCNB+KMw+5u1uL1YS5ZdFzyE6L7Z95nq90yDE
BNOzbDC8FQTG4w+LuZzcghlUu8SS4caQiwxmE9lKCBb70Kr5o8zN505231FvaQepZUj7MI45yO6U
lgZRK0LH08CFKqc7TnSswlBwTCfmgeYm3mdsbvsyFltSU96jGJi/ns1swAAeaAoYcv2y+iMrn8ok
buirmHCdyCXofW2p5x2acsKz8sU+F2Unt24dv6omAsOKJgTdKf2W5mX7tG0i2Oj0wWOSPC7bmsr3
ExnW2zTmbtDDJ+dUi5Nzmw/b3z/af7xwV0dbSbmIlfOt9FY3CKXKjYopReWSdjSBRafKe+ycLnlQ
pYXpojb+YXpLsmGS40VdUK8ReAlcJ0R2Yr+wHj+1pnzKwGtkujxoeeTs+/Wk5+E+Z3eTCR3i99cs
/uEQgWIBg5gVAb/tOoD627hFm9w6iWudnrE9mUkOZXh4ZeAkUENhxi9VOV6yYnVT7IfluTIaP2qP
au7wMWpddxtO2UenWV4TEYdPXeT+nHCAQdM3a3f1srB1ej/BANRDt34RISQhg2LZey5kmX9cKnhG
mdVd9KKqDo0IJWGprcY2nDAoL8No77VqO0u7hyfaNvuxnC9RzqFjInGjye5OOEqT1VMn70hargyA
N/sv1b6JSwDCZlzjjVsJcF15dm4tMkQkV0ybJk8BueO+DjiLD/Yow3PevaRlaBMc4AIxyv61bRNv
ny6kaWbR3ZiNDyNlYyCbYtmJcRo2talDaKiixy4h5m5tUuoeV1NltA95VPxs1nf5v32yGNDj/ECz
t+r10WC/3WhgOcztHI4gXKCwl4Y4mqAKVXdRcU+i4oxWdZboJUdepymZqNUjUpIhiSJN/MBM6A4S
rnF0wt7dAKm6Bw4qbR/pYXZgyJR8XIz0D8ipCuaPlm/7ru1OIwsAolkhIVc68XOvu3tlG0WQKRw0
ksYdj6ZGKLoE2rtre7PewpEk/Jla0aStE9mABZdbIFUsolkczLJ+IeT8z5oks0/u+M4RezWEefOI
GX+z5vELFrTEeC29vTuxDnsRtJEqqGY+EYWwArO02jrNnD4ZBAkddE3pgcWMgFQVEVK/8GXUxbcJ
Bt++An85ImNWd2KqCl7nVOxyt8CCz429TdF60JmH9LzMhnmss2ljTYZ4AG3EtBBSk6+WBLnqsFAA
i7ZCKdjkcBJbVj3Mz0OUtGeyvoGA2nA/I8Hn7CoZfs4nKyrbu7EsuSaRZC9Ey94VTBvvYi1/JFzA
8pdytrbcyY+c496jNJBnRgBJ72x0N0YrNCyg65j5cIQTKgDD4GYIjgWiKVortQM8b6ZHczFKHtx4
7IHijvFQvDhrv7LMWK7GvqRlVEuPHXqtv0Yhnz4dvPlrMpR+X6EeNfNpp5sh+HiXy3da91+bXS5U
4kNNIoPJU75tdo0im/WhnO3Avq6usaPjxGaVMDTLOYwc7rrUDlHfpa+Fhr966U2fF6Jd9ioqpkMn
Hgqnn/eyy6IvdeQdXI3Q5yYJjbsYDM131p8LM9I23ZAmZ2r9XRGldTCJ1r4w8fumJY635QsctTq/
jC4c7njq7F0z69OuWdY2AuT3WeEri0sLLEI9dh6KlOS1328FtzP19XmtHQJ+ezh4EJtwU3Nkus26
xIYp8LQ0aGfvR97JeOuO3gjjnWme6oG7+5ASmEdePCeJk/rD3J6l5tz/B4jKP12PhyaRBpz/DPvW
2mEcJtua2EwDT59A0eNIZ2gYhVg0d43hG5CODkKEBRMi0BB98qrjEloZqVlOdwjjevFVb+nvtFPX
/fDtjkD+tGsLtnz4MfYtLWyMstmwWNkE6nXwv20FQ2zKlg0e2uGmD73mA76Uw/b65lUJ6R7eYB8c
M+t9PZwrvzW74qhAVZnAWukmnYvozkrbwCTY9VwXcgTCPwh8RN95uDdBBOvLiIMQNCAadnxuua1v
d7I5H2vPiROuO8mywAGi31S1qi/XjUon1iuAt5psGd+XjzZYS4+f+FDeK4TlOF3LoBwnhw1QS0/k
ZZ2qsLDPWlKjptGs02IDZZdReawRgCeKO2/PUYe3ksi31zNrcVO6TuqHQB/aaDONnbGPPPcx7O02
GLsiAkxwn36/nHksfKSbR8V5th5vnmBIat+sZy3vUwoBB44rnp1WsjzZSTTQIg2Jr42a2CR6unxN
MuuVHXd5UlkaXJsBh1NnQ/BlfD+FhN51UXSn2SYzagYpAZv2/DCKfcEhdu3ujGzwHS8rD3ahW5+I
yeiDoWhOTuXgw4AXQdBORfW5ogU/dg7nWjov2csVRWIjjovEewhT+b0opvmItUW0AVQRVIZL7QNq
Lb5Ix/qoaiv/OFX8faFF40VYz70xMIxvmAA1fovt7Aang5QWVKp96GWrJ/ZIZz54OVzrzGGwQovQ
XNqo/bqMk3vsqTN2c6i7W4ES6aNR1tlLCp3G9L2uY2ZthkcZxe1FJujDHarRTpu+VJVVwsMQch9Z
TblxRK7vi6Iu9/O4fK4hj4CHzOOlQ+6zwH8oKCMM34n3Zp3eWVaW3Wt05LsJ4cmxzsneNFxO87Hb
zZXrbZiJnvPFmA5GTcdeRdW4ifJIv9Pt4q5LBwgsdZ8das8GO3JD5Cv8/NrNFVmfIz0Y2E97/RJC
VtekwAueAkGqrtsjNToLs/psNsZLs75fVu34f924pu3Aiq/3sJZDso3EgifFACclSizgSMPde3HV
Hx13+NJ0Wn6vNalHXkc7HgnO/N4OgoMLIlG9EWHWPiSphksVlGCsNwYMS9FrHuzYIl83dSljlWsH
GR2jnn4t5qXZQx2GtV5lzcGc8jmAGJSf+naO9xZOWEUbFmeGTMUe/MTeXjtPoiha6BZx/L1vlhcQ
6IcrWuGMUb2LvaV96DWMWaJp2TXUmYEl4urzFIdBMbffR5YDggObCXYco26pJ2M+j33+EfqGjpx5
+VRC7vGt2DTOUUf2opxM+wT9tfeNZnqRXdPcmfXQnAD/T+aMe5q5ZPZRacSBJgQQOmM5PXVJh/Bs
heCy8EkAk0DMaLcNVvyovYvHDLdiWADhyjsf5NnpEewYk/lp7EATYqsfwXvNzxG5MN/b0Pqsq9jd
l97iXa7fdUP3JyGnefhOiXdVG97uEhY5HuusA4H6bQGMKB2LhTk2AsvA1EJbRHi2KtUf58HWWOVZ
TEwqy0eLtPP1f2LCwzMc5RfPbg5IibIvhv30V+HQ2uS52LntnWZUC4OedU/KmX/o/ZzjbzG2h6pi
H9HTuvt4XbvqkxD4WTSDI874cyF2cWfC4PQpPhSzm+68MA+PtK3FRVru5Of2nGFwzQhil+i59VS3
MN4hu4vvS06W3KzsjygQqwPe6c+9M8mN1836l8ILN6E9my8qJ0/AleNZNdihsAVrL5Y5e0FHRGyW
h1jl9828rdzlvSr6Rg59PXsspiJMrzkFf62iS6g/eL9OVqAaXLnNvLzPmx1cFzAXLMsuVYpPTxlr
0CQd7bVsaRe8ykj2HEoIvTTvJAkT2FlzWWx+f0TcxDP+dWHMOHQwTIZK1BhvD0Vy60yZTzjxOKPA
bnd9YIMW/dld3+zKKY5JWs1f1RQGYkAQZtKqj7NbfXE6faerFmfOZWRFSgXSOWdSX+kxo59ewarf
X+o/1R2CmmzNtMJc/xfYXcSp5TajS4avmAMb7G9jWer70jrFucoq3WcGXTzlxVgeQ7ub/F4Y2RZq
HoyfvvqcOeOzHmFVpU+JfDBbdZA5hj5Lih4f4iig6aR/1ET3njnXP5zA0CUJJcbSQlIyMWX8O0uz
IPHUNdbg4dDNgivwv2jlwaJng/zEti3RG1RLdergGwe25vwpKn26b5N8U7FCwnwliWHXxMeN3xMh
rJ3bzWvPgoRPhk7/2sa/vbRuCAEXDUDe63FvZa8FvMmzzJGdzaU9vj7NEi4DsZbWhzxFKw1oaJ3G
hHEPwDe8zxzFoi5T8n/CVp6qzCzvJeXe75/6FVe5vUrPRMHsrkWM5d7MfESpu1EXmiZDDas8drWO
HVCeF5tBj0HQY5hz10deRtJ9rovwDJ/ibvHqIOYn31U32Vg6MVXsmwkiWS/fM642/+EBM/Yl4YmH
i+nGbYmugMHnHrtuOAIN9cf6akfx9M1MZX+A0rTN6+qvHV2biDbEDEYLqgbb4szOuuecI0zBOtxo
5gi6m2XR1zJRd3gqLCdRi+nxi8q7+QKY0AWl8NKPyIS/mkZdPelK7H5/p2/k4utWgGSawdba/WDk
f2v6SN5jWceNbgfDCrtId8TkpxqO/PA1KvEvG0CaNm2LNFCu4EPpguQQCnUP9YbjLtaPmpxe4OPV
+IoZyaGzdYi/tX2xM2SxFTZJsvd2bTF/iCo5vLOP/cPmgJrLlJZHlwRWccujTwAyGwfIM1jYCcox
7A9zn1ySAqGQkEm/LcKWjJykMzcxlkcw8/K9uWAGNOvVdOk7dq8s0eWmNbWntszVnaa6fZyICAWa
efHCNgc/W6Iv79zyXwaa3HIOXmmSu4ES5bbfHCaz17tq4KoXPYbUkgnuOeQeNXWIqKtmOSZGSv2R
Itds1X502urCZvI0yhwz5nklqnbjZvGU9QnaTBsNzhaPQDzb+rtrJxW3WfcOpmH/gjpD/Fmlcxaq
CJeZxA2mkcaymtJMCghwnryE5VI/Obp8vs5Ca8yTmR0ek3lqqOycGqrobELfzbjVIDHfotYb9tc/
KHtT7poGnlScsZZdWeIxusy2X+VtvMVWBMLRNLxYqpGXdRiJ+V4kL9YMW7k1Rwza487czmE7+EXF
iwfa8Dq6tberDYA6pZLHMEyeQoVwNo9teVFLgyFiLwPDqbRP3QLh1IHUFoO4qSX84UL6PJuu2Z7D
zPgpraQ9LBhHbMx+AOuKZX7JVrbF7x//jebs+sYJUDWsNVdjkV86aVXBpLPRkQfE0ydPk+nuBx27
M7Xk+UbPRXNi8ORs58UegDywE61MnbwbVZ88Nt//l4uxBc7fAp9dms2bjVZ3E8ScjeEQ29vOPrnj
6WbOE4NnZPc+ekb3Pl4HLtbQZdtxlu6hy1MPU4IIj9wqfy9C7DrYervvr1s+w9o12J4J2LoM/4a3
t928KFpJJxBG/WeLKPk0YIy+gbi3gYrsXMbEA6LRdLWzRhvyWxbXW4R0r3mdPzt2SHkOHGowOjnH
Ho5/yWT5rQMla0rSFxiuoV90rnEuS5eBcEPNqg36vmdl+QxIR3xBEvz4RHm84r52Yr6HOt+YVfz1
7CkEGSRQrRL0dXO77RljEiY7NoxYOC3m2Mf3V8gz0UyXQCpkgAhYYZ+uDsBu8aTrE0oWJ/nw+yX4
T/smuz0J7bjV4tjt3FwG4Pqg5OLYAdkaIBfiRbcxjCAJNnnWpucIv9y9l9QGKAhK/ISZ3HYqwC8q
xAK+3lsnwwv1IPbyxGe/J6lnZIw45MqjoxYbiN3jDzvM4/cgqH/Yg8itpATkoDJd9zaGfZIUx3Ga
OBylIEpwCZZtLEQVzM5SHcw8dgOMFLEISGjrAAcIgVm0V8Mjzwwjgp+e1/N6J6l7ibQi2ph2E15a
h6a7c0oLFwItPxqROsWjOrSdOX/+/S2/Di5vVrZDpypcpLoOlfcNsWguy6JvRo6qKwZy5c9oC5oG
GK7GhZEKQ58RRyht+kh3zpCR8YkXeR6BfZ1/bZpCJ3sOC0+/NAMeYo4oSV8hLfUjDKGtZDL66urq
pEfOEAiEHBeUyB5e/pArIqNR90LciaFdNrDNvd2wwnVRqyg1PXPY5Larzo1cjlHSzfcGgYvvnB7u
P5x4vM6cHialp4DK8/a1LrJCVrK1/73smUoO7PVkR9IyTB48LgQkoaZIWY28cq+szPiuLBWxOpW+
1+3qE1BO3/l5nxi4rNAnd80od4aMcPDDZfeUa1m8tY3wS2SOyQkO8XCRtTZQn6zT81V5cYW8dmke
Q+lYuu9Mec1DbmArCbH7TphD59vRgJyLsi4Yx/lL6bjnMuwh1ZRzCaRTfUnMscURHeXNpDm4OpB+
d99m2kMVLuquZPX4TRa+ZkbdbvRK2bDhMADIR0j7fSn1QNaVuNfn6Xs+iAedHeIckkAZ7uaopvoW
qdT9wsQ20cPLlwmqfjGLTiKeUn5kWBfbGPPToppwe6WGKbj5hTkO7yR7/kNbSGoVzFyB/FfAWrw5
5JVsq9moFjcg/0YetQhkuVDZMQV72eSCoFiKMUCOKAbn6+cvxmw7jxSKBHFUro8MJIMBjKHzbvai
fJf3ffM6je7mP2kLf8HIMfwRRF+tEbMwM2ElvV1RQ2zVMZQ6fRs6o7np1dBtFy81glnCjNEqtXWi
4o8RLsEZL4FPUjNfr5ywGuLEhiTp96yObuI+XeiZvGxgXri6Q9IkNunt9ZS6PpuV3umw6zMTOb7H
d7nrL96DqWIo7KxaDG3IbIImXGErjO7MsfromeKcndNIzuUwYVrrOocmmc2juY7dehFHR7Rhp2mG
lIK8oTxW0J49q/jOUFUE1mBPT6xU3Np1HIepJqZ3Cmz3ts9ZPxbjRWFyJpFaLW52rTxUoNddMXP2
t6cJcAVp5/4Km0Lh38QKzw+cHPJyM7VaQPE4HDETmR7xgd2prt+GveZ9mxNUC9cNrQdu0plp1cs5
c6xHzSs4/WqVnvIy/WQQTciuLI3NIoryk7KtcYucD4ddZx7Tg9bY9qZUhfY0SLSdXpkAlMbLUdN7
76HU+t31RWxdzAJnCPsMkGyiArntPsxJXu8E1GXQ+uaCmuvP64aa1a26FNpQQ5vCJCRcnFNCTKKL
lcxDDbD+4Eb2yQzT/GQOxEBJE8qprop+J6cpOyM+OajKHs/tIr4YBRIcxIzWJyghFJv46mRxyYcr
vsTQt7YK+6ZdObtseC4BGXru5Hutm6D5dU25M43C8VVuV++8z1frz7+fOZCk4BAZACfwLbBsuHmf
m4KXp83GYhuhJMFdVwmaOA7Mv05o0DA0MwmGQ/AZjTm+YFV6L6Ko+5RX/KQn2v4Ix/1DNevjg90Y
ATYk1SVHjpPJUe49q5kOmvVhCuvqC2QiA9KZos1dl2mW6RcjSox9U9Xu8T9gY5q3hERrRSwhkQg6
PyYd1yzVvxWKBS+UYELhBfy2ysckCwfhpbCTbT5gjrVo5j0GGU+V8khyAPrzZts6dl7qXfDoRFVW
4+ezaA3Wzfk6kPdwu4F8HF/4mIeKsNFDOiXvuL/9QptYLxkW5bVfpXVxbg5BZSKY5SygISlCc+fF
WbYv6+mxbHqab9v7NNWDtyYFalvLauXBlt0WA+MBk2yYWhpAkq0MoK6lSHbaHM5BlRUcbKX5OS1W
iUKBvXe6PCZ4wR6y1izvErN1IHe55TvI8S/gzPWDwEOHnkXyCrPjt3tdZwGqN+QGBVdqXYp36K5L
4m8WmpQrUqOLIhgHq3kws8LkbMyhQkT1J9YDLACH9PRae4lcDYqzBxnv93XWLwQyLo6r4lbjuLBK
/W+YC442dlo02NzlFc9Q4bDvysQ5VypND7NVfmjrpn2IRsHJ28d7aWgfvRX6zkVXBavy6ti3/R9p
EX2UUx+fryNAYwqXAI/q8r6a6m3mtdEdDjXiMkVU6ahdEYeiq2EI5N51cqVoguPVa++L2WZ9wvdw
6zZzuQmBOZHeUZ/ltfPcUuj7c1fEfs9+Vpt1/GF0Qg3TpUjcAcl5FNn0YmKK32G+rGU+D+jv+8J6
jzAhwece5H9FTt4+wDLN2rTR17Z4Fs7OCWHX9OMcH2tL5SS+9EyxtDrH3M2VxV9fitJ51pvyf4g6
r924kXaLPhEB5nDL1DlJrWDdEJZlF3POT39W9/zAAWYEWTOSW02yqr4dbQiXktNpn+65sYzN80/i
8aXnZ5NIvzECpvs1a8jAmcbXUe7qgx6t4x75kszx6ZaY1VmHkz0Yw9Bfh67+sPpk2T+/9BR4S6P5
NWqkqqOal1lPZ0LXUCFdnwfaWM/njb40jxh9FQ7czaRlcucnPzKAUz0ubisZqwta3G6ef6TPjxbe
MTI3PZ3otjDlF6i6LBjUfjz0GbtP2kxu0mnoSYsu4KbKvWqJ5SPOH+GxqKbnxEkat13ReemcL7Z2
rc2HavqCEKsjxqPhbJfCvK+sKUpjK5v/aHuttSJko/VykJRlOdiocf/3Qu2I5Dq9+KJEuttMMxS0
s644sBJD3ZUDaakc2N3/rsWkVhVKmmXa1zqSi3bUTlEqG/smI+afcrCzpC7pw8eIACYjT9IoJO06
znUfgAD3d61aQyfPsztq0mVrTn3yBnkybeu57V9iJfW5s2t6WaXqZOTLp0C4du8NZw6nPFa2k0IY
GrOy4Axu/cS6tnyNmF3/99IyXakeSXqrF3dTt8t0DAm6hZZPJrWqw3D+Aqz7TYAaNWK2h1ixuFOF
Ci8MZseY22uE7WfJh2H0uOgK49VpjHdk1YEOKfWuDnXkq3WxeJhiBcmCwDcj5/ipi1/wQSunrIvk
l9mOGAbHbkCs8Zrocvwqrev8Uli+pfeH0WHr7tumOlH6mhyRB1uh1Ovah4WHojC7F7IMoZWyyQhF
Eqeh4wgOG01EEKYjThFCVC8tiibkVBP7nOTNQFaiMrSsWfYl6JLbUmlhPC/4QJjkbFAjVoHWJIFx
njMHEbU5orKlvddUiguJheUFC6Of55OTeFancwZKyo8e5/OYKO5zvMD3PG2eS85DeRcgm1IOzw/N
JG2eD8ewjOqG3hHS6fDOtfS0nGLrre91+WiNiEDbWM2g2hFXEOJ2MxhDd2U2RoFoYItnzTwkS5OE
lja922X9a3Lyg+ws/S0vy/MTkcgwXjNSoWFolPYQNzkt66DtkhsNbzD+szdFqXLssK/5egxgpGMV
PMpYe1iPgzTv7HdczCTUw3uFzyPf86faTx2LcODde22k6UVVERiYpeRaOpjyaNbOJu3nLFQUyA9p
JgcCEx+qVGWL5kd4ljXVe21erWvc4v8mR9UJhFXp0JAWM300pa6Ii/QHpcLWnNfP8eFOccj5Mbrq
FpuVuV0o/mUj1bNQW1VaYJVkPhC0Y3mi6OJQj+HnSl0KCK5YQ6HE6lmqNOyBj88m4n38yUoTL4/x
7Bl6ZZ10iTYKAgvIPVhixCIdnK+dSceppCYhwoISQAn+mct4PhXr6SlFBo8wqfFm8H60czwPoKVc
Q6hEjhWQPPmvMJXEH2Y72SWqDA8rStp9C+7zcyVoyyhAOAMHoX0gryDZiuE7Tp1sdbMdmduHhOWD
5QDi9NNk4UWvUMwB9VbG3okElTBWN97zKSOHdUVSutDs0+b6RVu0L2vq6n23slaXGhL3pIx8UTj1
r2U6LVWan2MI01MzHtWsqc5SXYHc2ue+z1HGLO1tnkS5e87k7UNVUKb2GMzaSnHqQ1tB+JjY42SO
blgZZa5tyfYy27Pb9JNBi8imdsb1J7LR783JrL9IcbpZEtpCOqPowHNrHbsEWrI5spttDWEdYiO9
oxkCOFijw/NDjgne1Yma2Oh2MnpjnS1B0ZNNkjtLgTd7Zk9FUwvaHpvzvVKb0mOeRNuZfeVxKf9F
bf5XtzANc9ockWHY6EV6oBMtjtzn6kGyenUiSDTz/mO7ZZa7zTpsSGLRriivSUN4PH81oVV0uIBD
/0ejruz3hFoiKVs785VclO5YFcn2ubh0BTEnloVTqTUbCNi5JDMT1G9b2Qp1apIkqHnFWoVN4QGI
hRN25x3iYzFbiMrLPN/NWtF9DNkuXhw37drk2wZw89uuvOJGi66GhkBGFs5y6FRyIc2qQVspSda+
mchgRoRpPmQukjNKYbUKE7uKILi0iv5K1Dw+zBtVQkfD3CTIFp9D26iXm6eis+1b011mMjVzi9IR
s2gCTVQwWwp/91PvsOYS3RUk3U5mlbkoXbBqPd6WaKS25zH+oLtsQ1XS7s+3iKq3fwREK57Q0vy0
rla4kPt2eN4/CV28EExTe6lNFf/y/RGo+Shte9HEYrz2Om1tiv98zrTp4QVxBrFjXtli7Sb2ucky
//lzOjsKE01CAKp+t0PHGKbmqvfgrDtRAmdaNPRYaixvdSem4FepuUMToXtqi/V7idZjnneehPlv
34pkP1tY0VWT+8NMKdde6r3aZxZu6oUVOQ+TlrhVjiZ93rjMVkyd+9LcTSSFSvoO61PfnOr2zqDq
1agQaBRxa/MSm0rQxD/rGLv2eI/nP/H3g/PkJ/IwtKHU+D7WKQCNh4YHUu2vedPKX6xRoCMuvWYu
7WOYsGaZ8wGpkIlM0KQ+f9GyoftWI37YHOOLvEi4FHLzbqpjBRyR1KFEk4fIFzaiNCk8zRDfXZP+
yuz1N73L26kUYU1bgRKxtgh1YcpQ9nHkzx2JPqoSNplGkAt6resyd+d2lqdgjHrSpHW0q2TD1rvJ
iSxCitnDTatMA2q5pL2NbWWwziuWIfb53dyjTiud9FPv8nOTRNmmXVrqrEc6dDqB3S1JW3e2kUUT
xlN5bQbMNEYrEidcBLmxXjhTX/MHsmeJ5aOMFm1Dgu0iRTkkD+eDiFwYAoVmJT4aMYd8enNmXk9q
YmUpyuMCrpDVj7CPTKM1RZamTT+n8vusFm90E7/3+RhaOnlCRgPpRHal6kgbI1lmhPxsg1x1KsbZ
oM5znVRhvpoH8hxYxeIrCzI9RT2+GjQJc9Z5irL0no7uoDXMa1zIAUVSyh2HwMnurH+GOR4nud7x
tX9ygzuuLTwlJahDbW9YfN+KTiVwNkmuwphvjro0rmlAvdb9iDJ3+WlWwisMZxpDtQUEJ/BgLznF
WYONXuuFgI4ySMZGvmfkkBNuJNXEefTFRZsooxG5Y1N3Y5QeWSI9x9GQkITMZcgJkVS9plV0r1Lr
7Xmj4BNB+delwD+9HPmsX/beQQjv1XHkCbvJt7EAIkqvkl1t07IK2yo6rMY/x5juzmzdWvFtDNEB
pDRkL71EiXpRm95HC0YkEMIDnU5zKoIanVIgOCgZYAyEDKphVbuZTsINNWByWGTk5k6Y59yp5G3R
1B/wfZSB8aj4Ret8Z8n6jeSPQInhZZLVN0tNcd22KIWUJhiiYYdUTTlNiVwdunnZpnlFzSvicDJp
LevT6J3enSsCAo3GNm9SP0ibhqgpb0wpjFOI4tuMqiIIU2qTDymTA9OoHW9wtCCVNZx5F8e86NW/
0kLgXX6bmbFPBgmmNv6am5wZQ9VPjkrb4UB6QmljGRi3evOXqitXXm6wQ4akH1tnuaYTeWLqvx7N
mgNHnG+0sjysKm6kMs9eTI2NnqyTzdzpKK3Z8oaBrJCIpJZCra2dkZA9vTanIUql7aLaHzi9jKBF
7x0THr3LjR4z9mOSyucDpjGaXdbqx8FnZQN3aeO7eCM733TOApK/QKqLDDKy6J/McaSNcVAMiR+l
LBCcy3k8Xd357LPCeRfKQlp4Mb8VuDkOonEUaM1i+qVG6FEnuqs4UjykeGN/1eLuntZZ/ysbLcgc
cnvw1XXFvmzRCON6PSLUyfyhMdp9vS5DyDB7mzs81IXTw/hY74ZFD/qgE7ikE9KyHiIj8kaDh1W0
boThtP1s5NInHIuMpcxtIwLKZzOYHFZI6IEpbLxCel0Gfl0jJVPdn9IPALXOV3rVCcAh0zAV04VQ
h2NH1MiixuWdg2e/i6yafqim9THFevHEm8gOUW7mRNrRt6Tvos4ghUJYKc+PvZeriGbVTqeZhbwc
o9/O7Xrr254NZkH9KPHmlabznkTV2YnpIBmN/GeZjAu6LOw8SJ76aQ4NaxtVhNQs5RYwIyxRtemN
4F23saFzIOp/wIJCY8WoCW9hjRPmecrrrS60tbtS/5Kn4itO36gszF+SBq4ZLHSUsZJb1sVO9J/R
hP9thu13WlLvnJS/o6gPRVSkm2Jt9VuiLJsuN+U3R546n5y2QHF+ZwVmfpva70IQXSq5DKKuwUHA
NaBX92MtHyRNrJtGTv82lMkN65boknuZNdFpiCOykJiWIPZHNx4pF21fuWFMwjIJfAbSXcxwBtfc
lX01ch/P6V7YZRnQinfMCb1mZNLbWx+tW3lYudkEw2JsylbY228KmKdSs9xU1MeY+GhV5KykTtlH
o+LuMDjTomJeR0KotWljtq1n5QQMrYuaIaMtbnlafPeka4VVJRI31yrpplXtEV9mfBgCIz1azfgY
AvFTPs06L+locy4o7+lguql1At9b9dijFs01qxiNmu3FWRVyC/g996DEGkcaMhV6wpdTSLnI8TJl
T4aLb9mzXxK+k6Y9SfjVZLmNkjce/rjCW+y1DSptIFhwLscwiQsuDdt6IcnkxqmYGUvOv9y1AQB2
OlNPtnYvJJa9OVZ+IyUAUe3QLmGuaN3WwfiD9lAlGwrGpEN8/aWAtwa8sw+vg60SapJ65eM3t2Jx
ShBTZsw2nSCPvZzHdidF4m9nquh654yUnZ5EcgjZkzBYrtmAXtqYyr/sQ/43Tv8U+5awtov5Oyc1
TF5SOqQUJLGc0SlQUxx+7knG73FfSMRWYttrivdi+FNJHRHajJ7ESsf5ngna1QjoqYyMMyDy0dJK
D4S10JHmqG7ZjQ2tkHIVEEBZulbUpmhLhwCJcvZOnLSKnJU14ZTLMld0RGs+2523LtbvqYzhGMAE
KKBF9+BP8mmNTqljHrSHAarqLhMFeJVWbkezyo9lqt2MOcZIWotwRI+jSJvHy7Jn7SNegL0+tBpS
HVR89hOgtRtHgU0JAHqQF079VDiiO9Q65D6MMqUmS944zz9mm33L9shg0c/bWeUIaXcZPomOdoWG
x7HhVz+nGHHAdPVW9mq0w44wXGZYzqukFjnYfW/LMnp9zLI3vvUI49L3tPxJi08t1i1OBGoS0HI1
XFMpfm/WnrxyvJX7lfzAj3FKT2VdbgZyQs+NmaqvWY2Xn2de7jl9sedne5yiJ6LdBsbNmoMzdUcf
DdUMunQkN+dQrjNMi/hqO3DN3onfyP4XjPduZk7E9CfU2mXos+JST5l84EbJxt12HRvEw7siJ8Vu
yX21oLEIXN+dCEIl7UD4GvI5eQlmaZ9xQimCafJrLiXV7HPBKdDUDgnbEK8D4VazuA1We3FrHq4F
DvdxZ+G8iJVQVYWfW3iBSywBjlrWgWbL7Ru+kIqRbbB+JKpoeCr/2ZV2ZypkMlY/xppSB3q5dYZO
gpeCCRZr2UNxVSn0VQF2wSsY/1pJaBZBVCKU2c/a1Sx2jrSzlNdec/Cmv8r5PyFx9Me4w9EFNOJh
wjiUUsjqOlFsMNGwMZ/T9nOKrqMGrMLOpa5boW6kaE+yxDK8adVdFD5RczD9Of08JDlNviV8Ggxc
IW/zuKCAAkXUqHmi+6ONSB4rtur2r2XCebHzKJfF/lwAFUvjN1oXyLLZ2Dx6MPrdZB0G8SkOlI4M
iOTRzpobtsHuPSILwfZ5Aq32A2BCf3QgHOoKPut1YsklyZ2321Gky2rGviXTPeCw+MuaxMFJx4Q+
hEMhCGCrxBoO7JABQVwIX0v7szbmU5nUeqBYhRlUOeF2OQbHodhkVs/1qpi46E7uhMLi2N3SVlE2
i2mDFlIKUhHW/K73608pZ0zPBoqzVRS1m3VoGaTqb94/3r9HCZqG36KPc2fHWQeulJyoy8yksmka
z8mlAK5zcWvyO2bbuXZAUaZ5nHmg6AIqJa8AnVzVb5T/adjXPekirR7GlE4cC8zN+3k0jI02x/pl
nekrrTKQyWF4bSMddhnl0cmBldyMEi8hZsHxhimqXiKdGBxdT3Jvru0DjHLjSUt90gZlJ6sck3Ni
wzBW9LgSyyEKlgGbSTUGq6WyO33OZo5IDlAa3IfqnnF4BFr5baW4Ub0wK9xrvO0RDTBU8PKKA3Bh
L2faaQvf0nbFeIoKjOJLGQ4UQ6ij7PLtLs/2NtPrbZVGYRPnBw4rOctLl96IApjduEEj1WOpxxFx
reZtnqKrnY8phqcXGbPNyprQbSyaybnF2fdagn0aZu91o/K89JShrPob6zpdiO6IvQ9ZE9R3c2xJ
g/RI8AkMglBDecgZ2GvG9zm3lT3i6dTN6oFpoAzNxvCitAm49pRnZKfW6XaltpKAgRG/AXogSLTR
ygqQgP1LbEnrQxlWbLCC+nVX7qfROCXWvJ3U1yqKNjFxmMRd+tljjE1jf2DXfrzP8BFBlam+MXL/
AU9htzkOj2vi1D7ZAB4WcLBggRU4Cizk+AUq0cQjDs3tyjfq6Q31RVFbBNQ8AU4ejJpCiYwd9lHB
wF9u1HbyI40pYcbbPnB/pj0JDUjnCTabCSIVlAFXjJLTQFUoRRfoUufyBmYbqEl9nF2NeqBa7f2l
bTZNre/ZqQIxpR7BHwDWJ/5Jiq9kea1U1K7kpio0k0wDRbbitSBAoeg4VkKBQjXRRqOMk4fghwQP
3bOn2pU0XIPDAEuh4CEvQjVOjhwaAA9xRCtgDaQSfpkpezTDEdkmPKXdxi5l35jeObuzE+mbOs2O
xXCZh1zss6Rsb8XjQ1daH310QEarhhm+nrgFqB3KoWE/6f3aFqCkv4E6nHJk5UkkrBzTVkTpepIc
qp6HaPHwpWbeNEV7mXTKLifak5C1tEaKZhWYhRna+Y1yNBR56rhmW4NxywAPgpvQ2jndtC3H3jcN
yVdX0gmdn64MV5ggOkWwUQPhTo5HKQynZJviWZgMQv80iyYU7pFY/NKSe0aeTxvrHloNtygx+JUF
qsOOU6jl9gOkOiFV2SIHjqkFDSm/BOfH8a+ufDGcJGBy90pr9gvz/gj2SeUKDBmNv5oTG2G4XfHN
opSYV+4Da2cKPQ6neQmMRLJ9wniPpdYSYRKvWbAU7SnmRZLrSfEpx2e6WtQ/BCDbJ4kHBwN1pgcY
HKWgIfDRXcyiPzfVgLi1zlk7+VM+rAosw2h3Z1T+xqYBSSM7r9H56yYKXk0HWsBy5fFXpkGepkpd
+p0xqDvRtjvo9fZUZAjspjUXTGFsH7OlncxFiL+wU9eFhqdMyZdDhLMxcpuZHMOqavrtUnJth9F6
TarszFO/qZuNlpDbRPxqZJfnUZMpLY73NtjZ0CXHCohyxmMM4wPiPGb3qH2IsGZKbIgpZJKy+pqn
zaovXdO9mRMsjNq1h7nRl/OwDJ+IN5T76NxJx4jcVn5tP4yhvEhZT7GufrZEf4ikn8mJQ00rNvhc
N7C5B2mIXDn+oyVMe0S9rJUdaJjdS9nxNOTK5UTma2+eoeGPoP2sN69tSlDmMPot5zIwKhicy9L8
kH2OuIUua4x+KPvk6fZIDhYVS+oc7Zligpk7IBpvYDHMBjvCWovJR2FZg4Xj9/4t0709uRxHyVZ0
hnkzrKvqDmKLbS25dFH03gykmGgMMwGJt47bEAFHHle+b/T6k1rJbqePBZEvBapntXsUkNvLLRmq
72KQZES7orqYo1JeCqupLqleiIAe9Mx/fq2udGwLqAA9Yy53pDXp+47wyHMNRyagTw9zPzyDNLur
s6w1h3u9vXYV7GxLdhVbW/6BPkRg+3bql64Zhi32eI4CP1Qm2buo7pTAifk+qevMbZO2XzGEwWWE
XHhXq2s+W+Ybf2lx6Or8Wtk8bebYJRfHWmUvqWmHqiL9xD2MKHk9l/ZKf/FUldehQviVL40vdDV/
sxea0aTsTQA1HNaBWjQGZyrUij4h29EaAm1VQrpH5c+5st9EvE1icydi9dcIZH+K9K4C1sG/Hk0k
RVfqwTbi1lfVTnrJi6oMFYGngUKBfh872Buhcc1Daef/JjtbDrVqzYfnZ8jMlc0gS1fzqlDfZbbs
/Xqj5u4wNrOfmyYDEtFTgxXkRmaAnBo68CX9vWl90oG/a6i9Q2nVK2+BqjMaGaBlzQZHqVyGTHUE
Gv8u05IjeGIw6D0+4NrdRMowunqqcVbL8vIYy0N5BIJlIDe1cKmmNlB6JUbYYmae6Lv+JlvStUdr
+YEBatgN0raGN3sZpFbyo8xMAn2llqmMC6JvBichBSv9HaOYh9gctY1ZgpGLghAI4vi6jW4e45oE
QqknBQuehbl3zgrPcgb0ix0HrxKkauVK1Dam0S5o6qnfynN9TUMDTDWOUfQ36vppDedc6vmN2/vE
nHqaM2OniWG91E1ZHdfMQSamzCfcnrTOJx+1UtxMeu2oFcJ402mMo40dw9p3sunxPOfuMiAAqhVO
j4P5u+e+d/UkBatKtWzPVlORIgchpCd29rHmzRUh6DL+mvr+b1yv2TlOheM3tVhO+RDTeAYadUTH
Ct5l6u8m27EPTHMSZM+a0/I7AR7i1Fj1IdkH2d5Umx90RtFeSHnp2skM4EdGedOnYTuoGuiHFhF4
alZkHsZhl+RmQPHGvymNzGBc8kMlmTanU7Vyq0kBJUqiYv/87P8/aInVsnQQVW5ykkmos7kAJY5G
6wOqhIaS0n8ZeYlGUpLl3HgOUo+ZIPIHa/5W5Qxnb6YXoT5SW4aNmPFh1fONZLbSh1CZ3KV+a7TO
uqXtwCN/er3ECnNPp2ADIj12Ia9sO8WS+Z7bWwbE7q5E8jtYkRq046xxnR3lPA7qJpdJh1wjPb1a
q9qfa4v3H5bgurTfIiY7exiscSuW6KXKiZeyDJLK1Vyu98/PTIWWt3x1SHt/CEYaU0v9Yq5zX9Kn
3CtRAOaT5my7RbHfJnnuvB1BiSFKjo1BxhOeHr3GDKiaLkY9b1i+qnw3peROvtcSzfaN40t5gJrJ
74CMTDb7dMZ01jfhypMRdnk63Ko50dizrXjH1ig+a7gA3Z7bL9bDJTwpjZh2Vh7vVqevb1b2CYHh
aZF2t5TSCbW2MU9gkysRofi81f5ojmOEC8WkP1l3iNSWhz7Mcq2hnT4Sbt05K/ZFahdNpzwgRRn3
2J/+WhMtTmwvuEcbidWE99OuJAeCXot9O8velbbTD0tpndHyFbcCLzy/M8O1CQn/AYKMi6Z+d4AU
Dg9FP5Zyl0hiBBYvRe4U96IdKhds1dnkSgsO2pnfemrDJ+UF00a17hIrXGnYPcyFTRKxivBDrBdM
pA+I721SlC86TNTEAkyVvaLhkgI/mrtxqdf3phLhVDgUVCq3Qo6HM+02Kikt8Gxx6bTviVK/oOO9
qfqc+3Pfrdscq6nXaMhw5pohJO8mcG/k1gAz1vLqTIp6fpw7E1HsuYbXNEryXyytmyEaQSEd8rDi
KmaqWLY2J4lwzMkXAosj6/pcNVZ1zkE9gtGRWw9vOory5xf5242dM2qXvjO2dZv/Wcb4nEP2qa0G
XvT45ueHTkYh0ZUjRyEd2Uh/HP+UbfFe9jy0oENeEwW4CD71qvuqLakLivResPRHtNnpA9KCQOeg
NVpYmR6VATRfkCI/UGWA3h+xw9h8LMJ+m3PiE42pyUN28R7Ju1P5KrImjzSNXI1cLY4h7gIAStlN
kDH6xEee46KZMMqIv0tOkzWNeEYdvaqcBis137RDIzajeZlg1fhWxvpejfdzKv5KTbvViGVRCY+j
eq/y1vxp7Ks3A9y/umD0x4GwSoB/ZkkOSh7RXJ1mmgJ7CXgXKzKmGl2bfL12hC8NwEeGBcXnnOph
ncLOqW1s439QhV2KVpHfNA4cdUeCSFRRYMd5vKV+UWnlTS2RmGPW8ehaM50t8/xHNx/zlAwK3aCn
t3NERkQ36mnCBS6lgLnfi8qKCIjUM/oW7z5jOAWON2KpDI/pqXJpH0UGgBqhttLjXCK2S6eQzNSo
lt7lqoPhKsaOo2JVeJkDEa/XgCQpZgpf0UE4CFR/11JqudI13i+aFU4jlFFenAsyPOoyUe9sOZCy
QwQrmbRH00DcMqYVi01XfsKTKXDj0H2ou8J6jVffwJjM+2xtM7T/l3ocfs1M4Vqu/SvKQr858hrM
ozb47Yy52gqapZDCVhL6e9u0kNGwJhKXkYoL7uFtpcqBwiUQyme0yGxJf3T4AVP7pPJxi/Iy6DSd
ygnKIvSrRaE0s2ycn2TtQwbcEAQMWRDhaUc5At0omUTanmrEewPyoo2Sv33FdZFz6T1RzeLQy6k4
Z7eoAX5MpocSof8aiu+Euo0t6zBlsfEhvZgJ+Qu2EplXFoKLk9v5myjHfTrZ+G1Kul4ymJ+9nloV
cfnScVkdM8TBs4I4ruShdCpTBFk7uwJRu4t0WHyQ2OewVK10drYMzxU1AGFb1+VuklLpDmF2BbK2
xr9lt/4C4qEnVecb43CB3tQBdSKbsUvjuZCvRfNSmuQR1N8LsRNSoYUi5dqr/AcqQsZ3M6IxOflj
8WbE2aOd9GUxHMJhnpPgWupILr46AYif4IqNyADEB4IXYiANbGAF53ljF3BVHb3fS1znYDMSB+Na
Sh50IysVYc1l6aWNtKuMLlCzKxmp/sB9OORYpgBGeJDM/ENhqOzNoGnPjkKzXvW7s7XtaJteuaJW
R6GT6zstLymwHWXr2qazcyo2ls6m48Qi+91yT9lifknmuDgh+kIAUjm9n5la/FtE9m40beeN7MqB
Zmgy/NPeorMmlr4Ue3B7Hb1EbGQooFExxLorMY3ExHsWo+xlIDoig+i8RtmHvZnGF6nZ2GIfOYZf
Gtzo5gXmYFze29y66yllDm1B+GFjyP8yFt1Uy3W3mfzWEL8Q+O0a8Y94McQMFMikAMbKNzestPys
MNV0rEwFDB1Y75gQvcmmWbRRWEW17qvOrHhQZ/0OWQDqRNFbm76YJW81m+5Fiu552ZU3FdD3JPU1
rGpK7ewBe+zCAxWFxSC/9nLyNmr0TKgLiTjjOnbf+qr7UqvBNsxuUl8FKgQXh1y6G0wFlz5R20BG
yfxrXOy/MeLja9030UXNoLCeX09iwj8muOuwyV+lqTmNDyKUpGQCGeXpV49mZpM2A0KCxx95+Peo
Roe7Mpoa0XNL89//tpioSIaOBV+pneOSieVaRCOhlDaUROQQ7yhl2i2L59sj7nJMHHTthLfejIl0
nEFKxy8ojs5LhwUcuD23TgbJQVFK8s6c7Lbsb0DzOnrRHualwhoZWwjEzTzMiKFD7WN2rqHh98Om
IJOGSzioZ4v7YnJCE5/O8k5hrpVG3mqzAPNvqzAFcvuQEiF4zEx0FLou+1wSr5SPhnVSIIrrsfSU
CY4m/UB84Ml2ETQOlT+Q+1Y9BRRfM28jKESeRekFjJwEXawwgow90IQ1MuaRte1QcTqHWox8r/Er
MDjj5+Hs1gd4sx6ksV7wTQPAQJIJQCGJbpSFZj3xT9NmAqu+Hgj8YE+BQIiqQEdPqPQAkhA6edZE
d+zfxVw8pZC86gHLDJATeR42ieyvxiUuhdesPB00XT9CeaxvhFp+s4h9GY2+xf90aDlitAl76ier
ZKqc4fbdTno3wL1sjlsdYUSCN7SFbRjaVyKBeOWRi8sQ2PpfxVOSNp999XtwJEiq3iNUUulSdJg2
5tULAqVw0QtvZZeJBt5JaIdaQxir2m5i/rcFFpbjKjxOXVTTOYwAtd9ozO2oXbnjUn9gkX/wjWwT
vgExx0Tqdxp2mumOgqWEv8+6AQQeQbpyk4hB7ftfILtQ1hTb1DseBC/D5qVRz/wAYvUm8WfjhWw/
d9A/DJOcvp1kcZ9mxdYR6ErEq2XeBX3vkwwi0rzyTroNP0upabsbam8lcEnY3PWsmjKFtbX+hd6c
SzjgZ6jx7wSV7T+I0yXbj9zbykC/s0bjD0nDDWnZ8guFGI88tpFfMksdmNHOqzjKmdm/qDcJ1psI
xgVJwdNrOT8xv7r0aGx/PE8QddNvU//SxJ+8DWaCBue3oYdmlc52vtNQeHbPY8I/i9man9OZxK5r
SFLbK4p516x/N+WeChIq13TahRVXksmQ5EDd2t+p3HgzVqKs/vk/ts6suU0m6ta/qKugmW81j5Yt
23GSGypOHOaxgQZ+/XlQzlfvV6fODWXJsi0j6GHvtZ7VqhxrSrGqkB8I86u2UjQz/maM3wcRQNtx
V+C7cDAJzia45oY/AslZxSOyEzjOwWfofvf9et3xV+zWAm20nS2y3XOu+ESjJPtqzb/ZSAvDKTZD
XrESl1uDug+LnH0akqwFE5rd95DS5LTE2uMv8CahKhJrQ8PM4eKxShYaZIT498nVVDNp4FUodBs8
lKVNQ6VAfbUj4SI+lD6GPof03NLo1Ls00ZP0EHV2XhISCl1/o0tL1lV9x/WLMrsZ2AzJLzkHx5m2
yxsuA/02J/1mbPQRHfz4LmdJQglVhr0JOfAjHM2fIZfhc9Lb7ZtvkSbjpJ9gVqNn0YTDqR1pLvZu
f21t+zDMqTgyGD91cZDdjSyzadeqs9GM2T1tCuMlCDaImgkkdsEm0ulHuBmzN6Ne4Hl7DT71jpgw
uSNYPMooQteXl822sef4Xs/SeBJGvDfhiNwfh4EVmNvRw4gyZVxdldRn6QoQKOYYvJktieOaSfmL
BTBrTJdkHw2zi3uPVagx9geTws/BGaX/HPuy5qPr9KeKeMXgAq/Sh7aqzJNTWn/njtwGr28TmmUO
bgFt11cDH9NG0jshts15JyUN1NYU/unc9KZ7LlS69Pk+0oZ7/e9QGyEy43gHG7359/Tjmf9eYC9U
H8Ae4/q/bzC3o3ahME5F2LKvejnMY36IdD2fHk+lqk+4cpZvjGVCXVdm3x8v67EjUdP/Heq2opEZ
GVfLczQZeqH/fZya8pBoOV8f3yAfzbiSmPnZEDq+xnleIH2DN4WS9zvxNMbetb12Zzqx+F73yZuq
rd/JGGVn06HWFfghRSdTI21q3fSHcDUZ1x7B5Q79m4WLWv+YCXTjNpNGwqDdqeY0xcNf3sIPpxHe
R3kbxq+iDr+iIa5hlST2Ib+JaZ6fzVL9tT3VkVg+7xE7QM8uZfJDMvvrtr3bvf1ZTaQUjZNuyCIS
nN6JOrtsXgorvGsbaS31NHVKBUUKKGr1LXMpe7rC3Jcu5cssNAlud9UJX7hYDTEV5zkNQKgC1dwj
CdTfZaA3TlmdVIW6Ih1qGi+1uqEq9/aNmOnj9PJuBFnzKzXsbWzErBBHZV0zwofOMjOfyyic6DUH
DqXU7gAF9Ytkw+EOfN5aK7x/h0il8wVFxHyJIyrqKzUO0QFgltR3UWBTNXx0AKV0VlHjViedSSpn
VpDUpwG3yB529MEkVq3t64z+cLPPy5b9Fa9MZ2+LhSc+jBpe2AJoOc2OsJ5cb9sWoMrtTe5YV7sf
xMGsQ6LoauVfHwcsU1Q0JG5pjWT3UQ56HESYUJ3x5wu1UqxUoaMYc9vMOYQdSRhyKRvh6er81ZyV
xSqD3Yn+n8rS44ednCoIDNXLHOSM1Y/flef8ocEzaxo/vK6KZ2SfZSr2bSlcigi2t0Ma5jNqJCOI
YroN2dVrVPGMqpiLreoly15xtqvWfPFMGykb21uvG54rfBIbVXTmlt5OtRE1mgXT/zO2nDs5hOba
jtPj1A1/S5fGeNt50BSTlyz18h2uzW6bjECefbFM9nP5N1oePZ6KunvQ7akZWneJo/rNTeuvilby
RekCyWPRjAeMMckG71h5yJPYemvzChh0l+JcWR66GRrb1qPF+3iYcF3epsA817WDcYhETTKI+/nV
b3dx6zPH6xaSMGA66VD895O5+DGZDdCiKohPpt+dHaVawr5R9Bq1fhIlKsWJ/WbnFSgPEwjPxeR9
RMUsMKas8oHi9dQrdGajt0OfKdivGt7VGmRHa9GGxFumZOpJbd9jc/DXQDCZgIMKsYSvh+8qtSkM
9f38y60QGZelZkKKvlLf3eB5pOBU5dbVs6FRspTCDdW63XD0B/mklkeP72LJQxgx9Fx5gS7ROQNx
2fyvn3t8+fhhLuxnu9Hl8fHUf4fH7xKeJU4ImXf/3x8dzKDYRqqu1//94ccLWznd6iiP91UX7X3P
/lllKHMB5MTeVgsy5yKaUeBsCePh5NG4181tkXjdZmU/tYxdp8ejyusXfYsUB3oQ5jl16pcoDtxn
u7wk3uy8VKGZH5yasgBQSuvu9j6t+WYiK71z7iXg8Z8DWa6bhpFsRR4VK9lqLl4GUy9kya85hywR
N0GHjIvbn2yDP+wk1cnMqSg5c6dwm2fWrg5+KltMp76/umMcr+bIcmnpo9BgoEeD2+S/W5tFvWPI
vSfnp34xS5sdhbfaVGIXZH1LvglVCyntjbkUNShyakjuNsKnqENFmllrywh/u2m2qAK65qKapFgF
cz1sW6x6p540U4b4Jto4lHp2fj+6KzeyvqOlFLs49i5odH9j2A33WER83HPduwwx1mKNj9YBK0Mr
7DeIsOTRN7vunMRtfZBtcw2ztr0lS4KGMbfzqmqJCJhaSvzj6NxGu6qvlWwPIbKwfVSjCksihVhd
otqpq+8dQ/TOC/BCe/V+pnP6w7fQMVpZGh/BBYd1O1xwGtgXW5XZGlkVqhJ7ZLJJ1FPUFgFrifQ5
rbib+wF5fl2RTjo7UctixymuIWFNVRUmiBYXRYLu0k2sOlZwHtpWJjCB9CceGW+ytZf47OtUx+K3
9X9bI/oQx6X4TVv7hJAqyGl3mMpDA58E53xGNFqOAlVH9Tm5oqEoKfQ21Ko6lLl3HAY2GWXeIEqN
XhuUEStmqb+ytN4Q+pa7cmQ9j0xsVeL/iAsQYR6UmBT64qFxGvOkWn6hDIdL3Bv5k4Mroen4sABo
sjy2kn1izuqo4IUNeWduSNhtcFkiTsAYOF1UycyYihCk/PLQHUPKAMtXndex4P/vMVZdY6NfZZHO
m9iYna1hD+86QI7ESkvt1IxWRwzpr6aT85pRul3ZmPQ3qSwDSJRLdmstrvWEXbLV2r7J3t4GnqJ8
iDtvnNzyZWSL/WQqGkf1yxDE482iPAXnTJwNEEwrFm1ySHCbAa8nqLVUfYwsCKtVGmf6ambz59gZ
w74aaBeOboszkEX0imyYHCnfuMuFkz0bov1V08w/2uZfJNHNJauD7ipxEPY+FPMmzPpLQeHiiDIN
q2z5Rro8J2ak5aVybAe6z9jUVv1tDqy9rQoD/o7xvVnmS8+KnzCZryDx/gxr5q9RoDvQg12dS/bE
REFQoUhuuR2/GkOQH3QS0Zst08PoNisTWtaN1Brh8f+0NAZ4u2ysbQfPiqtf7Wgr3ai616EEbtpj
XUOleMjDJru1Iy04i8Fqlxnhc2Rjw48FvPbOx/TSKDUj4famS+oy469oiRySQYmnYE4Og7IQG4fd
t4TV6GoKUB24THGriN00aMFlJmjP/sgeos2dQ+EMVJR0U2yRLwu2q7pr1flHA1N33Qju47Qus20W
wsFoTYqz7ojpacSO0lJF9zrvrxsWxhV5fEX33cz6L3roBZ2iOUrEtozgrwxEeWJksP8UOs1PdE92
cUYYBYE456pHyOUTDArxUiUbGVXkxbIb8sMeF1wI0RGpFSISaqlJfykn9x42lr8iaRqjKxsCNGXx
2hnw5YwloFm4gOZuRnncN6bcjwOoPJRWwbY0M/RG7EoiijOGSeZIsCAXmsZh3zwnOzwbhKqV0RGB
zzX3QKXncHHQKJM8lCiA9k3QfwxabyHREBXmvRbgRMaQYR3n47H7NQ6TcVWTdWfFW37kaGhWVaGa
p8fD0vzuVf6wkCgBbnXWNoeoX4xB9xInk3PNXERas/U2VNr5pluXyktSiX1QyhNdNqpxODM3CXlU
EqfkWgXRDwREeKv96buVBtReTdPbyIFP3Ij1Tnrvfj07q7jNr43fc0PLES5ia2MsoZbRIZKrNRez
kQYdO2bjUkSASDqIFksPlxJ9oty1H2fMI0XxXDiVWgej/63UbLBptNpbTamgiGNSfRdzBle6w15w
I7uRMiKcYww9OC9j9y2LvIKig/6covLd6WvAbOWvIW1pp1OcXaEhXBM3S8q8TaSQkUVcO3H4xyqA
X9tLNzr3X8l4UhtvPvZOP21iZN3o30MqKkCavPJpTPz+PA7BSxSoXS9+NQyBl7J25HqGOrEqAf1N
pWtihB1vrrLc59Lytn6KwSq1qYIMmsLL2Jlyw8AwmgqImfFk4kKqqJZ6oFrXBCUdse7fdGLme93G
r6Y7fxLVihg28AmK5c5I5XTgfj50iRqP6NjuZvsHVn8OUoYyBRBVvM82e3S9IF7GWEKOwP9YNeZK
Tb1PMhmtCyAaMzW+0dwqKhY3s/U/MMn7J2aU8aTE/C6CCBkupuMeS/1MICdeVohSTYEH0yjRTreE
HOg5O0rx0y4ma9NT6zCqH4SHe+c4nd5kS9FgsqkXJQ1ZKMSy/rVlOT9bhMzlUAPNrNWnrOjqnd3S
I4DjER4GEupRN8/cO4F1lVPivYiUAVWE56poFvx46D1naeM/1834F+xUeEyWR4/nZ8zABXKJluhY
L0hJvbUYmPOOYmSX/t9DvXzl4m4b8JRQKU4rzaBqgJB8cCTTOEITuRwezz2+cuHYHKWZ04gei5NK
DW89aXNaF4F6E4nZb0eZ/woIp3+xlsRf181vnUBRYSlC6F3Zb/yhHs6ZSfgAGz/K6to8gBpH7OkC
SebONlL3KYuN/CwLxKM0VviyCKFgOjQ/kcovrpAEsAQE5AHfKqWIWNPRdUBtXavexgMlOcklw+/J
jaJ7OULiKIa+OrcelTKliTyJlVDXqjPV9fGV3yxza8el6Fvdd4wH6Qfj/gG0IF7rlHoOsoFqoxsn
/WZy19jcTxbN36+C988iIPwc8N1043n2velcpCShTSC1S3JDxnxQyG2X5zEcz/9eYQS6PRkpO4pl
hkFln91cczWbCLGoyOa3/56uguY5d3x1+n+eB3/iUNaDcPH46Wn0cgCfDvKYXn7Yi2gzbYkEL5Y2
J9Wxx9MuhuV9CH5yl4emuzYFGVzs+IzT4xCIGJcGyepUYPlMKRQ8jo+nM1ViCWjIVx7nMH7671DM
WUrtjjmpCILSWA2wQIwVwqXs2M769fHC0Cn46FRJrmVrXua+ZdRdTryf99G5aMTm8dTjkDoNrJoM
hRjmFnvlu7461Ey0MZXzdEQBPEJfr0W9r0riIBykIChP7fcircWld5mPS/Ce312dhevJmqPzRJ3q
e/eJS3e8WgHNymh6C0OhvrH6VDtThJ8yG/QZIUy1LiNz+vBtb6QNFLgQc3g4u7QLcMZ6TyHAkW8a
u9BUTsiQtXWdfASp/16FWQ5tFT2eun/2JbFUEHRnxPRAnswaI5alJ1xADehVEtjQ11TdehAACssp
zPfpHJnvOFBZmLOottkhRKyrblnK+o4k7fmHQkeyHt0Cv9EAADJ2o93j+Zk6zz4IoC1l+Md+mFW3
zWjYvHmkKuO2uvhJ+78PXQcpIYkd9BwpGYyP75qT8T8vIV0t3xSWpBnPZomtMj/8+DVtVd7sDotD
hzqy72yPkkfmP1uhgyXbq/QmY315KcpxjyMZqTiR6vvJK6YXvRxC6n8o6bPd4DozKvbOeQk0vhHP
VS+uQz/fMIOjNsp74C/uonnoV1U3Vtu8CaiVU27bONmk+DTt4XekPpKmD3+lxXgbdH7rIUi/zIQX
vchchdviQ7ltdZ6q0ICybyIj9Y36hUII9WIHxUY6YjQAy+U9PQ5sYtq9L3As+f3EB7wc/vtuharZ
mFONjfx/fuDfV308bOKQQey/bwBwG56CfOMByrozDMT3ucvvjvD0pV8eUe1on7tcUbbn0eNVqcGs
3SGLouQyfNgZsqV86F+dcKyo2GCucE1oXUEPEFSoOtukOBg3KBObYxz0u4eA6HGg9KXwhY7jWtSe
caSvvdbeDtxvdwPR+e43VXp1ElZPXjr0KCxgJMyBc+G/LrajKbu9m7N+9dtF5k8VQgwDPK1B5gfX
RsLdtMCCU7RDEB2bzeDR+ZkDn8tbpw5NdXLsdTsXq06jbMqTlBZ2MHybDbloGAGgeZtYZ91F5ty6
iEm965A+j+KLjaWxR6WRr4NMf+ad9bOl3rATsIuhJUrYT0HpngMkJ07KNdBN7EeJdAvKzD9phRWy
Qbzkjx2GYOgI1wjweR7l/snOuMtqo3xJWZihwmTBTkP1hHb9pRMgJSp35A5px6UZ1mPBtpnoMtlA
h1xSB+2Oy6HQVDN89s8ryALJCVfvDysG28KGfu8TR4mZjbpq3X3R5c8OdnLLsgHbBlv0beN71Sbm
w137hiIdiaLcJQo+Iu0ah5j1hLtsSaif/CKpkXBsaUUbsjAkF42zlUTO34eYdkXfZH8SFQ1vPi2j
1I1bzPwY5oypkxcbb9i5xBIlY386VNNn46XH0AjaUzq8NpZVnV2JBawzPZbPebbuU7XzjQKxlPL3
gyJsqqp9SmtBapzMtHj12BNv+cD1gf2bNp1vC2CMnfFQ6LVfVX/HWNHKn02aKE1HUDtoYT9YlNgE
d3fDSDJbDZgvtUr7BOZrTQqff4b4R3GjBBuhRzs/mxEKg57EVSagpfuAiOXkMe/rsTl5yvH3U8+o
Gem425ctVbKhuDM4NPuoYnYXZu+8V7Y69lHzCYSmWuU1XK6Q1S/9JMFiTWa/O8ud2dhjg3c1wrYs
fc3gq56kTlCAMUIirMOENk04GtQc7cKUgQJ6bb4avGAHcYJXjYhRCwb0it7EXtsEilY5XUM/OUw5
MqzOCs+T6w4H0vhallHjd7QbGb1wy9jVpsZ/mE0H6l71CnoZwuhmqjYsB9l7b0Z0UF66J3PAuVaG
DbgCC0hKRWNC77gjTgexjqG8G7mi0FE8M90acD+3Hgu4Nfog50nF+GN6KDlbnHPts20RzlRiZ985
gLFwyfI2cbrYT5OmG4U2b9WB9NuFujzNrMwN6HXbepnRUo9qXFmS4tz1/RZFYrPmvTQHS+cXtnj5
ehgMsSP2aTcmUL0UaxOqRJkFEytWzEiOLEt0qeELQbgOyIbmfe4nnFRytjmtKGanjtKndy3c0nhW
U/bZ5rpa9wp9SIlclXttn405iZ85njN2QoeY1K6r67rRluIY5NSAQcPL2Js5Hq0NgRtN1A6hjlmg
92XPusZCPyhSuCEUstAPdrm/Fm03PSk64qk3CwYEklnYfh1mHSKUjRVqR6rgz9C1y3Uru2rfxz77
98l8rV06y2wvQsqP6ZJfjAg/g5o92hZYIENcHTcbL8HAViDRuI9RXj4LsghR+JrFqjcZeZD6wA6i
44x242Ws1G+7CX5U3QzV8b0wEcc7OEBWLowIO3iLa9x/WRb417TsPqoSOowXJ8U18qJfOpHfbZVV
e4lx4jozuJrske6eXrxKCsVa2cLz7fI8OFMtKY6pkV8aR4H5MqI9M+NKsQb+QXrYT9xG72xhk6u9
HCrW2tDJ/bXpUEuzJEiXmaJFW08OpigMTfBydrKIuyM5hsXWyU6wYWjslxH2DM1vJNbnQJIPgUhG
VNxsyANGRyRnEHmAk7W1sSfvj9MYXynsSXp7ydoJsg/hNNWzr2F7xDEhdvPH6KM46iQcJCr49yA6
YMGsT6wk2dn7YPU9xNcH1VAGU5WoULfOz3Rjf5swgigKGZdkAvcwGXhP6jl6jieS0npX8c57RT0i
VOIYF5+jd+lis3mKXIW/GKZQoH8MZoPElAylCDhl0JYpkaXIsdsqxf7w4cmpQ1YdLYoyxFRVpHA6
hshlA0vu4rkwD6Sk/XTmyT3V06E0q5Hd4tLOp6RrOySBpQtJqGreMj9DJo8iVCEL08Z5HhDN9Iu+
hISMdQPHhc8Tr4IhqDkAAH8yYMocjKzaNC49v4i+16q1FbGhur4SrD6ydemsdRdgCy7jVmNZpvS8
MC+SnCV72NKoJCrihKM/ONUWC2FD7EeKqU8hzW+bO/6pxkNllpexCeVxchCElFGcboS25dkdfseF
VV8bQ5lrpKfZxmYy22Bfkis/9q4xcVmnjjDIAwHKMfL4Zkt6n73xjfIjdFukz9P0o9eKikyM73UA
xINDqka3D+bN6zOUCHnyBz3TsLNZejNBZDWd+KnYGuxOKVKl44IniEkS6/Y17HKEj/HfTsoO/W9b
4TjBFRwLeHqZr1bJlPwtotTf1dH4k52BOi41b20uyS5uT3sqFy8V1qh93+F4GoZgWEdAnTbKTF46
x/hpY/BDPFa/5djDL1qXe3QqvxNj/AUvYy8qhL5gEuWmxc+OwvqYT57ex8NQs+mmWkHEKXyN6qhy
aqIm6vNtGZvOXs1EMApZklFQouurR/6nAM0qbUfxS4jYOojEdT5qw3utnRQvSyUAZwC6PtqGO++H
pbfdoWzaFZEf3kzLw96syMrqJnM6qG7+Bvr/2UQaPER2tx11xjjfdQuDktTsGlUHFWja/RR1N11N
6uSQbpIYhDkGppemU6+u1vp4YIcNsEGTrpGboMI8Pm9mhD3QqGyLtMEwht9Njvw/oorN5ultPajI
Pnu5gtlnbuHeeU+O8P/4xWyv6g6YYtNosc4M/1vYoAFIakEWGJpmTZHlPpTETFTxj2zSw9OIG5ry
3LzGVWKeWd35O/RoG5doNoo87ZuBGQi2yoRrcXo2i7TdebrAu41N0h8/gjJtNkVm0n4CHeLR/lm1
cv6lo2hahepjTpHFuVkG5aLivA3OzwmH0o4A1nZta4nXP5MAfbS1neP+PtOmo8Hm9utJLQ1ZbVkr
J2j+ppiMVqZbf9UVw4DRIS9uf1kWnXPk7monyfKgrMdlmNrdRVTpsLLcGpFcEntHq90p0yKp0Y2f
6C5+Ikmctx0rQSvr40uY+kc5ktjVFj5WLsFC8HGwIy9/DiLjq5aAeNuWgm1df4OH/gVrQ6ztKh13
vpJ7SRwi4wcV8V4KVKVVcggdhmWrSGhmpAN2BudbohX/DAsw1MXVbo6+Erfrr6MlWIQavEMn4zNF
0rrP0erKYhDnnI4K1CMixWcG7/yPrcN9VZsso+Lylz3IX6xCkm2KQZ3WWKnPQ0Vvpk9+OHoebi07
DBIWop0tbHUO+uRClKKJOI4V1RBp8tyrJz2B8s9aZ3ijxEmnOJp2njMB9IaI8c3IHXTHqv8r0z7b
FPa1bJvhKgRqe/YLBJ8KPH1zcsW0Pm9QUaVYFMitRiqyMfPCR43i/E6ZHqiPwfDxOXdWQ9nHHN3D
LGtoNGkJQ6w7RgEoRqSg08aIiBIWDfJPUeE7LFvOSMSWHJftJlSYeILGvLdBLLc05A+6iUIi82Au
WKm4hh7TOxA0+lhLdFXySRTuTEOeRaLnUAAGqolNSrFNYIhfeX7zylwARxFANw3z6tUMbYLaU0K6
s4q+Prd8xV4KjSpbUYOOqg9krgRroyoTs6cKTXqHw4ENI82Dgnos2QDIEFjUKj3JteEGH7Ucul0l
5hzCl3WMe4wVCH8A4safYULGr9s1S7qnxqzWTd1dy4CA7GnYBwVJGyhT+2sTFGjGgYZ5JEScHgfa
mj9dmTt7nXKlLvQJhm/jNauQhsczg1UGJq4SfoM5FSw8XfIM1wH1/Wws5Lp1YO9h9sA3OzsOlI2A
XFyv9veOhVev9+7REBmvDzDav0C9zKFza0fljuBhZ+9qE/3dRNXbjrM/LkF4ey/Qxyqi45svquZK
2+aJ7JP7lFsw6xfavwTpvhkabe1sVOWZ5a4HktRAjbrJtSix/kyDCTkCpXcf6HTjpqO4eTkzZFZb
+beo+T2SBPcaQYHHrQO8DrgiXCaLtTu2AXdVFpa7SYzAf4lyCiHD8idN9rn7zkPWJ7W6SXjZ+RDv
7YVy7JY0aUYnLm5tDswV6MiNGaygrFjGz6QC/YTWdyOp0Tlp9uaL6OxBuPQ6o9pYmFdublh9dW0w
MPmq1ybKS+4FpV4fr3LiedyhLwrPJabfNhBsJ7MM8PFYs+4S6e2BfZt88fSgFLqWPJn0I5Btivb6
OOmPaMFAKgR8CzgxaCoBYQnyXRlTrF7Cw/yeFNUggeMS1uELY6ym1xNty9xCweSJc5tlCeQCGj5N
TU/XrZunTkXuleLzkrOJk2wJrH1kFVKqWdsCRkTjhNW6kXWzBq2G+qRHEL6sQF3cqQ7/3ZqRk+0x
ZOtrC6Req8Y+izq5RdqZT4qdZ1+TYiqsNL2yWyXzDKtEapOLQBisl2+bURgHXXvy6JohXpNEOeec
Ce1i2c7FbgXtKLjTqyoJv5lVPV9m1Ep7AqA/WpIfTonjUv7LbLJ66m78x6jUAXnO2AupxDHrXh5f
hTHuj9ati5ex87aR9IY3Xv64iEJQ7bjmWMU9Dj0DRVmlq2bBqUvl37MSnH1A9WE1D2xmSRJPuYBj
RVfSqzehQCDbCbUyWbO8mJiNaNS4xitmEOxmZlxs6oLNZ0El/jx35skzUJ3OuE6PcxsAfcI25TOa
Ytm5N4FlfLPn6TjiiuwW7GYieGsRHYIJK8LqQWSHVDjtjA4VSCHRPXcIdxFgxxPE3yWgVKQ9RMds
AWx5k7kbbaz1TRAVGFmZVZKxyG6RgZQ6Sn//43lK61/U5iNvM8kCEyns1B0NNESkqGMjse10E0W+
YHpn2e0PyQ8c2TdhCWRr3IPX5dHYpxGCaHq7UzoBGEXO2Iyt86om/y2AO/2kWCfi4nTONeYhmsz1
pu8plWCOHdkgTqifBOYOu4ASYwDVf0bFv+FKQL5RCJ9aKj/uWGnyWSck2NfOzgxRyhQi9f594nES
B2yE/G1rME8EaVY+RXVofI5RzhCCUG896xichB38rSt8wSzJw7MgAiCZTDqkuULk2ZjwHqc4GnYz
MQ5UZKpiA0jNP/iYRb6x4qFMOhKHtyprq0Tfmk57YZTzPqn1W6+M05SVvG8L5eaoyfpJ6d1e2Qy0
h8Rojp3qP2o6rl+g1NZhsMpmcuXDOCLEUmf+FRHVtJXGyDoYnP/Lv0DioaP26pcTsWUcDGsiVZLU
WfI2YBvlRvLEmpXF9RTdmUmgt4azxYQZ5Md/719E+TfDvje0RlhbItAKouTgwH/dxB0mWTQCfIqq
Y10Wp/lhJEeX3ELzGb11voOt0G5LPTGMtAJFXdsd3HIOXzSwpgIPsjMH5i/GDZoCszXtZ9/56jtL
vFPUBwK0nC+ozDlFY65hKV+DpPJessE5xHl0lKT7rjCTNci78bMHsb21khyhET37J/r6z8sMfuwi
0Fik0t0sITGfh8Jh+Vp/NYGNu5zL+Plxur1qUIfH7Y5XmKbjUspxmMlr+kPbUNJ2RhrhUe8v8NKh
Hq19/30OXsOpjzem9hUJakCRrBTV4YqKF/maSnj7f3NbiIClWuPKfmZ3HZPCg+xcSdvbZoTb7zIH
J01NY4u9tdscBN8+IDsGXALLat3XqJqz2dkHOb7IlSnSP1ieyRcJKEewFZ+R07Z+Ti2hV/O+QFX8
VgA5Pk5LkDmIXHBdhrEZMDehyS+ejYVLW5qtc37MAP8i+B6DNDYs66T9ekfqhXwiP4IEnhYf2+hJ
Z201DsEOTXiw2k5sRKKGzYwt+hYo84u/Dm2V82BQ5AG4EI6Ru5mnynwD7EA1ubWGl6yqTpE2P1wK
pi+iRxRSmfrXqGPSa6gsdN7HP0iyvayt5qQMrrojtxJDboAHGHmCpLKzA27sPbcdIvZUFGgqBY3J
wBXvENbrjXbtA5PMZ4a4+mOeqGNj3SDJGSEVGNZl9G4lAk5yEd4rOiXdwkqfcbPSUmfpjPu5XcWW
U7GSa5LqkqXz9NsXYtVPMkWe/BmBQbuVPRq/foy8S6hG1NX9wgkL1SXzCDe0rQhFJjwoOLfQrtA4
Nj5/KH2XlU/jqx8nY5fgHjlUMc1mctA2Vq/Gl8fYiS+ILkOagha0BEaemXbskntQLlOyTNJuUybO
NhuC6eeYAISKS2f371qTPa7rwrZ/EonkYTq0oN0UHT6Ujh7o7EwYxESgD2Mpf/aJTrcwL8DbFv0J
Tx2LjAgnlzFb9im20H/UxHOtLEFlKU2SP5xo68OwTbZnjXM2IerU1HyOQjr9wTBKzPSZDdaeJOwY
c2IpQ/lSlhGeAdlWL8OhNAg5FrQltqSCoDTo7ZU1d9QYLKfEiGiIQziwU660QNqyzNK1A9RKKe6L
0TaGjbbAg3hDu0bEMD65fnNWwz4fZXcj4yBdN0nig65mpVTgl3mcrcdQSEHU+MxtmW6CZWQIzQIL
guv0JzItvmwvLbb1wqWgrjKgb53l78gC1qo3D3YxHztXnQxi1Lxj/NT5EvLYgH/2cdoyXGVbzzrY
01jffIPddx9Z2zJV5sF7jFQtSdcNHetdI/Hm+AtTdqg9OMhORH6AHxyMtiRnqv+cOpJsCJr78fir
pnSCvW3mFOGpyH1D9NtfZSO3echdW5tmeyTTnHznyf8ddfab1fv93R24DZIwpseL2JnV+KhueFMX
aEb7JIfpKOvS3duj838YO48lx7E0S79KWe5RfaEv2jprQYLa6TpcbWAuoS+0fPr5wKiZnsxFz2zC
ItI96XQSxP3FOd9JP6YGkWOsUvypQ6lvwi4rbyeF4CgWnX3d9cGrBlPzY4RLjJZBDDudi2E11GO+
BXgPXGb58Iy0TBgD8JImVbiOiiG7T8slLg+VlrKb+q7p2QDquXMv9Qmo5jIZJunKL6UKrzr0vdfQ
yD804XWHEkAZQ+5efHQlZBNyYYiCnMer1PJsJmiU3mbPoT1QLPqGu1hzIjneXl4aVpQosIicqpdN
PLFD3T7FyHoKU0qhJLS0fW4kBXYGCi6PVuCk2cU5qqCnjk1zo8BfAwHjyRInstgazpgZ/A6u49pO
zOqQ6yBP6wSOfbaAmmfcvfguoGVmLg+R5ihcLDIrD6EBKaNXGe7Y5XZf6e47oEj3obW5KRgqWvaV
INidRufGAi3mWBWRg0GislDhlR7rbNi9k6csICtIx4hGcKh1nXklZRVftTluPUPPn+ypGd8vdwCW
V+VpxPG76So+GZNV9r7oEUC3Brf/Jhmln2HEwePnZNdlHvWU1Ny7sqFGPm6SqwpIiXuygWKP4Oqx
R1vhIFLAoJ7hPlYqv4rbeIaxMaFkDYfbcjHxKdxpvi5LHsLToDYNldrIFD9SVNTjOflpuZk66atb
T921Fyt3rVI734PbxyDNsbrysA7fW3Z19hAEmGOhX1vov9YKX8+Wp6jvmVuvpmrYRC5t7eUVryOr
wNqP9/0SbI8Ww9nOSlCVzoNzZraJYU+gOZTMZzZlXZeHop6+mNqE60Lv6908fkEHRsvYkzZgg/ip
peZtAhfdFdv5CqOUwsofNpwWAXHeqDtfyFITu3GMezydZJ0KGF0IDbighvuZzM57gelsW/TGePv7
1VL9GCFq5RNhVh1WGSABCIV6i+sgBRx7crn5whLfM/ofqQmgnZSW2sNQCE+ptCiFlrNXcKP1G0r3
zeU8xj/Fg+CsFPsOOSsfPXpLG1l2+x4JhrTRUo4Lu8Xk2mgIR0sHi+XYrcaJS7PN7Ie4stFdTTbP
XUdHvdzzAH7X4jpug/5cV2jKPVgAl0iC2aK1nssSsBVQkRWYHzYvNAuWUdwwIfP82sNUqvEdG1Mf
IvDSC6VLBFdh6UY3RTvsrVa7A/OasP3q4ZPEiF9wDTFWBXBbarn1kBChi+moJhgnyrv1peHso+RG
Rl1zFTYVMj0EWYdLk1o0JuLVMH4YppvLta4krt1hKOH+JOMNU1L3dGlRgVIjBXMIpiW+7oZPmu4z
JK5JsADMP7gaB+LiFLuEtbMNtTZaiznBw0tzUwyR347uo8nH6N7qY/uMGeC+Fnp36E39illtue4Q
3B1nCHDoF7Xm1NnhUxWqTWlPWLxVZ11Jw34t3JErYimhTMKKMGbrJ2gN9akhfbbBcRZaTCNBjND5
iAjeaT8eVSNvbWAqayubxBo7H+9Wr12BXozPsP0YJCD+Ry9nY3Yx8JDGtW5dI4bvUYmm2oHwFmvq
7Ksoqyr/94SAJZgLBu06afWneMqBIvZZc63Y757rwGmP4ysXY8GR5mk30WxhpjDnJ6NHu46CA8Su
0yE2q8IWG+ltWGPYl7gSwszwewljAYVXcBpQqKImz5Z3NtFolvmNyXW4bYtBbrDNWAixhs0EtsOu
M+02MyzeFul463i0m+fLrX1u26eRwFYiJ/WbEaHfOtdxlZYzeda2bd6XHZwpJ6DsmRnhHEWofcpC
PM+xiD5sycpXdYB6UNc8og2oWuQ3DizsG1FVv2isxisr76tdQLgDVD/GRFMCxEUX/XAwGms1Nbiw
pxxi5+8CVyviV43P6LOq5LyK08Y5MwMFHTqVr5XIhuu57kjqayLk8+Yvl3jQczvl0S1GRXdjZMzG
utkNb6tTfnU5PgYJKef3zT915mBnLqs52TbZ+fK3psNl2uPI3AdRb91qdfHcCSN+adCQuuNwk1rI
Nz2ci3UBMJ8nrfFzpT8Vo83kD379QLe/5Tu2NgXjorWNT/gL98yGin0HZ+c0Rlp0ovsh4AGVS68f
xrmO7+kFkicCfgkvFU9u7uxjsG+mdNp5ZTBdDUmCWk+pPl4N9oS8YQxH9GvtYyN1SC1D9YAhhT0C
XlNoFuHwxAgGi3M9HJIA4MzlOjFCbOzt6DtVqghTyACB94G1StPw89JKWXH9EavXy09Cu6Q/KItb
4tA9RMlseNzixuSMznrHcEn3ScNjY6CxcFAhZDBL5eOZsdl4vgwQ2OwC4eBiW+Ul5bDeVz+Vziou
NNrkeorLS9tD4yF1CHzuCOuR+99Dj3Rpk6Vav9XHub//fWOOnLVh4iy+XFwafNIMxf5Q4eBH32uG
B72lekDUlD9inbYocAe60cmbjTUlSXhW3S92a6twCOhtM/0takGf22P55SwfwxQR045kApOTlkRD
GBirsSRclQoLCFfPkR1Vh9HGlZdX9nMWBtrTJCksIt5NtAepd+NSisKPM8LPOXkyiOH5mltuIaJN
1b2cUtrSOUr3l5ujGGTwPJnqySnG7K6MHO0O4NhdUwzNS1KxZscCFm51rBYvsRwRkmkiBic10Dci
IlvOcHTJ5wQQ1nRp0JY/CgAnE5qNw6UNFAb5RZkyh7MWTaCcvOpJ4gW5HDNzAu/asrpaI9CQGILf
cR/SEs8VwLg8CdqNl8Xox6as2NoNSyEayM0l9CJra/tYjM2DEV78D0LH44Xhri+r03//UeYkFggW
XSeUoDeoUgzmFFF6RXKZvksdxc15AjgLRNSXAYvLy8FYT8TdUY3X+5zAzHXOLu+b+C6AZVMNbryZ
AfxHsBMla/UrUVgxi+Wo3iUebxk+mOFoiKW/alDVFl7MRp8ZF+2TVazdOUEVwWSacOKloDPb9thH
sQaJkow3RQ2xmYVibVViTohFme6UxQyiKCj+g2Wsmgx2wXiqu83I9N31Ho/moKJbGU7Z3jLeKm5E
3fH0xjB+UzNkMq1Hh8iQmfuN2d4ndX0mNHe+AdYNmDfDNx6jkjqyzbQeOXcC3zORHHeezVyFkuHS
+jhzuw+tGRyLmJq9A82EgQhWkSJ0xn0zYPkos749dbOM/MXOial2hDytyEtAF/dREya57h3GpFxr
6a8uO3qX+CKsnEB7EheKUGlhtoE8G/bafCiLofx9wmsKKWzrNDhFDf37cjE1DgS4pOfzZ4u+vlN9
8pnRovomQzhuCOZzGkRwjXhpOVn9xBTRywRsKjKnF+5n+8iuk3WYCvvBDOfHDAzBkfFd/YCGNDhe
Lr7cAWtVldlTatgGdHW0errm2bs6QWaFUrgzxJeTZnuYEBgax/MyKvy9kcAzC+exCKNDU1u6H/RU
wnE6t9fEoN9Js0gPeti7nPEyPFsS/A2gW88Gm9aT80tWdDIC3jCbVZ40+dkKkPRAvjnHQxEeLm9D
rSH4tkf9ig0ae2lpUh3UxMHSKq+Jbg12YsiD9SWirYwp0BghPMKHcnc4IKK109q4vegcXeKE9wJf
CMGU+X0zs6eKC3EXOsr5Ek593ZmgUloGcD5155pOzbilDHUPRUGRS4Y1mTmp9liypF+pEXEF7NRz
WsrbyuwZMcaMwC6zVBiHkbq1mjHaTKr/AmK1YDRbYpgiHFHIqAbk1kSz5Vl/NxR07cD/UmRmwvgV
ZEGy5ZckjWR5DCnWgxlsmqA3f9GDfKU5U2Qk8DO4DRpzEWtMdr0uvLr0c78nC9VbQaLbfW2RFbTY
2LXcOF2GriYF8DL8dAd78fqoHwabHSp00ztPA/kBl4vsUhVd7o6aRVzvYKDduvy31K2YuGTO3Vy5
z+MyybeysDrIFLskCOAtzcATy2jJi2i614zhwGPUUMIv/zRiSfRMLsTCRHxN4RE+dzSluCmnI9K9
EwZcdesQHXOrc9hfft4sQfLGiVX5gRLDrSPsGGkSgQaAzcWq6EjhcZIpvo9VeesYEabC3OPdahZV
rmh84cTtJpz6Yof6gqDxPH9BKo+baeKcv3yi7co+VybZYdpMTnXnfAVBfof5uuPQZwhcOqfS7c1n
kkDvsQDDuh3cnh0JOLAkbdGxJ6o62FPykbYFad/wZK7bAI0Tp8cB3yloW8H0g3hBP7TbH8FE7l7i
NiQc3tRJqGESdXkLLz/L7oksCOguriJX9FeXv1kOrrrfE08HPTd2meaG6Gr0WQbj30rpj7BVgjMp
ttAxA1YOl++wkeClGdwMGdL5x+S/IbrCKRq3807r0aMDLY+vQz64OxIAUEwtNzQnS99ndFiXOKmZ
+IWqScnuQyL84qJbWjI96CEN1ewvTzlnAbQfnKOw4nn7++MZLhz8Gv5qmffp+nJ7R9FUXplTWJ1+
J2cjwbSu4uK7diP5KvAQb0uE8gaRMqCF0u2QGMmxz8eHvBmfLErKSxujsmm+7jWU5fU27Cp6UDGa
V1FfzLQx/D032JemzxlY5jOioI/BRHP6u0wpvRLephcPt0rweXFa9ZIaSNmdmL5RS2ATXspXTL0e
JYHbb9vswdQIp6gWjNflE6doh/HFM6af6ruehcBpsqbPGNP2LTYm9zbP5vjQWDrc43R8L0V2BrXC
XkEnToNLVWfCyR82TvLrohvpe72V0TvGr1mK29+nvSWNKxOWTE+ze90oq75zuFLWhiRK4zI0tzK0
4wMHZZzLU0eRw+QGtgfhrc7N/xx2ekm8/0uQp64LbKeGZARtGK7t/i3I08gcc5rCemMMoS9DvOQq
wjGwRJhdxteMp1xkul9WTUAJkYdUaH0B0R5OSYF15thY9it3WdjxZqttgJQ8/T+e4JK2+vcnCA+Q
ZZvlmbZl/C3zVsN+TMRxxLs3edNaVENwiAA70AVpyKs6ZqWjaT/i/qqOoMPTm5hxeQgfUXusWvgw
wVS+QYt6m5qO6FgrPCORlb/jbP/jc/zP8BvITzaFhWr+9V/8+7MogZsAGPzbP//1iLm+yP9r+X/+
z/f89f/41zn+JNan+Gn/x+/afRfX7/l38/dv+ssj89P//ez89/b9L//YqBbG5133XU/3302XtZdn
we+xfOf/7xf/8X15lMep/P7zj8+io2Pi0cK4UH/8+0uHrz//MEiF/Y//++H//bXl+f/5x6oAc/P+
j3f19Y/9dz1/hwWorfe////f70375x+690/HYHEhsX4Iy4aA+8c/hu/LV+x/uqYwGVtapIcLy+L9
V0XdRn/+Ydn/5IL1dFfYJlewYxM93hTd5UvGP9k0O6bL43lCmJ7+x/9+nn95O//77f2H6nIi6VTb
8HuxUfzrVWjorq1L4uwJMBGOZdl/Cyx2jYmpuWMma3PQtDuR/wRxV97FYUVQTKj2WFFeQrOat+ig
ggML9uOEQuy+r2vzLAJ7C2myZb/eeKduZEnSFUaOmhma3pwzU+zEJ+7OxE8mk33TBPvPcud9tWy2
aw/SHvxBHMCQcpnCxN/sTsmMFPY94m9yyeBTHSOjptKHplvK4sl10s8aeumKSPd1X9zgprcfsrr+
qEpyHeIpNQ9pdhs3af/QFCFxmVFpILUgIY44kSeiM9BUFWO+rnPF8nwob8eKG+8MSGGVyDG4KhPd
wOmOCTUR/YMTQaOwkzihZC18VBvdoZoc90gAm2eBqidCytsqauPTqOvTTe7F36jopp0cC/uq1sNw
q+m5xU+0m5u2G8a1XangYNHXe2P0bpfmd5GGz5eEkYjBL0OTZTH6U/cop2fgojCPBrjAKS1uiKY6
rt5ziTd7nmCIFclesCjbadm0jJ7r/CYvbuMFRQV84FcuDraGEzMrcC9ruJ+ELKzbVGXtevS6Hat1
yl8DFDD2qwk3CHC3mlNSccfcJE38y1pwS5r0HnHkpfzmAS29fucUrL9y4R0SNNGEWCwqHxhLWo9y
ySjSL4QTwwbke0bm6YJQnYYNiNZgO8h9E2F5TMMYHZkR4ZJ3oXDG4XSXulDBrTqFGagGtkDestQu
c+KLIikhkXn5KpfQY4xwOCF2+MZzE0DsB6jDVkYpRmZzgEuSuTgzfA02pJNPKYxovd46TMlQv479
vmwSvK5llf5K9Hu96mGKlFRJ5sSOpaerqgbxqI1OtERqeht3VuCzrWjE2gDDJdOQEuLVaMbSuLFM
XAutTXCU6ToI7lAGliWeJQOy+qoAc7o1zSzZmyMVO8IUZP2x3RwiVIQQwAsms6jc+h6wupcoBJqe
UAjNK8jBVsWcvv1RI5NRpVmzT4HOCKlbzKSyVFfJYpEqSMDdqp7hg74YqPRg3PDB7o6OQ3ZjIBLc
VKiH3UK9m6EV+UEcTKcI1YjfdCXS/2i4JnOB+C0nYuONnIa07q7Tjl2FxUOr827La9ScZN6cMSns
ysrciyDeyiLs3iME6BqV8avjgu1MSdeZyR9QHmmCWomtuQKmyT/SG7w5q1nU6aE0cZyDtHrM2kHb
toPxHJVSYOqLJIuF0FkNM9src8RjlFfCz5oRbGLE+TV7XnqQ+vzMpANtITJiLZ37VUHwNbFW3G2a
a6LDDlOVfpuJbBEVZM4xzEe0XdUHaOzwNFIhtWK+7YhDHG2TIW1T8LvRaCQ1eLhYS+6acEreycE6
zpoDOi+vyoONNrWLzUPZoKy0OvzlidkQHJvZDNWa8HYKR7FhLdDKAbeagcKxzV3tTmbqlRX2QbnB
/GXn8z328/xDV9k3ssK92cfVvT52DbsQ9WRHYIy0UBG7FUCjz5CA41tA6aTyN2nGnxYqfzk/MLdh
4tuVZ7sN1opNHnOIBuc+0kiEQSQoy4rlHjAeIrM9teberTBou1eoUQRLQZPlkYYGPBsYs8REgaAW
3LDCYLgQIFaoTIxzTZRuGCV/N6b51Nn5tI3ttDgyfIBQNBSH7MWsteroBDr7CR05yNzlCPx+xm4g
PkmgVii85Z6QADOeE4hMAZkzQ3WNV9vn0TZOBMuumNOn1HWLVcm7vB4kkamYuUSRnYsloG6S/Zlc
E/bwGi7vvC5+Rbjx6tDyNh44XEkX0AH8hmvz4OIUFMGs9mnW7/M63ae1/LJGdqRh0L4Yw7iHGcRa
QWdsfD0PTM8CLBmRQ+IW/Cs4CTVXBwNQJ7gHrW5BCFLMKRUerrqwJfFZqIpNiI/9KPWrLKQQh4Jp
oNsY9hE6ybDNER00xZGzbW0UKIpq70UoW/jg/khoVFiKwB9OFVkGJmAa6UavweQ1mLQmhMR7hxyt
1dLb+B6RHjIq89VQcWsPxJaxY0D8FSsXmTvXCXa0dd6Ze6+N79O5HKkJYRkKnBYHPqAl+ZnxURNC
5+XKyMpFVlGzyNZCLl88TyM3Y/0ZWz0JyHU7kwaCdGaS7zHJ1oo0PB9Fq+YPZv6JASfmsCPQR+QR
aiMPrrUo8Z3CKQjwGgOw6sAmDClh5MSSEPkSQX8vwaMQbL8iJusjGuDVjCOdQmp1tyWFxcnKrdvB
ImMtkjamQ9jjYTJ/RyAOoP59mQAkcSGiq53R8NEXIUuwx+dSM7dNNT8kNn6sTOY/zPK/YIp/GFBY
fekRWKtUg0U0eHfn6mxLlr7xmMUbRwuumaYRtqmlLBPLGlC/eyBIuT1mr5LEPiw+5Xl2znHBSyS5
V/tG2rwmBboHCwjbeh458eKqvOtFZRC+wwUOg3PeTFZ9GOvFj0LeEHcX/OOlA0bV9tShTdHLxUVz
1JyWCgmfQcPllegzWanMleU+A7ZwXPK0QGZ+GnYNbXhGseh206EKtG9hRbcB/V5SVekD40uKEONY
III4QILIfF20zRX2sRr/hzc6ZFMF2q+5TNmR2d5TPJNg3iD3KUFakAyV0Hypdp9O8Gf6mYiAWeC2
ASoV+UQqXiXMy6gVeE5FRchjXT3xStwg/oW5NlifqhvIQUXZqhD17EEkQOfNbVQRU5EuXLLv0VtS
RVmnrjs17UcxvOtC7nvswuu6bX+yikl2rdsPtcCK5wzlRjfhrBnY0Fnwv+DivTVFeR1USABjJ3qS
ssDeCZXmoYIGa9XdS960bDV1wiy6oGAEzTXNyADh51zhTRix+IN1SH8FESpOrYyI1XGnVdbUP22J
/qBRSb+jxlo3hIYsyMwJW8+ur3GqmjEq6XZCNWcLIM2t51sZ2bvolOtVm9vOYRiNHWmvyN/N5zbp
2uPQmacea8/RlBBlbcPEy5EQ6EjAqBdGuG+a4k1gNJwikWzJfv8mHmnYOuJ7MBmAiGlCfZGios3J
fSrRNpywgZYnTsB6G6j2LVu+25u7T28C/NRgPAQjFlCQjYaCiU6/6dT4EoxRt5d1+zpXKec4mlom
RQA8xpIhn5b2H7aVfrgRqetVXr2Zs9wvswa0EF9pD5lbgZdZaQr48TA+1nzs7FL7qGz7HgZXskqU
80gwREY2jo40iYjeFfDwLzQ2ZOC1CYIrboB1U/2yqrw+TjOadSDQUD7s9iW1GFUVCcwdHBaoIx+C
q0aoft+4DeEaxk8qhdxpLuGEBReuGdxJB6RWmQnfEsE1ER81mDO/GHGpVEF4jkjw8WqZIADPDmK0
YiaI9lkNpIx0o3XqbfhPjLEUOTC4v87D3Dlsr/MPrGNy08/jRqjkp2v9EB3oCodWMaOLqymQMl0S
RajXFR2FfVuX3o1JwQ3aYSIrLHz3APlt8X3eYb7AXQy6MoUozl00xru9ZjbKFCrR3xoCGLDtrVx6
bNSzYEmyjX1hKLV3Nmyb0vQ+YTLgMJ8BA6Q3ldAOaJlRxSK6H9gr+TY+kaAxv6TpxlRK3sccsdPu
7WNY5zhIQtSXTho9pc18p1XzObLdCL+8xubCIPmsJbfQhYM/Re1NSFnJxJ37OfkoZAM6OYmuYhq2
DP1+lblxTlk+FhR/K+w6ZoE1AERDuqZSB5mdlCcZvIc8vQg7QkJtb829vnJjvhjH5q6PHxVTny0p
1IfEc5cLLbhjl/DWB7RNlXrvlPwYK4AAVr2zc4jn1EIxt3ZY7Wjk3rhL3k1FBTdDy13aBWqjwLEP
Audb5zbxUQRvxEGOeHhgqPS9zelUex/2REYFN27q94AVPTXNWLG+7a2SZJkCakTc+nHJUdqjKPb5
5p8W8U82qGE3pdhrUQPXS0gGjRnqi1pt4LQcyYKgtRRE8WbsoGBXfAzSSte1QNy3VN6jPr1n+jj4
Kp8frB5sJjtA7GVk2XaGsZ9q4s50AOVlzSMPWYvad+IADU124YWzravu15ADfZWMDHN9ZCI4uM4m
eKwnEjviRj9Z6OvWSXITjpyiiSvvx77ZQUNYiNnXyuUehQkCMsqDucDrJ9wdol5EuHOI92VRohSq
ZmhGrDTDgOsgAN8oIjC0ncmtzeyTbBc181OaNngY2w9zjBAa9+5jMUcsyAzvVz01ZAIzUfSrAK1+
SczSCkI1u6J81wQIY6yRgR37jyKprjVrgog8SLVquB1eT7gvadee2R7MDwV6vTlF2DmN1xPCCx+/
O6aKSF8ht19AwKGzh44MXYcKxmRhhDxDxrs+R/A31OSpuG7do1pgc1953rdiJfw06J465nPCyXOu
CUvYIc0ZMGqwTlCX4rXG/pbpFKgzSnQ9WhP7Uu/nEDddiWNOYPKk7NZPrSK13BwH1EaT/YOhJ+ra
63ZMk+1gluB7yVrEKdtude77PDM/cYOzZGHCIqcF1MQmWtkgVYnT3JdCJzGObottDdy7XxaACn5v
yc4vdClYRu0qMNyQta9ZrZWtrdsEH8dc1fd2Rz26uC4xVMBCeQ2Yqa/02N2PaBoQVkFUVpNOBen5
icbRqmoLv6KHBXAEoQ0Z90uPo+dB0p10CWetch3QKALHex/NH2bNAdRRH68HRJsGkU3biLENPbS6
rZm7UvnhOpJe+aL1aHor2q2sOyQlKBEpgTGPlP4oASGD5/mzGXP/sLEnLrd8L2VNK1K/bSNgpLr6
QVzBWW3hBUcOGCJ8JMOsorfrET5q00+R5evKidgaFcMuTHFmmGVYr6WRvLkJOtByLN91vAIuivK9
N5UHYaO2YDjTAzm3D3oV42CoOtDxJDIwoI3OUd5ucH9MGCBQCLpvyiKfB39+8Tg4bbHqAZ9sipw8
kDEjYc+VpG4K0XyFka2w6rrUwUs4TNh2K/bJzTotlr8tDhNU66eOfoUjtlvF48mbgYgnGnqnzPUe
em5cRgq4rBPg3Ob67HL2rKo8+BG1iY+C7rkaixf6w71bEfPTFl5H2xeiJ4Jhh4iVL5OZOwfVC7FN
BSUEA6IW9d0KLQwom/KrI8Vw7pG9tITSrch5uOJVINcYpkwCYYtylnPWfXTYrm5HDHubXnwGkJ4R
t3JJkmOxMuP0s8JmsaMppkJmiYQD7Ch77TnLmXTE6XR2dW6yDXFm6GCf+jw4e+Qwr7BgzetRM587
BvopWdHc6SK/USNXuOQKm9jUcvt+4TmTfR4jl0jUhIG0DfDtuwUIasTlaZ/sufbxiE1sbco03M7j
x9jJ4Vwu9amq+lMd1XuCkNZODLwhHlPy79Bl5micOCNTYiaRGt70/afjMIdQ6EJJSwLoP7nGtlVL
YRe9uQGrjEYOsJNKZ2uIKlu144/l2CUYOSo61ru7RGiPYeaWe/JFUmM+AJzbRUNGBILZNiiS7GNb
IlppdAQXeXVX1kKQau4y1sL0ZYRsdWEXNGtQm9YxsyGUmvpbwY9c97zIHGu8jTqBdV4w1NsSR/gh
dNhOwNOxl4q99K9CsCDrnpk5YTHETuiIPBJO1J2DyWcjM7NdJR0Cxsmdt8WofuT8KXpj3KRZk96H
Xr+x7M9Kq4Zdm9AEOCLnTCT7xHeTGXl28CjZINL8x1BBonvYT/PWKZ34sADljNHR1zHq8lVblcGa
PBVWWdTGvA6rKkg2qiHvMLhikOQxasHGPTAohWzX+gNLZnQvMB/YYm5q2Fmdh7gD0uZBaLShkqm0
3+FcgeznvWMTPrtG9qRPts10Edb6wLNMdO+ZFoziOz8AC5AwoKGZaYyq2OLWvkjZF6dadpXaPYuH
yliJHuGXgcFC062dasjwMqerwYu+Kt3pr1X33Q0NRZWTPJgEfa7QD24jPuoAEVDbZQVvR8vtso/D
h8S5ydI08zNLTGuqEdtWW2/AzhRFw3sIVK5aEhnMWP7C/GKvarwoq8jKXsTAb6zy8r3BWK7b/QN7
VKIbvaOdmz1CYRcHCbpDYgm0L9XXwabL2HtKUBiE6azAUV+D6Yq3mstZaoANqOoWyJB6jUP3C2Id
2UGZRgfSL+UYI0vAbNj0c7CDWXPD5JfuaWhYm1NlTUugClZNk2kNgLiuk+t8AYLnRBvUYvhxOEM8
mignzPdm4kA3YqgIESHE/rmMDPlhrGXKvYsuE1+P4UtzbBgvwbXEMs49HRIxFf4jy5wXIBoxPtHp
rUV9z3XLC4LweF3OsGiWzIF5IiQ2QMxDzs1LR1HnMl0CdJf7KRUdePLaLwioToTxKsKIrAmYriuC
N97M4CnNySWZw2eLzs6I7ulAQeN19JmN6bsKAKpJXb0igP0m8OjfE8GBiw4KgzccvpgCSE5kCgyO
rcMKiUhgTbp3RPm0D2B4DEIdohkcOArXF5a8z3B4OSEoKGUCs7sOzVdDo/ignAaT00+vNaEDnqxu
UGX7Igfu18prWhxYZMt1CtFZEJMwr3pBGVY2x6bwfkyNdly2EOTcvDsMEPson+dtorkTbldsYAm8
kq7ErosM4HNIooyAgmljT4tiS1YEpgr7M04fhSHite5RMIxEO5cGLUqgyJSKqEPCcDhe/kicQvLT
e8NPwfzOcfxN0BQh20b6FdRN4NfWswbAcJ30lHAj0x9wHdRhA3mpHZHhbE637uhtut5oINeag6+5
LPcqB23mwkgcPdj2bbEtrJQDuRpOyIMId+Fe7+fKeHEn86ElzTjk4CMZh88fsiIkdPJ5sjUwh04P
JcfELws70C7Mz7Q1Rni/JAx2QXmqOM9XXto+xu6ASYmBT24RhdGH7MB7ejhhkkSCwyqQ9Y9Iqlum
kfwOPbUt6W+cW9QSSo6fY+0ygpYIVBNE/YmEXi/49Yg5TeEK33ipXflmjf+9bbzbqE8eYlRAPt1+
tgb1aqbhHYatHXulcuXB0Fg7Hhfj2swDKI550flk81Sl3fLiAzIRPWT3zNBXk9zG7DKWIBQBM5WZ
cdsj+FELlKQicxShqvAZzVexNZOG48rVBjRD7ju9IAy2dPet490ZRcYOvZ/5/Ojak+fxKQdPuprZ
CNNLaeSyiPiK5fFVCaZh5c6U8PncE6fUPM3JeB8ChY4TqAEurLO0YW9VStMiVSx+cFT0MJf6EZb1
A4IorBK21q+tcuf21ndXdDsv5ZOdksW1znNgRzAgYUnYGP36LxRqm7ahJp2M+j0yn7VRgJ612neH
mCnCE5/1hgAShj3vQ4o4RzOKQy+pXAeSKzumTrXxXcphZZTQ2xN6nZWl4rsOxF4eevFOproPaGgk
7GFGjAylCgT4K/gGBU9G/CyjA9TEYpXchTajTRxL1lqT9KOBvStr710AFl73bQq7dfQrO31tqJ1U
whYDkAdAMypk1ijuxjK55agW3Hte4CUZeHtJk/zEmIFsLOAYq8bvohiZXJbte5Cx4LN41YNQhFiV
SGtseNFQ+oSb0LTgY7aPdnAvqGLQIXKlYqiGNkK0Vx/3P7lc7gUAVVeeY185EZue0uUgJKpng2Ui
hOgRPw56dEyL+A2Z0TbtSo49k5X/VGH3z4PXCa362q1k5k9Iuv3iJvPg3IPPpmaeAXnEprGGRfkh
s3mPhoV7LecG7oAUDG3MeHuy9rNNeE3Q2EjgQjZBxG4U2wlFh+CNpla+d7LglmLcxHKeXc31m6mT
6T666cmBOUEvDo65bY3Sd8f6pGM6tWfzS7BRZgoYaOuEfNxB4h3CCbgEdVgVE8w7YXHKGQ1gjhr7
n9MTQUdC7EQid/GgieQ9jMIbaTrkGU2ck3pCnlvthv+LvfNIjhxNt+xWegGNNGgxdQiXdOqg0ycw
ighorbGdHvWgV1Eb64PMtCySQSNf2Ru1Wdek0jKqAg7gxy++795zLyIChNT8vkBZCvon+5Up/ENY
8qdyzDEcyYcW8DK6kpc29cNmEvqfrbV8FKiFbBHAARSWpxZaTVHKzMJS6goLHmFWwg2VzAda4Vd/
fT9KFi5olArHyKqu8tcU7gxtpwHsg6HcjyNrVO+DAEE4ExNZtxobtkVNgnfgVx1EPxN4qhhX5Sul
ip7JMtsJnXHbBekj7jTTZb+lr8a827K36JaChGnQSG7QKPKljY5mse8h3x46cU4pA81OIAtPRRxc
dgwfUuhTJighPVoxkcGsXB3bK/kY6fplQ6BmEvNoMV63yyhkAlteFp1QiA7lo1gKp0lSFafPeyIX
dPZ2KRF73VTY7QDGZBZqQPHFIqEH2l8u4xqIHod54WIwq4M4W484Zxl99BpWUR3tiIo+DnAU+pRA
KIPX4ZotILheYPGxYHnlLP5WOe2rWKT2pN3OZFy6AjSJMeW9S6N4HgpYVVjjR0ddRoNUjVuaBQ4f
z2M10Maqzd4ulgPcUIZOMXNvoRBPNh6imwz4EzVYNpvGnR+2+7bhSyraFqStID6JY5SsRMPHq5Dy
nAdmKyozt2GTYFJlxiorFqNc8nedGDy1Kf+GMZzOyjOHZg7ziQnZf8JG3OpUrvgHuDYvsg+XEWwF
NvaJh5P71s90uOuFxP7zc6VrLYNWyzvHaDLsvGyaQvIfde26DXtgdkYSekrTbGjQCx7qWiJDqJxT
gQLMj6OcPpnoDoPwWqR8LxAxPWGoBVARfPRWk65xgbccxlGTIp9fEkw574SIOa1HDWWMHSnhQzUT
sMTpzK4HaEpkhV6XnQln7gruVsg8Ftxn/nithggsE/82aqsrQmhFTkG0Nwp+fATqF9JP4EYF968a
HJETIXhCWwRLOpJepCIijy0QnmKAeoZoMWr7Fk00jOxRLTk3meoPfdExajqJcpYI97YldIu6Tv8C
4N8W6Tt4uTk9jJADhWgrVvTQWCU5TcUg54fo2m9hfRkgpGsD2psqbmohvjN6mqdLJlkuvFCp2Mw9
OTkcWtooqZ0Zq0bpO9nkXzUWe2xZJ/CM3a2jRUTmUpLP1HA/99ZFVFsHg3DGGfx0XrMcJiOMObz7
kfyIlY9SinCosS3vWcPcOlN/ppYGiBjeqS09piZpgVOo2exRH0nMIZ3B+mFW7Opmaj8QZDpbXtiG
KPDgQt/ASxTW+DA2Uo33jUMe75gzcy6XHBhT/GhtQnjmtGoF4pesrCejoFGOlK6ea/pSkNnjW2ha
uV00lCQwaJylHtMPYGYwypwX6IcKLZORFCKvkiWFDOkUx2jcPvbij4Hz/Uroysu55mNUZ/1JKbGs
WsLEA02vxkHWdyHEY9QsI18nO7VY7kxnwS5JkgyW6BktBhs5hinfAbt9Y94JFmbVjkTglcEnM7TN
tKnJwaJgScI85nm8wvEtfetTHQAsBbvE2G+iG3QEB0EgBS7LmCibKaAJlOEtZtVf5lxRBz4yR/pd
iXahCIlLw2bYO4E1nOqaGIEI4LvbVM/Q7Yh0pQ7iGBaoUz9FVpjRi0+jJd6YSF53JuWtkO9FU1WA
TokcyM0eY5TkVc002JG2SRVmvCokRUitpQEavHipBd1W6Jf2ZjjexEG5KzHCrCqyJvFsnHO8Das+
1+lNVDhDfPacaiE8NXPHzDqQV0Zpgcy0ALJXOG4bS32IYyr4iBY50Af86yR6ZKxgr4BlHskwTkTO
D6ol4b8FnszKCxZj6Nir48vxYCxi7xndQOglL8EV4hgIsJWiO06WwueYm3wBmDrUDLJaH0DCyvpf
0bBsd306V5Wat6zh1j4H++dl1F1IKps3k8FkqDQLeZ9c2BjBtROxgiRFjYJnxGEVSWQtRMzYbWb/
qSn7/9q777R3ivKV+O72X/+r+B8IEv/1v/8U4F3V//o/+UtU/nwnv1v+ir/0d8Yfqm5ZqrUoQf/W
y/2tv9P5E1FWLf4tmnfTkKR/9HfSH2hGLdmyKCmJlg4X8x/9nSD+IUqKaVj8R5NMxVJV4z9R4Env
9XeaoYsiP8xQ9eWKkrgoD8uXJ2TeAXo96X92EaSSzHgkX3Vw5lcmNIYydd5du6lQS91FV6KDHWX9
5pH9rQN8q/tTuQGaJovac5E3/n1V9ilIm0FlGjr3/vaqCeRGAFiPSP/x2YcrnV6DBQFKQJTWALx7
Bkm0o8rijmTFJ+Nzl+RekwNpVYjOBFU6ETApSpdGcCPETwofxMgxrVc2ldyeDXaUi32+0qh1kdSI
Kz4XBgcFnEcl1Z6gjYTqXV89YZT3MpHTPth42c88xcqvaQhstQ4qx/UY/Owydttq95em9Z2k9e29
S4yFN/duyBbLqoI2WJRlUWFwLH/+5om3WB+pAwN0UDkx9tfmFNnVeIPH28Gf6nQZQYuIhVIqprq1
UwoSCEvD/fr5L9rjfz/+v3+CjLJZFxl/FDnf/wRdbuaol+lH41UKkshOmf/DkbAh68IaY/vri0nv
X/bvV1v+/M0N5zKlLEMi7mUteROkW32l7UMHJgV1JxeBg2Y3lyEmk+fp5psr//6oJWMZYbooWbol
aR8edQZCsY7YzKDjcpOyvekgdbYSuoqgv2ozOsCc9CEqidI2Dl+s8BdaKefrnyCrvz3q9z9h+fM3
Nz/0mRK1YOIGe3C7Xb6l3tPbw0W06daYDHe+A5kaYtqKCJZ96yJF28w/o1vzP37h/ApTNZkwdInX
/uGFS0LNAlzSLTOodfkbAjVojOzihSheoiz+R4v8ybfN3/jZLb+52If3XXdhOsN9wN833sYNm4Rc
PCaltNegCucC4gztoslFpyLKxic4Qw+hv6hk4Y73CH0dCUD94gnHdr+EpxScjMnfBpl2B9kIwSnh
GzPclJSN67MpRIccDmeQk8qsgWr14yUyeWsUjwNGC789+tRfopJImGqPISLmGKD4T7oU2FJ7nXOK
jyDhtga5FYOyijJpXbHry2q2xjlVEJPSH+I/k1DPXqo4amnrkUMM7jcbnhIOQxRJyiELkx3JtZ6a
KGzYxw303XsZh4c6s4EWJNeg5ZKjiJPlfCOFEVwdfbV0zhLrzmCewtQDjcByBfW16X5OSw82l2+s
gu0digpQs1e5EW4rZrU571eSJmx6msdGPW6JciNCqb1O0apM1lUUzvtIOQsR7JN6bwW8AP1JXfht
S9VSwkGDcwn2jGNRvSoJKZjS59Z/mRLqNDPIdhr9FTtcoATHFIxe4lvPCIo2iAUP/cJsBjAvUSes
SGYJ5HNA1rMi6Cc9qeFBl1h3n8cooMMoLagBXm4BNJ0CjkJ8i//EcyH+gLKE/KCIMih4HaBMtO1y
/UcL7i5A8GRFmScV8pZyBBUag5JzaSN4uRKXfn8HeqiULlSpv5g7GZY4Bc6CACD/V1BihZQQoKd7
NEOrKZidAcB6XWVs0zC4sk/cyMXwM4L/ra8opmgUaCZaCCbRMYb/SDYV5ZReIRXpPJeFN9J8qQNA
2ALiX2PcA9oEcKndSBNSxjT8kcYAOzGg0VtbNZTHGhrBvdTDc5lXNA4vpEy5g5+2zpChkX/sjRTu
icTCLf6nPMmxyhZB9eRN0YkoKyyshF5E95agAtFR3ajDoQaDfOn7qdJtE+xY4Ap8RnNyCkfZBpFK
z7Lw9Mq6SMJqnfPvMvi7mvGoBZaXoEeZGNHpwKohKbeEhrDEvGSKcSmXsOQLKhLQTAnhYxa2KPj4
njX1F2EYuxLOj1nEStWSjkhLpm2yLc1w8i0p0Iulh/XHGTH/zaRmZlLspfVRl35ZzY8ps+DzlJed
n9+M451OrX+knsm8bI/UacxtteTiYuMVaDUJYglpvd374CJKP9ixAeZFh1eake0KNduYIMG7fBOa
e2qPNFsuSatbldlNP1FZ18gbkoG2dO1NjbersehBa4Pxo1PiI2Joz6cen/TjJsB8K+TMqn7rTXl3
ISDDKZNhXZf5CR/kIwG291HITh8pda49+ZJ46cvZ/TzHWyOnozgkay28ANO/Ami7agAvK0OyAQK0
g9+xErRTkKqXAoNsqDOyiMbLakAuT1WlmvKDrtU/VASmI0czTSydWQycxsxWcRWuKd3dRjpi+lBx
krH2NNFgvQddqozcWWrL1TEGeqNI2n3PWY4uaYuKKZXA0oYvAVNJVQpebZWbqfhJb8KBxkZYyGpA
Vow52A6jfWL5NLelRf5OOUq0C2qoQzfDHjm2dDwHne2Gf+l3RNbFgp3JB9E8W7Loygwt/56IqVry
cTD4ABNIx9PgwhAPN4qgZQGqKEqCeBYBI5HuKiGlk1a6XUaACgfQr9cQeXF9vN+gvF+vPpinUG9B
pCuoQqzyrfzUNB6g9vVwrOzQeZFv/Vt0MnTRpB0tYWyjq/Lsuziovv4R0qdLN0umxB5Nk81lU/92
6a6aqIfaQxjkrnOHH/NW2lBwtmxtbZ5gLuSrYaV+s2H57Iq6oou6jskeqc2H29bypsoSvAqRegey
sx4fv76jT/96PmyKKJwU2RG9v6GsinVpkf7ibUIDCbLju22G9Nl7w2dk4Bg3DaTAH25Ab7uYZiot
APE65CjedU+5KlH+K0AfCQiiSrBwtCgny5mYXtJv99bLHXwYNzR82O0ZMk+Rk8X7O4SKGJBFifhw
1TuyHZLUQCeF/tWh32t0Ct3RhSR4H4+bnEluVaibbvP1I/7kCRD5RzgJu3umODae738BgSZDmpTP
jStcjnfs7+6WnEc7sGN3omz5zRBdbuf97cqqjr9LURRR1/BSvb+YSriHqAwvY8zuybxM87tKoEhI
2Fo+NN/s4uXvrrXYCd9sZMc+jnNjeFkk867lEW+yJuPPXR5y42Ia9KR9Zkc2zG83sotDtp2ile4Z
68CuL5rvHvLyED/ct4ZzzZRN0VBMjs/vfws7/l4Z+leZ0rjZELEsknbe09KMD1U5b3U0GFFGu6DS
thUwz6/fsPz79lYmn8JSDEXHOQdi7v3FGyTycaeflyEW7P3z7JU+xLhV5FJMhQKvHyDqHv3nwEGb
u6tP9X30Kp6GA1tPaJnf/JilSPDbk3j7Y5YP8s1b0X0NDZL294+pbGjqa6TBnrw3tl/ftrS834/P
/O2VPsyGTZYahHWcicI4cmZGs46mzMkvBbfzSCfhXG6Hu5B1blVfhBdfX/vbR/7hEIUWWadifoZ4
vFBJVsW+Q4F5AomxphM8uZChj9U9ODuOlJOHwnFP5+KqXU/byDOcr3/LJ8f396//w1FKy4w8mPRz
49ZbOufXyPsjW19xavAgtXX7b9/wp8MNAjXhNCh2KRi9f8PpECW65p9RXDm1QyIXvWVOM6vAJRdj
HW+s0W6u6O5+c5uy+MnrZganWqGKSM61D7cpGYVSgvgabMQFTmOXt+RwbNkTg01BJ3P995S2R4My
kkmxrb77xJfh9HG4wVxglyrj2tY+VojQ5Pm4d7g+3MEDTLZ1ZA9efsRu6NDq+O4z+vRqGkuWSa1g
qYq8f8gUpMdKKniptGacZt0RXumoK7ILXB2/+MN3T/eTrYVMEUzTTBHZt0QV7P31wgJHg/rXHBJt
EvS+numM9ug2V/5efUZ5/s0NLn/fb0/zzfU+HMmxQaAz0IihOFQ9VbeMl/b8zXfx3SU+zMkJStPZ
0M+otWydTv6PyKV8v8IYdSQq2E6vh5V+/G9e8sOSJAmLg18/Y9ZVr6sfwgp03IrsAVo864C6JbHc
3064xp+7vt8epSlTODUMQ5HMD69OnwFRSMbjFA721NH1MRdcZOoqM7pnLDVpTVR93toyWdIkRqDh
k1YpkqbOYn6SyTR8TnKAmC9mmbklh2QBswVOhJWOMruOLW/wz+RVYYblXFhEno9JQKLVNRhA4Rvx
pyCS4YHBkR2BXam0n9KZnK5X08jWoTA5GQqpMr4h1tyJ9ddEQpGpvxRUwGimc3AMdm0sXZYohxIZ
bZbhr0raSd0G/fTKzOIdOIV1UEl7P7QeRPIooE9vSwQ0IKRXCu3gVCU50yIfjbWsrp2Yw36sZOvU
JK2nxJ8QLxmCJucZtEPccyphKxnCcy2QtqHd+Vq6NWdy1QsEKWJ/UnNyQ6STRrAgWyZnTh8IJnAK
InD5cfNi+SO5u+7upvm1zBoybyGcYGlAfepURuTkrLdJI0O0yS8yXGIScWuccxQiva0l2gRWeT4N
DuYIUEw7HRlob0Emvh1wX9d+7mndD3HGMoocTSeXhEwXhdiWkU1pJqibQdpZyKZ9wg79+GHIjjJJ
hZVJ0C+GqKp/KnFOklkEWAo962RAv+mQOSDJqnw74sCGXkRUs0Pi65uO8JU2YkGyrqfymEUTOa17
HYtLV71UYnYTAV2bUVKLXD0enIk6BeUT6gADKtGatId0nQr3pi64ZtBj5SQ+dKHZCqmtd6MbAiss
S86jAudlDJP9KY9+DCrtLV3YSfCtfZUHolDwIDlmlL2sVBGMA3LEEriy8nyLntzO2vSiU7WrUc3w
lN5qJY3LsV+3JuL2uCfO92riFK+guIvDg6qjNEFi3NXpFVa6nS70p3km8CN9kUCZt7LomMOpKPud
1sYbDDCbpvMd30Lp3NwMoeHExCNp2Z0fwRFMj0hKXVQ6h6gmZ8/EYO3nQCaupBhvuInIw7qk078S
9eCqlQEgPYUq2ZuAX5RHBczqUN4xet0IKWLZNE7eklrWdC5yNGgyaHGxRQGu0Kzuas7PAhAoNMeX
hVF7FdhgRYlWwqI/ip5bi1ojKpZKRSEZldssF2xl/jkEsP1Ql1niMe5RdjTDy0SOL9UhtL5Q8QQu
K6IeQDdfpo8h8m8pOvQo40TjrkyjdSvjh4l/5dqVhvW+JXYoymsKQ4hph8u8ip448CE00h1gPdt2
vCNsi7grSkflfZ1JuMauCw4wMWAoCU9DQjjzUuJyO+ICxASqm+HfJE22kqD++8p017QqWttrpI8Y
Spag1HOlXisM+BZ0tWXwcqjHtUh9s3qvp4tfz1oH6WmJ8xtrDoZkNTaxAiF48YciDCO7xTc9lCB2
TB2rNy9wM3vQku2S7b2ZlDB6Ai8sXtOedMwRiymST2lWPQVVq9kz4+kFvs8RFXa/MiwQ5NKNpYIA
y8d7yhL2WOfHyupPEj74mTYOSRxbYEGICZKz0B+z+KFrBy9II2/gvwlAxO8JXzsKPDLpvBi/RKGJ
pIWQbaXVF0JSri06WIUxuT1RamE1PBmUB+XsSYv0q1AM76OoAc5cZ6sUgQs5Bn2lIHdVDnVZ7dH4
HtJ8U1jP0Bd3TYbrjZHjNyGtJ0QJmoS5pNsqvXlnlMO+sgDE+v14mWXx7YSrsqlInZHaXYTlXVOG
Q93g7BPNSwX5V6dGZIERf0Yl14SmCkjcTok3mavMgwaxgkC5h2+27jr1IiKDrBilY80Ea6YvzUgS
TirZsYmrBBMRsNTSacV2Z6V8411s3hqkSNMnjvgG0BtHcnfBuuJUaWpPxHHWzXhORe0y1bRXH7Br
Olg2/aensvuJG98mmQ3BIY7qADkRB2dkUzhjtUOnKbYWPUCqgP3c3MxIWIEAriwAWQ1zSQwMiVCC
DnpTioolFvqzOp96nA1WexRVJpeaeBgMy30X3lFeWadMRshqCSWxXuIC6SbugLrwWlFdZdl0nK1p
Z2kFeCBrh0n6xe+sCg2FAijX7wjnxSJEJeYMo43UH/rh5DoEiJ7zaAuX/0WZ/ZuBOuWiyGwbgixg
19ZErSR68atf/jyRiXDWMf5i9cM/gEOPzyELB9rm9J/8uQtWvV57VtfwWfXGtRwJjxjs7KA4LeNr
jmg6sNZZpDLJdbol++rU6C0/heSWvBePIrdSEvydVPKrPB6k4Z6Q2TWII6eMUCPX1I9qwZ102Ubv
A6K4WzQMKPlSO5tuiwABeeq7AphIeQLaDqskzBOwZVRldc7PFHGl9Aeet7XU1LauGquIhSooiILh
GxJH3YNYu02SswJdtM+QGJWEnpHtrexF6siS+GQM1aUV7GQWozxqroNah4+aujGagrHNN/2YEjcY
odXP8VnQbQQ36SX1fG1hlpsm2KxDSEqU6AY+2EB8G5hUrlLFREq3MBBBO7f0D7JTOkYugHaAAQ89
uk1yheSKldxoHEjfq75hMHerMEKiUTyWy1iN77vxMm6u0u5iHAC+IAiJRZecGBxBGg2UmPKoScyT
uqp7RHKBYY8q2qDiuZauyAmnOI0YFKptSLp5jtMMu/bIXiJlgQvQu4PTYJBW423ji7sW0l4jgakY
nvPmWem3HSyxZDooVF3Nibzj7OznFS8ExzhIEfjLbhigTO5yNmG3WgsJMTNdUCDrPIZiW8gnPaoP
sS86ozC4Wt1sa7xlGidURNbbtGsPld/9QKG9UgwSE9vLVNo2HaOhqenEZIBeMHZ2mzw7Rgq7ioqj
c1BsamT8dYrmjJZCpF9zPFsLcuO2Gqj3HDBDd6XhPU00iTkgYDlKdimsbEmify4xjwDFnHuqMQZw
qaE5RLhUMM69zn6+iYnjKMlkUuO7ur5im4asmHLmdJcMGs0UGFVW6yr6ZmruJOGp7BlKeHI18yn3
sw2MAHY5p2h+aIXvTnqfHhxMDvA6KCBJ+9ik7ZHWRGyoG1fyhJWxR5d7NFxjvVQUIi9cw0D/pmr2
Z3no9y38v6/4oZzQZWqtTiZX9NfjSfJCO3Xmu6W2zCileEPvY5W74vO3qofPDmEIgTlgUp78rbrL
PitVZOGRYE5e2KNR3nx9HFp+9ce7okJAWUpZTrLGcsZ9Uwoai6yuu+asl/HKgP+hflMA+qQOQetY
0RRTVESJI/n7v77Thhi/KX+95A6TsurafA2hQuco8PVtfDIcuA61W1UUVSq5H24jIxp97oazWLLl
kXda9ZDjpPv6Ep8dv99d48MASMyKtI7xrF6o6+yI79pma30YvN6dHI5ea/+b0/e31/vw7IbWqpHt
n+MtMeSO8MKyi6BrBWJnrfwSdvLmu5H2ieQC1MGbh/jhvD/qHZPmSFmQ3L0dxM5fikOD2vW3xUk9
TYiP+bS+LWrIvw/Adxf9UAEQ5DJP5fHc7ZST5gGHssWtda16iFK/v9Yn1WgdPQfmMWRQpBx8KNiU
ZW7V00hFMDoap3kLxsMOXP2KJfmWvcJ0UDfig29n+68Hzief2NurKkvR7M0nNltyYZj9eSRmvq4x
u/XldyPl09H/7/tSPhSXSWiLZGk8A9dRrsaXmXcWuf2GlhCHIvlF9ep1bmuvX9/VZz2Ld7e1vNg3
twW7t+m18bxIVJpjRt0G7sJZ9govuP22rvfpINEM2ZQsiPGsX++vJXVSKQriufeyIw5qCtaZPVwV
28KZvq2yfVbD1BWiAGXTFEVNkj88zNno8G6rZ3GXd7vA3Ed7aDiOflsd/A2eL8hd5U49JF5rV1tc
9t+r3D75HhQEq+zIDFXh7PL+Vi19xheun+E5cyp/afLTN6/ts9H45u+3PozGPMzKIffP8WGygR7x
KP14hX1+PduTU++Eq+Kv0f8fKUL/a6jFy/JnftvWP3+2F0/l/wO8RYVR+I/GacE5vuct1l3+M3or
8Fz+93/zFSXtD0WzkGiKiiZpqCj/4StK6h+AFSkp64ZFC3npcf/NV9T+EFWoi2x4LFWSTXXptTR/
8xX/EFleKfcvTdTlL1T+I3Xnh0Wb6rmoyDLFQNWigQ037/0QxGuKI04aMgBhTzE8wUCanrOFVkH2
0l0b6VimxBhTKf4R2UBB45N13FkiJ07/lFUhUpG5RMAcn988v6u/NiVvNZCf/iw6GnQuNXl5CO9/
VpaGmND8KNsKTb5HkbJXMJhpFloPIS6dr6/158bkzb7oz2egiBY8XDqywE4/LL4VBQ2RpA+cxaL/
EKq5K4/yISt8yzMSw2lDdtlLGDz6GH+gcl36PmoMIpchbrzosUgnV+IcoAm/QMM8aLLOaQy21Qr3
2Wtt/rJ6bLakpS/WS+WHrMT+6uvf/3F2Xn6/wbNiWNBvRBXwocptWEIxISJOt4lkveg9rli5nZ7T
PiNfBUDGJihIHmdJAcAXBuCpCCYgDOfrH/HJC3v3Gz5MZYIOZXmqJgDWVVEDc0CCNZrXUtIoNg7M
668v9mFt/3jDxod5rYMhkCakj2yxYD+PRHfmjfAU5ltcFK9ppN9/fTVNXB7g+wEim7rKjnzp6fKY
P9xcKbQjlAdL2ASWyEqkdK7UQq2s2lqBkBdvRk3rQXtQsAcu5zN+ymabdG3saIVFpSnIKeoOiRti
qsQfN17BhgmX+lB8wJNH9INo3edAyh2rSKjQ1zP2dr5Aao8ZJSyyv3Mu1lMkWEXVeN0NUYPlgFr2
1AQ3Ad4InBAa6N0RLJfmq+q12g9HPd1VI6FQAyYD11fidR7IQLXG6tiDO/sRqdZlLvM3SqJ/rQXk
65olWLFqhJHXPpJqvyFrRcXysEmD9tA1YNWmbH5QC/Kjih48mZo3sDUCqdoXYJUo/pEVg3kGgaBc
Xg1zQb2c0pBXDID2U5RvE9RTkEnaVgUyhSUF7UcY9OtRMw9lN7E6BeUT4CUqX0lzFv1i02sVhwcp
e6X5B9TKL89zqJZEKUmZ3ZLd7gfDjcDLIDa4nrT0oGr5azKUJLPr9bkQysYbiJmFW2ehw8mUI4aV
8EA4Tniwksc0TGPseY0n9kQPyvgd8UGCxCzDy9GE2JULeG1NOb9VqeJzzC7Ajc7VTk3yjSynj6Rd
bgE22y2CPAEj3jqdmpMpUWhgmFC81+p9oqixV+LaWnWaNnujQQvFonto+LLHamGD2bg36bughwwv
oEMAVBaEbo2cv74RsVnlCgpEsfWdVu/KH0ZHZDsumnHVGKC0iAIlhiugtjJDQ+maGw2nDHooy541
Ok5yfcg7y99XRfJYj1gFsW/i5AelFv1CFMlkpL+GdXVMm424pEEaDxUMA28Sh3OYJfi8zKy/0FLq
KEtJfqQfusram7kF4zR3FsLLgUDAisq4IidePZJywN0aawO8atksBAqcLJzJ+H9VhAcbBMibegRf
EwZumw/nukv0Ncnkp7iQOp6Y9co9IdfSALrlVRnbozxCfUDPO/wytBaMR44LO4vlXbRQHSUrutbT
kDAytbuD+3Bt1kLgqOP8qsdF7kryoFAEqjdk09TtrsORhMm+30gi+RsgQlS+LYAGiDwPpKBeLmte
FSiHqhieM6YOBcnbOCOvK3M8l8gZm/ssRS9HUtFZV8MTk9zRNLD+CiWMXYUEYtGAQGBUhIhjzIVq
RcU+SB9iaXiuSsSMaXkXwBp2qMlDyWIX0O7F/ADvISF0NzIRNoMMVOeMMORBu1TgylLWNBtXpQyV
dV12SK2ivOgglR7ESFSvSv9hQJt4W8nSMSp7qvrwAV2xlZ9yxXpQUVGtzF7vVlbl89X1kPjN5Kzn
6v0M2mhV0rereAorpTF3VIBvo2CQHEWlW0Gm8anUq7URUi1mFBL4fil2cDXCOu0JfQgo3cYKELN4
opEyUkc1Hsa0dhqhG52i9tXtUnwkZnSCQ2eKp0l9FZtTmBvao2Qogtf3iYt+jZZF4Y90ZlTHCjOm
pSi/g65+YwY6cDRLq49RUtpiLhkebPN6q1ZyvAl6KLazGuuA2Xoq6D3CQ3ZPGo67dQTF+Ky184Ve
k+dhddLjkOZHEGmM1qgML3Db87p5r3RZ5XmdE0RHSgWoG6EyjqLud+vWkivoPRClW7dXNBSuXXQs
fAmX9UC9zEpi4xgIwaZJqdWlci9uoTFlN5BFfdfSfRKmZaaMQSyvQjKqtkkwvMy5Vh0JCSi8Zb1X
pP4XHi9xbwayR3xGgQo1uGpyivyWFFmIWsNdzQPYBREfHHhg3Q7IWXf0Av1wWNPHa5LpF1uNiGQ5
RXVjwAVwSRX1z3ADp06bwwyiwWbsU54eqtAhh9MVIiHzNCkNPK1KELgzp9k69T4Sf2Dc5KSop1X8
K1O39NQEOhJ5tldMHNrx5CsOLtALBUKsnl34clzdiKR7XqTJ/KST522OOGOnqT+gClllywQ4B1jR
JQKl03SvhJA251a/D5jytibpZND09FXjW+jDaVLL7SoXNPCdkPj8gs72aJoQPYAvpw3G/VhvTTtU
E/Tc8g+gCSa9tMZ09B4uLQRylp+CtPue0D5V23WTsMch3jhdS8U0yjUq89ON3gcNNn3EVvMpH8FO
JXEM4jZXbqrGv+x9kunbUX5uTQN4fqzhZuzbW5EOcU5AqFUWp5x+KcuWta5UlPSdr+/jYdwWsgEI
U6JQPuSOQlNtHFRggkrnycQxE05rscVDkm/6ZXmQUqpSzSSQDahbq3yGw6EYQu8qdKORzkuWXasZ
qIpqPJl+ftKAL4NuKnfYQT1sh2FBFnpkaAGGXdhhKfucfj6oKrLorjJDwn1oMMTxJmcX1IIKskEq
i46AS1PoZbcxaZ+0lfFQBr9mGYOTNlpPGbVv/n+X/tBDwauTvT9T8omHn19vlxAb/7ZdUpGtGFRf
YF4zoy1//qZaUFZVCsYb23LCzGe3YobXSvFvohjieZrL11pbUCyGYEwREQycap5Mka5H5MtHQ6cR
Q6uJoJk+vOhifNg1uKshZKbEn58ctcp0VV0C7RDKV5Vq3PqMdBlJJxkOEz6EydobU42dQQ5YbRta
E4ESLDRw2oKQEeGVEK7lmyD+jDDHDY9NIBcDt8C3ykDBdztQSfGNWyhUm6KZ9hIfE+SNbeYbw0ZR
5AlgTfNgEBboYsx9NYqTH0+yO1ZpZM+KiMBa7w+TIcY7QwrZg1QAo8gFNavUcEa2rXSrwwcVgKg5
gA0QBJoGbYgbmNgMJZduMyr8QAoRDdR0Ks2faYOajVlzcTu4sMdOWg+sGaPrERuYjbb7huDbS2vs
+y1SqSdTTmGzZ+qhilW2gPTvpYQ1TG2GK6F0C9XfWV0ibFskgSuwADDsB/OlSjTjUqBlaXfwf4L6
ol1W4qiILsNsJgc3ijfdnCJEEUcoseVZG8q1FuRryC6jN40DC44puOTqhLT5IFKrUeWYmfpLH+qb
0AQujlV4HxTUHqQsIFqwKTfsV68KLPKIIVQakeNFkLIh6+QkRsR/ofhZ5ZnTGCCumGxYxMj6dVml
lym4lbExSXzNaCdymaRceJwL9Z1MFsKdsqxcAzpZEyz1wnIxo0+Jz02VnIe2WictRyBA9J1MBzNg
D5D6bJvARw9OH++1Ljj5o7jR2v/L3nntOI5lWfRX5gdYoDevIUOJsqHw+XKRlp6X3n39LCprOqsS
PT3TjwMMUFDJpUKixGvO2Xvt+FyV4btBLB/AJnpHLe9KjYLCSr/NERQLvQugXfhKbb8VcXVuQtrR
VTQ2GxKXHjMP/iBeARjZaiOuujVDmlZZddQmjACn972py7GeT1+GicVhajcL6jBbDxUHwFCG5CEv
GA31Kfk09xqetwxXlPuiiuaLg5F7qxXqF90h1T3kjIDaRhpXlO+qpMWLrtD0I/AT1Uh/Sb2gZCsg
CcwqUvmVXakDWB1xDPPfF6NLwNaJYjVGNt+2SB/yGeIIKIBJQ0jQWkVC8oH5PbFsVvTY1y1rwls5
9mTRa19TvjwcFPV5kPWzMnclHdEc5SXBsbacb8UMLCNxcrL48ivi5Bpsj6GuoqZ5tHoARMWAbqSy
+4UMkL0o4RsLAN2JoyP7cMJ8ciTD+kJmoL8nbcCkJHhaq3yIryxNbb5l3ugQJuewsa9TXjmrUh+o
fDbiVQ4ORCqPpFUvOY8NnyoGpbTKLGjYinObMYyt9AjyfMpD5FwSXuA2T5nb3Fi5d0dSJthKOMPB
neB5d6VCVxzqoaV/R4Xxg5aySw+ck6lMio+U8JgUwwOrrQjFASAzFfOR056kPUTbLladB8Au4A4h
JT4YZfzFyYX2YJbGtaCGYnrdumFbMvb281wk8dpQ2fzhuVI9k7DdGlFXX7KZKQLFLNk3tLdyEeOr
IzBuu0+/Ns7gW2RUbO4D979VvcO3zH+/F+T+lqzyvyvw/R/KUvHYzv/3tT2/+9x+zz9nn/9a3lv+
yc/ynuK6f+gaSvNFGmqiDfWooP3MT1E8/Q998Wg4Du026jOU6v6rwKc5f7gawnyPIt/PmJR/FPg0
g9iV5fmIPzHd2ZSj/p0AFUdd+mG/qhdL84NZk/N7Ea6aVLp/m45TyLC9MRepb1a034tSq4CYtTsj
YgPt/cgFPkokqOYuVySOtplEZzfbK0nxMqAD3IvKOiPHunAin4n5U7x433osIrIzqMgdoLwjgPMv
ZuY+uQpNiaqLP/qLCN23QqMeIXQ46mn7SoTJOUnR+EiULRtFsKvrtBH7Xk8doBXuxhmNQGJkoDfu
rufxINJXTvzvWa6dJl1siV/fIMeIoTSj4+/JQ4yqPoGPz9ooKkZ4DOZLyNyZhbygF48R462IVkZv
kQYpn+3Jus7aU9J5nK5dg/1D05zVkgpQlONOCV9Mu/gqB/tTSkbIWkWURTtbYd2tk9jtQkkDOoOa
YMizN4LEDxXxsZEoB7/UZ1IgdfllkeTNTcgYibvNNaebtUg3Z5Wlvlk58JAqCG6Gte5CQ240ABqE
QCuHaoRDaAMJKltjPVnarnLNb8oy22egZlF7WrcJUqKjVR+x7N/IsEUZ4U23blL3HTARFEbWxSwS
EaDXY7cjWDj36g/VIgU+9tBODuqzeSZJGAxdCmlT69xvnbHVnWpCSBgNe1A+pwKUhksQyaGrXxFY
7HI11fDMcgAYn2kZuCEo6x6VSgmG5VpZhLQkLu0R0/mhUZnJnHaDyjD1GyWTO60Fa1zaqbbuQK09
uOqH7Eog+I1Jl16Xw6rIsKUlTRFt21KrgdgN7Z5qBhEwBXXL8mhPhsIQOx4UFCUiNpo1Dh17GbEV
MtxeIEUPaynIR8j16TRmOrDBpnpvn3t3KY5o3nuG54VshR7+THhQGmSu7NUQvUA2tzZhTdTWIDJQ
yO3eBlXrgwortwNR3zE0eAtpoqH5Q0HRaeV16DyoJSgR9FQZRUek8Buglegd2bINFaB0dUaUlnzS
oK6xPxmO6Of2kcA4W3vWMTUn9vuj8dRZMVSQvAW1x6Q5Fii+ouusrGGlUTTExTUYQWMScVkv1sJl
r4r8emZRMYx5dA5V4J/ztnq1BPJPqaBlbkNi/sSInpTMwUIwqUvSVqEDed/gqPpNHd1El7DKgzwN
Ug+aQVxvKi35UAX600pAOZbptbLj85Nlxyi5iFdogQiR6oTMyRx3otWKwMRK2An1CaSZQtFC1O1H
mMen3qwBzieDGlTEpRcky7eacoldKghW2+4Te1gBSLO2adJDi2dvtoJclB375Ba3SQESrqUW0sXx
rkzqDxGRBoCLhrTWCpTn1KLpKue3vGwRXg3qGn2tYugtSh0NRpRa3nIssdDo3W5l1E3ySIoR6EnU
05RVrQOU7IlsSys82HqfbQdl4d40Yb6NBwhPo5IP/Og4r1wd27heOCNUWTZMFjJJZ4lXOqVt/1mD
T9Zk495RkfU4+desJFne6ssda5TAHY1vPbZPfuqAgtOog88c0qCIu43eeZ9R12Rw7s14r/UDEi5C
mzY6FTg/1EpKLyJBojxVYM9Un3gj5GmjEGtqq90uyXtShaeLHYavAszgg87JRoAJ1CNPaMNW9bpN
1aB0nKKbZRFwYnTKvhaGGdQpQQfEqsrVlIdH6Rn9BgmZ5Rsm5pYkgyCRtS5QzPQ7SK+vjEPIMsMw
QgfLSA9xr1vXoCc5Q7tbYqXjeswiF5RqtzHNGZi7h7t9hv0UDsBpi04NYj4i4dfzKTSiU9uo6cmK
8J+SK7vRbHN4LGM5PUwwefcd8xHxD2RnT2Rewv9Etclw3pmUf3q0q9QyQuWKONbwp5KQCM0Nn6B5
zqcsJ6IzHO2bUsXWa5zODLpK+b0F0BHrsBPBqVAf7KofNUvXQ+0JCnvOToR18i4ouB+IQzI9IDrK
qDcnSOMIzRjXUVjZxmFwBxx3KCc1b6KOOpvfC0c7A1C2LyzCcM1EExwnKyvemCdhSrI02411BnwP
hbKtGfZG6eCGqNiqAVp327m0a+LQsx1nZ70u2MIcyXiiXN/k8Y11b+9LROxWYqGbU2sEyyoiydIg
8D7UWu+tGbPnJh697yPCX8QDnybiLm5pBGRVNKl5VBrLOcUxbvtB0V+FBfQx1/NjPaeAlt3iOS5/
RC76UKkkJIYstRQV9Zea6IeeU13JogKxHOppSt1dPD3OPaIZnTXqJs7SgEwrn4JQMOYpjCXYC4My
rSr1VNjYB4i6AEiQ1Ex65HPEGJI7fjWSoG2svhV+X826xIjlKc0tDG9SqDrjtSPjcn0RSRFESv6o
TP2t6XUqtQml8YitJcOaww9BAGJKrSfN0ZsDxVaXRKwcs1KhG4dJicKdAW/pWAFPswQJuwmktteU
cXPT5uobzO9krTnh9MlbUHB4ctDFYsJWAV1CCsX65IXGC8WAYjdWJG6VnY7y1PBu0EGfWq2dz3M2
fEbIb2zwQseE1XvTbqLYs0KvuDhB3Yk9QfiqFfm15zw/WZXh7rIURbrpiQeAv34TMa0r1A4ChH0o
0IDkx3p4LKe+PSVtfZqcCdvVBFsL4WzGUt+bfOYsZO0LglJSbgMs7A5+J+d1FQm/lxH+KJm/jkZC
6FXEL4TYp4+6H1iu4c3WJ0Bf0C7PujdgMbaazxGx3Qc3ZufrarG6lZTgAfqlz4aH6Tls+uZMqEH5
gEK4B1VjzA8UaVhHSAXoY2d8VeJyvLIQ40NExMA6E5jw+AcWujennrt97JJI17v9yWiTQz1NzrpX
9fi91qlZ9xoYKkRgJZDqKHnUW6zfFlKpzwVNGDaCyvBIFGR41JhVGOetW62k7YmQeuvaxa8tqK6t
De9yVZR1eowaJpwMmuKBE/SZc6fZh/kkd2FSfWLVaB5l6Bk7d9a+ARPfh2nqYk9ZLUGnfsWOvWeC
5VivDA0ryTApwnem6AxR7jN13zPR1KS4julzVttbiNygAr3kamnYOTQRneA/EIljzgHGUMbyvPVN
uCt0vA9eqvmlF/E7cddhhGKzLl9Qj1+IdQlIpCm2MnU2BfH2SfjOmgTrG40unQy+3TBaJ6wIq8mu
vsjK3DgUhxF4QMlOYRrPKdUsMXssjdzLSKErpvyQJOaXXOOsQRxlbNSZyJ2ebFe9hIktKaSxIsnx
KtZPnUB2ydFIZ2ud9Noun+Z2pU5nGr9ru4QtODo1hsuEs6KRzRoK9UcGlvZB16rwIWnV57iT3weL
XLfWqGq/69vHtJq6oz5YIF9b8TrXdnS0RX5E8Nv6cfTshimb4eXCk1q45OV2GadYkhJW+o8771cj
aQ5i9fvVn/+qnnmPuqH7f3nSz0d+f74UhDrSjIvJyXa/3R/9eVeZtwM5F//4G3+59/6sekoozDLo
yqlqgmq5SLyoCe4379dg5P71vt+eEkf5CJB/+Se//t39OfdXmHWVVdlv/+bXy/6vHh40WW1T4J34
EKw86Ju4CNIZoD1tFK7eb/965H4faCpA0mJfay6cxEapiuDXM+7X7vd1hAjjRSGCiTnvQfcKUuyt
5Ov9Fe8XUu9jsLjLn7HzgecwJJO5l43DQ26KZNn86d8q/A0b4iWKJZ1dBpA0QtjTQFyGsNz30/zn
W6Tk9+c14dlvfUWKsjJx8slBywMvH2F0LNeUWHBNhBYcOtrTmmIAYlguMHTh1Ojrt/ufymtB88Ts
DMTb/FFF9hyU5T2QbtCse6Wl7jfWZRA1S+BQ6xDuiU8nLoMQCnVwv3Z/XJ9NHr/feb/tIEXddXRD
fz3l50vcb//ldX49LpsZwl+CyJ7KFLNTZ5ZBF0cE29ZDoM9UO8kTBz2SLgeArA/q2lnpOHBiwFGC
hM+DOiSAEO02h/l++36NziTgl5lcjPt99wuzatHuMcrjxVu+DlNCwzF66kH5pPfou9f3Y3C/iJej
8evm/TARz6Zn7Yi5Cij9/du6X9wf+3Xz/o9McKg/v9ByXmaG++37I/cnJtrkrYR2FjYkW+qBm4yY
yVVOP8OrrXiFsD6c5hjruvHkkfxlp/lpqMTF1D7HnrajpXEkc/WBVt1ed1w/BBjJXpJQRrYyqbLF
zQOx5jxPxYkJ/BwNPUOAdtO6ZlcX8oqn+IAPzUmJqVM931FkUEbEqZnyc/KoKvqhBq5KCdy3XbGJ
6nbXWvW2NaXvaLZfq8OW1JKK9jM2n7TsAZGql5rsckf/ERY/oJdtczPcTxaWm4XTOwznkk4SWMXl
i/SnqNuS2b5FKs0Mm2wy76IbE2qZh4RQTvzL+fQgkhbHhb+0A0Jq/eF1Ak3V1tUHgbmP/fgu1JB4
dknoX3E0OmdbyManwLAuevKyzPwgvfKws5P2MOJfaDsWgga6ftXcO3nCh2AHU7wNoRk4XXMYDGs3
iyagzL2Tpnu0GyhRrb4TifZ1zKfnTpgfdH1hM38mdHPpqxw1PT0zoV1g0LEjGA99Y3J+O2StmBgB
hk3hmEcsiztt0ne1xPNWjtuuTYOBsnqWnXtgeKlC8FB6UwnAVBrJOsC5idl96XP56ObZpoyqXcf+
EQhc/8Q6mDCn+bJ8AHN8pfYpbUhkqnfsRmdP1fZ7mmlPcCheak+9FLF61YW+qlN2YESEJRFotaI9
FIbxDXLmXm3CQ5Z2/L+4lG53KmGr2kBYhaNdO3erQugaqdirA7/J2OJr2rQUY+TGyN1dos9b9zT2
RmC12TFTiJFVdL90qpWowl3fDWthtIHTlq9hNx7knGxsFausFvs6Igligyo7wZuk78zcXrWmRkVl
fBR6Cbx/DjQ3C2alAHLHXzfng/vmtqkvWQUUWL4U643wHHj9+sZ0xUnJLfxJzsFojCcK+XspSz9F
hquE04Edz2kyXpQ+3cWufmhD9Vql86VLSOsNbT4sIPUYmNLnKB78ZLI2tWptms4X3ry2weeMKiqZ
yfcQHRHjEnSWc7Tc4lQb2bFw9b3dxafUtQ7SeSYinZYeLMDQ8Y2UckMTv3dZ9Dai8lcZalpEWR3J
XQDZg1LWx8o1tq7zUcBG5hxEcmEiHiZaKagHagEkCQmHnkqzI7H7tnQ80+7VHL8QFbmPm/boxKEP
Z2oblQw+TUcQ6CokVamqmqtahIyZ8VcZG+cea0/q2vtWvKR1vlcHl9OApeY4gVmhukcTfzCWPtRB
HZxb0nUb+mb7OQmRTvdni1egfBDwyh/WmN3YUT+Qq3QUVAFZvKzSiGQyBAypmZyd3F23SYhRT92W
RBySKtJjL9NHa2NpaDXq9lWFBqxWdABKE6JdQqiDGbRO/ai4EcTubjfTzpXVrqSqYpeMVkXoM0Kx
Ke1Is0rPaYFLMPoxt9ohqeSjRr5il644tDuFHx8Q98eo6z+qtDmgkFxrlbIuW51XUFFZ6R8I3ncI
N4iJm1e1S1FPk7dMFS9VND3KxHrzchD3WcuGX6C5Am3Xpz5lyxUyrVXZyn0NYiwtQrKRqNCNlBzD
jXDbi1IjIghJURNfo7F/dfP2hX3DTiuFn8ZuUGhHCKL7yJXHdphOPSBM0Vr7hlqIiTooZI9FameR
EUhtzYFXMron5nOqtFey0JJkPo6CQ6wWLyWbg5QKjGfNV4VDLHV+SYp2dZLEF1q4K0qbEDRCLWH9
Zrl3ipX2sYuLTdotAjbarFV6bkb7YvfOjeXrVWjuay/Es+kWyMcwU8J6Bly1E4o49anybCH0kFV+
qoTnmzoovY6iR6vs09zblIa6pTcLoa9IT5NY2TdHhereRoFUxmsV9RRGtX1UhMBL3bNd6LsZ/WMX
kXQmKEhau4glv5qEqwoXeMLvLNbccyfiUwK9K3Mtf0DAI634NAzJYTLtC87fFyMixijPzK2jHyS5
EfCd19HNIK5ygK9ls9EzrA3iyy0d550Q2U6d5Q4pDv2kD6Xud0P+iBInKHXXF6QMOrq6vf/EjfR1
iqNLVtarBn1NF274Se512THKNBu7T8B64dVSp5PGr0CQgaUmRPc1H8KNnuPZ2UzWuKeQ/pDNxU3G
/d6Qqj9Y9tpSmn37lGTWjoSFlTozbkpIXmGxEcRXtYehecq74QAB6lbhlLbtwZfgyFJaraXAHmk1
gZaxL++RHhXhNk3jwByIsWvFO8K1b2aYvtNIJFq0IBxxPCAW5jcNtM1BERPLl4SKYuqaW9WtTkXm
ezpk+GeYBDFxWd7w6H5x6peBVEKxdZWVhS+uPM6hgaDyU4XeliivgtPobKLZsQ39Ung3C799o2kX
2dm31JOPVZM9x2O4J62OLQkxuMnZGKDWlTskECzjl4prH72Qx/4mCSrS8ghPpX604jmwXOVAZ/Xk
Mp5MCxyRsvAJdt9KFhjK1NwfwOMRboBDmRFBzNvIkvySUT/F+oZ37JjlJ3cuLmEVbzW820VKCVHZ
6va4F6wmhI+y4Rhb1qZFTg1wMjxlHWEIdnfTHHJFDJaYZh/YRnyxzFutE/LqgiGQKZxy0zdHndiX
DMxgsR6bcc9+bGerdBasNUiubRsx6rf5URXXLLXIGgzi0UYMU6IAoKueZ1fTfUJo8z3xLmZrXRTY
b6aKSZRE1qpc6SUszex9Ggkti1Ry0Grfxd7a5OOBwvSEbpUpYDXYwUhbuBX6vuimU1nTjxzKj0ZU
n9k1Z2YwAvyzYsiWfiXwzlfLGI7eixlNeO0W3U0QFcWBoAq6uwpaoXwTO4+kT20rt9l3aOrQvGyz
kSDazBeoJwVLN+GOAMAiv8o830I1WZgsv8J9FzHYdXKNoHTnzRCrii8u+ReJFm9yqucI7dcLb47A
Dl/P0c4SVURmylXfEjDdltYjMIwDogZfWmJfFLxRwcY5xLKS+8JprlaUHkbUWso0fu2S+WYjJp21
1yQlXTTS/LSbnmN7PtouhVnqmHZir4xEPURKGtSmRyHA2mdhBdWDSCgd3qi+lJnPYjaPZvtWtOXR
MULGo5S9xLCB1r0y2RhNVLmFgpKIqbF2GFPqRwctZVEtAUpiRRw7XRyCLtvLgDYHodhWiaYdXYyN
UIUfi9TX7XxtokUz0qcRGmmoiL0aFqesYvGNcI+C00u3xGGKwi+G8rKkusvoZZbtBXr/+6hGT+Sq
Ue+MtnT3SKWAft99anQiEc1h07LhqZgX62GriCkg54fMx3ijQH2kn3/QNA0dufZSk86goth05pI/
LHbyXdO7vSnCnY4M1DZ+UM2jp50fpyQ6GMl0IzyK5JHxyAvSSiHEJ+RUSddpkTJ9Dn6T0xKsCfGj
09A30AJCf3TkevCGdTvSM7OtLamyK0o44FPb9WyV1NRmNDJA4txyW3XXjFo+XLxVYS9CtvGgus0h
dYdtl1prCzB/lsdoRdQNWiaW8jA/zZguXPUimYzGeROTAkVw5IONZXEs5o2RjGscsvyS7GMyxge9
pV1V+D25QGnbbHtV3aqzw+o1ehrHYVsPzFFN4TtD4sdyQamS3/qSJexRXC1wc5Wyded3Fh0ogzV+
s2f4ptgL8QLugjIGLYTQtu999EObgtiNYazWHR+8IFF5QNmty49ULzdEgG8c90DGK3ACFUpsuRGW
59ML6wl/YzwOqFRuR/prZlpubN5glJWBNsh96BKcThCAR5oXVMrG0I5kD22Xj52NJo0HItUBBuTf
4yHfiob4rGpFJ8xvWr9ciPROvYuU/inSoncJO06U6qVyWTawuJUlozi7xjJFm0OcuACU2jbjdtTa
TWahyyPSV5ueR8fZVjq9oKbG5k0fLSF8MGeDU/MheoeM8HbdOdlmAmVieqepbvcm60WN8VmY8wU9
ld+ntW9kzlFMjZ9ZzxAivggxv6adF6h1/Vbm127ZHqnGU8YCvmupa3tdINTpMoDAGnGyWKN5kSYh
qLAebPIwCqghyDOZWJOTJPDVwl8PK5WhvTmYBqDcKtlDWqF+XmuGL6yZlW/iK8AK6Dg/jALjds8i
KrL9dFiGMSQ/9bSDw3BSkPzVPR5OhVVSy9jOCFigXk2MeDNN0ZY1yrE2D1otN30Vn6ySji8onkkj
AEmzN7Lq/cZrfLZAuP12vV77JVAMUnACbar90dPXM2mAcRjC5gh9V4fc6to3iig7E21vn8ergqHZ
iKZnszKJ11S3XUa0soq2Fb1RPnwSjuGnuo8SG5cbGiJ7CXnht6ScOmDnSfaJ8O/9wIQ1I5RtdZJa
cb7XNlUZ3diZoF3jQm6TkgpqPW6WLy8nul16w8rqFyZNRHgXORJLeafvkOtSo1WuYanvzchjQm2B
AKnEBRW+xkpfDEL49+JPVlfJqmxoIcrWoABFQ0oG5MNh+b9fvV9Ey52FXbhrtzbShxF2JG3YPOf5
94eQIiztB0HMiZ3D5o1jtVp1ppS05sJY96eBtPSl3vRbNeTXff+sihL30eem440oxKk8EP6jrcXY
qDTl0k+1rqd7C87qr9JKRV1+lRI7xgGhlKSRP8qSZvSbxtz2JAX5PytsZtNQlrmXbrwuOiVSumyb
/qvmc7+/t9i828TskJquYPMvCfcyrHM75ZzXNcLYss2H99BRoUg55Xwa+gTl7TitPKXq3yPy5PcD
obmIhPv80bDaV4xNCoUdlkRGqTZv5AOybBPHeQCE3Skxhg5Bqmpu9/V7nJOanYWFE9xvRjSP0sjW
XqtuzE9N1FicAF79HiWeu7ZQk+/vT2tD0wdW5ZulLFGYdd22Vi9srLXLPLQfnsmGDTZuum+QYfpo
Ohks6EK9OzNcndrdk5HVXfASxC8K0BmntOad0+hyk2mVs2/6GYEue4vaUAzANhnrFRKV23AQJI3B
2bE1ER8hUu0nKgFPKplh1ywsv8QFebtArDkp8iHyjdwcmeLOliXTLdXG1NeoUmSxumS34vfSqvwJ
6gEZMZQIMFJv03FUno2p/a4PU3OKwFCvcyv3geGKjwzH7zqpk9chc9WdzLT5MOa9Q8c9XYfQJ0BY
AWTRxbEzF7qyWJM6uSDENxYFzkijNJp+TafXvh7JQaRXddQWSUog8ViEx0lFAEwU9r4vfCoFpBjL
pVK66iVodJqnF9dFi7BpCTcale00HC1S0gR7HBkX64HiR4mqQCpMPSYDhqf7IUncg9SfiFPZAq8M
PLWlf8nnXkTBcr6mZUGpbNpP9WlxkmV1cpgrgWoPWQ5cdbNr93EOlwX1QWHR9XPM1TJcIfoNsuQx
E5LGcUKi/bDvsmKd9fwWiDKXPel5JAFrYKx1bwbKGW3UeteU+maGXjF1LFc0UIVs14pik9H/D+do
mzpGMMCHV6jcxISrz2q97empUKylFDjt8r7xne82u3F6K2c5vJIgyxq8ubrAtdAhbpwcjBLNW5kC
JI2ndVGTsajmDxHBRAuruiNhW4afzHbcGRX6VbOpd5joVg0KbHQDTcQIuSo+gd5oawQLnwwEfGFg
fRDLltKeX3TkcTAxq6p7uzJI2TqEGlXAOF8PpEIq5YumH0oDQWLNVxso02akHxszOkXbhaOVbyX8
LPU5QXQfPdf2lffCYWjSl9F71+tnJsSKBctAEW0BqHdPLQmyMJiTeFGwEPhKfnJmO9sW+LWYvtFh
xUUUrXXzM9e0F9bSGdnYynkwX3QrcBB61eGbxXkVxDLalXNzmFT3WOjT2pAO6iDoxfq6TNrV7JGS
B1N/Gtv9WJpfRncKqFv/YEMFUcnVjrrhvWTnwXCPlqn4aXkZgDw2WvvOGon6CiXGqsGcQIK3eGm1
S8kc03oARerrhCyodZFF5Z/KdHzIdtYg4ae/Sw7mssyP0piDamwdRWcXCIO3Ssk8rrVdmwy7me4V
SjNUmhlJ4ZivMjg2SfeYajMdVuMEYibUCSmFDmY6n1TWKrI/pCjqJchhQtpWHbtQI8Y+FjvP7qQD
6qkPLt41164epyL25wijVoLELJpAhFGVdc29pPuuTjkLOOPk2fLZlAYbbtgsauVns/oY6sNObQ7S
BB2Wqnt0x3T4yOzKvbek1ii6jod4bE8ROdQ1KvV2DXdmi2T7wRnkg83OuFwzzKTmLmHJZ6/qaBej
kaGHns/sruOHZgbT/qXUCV/22/q1ZzANH5dTW9P9zCiAbhF2hA5AfUbtEWpAXM6OchbmCCLvnNlA
2R/ir/CzhqdyXEGiQVNqafvWOBD1BNWly15i98NNPvr0e8L50agw+orcx9txIcdrXUw5uUTAvEnB
fRi8dN+z/p60/nlijQ7YcJV1L0Y/BHHDiauKLUKubd/qdElMLH4wqudTpwPOAhXOCqNXxLaJY38p
NSim9Q5FbZPiAihS+9yX3cb6wNqi1WAaE4RJENZ0+xTq7QmW2l515MWLq8/BYKovmlN/Qo1Jf7Q5
l858NlL1KE31QLWmYLbou/qphuhnDIrP9uM0QrWvRtZ2xKPWqcWvOTl3aBl69Aj0/RcM086Jy23n
3rLk1MH2kk1/NenE984LVJx1anjPnY1wn8ERTlbt3VxjaALHIYWNVGwQSpRg4bjvTKWb2OTpA6TH
3DoiN0eXbs+Eb6LW/uo5x9yN4y9e6Q5MGjxhIOk9H6V5UHLoeQzDFFuzkzfb+ldNYelCGoxGq7gG
JSwTG9GCE727yLvvz7Ar5Di1Z5ZPEjIfgRMqSGszcw55hxjL0Ym8ynrH2bR06diiC5vVt3CeK1dX
z4Y3PdlDfM5wcdy8upF+Zdgu7fmy+pCt2E/khz5TLM9OoYrzqOiN6iPNunKVF1I7zkTxvTiz6hOv
VX5EbfXk2nbnO5n7tYgzjKmtpTxSuLU3ebGXE+aUBCDhU50UmM6agzpG1e1+j6UaMKE1V93cH8t6
G0toBp6TGUVoThVMDqkzhZ6xLViusVHzTnir8TUq1mc6UF86luXtNsOPtYz6y6WKZOnQTE7sJ278
7CqIwB5EnQ6Bu1zcr4VKejZQUe86BUU6s3n/oyZnF3WfbQQ23o2VWXqIzgz5vSwowk0qeHJp6Mdy
ubhfm6TAVBaSWmHV0mbvbyEKbGsYRXWNNiT2TvwuqCyY/YRznITCam5B3rkCxFyZ5SOdAZoFzTjd
nC409ymN/1WfD/Uz5taeiUbxWdrV0Au5YAG4J0mgviTJoUzK5nk0nIyCQTTB3+SmrmiwK0fPYfzm
Zhm3z/+vDi/auJ3+h7SvBeHy36vDn2Qmc1n8x77JPhffmr9qxJd/+CcCwvb+wF8PohhckWE7Gurx
nxJxYFZ/WIt933Zc8r9sC1v9nwgIBQaEDkXWcxb8L09ceOt/MiAUTf/DgFZCNpNJwRjEzb8jEf+7
dR/yCcE/2vI6iNFNahO/ISDMMZrsDgPUNcEZt6F+Si5qQeaUwUeH+2Vd/nKA/gnaYXm5X3L0n38O
QCVXVNPwDPU38/6owM5zsyi6KplzQWCRbboOa9+//iP/7DMZho00Aheoyef6uwUtY1pZRAHRFRYg
qNnec/Dt0K+fpftI16Pb/us/95vl7eeHcuiowH0HIqH9zquITKa4acria028yypH84RUk6hd4RA5
Y+etCnueubXItSwoCOY8TZN+1stpPof4PdYEMT6pI2XFyUmu//qtLWyC3w73ggoxDYAiHAv3t8Md
Vi0meh0+azwkxRZG4nPC6sCZOtz1KVk/jmV+VRyre6ze/t0/bOE41/AeQPJR4ZL//SugNZJrFiDg
a6NG0SotCm+NPrQPyDmFBEo6hq5NSKVa9VWNhfI/kZ+Xj/X3j81HdcA1cPq4pKktCIm/eBCpLVGK
zdL/JOxMlttGum77RIhIAIluyr4VSTWWXBOEW/RdAonu6e+i/klZ/m6pBgw7oixSBJCZ55y9106u
IeRaHIPaZuqhjpYZN8wFaVDMrNO14xLkpAdM+mFlf3JP/P3FOzzTYFWEy+ScmL4/P4HB4aQrwzS9
h5MrUI69WnVAicPQJfelzie0kGBRRZ1viVEZP8FE/a83Z8UAW2G7kD2CO2TpX7/+nORW2LptSqq5
mzzNYT5ANJ7jfZc1YlUMKecjps9G78Qw2uofn1z5P/kc96cBtwmXnQw7Ehi8j0+DabdClk6dXvOA
wVgUWe2KMgHBQz9ucOKtnUeeSLmWpu52laLmL/V27IK9JemwKq9TxzYybjPe27y2+iP5yYCdMeri
MaDbOZoWEYBBdzOybBvqhoNxDEVjiOCmou1nbvSEW18fbYAYWzkQKpuW+zjB3mvWbvnau2fi6o2d
yDymfHrZw2wk382uu+4xqokHV0UbnbKGIbBkelNn1blPUvQKbYjQOorqox4q9Ollh5PDCwMIdE1O
F0YsqVbwnM98RF3URBZ3wXJsjJek1PUxur/QFMXdZvb1DVbGzigzhueOajet6u/O834ZCJUvS+WK
x9afvrcVnVHvLnwNFFNUDI6XdMqWTj72VxMmyMraPoleWchapzO+uFUHHiFKZHyBR4tLRvb53s3G
iHFIjpwELDRlpDiWFTo/Z1JrK7fUvsN82Drip+r97/99G7wvLX8+gy4oQMkkBjMwW8wHLs2AnJWO
f5heh8k5Fp1nU+AlzRX+IfpDxKTIZ5J0MVdZfla0rLdy9p/SoaX0Nn3F3ESolRMrj16ynZ0ctMv7
uo8gJsTGY1VZ5v24Hz6aTXiL3ZlDZawQDffTWQ7ZWy2T9IszstBmDpF9yKOJ4ya+fF+0v+om0cci
iE3kxbQnJuA5GFW4YRxFj6RIs6PZG+0uSMfr6Jt47+3OeZ6GYEUmVXmtuLUOvU+Yu2Z8kRgjoxCI
3qhvL1qkm4w94jApzK6jDuPTgFJn8n1ktLHPHIWCJBTF+OLuk84nt95j5JERtvTQE0ImHecqcnio
2kdKRA5PhBgNREDkOcGp6y+mQ5pbqYh1z91w5fsRmZW2T4zT3Ts9z/4WoNqwTIM6+QRq9yFd4/15
xt5mctIg/cAETPXnauJOBo1ZHaVXIcCHhHpmttxrkCotCJ48m5DKROGGPg/zfqDpM2O3c1xjIjXr
vlrOHWZ0zJ7joVY2LnypbslAIksXwBlkEyBaL0EXWXpUxkbc015GEVhUPHpT2p0q2pX/Z3T8/wds
/n0Ecf372gheCiqK/OiIcwHmBmFRptckutUzjVuWY6LRxSDg0U5wcGibAGLZh7mi2VsyVw+LrTcD
Wq58eN6Etb7996NyPwF+2K58h4OgJMqCE4v5MX4RVVFA9rFQVzKuWcnkFgFwCi0Y3woUB72nNN1W
mT0/DCaOpCAB3GKsk0xTB1v2A4l8T0jOtqZrjm+dDgAcI2Drqtn/ZE/Dfvj3B8W24QqBKlTa7G1/
3gpD4trCyMvuCvLqZtswVWzb/KEZLxyJMTRRU2MHLuYHQ7smopDQ2aCKus4OFh8nSPdW1lQP7y9t
VNEwbzEY9EEXP7ZGYWyVv2tMj6GTC/OjTBtxMCJjfvSHW95YyYseyn7VRuF8DR1/6bWiPrxvFjLs
aKCVzDMB01iryIovigUWVi2eajdtkyNTLgw4kHuXOg9Jf2jc7/ccR7A3TFTF1OwrAdw8qZueQGUK
ea+xGFt74LNjxmnIuQFReC3xa+YPq4iys5m+dpmrn4MavU2b0WF056J/ngvYV1K2dLsDVrxZOMca
Is6qrCJzaRWW+1BlsjlXAFiBeqc3m+H8kmGgXATQtFlHi70/naK86M7GUPgMa/Lu1PoQAIokPfXI
uZb5TKQRIiZs85gPjm4v8nXXcVNaooLXXEZfqlzf87VfFZK9U1EQxJOkmQuPYrhlboMxaBA2WBCi
2WajrxaRb0BmwAFmREF7KYPmRzVLeCdBZy/8JoiuRptWq/++3eX/uIs8ShveRXI0++t0Rg7TFA7C
6a5Q19D6pDB67JkJqhQWAeB50a9bXBpLQ1f1RdWQ9NvKP4b4ETe1wmWZI1pf1krV+66wrBdB93sZ
G9GmSSP7KiVnyyZKxy/aBeZcQT6msY8RwWJ/9/vw1GrRbuO4819BGNPp9NZ+F9W06nPQTDr84Sba
ODiRbRwgrowAjpXJ4M6gXwfQW85jRRhgPK7C3NcPgJkOTlLKM0QTf98g0STq0vrkMPcB8HZff33P
ceV9CXYh67of1l/IVUI5VaGvplvI1TA4b7AVuMiCRAncOdeWzON+2kZokJdm89uWSXc26TV8cqi2
/uSgvX8OqLskDaFDFTZYsj8ffkMYTCyrUF/9rDn5nXnzqsk9Q4nCZiD1bzBO/fc0p/SN7H3Qdeh1
6vESt9mPgf78P5NNwgs/+z6HKdkQcuMkabLreQQMlr6Y4zQ9mxHpIVXL6QVH7vxkYMZRgd2cBHSU
NE6qT34j9++TKrZsaMt4pClVgnv9/e9zclVy+9euMVz9Lmce4hb2rmhBF/g9jiWeK3GUNZphpcEG
WIiwlm2s603dhu0+jI0Xb4Q4LsLaxG4VJavcr3oyvVxnOJXmsCvqTUpg389GjBDdWit+wNAGJoZx
OZKv6R8LKWDa5s6+DufonCHsWpidNW588hO2JpwBBNuGBZIxeR2zGYthMpgXZt7zpvQ0KPi0ws2p
/eGLjfbV8lZZ1DgHIwS5BzxLlIu8Jt3EI8RBFSYynyqB+U25cBJTG+KzmMOHqSUlZnLkzugx6Bhp
Ez5XLXGn+RQQw5CKjVFk8y6pM2JMPQuLXKrzXXNsbOYr7P7llV22/6R0D+5sxz+OjfAwhQOiw7wH
WiHx/nBNHKEVHHbrmkCLWtZxUjDJR8jRjIHLnIlPnNQTi3eNYCnb1olHVqW4h+sYmbHQCYeTvDDO
Rc2KLvy+OPjp776vgEQQ7rGMphrzEVdxy+6psLrf2nFu1rhaTPathv2lGp4K2zDOOQh8yHXroWF+
oNgOX9x8gHNy/2tRmBs3DIKNPdb+Svvj9IbAjmyQyUOcEFg56B6tlmEZ1m89d5RTfwvC2cPPlD1h
TPjSldGrPdTIfaWPbs3CHYQesz8k3sCwwHDiVQ51irQNnBpikuTstPZ8sEap16ybpLnawaV18mCv
zdT50vvNb5yF0nffoqF9qzJE6l2ul3nnNQvHbfx/mq58s3tMcBE+6VVve7RDcSUgsK69h65Kv8AJ
EQerx0iPK2Qo1f1euJu9GjAycKqY1ozjVrYGkTRYf+ohSvg0vvosxu3jpedM5nuuZM1lnQGK+6Fs
1ZX2xZTV7VXnxqPBCrPItSvxA/b1OeJUfA/YWERJVD8RGZ+/YBs9TQklU0grqRQDJY3T2S9lgkrI
MmS1ix0SFRlotQwkfeeAjmdnBe1noZZ3gMK/b9j3Tw3fAVZxYEJS/XDDhn3jDgPKpaupFMMtryY2
BTTPmty9TzbO//VOkChdi+YfCZ0faa0RcSJFmtjkuTXpWzPuO+MeSGOgff9kg/4fvxFNAxqMguWR
AMU/H8Fct0GYschdnRZDGpXxPVJFffImH3eT+wGcQ69vOgERqrQe/3yTogMspwmtuSLwUMtxQM42
JRNZQvOw8y1zZXmHzi2DT4qZD/F8/r0hwQHWAZ4rGGyQa/Tn23JEou3Vud11bvp+ieAWh00oGKK7
XxyepFvBLo8FYCljU58iYRQrYYy/c5E0a93N3idfwl97+/3jOBYdE4ENgVXkw94OeKGXaMf1tSMU
osYLvLJHg6QpgyDn0olvknPScuikgWYSRyebCwNbhAT3mI7/vuj3hvKH+5ijGCWIuMNOHY75f34z
QWBOYe4oaNuK+au838tD/gP3nX8r/OwbTDsgPbRq3ZiI4Llyvysp5r2TtMMhrsMnJx6D7UT02coa
GEL25H068avrZ8MVY3m4UyO2+zBP5MPYNG9DjPhYpq16tu4JHsr8ZC2xP5ZUfLHUJ+zs4FkcWuQf
tnaVJWPmRpCvSptZXDuCocxAfOxKmYwY3wcJxiMoNkFj4E3OChcZRnjDcB5c8EWeE+Ty576MwWpk
M5pRy7moJHYvY5U81mb7z8D8C/+N7+zLdPpROWpameOQ3xxXh2eNJZ+WzoZzory0gYL1Fsf4pqNc
oXEga3v2CwicVrfN60DR2pj/iZCG7WmjnBuEgbv/vrD0+z5c2XsKHXxpR1qcrwhn+HDPc0pzJSrS
/soMYDgMppOv22kZp1KfMmdKThGppPWsT5xpopNhHltVDEcEs8Ea8NJjYOQFquV0VVXjdNWcOLZD
ilTY6BJ14qCNXpBZVNnW8Tc93JI2MFdzjAVa9kzUfQc8pZHiZVd+PJ+G4mClpn31x5Eg6sYeNuA4
x1th9daW77RmjfZw4itSbujT7GI7c8BmNM0mDZiTGnnroUE2p4tMAIsVGG8SQsaQ8NQYqIDUBjoY
Hyy9KPPAXJaTQPPfZu7O1nOAsCzMV7nM9GGqZgpm37jmBnFUQ6Z+IR3SGxhoxN30eo/A+gg43SBF
PeFEHZiE+EjlI4Sxk5c0o9BOiN1pR4sZRtuvqpTUtyDvEdmM3QsdhGSL2xE9pzNGSB9m1BCyah9g
Fdr0QEW9buqK4K8WoKIss6/BqEhEl1WKCxmpTM6Ywh5NealBJEQZsmo1oFpIEncn1P2qJWNzMpgY
cMloXcCAmI/h1ByVqIoDsIN1VZnHKCvUI57CZmlmAdTR2rzQdx9XCe2XXVoDFgNiigxPpEe7mTFe
TW59fn8xXovMU2dXQjWNSM+DpAWEMB378QFYLGjQFJdbMr2RSDVtLYs2Z2Wa2zm3R5LMMxAIJtg1
P8QP7wcZ8ESkZGPhn6ymsdejU6KksWsf6Ex2sK27RDNlTSCAbRVKw9sZrvk2RmhuvByKy+iht1FD
W60TQbpP3G/Qr9kvFLrecwmQoQU619IeZIE6+BHx5hm/ZjQ+j8ivbpH9wGwer0hfGLtBuc+1TNWz
lFOPyLibKJpHqKmjurZF+jL0pY/Bo8+oF61gA9ErhfuNOEsXj9ZAyghT8ITUHxOlhbJRK5oyP3bT
j64uO1bCyEEgIn9nqYIFEvf+0sehtwS5OyNoLbOLm/Xmwupg9SboKGkD24sSFuSyMINfKYlVm6Jx
zrLVBiKor+yGJ+XWmnGvTcdzMaHi/4Wtdweo6Sm1ZEZCnly7hq8uEe2tVVvmhIPaeG58u+J5bg38
C1lSnCE5w+u926tgtyzjsCKd3nOuTd6pl9yqnrO5hBSZYV/R7HebKS/rVSqD/JCRYIsXBJpBYolq
aUC62w2IZ8qs0OikpT7zPE9LfwrYpwbHW4R+a62szl2URd9/J9S+RbqpqauZEEEELYFam2WAou53
b7EOVo7236IpBFQ9f4F9Wt0yDGtIQAnHqyQrD6LWi2FXIbrteWK0rXqi3SDHVRQphaU3ZbQcrMH4
AoM0v3TcQbaPYKvugugx5nlYR1gSoyTpca9j4DCzAkgQlE878kIUP2W8n8cOFUo80jHwQO02DXjt
IjgqHULr1Xm9TFXS7N//2mdtu2VtPPpmOD8bw04NQfGcarQ0Ih5+Y6BsNzzK98YraYW1QsGtFkYs
b41046cax+KeoyHSdH9Cnh7Xr6qz4BLRz4h6w1kNYpg3EySovL6+P8H4JyDmuZl39nCpqOzaJ3hx
ZYqCvyyc8pzUEFxa1HFrqyNUq4s46FtuTJB0H5d3oqa3DHrXunp9etdOOxd76ok67xXaiHtQjlFE
4yLSZvJgGDXN9LL7OUXlcAKNK8vGZBxirV0xc2PkiOMrbx17Lp64NtE0jYI70idFgz6AMuj69ldZ
o1bCj3/LLZkcvYZYTayVtzgEYFL9HGujZ++3MYsGToMR2hmvkUciOECx/dx77kF0WN/gqOP/oakZ
FzVGotDQxyCt+6MtGLYIY83DoHdaDS6GDyrcSdh0seLqygGzfLQ0iWNhdsyxHK6Qcu115W5FgvKM
bz7WXvzdz6AIJrb3LUmD/IJYlZStofikk2B+LF3YYhnz+SZTbcb4d2rbH52EOEe05Kl4ujYFrZnQ
HB0sgI6x6rp6/Ip6lBjIJPptWd/yAuUP84kGO38QfXKGe29Y/LsWef8YgUmQA9NvYb7n/vxr8GcW
IFiyQI3XMNMxdE6ES5LBTx3mSBSTQ2LecfGz6q8qsIydJEpxpbjqA12QY+ckwapygmBdDZO4TRWL
rGfswj55bTin41qBM5I0OF0s5fVwl5qYTS16cGUXPKTtjJkrxhieF0XwkEdzurVV/k+kh/iI7DkA
sBBMb2oKYWfb/rPs95bIcbR18TYS8xddB95hbl6SqJwe85LwU0BoV9kk080domFpmna1KsI4W/va
7M9jZ//0y3ElQosuX2r8mEYzeXEjZwXv8bNw5L8O6XyrHh1vqhTPtLy/NAuJG8xDFQ3TFUHOsAu1
I5CHBvXXGisaGrEmnK6x5GtMLaJnu5xJpROa+dFPp/iT2cX9DP7H9bW4plQJ1GS2hBz4oTIDi93j
A8my25Ca5OhqJtmWh5Hrv0+M7+PxP9/mjvB1mfc4DnqVj1FhaMdhmkkvuyU+KoaBTNYtgACDPrkG
9AnPDBOHve7z7J9AkedrjLJbBqEjCWE0ICfIydp01UieJSF8+5a1B52W/OSE/yG9hy+A8Y1lw1Fk
xI/v6GOVqmUTIZ82zdtYwAlQJRNQkiSx5pLxSbpmjr63epjCNmfGnbGq5YSXBnjZHia7Ug90jZTz
A1OK8YTujdZCJNcOxB1svxWT6ET8/O/v1L5DIj9cO24iihGX/yhKPi4RI92W1Kwxn0xt/A9Q8R1y
ef217lx3403sQaZoYCk5of0aIO0MyPbsh2KipEp2EvAVnKak2ythjUtJP5LueBE+6epOs4Mmf5qm
Md9ZYfMSj0mKAyV8eN9PsiR6zRK4tZj0xoNXxRDeYZmsPNsoduY4C37YN0awTJsSZWxkOZF35EwM
1f02WaoSnYiMK5diCagwovYx/kb9h1IVoTi0LJx0QdGjY5ftbRKi55BY/BJVxOwS+tbeo0cYRGmx
9SM4ajVlARnEKsPWq9pzrV/Ke9hwT+1yxQ4H86/T2Odc0idaWB8BNNVFFgQlo/JrMnPcdnPYsn04
szDc2SmOHZ2oQ7uXbvjSmURgZGly1IkdrccYhD6qP9TzeRpDS00K3NfzhoH0tKxUFOP3rRG9yy56
sAvAejx2dN5s+8mt+vSWZLisp5gTvzt1O0z7zrasyeGtSuKQrdo6RwHnzSotOkwysfMEFyCu6weV
p/Yhkra34QmBsIPioK9ZGvN5fuxSSAqc5VI4KUhKFb6eMcmQjvct2TKWEg/5kH03Mg/HWp6NcFGq
YD9IH8hl6aMm7AZEg9qTsCyC4Bx2NUptJ7xkWgOLE376+P4CMGTJ5PUUY0l/CmOvOJhpTL4a/5hp
oHocfD/YwGfMjr7eto3ubqQPVQ/vSzY+8vlxVsNvUpwfeldNW69oulUX1Nk5KMJp5Tt3oW7i5bsg
si74JMQ6afIMsNkMKrE251VrD92R9Ph/XCZWR5xFT4puOjB4DMJF54pTZz/jxXSAaIczmspBkXqQ
Xyla3wQSOXyfrb0pi7Yn9TJHLh745nnKAGgS9zLRf4zOKd4JSXbzCkoRyZ3K7h/IdHi6g7hWWQ0s
GzP6vM77hN4oP1VzJFnGth0vKrwAS7MtXjVnVKyd/sV3gAfSJg6fGtOylp2DX2XFc/M9B9wl2/nB
tKZtYQhUzpqg7gjywEaKWqwSiY2SHXBdpoY4AzN8COO8wy0LthqeGC7RMBRHLttwNpKeA6WbEXSC
PZyjKuPzoi8wfrpQ8pKgOVgUWVR/8W4CZgjG1AZh2OTpsfTa72NSvbg6h9LmCzq/sTWunRY3ipTI
Cnph24f+xWsMeWsHEinT3v3tenrcOZWZHrooOpQR9gTJzdKEuMlFv09plKzZzNItyb/HTCX1rmbs
s45jnquIBvoSlmxxbFpbLZLOqK6tv8QWgWUtxIebGVs/d7ydTS7JIlXK29Wx+4WHjEOiM7AdiJFA
19H/WmtOb4UAdn4/ifYwIOchlad8urQmpg/aJtz2tjhixQImOpLlERlTupSZzDGUZcWhobBaNq3X
gZ6a3b3v1cGeAqRBxnzp2/Jbk/k4KHI/WFNoe+eqcZ1jnosV5xZ1a0SGlQ4S3XoqZLNt/AxVDgqS
Bq3MgeNbdMjQLCykxuU/zOLK9pSR5pzf4K1ZpBJE0cqtAJJAcIXUP+rhBG82Wvi6rpBgDwtraIeH
nA1+U2joZ4OUzZHcGT1hnknplHd4T7VxVUkyPnpjUB68fu/ZQbdUNrHwwA2v0Yg/Sygxbbv+LMhL
IIqjbl4DTQoHYQNfOepA7YTpieXUKU+VDWVazUlwSCmRyGlBdOJCVxm5dtzYBFqrOm1/m071SAuo
2MyUtUzLMMlkuB/JZuHEZaabCuMCSMBxndSldZnaPoDTKOKtZTjuZW6rB7MbH9uO7lhbCxfnkTEd
fWIzcHnHT0U4d5s4vOduoJa6H8SSpfBy55KapsTVQOxB0JnbUjT12bCTr1mYAj3wpk2cdBlGV4BA
Ab/RwnaYa8dmxMjbc9T3sFcXUsTiNfTYduswhdnZdZovzZE5YeG65f0BLZ7yu3Rc3kGXYX7u48lk
T/K8w39v0O99+j8PPR7NMfZmDs/USR9zCyZviLLUNezrrCucMy1hzClS7c7OX9AstfvO9eQWPxW6
uWjYcd3dR4FAnYFfeMj6SZ76hjD3ohHuPm/TY4zBBiIDxjyK6h9uFALd9SFz6tiRzJdRxsu2gFxo
z3przQnM1y6+lvXVDJX5NFM102hpnqS9q917rK4fr9k1m3MQZMeIfS1tCL++v3hlpDZWC+p2zr9H
uel9o9Pqr8xEgpedsrXXpSODahF/UvJ4H6cR9l3paqHvYFjngHD70C8WTd+5LQEv116AbQQ9zxzU
7/S0nLWTHmXjIu8h537siksxEYbO/BYTSBlXa6twjDeWsnZdFiUFOGPhg+wbrM9lRyZMg9iqrMIH
TS/tHmPN0+mEN6Cz1l5opnbv79SVdLH6PtDfYjI0alMkEDSED7C4SV5MlMy2Ha59jIoNIRC5oeKT
SV4OrUh6b8ZQYf/NZHzOc70Zbbt89FuzXLaCTKSgMoZLjT3bpgo6VUW0HVjeVtkctRdt9Xw+nFRL
0x+ix7vgb3ArJgh2ZB4zwdAnq5JD65vjNpzqYBlEPpZDV30znEHvhe9vR8XjCDUH30qxBnlfnhzD
f80dswVNEpIoQJK3H0Yb1U/mYzaZ3/77Jjc/CmO5aOjxIIv7wV2Z6d/r2H8ViGrKTI7ttncVrr7b
dBtGqLn5XU22uQQsIJ6zqXgI5nv9RSm2mU2j/aSE+WsCw0dwbIoo3pxp31/y0K5D/pECob0Vc/aS
81GXQSteijj/BxFFsatByLItGuQbpMwgOLxegzbywFGPT9TVp//+Qmg5/XUsZ95BbcfAi8Rnaoo/
v5E4YMrR9WV26/zeO9lieDaSUW9Fo5wVrUsKLO6ta1kCOlV1rTdxhCx0FNLaZg57s6/J4RHINB8T
Wx7jKdhh2Gn2AEaP/zfX9yT+OrMYl6of6qUJ7DxU08GNoYZwZvKeQ1qSQ919c+1WH+LKO5M26G8C
M7NPvtI2+WjxbyyXKU/I3eo6tOpCX6zflxboaUM3gEc5ffj3Erubi+xrQ/d4mUrTPjp5a33xOfv1
vfOkarf7aow0fC2hX5TOvxi+c6XS1l/9DBGMS/rEcjSJAcFwaO4wv+gbP85YhIa4JI0Q12COCUNh
bo/dLDeXRgd3uM9PhmGImz0GT/RkViKPijPTu+dmUD858n7TnYRWUdpkhhDBMmvu8wbm62bqp+Ta
diYzeOOLiyf8NlhAokhW2iUxiS2OC8RgNth9pxFeSZWa+EwR/2acirNLSHDJkwvlOzGYCrsd0Q2y
M9K3YWDs4k0JFIH7X2Pb+Z5WFEylEpAppoiaa3C7Hby66JLmBG9l96asBFyE1rbbaMdnapM8engT
1ohWSPloBSAvctA2Mkqf3xUJEnULJmuJpjjzNuhUiqMnehA0vtqbdhns3ND/ZljUSj1eNv4JyVHh
ALuLqDGYYsmpiMv23E96vObWrbKj6cWsxmCBVXjn2f23DD0UQRW1XMmyGM9V+FPnPrDUbnxz8Rou
GflP69pJvP3MEWlZJ6lzHgP1u4VQvfMn/+c82NNDNCr7GKbjS4YAJAHj9n0Oxc+W+uKhs4G7AyUn
ozEoxtVUkX7BT68usrbMBd5gO8g1OLRB7ue2f/XbWZ3vf0AJA37PGIJj+wKspf6KhrfdtwkEo1g0
m8YvrSOKHkD+qXXGfkFQvaONL9Twxt1BuMigQR540IBkVaRCRb3LhVWCI77dTYtB5c6qqAyTsJxC
XV0BBEuHHkOGsSSer+/Lk1ePNax6ba2nkC9CaExt+cj/XNOELi2f0OW4SvcTvVJrVFQbwVSsc/tb
6xvJObpP7DLCS2hcpTsVjf4pGUvGzHNGr3KanIVvI6IavHZfx79ci8mMoUGl2+aXVlskgIzpkp/T
/GgrMC3WnNr0ruoEUipuxTk15d43+uRmyeZHKrNb0w/rvpvnfelIsg/QlK1mYzBeYE6ni3iej+QT
KHgmnk2lqONHocXWrnH+eZSnywww73aM2/yoEsYvEfKMR/IWPCDajtxoY/rlg7o++BIbpT963UOX
6I7ebrf0Kb2eoFKWK8TNkA57eStobh/TUVfQb+0XxArFq2iHGKkQmHv6xMVrbZoad3UrUdXYT/1Q
iesUqW5RNLY++51XPPvoKZEdFj8Y2b02VVW8NBK4ReZFxd4ty2rtFBBi6NlgfYZSvYhmlL9IJUwY
PB6N/GRuEW4ADJih2Hm11bzOIoLpg4lwyhxxTChhKccLUKIc4d9fRNZ1q7quf2NrAaXSpCRSwrTZ
JlGQnht5Zyy3ntogEgbvMQTtYvaGAIBYY138XJy5gMEzo3LOvL30CHHqmg0w8PxY0fpcIv1eFgxu
TgO3fPPOgYr975nVNmsDaDdfuP1Kh8ACH2YfZo9COkWwspl9I73WSeuuSml+YVXrj6Hr5hcXo8/C
k3N2oo/wRqM4xNVhXBkWFU+RW9f7wE9+oawyTmb826XXU/m2f03T0UE0aCP7rGArC09VgDUs0tkA
hO9AWpw9J84fIrf/zp1vHdvR/JWZ+W6aKvO5y3Noj5zbD8IDaWBCClqwsv4gTQH6Tj43ew2nza7t
YpGZimRCx0RWmprk1/OArDjDuo/vf4qUfKYdYT5kcak2fCf2iqekW6E1waJo6mTblGTSGNEvI43t
x0i27nKe32oCR791w7NsONA1vcxPQhc+AYDOsDeRKoQzbC4bdtmkjF9lVYpnx8rtayR+pDQvznX8
s+7MaJ0RYLobQawe5awFvSBJ0lBZtqT9tt9BhIzLwRvB11gRFPVZXYU24UIZ7eMUTC6tWBU8TE5j
HYMWrz9ZGKRezBYhdJbdoBMrKoKH5LDoaHWAfOYl12cuEV0VT3gnV/b/mKXVHZrEP03kji2Kts02
hZHA/nQ1oH8Gwy+B/moa0filii386V1LzUokyH4aG3sX9PV0yQF0V6FDApRdJSuvr9RTMXUKrl7w
1jXZNdHp8LOU+ikaYeXix+eksUeDApmzYRhgpyxPJEB05342GvJS8RUwQLl5KdnCadG7m6GAzUn/
EArCfUnCVbv3db8f7UVtldHvqS/f8EP7rxgKvs815nh2DmuPp7d8SyK5gWVnHIdojB8CbygWrWjK
x7zTz7bbk0A3pc4GZwy5m3HUn4bWPZa+V22VRwMq8uNbch/3SobzW797CEfEFKIXoCjAzuyGIGJg
HVu3HEAWSSw0CgfPWDT33kc+sSqbA7kcBl2VY57OYI1SHV8HumI7yNr7FsnIY98AceuEkQH6Jlea
CulW+WFwcRykMKzUbvXYFHH9FZHsknZduM8cyVrEQXmVjuWFtIz8Ca5lssknZPtjKjlRc+9O4Vue
Wss5EfH3qPFfPACm7V0tbKSwpg41kORH6dbfRShB2/dSsFRCKKjiqCVcVtqPFAprVo7D6ERPaOqT
U0ICgJcApeoTTzy6o0kUSNRfasj5N6N4bL/PcZ28tXiUj2Ymb5Hyfk3/j7Hz6m0cWbfoLyJQDMXw
qpxsWY7dfiE6FnMoZv76u+SnafvAvgOMcXCmZyRLZLHq23uvbXMc/3y/+lEAoGoI2zQJK6Y+8n2w
jahmGrcw/y/hHNbLxHD14f9habt2j7+bVftYpYLg6sO0HPe9Y2QKwsZowjC/NC5BCCyizQqjjNoU
dQNSLcah3hn0iZZGk62NyXDWtBEYy4xelR0WZXRD8CaWiFbS1fOqC0pO+BO1JjlC7Soo5PhIf9ey
NvtV2szpFwdT+7293LbYy6OQYBdHInHEOy1OYrGdMHqgKwt7jan3VOeZeaLrZFjogWpYkggUXejS
X9Pyme1hyONCrq6KPnDJuU3Z8kN02r45+ab2u2lV4xElbJU3Qb0zS+BOyoUaiEOl3GKVe23TNkBZ
MF9is/zpBb1a+lYOYChQzwE7oGXdM84dfnWI9ufcSu6NptYPfqG/8PngNfz4rQV8awwvkCID/OL/
HmXs0hYkrPLkkoj07EiA8F7tmJustK6m1x2BhBEqiUP8LwEqm0eRcfCmdF/YSbvva+AnrjOyz4iB
czHgOtWjebbmif0acHv+Q7BcAVo0OLe/O+0pD0gNyDTsV76L1RJShfZBYDuFNaAC4Bl0nbpclTnm
1hY3smMG2WPW0NWbK9YtRzDKOKaRuZvMCaMCnae4ctRDZbb5InAycgBN5h5tx/nrxUaxIzWcrofB
OWDNVms6ffINdTbXHR+m3T7WGApYrjGTP+BfMfe9MLZ9U44HXYffHEI1bw7exKHxs3HscNNr/zEU
JpAqyVnd3thN6z/PzrOr05Q91HxHv1py37UVa07cHAgmYYqu+m2czCiQPZgJoIDaH++D0fmdTTOG
d9BwdzpltJmbxjHOoCx2iKArnDHwQ7Iu3pQDzsYkh/PTNQrcN4PgnT0u0FnpcwsRRQjJ3gmKgmOv
uA8J4Zyc9MQh3NqaWV2fkmmkIOhqPbY0jqHA5LJCnbPWWdFPCwvIzMZV7AJF3QYY7eMerIRkV8uu
eTXQZM+EOWB/lZvdAYRCu5UZ0p4/ddOiDCxv2xA5pKg57deMtm9MP53In1yXmEwma9vKG1zlaXEb
86zJ+nr7+ar2P2YCATZInGuOEzhC2Fdv4n/GEtRmJ0yw+vTStVkNqc76VlyPQya2orACyxT6wE0s
AysJjgFMJdDY1oltEv8DvmQH/fDVG/o4FQhsRlsCYRFlHxfhv29I+LQg9rh3LvThDJjhURPDMac5
bKyHTWagjaFM5qsWO8rQ87gM/PFvHNHf3oj+++zS8xdiCQNX2VgbY0Ssov82eDLS7isD6f+Y6ATU
ugWexTwlMDHw//tOcbY4ZAGL+mJWzUzdqZhgl5Y/7fpaPGNQtF4ixDWUm9lpaXzzg/6B/feGbd5N
adbj0WlD/dLAUSRsZF6UlxhHurYdImf9tKJS6U/t5fgt7ORIPWd8qIrw0gZ1vjL7vtqOXfOQe2N1
MhjOHfFfvbockRYpueh7kcFsLOh4xJfzNAXZA83vzSJl2LKLhjS8izwaQ9IcgDuFbcGeiQLOwuzc
lXazsBtw7Dw2gtdJNH98Fs4NyZP22E2Bc6mmdoRdBU5KQBiaEhdbXxdnm8liSNtXTCYmMTx3UXR0
JpYaZ6ASB8qKWMmpfeF3XlRqSE86LBdAh1zY1wkKFGlK3VC8VNP1d/bGMFlTvzVsexp7EyJqvdoG
YVDcmGCZ5eBVl8jmHBfOdXlVR2je1TPEa2UwDA3MZpfGGPQnErlj2h8Lg3wabBiKUoV0d6TMXpMs
+wbcJVv7cw7nmWvE6uQvMknUeeIfo4Sp3emZc73GTFnXlIU4I2Bizlm+6UW7LlU2enZHT7OY3S8e
n29z7n/m4Dw/GcxZrK2u4Hq6PmX+cy8yy7BB13XNRYXFvGWVwkQ3Uek+NFRvGngfpC8paem74+h9
t/MSnltnWyuty99xxDPWxDoGpr38rt0XPDrndJy3doD1TxeFWhHpjfZsCBcufrWdyuBUuon5VWbq
w+3LgNHD98sYjmmj/15rN2B7KxEV/aXjMLHuQrTYYEYbY/C7qKgBJqJkoqwKuf98IfuwPWPNINfm
sHKgIoD7+PezU4SEYn9u9GXyh4GMSZWtqWX69vmL/I9fzvYl2RiXJZNx7ru1ycZOHTX51F2YP86b
mSDJwsOIs7XFQbW3STABmp84wX3+qu/t4SyHDr8ZNAPaYqV8n+qvMeoFTW31l9b8PVN8H1IksmyT
GI5R5dGcNOufn7+gDD4Mq22beQXf3tWC4tnO1VHxnyvRrzxImplD0IwJ8XEQ2jr13XQ3BfC0SEJu
+LfcnUYO4zCyc1yNq9YEN+jpdDMhiS3yCmkkG/09RsmQacborGFSNJhii2vlmdueLLI6VVmbp8q3
6bKIYwc6a+ctZZMmO8OnYSiqvFdvqGkk01l4Pys1L8YatN0gaACnrWoCzJ9Pdyomk02R0/eGvmCS
rMFWUFh3jJv0sR7VFUBqD6sokIfamoaDSY6l5InWuwqCqG0rnLDMwJxR38RBnNzL8BhzjBNjcBnp
ZOw9G+jkoKqTPbFy6iyAE0w3cRTRzmfGJjNjSf+acewNixZfmn7nPylhBrY13k2Ho4Q8kSc3Qtbd
7orim7uA8ganv5LrerBd4AWGcKL6gsxdbIjfo5dHq6gHO4gst04SvWWmySOs2iOVhOvZFN+bJLDg
MdBH4EmxZvy9iHN4HuR1Vxz8nGvtwLxtMZdGozshYDPYl8R9V9Mgfk1tdJKm9TyIeTzTNPl78BIY
nXAUD676G8xaPfvEEDdE7SLTyLYNvK2XOWanQl93oDHv6XEY7+KKLpRhDEKM6YMNG/JF8KaQRRGG
PNpYdy3UN7e13VV+RaQqOsRWHO3Zxw9abFBBNtThgXdu6eNLcv+VuK1NQTow1rap6eye4FC4S1n7
1bptxuHg+WCkbWvex3YJjJ/29lQzwjSUfLXy/qfpUzxnW6GgEiVPkUMN4qqe7Ndj2W3zqOOSccuF
5Iy/FC7V3EiAT8XECwFSQ6VzikOCoLqkB2RJ8fbLILNfHFHKVVcy3VZTh6rMbzlJ5IK5b3v8n2JJ
lWd96lMMmi6di7Q9YNZovhnxps7sxdV/vsCAQnmCm4E5SyOoz1NF+4yZ9dcFGiDEDEE+imlR9bx5
pQYOwHlHy2qHycFlXF8VcikVdLeodR5Jhdpn0Z7x5KnNJBUW1Gi4mEMdrAiL9wuZ5PxNGqTI7ZTW
HKve+XQVLy2j+R7EE1UTRX8uJYC/yhgeOk+UT1NUHWbHQLpzxHgqJON63zooQAmPePmcpbAAk4+j
f9Ft8RoEHq77cnJWpaPXbxeYi2EEp0XOUx6bEV+eQedXzhhr9H7OCOubLg/cje0eqqamyEgpCn4E
VSCox9Ymme3q6g9Xx3nw2PwbWLA0vQODB/Z/cs86cZuj0TN/y2942LJ34eFPXGFDEqx78YhBJArM
rhuUNWFvPt/aeynhqXpzydkqzk41gExz5L53Tf8XoixbMXyT0WyeXLNkg5A7PwU5+XNr/w1GAxhg
SAaw8aj+kCxzEChcuaSo79ITKIEjXE5Pk5XttWE1r1h3UyRSUBkiun97/HIS+JnhkCm5F1cM5St0
/gw5j+bqTY7qkAmLU1riTczpVPUwqeGuv9Lc2FKFmzlxj5MVBXcJ74HABaMLV1X3wx89VBiGxKDW
nd9vVOrNTyWhRhMXNYK1/WJSkQOUuz1V2MkXTCdy8hIJgYFmoGumce7EMMTcQ7o+qIY0dVckwwnE
PXdceuNS/GcR5xzwsxdF9dSipFHnbS68ERAuSjIc5h5GX1ANJzu5NuG55loFcrpxS1Zr2NP0TzlV
emrBYqwmAgKRbxIKn4Ec17P1QjuovOMkjwVepScck/UqGwOUqKZqLokm1SojkJc1hR+j9vgVewaj
TZb/NKrqT1LOPyHnNiRI4OeX2aPpigvBj/7qyip2VEpsKAT0bqPcvo0nW5+sakLtbum9sDzC55XC
YBP05yQdGkoamCcoLL9TFB9BdVerNPCfJyPQN9bIbjYeoL94M9S5KPMh28EGn3sVL2rL3Ixqeolo
sYAU0KLRNlN6BvRgra6SPp4sfTe2Fg1/I7PFrOD02lb1cCrl8DNmTRO8xBI/5MpodYpkxwyRKw2W
SWziLkkLQjptsYrYty05U0FLwcjRJb6zDVIrWREO8NZZx2wbkG6xFqW1mUBYcVRwGNUG4m8/T+UN
9lgsvPgPiqH9w73hH3vHOWu08oW0jPCY4PO9ZO2r62OkCHP1zXWHAx43ta2IdRDrBWHJSk3TRLxJ
7JwvMBa3nl29FBSUMb0f1HaS5cOsLe8kgEGSZ1HhLiaRYsqLF0ZHb1L+brSrv2nrD7ddzdAw5vqo
jQwtPTEXuVU+gAZwIUIwjZlqDYRPUewVhnoVCKIMsx+AKo9tjbdsbxgWM99rKmye6gfmErEB6DEx
5pyeJ+CoEdmcCZf+t3CdXMsjUkKCu0HVvzOfXoJOKHdBcbLckpvQp66QiyTkQ+qG20i6Fc0LlbsO
SPRvSwbIzJuNU+Rm4WsekQ/zl8U8BKcof05UXh8detRobbj+57N2TXtwu7RDs9yRwr6tqc3kieau
PJCLV+1toQ1HvNDBfWfF6SmduDSN66U3tfIBaoE6uxXHi7ACV2taw9uIlnRtAF3XIeEQJ/0vih1q
0uasPGkIebjOSQHzjKEbsoZuHtaEbp1pwZIOulM3EJdcw9sYFmkPjjwN56PMZtzCWJ2WXojwNCOk
Ka6eRnBCgHTj4F8hhKekuE3A3T373YAUV4J+7axr4Ae2dlNQQDo3LzZ2sr22/LMB2Mka3e6Xkuww
EizmMyrwwWE0d7Cos0QPBpnqgd69bvPZgPQLs51m2LbRk58SDnISWAKEibLlJMiIGTGzJmHHt3nV
VFymit7EyYkWvYPhQTLwDv34m+9gQqnQrLeRwXRTlC+d3Qhm9fiHjZlj3+fb3A+2YFvaAqO1g0OT
4d37+HDOVl7JxOgvmT2duBLJiUApXYGYVgXceN8dvg15gf/Q/SpObAUfBoa8tk3oj79MjhTvYXxM
/U0GTPl40ZW9LLqaBxca29IY/Z0ijzswiedtjfR5tgUCRInnzanCRZ+p8hz3CRNwG2S7l1nqDN+Q
Zg28DqFdvJ1H0mc23fSbCejEM9scrSaPo2NjsvTjmopDK950Q55gZFC/Mmd4DL1BPocF2ggmantn
ckZbAxtqfqAitjTovpbuKDZ2qAXW2WR+Vr2NAMQ/D8ORGENslaewaZ4Yupv7jHTxKqnJr9hjG92w
m1xNjbzBkxPfdh3s5HKs2u1ghMx6Q4uNjO0Ti8FAfDCbAkmtFTSyJ+6+KsgDmpC9lzj47oLYvSjO
9ncl57Jl0jxoIym4zfA1GTJ3t2PltDeAgLHZkf+7Ph2CzKOGnGAcxyXD2IfdMN3O9rhOYjgmOQn3
fWtpLlouzkU6FdNLaPyWpYpvmBpi5OT5NgzexZzVjrRWsjZY6h9rPoYVV+wlnWuq6pCoXro0SFay
cxXNZUa/b2zvwXF6wWTv3HHn3pPk1/d9Tgs9RV7prjBj++LYQ3fbZxwgx8i+MwOqnkWaING2uC8S
O7skSR4v5BDBLRThePD3YE/0CwN773YKaBV1WNjOFse3BfMWtUrTPP2JvRK6Nqt5Q+5l65lVdazQ
h6jowqaIdO8eaIvI1oO8LTXnJGrO410qPPlSeK+q5RCBM/jFmjNitX6L6RE3WxCKk190WIHUOuj9
5DzqwVgWqimXpqroW0GQ5wBIaUNCD2aYkt02K68/pcY1vxobz06gi6UHMWM2kwbdJDY2Y6qyld1n
7SbPJqCXJi3VSVYH51b/6kJt7HJv0iu3Duqbtx8JfX1K48iB8OPdloZ3n/vgjER1Dao6Y7qrjbi8
uNf9dtDmay+jGp555w9Z/3axJBwNHLhmYdbbnMMzc+eSgjcaN9m4uisU5SnMm2Sh5HmKGmORq16d
ykGQuioo0CHXiZ3Hn5nlY/X1co8lfVCPdQyyIuroYzOG8acdpvIkKWUxgihfCy7Sn/GqCVV5L2CS
HGBglTsd0e3b+82tqiHSphxwvdjeFwaZPV33epGGzg60B10Brvk9G6voBHHqEaQeB23pvdQgTkHF
WRxmgvkPFlxMjIV4iCUbNiMy/F0QuOltXz6ZHcw3wpgcpsZRbVzyoluAVNXyTXRLYvPYEU46RX68
fRP6Taz2CzPGs8hK8/2NW+Q2A1fjJCMsJPntWOLeXlQiww2GtLNpvay+6a8/4LpUN+QNQbSkPJve
oDFBtWjcvr4Zi2jEZoP8ONTejcrqbj0hc/NQGzpSeiyzpCFOIOi2teSCGv3U/zHjNUrz/lfuQutG
GF63GYeIxKcUSZJKpFq38HehPQ7nxJmbtXTieO1XEQFHQqVbyVMM9K4hWC6BskVpIB4/f1Z8TCLZ
KHLwUXCp+r6JOf/fichsTH7vl1perADoFJGOXV3pbF0642OlqHcTXSCWXaB3CqQ+uDyKAAaizZwl
P38jbwP5f4eErnfV2HDvOPz9PiHU1e6EMy+VF6M0YgSYAWN0EARHYksxEMIowjUh2ZT08NgLEDaU
C1H+5/XxDx/TI21EdrUp7QxLU0hLhM9OSRoB/urgDu8L0gk2Ukvo8hjlzEMZR5kbbXB+JRO4Ymep
Nv3syLsYADjneHX0meMiMtWnKPGnvdbOXYg3fTFbFtVTcdjdhrnz9Pkn8PGxjY3jCrAQYDJIIlyH
dP+ZTc21iU3Tnt2LI/PzmHg2uQrUT6VqJDIIM4vY7Z4Nx+fsntfPn7/2BxKTDYkb1+L1hT0bju47
uYSXLTAiV+4F/b8A/WKLZQkfcC8zOECADOi2H/DvFONfiinpI6WWdk853XiYDMrSszK/G0lMbysz
E0v3KsxmhrEN3ERjYU9foY0Nq3E0BwiNi7ohXpY13T3by+wUOn/NXCOBXWNfn/9S/+MDvXpS6YUV
9jXk9k7HAMOoegJY3qUahUbA6khtdplzo6Vy1xVoDOib5IQoYQGdaiZfTDfN653z7oIG4SIBE3uU
+xAt//f7pPRQ5ZpP+tINPaXfPAhKep0aej3smGZQXdRsHPIZFa1KVoYsbya/HhdVOW0yQlEPAkTi
F4N427rqtf++J08i5SLn2jbG1PeD3qmwcCYEfnQ/alIEnkGC2/1bxtrjnEl/p6lmc/G2WRy6qoX+
Hh9qYlmHtLNf7ZIiyt7KKB9r5vZgesMDneC/C9qvtJW5N4Sj1ApcQLf0nFLdhZcQOMkDKL2fjec6
a6FRudH69EX3zcK9esEMHw3Snc+ZH8X3MHycx6pC9q2L9WB2eivwEhO+8hgXMq1gQSr2THBmPBTR
kc29ue7zvKJarrefiAevhhheEid77hNDgF8p2HJGKiNVFT0kHhMOw2L4CirauLOexjwvDhIPo6zi
u1oH8wvqi9gPKjsaLdNvKx37UwG4aGOZzQ+Oj+7GnWnUis2BOlgnnJYjn/BdUmmIfqNeBx3kiiFN
ABD4wQt/HCHKNU6l7zU7uvfi9eDiYcv1taMYh/uSRG21C6lvXk/GuI6a+ZhRb8dkODr3eJdWTo3l
aKDOgUw1AaaS6mEII2oZ9T+6uQ8ZH/6sZyouPHpOOa8tW79NdqTbmnWmnHQDq807BwRvgoAjmqAr
8wiWp4PkT5sDUIhi13gFXMUKnTGbwSPk5WRj6u2IY/W1s+P252nT1S9e4sHZ8L7PyuiYUjmHqKaL
y+PDE7Ky7jkRpQtlUSYjrPjb5HuIz+gvB31V/wKV4qZVzF7m7ilJUD5Nn+2dl5KJ6VSxryV2srzD
sEsgoN6gya8jojBnIcgY4NlW66k1umV7Zdq23untR97UMAFSf6kaqzkM6TVoR4HSZmwSvugwD/bO
aC8ty85pIsnyo6FRBUOQG7QpPVbDSItp2/w2k3UzNu1CIffti2qQm7yniMGXrmIUTRUXTkFaR3Iu
Nh1oBxQglFuOrEbknpRTPSPKx+fBh1I3OoN5kDrzdpErIXKk5SlrwL8mKArQYI1k3+U4idoM9KNq
I+cgOnaHcQdnY3RaslB256Op8mTxy2w8StNt956fn109jnvB0Hzdr3noZquREqpNXXkkvZOoX8Xa
6VZ0G9obdJkza61zMo12xdTFh5tQyZVoxHmW7EE95nsj6kJrUPjl0PhJaKk+DiWhbBUm/qIwWHzj
qPumQ+rqi5I8CTAgkdg/uuK39Cbnxhsytjd1+rdWjAvd6VbMtGBbmT/spf/kpO3dkIXBt1BSS2Xk
1snVpr5AGrtj9/o80l4G/X2c8HnTdOwYo+ZhrssVlk/CYVl632MMOBrUf6FH0EEb1QEFFEAx117T
cs+mDk50tlxthebQmvdCDEB3fZ+i3BplAlOysx66fAAmgTQbXLHzhos7pI36mwovY+EH+X7AH7sG
dXRLuRudLJJKMiep2uPbDz+5aVU+HTurVQv4uiOSELYT6QUM1ZrKBDMgnAO55XuKlpsHQc3ySkvD
uW0Kt9zX6SMHo0WU0c5WmfarVthooX28bUSt3P0RiK494qHbj5hX93YC6RDf+5koe7sNicvCXkgZ
L2tuZZWAknAtMiA4O4ILuA3TLMRhGPJ+A3v5R2y2zo26/nj7X0GWL3pj+iK/8DGqfUWcW8IlZwXo
HLzVv88tMOMApqc2vrdFJF79AoUp4w0KZ8knwhqcF+4imOQ+SrnLp0hF8Og5es4R8m3XumQMHvrO
w0UmtHmrlfziqf7RnmDzRGenypCB+Lx8n6pqTb/J8a3H9/H8PQI2tsFSbx5qWlSjFM1dkUIxx4KZ
gkOC18509cWD/cO2AhGYd0D9wjUm7rw9Y/+zT5M1PbKEvMf70uCluq5hW5hTeGWk4ZpT82tKCeLc
/PLSbv5isPNhR8ErI8fzw+XVUSf+/Wak0bHOl/V0H3bNfpyq/SRgK36+afponGFuhFUVVqIF5Mp+
/yJzWoV5BAmbgLG+8wmpbgzwS9D91mbtFbsszi8pVncjqu4UnJa17uDf4YN6iBWP6c/fzMf9inQI
9GC5w718daBZ//7GLm2VhN5G694b86cW26iRw8TuWwdIjn9GiRhf2D3+8jm6K05aiiPgMXJjhXgs
EaPC6VcXFClnPuu5VTgLS0gHGDykcarmhLrFRn6R+cPL836LJbmP8feQyveQD95LzLk/JQD6U4fL
gxe0aKb0oiUJ0uAQJcxkiWGYW5FMz29QaNfjCCzrPfk6zbwjq9d6opMqCHKTfU5Oo7pBspS5ZHCi
0oWpRNcYa8Mm5YcNG/qSC76ia40UTS8OdzKmYjTMmjM+9yab+8emi1q869kd034TgQsode4BrWLD
sxHann9rp/zGssdUpqG+LfZlcoMW94T27yPOBtOZEd0yKHhIYeMeH6Vr3bgVoe2wD7sDwKal1OOr
gUWBOHB/Q3AHfFTzWw2cbAl4+1hKSja6s97SnlEvOYTofZFDzC2w45n+fHJ03CxC0+Aim5yX2drH
oz0d4khkx9HP7tDTIsovzGLFJsadjzjRiejRBUjTQudvU9HtSIrWP/MJr3quFEND/S2V1J9FPfZi
ohzGcnbcjSCyh06OMNCI6VqxrC5QM1nLYprCy+BpFDROGpNMd5UyDlE2mJv6+ji0m77eAZZms5pZ
xdooK1QNepshsHurks3RMVXsFmVRt0soy86uz+dsZ4rkNhrjUwto6ORfNZb0rIcpvpkEc4uubL66
5j64GqRrw2zHl8qaiEXk3UlDVlOfjG4k78vhSkOasoSh+PSDlK9evu2IrzhLWRTjjRPN95pt6PLz
+/TjksgboH/FglRO5PW9k2MsDcuCICDx8vffpt5/UTF2zWpMymUWMT2x/HppyFso9vKLFeLj3ebS
poX27rkEALn1/l0gKtUmQU7W5t6u2HN7OMhCsvl6zs+t2uvY+ZFjpfj8l/1gBpae73J4gp9sM4t8
H+/DTA1UWGsc242T7oIsOCBosYX27UVEVvSLj1ZeF/V/jmzSvyKar+5sjm48Af79DfOkCJvYIydh
ejmQDSqSHWPKV3anvJWqPCjeFE1XvvU6dvWTN1G7G1HVjl8f/hLFBY7H+IBqyVUACySsAp+ZFc6B
qrTUlhng34j2QxyUC5l5xtFt7AcYswAH46eM/OR68EX0o2VruXRq6tWH2KQEVUt4xnFbHcJE3IO+
yInU0kk9NtcKwqqdzn7zVzkzHMICwHja1LxmbWFC48+vQ7dFZhuLPwJY2Yb8N5afkD32rMR6HMLx
9Oa9NHMMan3WHEYn/QFKD2ssDYKff4//64OFryopRUIvQbT494MNWFwY6Uz2vTu5e6cSdJrHKXDz
Rh97QTGx/+Wz1breiO+/S04Rvml6kmerePc4a0fB+BhryX0d9AewPup7VwdLBxhEoErNhES7B53z
AGBkni4aNoWLKYA+TmRrORsnf7BfpR2rfeFCZElzY+3HvnuKBitdyZkjtSp9JDBaTNFGhN5//nl9
vNV8VCXeOs+0N+7jv58XNqfQSzLXvs8Tzk5FSOLEh66qnL9KE0ASw3TxzHT3+Yt+KELiFsNvh4EX
s5jgRn93g0dhXvbWMLj3bi4HiHQFteUlGcsQJabUVXSRZnVyx46ueVhKa/L2ko5g0DBpNTHFpBWc
nF2/CVtCY1+8tf/xgUiPzZJ7nRb6dJL8+4EkID0J8rHs1vRqeyTnHkrfQs4V1UOf2t097ORTmMTy
WnylNrEz/QVixa4kEjAzimYlHHN6CDj7xQBC6Jhedjpsvn3xJt9f5Y6E02xRmEQ1FuPS98tHqlwn
ywZPXEbbcQ+8XcKj/vzaoNsu6rLzyDmZf2bORWc5TXSfY0HcdCOgQayCR0Gu/nGema4A/PFXjE7Z
aOegSb96k+93to68NkkFbGsxIWI7fvcEs3vTTxrP9y+2S8tdV0eEO9tqj+Uy2/m0Ta0UhXYbB0fB
QhHE3NWjlg+ztw7DSFLcWV1Mt+KsHA3xVosCmEE/zqs3FMsg4n2hbfc8QJ3TtIxcHK4cw7XdHx28
UcAT/j5OQRBmIYRIbUb9I3DcaMlMylrDU8GuxG7uzsKgCGHumWHJ97Coup1pXhsYrbS6s7zq9dS0
459gqJybKyvlqvspagGGmL1m5OwzPbRbrTGrVJ79OlQ4/qtJzEcEaUDZU3JLe9lTRIh/21hut8Ch
iSFgQhBsRpW/+rHYWwYOvnA+lBMccZiPR+IFOF8dOqmTYm5ZB2KccE3yIwgG82eVdJdWWO4mCwhw
AsQxDm8/2BQ/uUEV32o0bgQwDtJoZ1SqmuHeGJnBYhxc9NrRv9KCQNtsHFqj7uj3wU5WmHl6aDHH
L+uKnRDupe1oob+aXZkSFk3Z3bl3Y2KU93Y5Fzuo/9GOPQkNicKqDq2kIrUv3Vvsu9kZ7we7vsjv
DiLFFoFbuzpxk9/PGenjuuufJ1La6LPG0ZimG6t2f8vKsr8B8ii7JQJCcvKu0Tp235D+4wnnnfDX
o2fGq8hscESk8cmUXbAb/N9vnRl6kL9dOVKcdmXSJrQLJ/DQloZ5iMLxbE41cKVSNQfpe9+szsem
ELbomkV10rVrLu2B+ljTSwbsawozAoObg4rHn/GVgpSExbAHOfAniIdi7fVwdRwjULtoLH/Uld/g
i399S21iaqIbuEJgIKH8mPlxt4aqny/xhGKnS/c6lE/CKSucNmCyBiTOypg2gbv4ra7spSxO8y+2
Fm9k6v8+jhxOVOxgePjBfcPb/G5tZQjgmCmmp3u0K6sPExps8Ze5NuMnP/0OS/YkpTHcQIaOD7KY
7vqorHfh2P6wOn3TsezsmCVSZKO4XTWK7XfaR3wRt4u+6MyNXfp3AkPLIo8rtW/4g5h976c4VgeX
RWkZFdV9lc/m3qW7bmETOMDdk9VftQN+WAD5JQEoXs+y+IFZrd+t0pLoVhlp4z538cgC0hxPVf59
ArKwkkKHu8wQzSE3h4Ihav/ENxz/ruoUJH2w4f+c9llHPiNMLZIuSdScSqzfm8Ai9G2FPyXJ763H
9vbYec4+gaK5byvQPYmMQT2MJn3MeTLuKDmaFilZQ3ygJWmJUW8kLFB8X/TNI6RyNKOE4TAExTON
S4VazC/GFOKrSrEBIYS3hNNoNkwPZemu56T1vgdu97cbkGA/X4g/flYEc2SA25zp9XVF/vezCp15
kpIzNFgM1z60AS23Z9XaySbvCmphyq+2FB80EsfjicQ4BU6Gx9XoXJ8L/5ml6AmWr2e16YOYFSAJ
3c8rb+ic01h4WwBt5oGSbb0vldhaOghOTXaKZiUPnezSVeRAXw0xoX7xXHffb/Cvb8o0Lfo7HHaG
0nu3Sxu6yB1aGtIeGpT9RcbWhMqmpDn0BGZw0gU34k32F5iQ6TujfMjclBGQ4siXM5wFTDfJXAr6
bcvyiUJ0a1LBsUVphN6wMUPwVwEmA7OiuB1rxZUxauu9ssHhNwjIkAMw2k5dskUqzFbsOrxDj/P6
4GaKwqDSfqhLwW1mZ+Oyoq/76BnYWhMjmxhbRiZhZb3RNAjgkKF3qPFy59YPWwrRRfwgs+SAZm+Q
eM30wqLOY4lIpu+SyTtccd9LzK1EYghkBR6/r+tXZGZavfJfx3CUS3FtI6gCm6KuwN4TAvMeZV05
t90XX8D/UXdmzXEb2bb+Kx1+vvBFJuaI4xNxUTOrWJxJiS8IiqIwIzFPv/58kN19JNotdT/ch45w
OEyLFAgUkNi591rf+hP69OsHAEofkxRuC9qQ398VfVXS5++M9K5qaaOnk/lZdzCOYbOtrfHEahZu
zaHcaxUC2x6/pV7Kn90Ef3lnEq/Knlqiw6Tx/v3vMMQxPm9cj3elp/n1VJLx1+jn8E2PB+0oCnub
2BXcXK9eZ4sBiREGw1GL/5iXeGzSZX78ZL7fYeOOQE6FEcRlUMuI9t09iSQ/iw1bk3eOXn8aO3mt
HLV3XeL58uk8TfWVhqFQxfbPwg2WGem3rwiOazMQpDZkYVi6jt9fhthb4GB0A+/Yd1ZwuK4ZOV2j
UrnrJe2dMgJIq5n0qkxaDe1o3Vhlhx+3n1GreNTkicR0wJ37hxvn/34Xudb893/x9asqpzoOscF/
/+V/36ucf/5r+Zl/fM+7b7mMUbQ36kv7w+/avanzS/7WvP+m7/5mjv7Hb7d+aV+++2LzNfb3pnur
p9u3psvar79F+KaW7/xX//Bvb1//lvupfPvtl1dCItrlbwtjVXyXAcyj8M/Dg/2uZigTv/+B30OD
Df1XPA78AzOUVR7zy99Dg6X3KzsrwjPYZ4Hj42P+39BgcoEpyx0imiw4xJhneGU0qmuj337RzF/h
aOFOgh77+4Pi/DupwUT2fnevsS12+MUAgNHmhY/I+OH7ey2pOya3RvmI20O/Yf0NmemawdUYiGWv
YvRQX5I0dj4EXj/tXGdSx2oo8jW5ExWD0a6/SidgL8jXyIBrZFC8OkMbsWEu0frQjTc2FhrXtVeW
xk2ohWozVzpQ9FGrIZ4M4QFUTL6SUJlYmwMH1u5cYo81xuapp1DbTEBhmYkSXIGOBFWln4T9dGu0
dYTxpUpvvaSuX/kXg5G8R8mThTD/+zF1Vhkwgc04QkjxMzcvHxgzJjjdhRdnq9561WPhL2OpcjDX
ETksxzBQJVK8JdshKazLnJLjZcwbAIb1XD/KDm3uus8KBMlRqstdKDuw/E7tJND4nX7vzVpwx3wv
RxHZkrPUQyNMM4QXMgpayASIAHxPIrZmD12Jy76smKKasGxToCI6+ybLxoKBMmkI9rJsvZPQNefJ
nfto67LZwHQYFDgkW5Rirwx71QauCK+aWPY2puVZ1090bccnzFPNLvSy+gEQkkEvXnPXDVibF8uY
msc2m909ozT9Bh+uIBgkyMwNoUFyB/xuYUfqMrkaoFUR7DW24jmYZjBX6BnrfWr1YGYCPNJY/rKu
ewERFxwLj+LPlyJv2OUhsPZduxOLR5YXsxJoVJjFsbeKezO76Mw5+EBXOT3gHx78AkfYxrBoctVM
4I41cjNsq8zjEhEaa0+zQmAx9JwnZBvPsduQwBprLeZ3xHlw3G2rU18aGEMXqkVHpKu2eCw52+00
EZ9aWY2xMSbDPpbV1B5C2XRXBWLQW8/IqzVZDnDqHU+1MOua9gYRBkNHVKRHHeI/eozIhPrDc4E9
dqy8u8IEfGCSnfNcCYeQSyMnfc8vIxNJrNHy4PtijuZDMCT1mpg9YzcG+nxpwNFUPlNq7WYQLSbZ
coy6x8rT2dfIGkCJH1gGJWpjJCXjkd5AQtnEqGVqr6pQX1bzblaUKtiT6O9BbA2IEsNRm9pbq3Gj
x7SyatvPI805auZcPLW1UwNj6axo2xKRsqqcxnqGDKkccF5zJX3KcaA2M6apPAsgcDqN2R1AcgV7
8sEKn4E6nt86N50L/OgI7qq0ry/NPpy2lq0QuYMFWEiq6XxsoWveSKa2q7Go20eehWvAKWHmjwRs
XHuidu4RJKv7HmrQB2LsmrMd5el6SLCwTTHDSWMYtbuaO+uyNPTymo9mPlq9oW/Nusw+wrKNPw0k
Hd+3YppfwyGuoQnq4kMbB9EWtL5BUCM6wy4v9FsXLeSTJ8PpOXKUOpEnU97MtrT8vnGqnRjHrMI1
obwM6a/dPmDQIzqrTQWLTJvstCLRz/RHqPQi0/piKZhp2lhWL3ZcigPpy/pGNLp93wyVeOm7dr5m
Sekvzdnpt9CvmEIEgkAL9KDbsqubx24WOJzsgL++GjRQc7liYOhq0dZiL/dpyJz4prOjKvMJfSp2
yEPijzFJbjdBGETMUvsm9Cf0VTeVQ+BFr1VomMKoOSs3Khaxs7iK6pZ9m14woHI79wJAtfFsBzVt
i4zxhw//etoUhr7km84aFfBYkKqBfZvgXfeihgLqd9lSQ+E9gePbUGAj2lk7eKH2Utr6akg68wi2
qzqNczpejSMaSpoFGZtzHD72h7mx7Ls8NuWhtMrIuDVBJ4iNB443PYQlXp1101UwE8OhDKpdH8pE
2xaR4ZA0AIktvFcmyyVuvVldtUKk2JJLrQ66LZewrC/bsYeEPCeuscl70HGRg2SHkUr+O3X83ypl
/rU65ap8K+7a+u2tvXwp/wOKFbm01P95tXK3lBF/+39f6vgV5uTv5c/h82+/fP2xP2oW+SsdZ3Zj
uqNbDFSXwRJpj+1vvwj7V5P9Kc2jZZvmEkj/Tc0ifxXSolXMD1gWGB9+6u81i2H+SjErTSzctLKF
gbrh79Xa9e917+9lJtXbH1//DQXbtYqLtvntF8P6vnFJWwGdpvF1Mr1IV7/+gt9uYGNuwUSMQvpB
XHaIhgd9wiGgGt5A1MO6ESYgH+eUhjUpPoCwyCwQ5V0kPUJegL4wbjzPYyXUObfszF3IU47DjFEZ
dYXWtUQU+6FXTYB9KQZJZqE6T+Ng02OEOw6L1wExkePYA68pElDjbeHGQ4nXSHnlFws10Gi+po2r
yLocc7EmrsPDEVcHepJ88Xo1DmprRLYWXgpyBlC9BXXunBxXG7uXUBlk3imgnhdZSDtn8Lum6o1p
0aO31puJbyrfhaVVW9hwTCzV4w5IhJqb7dS5RVht9DgxUH1m2JNybeuwMPFq0wKZojNuNGHgTM2s
rGKUZY/0ne6TzOQ14mdWyOwKdpyO8HBdTK5iLxHWehYv5BSc6BmCPsWIf5XLJhQO8jLTXPxXOHWB
7aiMwmCNfG1q1/hMM4RKtsFqj8IzYppLQRAGnX0yUO6X0a40I5sIYK0cqhDRDW/R2fCdyRasl47E
FPqm6FIy4JLs7frSl1i0PdgheDaBPbRTGuW3IVmvKWYGTbjjiQ+jLbZdmrXxR8sMtPoT/Uw9PUYi
tUWL861dFFoecGYVrYhvCqlp6cIH8mBGQ6WhmAfi/NGkSUXIU5WgTqSjUE7xaPltF9a4Ky0lBwy4
ZouAIV4itazgnCZQra8arByI+imXhuJzoLqo+jxaWZa8dDkPULKqoqFoerzmlhVe8F42tQ85Pk6K
rY4brLvvMhXIZGVHmomCWmuQxL4hup+CN1F2GpK/gahIG0u0OZdHDbUVxTbRtkbp7ZYK141Rv4yy
8+hNpIrc4h6xPp63jg3muYWZVjwZbVE4b2FXK8DNOtM+lHeyatBvA8hWVRStQsI34IKESNY+x9No
N2v0iBSOmem28bZJKcYi34ziMN5ju4iq7dCGVHvrRgmuK5xAK90ypXKmhzCP6yT1NYNf4MtsGrFj
rwlQL/DLJr0BXRRp6QC8R5udZD5Ik/bHVV0hEVRbMWIPPwAml1rOr0muD4xMRWBCueplo0UvfWmW
SuCacMYUPTTCgb1qKX/KVdOxj35M0kizLjXhlDjZE89SU+V3oz7l2yzsjBqV2dTa2MIIvk53aOda
69bsIAs/EA/HMLdgd4gNvKbbrbGdyYQ8do1ZA3cbgBFitp8GWYO/iuPXLKxtTAyea4fgknINKRTc
T4g25Aqix9H1g4iDXn2WjrJmSioGFshwM/gKFHpq9uZ5DTaKeDI0mB6MQ90szPYTvTopiR5iE3VG
MojKZjWKBBaKmQd2fgsuzLJPVjMkgMm6TCf0WfJqhgSFCU5d4gNh5mKic8hWXQQYYS3HJkv5ogjJ
Tlg5DD+FvrFnMwgglZAlG1h7kdhdWfl2QRu89NVoJe1RUPZWZ6tSY/DJGCWfzEwqFpnXrU07kjpV
uExJ6TxEMVKePLCict9E49DRZ3XSlqwHau9BnVAL1gQ5uWVYPiR9MC2i9dbtPjVlGnpn+KKp8SUY
shxOTa7B5EfyaaTbOWWf9REQ02S+xvBLozvSlqpwj3+E5LoYWkN0NmzZTOsiMMIAj3oL6ihsWh3D
MyK+2AIQAeuni1eJgTI3XOENpkPtN/HAToBxCBcZEkrFYzD4iQHroYF/m+kwgcKgEZ3mE6tT1gZi
mzJkIoXsRUkH4lmThOWqdrPJbFY93FTiqZiBuLNTERvWwqUrQL9Gsxf5eT8W1sepSgvtS5xYAyFz
aR0U5JeAX6pvp76U+bGQtZmyZWhM/Ukv4HRRAOmjXIXc492KiG8dlagBJvgikvroApG1USKJDOw/
YgFSyDH6FTVW51XMTD/4XBVmwBRaps50IEnUqTZxzEW7Ujr9tNvRqG0TOlXXJHDo9cq7zGXGbsCb
LQwvbh+mCJNnwfbwcshxie1NbZE1B07guI/uhA6V2yM2ooART4lemjx2U4fiSLkKszKXGjJM3c37
Ja2smQNM9KEYTL9g/Zfb/1PBuEuHkVmwIYgWwhE5Iua2VnnsRvatGVllv2sGNiLHjoF6vy2BWGWb
ydFi5mQWGlw5g8Coy3FPs8vmQZYC6iq7ypDzpa87VFjo7TirTDJVyALseJuWpBcZDqkLhxJvvjgg
GHToMWAGnj7abNqmu9ZVBFf03pxVb70TY8tr6SJWMyEoNf4BnWJiuPR4uMO18iYeKT8m8QVjHJAi
o8AwY0TJlV2Z1nCOcQvbL2nUpdpe83K9eyazOSiuu94qaJnTAdCY5+khQPCSaSRIQui/dbvDhNnR
Sc8s9hTXOGdG7UZwQHlHDYVX/5s67y/KpvcSTkGvB6SPR8dfdxwkS++6meQ0NdgRAYmGxs3iD/uU
CPLXq3Olv9Y1GWLua/MzWeu7pr5gsAylHFWrTsaHbn8Nif5m0jDR4TTbdOHB2qYfz9VuB7JsjdHi
J43a7wvCJXvWoqqUSABhw9u6++7UtLJBf+gxA9ORybpNBXrV+Mnc7t2UhkMgP2IzZenoIqg53/XJ
hPDYMGd555t1sJ4yiChpdMVqwGcV7Ugg/8kE7c+HYxjEsEFQKdm05Za23TdXDp6F2znB1KHou7On
e7PtWe6v0vCjG+x+fF/87Ejvms0CSjpvu5lE5vzJXtDmzSe7vRHZRyP9SV/7+1bj8ik5yMYcF3e0
h/PNeXcJpxrnLwj4zk9Me2XnxHukG0jnPz6dvzwIulULqw2XzX13Ol4RkXGaatTVIK5E0ZIIdZNk
n358kPcCmeVUQBp9VevSrCc1+vuPh6ozD2pL9X7usPQ1R2gaS/ggdoNbO/2Umjcm0SPGfGmOh0hl
K7tUW5bmtabFP7nz/+J0PUlRBCWTlArqpe9/kblt2zgjBYTtvsoWSiCQygiDV+iGP3kA/vyMob/G
suiw+HA0exmWfHNHSq8P+gbRI7AS9yLVtFdNC8ufnM2f1otlmcAgJTHRyz+TL1XmTRWdF7gGM/pn
Gj36pdJh7ld64W7cYHI+/Phz/PM58bqhRUJ7w2LSY7+7en0NSpZuEwYwe9y0YlxZk7f58SHeP15o
uqWB8gyFDV0nTDDfXzbhoFWV08ghsGnsACNHh6yC2gFJqEKNZiBOncZ+++ODLrO63zfSy14etfpy
UPD3JsuhqbMyfn9QJNpzO5eCTkr+QCIjeUcYHnZdH6LoPfT9/Y+P9v5T42gIsmgOLaIxm8X++6NF
3cgu0BsJRjEe3SbwMepuCNbbJlip/s0jSSQirIY4NtHzSffdxVRVbo2iioSP/2ozFokvPERdH6Wx
//Fx3t8XziLCoF3BLehKPrZ3i0iitQEZfQXB9bp5affRHa6Lw48P8aeL9u4Qy33zzeOU4wxVJmZy
9v99volq1DBFZqP/zrB5Jz+xl7w/H9YqE+MGDgnXEMgM3n1COniPwRtDwl8ljIMqBIYy/+SSvb/P
OQQPEGMradqCKfK7W66qY4embkW8E3nBrbklq4GwusT3hno1WD+j2L1f9jwSHHk/0gNaUmVQH31/
9UzSPpy8Q9sxZoQ9h9o6wJVoVT8bii9r2rfP0dfDQOMUf10ykSKVhA6OKnBeNduLgQzoJmNHeJFd
T/PaaCBOzLc/vi/+8sxYBj2E3day1H5/ZnSR9MzupxDd/hvNuFVkfnSYNvz4IO8/LM6LCTtrH/qj
pcR4d3+zi5HAxIxoZWCRMuI1fenNEAer0brXy6cfH+svTsjiCfIk50NN837AiLW561BzAF5FmKmr
bZ48G72++/FB3j9NywlhruWCsS6QRfPuBqdDbITDwH5tHo0jxSIIqeATvkENOtTXI/1bneN/YQj+
HzTe5ub+5mIv4/M/+sLLfP63X84vDLi/bRV//f7fW8VYbn5FzPb15Ul7AmfW/7aK+ZOFh0O3eOkh
63xihaq/jrD1Xy10kMBabMl4kEpiaVn/vVfMH36tqNg2IA/HXEEj+d9oFjvLJ//NI0wZgeQbK7rD
65eV7z1pHQS7gUGjCK7bD2a2hqLhgynd8gM7lbkXXaBvlbuKx/pOzDVR6QN5HY9OHhzH8U7gABS1
tmFavXKKZBNhcVH5sLcLg+CDcOeQExYnpCsp7QAMZIfucHDlGi3ZxYi4k64o5h55FrVxmz4IqVbw
7Ol3RldtHJJZvZGa7YtoIJoHuH/0MEzVKidXfu7QIjEenM3yqRbWxg37E17/50AvbkWIexfmade6
l8ZgbPWSwL2y912zPbiTto1fq2m+DcLqFZ1tSEphfu2t6Ykdrc78AJ/h/8/D8K9NWv6THpllWf7n
Q5bTi2q+e2KWb//jidGdX+1l22twmyO+YLX8Y7ai679SrGG40wXyH6Dl/3hgpOSBofDhOVnKVUBP
/3hchPErExUIEosTyKLM/LcmK7QEvl9INYphBjuSXe73r500Ij287rTsUM0F039PjaAbO9o+Lqhl
mD4yO/etTF7TCC48aqzu0pAaDxTahKo/zO1IlS5w0kyQCMPxOVY6w0jWfvVGWqarfB2sprGqChkd
xnm2wOUg0Y7RBKCCaNG7k34lHuw4XjSbhcHGCg6jJDYux0aNQkBl51HWzhMiqAH9ckKIOFzuc5VU
9r4x5+ER/nEarYjqIFgutq32zq3d8N7rU/tUg/DYVDZeKR/pafoaQArcYgkvsz1dKvlFc1gjwMhM
+mVXMxrKtNy9nek0eSvVt9ajjfhzwPVTNY8mdMLIR5tu3hkRi81OpQ6ReGXs9ndlVjl+IlsmnTQD
m1PiVvRZAo8ppku3bG/no4eMbnSfgApjiovgYds+UxLtmmlWd5cZTfyI4qF6xkE0HDOvao6gy51j
x/AUDYVjDXeFUTTkKS2BXTzbgwZAFgDIpteQqHI9JIlmWIIvY9VBDk85ZRAIS59p0Jl/J3mDdKAC
EKvSfrrqXZHfOsHsoXnUy630CnXWOk9surAC6jBLe2RpKkrxgdVR3hIbbj4aBWbx0KO/77NpKR8I
0hnfyFgE8EKa6obOZrIiDKC8yAcaqlqKV3DDmANUL0OwKyvIINlUcCtvs7IwTyBX8n2dI2LDx2iC
xS4TSG9te+NlRA64WPt2yIjmI+ab4hQDLShodpsgFvFSebc0ytUZ0wDsLHvsYxoKOo1pbeAW81vM
QNtOhwDSDAzGtkI38osygzELMSo/RSAnYauSU4q6ThLk2SBgT+reQvdoE1IKKcCElTuaj3GFtR2y
XfxsdGZ7ripuOhSlQeNrTRId0koLNl6R0DV0Ecw8yjZPP/PhEJhoT4m5mZKRXhcZisEe4l9GiY+6
kyEXCN0t4xCbAOR4OFq5x/jezqPXLEpU4w/YSk9IYdCzO5nYLY/Ac2zOxol+KG40zQPF2cjwXErE
9xPIesJmkH3QIIq0BN5FBwm0siIAjKP2ZbGcv+GVmQ+R4yUIFjz4g16emWc6pjPkBRtltRkjkB3w
Nx0zm0h7b3JzzFk5zlUzhGO2Vs1Ego9ncUMYVrkmy3p4nuI5/JCXot/MeMc/Uwtod8wDqvuuj5JT
Vff6wyis/nGg6XEBL35+i4BD6Xvwf8PGMIbuSOhb609SM46JK8xbbSr1F1f1JbZOXW/WWV2l24xP
DeSEk6BAysQVvJACX3STnVuGesch6wdnZycItnllutFDM0f5fiIhct9acuwIIhoA53AFsaoKuriQ
cUUxrGO2DwT0NQPuUDrphmySK2eykoPjkRXh9DUgonjwyhdl5XW2slK3vU5GSRw64o0eYpPb7GGA
NtdDlKYv/HH11DEK3qG1Ew9LaBDpCzAXc2hVXLIxziCxuGI3Aa1dk21uX0mjIGwldJMPqcqjjzJ1
k32TDDkUhjzLTn3ZWZtkEs16mTYfJ9Ei2knddM1v1u9ty2muXFDOZBsvw8lhCI9yAGftewEB37NM
hrdpTIJ8mRQ4B+RK832j0vx6poW/q5A/Xc567ZTriB0bw4wEvAdaluexsY2zU9pMNNgPjdeeq9lH
tnvpSuiFs26NYLruZM2CFxj1RB++iXDvWNg/dq3I8f1DECy2y0xl9o2O7GYUe/UtTati7ehTteWQ
2alEc/tUyAZEbuk4O9XH8RtT2P6a3lLykOI2yfykDcAE4SbWoN0J8TyjEwDeatVFMDHOtfV91iii
jugSOGuyGmflMwQQz96IzGjVVgvQgYXuqs1n7viyqMo3CJ3xNh3N7my6U9vuGAfZx8QO25O5vA/9
MUvqm9kb60PtjOKunMmGTUWbnDVrWnJEQ/MpoH7SfGM0i3uFeBYKQUC0FoHPxdZKCybkI8mKfh+O
5aehD+cThhvvptfgVNQOT0mjwg8Smd0dkQeJP45mcqU5dU7Ye4bUO+nB7RLjGF7Wc2G9tpjaNpXE
zysBGl+KsLaC1ZCxLJV9nbzioRxAvrU5+BWgMYxO2y3hui6zp2nYR1PmPQgRtAdSBloUTHTb7q1Y
uLfMrdJ9ByJ1q1WTd8Kkpm/rNtXPhImHO4GhlD6VqpSkwaK8o4pGHAHkkq3Dpk8+V7jAmNO58RN6
Um/TgwO+c2fTeVPMwEs/bAKC8YIk3dCSql8yojG3ApD12upFcZoz2V+CRLS2zQDSpmdkCPw4c+1L
FJ0Gy69pObuBV/nHyEizTTBPkSRwTuqfqsjt6SMUCWrKLrWmK1KxJKTzGm9Rk2KEmpRpbsOxE3sj
hKRu90SfOU64NktkEgChMHSAwbsWoLzfUIJBrQzjeV5SdQyQuA6jIb+welL52gAKYhxO070ny/4C
iEh5GTWwgqFvRTciEvqFO9TykJPcfV3LSt7ZpuJcONCqlA028NYygft4VXKC4hnetUYkdqUezfHK
nLX5iQ1s/4Q2FAnrAF8ao1qnar/qNSI7mINZSyURPSZFJS+EoeqXmGdkVyftDPqIMTCQ+AmyhgNq
U61QvjISxRgvL+D2VWdiEoJDokXdKU2D6ihcrbiqepsYOU8fjbPrhcaqtFoEhV6ak5bnqvxkyjG4
sBJ9flFGPOO6keCxoTI/w7InXMROhw8VXsrrPMqxrZF9fDGWA6AHNWZIElO7F2Ila63D4nhIySnK
5s/ZmKxBcfttqVA/TI65iXveu4nmEOMVMSUWkakRN544rxF9UOVnpAecLcSNJ0cD06ONznwwirSz
1l1XjSRzV0PzFJmudqrMwN5HhAATSxc2Rb0KTdEjU1Gg45kKHYO2y3dTJrV9qCXGKVS29doAzmzh
mavmGvtifoRgrx95syUf41ZO9+3kUagAHHAvVDiFBAk7wd7J4J9qY2NcDqIPL+qQWTOvrRmvlDd6
zpGEn2iDKilgJqMm9zwXSXrSW7u+d4n0uJdT3h9aHboPY+/pMFAuPPEuKw7WbAEPr4YU14ARaAF9
bQetsFtppKIDrGqHleNCbzS41R+omJLHHFbPllhHj7UhtIdr+On1utZKuSJmFd466iUiEOK8lOTr
mG21FhMBjFFdZ9TPzXOUEeuE4Vk/WSmz5IUKH6xh7QRXtq2ipwYA1VNlOOO9PvfGPaa1+CD1NAC7
bQC52HmEbgZun+5Hs3mqXKi9JaBVpp8GPKS5MVatVOIecCnLbWlkWzRdLxg4clKiXOqLNkSKWhdm
eZqx2yFImI1+3+D49CObO2mQeNVWRPYWr8A7+xsH9sSDodJsp6TpXiL6qUw/ndPghBMJ7IhOjGPd
B+OnbNTixziJUUDoquk7TF6TdqNrYDQQSZEgSY08nkAGU9NUX/GFvRYnCYTwztmZDnQhZADwoeIQ
QUQo9WkT24Qm8uw60aWyp/5aGSI4lRiA/Nzq9HUWEc8UGCRowlsebBJQop4gAhoO597hOZnMsSsB
iILnQbdm+Bin7VU+dMS6DprBfzIuvJkEJi8/GijEgiJKDmWYhpuhDKvrwAGAZhdRT5KkLs6Ki6dW
peCYmAcKtPWGMT32VuocUZZpp0njKYMV5K3tJAs3BYqVo5GE2SabcnmTu3X6IomDuEOKZ1ZM3OGS
F3ZLM6B1G5oZUSoEbtyRFy56mFWhcrnvEiN4HHu7ron2zbQHu02Hg9MJQSLtNH+YiMp+mUmS27Vq
tpJVSdzA3tU6uLYAp7mZvM56mWnJ7q061W4gF4yfwTkkV7zUus/u4BJGFSbq5GaNvnPpS1zY9eyZ
qyAPvM0QWP3zwPzswH6lve+FV/lCZvU1Wy/nrKGnjdG+AwXLqbV3Vh22CKedsSABw7LY5Tnj69AE
1hfsDdFNVwt137bkNHZiaaF6WngqNZfQ5kiJF7vkObbyyXuaQh7uZtlNQS1SAWBWGNiBmc9XUPVH
9EltFg6YscMcD/LYgL50ooc+VOEN3UdvN7udOgto9C+mpZnAlhvk1C3KuWwECuAqZ76pkMm8dqFp
Pupiip67IYQIjLin9+2OylAJl22tZ9NyqmS58dKpZz1lMafKqoC74/NZDSIuwLQlMtna02hcTlAf
I0DXFSrEyGmvK6vkBubamOdZaOIFE3myCl03fKU5pSMGwde8mnJXu6R+7M/oYNBpCRPKMXop/lzv
cg/1VmpSUEv5WnWtsx7BovNiZD5yYcP73LTOQpSc7P6e1clg87AA7MMqO5l5Ulfo4gr3C/bZ6PMc
zrO91rnLax+5uLvWSX94dBh8nqfWK64WFc26EQlgOabNxXa0Z/stxda6cmd9ZKIe8ONGPACzawuZ
XQXdOMUb3WmCY+AI1OgiVPpJziTiZh4vpLLmdYYp23XYeeXt42BQzxFCORiXbLkQQblZCY+wjIrt
ROrVVcwm9lpFSGB8hvguKXe6Vm64WvUmc9r4RkGtwX6csltWOC++TGZHZZIWI05CXV6QqqAOMjTc
tZsrwVOmyU9tbbQfyjggjCK17NvA7ZK1M7JogoWAgaZKs6fTl1d7mqDdxTzG5qVapIroSGYEoeYk
zBqp/sj4saPrfwaYKbYoL41PQ9rrjo8ezSOModactd3m+YVFnMQXBCitc+4rVI6+dIhZp7zU4Hzs
lWRalRwQn3CKjt2kzxPcX9IdmpkYesn6rkVWNoN77uYrJ8Vte0Bl516W4OUR0RQa6RvEjcjbGQvl
kSUrOyG+BSDCsqcdxnbKJ0aYTe9dmaPeEfblGY9y4QcNkzbf6WjB2cA59oOeVsPFAFGrpqQzKZjT
rsI4MevJF51Nw6fY7FreJOzY2KBrywuhjA5xpel4QxB2xg2+upUblMZjbyQNsMORmRJ7Y5uwa4bC
d1rhNPyPdqJxmmS4+v2qNRa47GilXxJr4sIp1ZRPvSGat0QrzM9RmuS5D48k/dyFaroqy7ndah7h
jbPKCXtIipR+hpn35RGxmfM6TbZ2aTkFAqYefmblT86cvQaspseoldG2rNvhKZoVH15lZ7sk6brL
ntfoW+7BqF3hDYEa7JlglVdxPhhQ8bsSpHReJ11OQ8UmMTkytPkjGsKcChFNR5Sq9mKs2n5tdYQG
Zj37ady77HAIEI9ONmlieL3LKP7kzlOz8pqIyCOSsp80IcrPyWTjaNbsvLsbCmj8FjZKes15xTgs
qAIEylZQ97U/OtX8KaWvRmDHVPQPXRVbkiZN2U0ovSzx2HYOoFE5GtVn5LesBh0zlRw/Qkh/wukt
44Lno0By7FCCgN3RvX3OTudDosNly20dUWum6Ir5sin1G81qmk1KLkVFjAjo4K0Zde6HqtKDoxeo
ccLpbAyrutRzb9VD17L9JpMEMWA/w8xUjHbOM5OLL2WcZk/m3IbVLg5T4urrOGjebGcM0Syh6b0c
wDReG10DIXCM2PJ9pqk1XSv0cAtFLbV5awe5lfi6SMvnoKGlsoqrWD/iEnF3tur0yjfjvkKW5szB
AzJq9ZyModw3RW8/gGvM0VZgsrFESg+pMrDXACxOYSba83nShvRkG4357GY1jdO568enWkISXWKz
9eusGKOrotbYt7KtCjZFFVjCF4OR3Gfg8uY1XHZTu5ChyLS16Y7FaVGb7NOetPsOCd5nEtK1XTXG
pbny5lDubFR9pNEM8kEJIojIHBo+BHOZvvSgHfbobkilyaFGoJPtu/vBaOyd7OvoXDdldU2Jzrg0
LI1xRab6fFMKk7wCjTyQOFL/Q955LMeNrFv3iXAC3kyrUJYGFEVKFCcIGQpAwnvz9HdB3aebhFis
X/xHN+6oo9UtoJBAui/3Xhualo2pbSun5hgSktpAv0jy6TiIFIOzlZcbc5gxoiapf1s97iw3Neo8
PGYxwSJRPRV3NTxd4oEkdd7KIsOt3KbstA1ej2KdNCrx46Vmb+O8tH8mmST9NKxI9qTBiZEl+MBa
ElVufqQxtVI2/BGctcF/lGJdA2k8Nheo9s2dPRgjmX+9dmDCZLqzEWB+tQeweGlDNpiattKPvojY
bcttGK0arUCAM0jGR6XVtAec5eVTnPvhF42qC5BnsSOCPvpuQrM6oBKZHsoKtAV260FhgtADzuPj
eLxqpt6/tXLTfOwrSRMbq021Y1cZ3bcslR23y0jA9UNOoNl8JBRPnCYhkIZCwKZpRfYzdsisqHsN
6Uw4qI8xIQUKemi7vIsgQ/9AQUu8Yzb68i2VtNSV/T6Y3cwtxdI+TuLLFBUCOFYr2RRZHJKdUSfw
WItvuaTvQ4VaJAbHY0hVJJD6vRROe3WgeAjPc0500ZLsozk/LYpCJOxOVDT6So34eyth9SnzUMOM
sHI0to6rocvtB1is0pM+TdLXPOyag68yMzcMTjlfm+nvUi3V2SVHeXRZQ3gL10o1mF+qjnus7I6k
mRoiJJx9UdhXiuXX3yQlp/qW2fVsxIAvoxXVcNkqdngYBajRnRMGogdMERubtJ1CtuSk1mJvaHoS
SmQKvuh0IxJ7UbsctX6CIE2Fzb6QgqQHaAJEblvoavIgLLMil7zFRZCGfnI1omfmu7IVMlBM6ZAP
YjgEmZ3tWoGxYCWTPvfDiGFKJBVcyznWXoVXDTIPvmmSR1sNF8rRD0bplt8AN5h95BF7Y3Y/TvBD
M6NpNj51oZ3SFN3GVKXmJvYLiVVZkO2zKqNWaAQSNb6w/8DA2m8o9iSwjkFnppWibVpZLY+1LWtX
SM3FZ7Wus5Z1aOPsSWXK16BmHCD0anZvTewug5GaDFN197Xoie/wWUiQQYtUChQmSz90Xwn8YCKg
0B7LD6MxoWZVRb3hJCIIWJAlEbCrsd1odeyv9FYQoVR14hArsbQGt0T8J/iaa5NV3JpFKt+dnqQg
YIsa1FrtbHL8MVcyImcSf1XmVnx4m0FoYEaaLiYvpAMvUvYIFJO8ofdKjXRFCY+zoFQb8YNa6PY1
c6juSh0DLZ+yHbDcTo3wmAiMdADO8gun9LWPaJ87BeiW3PUuYT7ZV+Z5dIIcWaWG6wdO/SOFtGyy
82mjixr5pDuUmUStPZ5JICMHWKRTGFG5Ztto3SVNEHuEDij7oDfgrJkhKYcxsRMFjkzLR/4f+da6
6vU82cXsNMXOxx3yjVAP0yunQjyktUGy7zT45g1bl3zTDL5l7o0YiONKImDwUzRK7acSbP3dyCon
B8FS67e+ppfDlokwJkswGpoHVJG1sraMupI3OjkS93hj7COlHPKmrdgig77OYTdKsSyF7kAJ+jur
Oww4utL4kpvkGWzjqJb8r8Zg8grKhhXzZuh6Znl1NLrbyemsD6FDhNbKkkRwjY8JurQ0Rr7tDnqi
giAOC3DYQZgEKVYTipVu448Ei8SJLymXAbVjAnrxXDRr4sUSagRyMX4fQlkHUVMWGlX6Mi/Ra2Jr
YNVdlxkRnBwzcIQeO8HF2OEfeHCaUP4pF5i0P/bqYJsub07c17NjAvqWNOWsuQGZs++kIB19J9qq
mfYKn6q0ISUkfYp6kBzXwND9cdVQBe+/kzMKkUQxRtYJfSKGJ3nIq4RAWarBm4QXCQec8CTQB/5c
eZ0w97Msgc/9fZClPt0isZLEphxahpDSbs19YCh5tTFzCTE3BRpTuGSNqBGLaHL7VlkhInWbq3aB
p1hiexFMqnUs9V660SaMMMksMmbYtxvlm4/15FaOCXFVmYw/KoFTXJFD0jmboquZYvl/xyPmeeMR
Q6v4MVUtZUExVTf25LMKDKa9T95ciV3TLtk1dUyBuq81B6a79ipCPsGC1WxFs6qZkGDCp1L4UEvC
eapZ0T71OgEqM4KUcTWhFKajx+/KJ6g1HZbW1AGE4ahltbKp0K26lFL1KBvJVzF1I8eAHBRctz75
XgggmrVUZslPZFaNl09qccX2d9qFcmUesoo+tNV93A+1NMUPPBiG7anS3H4ClRUAGb6wZNF+npqx
2gp1wl5ElU46pm0ac1A78JfJTPzacHBar1AFCzCcmfmVqivLbU48kp+tnKZfCCcaibchWyJTtJpU
yajdFoVJkF4s+vCq4szWhQ1jfoA/0xEfUbOUa+qSOG427OpF1+faLXaI9mMzmNqu1gFchYWJNVrP
SYEyVejgvF+qSspYe2nY2xc+fqedDzj+IuFk08WQam8MWyoYE5Xhfmw4MyZMvjq2fWMe6jCQdkkW
VdtobPV1ZY24Z/s2H69V0bQu1iVEHa09008Lxxpd2gW5B736Y2eBPAe0h/O4EgWbX22Ns3u4Cayi
3Edx1n9id0g8jtrU2j6OpWAj1FZ9ZPHv3BRpSF64lAV7xyf0GTdxojTrOtLICI8leZ7Z6qnK4LVp
5r0/GWPuxnKTXjMtW55J9sacVCSam0biZOGSY2QbbgGjzCpSfNVNc9ZGrD1MVw16/UotFAkRsxTF
K80Y9C85/vCOrSxZxkh8aDSfN84GvMZuDCSOjV2KAWmVpkNW8OYG3dioKBkZfYKkkzb/1/VWM5z4
tHZkjeiKEOwXAJL5b/xXcPUfCkxMGLBBOCjDiPBf/Yj9H9Yj5iy81PHXmr94tH8LrhCJyNQdVSR4
pCkDlflXbqX8x0Q1MkuxUF0TmQGo6w/EVmj4X6itkKHP7CaUwIQ2cxvqky9lJAKZcGH36rbk0MNw
cd2xRi9IxNIAZADWH36de5kuBgAmKyTZg1gbU+B3eHgT7A1+wsmEJdgTrlXTMtmZYWrVxl08CKq7
HB9P4U9CmGzyVe28YkaBStKROajHYXfLSXeibJjNc/+aDacguFxwsp9zoMuOmBiKugo1lcwteWp+
WhgHm0uCv8LhgqMpzudMoQ3WnvA6gpYiXRBZl+pDP97FEQMC5q5Jya1H1agoD7LBTJlwWCEG1OZ6
xgpKliwbDpZktua3NOXo8gP7/DS5ncBiJkc/zIOvJT5K5UGlukDqyFxxPqjQtsL7iGonAxt4Yyah
OtYlvIVNDkTq2oiDelxVjWDZBGGYc4aP/gAqfCXZuaxQ8qf6vZZhZXFc2mHdtS561VKgXtp2wQqz
7/zvwF1rgAdKKbJ+Bqlk85AfTVb7mTEhLvcdmb107qLJi5yzmCpt1KeeRa/gDVRO1lwELYAAhpQA
N3VUpASisSksPrZTAnLRbwNTdsEdyAGG3lLrFdnlzFnKqEP1o34l6VnJwTtmYR8kbW5q1boIhNZd
ln5QFV+dlDHkCLmloQyjExN5ZcVxGVAmRx6dR65NOXH8ogY4HC5ti9XDZV9qdb9rRNeVP3TOcDl2
bTixFkRgBLZSfog0LaGchUxFl6hW+4ysQu9r88MAwixe+6JKfyQFqSLZirlrKLcGaxrzy8j5Lts+
n8Rkt9Jr4idJ0yHZoKs4YbjR7MIIvlOD0T9LnBxMLufTmXktIrYZ67QqUQhwWmmHMEREXt0CMGN/
51R+IlaWM/vHSix37BrTBjdzi8eMKOMB99mGfCozvFQ6hTpd2Afmh1HNJB/uFyXJrZ3q5b1cyHp0
WXFsPK1ErlAksQsLWY+EbbhYw4FRnDXzbwz/Zsizz6M5ktMqB7qfbSul9zkRJd87vkCM3Q63ZaSx
lmIh6pPVcKj5R7MhZNUe8ArmoCxF2zl9w5JerYcPLBUD9D5W1WwVh33KSufwfViljm4HSA1j8D6c
+iLwTgwo25xH5chSoMhp+ZXvqAkZi2zfvbhlt3QMYp7xxvYTyVhhF56MA8PE2CJFr7Ee4vOtnRbr
7QQx8ScrwqjZlJaqtMRVoA8lLHjo9R7jdlprvBckxhcoLGRnN6QtkamTPlj9Uc9TxdwZEUl0B7Dr
Tew2TVxj48wHebzLa6qYvCrdz9lZV6i2iUu25Q6ckIi/O50WS6u2kmbuioYoiRRCu5zWHICUyYZ0
SYw9nc5Hnq1CoxsJrFMmzmAcHRw/KoB6pNAlhZnt7/uwyPqbAS/ZuGkjNBGH0cl884MkI9SEtFE6
2qZsUABil5xG9SYumoJqfgFW5uBbDYuRmun+oTVzS3ZjdTY3F6E66BdS10h3lE+HbiOheKXMYidt
8NHhwhk7YSVoDh1nRSrc0SBjGCmmQbK+mINjZpu6GlRrU6hJYlzTWeZ4E9vuo+9ZHWCa1QnektZ2
JLXjBSfckJMkYqmIRUQazuueLFOQwK2XvSt1pARhRM3mwg6luW8yhgU+xRiCNp8vnRRqzaC2K755
i1iAnCX7UZ+rO8h7KLOWPt+J1kojKHyBd9WdLE5raqdO7J1CTslPATqetTMQKQ/HP3/FTNNErBU7
ZcxNonyQXE2X6wq8jwmIT53GRiNovdfG+1LKKxJRA9C0B5IuY+cTtKSh+FRzSDtwTlxMjH64qWVv
5AslNLqffGsT9yHB96sSfE+3jZMkTNa9qZHH0wui25kQGqJU+byTbDclcZmQH1MIKdpTJteG41QK
Qfzc1HfqRid6uXE1wgc76FKdlO6ttqJuLkbNFxdlrFjpsbP0Lr0CNalRtA41v8crjD0dG7Vo+zBE
Q+MMn/oqqC7rKu9bNzEpqnD9krDLIKZi5vp917qjFKNXKXILkBWWx3o7FTU2WMhZwafBHDhQ1pO8
ntkYY2y7OaPmtG7yXEpWaaIoAiFaD6UKVz8Ma6uur6RUGa/7xFFJOwkjAjaZKzZxRdRNgAyPKCoe
m/KGdNEWSe1a6Gzclro4RYWx+thGRvUzrvXuwQib5tgrQnzVG728KnOJ0lA0Kh9bIxmuKMnp4CY5
wi1YozAjGNHGqjI2TWMofTIIQ9hLlSHu8qbE8zhQfv2A5Ky4SKwSwFSbp5Pqxigur7Iy7yg8cjCC
ROAJDpG5KSkYu6JSCyBBDrCiUCTXVSIFn2ow1nNhDOfyis1Mdq13EdXgVi6QMGV0AnaLSQKfgoPH
8sqZiN+ZMn1OZiQl26tbX/Psqi7x3pJ3ZzaBv81k7Qdc1QdqYMkOwka5LXC8H3Ez+19s1Y9vJQpo
13mpxsZeGM2HUsupxwLY/G5oCGwRNqFFX6UFp5zbtrS02woV6AG4nUGiUx0Z36KkG9cj5CpOCnyz
3LSGPu4bYplXneX7rlT7JjV1+NqJootjJpnRpla64lJSKpViejPIT+hs/J0UNsE+zjLlWy7y8tgp
bbZH4FhI6DZ1cy+pvn4A01O6mt2XNrE7ot1gG1JWPTM2CV4WZZuoRP6SsEhAodKm4m7q1XEn57b8
wBmG+JDZEq8q45zuKgHEKJCxiGlrwKuc9+CoTrSidFYye1KeRUn126DLTLpWy2EiUCDOGtF60itr
/NnrfCqjG3NMGU+TUqu+ZKyMPkLwdWx+sHAYk9hgKUgmzE2TWdAUzInuiG2qam8gOvBSETd6pSDN
E56nSg/laLcpp3BLr0MlC+vXbajYc7TdJlsf3Rc1ZnKZMnnKtjxScieZlfXR8h1WWmXJeexa1Sh8
UxAMy4qkFbXcQ0Ju2f6rNtN9pHc/J0gON6IupkNUOBieHETdUJgM+KmTEsAY6EjmEFmr2ispHQjd
xM++Y28OTaAyzGNSF3brxi3IM6nLmku5Igt0ZSK6SVdZmcp3mSJV99A/oUxxJpFtMsvKPb8LtC3h
A6m/AjufVK4q58U2ZpyzXEvowwVJH9LgGkPUsWUDDZ89tVFjwXtuMMBjNUiNbTEpKRooNaqiT+Mg
Zb4F9kLkPgGgUQybNxjjQyR31If0qSeTSx46xH112k1UiJ3qoSrVDFbJRGVRKXKKgDhvYm2lQaCj
jlrV449OauqbRh+1q9iMtOnWDOqY5aNqB3vBwQTZV4GkH8A+OGhXic947CFdfw/TVnRruc5inYEW
QhQx2wOEV0IoKEGgGpXsnvOE0EgfZZOw0DxDO6JXjDZ63uQ/Wz+QknWU9Sl6AkncqeZY3pMn0H9s
CpFq/W0EnSR3BT/5B+J146oosoZARb2bbpSpPzYFw/2GtWX0lGhl+2TnvpT/nGqLMqOuD5W4koOB
Ssm6txMzvm2JmOk2hlBy8QlNZZNeVlOft99HHWIDalUOUNZal6IF5ZuQ7Du/FH59yCL0da6pdhNl
lUyKBwjeRAOuC2o5dyYVyyK7Q2Nu2m40mbMW1bFLCidDataPyqDBnkgaydkZYdkoHAYpxWUajjEF
Oj/r7tI4Vr8lbTc9xCmLnV1rVhw8QsSNf0x1KHM2g2CrXSuTj66KH0VNtS3NAHlDhoo87sLxkUMl
6cnuCLPmm0Cnsi0rYX9XI07AVmZJCME2avmLt+w/0PhppIBAVRxIEmLVPVEmHu47IZXpNkyNqj3j
QJ4tEM+8PJh02VPa7G7xZEKsx6L5cnfZcNyMgsJc98d2Yx+trbKaLqQ15aILfUUI1crcV/f6GT+e
qv52U7xl2NUhZOFkYmx5edPQ9ws5Ir5H35Ug4y8m2UWZidz8kx6sOY0sd86GEt7W+Fn+aJKN6C+D
0hUX8v5csOZLH9388BYcWkKwUFID0ZLn//7MMFoOUjjAqnDN0esBD0oaAJih/svQ84Lw+pyt9dIo
+vtN5jfw7CYITrQx5yZRdZOhvBienpUymAdHxqHnlz/3DIvygMyIN1Vx6bZhsG2deEtB3dNM/eP/
310WFkoL9JbJCIdQ5Di2d1oCdOju7TssYMm/2gkRGmQGCM2ygrPxZTsxQQac5FSufDS2wxxpHa9t
L9yDDwvcPzOh/nUvU5Z1nTgJgGzaotHKVqtQN1dut7WPFAp3BNrv1bOf1ytvXlfV2apncg+mqpdP
BBEIeJAMzMAArjNUwaPqoBl7u9l+778Wvif1l3sbmvLSi1eGQI1yi8VLj0qujfQbZfS3bB8+hKl0
7g3NL/lf39+vVsPbh+0HfyIG19kz9fxLtkVYqGoB9Wwj7rQtK9Xb+MhxHIPEyl4hubjV1pChrrKH
8vM7HtLSgJnPATf68tPIqZGgXogpqDI+JM5tag1fh/DzFJ2habz2wuBcIBvkHngoFy9MQ0gJiSlx
fUTijp6skvBcCtKCGPN3Gz67xTw0PhsN4kgxu0bMQ9+40dfRUT8YO9WVL8Tu7SZb5GH/fqOFr98X
whIEsbmI0tbBBYvA0CX961Bus8d39Sf9ecMtvoyplguT6iBPxRL5GO/I3tyK47nh+uwzLYaIJiWJ
K+U2nF1tFNdcCzddE9GxI3B1Y9ycacBXBlbmBegLFuZCCsCLj4FDvjHOOxCrNGCa7DV32ptub++K
CywWbrhhXy3dWO6Zu77yCb646+L7GEDqU+2lPx/iwZ1cZSW2KvYUd37IykRNtw5c/9wiYL7oomMT
XyCr4AyoNZNf8/KjzLHhO2CTXecjJTtjC691HRwk0v7cas0W+dztfh9HyLzEBATWAtCKbC6MkcM0
NOasOgQo60b79onirIQv7bp0p/V42ay7+6TkSHaFpP9GObzdwL+Pl9ybJY8O4YDK9LKLmy27ZtEV
rj/52roqtSMrrJ9UlSews865lzlPIy/b9Zdb27aQPYFEMRffa6uX0LG09NeDTm64TrbSdeFJa/Wm
2hhMOQXnUav+mzjTwK+sr17ed7HkoFqaWIL71htc++v2Su73xCfHj4p6Hz1Ck3WHDQd1m9wjGqiW
1tmTJK7ZsZz7Ha+9ZwOoBJAMg6OQZZyfij6lsqsU9W7sTyvCOjAxWFr66Gh+80MNTORZbU7NkU3K
Xyzak2uu+YP9reFVMCMAfIC+L+f3QFRDDdqQO8MQfIjYrlEsJx7nbpyC9glylnndC4QF/CiCecB+
J9qZLMPf+/Fs4Qc0RSiIOruJX3apOsHAgEHXlRhgVhy+KBzHOM2Zm7wymzBJ/QoWI+aEBcZiHVOb
pdzLae7CiJ6w3WTWvjJTMjPTfLgiIONnJlp1SyV4PqS04gpWST6c+dh+HyYxUMt833A1KJMuO5Tf
KxgdzchVJvzG7gSOqtxZdt8OWBot1qNvd9/X7jZ3JTzVrBOJAls069CDpERr0TtqCZkiEON15AwY
cNre0vs/XlsR4QXJELMamDes1i9vFgjUCcgm3LJo1Ctd8qOrXiZHFGxfKB7hz+sf3vFwrH/Zk1DO
NmYU8PO1gc4HRZmRhxMF7p5qGC9KXHBXdqBUZ5rx96+TJyPzYF7+smqcwcLP70S8I0h3NXU5dsx2
peNErLjT/gwh59V3NZ9fzqOfQszay5vgT0CbBvBdQ8C5buI021oxfJeAXNPdOxqOYEkSHNjJEu7w
8k7URwqr6VO3iG0NIb8k30l+Nf7M0vFcTOf8Cl4OLDTcDPzR+eZNy5gb9tnyDS9cB0ucVGyCKbbV
JKPwzBsEO3O+DVtmVUNkqUFfPDOevdKU3E8G9sK+eeYJvLxtGJROSGY10tbyWIrvggw7alSbt1vx
lY/ixU3mH/Hs2WQJy7yTZ8T3IrKyvyPE+/Oh4sUNFq9pgHE/2AFuA4ItyOmKzFlACfGZ4uyZD2K+
0uI1cSeWNIxNv471Xz5KQtonPtkMumm6Ad2KaNw4RMG3xr99u8lefy//3mfxicO1NUx2YG4XZSuS
MCP9R1qdoRa++lZQJdgKiEmAUIvFUuyHCsRYcu/LHNl04FTFka3Luenq1QZ7dpfFgNCDDBha7uKo
0hYV3C5RjTXaiMuqevzVYn/E+vl/Y5f8b6PE63wcb2hQwij7+hxgMv/vfwtQYLlbCgM+I4o9I0xY
K/RPMxze0v5jWKSUAsg0oUuxDfkHYGLwn1CkYPtlFcsKi6v9jftR7P/AUkTSYs4olD+Qnrz88v7i
lszSlsVH3UyAMsluCm7KqpbcptKlbd434+rZ49/81RlP163+vfriS4O3gssYLeCN73Dsm2St5loV
Vf5KVMn27VuceoBllwE6kfpAlb24mmKsIkgZWh+98dtXf9ll/nkAZbGyC0BNmAanE17hK86qkaKr
XBP70DfJCv6z3cq/95hX1s+GYhbEzGhI0jwjb376Zn3vS5zSdOqnKRk/v/0YJxppuXS0RQWWgoAB
D0PfPo/Gyz5W3LcvfaqF5j9/9uvRM/bM8ZrucZR+R9wnPpGu+BiE2WfF988sgU/9/HlkfnaPPjcd
YXWS7g1agZkia2yCbbDOOeWZh5gv9O9U8u8rmG/87AakNplKiY7bkwmu5yidpF5h7KdO/f52I516
gMVKFp9mUbMG0708Dlr4JBJHWnIVn+llp66+6MPEkUqFafSa19cldZLa/pQlKHTf/ukv93f/Ns2i
C1sSVspBSVSSds3voZJsIUEctDY7WtRmmsE5FE1/ZkI/9RyLrtyQe2NZyJ+8PAR6CCj/oehhhrz9
HCde8XKPlrdTgFQp5OJSo6JAC/U1QrYcj1T2Z0uff5pKXnRkUieSADeI6jm9yhlwdBer2ToEDf32
E5xoHnlerj77SIsR8XZWEPQaTPO5LwDfo4mC9MxId+rqi37MbsSUG01KbiROYNNVKleuAS70b/zf
yc36qcsvurDBaW4HFya8CdqS42of4BIGU/WdTTPf9VnTSK2fGdhDgpsMqDgoxslEyVj2hnKOm3li
lJMXHdhicsY235SerwigVcHRRrW2JaHK2EGDcN9+wadusujHs0qjNDmZRDqRf03aYUuy+xaAECEf
Tnxuvpy/lleGuuUWPlCDKRdNYXtRNh2duBIrjqy2QYAhyxzZGSp/VGb/tzMsOjNJgSxiC7ug7GTJ
93ocAQmM/fu3W+r1zmw4i2m5nSLFQBNQeLKZ1D0hYdWXjrg7FO8x+p2376GdusmiO6PGZLGWpoUH
PEifuREg8QG7FSsrkzcVnlV9fMzSL/ga0UXGbs6J9DA84SQgJRpN7RBu5bS9zmev9p0m7RT9qAGv
4l/aNkQrpLlltk3xJyFVBN3PP3oz/CphWRfDnWnd9urh7QdZHLr991WwOX3ZO5wyMgvS0XOvL8Nb
uQsfOhVy1yTtokGeXDjcR7113AAkiMv5pAPwJ9LPNOKpNlyMKlo/dBhaassL8hQP7OiAZgRxcWGw
BznTa14fWSDZv3w6zS+7EGWl7dnmcMiC/itkp7u3W+7Upec/fzasaH3ok2akm15rOuHOqB1n18q5
OPNeTrXNYkwhMlctNWVQPcSaV6afXJIaRxacv3nfj1+MJhmlUhXXeO6ZVlhx0k868OfKL8p3Tdbs
QV62DdqZpKxKxfL6VNmIqL0hVOKdDbMYOnw9Iq0uGS2vxD+/STF9fgqFZGwIl4h/vKtx7MUAYko2
LIuqtgmKnkL/0EViGH/ISqbbf1QX+6fPzWDX55+ObHVBBXAj8xpklus0VhtQQ122JVjpb4joySn1
xPdjL7o1lLuuKNWJBKDQ2oqgOnR9f4nz+cPbTfT6bPRbEEDXawnWndLxMrV5GKvxKzgzOHTFkQiz
M6PDif5lL7pukmVpNk6542HmJONCAbOuy/25yu6p9ln0XtAEeigGrt7JhJLmYk8u60dJt941wZHU
8fIN+y0fJ4gey8vID8K6Fcq9gxFeqT6+r/0X/VdrnDYN8CR4AqX5BaFa2drXe2dtQPm86YupPtOR
TzXTsiPDgDJKWcClgPogNNIuo/jC6pIzVc1T73jRmRVgQnGYVI5XaYr0iBlPoVSrxe/aGRrWoh+n
QEmFqjG/ILM8lmr+SKj2mfd7ol2sRQ/WRhQdiPhtr0I3fmkPAMurVHSfFaVrN2+/4hNtszxziJEm
2tmk2Z6wZYITHFhbZF+xmm2277vBYvo1ZE1Kg0I22DiHMriPEOF0Z75rx2DMKN7nQ1yVGGOh6sL2
/N7L8Hys7Mw/t+s81TKLvpsBf9B8Cx9xkRiojLOq44c7D+9rlUXP1eMi1qJGVjyIl9Nq0OBSRXkl
3vlSF/12Uvpw7OVO8ZIEBz84gS1GgejMoHzqo1x0Vq1TCrTHkeqZfdUDiWi6daFZKpHuQ7Z+X+ss
OmwGYsHqFN/00Mw3hxY49zox6+zm7aufeIClGlAErR7DYjQ9ze9uzVQFqzUpe6Wqzgw3J2Ytc9Fr
ZUMXWJ0pV3COdwMg7TrPw0t5BrFqkN3efoYTH6e5mHg7QkicPChZFmZ1ZW79qbG/k35tnXsDp9po
0WvtuB0GLTUSrw6q9oLIOhXFdZbdoGYw37c8WYoV5GAkajtPUi+xoMdqkCATx147AJLe10SL/quU
MQkNupl4ONDFHDkcwbvBKfD21X/Jcn7fxBpz9vvzocd3/FCSbCvxyvFQaAbmGBDuGmAXPG0rQYAn
myczHVb8Qzau8/bQZTIAbIhNSE4kjPhYYThL33NMDrgiOqT1uTLT/A289ssWvV8RSm0GFAu8WJNJ
bIg3seyRrLkq4I928ILfboBTX8hiGJDMwrD8hrvk6SrOraNSrzhTODOnnrr4YgBQbJVsdENJPKsp
LxLN3kzRtJ3S6UwPPdF7jOWUPaWwcaxxmuek+3aqlZU+QBJ4u2FOXXzR/WO7ElCy4J9BmZ25J/q4
A0ervK/jG4uOj9Eqnmmbvof+28c5IMG6hEp+Zj498eksQ3Os1lRGJYomL7Xsem2bBYS7znl0wqla
t0UVbXLoPWeeZG6PVz5TY373z3a2sBvAp/hgIavOJF7LsY3N2PctQAq1B00YCypCRboPiRs783Sn
3sz858/uiEevw2ho2R6ugv7Sjyf93qmN7Ol9730xIDg2/qzESGM2K864kvzmThb1mV9+oj8spQ1t
wFF9VlNgkOEZXOQQdC8su0yvgz6uzwxoC9HjP9tFY9Ghw64FoNL7sVcIxIZ9fd8k5Q/J77cMWq35
uWrxvE/5VpQHbCYbzBXva7ZFV5/qHkha0fqewYhSwObzU3Mj69iINm/fYO7Ur3xnsxH/+VuXjalv
wV7Hntr26nWBRuWiVanK5mRXI5eiZCbG2txkSbCNM5ARb9/1xCJAn7/6Z98aIWjQXHVVeE0rRW6h
o4MF8xWEbTjz2M90oRMf9FLAQ3Jy3OuYHb0xKMqV0QDSB7k5nPnoTl19sQaQQ70WWi5Z3lTb6ZfJ
yDmYMiid9WdezKnrzx/7syaqfDKtfV0RXtrAB23jveZU12+3/qlLz3/+7NIxiLpSHprYC2xgM6H+
NPj15/ddetHNobiUQa/Uk6cnJY7jSF235ESfeaELod0/nVBXX/7wcJIGXUlB2RvmJ1YOeOZuJkaR
geybuAAfKl8k7fezZdlTzbTo8mqTK2qv+f71JAPmtmtVX+Ul9M/3tdSiZw8W8RLMgYOn4NBb9ZFR
blKrCM58nSe6tbbo1tC/M7RxQnjMssaNo8TYyCXY37Eg8ceqPmZJYm67qvRXzWj0ZwbJE/PjMtnL
DsAijhxke2PBIbOKmDaGA68eAO6vplE70zFOVcuXctJidioHoJwhs0zRpWq0/QcS3/NvkLXSTQlj
fCz6az80d/MMU2HXJ/F5966Xpi06vTV1CRDiQPWioQDJr0TdurTLczawE6Pir3OOZ/1SIVk8DEBf
eYg3H4Kg91coG2ZB4EYbmru3n2AePl4Z77VF3y/gVEW+FHAPAtI3KkbcNQJPyOUtO723bzEP4q/d
YjEGhAVf1ITByyuMsD0UXQDrropaskLSactZg1hXqo8tEjfO+ypB2mJcADsy6mUtT96UhReqWTwo
auk54zvHS205EOjgD+Wia7xKHZtPvp+7ldXXZ17IqdZajANOYrZw/0roVK1Sb7RCMl0nMNtt3wmS
Ufqu3AojU1ecE+T3b7+fE+PaDMt5PvxXQ64ixSRhIwRBso+CerhUpD48s3E9dfX5OZ99xGHQ1ZIl
lzWCnKCF9lba5pe2KJo/S0T+Zw74Beh5dn2TkdJvqrzydCb3ZKVbWda6Ws9JzZnP90QPURd9nLQ1
mOVjbV+rpbE1gEGZJClIUeC+r/Xn2z77/ZowzSnkXNoblFFex1YnQ3vAyvz21U8Mwer8Vp5dXcS9
LYJUsa8d6Z68A8PAVwBSuLvto+HMGHhilFrmvZqEevZBqZMKABeY3Mgbp2jcwQxnq/zh7ac40SeW
mrcI4RBW7IxXIKeXZK58QKR9XYeoHki3gANSEGfi638k7fz3g1r0bqgvVDA1TSIIJVznsO3y7Jz0
6lRfWPTtTHMGqWcivA5BLg3WeJtU1ubtJjpx6aXuLcILPuRUj6/nKkrOBhpS05kXfKIDKIseLBGC
27fV9D+cXUlznbwS/UVUgUCAtnf09YDtOHGcbKgkXwISIGYx/Pp3yMrRsy5VLO9dSGjobql1+hwr
KloQlPv8VKriN+j6T9u+fNm677aoLSA3W6Y2JsWi7j5NA2vXFWDav966wQD+Vli/az0nEHZoMmpF
LZ8fiChvwGV6ECCS9IbkG+/HFS9nMIK/8tnvuqE98z2IllmRU5EBFObdaQysM8Fr2Y5A5Pb6WExr
rBmzUoyDztuzotIavlg230NRYSVimprWYjRJRAxiEqwxVFJwn6QX8ER+u/7Vpu2jBWO/bx1fhvjq
dir2Sf/Z6V5bO1+ZEtPyasYKmg9GFXQgI9DQn9yFCTeId0BmIINYtRtDzN/rx7vFVSFtJhSkWRHp
vGcwwRzCYLVS2DDxOsrNsfusV+0ygKR+GPsRICv/z/WJNzWt2W2CcoepRI1HRCtoo4ezdd/k4vV6
24ZF1aFtlNUgO5Vou/RoCKjC+CThKVFtteLxDeu6iKm+dwr5CNGPocV+BMDw09zPt3kcXiBj+NSB
DS1R0BS4Pg7THC3je7e0qKZOMt8erQioWNBciMNittebNk3R0uX7puOmyYhgLBrVRHYhRIfAi+F8
q2nNT9d7MH28ZrRZ4YLxHtKUESg5oZFmHfzeWbErU9Oa0bZg/OWWZ8fgz0Jlq0QVIiMr2QbT0mom
S2aLtJThq5dINcn/clwAcCapwH5P85W5N32+FmghJ5n0TaysaBIl3S1BHJpna+hdQ9oBXJL/rqyX
JbSDDB9DQByf49E5WDHorbpjX6gbSsfnJOijiYJVC9Kd11f64zkD7+W/PdYJcARlIepHsPx8LqV6
A7v7Fy8AjUozeQeWlsfr/Szm9f9XNU8HnqWwri6gc/PotIBtCzcFM0Iv2gOo8SS0hlYiwsfHOVD0
/zuatulasAKhFicN/DtQ5/1emGK9zr4txvYcdvzTMHQrAzJ1pdk3xTEFarJ+9ThIKwJD0AFyAvu8
glZW290wP42E16yEUNPcafZO+eDMigfVY5Z5T4nMn1kRRjKBMtWUDyt9mPaBZvGo1AUdJpmqR0aT
8jCHxRcHBIhgXx7KE2infve2v5Zc+9iEPKZ5gBwV4gNIP7HlnLF/7rKkFoDAg2bocH2rmYaiuQHQ
uY1I+dbVo5cM8q2ZwGBWuvthoN4tRFnne9/3YbbX+zLtAs0dxHjHm2yFaXNLXtzkGSSuMJH9A6qw
UQgLIrsTBRcSuP9AMHy9R8Ps6XC1ogK78YxCFPD6DWN75BZIhSD8FrBqZUimDjSPwMNJBVZjIQDT
5CuneQKRlGEtY2NqfFmzd6GLgyJ1CKEa/OjQkt6KgDr3FcT2nq7Pzd+b8wdeRi8IDQS13HmOYZDs
6yifWUZuJpx8gnE8FP5PvJ7UzgugtolF8SZcf8dt4EAKfuy9F7qQ+asfy0kS5O27DJVJhF7y1Prs
T+kusC0bbO/+7erF0zQRmvuoqowiu5Akj3x2GHxGOHyaHbH2sGowgXDp9d00Ez+BJh6bIZoEZZfc
jh8bKzu3vXyd3OCBNuLL9fk2OCYd95agRqBwiWgfWwIB2db5ZM3Di2LZXevz79e7MM2T5iwG2UGm
tmjaR2rXZNcxCL+BkO7ntsY1TwGS0MGroeX8aCf9r9gmT06eb/xuzTH0PVI7wFa3j14R8ueQTRAG
6pI12hDD+upYtxLaUTS1wKxYxS10zRZVDYjszvmRxEWIgqWy29eD8r5umiYd/lZWTj41ywNCBWb3
XeFB1gVSaeOKQ1t2/Ac2qyPfHMcikI+ExCwgvZ8bL3vua7Hv/f6/6x9v2KNg5f7HFKyUNXToEDBL
Kc5BV9wtBj+G7YOTDqvEH4ZdquPfaF2nvqN4+pjHjwz64PAbxzT+xYuLkCCQyRwQRfu70XrjnbuP
oZrcoULBX72+m8aomXtXkIW7G9g74fVPgdUdK+4/kTR8g3bZpmuTF2jngxGCj4kYLRZBSv40NOMn
KCyfPS5uuxwQ/nBjIgtsD/8uVwcpEN5XKK9IOfbatIh0cujAbdxrmsGP7iTarpHd4+yH945bPXuq
BaP3tvS9F2hGLxNoTUnXKh/TZsz3CbgsIRkRb7s5/S0Xfu/Ua4ViUPBpNo9WU/+aJyCInBxci9fN
xGCFOljO9SgOmf4sAcarn3pfvrLZveCm/Hy9ecMO1XFyJZY1cwTivj34vytoM6MECEEZYvEtNNBW
k9IGO/Q1Y6dspNBDhVpvEbuQLBySdF9YSbKSijO1rsVs6fgDSpli8ehLhTO+w6EMV8jz9RkyNa7Z
sMhVCyReJR4z8FKduRXSXZHSNeCKqXXNfEH3nYpBpeLRhpTHqWEqP0OWeeUYYNo7ms0WZRmmsuw4
wmj9aHUVqmXVQ2jPK67H9O2a0VYUHC0hsTkAwPkF0o/fZgu6ntdn/W8a9YPoo3NSoaYrb2YV8sdu
grosozuwUxDPO1ghhxy7OMwV6Lhy98jK1w6U8T5qB4r6MjpvSFcfr3/D3zj6wTfoMDgCSuusCRRe
s1vI/tUXMZ7c+EkOEO3GDxXJ+gLJd5c/dVA7SIYIzyI3EvhtZYH8JwZrffGrh8YR4Q8WNEGdrN/1
wUvSvcguPZE62LlgYQVnbJademhyduLb7L0Nw7cmfh6LbxzytuARRNPobHLeZlzP0Zvlt/vUmY+g
7NpDFgakEEg+Z58h3nkECO3UNPEnyB9CfbG7ncHoSd0TCLt3UAHoxoV/uXrEICYGuR1yG1t/RvU4
kfsOglU1SQ/KA+orbcB0duqny2RVUAcNHqxmhMyA84WPfz8aNDJra2w4LVHtRsMKXli2hw3kpc05
xkCKoD3k7nTw5q+d7e6m8ocFhXR8MRZ/zrudC/Ej4vyCqtKuhASom6wlBQ2WoqMGg5ZnlguBgMey
Bn9029sdVCxbYPpQpb0yWtNgNRfYuhXq6Vw7RSnQeAc5kJMjRlD0h+59LIIHJ1kDR5iGsvz/7orR
+10Asog6eQS/Fl7L3BxitcF4acCKvzISUw+aR7RbEOIoSK4+Kg97IVP8JRwhaOGX7PW64RkcC9Wc
IlCzREiKIUCANb9JeA0NePDwHa63bvp88u8E1WXag9d5iCPFsJ1mCp49RdMENDvt2rONIarqUMGg
sMpFygGHpXI89xmPoM12n2fDA4jpjtdHYepCO9JYSTvn4D1nkR/bNxKoISdQkBkpFnGuT9e7MEyU
DgxUKDZWVcvDCAT/zdFN7+BzQEUYE7VtI+kYQM/jReZMZRD5HlxgOzyTbHqRQ7kSn0zfv1jiO0uo
+jatY5IEUVYM5a4eoXWOZzr4smAlI2NIMnmaSQNGwzwoNsSRpaZunxTzr0zON8qBmDEUukBn9zPp
+Bpbo8EoFrqaf0bjSYAk28yPPKjIf+95m0GLEvuMrSyGKce9cNu876CsbKeCWARE7Wt2AsTlR1aH
d3ZG/hRzeZF4EQPUOX7wpubYZ+zP9S1m2MWebulpK6yhG90IsIUvnFuXAIzieN27aStv5XDI8Pkf
BHEdMUjw+isgrUYikoNj3/V/dGKGdsh0qRN5guobiCaC8Gs4NM02y9QZvPvWFrCRbIiGlv2y2XQO
/TKFwnDzzGt3zfxNe1sz/xnij5ApWM4cEHtrQDEd+/6LjVeb6+tiaF4HD9ZMSE8lzhBBbJo9BpMA
xR+XoDzb5UkXOCszZdpyOlwQ8kwLFaXXRVCn2ZfZDNHm+Bx35SUt+ztIst1lY/XSpaiqDIaX6yMz
mJEOHUS9pp3PtdtFLmSwwOc//2aTvW0369jAOos7VB+QLsp5etNClALVDRRC6oC7heq07fuXFXvn
1GqhXAX+qS4aCug79NYnaKGv+HvDCUUHBlKrTqpRjl00leWeduw7nNtZhASixd4TYIOfr4/AtLc0
m0/dEEIDLO+iRMqTX7A3kGo8+7w8XG/e4JR1JCBv1SJhytpIZcMnJfL/iJ+fIHZxk0I/FsSoEAUs
VibMNBLtAsQct5+zJGijzvW+9GVzsfN0H6hiJVVp8FyuZuMZXFJVQN8rKqQzQo46W4LYxKATCoWU
Ie1/IyTEdyNYEffSKbMVf2kwEB0bCJoAH7jhsI2WYpddQF2+c7IpWIkyhjER7cg/Axk+KE7bqAlw
f3OaQwIRqsan8y4o5T2bsnyv+vZYg0rg+nYwDUc7BDihykQRZGXkpDGD5MYIWakuWyO2MA1niWvv
rNGj7QyPIsqonm4gRgRVnfzAMqgrQ0rFeQihX9BMKzVZhs2mc66LMO0aCm7XiJdQGOp/BFidKdj4
eqWjBnvI1EHtGa3/FVOOrazEqozJitMy2KQOGGSUeHUnRhmlnUv/89q8/4+EA4h+VTL/cgKJKibX
qt7aGkzUKxvNtO7k35XpWZ9CJIRAEGkAIerRTsquOiYQPlxjkjJ1oBn/HLb25NaujLo2vcOejWRo
b8Ijgtn032/HK1+rqE9l1OCi9af3lOx3Nre7r5tMQgcOkhGC6RaIoyJVZTNkuJtR/gHZpbviFQ0T
o4MHnRmiUmE8lBHNVflqVbGPhAhUbK9/vGEr6TR5blG3LHUSCEcm5ARVrNM01g8JCmPDhpzTGMr0
YbfiCU1dacYN9aWgQh1DD+P+Dp6qV8Ge4EygkvkcpuFeCrLtsKUjCWdwR1h5hn7gNSDmeeIBpLsm
e5shOMsyvXNR0ErvvWbgfQSKDWiNevYePCRr7tzglBwtlgs/SAYiY5x4rCz4JaBH9zQ1ToRr0efr
y23qQDPjMAF9B3h4ZcRR8rojFnRVHOsBbPWXbe1rVux3YcLxZiajtuFsZw2t2nXg9b7I1A62ZfB1
LGGdJ4rZ0GONJFRS6Qx+zcQfaggd5982jUEHFE621Q2Qd60iQOguFmM9CsVJjqL9fMUQDIugk+ZZ
A2Tnkeitoiom8huZ+yHiecNvA8rln+tjMDgNHV1YuXOYcW9ookDOIthBPJj0D/5g+eHb9Q4Wo/3g
GqjDC+NCuaRt5iYa09jdMdGHO7tDedQOUCHrCFp8KHJc78k0lGUW3xnc5KKwYkiGKqJN+YfS9tsI
iYxtrsLWjLns0ykMxNxGlIgTNDm/JHV1w2OxstCmT9fMOSwo5MnmAs0r8Zmp5kzpRqyUrRkyhaIu
Xt0zhEno4u3VqN4SKzyM8VDsgiq7uT71po2qWXMqOlVD7L6Opsa+5xAwGxAcGidcq9gzXVhtLTLP
fTKnlpvUCPpJu8sWNqQyHl6HFiKWiQNaMzLvvbH+TYME3P5i7TXk43Vxdfgh8HkdiIysKuJekkAd
HVJAyT6fcPtYmbiPQx0kB//ds3M71jGvizoqgjo52Nbo7jNGIbjuVvxNebhrJIINt2Kw07VC/Y9v
m64OPGyECm0PKImIFKPDvtopSGpRndvVtnzIUzI4ryWEPa38OEEuqrRWTqIf7xBXByL2JCinaiRV
FFN2EV1+ooVzA3GK1+sb0LRQmu2D1k65ULStIwfVl9WlU3ySUBsuGl6FKy7A1MXy/zv3IkI5xE04
15EQiQNdtnC0wnNfwlWuXDQ+9pT/J+lgl6VTtZlbRwTlgZCrPTutHaO4JISlFnwlZplGobmD2iJF
H2akjmxuWV/7sfQiABzXcn6m1jU/QHxH0oVmMkpKv3ixSTpcyKy2UaKhHv7fFfADAHpcBlfmTnG5
s5P26FuiXFlewwbVYYQDFNJ51zt1pER5a4/kE5H1OQ+slZyCYWZ0zrtZWdNMugkyf5Ngh8DGzcLN
2zXiUlPr2mXb9mmf1nKsI1/QdkcSiGBb5cqtxTQxy3Z9t+9BuFWoWMU17r8pOcQBSMTChUZmiol9
3mS9Otcd1KOhkgQNiSitUe1wHpNQstugCKFveb0D0xiWeXs3Bh8wp8x2gyxCZiCq/OIuD6Eo3Vgq
Xjl7mDrQAngBLXYxgBMGTx52JMvyBUVKL5U1rJyWTeurWa0Lrc85nfIm8ig79n52l5fyv21To5ls
YIGXnLZljYxzGt63LQA0ThymD64bbzuYubpyAxRrS6TT4Dkne37git1bfbvNnem4v2z0QZfcszqy
kGG4DSCkvrMCMb1cnxvDtOs4vwbiPYBmJ0j9uCPfFV2X7kUZrNiVqXHNZuM+BUtAhswPk2W2LyYG
SWtr1VcaNqSO8kvp2DUA+jQRnnmmb7lssZp1M7u/umGWn69PD4P1/P/R3tVBfpJVrtNWSyzJk3vA
veXe7sLvVg2Wfne46+vx4Mflc25vDPK6+EubZBCpRQVjlMXNyfGT72Wqfl4fimkxNPtNyhS6tOC5
j+asPYSsPAEMuXLEM62EZrvQ8syakjZVVNcctRdQIdpT8J5GkB9e8z6mr9dsuA5CEEuMVQUgjHXb
5uO5aeaVm4nhgKoj+Ny0kBWzMefjjBSr4wzVcSiC/Azan/BACOn3Agpyu6Dum5X5MhyDdBY8j5Zp
muWwi6RyEyiVl8/dNNBdUopD3W0rVnF1dF/eZHwcLHg9NuYnsDAk0LjnL4Pd7fNcOTvHkZfQGt6u
by7DDtCxfkiIejyFXnwEEv//UIMhoGZszQfq2ytTZlh/HeU3lEk82SgbiVK3Gk5pUP5OBRL617/e
1PgyqnexE3V1FjTn+zJqHdQASEXqU9lCgul666a5WXp91/psF3k/tHgmcOPxiCB6U0nxs83Vpowu
ZOj+bT7GoY5lo8qjQvH2Htcafx8MXreSEzV9vG7aVTwOKLAtcaiDBLuX31e0fLbkGhrfZAmaWc9p
SYUXLs235an38++C2485BJL2vcg2TpB2pq6Hro77rCoj0vKDZN19MdYr+TfDxtFRfG5pB9bA4fjK
rs2AIbSewrgcTtf3janxxV+92zdtM8SscG0ZlY5sjkE1oypHoU5lW+tabE6EU1U0Q/ZzDOUfHAJu
ZL2N683VmewKKlQ+jlMVBWx2TnbsAqcYVttynq7OXcetwWfduLy+9NaO5cmSeK7uudt8uT4xywR8
EPJ12bepzgZXoIosKv0GCZ40YkSeJhT05qXzaaz8lcJVg2HpQDRAcsM29BF1bCV/NV15lgDYh663
4i9NzWt226YN2L0YMoXCnXZq/J7R1yZZS80brFbHoKVczb5F4e37NnhVarwDj8CXanBuqq1BmWpG
m3FsIkeqJS3Vne0q/8y87tYvhmzHXXUp/P5M5RrbhWHFdTBaXA2JrDjPo7oHCJhAWJO0Yse4+AXm
jnu3X9NKNRi0jkkLO5KRRPoyqhT4NHaCK4EH8D5eS3yYxqGZNBsDUBU2QR6FZSgR7fufVigeATb9
zWo36ga14vUMe0vHpiGhzgYGzexI5u3Z8uLL0Kf3LHVX/J5pGEu37/xek85yIvbyrG5Xxy4pn6To
Tqhw+eay6pYl5HDdzg2bWMekNV0ChXao6uBW2IqLitMeUKAmvXh29hJXWw+uOgxNlHY/1kNc4pbC
53s+VA0KLEX3+/ogDFljSFX+O1klstEFUsNlBBGrB0pUfWixEGMuLk1dvCh3Po+jf1OX7ol1asV1
mRZIC9rOZDm4SyRVlMvwBkJor8Ba30DC7FPlTMeKpStjM20zzQX0qF9MrIyn0RBMX1sIieKK99IB
8Xp96gzN6zi0XvpUoeSsihi4v4fZ/eZ7xXPrWCu3ClPzWvTmnRKe08ABT3n8BuLCLwGO+RVxV46s
puY1W28zEgR0yqsozPvXYSY/ErfYu7a3cuwzuCodbuaq0O3Kpqyivko/CWu+U229Bs01tb0M6Z19
u1U2ZEVVVJGME/aTjK71ZaCi/b1tWZde37VO1VzwNgiRA5PLm2VYOvF4omL0UXyXibZ4ut6NaRDa
qTukfeJZtlweRkt7J5mi+3HYyDME2cd/B8EqnjTcx/QLy6p31ZijbME9SYryQuLcT5113DYKzZIV
ZDFKGyoT0QBo9E5Uo7WbFtD69dYNHlYHmeVCQs4myGQ09f6XeApOFDSUZSEPMcMb1qY+dEhZWSro
3PAxx4sCeS2HZjcgzI0FcN8zXTsqG/ydDiwLhDP0ZUJB+evUb6l0HqAcF7GY70d//JTW1YrHMGwp
nXtO2TF1pm4qojHIsl2Gc+6uX18MU+vLIr2zi1nkgzfEdr4wnX1PrOKnLOKVgG1qWjPoySM1i3us
weCDWtD1eHYOPUDIr6+wqfXl/3cfzoPOiVUbJFFWkvJSOIyeIM21llcyra1mx35gKUgZlUXU9I1z
ziBPcK6LUZyzwLMO9kwB4fbdYsXcDOSirk49Z5UySxWeeCIug+wJ8ID4nueTPLqJFx76HgAyPIwF
eyqH5gTQ4iLaXfT3aTmtiXYsS/LB5eYvo/67yezToKjsSspo7vJblfIEzPTBbQ5eoW2LpcXsaQr8
Li5wq4znXJ0re7LPXsj7bVtBR5dNcSUJ6N1F5NmNi7xZ8TOha+8PhpnRoWXznBOwAaRZNFlzADWB
fpek3Q9wUD1vmhkdXOZ7btPlBTIdAfhodq1b5vsiXmWeMrhanZgOdHSWO6ZI41c1iMqQD/rRWNUF
NFfFThK17YFPB5O1gG8QkiYyClTWeQfk3/kMsbu+eNs2Rf9n6Vk/eblTAFfJX5K4O1TA7K5sHdME
aXae9bOfDaQrIhDIHjspniY2PzEQS+7saQ2zbepDi9rQZpFTEZAiYhM7pYwdqAjP0N594M687Vr/
17G8s18/EMsFzyui3C+eeFqS4dym/jx9LsHhEn/dtg6aEXtqcHob2LuI951Dd2kROuXzEPj5WlJx
OQN/4IV0VBkjCS9UbRVRh0R+T+I3VeUXNVmHvhKR6MRdBbnilYU3hA8dYNbZs+8JD8E7t6m78OHt
2Mz8bZHv/6BlqvOtrmyB0Q5VeoZKfX5QOfVWzjamT1/22bvFrhviQ2m3QoqOZcPBYUIc1NSukbka
HJ69/P+udQjiuB0VSEC1zH5Kk/zRh6bNrs7dw/VdZHg60/FkEo5h8gMbkZUA7BOXe+aoz+3Unupq
keyU5zFL7m3wMVzvzjQczcAxO7jNF7jONwV9LfoENUWe2IFjceV0ZmpfM26oWjeWX0o8lAZldoSK
QXNbVNLdN5CE/HV9CKb11k7juQRrplf6WVR0YXhouuJWTZyvbCaTzWlGDZo8gNZGVURVB+yNZeF0
XOZyfEg6Ge4Uzh/7PLGwSLlnbbI8oiPLOHdxzi9FAWI7n34bUm+6TaxZreAFPh4P0WFlqCVoCrvz
8ygV+W1D5Fegux5sW31zXOQj0+FLka5Jepm60u7aA3AJo5RDEVlT+ZbMxQWyKDvhFfe+M754rdzj
me28ZQsQHUOWjp5qwriwHlKLjRAq6mUDTgiUya8YpWkomtHnBdIGUFMrIuguHgGZPA+1/RSr5pjm
1h1y7UecP1ewXh/vZsKW/9/5l6lqGLVjLFCWxG8sYfdMdmsPdh8bI2GasUNQnSBjE+bRXDS/hMgu
Sdx8EhjCtlXQbF0pvM5SWaN5yYW1m5OW7QAYmbYVkBBdPNXHrOBViuWRHZCl6Grw7B0mvqlXbN00
Pbqt28IWg4/paer6Vx2iGDFcbqvZGgeYoX0dSDbKnk9uhgSwFxQnNvm7GTxXO9l4P67P/8cHKaIj
ydhE6rKc0b5P1EslvXtSja91Ry6LTt8276TLp9bOPPKU8yySPcPDmp1nh3DYWEpJdFI65BZL1G1z
HDehW7i3+qqHCEezhhI0zf/y/zvTCkE/2BRNKP7e5eF8TravwGDBt2UiiE4l1zsizcokySIRliDB
l068w2PYWlwwfb1mvLUKieV08EEQWD6kEFLY+QKXltFf5cMwuJ5Qs1+apvXgj1hbZkOVxJflW5vQ
lRuu6eu1IK1UOVR5PWVRlTkpqoSyYm8N84iTGeErQcDUhW6+jDhuIJCTsDpnfOoQD45V7qtP/eis
ob4NXeigsgryAFPhDVhhtx2PZC7DY0KG9tKCeW8l1BgWQUeWkRlkNq0jcaHOak/tc1IFIEnIC5Cr
XPcSS/j9/1sEAte/VpCzMq1xXBWRGuh8CDx/Oo5U0udxAMkbJU27lznOHNs6087ibhAkswp6nM2q
+MG3ITOYFPta5nd0zD+hpGHF85kmbVmvd5ZdUdm34ah4VDvVZ2Qi/jSdszICU9PL/++aXirskXdv
sijtuQIJQ0rAbtmuVauaNpRm1IPkpeUr7NmuYr8VaY7cY7e53W901zpHHMScGbRxcI0jXnnngvV5
B4mZtYdZ007SbNpGfpFUEISMKEfCD0rFF2TG7vosPs8Q+OmD5nB9E5mWQDNsyG6Wqh5xe0fZyO9C
xD2IhAXfdt7SQWW1k9VBHdAM6G5k9ObhTbDVIhHD6upYsin18olUXgaUaHv0iHcbu8k3la09XBvm
RUePBX1AurpiGcB98BEDBPBwjbY3zroOHaMUuHSWdIgGFLUnFpP2kRXpGnWuaWo0i42LNkiJIlmE
l5rXsJEvQRa/tXnwtGnL+JrVTmUqQgFKjoj4vN1ncc0PHQVH1bbWNasFaFn6k0AYGEDv/zLNnv0V
qmTbtL+Jr4VhRqVMkR4pgBOo1INfhP1zMpTdtPHjNat1cFMd2x6Id8dmQL13D3U/rD06mFZVs1SJ
+hGU1WBi6t5+Q6XHxZf0s93Zx+vzbmhex40NDhLNBcg1o1pmxU604L3x0x9+lm7KSxGd/awB12kH
JywiJC3y6a5CmVV4B/8/rImJGSxWJzULXWsERmbE+dbzk0PRTHQPqtA1Z2+aHi3YjuVcMeh5wpV5
sX+QQMneKBb/Z7fNn23zv3T8LhYWNcshUjVmURfOpzae/Z072k8tMgjb2testof0VcVnG1Y7Ns7R
c1z3mJHSOygJRdrrXZhWQDNdP2kopX6KO1IOHqJdwjj9jfSz6Pbb2teM15LM9QH0yqJmcjycdvA+
PLNtOjpEB5DJlnqN1+B65GfJszNXL3XZ42V4vKlq/lKw/Pn6GAzoGKKjyNSAZ3TetDjzdOF+zpuj
aoKfqslPYMpOd47V3BXp+DNIWLODVMfN9V4Nu1eHk6kynH0o0hVRG9vOwUsr99CAXAPAtYGuLM5i
CB8cfXUk2aDmivDlLGenFAf39g7AhqNFkqcaJGHXR2HqQjtdB73KwaXqYv1Ra/UJZNYQObJ5ch7S
lH6akNo5Xe/HNFtL/+9MsfQm3ngCuRYnx13TGZt+3/o9AxqBBMm4EipMnWj2Tv0JEhReheQnaV5T
u/mT4Jl9oOzr9TEYbFGHkgU4H/Ga46oD1vz+ULc930N2b+vHa5Yu8rBHZMNij7Y138R2b992fYW3
jLhcky03LbZm7G5HqJjyDghIh9+EzP8WZtYjl/5TSZ21kGqaJC1cJyRIE8xMFiXCS7G8xRx8C60w
fbm+BobMpqdF7NSO81rRpojqpH9loQ2uN0LEXdvmKHiQs8JTQD2cczqs6XUb9pSOH6PTIHrhAncP
nvTkCVzH/BkQ7exA2KrShGFZdA6zBtzMeQ6OL+TxwPvXpg806A+gtYMgrVoxc9MoNDNXc2alPuBX
EY6ww0FQr7hQh6UHv1qtfzAs/P9hyRowVObAVEdxF5T7QPbFfhLQkLq+7qYBaKbNQEACwAb8B2Sc
+L6g0w/VSgk2vv7tegemz1/+f+egZDHlLIxnLEKoxN7ywSKIEpRt79LE1YzbRr1PVvidiNIk6PZ8
ADWtF8evacwBrXTclfPIspofxAsdT9YAre1JMSAhzOJjHVQHx23uZTZnu75gx6Beo8U0zZVm49Pk
hAMJbBG5oobtca/aT3Y6roSKv1iMj4ah2biAwGHQUACcS6CLoHN5HEiz584n6X9KwY5gVT+FGsH5
wO5Gd7ix+8+z8PZd+rUqs5tiHPai7s6TtwkNQXTkWdDYcxPauLS2XR7cMh7kj23K2pWxGkxfx5xN
0M+rWhtvgWESnjIQCoRkvKNZd4Ma+sOmja3jzfqh9G3hChQOxWVD97Vf23Q/e427Rvxl2HV/FVve
WQ6fx9m2fODCUoFEE3gqIQPExZn6oTPKnSKqO1lEzdMxn90uiTcOS3MI6eyXU5EhliWOfxGpc++w
YuUN2BBjdCazAewrvuU0edTHdgbiRd4dahdSPCR36iPr/GQ/NGmyr3qXnbetkeYeiNs2Y8axRsPE
OHij7fFunMN45Q3VYK7/B0cLPBF0okIuG0Iu0HxL5NFTJd+WutCxZkUNxooat8RoaotLwRgY/6pV
dijTp2uuQIUzOEsm5GPbbHJvwiSYdyOkfY6bpl0HmqVThRKKEmcVUQ4Xzxlvenvtbmv4cB1nljRK
VG4FnEvsVYfAlyfubsMkEx1iRq0gEG6NOWnc7L8WUPPCWT2EGvyRDjBzSI7UZVFiRvwE3KDNbenz
sz+KB7GRgIjo8DIbpJoQSMoyMDzwdJ/IVO3BedNdGNAJn7et67Io7zyS3RXUBYYwi8DHnbzODd5g
d6Bu6ubDtvY1c/Wd2FUej3lUWFYi92pqWntn09hOV047BpfqaAf10C0Gv6WZiMI0vi9p+mS1xX1F
8jPUkk/zsOa5TZtUi+OgRkdkhepFhEtYccrivtil0ExemSXDkU1nLZO9ndm4biwHwhKZC4/fsiD7
w+W47YlOh5el1djTJAh4lAJDSNzyvyFJ5A7vXSux+S8F3QfnEB1TxlNAOPMA7iGc+N6j47CLK5yr
WhXNLP6+oNx7K/8KIdDDNAf3lUP2Xu/8KUj+5fo2MxijDjsLoHfG8qbOQDRMwx9OBpHpQ8ip+yjm
PvwW+2UvtkUIndpsgJJVgjZFNJOmh2hCx+79qgs2VeaCa+9fc1SiGCyWUh4lJEyLfQ92yu9zPq2q
uRs2mg5BS0bUfvyPsytZshtVol9EhEDzVneqibJd5aHtjaLdttEsITQgff07962q6eIqQlstQCQk
JMnJc1Y/Lp61Gl7bRjwspQ96OXfj923TYHh7E3StHhjLQfAXgv6dPNLA+1gX7mHwthK5thEY/s46
AThhhETxvJRnPSFppQvvnyjdYiKwtW84uo+nwCYegagm0EEBJRd9aTWeGNQUbtyeLJB3ZtKaFWsw
g9ufIBUdU++EFB19VmJcf4VpMJ26kWQXFIOA/z2VUXcI3JkdBiZRWrZU+4RtqYlDY+OU12OX44q1
Bt8IS196Vu1yD2qC0Bp3iYYgwNW20qRN2skdzxEC9dNtN4/fvbVRk8askhIUBxKT0yik1lsmf4km
/1nlV8yv/21eg6e+c34sVfX1dn/vLwb6H/DZPC1LShCaeL2fukfduVPxNUXiLDjJSc3BRjfvHy6o
1/i3188MSTgyLjBa2v61lsCVdETsozCjJuqsFq6fgfo3B5lH/KVTy5L4PlO70ojUhJ2FS+zNRY3L
eiyd4jwDE3qIm+CfWQZbyJ73txRq6qRGtO+AlkCN43VLoWP/yenjpIzilxQ1GjtHYfg8YhQ9Rj7J
n1sdgWOs6c9BJD4MjvNp3zIyQvNx9gCtahEEtbn/4MTxb+hY3PlhuRECWUxkgs98Fvdroav8OQ07
cZC++oVCyw9Rm/0UQbhx0bMsUROAFoIIX4sxzp99SF3e+QGK7ohb/9plHxN5BqYxvJ1BoOh5XOfw
clUvPbIxpScxqfJ8uwubja7f38a5Pp1DMP/mz6i9OetuOrmF+70JwG6b0l03U2oSmoUrNNe6ZRXP
/uid3da7kHXjyLD9/HVS3vy8m4KyPcPj0/N6VVEHDViSV/5lRpQFxoedfRhHNyoq66HKQe4A1rT1
qIYhPASjFklOhDykpb8lsfx+xgCSZf8eS6RmScIqJXzxwLWnyysDievLsx/E9UsY+QOUDoG/Xldv
X5qdRoZ3A3XlK2whhFd+8ApixY9tLF9uryqbVxiOXZYNawJPEz5NRXaUshmPbd5upNMss24i0qJ+
jAMmsERxFvxVq6wDILD9CD2lr00XbexMlgGYkDS3A7WtdHvCwTqcJmnPaFIrusU6amv9emd7s26z
0Cl1vzSEh9Kj56oZ1AnBldoINi2Hs8l25vejm/qTzp7dhp1rOU2JiqbPq5w3go33b5bUZDorVzco
ZdZnz37WP/QuZNrK9lJ75FXH9OvItnK4NiNdv78xkldLV0xszp7Z7EDPSDnjMfIjvWEkW+uGW7e1
XGuHYhBD21WH0em7o9h+dbW1bjizt/YVrtqY4Ghd8m8lIKxH8P+nG/g82wQbjlv0kjrFVBAI4+X+
EQvpY1d2y3FcnA33tXmY4b4ijMIBCjspL0X3kTTjI2pAToBvFMnkbL3GWFaRCULLVhQhxllG+EjL
b1Bue4rm7q7tkFccohfS9bveM6iJR9PjygI9tdkzCdhd51bfPLU8iqbWSZOl6phF+dddW56JTIs6
UTRXLMfzPM/raXRdddfE1NkIZWzWus7UG2eI3TryvRmtC/lz8H8t+U9GOR2i45D+2ff/RqxN6Jhn
PUU4jDD+yQOOJve3igwsNzvcbf/9990U1jSgJEPxWxqecA+OT9QBtLRG6u6hJP0AUIojP/ZVPB3c
sClOQQh/HCfZX/YNzvD2wRVuli0ie166TKHhYjq7GsmX261b3MVEry0BlHEWpAkBsIkepmYYj5lm
nBbto4iG4+0+LDtKYPg8oZh96UXZc+TkeCqb6v6QdiAcvN26ZUcxdU6DRlSzIB4q56sMl9OXzhsP
3rrFimD5dxPDFo9zqGdKBVSbmzoRA/vmZnIj/raETSZ+zQEcKCYl2tZ+cTf783e8RiNZABBNEc5f
B588htHQbJjJMtEmlm2cg6z0olE8AwZUJSN2qSOSk/JIiql/nHHb2LdcTVo0iGcTXXq9eA4XOh58
MHkcvMj5cnuubbNhOHpZBpVgYyOeQWseJKRT62Ec2FZQaVlJJica5NqhMKphomFoPjvL+I1hO588
fyMatzVvOLJo41p6VUW4SiHY7tGufoxFFj/lUyQ3MjW2LoyzOwKF3lw7k3huYojnuvnzlA9PKETZ
OFttC9Zw5BaBGeucCKFxvf5pSPvRLeivyvfP9Tp/yGj/yV3nfXuGiWnDI50MIF0Cr5a0uk+LyL+j
We9vtG6xkwlegyhKGTlVTLiu8wCKfDXw2NC4PAJv1t7dXqq2Lq42fHPqgQMhnkvKCB8gQpZMpYA0
X/uoM/31dvuWufCup+2b9iFcGQdDVYln19fHwvHu03UCH6mbv4ayuStlcxFzthG0WdzOpEJjI12K
tGIxzwIodBXTXUTjjW3J1vTVfG+GUbqiK1o8oF9Fkv9amzQ8D+D13FXhCPbXfzde59E0l9kS87Ch
zaHD+/xxqiuR3J4B2wwb/gwgjifxOEv4leY/KsNvaVSdC2fd94ZKTdKzGlquvdPNhOOJJfyS4/b8
EdrVZAtYbjkQTJXNJZ/DaKUk5W0s1gP0dVAwEI3t0VnkAmHsrbJi2wQb8XgEZamadIjHl6Du792i
zXFfJFsEYZbWTXjauIYir0Z4Wd1DNOuA25Y+t3G1WTNjMZKJTZv1IvB2s6Y8Qx9lnr+meVYnlLUP
qd7KhlriY1NQMwD5MqhgScTB4HDArAcJ5Jsv7tKcszT7CGTJlviKbTDX7298DeRITa7HJeXhKM+N
KI6tXP+K8og3U7CVt7Q4hWv4c9vIIS4cN+ZpFz7RQp3ZnF6A1/2yy+dMhc2hIRmpgyKGslFJ+6QA
pkYdZJzlWTJOrvfrdi+2VWV4dhzPRZ8xGnMwvA6HNux/R+28dfbYGjfOaBf5bjqGU8RTlgXBkWau
TpOu6dqvt3/eNgPGIU17T2UtgDS8LPHilPYivVtr6Z8dqqqNfdW2Yg2fZrgi5P0QxLyr4udY5KdK
Nk0ivfTj9ezJlfvp9lAspjLBZ4ufr8tUjSlXkkJ2LW08sZygKt+KjYFYbGXiz4q4A9tFqmO+DoEE
rX7pnDVehxItpmBfPGziz0KWjpUHngMuRv3SE+evxfM3jmWLP5vIs3mdyqVAEQnHu99dGno/W2Cm
VkeBiW6nv5mamVBlqVMx9THPITXrUqkScHslM/aLjUPUNsXX72/3pBWsnm7XYgayvj70XSV459Ot
t2vb/BqODIBHU05Fge3bubLNgTijLZIqrwEJdUOp5o0gxtaN4dJpQCH12rnIOblF6T5O0okCJPy6
NHvwypD6G3k/WzeGZ2tSgUh/jLD5ld3Hq5cnpKYfZbW+7HM3w61xUpPQCzHZAtFMQnNoWKip30Lb
WP7+P2izmjr9WqmY16A7CMHUIEfN5boluG2Jh03E2RS4rPeA3EBIH911+ZToNr/riD6KajrkKkJt
Fdu4ZVm2PxOBFhRMuYqiK8WWhysWd8ocPnTqUJP0MhLy6/Z02EZkHNfSUUWvFjdCITaeAPswepBL
/CFo2JIoOp7zzLmszlYgZevsOmtv/DDLpWonUNLziHYB8LHhfewuaJ89QHzkvMbqLhi3+rLZz/B5
z01r3SJRC3epD4UO/2KreL2ujLWYn7N6n8oINaU1oz6nY9ZL2O8alSTQPQ1YAnGx8PO++TG8vvYg
bhHMmJ/JqX6lfXC45liSiFZPpZx/+m1xkV2zcYrY0pAmJVqKQhKn6uuIM51/kOBqnKDGS7rsiLq1
L7QfjmtR/x+lmGO549l7o1/LEWOC2JRegSxSJWw4tT+LlAWJn+G4X/ozynQ+3rbjddr/izNDGeu/
l14Qx4PqoijkUa8CUPSsF9TNqePtxi0DMEFsMXQkXQdAV17K4GUd2StgcyjACpQ89r73uq+T60J/
4zzexLQGJiPiIXBe5wFw2sRdcn3Wfc4uqnHYRsLQZiljRwCpJWPKG6+LYERSQUo5/VqJJ7/fHoat
eWMPgMgqZKZFF/IA2Iykab7quNt497Rs/iZGLQIdE8tIH/KmqLtkduXHRbAnWXb71qljHPQBSqEG
EPiFfM78BxDQPxLsXk0bvsS12oi2bNYx3D0IM0DfCxbxEcxAP9x2pB/zdNmCwFn2X8c42wPmxasu
MYA8Vp9KJ750dfqHde3LFXnstAD0zXrnQIxjfi0m1qUpugpyxEFpVj+Koqa7QiHgXv7tCrPrZSyD
qjGXvld1eKiCQFsCqIH/qqRf7aOWckxEWpUjU7GkY8hLcFl8WlNKDxXBAbnHDxwTkRatlYxXd7pu
SFENhj2djKLLTrcbv+4J/93tHBN+tpZyrNOoCHiMkPToZ/RSsPZX3QxncFGe1LRF0/m+xzkm/qxo
s74Pwi7gkSNEUgWoD3RQ3RzjgrZvIFc/ebPp+Xk2lSDaRQeF8xoOzQQEl/i5LNlhDt1L66Nc+3ZH
7zueY+LRyhGq9t4Y+LwEmyOPy6F4cWTTbjyy2uxkuLXvjIwNZRtyVRfFkHi+qr/nsdP+QjHZ0O4c
guHdY+QoDSo3n3sVEccrBucMltwtngVLAbhj6mmW6ZDpaJYhn0T46OXFn2yMDhDP/dTS4CXULl9L
90swTr+k7n7dnpSrP7+zjE182ji1TAD27fNOQmQtHVsvyXI1HtfQWw+dQ71HWs54EBdedWqqOdtY
dO9vk44JWatY1kPzNoT36CJ8HXt3OZbLqoZER6Nz76Tlr05RfUJ9F7Dwt0dqWSAmkA0ltyuoJxyf
N+46vmQDIz9jPysT0UTuRhe2URnnei6og8XnBRxPBMMJ+Km7eKg/LF54diWKSb10uK+qcN8O/R9I
2yDoMq2Dz6cG5J7aP+A2+UGM+4pPwDz2722hQvW8pKi05o5axpPPFvde+XN3vD0Z74dzTmSc82W5
DihSWnwefBELqGJmkgEwF9Wf/HgfRbZjgtkm4gayrD2fo/ZhSPwoVOd1kfRQRnjwvz0Ky45motdE
33T9RLGkZl0PZ0YZPcdQWthYTbYFa5zv+ZR7jBQx9ktCPqN6nouFXdrU2ffzJoRtjNdKlBm2YxWU
TtJllUxI5QT7VqcJXuvlkHVTu/pcKOIcM+a59/E818fBTaeNLizWNxnVfKnbJQ+0DwwKkn5ESX3o
xOJsrFBb64YvtymqfkBbjRVaNYWCkCZw2UHq+VuqVJb4wUSwVQxQc+1UPpdAc17Fu5yGNMngjvx6
QQfCciM1+v+at3d2+PA6wDfn+9JMfYuiG3TkOgeaVeXdqpovQmQCW1/xmYjqkncLmIHHIPECdfGB
KQWS7kzD6XHqs5cadKLNJs2uZVGHhuOL1cdTWOMznumMXAhp6/sqmvxE1kpvZJttXbB/DzhkZT6w
lDG+DN1v5nkf0qn9oOU+hVsnNGKAQg1BR6OVccfL5+9zWKlvup6mn7u2FFPeE4B6cNxCropr0ZFD
DWxvMs1yq+LPsuhMwBvEohzq18TjwbAOQOyHL0Ob/Y76uklSp/8nXLaQdRbvMSFvbr9GtTNLj7s5
9ANAkfoQNOuuPINjotwIQ/aR+JnPB1JnZ1DHVndxX07n2xNgWT0m/xoAaCkF0TjCBExCNSERX85/
xqb5cbt5m2Gu3b7xxtH3sXyC1uepQ373RfG9ZP7r7aZtf244epqBgaGv8Ocsar+wBcJqFDyrE92X
h3NM6c5hTbOmy3LGdePRQ5Zl+WMTN+7p9t/bDGN4bZVmc1h4HeNQchqTsveGpGTV79uN/7/i9J1N
0ISuMd2gzjFPKQdmezpGLd7r8vKoUFrlDagdkgxkdcF5ndpvyxSeF11Bva/aijwtwY6JbJsmtgJr
3Xp4eK4+9ZDMhQbQr7bxkhiIwH3Bgolv60ZczcGbBsifF88JdJnnQ+DneTJ37lZKwDJDJszNj4YO
3CiTx0M1NBe3BzOhi51j4zS3rF4T17ZK1NWpePaATaG/3Lx6IuH6D15eXm6vAFvzxnHe520U4yGE
chBnzt8dhllgYR79aLxoS2jOZp9r129cuwevco+IivHccY5BUzqHCj6yYR7LGjIxbe0w504qGpf3
a3PfBGNS9BR5YpREEafa9S7lmCKfqOhpKVC3lDuAqCAX/Zg55Msabz0X2OxjeDib5iIVcgZmGDej
0zA280WMw77iRuc/JG0yzuPFg1EiiGMntW7+LopuwzC2Pzci8RbYDRSbSorMhf8bWL+Xut2qzrY0
bSLYGjaHHQoZGBLzqM6mOfndjVtFT5Y1b/KuRX0/gcVtYdydG3nMc6WO4LFzL3km9z37OiZ6DXW4
opClcHnsNh8LGfyYiuHbbY+1Wcbw2M4FD9A0zIy3Sld48pXgY9bOeL7dusWfPMNZF1QT9nFUMe5H
ov7S1SI8LcQfnzxQMZ/xvPzndje2QVy/v9kTVlmFS9GODFjRPrpvlEuTLtq8ZNlaN4JpLWdV1SvF
pjZUkOBYrnyxQ7FhIVvjhrt67uLKQkocyEirneJx6s46aH7vs4sRRC9O307CQeNKtNDs8cb7SS9f
97VteGvW5TVU2AZ4a5x7pzR2VOKLeGcW00Sq4R4OCojxehufXD+JFv9PM7VbZPOWVWnC1KYhroO1
YA5fQhndD277w4/i8dQsMj84+dZbmmVfMIFqQolcZLRzuN8ArJa7Z2/0Tk1WbiQWbM1fB/dmzWfg
HepYUzl87KPyoInuE5I7z33hHXdNsIlNm3smpfbTFWm2rA6SuV304zDq9PO+5q8O8eb/68GDSv3s
wDxj5xUnJZU7JoDaxX/2tW94LQDFEyj+hIPUCBi4jl1Y+Mtd3gV6X52GY/KnQYsic8c4XTgkXYFm
GByZVxfRNml9uT0C2wwb3iuhcZiVOl550TTViQ0BO7jY6u6yZh13zrHhxE2XAogBrls8NJIc6UE3
gANsXgeupn7nOmAC0popjpdQ05XnqGjC3lzQQ9suzVGDr+Yuchx9WAOfJj2J5HFOuyoZ+jJ4HEfW
I2lShqhz813kT25b87qu3vuZazb5zXpzauGJnIUrB8YWgiHDnE0PRV039/uav+YC3jTfrZPMoyJf
eUmjgt7NpfK8QwBqgC3cq+3/DX8XrM/UVGE7qVAqLJn3Q4KLesM2toubCVwTVKM4soSzOKg4hOiT
5rkXnq7gCKfKDpnjqaRT5cMcpq+iRDViAZIDsvPG8x8GNULDDtX1Kx+yYJqOXSy0A0qpjk2n23Nj
cSRmbAUAwcalWrDKCS2fwGB0V3moGmJ7L1UmZVq8rEOWx+3Kq3L9UwfslGvvj4r8fZkYkzOt8YJo
FrRZ+eRX/4xu9rfU4c5Va/j/gKqLPlrVymsl3Qdo8E1gKXK3hKUsdjcxbJWzVqiuzmB3EcuzZm1/
Lli+vjKAng+7ptbEsY3p1HQdlNm5N6n17HWqO48VI8D7LL9v92DxOxO+Vg6StVKih1QO1akkAGSU
KGbc8DybiQyvduqyi6VXrxCUIMO5iHsv8fpmOtSotN4w0bWpdzY+k0JtnuqWqarUnLBRH/VanbOQ
+YexHYGe2LoE2ax0/f5m+1vcLK/brNa81Ko8KDendwMehzdiHVvrhgM7pK9TR1cAQLKWS+xVR+2p
faTmjkmfVjHULKg1mjkjmfg0zHF7wavKVsLF9uvGIU4aB6iXKli47DX5ubpN+i1QaiuStbVu+G/r
R17NSLRwV4TuAZPcH2Ipt6oTLK2bUDNSVF7bUDlxFIjSM6mrANwOdGtd2lo3DmRgFISztlrzwpsQ
wOLZ6lHjteZ0220tjmXSoQloo7MmG7BkKtlHpx6yk59cQPG/qyDy97GlOo7hvWnkzpBRyEdeeaFK
2muNRSDrDaiFzT7Xkb1xKTFkqtWgxeJtwTqQbuuMY6vYonawtX79/qZ115urIM3lwKO5FWeIpes7
WustjIXN+obDzh1dAHgJFJeBe1826xNIR45kKTdMY9nSHOPSrNyYDWvrKa7K9Necd5/9xrt3PfUc
N1sFg7YuDL/1ah1OKe5YfCzwqpJ5n+Z+Qc0GOQ+z8+f2ErV1YTgvmVZU/7BBcaebHttwec5ZceiG
4L6UmwXZ72Il3NgEmC1NX/goSMQwpmo5K1k2JxZk7H6ikfcUldJPnCKn3wun3iLzeHdU6NFw62qi
uPZmGJW7RjQpuwJ+lwHRIKshOoHYq944Od99ZEM/RsBdxUOn18HtOWuL6A6FhH4CJUt5WdygT66H
WyO2ACfvrmZ0dR3qG19ZglbkLVQlOYTaf88pQnA03QbDRhBms5jh6G5TUtWGnuSL9l7TlImkVQpF
sHH5ow2b0+3F9q6/YwyGv4McPp5oA5cp665L8omU5+vmtdG6zUKGv7cgrEoJmTAZyKOQQTxWYo2S
WOdb5Ze23zc8nrpLFUY1fj9kUffsxhQXELGpm/IuPAvGMZzdVSXRYph7DvzQl7KaH9um+IASmEse
FGcATc9j20LUbfi0by4Mxw/dql1jCNdzSAr9A2wLcIZht+vQdmMTahaqfgzUFEgOyBe5Q6QqLl6N
F8pdv24iylxCRRqwXHJWOH+rRSyJxla8s3HDpXWHnN81Gcq7Ic2fIGEeFElYevLv2/9uWaSm/uaS
6dCPZi25qxiopDIRlOUZIsLQk3ejIl034m3LYjIRY9CQ95Y1ijveRlig/RI7hxAYiWNOhoaXax+f
WRWtR0eECuC1ODruG53h4KjnbcsIVyGu56E+LqX3R6OUyoXK4u32LbuUiSVz5rFASeTQ8bXpEjIH
53Dpfrlp9SRYunGsW5zcxJKFrc9k3HgtugArqJbPaZ19u/33trk3PHzRegF3SNlxZ45egfh6AQvb
z1yGG/Af258bHt1DxnIpqrnjs+i+6yiXiUe8rUJky7+bELLOVST2A93xkczslHWlTgKAA86Qw90K
ZG1dGId26bfp/6N9vpLAOdeq+ljWwj9puXzfZX8TRVaCnHGsCG1RI+xmSay6E20dlP/IneebSYXW
dUvE/BzKjK2fx3fD4Nb3wo8+7/v7q9neBAAIKxToo/yaxzE5a7UeyVi91I7YU6jixiZ2DDTq0H0M
14YXQfQDhVIikXP+cvvXLW5rIsHKoE6BTVla7kXss18Fj7mXP45sGQ5pUV5u92EJMk0dzhaQXzyb
6Iq7DgRE26Z2vuHhzztCmKNB8RBtEgBzx6/VQovj7R5t69Vw51iPnlOxoOKBQP0xmTOWkCH1E+0s
W+eobVCGS2dRu6QNixuOHPmdcPVLuK7ffSI+L7k8D+BDxg3qy+3RWHYPEy/GCoaK/MituMoVPUHd
nWI0y5aajMVWJkhMpEwXCtTJnMjyyWlRyRWKe5eKjU3bYicTJ7YWkJ7oRzSvcec+hCDX5krV7IzK
auiwBBl0xgM/eE77XZl2NzahY6BlWtw0bZEI8sjnPmRF4sZkT6IJbRuOTkJQu+pgxUouuuycDUN0
Wbs8PN2eZ9tMXOf/zTbi1MFIBRUNBzSzTPAe8hDW8mGFHvJGAGXrwAjDfSTQNYiGcAwFgfpElFL3
MnX8p0AVW4hj21pl/x7DVXhUpFHecjfuwQkej+59rp113zlqAsg6Ma1zNBQNr9fpVQz06wAh89vG
t/246c+ts+LqXtZcszrnSzulp0K7esPy71ecurGJDCvKQXepVh2HMMu3nK5Po8r+Sdf2g9eUf5fX
tyC8/hYST/ylD5LF+evtUVlm3ESLRbkbkgXwXmRC8vZhGVT8cwKnxQcFANbG0CyGMyFjMwhvnMlP
US8LdNe3OJiwdiuEUmwjsLxG9//JT8Ny15PrrVf0ggGTFrV8bvGQTfLsVdT9Q85K8EPSp2qSWzoZ
lqPQv9rwTUekglo0q9HRpIEBD6v+vDjsCDDn11GzLRe0Wev6/U0nQ+5MMp7dmqO8y0/8BaB/Gbq7
wF2wleHgUeiAtMyPW97nKUmQ6cgTKJvd3V5LNvsYrl32U6cYsmm8XNI+Gai/JBkEElHaOnZHNU7+
vnDHxJANLHRVTmTFVwkxoMeqHL3u7Dq13LtiDVfvAX+blq6peFU5l3CYXrsp/bLLRiaQbFYRK912
brgECWgCidvnyl9jlGxmH4Zoq4zcsoZMRFk7T47qWsQDPmtmdSCU4k2FzMXw+fYgbO0b9+x6rErU
gCJ60mqeDmO5KOCMh/K4r3XDn7FsUKyzsIqXUycvbTG0d6HaZOC0/bvhxF5O/LgeVMMzyF5r0IYU
9XlqK1pv7EaWDdUkQfNV68yrnBoeR0OcBIPyTi7Amne0yn/vs4/hw57waYUKxJrTtvoZuJQkzBds
32ZtsqANXjMzlaLxZmnJvb/45dGjQ7GB0LQZxwi7sRhjPThdw3XedCfEktUF/JL9k0ibZcP+lk3I
lOys4xByRorW3O+GewrUmvbSn0rHR0/XG8vfMgoTWzbE85IT3HH5FIjf9bgc6TrdKSI3YhjLeWai
y1TRqV6CB5enZDyi0uSpDVDY5I/HvJ//SYfg0+1lZBuF4cR0EIEQuqsBVcYjl4zvroEFSG82ptri
Z6ZA5yiJWsUy1xxc0x1ei+tlKZO4aneRM7ixiS6b6int8fTacAEG9sexaqH5kno7j3qT+GyKmjXA
6wB2uEL9zhkqRHv6IyrkIZ7qjay9zUCGG8sJt7Zx6bDNxXNz9K8RdtP44nR7dm2tG2exbioUJkKw
EGWVLDrGQReeShCLbJzAtrVj+PGYxxL8lCMOGA1ZzklDiDz7O+6Hv/f9vHH+CiGzQTRzxdv6sV7A
xlPjAWhjf7B4l4kpy5vVCdu0K3mbeweSucesCM/ZJLBBI2Xv7ZKMwXPi9bb7Jowbl7FAsEUL3shM
JZVsdULVcL5tH8seZ5KcERZ7YxnOBW87UPr4Sj5VlT76C/ki6Lpxk7VMscl2Fq5QWBpXmvOx6u59
37uAMvEyAIdwewiW9WkCxpBsyTsVzjmv83DsEhbkU3UsIq/ZQlfabHTt+M0ExGEcNOky5lxU9bGp
ezdpWic/rJPXHNcl3EIF2paT4cWZElXgl2vOCeqvLyA2WE90hPhKqJ3sczuS8iH2wWixz2iGU/tp
sYhcDzmnUO45VDQPjj1eXi/7WjecekirCHTGIueNv9wDP9SfnDL0djZuuPSiZt2pOhDcT6cPnT/e
pWqV+8xiwsQoILmpV7kCONcpPjSgrzh0i9yCMVscwUSIleEUNBNKLnnqVhdN6J1mHVJgWxLjFkcw
4WHhWI0hA3QS2D//S6r659pt/ro9obY/v7rGGxdIQS6EOwUo/qo5uusX7z50pwdWkX9uN/8+Dwae
TK/9vmkfSuLppIQUfKLLj7JRyRqIxFd/d8sXIt0EmIrDmIGBHl9v92gbkOHTnatll7aEPKGa9zjX
6t71u4NYmo3AyzYVhi8zMjt6itB8q7siUVk2JQVxtsoLba0bzisLQHwhQgoPyBrntVnm/i7t862w
19a64bx4Ox/bnMXkyXeaj7mneTpGp9tWt2xxJimZaFD8ITQjT8Sn0CGOVHyuy+KzTzKdsHhWRzGm
n253ZRmFCRhj4yzqocsErz0n/TCEdQtMad5shKSWI8EkJ1tIONOl9QXPQzyw0Ub/5XXhr0JORzoG
e2RCXZAK/dsnshwuVwN0zmnQFC0etyPvdYCIz5pk6yr3HZ4mbAxY5Cmi40yexLyO8zHDSZAeI2+f
hCYGYTg2JZAYgo2wmEQIUH1Ug8JtFJ9vz7HFiU1uMqonKrQayVNZiPPViVUmPobjuBFWW1arSU2W
pa0PgAomWbXtmDjQCEliUv01runJCVPgAcArsm87MlFknquCAelynDvh2H+AIkl2mfOVnP1p9PZF
wv/hKUvHuBkGRZ4aTVUSFUoDEbVFM2CbCeNMzrx4ykkmydNaZo/uOjxUZX9pHbkrgoxM6FgaD25R
T0X8tMYBatLSD/UMyddi2bVbRyZOLJvmnKCwXQAYG/uJS+qHNI93kcG7kQkOc+ZFB1ODU9lzlgc3
DP7Ucb+FW31/G4pMNBhjWuWBzMjTglIWVBQ8QDIuSzw5PA5Rs7GRvj+1kUlHNqJ+dPbFnD6VZX1f
iuDiZ+t5Qa3wbR9+f5+OTDCYykJ3mISLk3Id8QiPQrU74rZbYDBb68Y5DK3NWiIpET/JXvRHncZ9
Iv1sq/X/B27/fS+ITDlMr8KSZyDqBjIzOkMc5BhM5amK79LRSfpWJlP6iUZlsnRrEk8/Ind8iD1x
TMMPLPq0lH8H6TkHCe0+QxrHtvs/zq5sSU5cif7QJQKBkNArtXZBL26P1xfC9oxZxb4Ivv6e8lOP
plVE1JPtCoeAlDIlZZ48RzQtsjqViPx4+TKk8Yvrsu+3hzYtAc276TBksYJMeJSn9XDxpRhAppAO
56FKty65hpWsQ8VKkA6ypEAAId5s45oLDfqYPlusKslHQHCgVJLHU3e463t05FhD0560rhtHpaoe
rNl6WPP+0VdbGASDuXTesaR143yVIo5WXh77tNz5nvyGxoHft9/+fVCXr2PHGo7GTSh9xVHFQHeT
y2w8j9jHg2X2xJEDF3pAQjHfycq3d6gD3pdk8nUsWa+azmspiyPS2icIZnyccYbeWLum2b+675vj
f8ZKUPhMnR+xdfnLFUkXKAuAbTp/ya+5vtt2M02LFgtK6bM1i9c4Am3G65T7T9VgR8W8hbV7H3wA
GeV/f0M8IZVSit6PhqIDXcAU5qp/TkCnNuVoG05d9wBZ25+3P8UQ1nQaMr/mtU2sUURxHscPab6u
X+cpURspOdNsaO7O5NSPsk2xfiEq0lYJrmBFlEn3a6zURtQ3PELHkc0rEMCFxfyo9seH2U/DNpPe
ManYZYYu7H1urjOSeTbyikW6+hEoNQ9J0y77MrHLPfHjLcI2wzzoULKkzgYrBY9/NNkgWMg7kQWD
8l5vT7LhUuzrODJvHUDjZQ9x5Cf2V5LaVZRa8W/IKnU7uxHxHqDR9py1tELPB+0uQyK2cDqGtfwf
qjJkVxRv7DianOkTcV68+SNkANGPW71YgAW1nb3hkyYDao6PxnfapRli2TKIfqfitNstLhLMty34
p23znf1ZR5xNHu39yuvjSNEMNOKv3fI1nrJ97M5Ha7L2kOjZpV6KlpNmr5BakKBq9MpToY4SNJHd
8min310Gbs41TOLxuA6vPUiEx3Q/02l/+xUNQUnHq6Frx2lB44gVVAGlNvugbXdWlp5BzLKFk/6T
KH7PCtrJwJOKgR8Bh6ChyqF02AXzqnbO/FjYp4RWwcyLg0gfFb9+eCY+uu5PQL52sTvtGvlM2zTo
VrHDMTNwWvsCcmzSYu3Jdl+6H6z5uXP9fV1968mWcN+ffNV776vFn77hI6ihPJz267+WFiXVp+tr
Tqw8jC0aEubyTDwIHKRflqV/5R07IWmHu0zylCc0uL6f2PJAB7H7nTfR0XBJTrKr5LyIXL94wKvw
uN7T9UOJTYPSL+iVOGJ5kGTde5IH3NrScf/Trfvec/WUf6q6YpGYsQIc0ujGAXaArO2+wPeV6shT
EgzonWzHOFizg0jcPekKiPWxY18/Zq16yipvJ7Fx4p9isQ4FebWLjUwgMbisDrJrEqgqWisR0Vx+
XJZ6Rzr0uCA41Ou6L1kdwIHy4lhV5HR1M889tlDaXMTGbcT09OuG8uakwK2uGul8PdBXrgxGVxRB
yvOtcGRaejrozi/IWrX5KgBT+1EvP1Kb7EjxI+5PzD0OXhO1zWs1xcFU/TP4j2Va7JsFZ/9qh1UH
KbqNxI97dcz3pl+LihZpExeSOdejPAolNgnwAgJ8JtV8zSV+qUl24cWTlGB37IaDXMEQrY6d91WA
/B3mX+IItw3MPSm+os8gWOO/VXtEg91+nfzT9cRzXUTVCvk8el0i2wvXNDvaEStb3F6h5YaDyqs+
i6bod7mfbmHPTYNfnfTN1Pd+DirLLGFR7GXP4zIdnWTc2CgMUVjH+qk0YzXzUhapoZkDIfkTGftH
9K5sjG96dS2iNSQl0GPIWVT0n4GLeC6gdnp7/zCMrGP9ZA96WJ5nLCqzcQqEwx5sWr3cHttwCtAB
fVKsDvGXhkXucFI+D1jKdy26h+PvrTshaW4d73uOluhUMZGVTWB9bxDf7bEd98znT2VZPtq2Ewds
Zhf0izfB7aeZLKZFkFJCV7BbJItYlltwIA5euAHsEveNfl1hbxbpKEsFqR8PZ06Q6JeHrFgrCL4U
3djct5R0WrjY6SXocFwe5QN0kawYZWbhQzj39usbzuU6qG9uKjBkk4VFpJl/qRjkc6r54mKDa5J4
Y7ZN9tfcuKpFy4gjvMiieXscKfX3fcrc/e0PMHiyDugr0rzuSZJ4UTvRj6VffbTBgQag1sa9xTS8
5sjQmq/TgjkerkNiZ1nDmcT0ItS6sbkabKND+qwR5WTPonj7WmX7tIV0ml/49zUu+jqWT4iESb/P
8PIT+2fyRRJQ9y6ta9fXaeHWsiDtMgGXmdHGCnzR5sgODVs3OcOy1GVMS8ft6nLCmsmspO0fwIPu
J3vwIS7o30FN/GlubL6VRzNMsc4T53LfZbMovUiRAImItQtAuXh7cZqm9/r7m+DAkrH28hJD24zN
gT0NyHMs5X0rn2p7b9y3k22J2InKpo7WbHompTwl3pbktcksmttmmVMP3TLSqB/ZfhHjR4nHkHir
dcNkGu2O4mfLyKrGdyN7qrzAqqpHd8jZnabRvBbWzuyxcp2oyca904+HeKVH2smN4Q3v/h8QX+M1
vdcsTjSt7LB29CEFN//tFWOw+n8AfDRD0UakbuQ1aCXPXenv5NrIwwqm3MPtR5jeXtt9WxRFy4Fa
TiTb5mEl/WU7KJjeXttq63wGpASSqFgnQwgQ9Ktw1oDO6en2m79fn/N13B7BJi7UtJCoX5bPhZeG
FaWHkrTn2U8OVkk3juMmA11/f+O1tpc1TUPIEtFmoTuV2emucGyysR2aPkJzW8ttHIuy1I6WuP5Q
AaIZL/kj8jx7bx0fqvrOE67OENe3rVvScV3hvtMaWtAVhV59l+wbZm0Vugx9J/6f68wbQ3mlWtOx
cdaILMsuS8neT/nDH9Wubih2zKpeGqd57eLhxGj80bP4xjnVNEGae3ddV2WJ365RSvLsLyj0LE4Q
SxDG7G+vM8P4Os5vRXqaCm9R0ZKLj2jePbVs2FhbhtnXsX2xIwFsnb05qvv2UNX0oYirz8KOs8BK
6nrHx3u3NR3oZwtUh4BhniPh8v3g9zh6NexvYC+3qNMMzq6j/Aa+rAUIhWGlUc5oGhTPolmekQd4
vT0LpvGvv79ZXWsJGBk0g1UEtB+gOnZdRGPR9Gc3dcrz7UeYJvr6+5tHgDhiFKjpK5Q4Boprczft
VZlu8YOZRtc93bZKp1nsOWI1Lz4RRb0qYNC+ugvJ4evMb+BnbCF208/RIKz+wWaChqx176L8c32d
+E2sI02p18A0EK1nuXW6amDdtrppYjX3hWJgXdYerO5aNcTrWrarF/LT5eN9Z3Yd09eWdQ6Nv1JF
LBHPC7Fehn7dyUFtHRgN86qj+nJnbDtIg6kItO/Xgi6ECRaGy+td1tFBfdIWxG8Kf4qYX+27rHuu
ihgMlfkGxsX08toWPbWuiBs5TlFqI6eKbiK0gCRjv3F8MZzbdVgfq8Z+oI3dRcrrjymxH8moUI1Z
ntO0va82/SdN+cZnHeqxqVxVH+XjkOxUY58TnjlBEpONapjJQprbTi0dlLNYXUStOtnRxP9g5el6
uD27psG1U3XLqYQIW91HxTj+tAhN0KGMrNl9g2tnaktMNjp8MHhbTT9qZ5CBBaLR22MbnFZH8pVF
U7QIjX1UFcgE5y02rGFF6K+2qgCGKreO3yvpgs6nOOnhVdze0ZzvWE9fSSxeMruOKJfHHECOoLTu
kix3/f9A+lQlk27CF4mVZ0fiSuuMdtAtYiXDROtgPlXU4MKBblfU2/0Lo+QX8aeNlLghTadD+FYU
ABeFvtUoltNeqOY8enRvt/3JhbO5Njoruq2OB4M/62g+pOawy/uyi+wuj6rEO44gP5qq8Rsk677c
XlgmQ11/f+PPyL53BVhjusjh6aOVT88t6CJvD21Yszqeb/TitAEGFG+fKvByKPDLdxaFkGZB7Y3T
vOntNX8uIRHfNlD7jnLilR+dJivP14LJfQ6tQ/hUzurSS6wmGhfymlTqPFjzt9u2Mb24vgnb0Isv
66SJgL4YD1nag8UCfrDx4u9bnuv4vXVtWlSyUD/pu/S7gs5oQGz1l6jTDRd4f11yHcDHYyGqdcnq
SPAEOLVjN6oDU/HZsrcyUO/bh+soPsSaAiVZVUUUNY6oIUUf2kRu0eqa7HP9rjeLvpnXa+Px3ESp
L+KAN8uhbK3v7rRFeWN6++tz34xfpIUHAnVaRaWtisOYrvSU8Km40/rXp74ZPZ5LUPsrp43mZggy
Fx1oXsSXLFzbu7yK6zqi1USdHOWZClnXFL0kC5M9O3uEJVtJdUPFjetAPl4IqASTAU8AfUvpo/cg
Pi6gmx6Wr5NwA1pcPOuz3f9qKwdkNd2JQHGkzk5N5u3A4xD4dnUoe+Cb1UOXzjusQNe1AzYmO/wn
KtP9oH7gb1aSAz33CrvQrXKsaeVoe7zjyTV3GS8j3ll4Oy4DBhdooPC34brv31C5rlAaL2tJVkvI
CLCTY93GR2qpo+O1D2StdyDtvSvzzXX835V/tc2GWqJyOLrnsff2ZbyKjfVjCA863s9bMuHEwyAR
+HHCGmv2kM/8+8Lib75dbMU4g6F01B9Cs9/UY44vGOU/LslfFmvNIYSWhSVzQVMB5P7GlLxPkY6E
tBYuJtVABYH3VWSpJ9v2LrxxAjX/WWzS+0yFOszVB5fVqJBOAVLNd5pRiyIAAPoiV0UVLYlEeZfk
CTtC1jMf/mkVmZtfYCfc6kF5X8MQn6jFFHuEJFubweVXlgVXhwGqgKdBAUJht/V34L+a3c+Om58m
Sk6ZnQT5kgcdvLOsl8DeEhYxeJdONJc6PF8IhCGj3rIOcS6+enm3n9b01+1N1zS8dlqQdFUtycUS
FvJStu5rp9aDO9VbBXPTitRiQ+b6kxsX1hL2nX8pqKwP2Qj8NivJJw/dDGhvS8ldeSzua8cHAcm8
aST5Gg72sVjKCFpPx2GxgsX+SRL6z13m0kGDI41b1AmKNWTNxE5uBY0AiJOVx8Spi5fbjzBslDpk
0K7R4r8scg2hRNHuVDmXp57TfGOjNI1+nag3GyWbYwv7+7CEXtLQcC7BrrakzrhxJTONrkUFZNp9
v5EeKH2Q6ruIoiFBma3L/rZlDDFUhwTmIkaFHkoYIAya/uJV/EHU/KkjoFml4r7SPNfJ5zhUyJrU
S1g4DGCq7HroP+QJ9DBvf4HB23Qw4CAzKEqwcQnR0IDs51zTQ1+zM9Q+7ko0cR3L13ngLew5ccPZ
498aBoWReIm8arhzbWrunNtjk4Ksyw0tix2osp/ZlG21Q5rWjua/ZE18xirfCbuubQ/KX4ujwAay
YXlDINJhdJPb4wwBSdAQSmfoWWx/dpm1A+3VoR/tz52rft41wTq7XF6xuHJr5oRZEy+gu5hDTvt2
n7tbmcT3b9pch775PseVpe2d0B/QtlFnaNUW7sm12h9O75zzunzMk/uazrlOLbdCqjUel1iFZc6H
L5wJ+6WfHPUlVQ0IZvpFds7pttkMc69j3hxrnWVadg7W1fyzSMpL766f7xv6+sg3AS+ZuzpfS8sJ
627ugprM7nHN7fuwNlyXJxXTQl3mu07YuikoSO0WMpiO3KqnGwIe0zZnf3YL0C4OKkxmtYsX/5ez
qr9HqzvZVIwbjmEISTrurMpWto4Jd8Ihni/A3D/2M9kNGd04VJuG17xaji731lg4YaLoGcRpj9ki
H5N1C/NhsJCOPRNLy0HbzlhYjuKveYiPmIEDFTk4Q/0tQJJhceoYtEk2HBInMw9J6r6gTfyjt/CN
/dJgHZ1MrnGrsssroeDNFX9ebWVhz4EoDGB03kLLjcO66SlX471xAUYWAowZhXd57Tdwz76m3vDJ
8p3jbQ8zDX/9/c3wtSp8cPzGLFx7/twM2Riga3VPq+R8e3zTHGsebEGYgbhgRAhRNvwwueLUrfFX
x2PnWLb3nYp0zFnKa6uh9eqERU0cQBid32l5H1cE9zQnhtQr9E6qRoX2fI3Yac/3Hc6qG3Nr6NDg
OtrMLquEZTG2TfA5/xj8VgVTO/2Vjda5TfhOseacQQRyct0zEc59lwZPc2rw8gJjCDXL0APTyZHW
ln2Rsd9D6EmNG5NuWFQ6DC1vHNetaoXA2lUf597+bnveN17yu3KNIML595pNSsgxWP3ohKOaQjLM
52VdN/Yyw3LVYWjt6rFFLJMTgmYYkOzZrZ/SQXKAflS6sxXW7W23MFlI82oxKACdCSahWYD1iQvW
Qz7aIUefu9bGI0yfonl2CxnevmCVCkFvA9ZiL7f2Pk74B7tr6n3V+9PGHmSIsDrLHOkzCY6zdgmH
lNAASIo5qGzw0N9nKPffcw3+1Nyp00yFks15mDKnO7uQR73S/dENLzTNhebjA+VDOae1G9p2+jTO
06VRzl7E7PW+L9CO3aKza2dh1hx6ky0uIl2ms+NVeUj6eIuEyfQFmkvLCVqQULOcQ7SNepey69M9
ZKvEhdPO29/+ivfLaVzHqBFBGypY7oasPMmp27HYPnA/3xX2r0JYO96fkLS8/SjDgvoPZm3m4PXu
JbIa1TQGdOIZOrpFt3HJMo2u3aFxiWNtv+BDsgRCaDZvrV1h+XLj3Q1Op1PNua2H4wvFTNjjVO97
3rXodB67UNRC7Wt72Dq6GmZch67xaU7dEldbxI9kOJYsp5/B6b6+usvYbcQPk6Guv785GdhDV6IL
wyNhMS40D1rQan5fHaY2Mj5/avj/bVIBb+y/xxets5btzEnoVE+SFOcZeCWn/LLU9aHshl0inYO0
P09Ve+jQttL6DjgnmiDJRFDwrUuS6Rs11y/RxNe3FSXhghLoR/D0ih1l2dbhwfiJmutPDk07N8Pw
sfvBVr8qCXII+ioTspvq4eCnjx3HtWPZJX4Z4Fv54l0bsJo7GZW5q8WFLvMaMOHNKkylW77aK5p9
wK08PczcjclGgDaYUAe38WW0OVoK5lBazfKxAojiH5mm8vNdsUDHty0QNF6KjiJ4etOrlVs/uMju
O77rgLaWpbPXVNhZqtnfuRM9rdUUIiZs7VzX08g761vHs+Vipi2U26bQF/WLZ8sqGEbAe23nGQe+
H6M7ZgF6Hu8qTUPz8N/O5HEU5hQQDyHwIE4gPVbv0XZo7VnTtfdtk7q0KaG0GcHkNIVDd+V/YenP
uatOve9+uj3VJntp8cAteewOtpxDkZankR7Xmof4o2ND4JPaDZItOTTTitWc3nPiRlktmUIxgqlT
FV28B+B6i1LFNLrm87mN6nJlJ2PosbgIG9SIRntW9111HN2hFSR/Shx/wjzr6wcfIr1fKDb+LcyM
AYHLdaib6ktwRjUQjeodSz4R6MZFBLfcHQ54kHNDd9inpi3LAKXmfGcnc5UEKxlkaDEmNrzSYD4d
DGcN1hJ7DKvAGv2zWuskEO6dDA5cx8L1AE8WVcWmcMp6LwCXETpcs/qBgPv39ho2bP9/qlFv9sym
9kpuZfMUZs54cKX9bFtotSy9ixrVBnOYyUCap0/wQFnM7RgKrsqDrO0SoDW1tekbzhU6Gk6OdSnt
aZzDyuaAIYo8P7k9KR94qu6DsSKd/e9QBbGTmXG3nREXnf5gyRGC5n4Vb0QpQxTRFVDreMqHYRin
UNrlU8OHDwD6htLNoL7gPuWZeBBxtqW2apptzdXHfhR1CZGNsCzJjDZrkUOakPLHQTF/r9Tgb0y5
aVI0rwfqPgU7R9KHEDV/QhvK76ZYzpKIL7cXrWFF6Ui5iiQ5awt4Rc15emy6etzN29qGptGvE/XG
JQaQ/cRDjP4Niy71k9NU07kYPH6+792107wQgJ3ycsU5uKpB+qjSeb8OKj/cN/p14t+8e6rqGHQH
iOWL69E0AGEvhL1J22/F2+tbvnNE0OFw19MHi4d8Chmtf0qpZNAxcpJQ9WYx+Ttxi1/3fcd1bt58
h08Lh4HNZA5xPSG7vvPmvRd7v+8bXPNnuwbUkcyYApFTB6qYFdtRz2UbEdW0fLTNmhSTY7UC+8EU
99WDsKQd9u28BbczeJYOiJtHl/B+KmYc0I8OZ+sxW6H00/r9j9u2MY2vea4oRIGscAbXArkOaNVA
Mpg88dW+a/UzHRYHxxqrIofpawjAH3pnoruCxtZdpmc6KI5WGVjybHcIuT+Xu2lqAjSbbDWmvT+v
TMfDSW8sLJCNjSFFPSpE8/yyt+J6vtMwmuN6lKZZMmRDmAOoe+xRBDhlpbflttfQ9V+3ZTqjXZVU
tmpXfwhbVVWHLJ7krluzZ5rG2a4COjHoes52q+VuPdCQJ0brxb8deJ1c3Ma5rcJs4qt7whkQHNJZ
nX9IO2KdGHor97lVDRGU16dun6L4t+9md0uZ+/1VzHT4HB/rqgHkeAidfDh37vTQdvXzwu8DXzId
OzcukpZXRaOwJqDG7nh5XqT/2mXOs+U1dy4IbavOwEBve06KgxnSP0+otqpvapyaT/e4OUqp/54e
dCg6zYru5ZCWk72DlI3a47c2sHw33rhmG+ZAx7c5swfFOcfuQokaqEWHi/L8Fzev7kqpMx3hloFs
wLEHpNMztrrHnMzlkQKSdbhtH4Oz69A22we2pOSootSimn6PvSN/dZXYYuMzja45uy+GEc0JuMij
aXz8NffN+uDIdqvB5TrKO86u09YJGzTMfgdV64Rku7zpfua8/5gt+XcQQm75t+kLNPdOAT+2UFzA
Aa9q0aXrqOfUWu5b+ToErYYi/ZwO2IJagJ/qgLnVFIwDJz9vT+37Rxims9YVDH2ajeBzOFSUB9BK
h1BU6dVBXzpfANBZzt5Ub2RuTS6g+XCVAy07xn0fessxthRUr8r+R1fG9l2nJKZj0Hgq0kmOSDRL
q/5SMfHYZp634b6GGdahZy4ESKTjL3U4Zksf9In30BbORibVsB39G3Pm/M+Vi9M1jNXh1BQkcEGl
5Nhoo/lfOlwbqFuvBvkYGXYEGxnmZgt6YPqi64J4c6aMK2Z7BYgww6rgUACu0QYs+3jZOHsYlpVO
XSdsIUFCv4wo77lugHquf6qWghy47Owz9y35qu5lbGA6NM1dxFQTiAyFS0/i5zKzurMzULC0tcUW
QaXJWpqHK5uOkyXIiORZNxaB52bjT1RT2g0vNA2vncGp1/uzlHYfTsPsAydjQcYiXqrdbR83hEAd
l8aYtKaiXrvQEWJhgVXnXVjEo3Vy/RT1DUbZxi5kmnXNw63aqsbVT+aQZEWDhBOd51M6Te5uFXO9
t0S9fmmvRfLbn2UymrZrQ+GjwaT05FLVs7NPR9vdNfX0/fbghk/RIWsdejlbtU7k4vAnyGbvS+4+
Xynw3Il991Gyuf0UQ0jUEWtzSVER9fCUaVBBzIvvYCetPf/37dEN6UCm49VY5zLohWH4hl4VFdJA
Se+UzSOqMVPglkPUXnlyzmkyPSAdefuhhlnRcWvVsk5TzR1kZ9c5GwIX3O9hW/AtblLT8FdLvglb
S5axhFPWhrRqpNy1ne8o8KLF48a8G3yFXZ/7ZvzCchpbSWT9a5kckTD9e7SdAFrg57KqP9xnIc3Z
U9mRiiY93FEKaz0KlatxFycgv7zPMXTkGi9KOc6YhhBaxM95OXxm8ZZuvck8mocXDtJi1dJPoUXU
Y6HqdVet3Vc3AUqhSD7eto/JKXS/blcou9IBhZeZHLyliaQndsB535WhZjpqbfbAFlEJlFo8z/qA
Y+eHUm3Vpg1BQwerySqN0UPXIR/kxH836fCYlYivnnpIlAzzMjvcNpDBB3Tg2kSchHnQvAkrUX/s
1YcsjTcCuGnk67S/Wf1lOaMA6KfkIoV8TmKFHLi4Ly7oiqcxcVVZLQm5gF0P1dLeO69MbrRom+7X
OilaIfo1pTEGz+NSQRou/WsecYdr3ED4czD22dGyGiTO1LEok43jrMlWmhsz0i02xL6KcLRVGfSt
L465I9X+9hwbHE0Hrq0Jz11SZ9fR7QPECfa9Lf5ZM/vFd+L7QN9MR6+5o201MTq+LhCP+yio9YmP
xcaZVmDBvHPr0kFqWc3mCvRfoIvNm/gpdZFUlFX7o6qydr+0MtvPZaUQX3N+Ksdx2XiqYUp03BrK
j1W98ti+lH1+BpHEHuT8n27Ph2no6+H9jWf0Rc9y6BySS0zYX4NbhiPkuTfitSHg6aC13FKLx0D9
e3Fz9ZMNIqpl9bh08ZZckGEydPY0K25YUiUwixzIh7prnkGB+GTLaQdn2RcScn6FOiVpzTfWrunc
oVOoIYSMVeXgg4Y5f1xt+RI3XRJYtjitSCzTyvsyl/yFymKXrurkUH5fjNGhbB2k2PM29uyLotaP
dFhO4yJO982/5u0CKmnSLzA0zWmHflACQd/l1+2xTfPv/Htt1R2dcECj9qVAB8Hqua9OZn1hcbOB
LTDsSlTfs90Gqhq+a18mmh871SGwJ+c+zU51XD9C9fjlvq/Qtu1sdsDc1uErGlCoemkS+vmITKq3
8RUGB9QBbN3kWhxc5/ZFrOmepvZDXWwxfBgu4DpgDdAOZyoJDFTZn9H3O6ZLUC+f8joP4iaFLN7G
NJu+4Do/b0IIRCGsFsd9LKGu+GwR/3c7zz/usr0OW3MWkAV3GYyToo5whR6ndr+bC3bfgUNHqyXL
mHq06WQ4TBaULh1GDmva5xvhwmSX6+9v7LJSzuaxyJ2LbOw04IlIdyVJxo3RDc6lw9TS1JldG8no
ixjjb8wpXl01nGquNk6Thtiq86qNfjsrd8LaGepHLp+m4SMgELs0/oKbXJr9ogXfCEAGL9bJ1WSd
in6asXpYyx4a4V0WMVzGUvywbfLR98v7vFiHnAmrKWzBxjp0PDGhv9sqDkM7i4NtkS26RIO76Yiz
Es0otiUJvqQ8XWGoJGlDmK7OswCCOKoZtxIEhqnXwWe+v2Z5XaxFKMBRj+Zg/5s/9edmVvdtNzoC
Lc8cFluJxPU6hqYsCFV/uDkKO3e5tA4/q3LAgvzJykOnD0j8FZAt1X+7PbThbKmDzbhTQ5xGYei5
6S8u2vg9tGS11gw6g43FanBpHWvm+QwtCe24XnowH+9JX+cPxeq7G1uBaV61vVhZThF7ROThNOaP
vVP+XkGwHdioINy2j+nttf14oGvBszivws6RMg2WMin7IAEB3ef7xtc25BK9KHNh92XYlL11Llzo
cbMp2RIPMM2utg+rpOiF1xd1mOfNd6BbPrm594IuqifF1fmuD9BhZqUFdkWpqhVN6yANW5zJDpyM
3rfZ6Aiyta0nXAvkeuHxemhV/sEHcd6GUxmCqA4ga31pd8DyV6FP4k+lZ4dysCp8gP/Upd5fdinv
i6I6jszufb+GZqBzAc8m/1nRor94Xc6dwM6RDb1vEq7e8WbbhI4JohrpyrCrQCQIXTF1bLjYEvQz
+IAOJFOlZXck4fABWUe1U/+Wsv9634tr7ot+oh5UhaIOPagXgGhL8Z3TzxtYK9N7a77rg0KY+qtb
AVJB/6ZVcXYy+86hNbftoH4SEzVW4bw2YFksyvkEWp0tglaD2+qEanzwcqVwKw4r1dffRX0Fylgj
6t5BKZgF2UxIXYj7XExHjLnpCHpOmOmCcty+BNV4ALn7rVKZITr/h0fNzRaPzmDj9UcoVgzogoc8
R4E/b68e0/BX136z7POVQiqI1KjEUUTPADyONIemaItqYha0iNJ8Y5maHnSdqDcP4pB1Gqumr0NA
1suz34l0n8be8i13hq2Lv+EkpOPH4j4r8raHqZj8W4DLHO0Ek32sAdVM+img4xZ5pyHs6Tqp2TBN
g0jwHFdWD3hIVx3Z/JWV1mOa/H17Wgx+p3OrCWg4rYuFFi82Ny+el37wLW8raptmQvPpuvAIQMVW
EaIsenZSssuY83UVd273Oois4JZTAtKfhoNXTSD1z9kB4mf18bZhDH5ta9uxdBSvGkhBoI8/6x97
NQ17BjbDgHnr7z7OtvKF79vI06FkgEl5Ik5FdsX4fOOQSOIDOzXrfVSSno4li23lyhJ8cGHRzL9n
7JUroXedtjwdSdZMULO2siwLMQ8v3LKLgEu1leJ83/qeLpAq86ymcTNmIVnUP/XUPfjOeMIe8dSA
iuv2BL+/8j0dTZbSnHBLztalyTMkPsaM7EmjttoRTPN6feqbKJQM0lqSdcDonvzUVN2Bu+OBllud
vib7aHtxVqa0SGrcvVMnSZ6nJj9mXhwMzZBG7tJsuIDJQpr/9tZSstSf0jCZ3M9j1QJg1w1b241p
cG1XHmPlUU6bJKycVO2tKn10knbdOC+azKM5LyiGaMIAMr1YvHt1Zuf/nH1Jk5y6tvUf+oiQQICY
0mRXWX1fE0WVXRYCiU6AgF//Vr7R/XyfjyPO5Axsn6pMULP32qsxGRljm4pGZaXjf6Ni/OEd/84N
awIXQQIfyattURowKaKlW1/wFAK7x3+1Rn+nh21jx7cF2+w0jArUv1DQA/xD/p0iIPydHra24JdO
JeUn2Pyb62oT08FDWkT+z5/9D+/gd7MzU66sr9A9nga2zCgmwiCtOgTqxqNFRp+2xT//mj+9hMuf
/8dGa9qB1g7mpifqhpduC18t3fIFDll/WUp/+vm/beRVxpbG0crREi8ITAu9NU3QHad9/TcPrv8b
igp/Z4rZAV5SyEPnJ6L5js+QY4JY9KYDb0Ow4vpUg0mWmQivX7R/s2n705f6bWfzkeqeEzhy+Gw4
9r59RnyNyXW4/bvgrJD/trs5fGlg+i6i02hJsB/1BuuyIIj/UtH/6eP/tr37jnr1UpLoVCEYDaD+
Wu+gb9BPM6xQX/95Wf3hePov4ti29QEpdXxqw1CGLzOFxOEuqg39dwrL8P9nj9H/B4dTv/FEFJ6Y
E2+91z4CbfnLzfyHxxP/VmpTL2bBpbA4LZJLUKqG/Qb2Tiaj5G/MpD/9hsue/89Nx5MljvslPEHB
rYs1hltiOs2yeXEKPfk/v4E//Y7Ln//H7xj9UC1qmcJTE671CSkzKLe9gR9WUYt/+aB+29stQUhr
g7i0Uw+rTJbpoRQ/Rkw5g2wgoF7/uxPkd/8yuF1TNvd1eOptwO99O+o71Y5hUTXDcP/Pz+pPq/W3
/YwpJ2TvWx+eXMKTfLBzf9tvcfs3Ysr/3e+E8W+7mdCtHiuHkN+Auzl+hCacT88RpsTtKOrk5xBH
iFJvgm54CgUkR0//7kv9tsubsW606sV2cnThuY9UOwC2YvvLu/9fNPm/R93h70yxYJgHBbtVfKnK
m1K/4yfeqC9RD6c5iJqUCT5mzfop9SZTUotn0BP7jLTVJ6LNb1YnRcoDWzAzpgt+iIwswrWr53gc
X8YoeS2l+ITBbp1KE7SnuBzGw9JPVYp7vMEtIv62uP7w5n9nopWrrfom6aKTXYRxR70ixePIhjj+
dyEq4X9x0azs4XIc0xO8DyH1asJp2lXcl3/hbf3p8/92koBDQKWaKMOrNQYM2lZ1KmWxtl//vIj+
cIr8bpI2kHmN5rpnp8UgRLedbXNVraMtQkbKv/yKP32Fy5//x0FFy34tt9GwE9pRivhWFx08uCr/
5Rj800//rdJf2yggK+7OU7NB9ZIOLTJ9peP+8z8/H4qD4A8FyO+8sw25LFoBbzuRobT7DabToNuw
H3ghBakZ32Fh/SJkPrZJjArX9vAqruWLboO3jZr7pK7fbBx+lVS8e8NS5VHZn7YmOiqR6CyERVcy
j+SGJfw8kGrMkonKrAvAEWu78o4R9b6AZZqBNPZdxZGECAVbCiE6XaowFKXV8j3QMK9th7Ti5q1d
1seIoozsCXuJOyQ7tGK5dho8FebhpOAvUynum6GTYOJ2z42F85Vui0bbZ3g/3xPJVXH5OXEQ7ztB
crXVeUmn+27tPr0w7jITxp8G3hA16U4cjTMTdA+O/aG3w1M5stMUh32akGk3KIhyWgHMoczrsNvH
UZk1UAVDhHfFGElSE6kgvXzuMty2XeBAA58GGqeSwBcIFgVnp2BwpJBK69e30xSdFMQTtajOtR/e
in5lqZc0e1UH50mHqai20xzxQoRbwZ08ltFwKof11PrkCJ3qC6ZzqR6mmwv6VHnseZmjTyPszcTU
jWPdHVBhkW1yuyO1PKjGlVmizA9QrnaXx1s1VBes588I6q3Sza+rIoRuy5rlNsHuyaTy3xk8dFe7
7ZaaXfGZvXcwRg65ezD+/Aam6PXIwzh1kiDlXGxz3pru8/Kk58rdqcCiYtbqybL2keihgKnagcES
HM6kc2pdjewDLnZt298aQm6qYf2ZcH5d1mwq5sH/OXf6GMBQVMfJy9z3sO1SO5DEC2TOZ4j+/cmV
3LXSA5EYf2iEd0W3DtM3LVI5zWW6rTVcYNTwGDSQpW0bvfEq+oxyKEohzPzZl85PW+6/z3Fpbkk8
nim1CG4J/GeSVF5BY/SOcoItblVG0W5WwX3fqDu6KpP70g8Ps/G9AlrhOa86qkDN8bs7MLRYGrQE
YrShi+UeN4DK4s6NT0Glj2ZohofSQmYPAdMtgpHv+r7TJz029Z4DaC9GsQm84+adqzjae3BTzhrm
IXdo1Skx1UeoR77TXOfNMu6Wyc8jah5ltaxp1Xd+1nbBz8RURbKSuyoSD1q03wwG1xn3nU1XBGDX
uCHAAd17dTXuxeoF6SSbA9lcm6415opDS66CeUZMk8kAZKuMJV7zgdb2uRyQvUATsV+9+AWi71cf
Jvj7uDJ75yb4BiAkiXjTi9X93nHkt/tr9VBBtZNvQzJmWLfnyfc/1oujRVyfA1VlNLFFrTdSKMhx
sj4hBwEHzbSr1b4H/SzXDMlRa1SfzRiilZdemPqULnnIu/LWlvShM+JLYvemUzSeYBtXZ7KSJqVj
dMJnewOMYfrUdwQf08zIOLv4TlfNHRnHG3+r/HyJu58dUY/QdIpUVYEDAUbd1lPQpmp0NX7sFqXx
6otTXy06ryyBOUZX7wkEJePYf639tmZ+yNds1Ui2XuzqHw1OSkAB7tdl4c18eQSj/kFId2onifOs
ip6gxPTybULcQR//akQ5grNC0saGLA25f4Ka8S3sxdVikpcY4GYl2mevrQtYHeQ4OnRaL53Na5CB
urBBzJB7gLzoMi+ff+Kff6vQJRnpZQc7tX54RRxRnKKfNGkTjzgqNp4gxHK616S86saFF2EbHihU
XHB+AtmPVeYjgmt/PtbdvkVKWxp40W7wgp1DMGsQC5wWEL04c0Cy53EVg06lhXXbtg5T2mG6nq0l
WCHAqOrDsIXXjiLczYuq6lQGgZ+N8XRKxgRW1hy+nDQbusamFetyb2vum639iM36iMiPAwkGACqI
Lm9AhOd+1ktUtXyM4PMxikPDzdskykMcjw8AFzQS74MsYHJIa7WFh8Tvv4kdtxTyjKWQlyM/dqcZ
kU/STHnfyCXlch6vQyRc8LLpbzeVXAVI14vC+ULexIAroddiCZK899mUNjX59IPtY+YIotIOod1N
YrCD6Ru0qMsehWR9gJwcZoi8ZAhDnm/HqCM4GZL7eFHXNulPbCKHpdIlgu6mQur+Qen6vtVVsjc2
5llUbjoziu815JiDp2Ex5YqIwtpyjW8DAYQp0nbOOK8/48C22VRr5B4EU5h73faT1lj047qceLsd
wyrC/m/A5UfGzJQNjefnU1SOx3od5IMRyDUIDe4E1blC9qKg83rksFq+i2yQ22hlD6ze0oHC7UJu
c/U6CbjEK9og1RwvjsTBjUziZ1gw3CDdUu6soFURyHHLKt3TYyvCH84jVVraGtORMZxTHo4vat1E
SvolybsAmQdtZDAnm6c30k9+WpY4x9a6G7Jg2TAUYvW379U2DwldD4wxedTBEmW0suBK8foQgI5S
IEqF5hbJyvkKIfN+RZxIBsrZLR/hjIsCAVtvy3w/uF6tzMPJRtkKCLxK+j4Hh/YLNMojdt7Jc2ta
z3H0g0wLK5zZxJ0Z53JPu7k9+I7qm2YO+tc5mvuzbPq2gDYRq7UiXloPpHsWJOpyHsUKGbprtaV1
A9A3hc35hrlB3SWZIzHcAH0Bb6C2mm7gVS7TuWY4s0yowtzix9eF3zlrIPmu5O0AJcCuG5FMQavA
NpmuzfzisJ9yMXCqcUyYtkc5XpWFS6r+ueQxKlBEUuaB8keY0Y5tMXmVOYWs317dqqudj2YqK0tw
FySrvCitA4Njre3q1qRuYey7EjJKt7gJ866NV4QtkPpeVHa6N4lPm2IKZPPINoTuNF0y3nV6hmoS
offjT2Zp9Rp1Ub1COKLX46omSHtISZjIk7IhDtenUvdLu+zHIB4PSD5qspA6OPRWrAYVgbKl0Gs5
vMgG/I1QV+4gOl98e7DV/1YCbmuQHZbtzdYvU5uWisW5tHILkKzWzyKt2z5aL8PEce/CoD8n3KsK
m1Rjar15LBATH+7KrqG7ERXrCY7WVRFvQlzXiPspKNqPPRxem082M+/WJczeJJ2ubkgZBgUUoltR
xvQB2bM87WQZvDPN/Ts0csgQmQXKVOy2e736LkldT/STQ32aUTGVF+9E/0UPKD6GFoNUQH9bEYmN
Q6Dsu/PaV+prSkqb6Vl90rm7H2T7yRTFey9htI2mAhXbsn6B3O92WkfBXrr6kUNknwKM1K+Q0Ogd
2dSadXyo88rMpUTq+kBvHZxd9uwyk8HxB4CGrRFGk0I+BnHvMrUGZX2l/SaQ2brEJN1msiJsO7mt
ZKvyQK+oiZcp2iGnmR09Wpp0Llf/RekxOjcwrM38of8ONv84+aK8G1iI3DYbP05r9xV1S3IFcp2f
oZhfUaUv0S9YlZlUohxDYpMr0x6q+rRyAouugcgQ74pcB2vrpV2v+t0orH4J6DKcBqiWr7ok8NGc
97eez8a0Zet0BLfHT3vhEpcHUoTYvqY9QQCuf5Vi6+HMv5a7HhEACJ1QR3wukQ7rbF4CsSZ3em54
hoORZTDMNHsY4gTXMGGZXzUdqSxUDOJcOl1AcGQCxjsEztBs4ypKMVCo0tA2uGK4ULkVg8wgHcAm
0nZCtEWCY9afxg87QECHWIUFxnKlyWXcmo86iX9wGy+Za1cQtniAtb8xdozW5XZd1/CJYX3BVcpW
EH+3eo+5wn1Xj0+kHMeUbL58gVkGLiVZf2FFwsDHD/XJr72buNlEMc7xkDNZI0vELw2DsdbIQE6y
9BAwu2ZaDOpkmxDWmm0YZD0+JGialmQRWZorHc4VOq56zHXfx/k66iEPe+joNWVxViN6FE5NrMr8
AHX6svDo4Jv5i0GzvqdiuFttX6Jya/2iI9MTCq/5da2qEEk8cbwbY30zhajtOzVUeWh0U8BlVx55
5D/XZXCFurTDudOJrIld/2ma8ItUtoYtJKSGsuPv+IrezTwM6763ywP6X5uWhECzMfv3LfPrGwYE
bT/WpfseoSgs+ol9zBuuezkT98SXvsujDhaTAEl0HpSLe6CbCHI/hl+quSz+OijjdOvGALqWaM5s
4y/ZwgegP7j32zNHbrDIDVHJjYBIf09K+yEa3afasjobTcfQ2tGuT8MKDiAoDNvMw8oHZcgv80n0
7DsWQ7ffFGrqpUJp1g9m3DWeUwfqiWpnYNWbW5OEO7ZUHAelzwqkIYLVsfpfXtTC26h141mrQeVL
GYV4MvX3hLl02iO0qd6wc2N/eqwwDUSPMcqDq2t9dGZ2OevCt7AxA3YbJch56NESNjn+xp4ptDYH
X+pnKVqouX06x/E+nLfwa0Rbf+7Wub2fIkxyaVJHO78MvGOoGhjCeWVZoIr7JuYyCEnklk8tK4+r
oz8qr6OF8aIxN9UcntrFvjXgkmCoTW9mrIUrgyFQ2pq23sGfocJKiofUhdtnt3KaC4VDSQuldhEa
6Dxy0JD5gPjvdThc4gNFWOC+kZkRBACIm709tLzRORz9JBWbt901uBLz2q/mX1Vd97cVluyN9eBm
mXaip2ckauCoDsNXY9sWnqYBevBmCfZ06d6m0Y5XEBeVZ02H6cMEbgBk1yYP3oifOUbDV+TaPpva
mKcE53DacLe880iIt4jEbdaD/lq4oHxoS9/k6Phf2m7p0qUFMtDW66rvJqvlGy05C3ZWwlO/Qbch
jFTpGI4z/SybQPVwFUHx7A2FP844MPpkMdEvL9kGA8yBO+8H/q5S921n3GBTMthoOrDeJOS8rSsO
/XAOk6KboygdZTC9rV43XE/Q1FwDBUaF2lR1fParbbqlUCdfBxoiySKZou5EkTh1G0eww97pZKQ4
zVDVjuDyQfpLo2yOkSoRkNn71c1NfTOh/XpcxokMh8RbarHfSLVOqaOOpUugUL+6cUOzHrJhp4ZJ
3CJHgLGUxyV6BdywHkZnw0yKVvj8PQxFP5wTov1vMN7djqp1+dLJgp/lLkGdlAhY3wSmnbp0G4Jx
N9XOobqd9HHEVxWZ9SeE1tAWiZKcR7laHEAL8LEy63FsT0zpinLd2hw9c4PzG1Ja5HoAgPcdDCWA
/e+XkneHba3EyRsG8xBFNOlxSpaIAEMArzOpUNHwXCbR+oF8qBmmex0BrkDiagDdPV6uexi1ZpB7
RVk3eXWYk1F5JabwVX2DvUxjpIiNcDpsxfZN0BceqJTmHRR/KBSQnLQtB0+PY143fCwYSkedzx2S
E9GYLPrGzEl3kn5FeFpHzBuvZILM1zws2fBNVPuDBFbuWLL+WhEVcFReuz7wsovm3RBb7+cUDz6K
rrWSgLbVtvxgNOK3vZ+EQ8r7Vr1uK2fptE36pUIXft1Ug6hTp3BlLVtSHkchVWbdHKZKwWONYZae
C1jeXsfWtXvsLVhm1bGEYIuAErMYcb1E7QIXGX9KEDOF0lcCvMlriRZCkhX9U+xNfrbgYWbQEbF8
hAFUmUd4SacNYvC7mQaw7ombMm/8hmaIDpj2KOcsPkTQ7t0ITLHqZujPnK5QaCc9/HbRAeoz5jSA
RLy6nbNR1vQjGUp9rAhoQQaxIjzzUCc/tHOSPPCQNnvtu3YHW38w41XS7Vkb0ZTwZr0w/usrFlP1
UddDksEvAI28E3p+WPXKUww61BW6eFQVmMoXNIkR/bR2y0+ENwcPSS3m63VtvJsEwME1DooAqNHa
XUWNaLNOdfNhwnmYTiC235ee1aeecG83rWXd5G6QdXALl0d4eUhzE9hy/Ul8rylGyf296elynxDG
D7z13zpbNply1byPFmVPdTADbZDAqIayU6fFV+7sWqFPqITsvYURbR75nkyHcm6f/XbWD7IPmqPd
IEzUzoz7IfGCW3QELifx0H6YDkVQZyc4uQzTXbgCIFM1G7LJGvrDBDzI6IbrHXHtTdpCLnYTGXhR
ioF5BXIcJyC2ZZJebAB3/ba53RwOuDIMYsW1BlKnIuXllM5bplBpA/XZBuAQsSpqGruiUtMromPr
22Ab7N6X1subKPhp5wQ3h+cwjSk9He5GVfrnBoyhPgUce1kao38uffXLLSNJofXaMm/xymPnLxzI
H0qbm0ogUs2U0hVNKN6JQcYbmz2aRtFa3VLm2itEC/xAx9qmQVTGBbkoiaCneIFje/1BEcCFoaNs
H3Fe2HulyvJuHv3uJOLNe9XRyL45jemdhLkpZtE4+nxr3ZtWGkcyapwdZjEG/Z1IbpJNt3m99GhE
E6/NyAa7kEkz9xhWPCwCN8J2Wy7DB9nK8lW61TvrNVyvfA58slybMO2TAWccZgCpmdh3O/TNnkxo
ehCXg0gBbnxYdzKy7zfPh21o677Q9gFk7kcR0DSmbXnoxwFQpWLiAFKPt7eknXOBQnOnsPSBXNKX
SC3J9ToF96YrEYQXwlHhdkIAeuoJ2aBl1TpDCUNS4ocbTtkFmbWVWDLQX+YjOvA+a3z6ZkeDHMW+
fq23Ck30YMp3FJhjZrqpv+ph1no1gJxcYG1C5jsyeyW9ErFOXlhio7ANtYEjd10S0d1W+9OukaXC
Dd72uP8ByJ/9eZsKXPPh8+pVCe76xT9K5ALuGkdm/BP025tvngK29HtJ+ypnyrMZzGvImbQNogPh
X7jc2GAJcVdWLF/YGF1WYQhIFAVJB2u9dJ7aJCWyX3ZmAfQcjf2EmFLhCl9U6s6DSXqTVptXvs/z
hMsomspiC2QCrKnpAN3riO3ga+2yqA0Bo7Sxzak0kQGW6JcfXVeXP9CCIHMlnhOZoVt0xVyhHfeD
Erdcg6wLv6cKdaMqfw7Cm+4ChbmIXZdpB6ZueRvMIG2iXIoeMIjh30RieXd4Y8gOC9sTEtfmTxQA
0b6J9XJScRBZTF6a5csnpntcx8G99C6QMMboDDnGVYOphwPy3UHm89QNjuXQ28e7pDf1gz8hVgqn
OIreFgX6Ad+oLATQqOtONu03wYQtXVHTvDZs6p8rTvmdixqAIHqZdS7mEO6WZaUPk9jIe6wcvtZc
rxTThAQeSUWUqAZRiJ25DSYcHSmVm3v2hK5/zRVMk5hKxsdalqBvsQGJnMD50pHE/tNsR3UdIK/3
dSilLSxf/veKtpXYXagnT0k46rPCGPnQyMRHzTcgfwsJWXgQG1QVvRc2eTc6Weehx5KTG3EVjLGJ
X+eqXvcyiPo96UVw15kgOrqK1xVi8Xh5ldQK6EU5UdFANFbNTa6CkD5hN7v9wgOvyfuomtYdizlu
+DWcDpcfiLGEwTIR4/BA6xInhZN0jzGDujNh2Z6GyZh8QtQ3aIn1USXBeOWibdmBNR1+V7YnNx1F
8Fm1Lu6XYWC2qdabHWjUmDocFfWAo00iYuekHeYs7ht3ZHrQ6HOsHqIs4G380MY/VrqsN1qEPOM1
DtneTnBfr5sqj40PxwPLrkyf3AbGWgzHIBRs4MqN+KT9MrIriwQz7elHNZVjWgPgBhB8EzDxZES9
G9v4FE+sBYA5PPXJ2qZAxnApMUDDuKKmepFZKOWHj4IcReaWUR6+1zHZlTF7guFQ1szea4JtjspL
HV3knRiqMGD8kP9hlmXjHTQTp62byKUzzEyCnhvnhyQYiY6zyLWazoMV1xGuW0RRj3mvJSs0xgEZ
EzACmSj24ZDLvnvRiKKE2S7aaTQiVTX/GILgbdARBHpwWCYkW+vxdaz6Y9sP1zGtMzdXO6y3nOnl
OHHvUbVQLQW03m8+QeFEi7VCv6rmU9Jghhbx4wUqXur+y+salwb18O4l4mCbuhj65RQ35m7Zyl0z
90fhqlvLvCjzG4vBsfcG0ut5jqOTMN1DlVS3vqt7wIeg7y7kFYDYL6HMLWfeLzmsKKxKlEKDBQwP
LkbW0JEfp9hdx7DhuIpaPyj6ePo0GCvYycAHNtxueSuOKIyPDEf/5MxDsnnnLZGFsealD/hpSuJH
M0UJ1pL+rDyMR3nwIrw6i0J9M4tI5klQbnsA2FBXhU1Wb2GcgYOl0xInbEoj77qF9jalJtoTXK5D
yJ6dkEfr5C/GmrQZ5oKEGIQFHgY54bDsVRLu3RCfEUxf7lunzpzzT1+NXzF24gEF+pAiWuEmgIUP
avnM9OOxj7YVSHOE+hUmEeCGIEC0DFw+SUQWICnhp+z9BtNXdJzwZqkwJtmeu012B5R0IrcV/kfb
eecxau7LrtwlA/+Ce775HjbzGeM/e29pv2Ju8zkMPoZ2OF8WgYXkhYPqP25w5Z7bG6/HbChR7a8m
YAecWj+85SLHgFl6m5ACv7IYsYlEiQoKUgeOQQjftWAglMlyaCqX07J6WKekcH5TsLDLJ0rySzJv
g/hBv6Z5vaGtoaiZMKqCabPGYJUx7FOJabM3iqvA2Y8yqG5sLIM7GFM3GNGi9iM4OTXahClBsDGM
u1DS8x92oAeNh6BqNLJbeZymLu9VADePKmgLykmyQ0DNCgpx34GeaV7aSN5FNWZcDm4AaE2d2Ldj
+w4Bn8CjW55wrSEVrkdaBInDKSO2eew66+1D33U54euIM5za4zRqgnG4fkDOZ1Rgcx+pnsQuYlYV
SYCbS4bdI4BoldVxhPiXKfSB4WAd4YE1J+ywKY37NsiEWtd8mskdHu9FIs0/13m5j+2yW1r/LBVB
uR55GN8j+VMGOYHzXtrO7liVjBQ2FHAJDR5bzr7hp3UNQxGFddjB/NrBN1IcYhGXR7wwgrEe4EOp
gOFLX7TpbAlm4W0b7sdQ3rUVP/kBe7RyvOOhjyjQ5ZVs9MwUzy2KWkB65QSnJgKk1fDwE6zmPt9w
G3zhG52Vv1wvbi38uNvbbbxZhQUmJH0v8wb1zWJ0N1HzTW3/qfD4ANJTswefymYtcLi0K9t9glmh
irqvuREPRPAIQzD/upntLV2j8mBc/6tbEz+vlhYTV0NwmA4PhA9Ha6IzNu2YdcC9JICPpLuO6qk8
86W9r+oJQMHUjEc6w3Nvs2IPNLbfT94EdwksYgAOL1sAfzNDryhBGkDAgeqOGJmuKOOHfvxuFthL
rvRTB35BDMdlSGWTzRYDu44nOOgVuSqbtjC1Pc9U1k9umW3ucE65C+U07h8jLGMh9dfICQOB2r+u
mwi1kHsAE2VHfe+eMX2VNP371Olr3sgj8jyivT9wQO+i7nLkNyEIh3WncmrOMPIxt1uMBPCAZ1AV
dfns+SSdK3JcBMJncOUogIguFZhFpuHQZUFobCE7FFUAfpsVKg+NkasBzReB3Os67uupeVO++Ipa
QIID8sLCHmZcAIYhaEIqdcOCXJn1pcQIAzhUES50wsQITakbcA4RnB5XYuqe621DJd+SnDe6Sh13
dx1ijye7XBsiji6wdxjY4v7fOI5VPDDdgtHfLm4uMOy95dI8jp2+61v9WLqthLfVGKWLX6JJrcx3
O85rjvrxKraWFZEyNF1687jVxksdjAL3KEDjOx0zDPNsUyzI3EyZxgyoAkktVV05ZDjZrsSoCoze
YM0V+fP7AIXZAcNgmBuXhZlBu0DXnbox1JlS2yNVG0Ya8h5xr++OrF6G3OcdN/RaJu4Iz7UDCI5w
fLD78vJRdUI/UNGglFCPq0I5MESA9BaPnavE34X13J/cKkFuUBj91SFuzmoL73nX54Po3g2L4d6H
t9WDg5TJsKqzQcs7E7PxOCTDbbwh0BY0m6zV0YXJTmD4hpMT3+XyqO1VEK/3vdSvSGaaUhghPMP5
1sNmFRjCesil7mGGmwHiN0f/fzg6s+VWlSSKfhERTAXUqxCaLcu27GP7hfB0gWKeh6/vRT913O5z
T9sSVGXuXHvnkHosBvOcBzcuuoMurWUzSTMiDFEVvheRfzSTaC/k36CFO5yQImAv7VvSD3etKndF
uBibRBsoLbLhV4vdd1cilzZlgiScC/QlbMNBb8+Swr/+0TH3+nwbb5kzecgjDHjHyfkN3ciP0m5n
ZcxpbBnQZT1EdfOkJTlVdV7eQ8ltY7jpj+tCQEtpl5ul12h3k4tcqKIojTM/zYsfQ87PdcQBUczf
lbSfekP7TAc4Bst79mY2xdpqvsZ50jAU6Bibk5NJ2V4eAAn3XRRNWxyx+Kqy5T8Zd6s8d4Sb3DtD
f42H2fWl2R9d3gmREa9Z6Wrxs3j81TKy6orU+rTzvPBdNUw3Z6r/03ItIn+zlIfRarTNQAmoivwJ
hafZoAqvxuFXZ6iuNg9+KMc6UJ5OtoDW/ZtmRkZ2Z732Ka9IxjO0CQdDP0gu+a2hu0+LrjF5118Y
iu9lpd5ShfMyjeOr6eq0zY74EhRmaWM+s2TsW6bGa8a5ZQ3eqzMNL5nenDhKufw89LjBrnYse/7t
Ev0hLodnKxQoaWBEzeg+mjXiOTtZ6IRKity0prCqtOJ1znTzq+4EW5Jm0wxkU7860libZsN96fJm
NevXpu/NeXTT+2jeLqwM3Wak+XzPOu1wqkeAYkXEoB6R+GWBCQsm6enHPPbUSUxi55FeutEKq/EN
zTG3Y5yyzqjLwqCt3ZtlaZBwWsWcrbb/5UCDDxba48ZBLqY7SNHJqaA8avF+O0z8RXnqqIoiTjdI
ebJZOU0/F2/iYXSfbYMFhdwFJilujEruqQe5trhO80QHBRMrhNymdWF9LDFUikzG6mMCDL7DtaQW
eh3L7SU4R7qJq6X6BSzL/yFshYFLxloQOeU9Db2PhZ/OX3R7fESiSLdTW1en1OSkbpMcKqvusXeX
EZjArIOSjFzEiTE9G4g/t0LjlyhD9Sry4TrUnnZzGiq3kseXkUjrA6KHO/YGeochMuKAfTDZFrjI
PaXcOPZusNkQlkH1+qAt2rMeITeyoUTyzshyow9jtUNXqfwMcYKt9Cy+o4J1XqK8bk49eTN7p3Hn
U1Pk4zO76wufwmf22eAw3tmRtVxcVS5vlLiPVYRgYOU9R7pkIE84gbYv6fLujmZHt7pIbzLT38q6
ji41i2uYM3XpI+FRHhaZ3mX4NrIsPY8qmq3G/h676bnMbbUfXKo6o7Z7H9dmysq/MIaNNv6zkqZg
GjGgmOgVmbAxdYArdPiOIfvWx/qyJMtIDzagb2VadSyp2B9EyJIFRV9+KBwX5abOOggc1pszTdL2
BsnqnEnac1gz+ELbuNSh/YSR87eZ5umpSWS9i4dOf9KXnv4D0CAoLFHslM6sKhfURAQlRLcGivuY
xEX46Y2quBt6AVEmymifFW19KDuWhuodfh3Kpj5IWrh78hXtvbc45EwpowfjYj5UqLLeZwR9b4TL
sDVpFSSP0Q3PRWEvDH/ajsGILdQtKhwz3eTj0u+IlNIRJWXNl6v06T20lo5Phuk/Dt46IJp8+OQa
sbnGsjeRExqezXSWtFUvISvkNmpSNdabXF0YSV3rwtTPNXmJl6Jt+ZJqi6A9NGntQcvD8JSF9rjF
bong7sbGzmBl0K4tZuuQyvi1zLrfqKuNbVIBAtSLOUDRhM0OsTbdZF3a0cvUCV0UxWcnIc4Gl3Yp
bM0fz02tjSmsu613qA7CVIfWq8UW0j88hm3UIi+jKkppZtupMKot+Fr6nA5asymKpfaNuU/9umdK
yaB6fkjdNr9VFkMrNUNGZLFcFwzxsbTWkPhzznywnLLnMoygvKZqPhihqU622dtcRMh4mwmOKPbb
pIOkappGI9o6bKBvOv6Lo9kW8gnH8uMYhvOjWp/lpc6vdOjAhpPBaNse37SxeZVGwrbhxXaOTizP
qaqOqliK/MijMn17puKnr8ik/SyjWnzqSVfJretO9uzXglH4hlm+aIOyZmZHiCgiGpm+1aZwbB3G
23SFu4WBgRLQZj1TiI5zyY9fOPD3EJaO2uYix28FFgcGO8qwy/aoZkL4vFtKPGr4QuEIxLwSnF7o
PtkF9z/QRPeTOlBJfGBsENlyR7QdxPrStpvMNnq2TRd9FOEiTRxvs2RZHPtV4/AZzE2TfNair1sG
tmlnHZlsmCeLSmcKpK33rA6o8hrh2lSM3pU9uRZYFukBtImSQGTiKI13axmyzz6z2h6WIu5cZrGt
PR0SNhy+TVO7XvpEq6oD6qepXTxhw/vxr2Qav39Jv2ZkkfvNaFP4QyMkm8RsPpZA4suPnkxjouZL
kxTgoGNdPdWVZvX2wU1dtAxOCUaTfGW0h8J2UuuI1BQ9zYau3SqvbCjum8apgjYbspNjpVjkBgYL
ry4f5nRhu0DmbTyP53fT03znGy0uen3bW5YRP0AfeVdRsH1g0/d69NzE0jiPIkX9F/NcJn6oRPYe
ZVnxpkPYOBuj6kr+7FRV1c3E6/cttJ5b08DXiSQV5rNNWwIx5qdFr1hgbnqa5FL0QCGsWmtPWo9u
7GtR3EhEhJkVVGR9xLjI3NGpuLLSufatagS5Y9xBl2k7AzMpo44edbtroCNHJ3/NXKO9EXcKqTkm
qvmnJrTuU6xp8HStHqbstyqW2EKL5UPainYUf3MaLdVWNub8W5QMoTZFbNQv7dy44Hx2wXavoaAj
o/3moja6Qul+FVtIvsk0ePGWuKLcppAhxdF3UEM43HXTVReKb5Qo2xnbj8jNOOaZDS2QJjOv8S42
NW5ZZYmYdpoAyrd8MRq0KqVm7aSZJpCQVcVa7Dt4KHO/7G0nRw9xMuKc8gFowpYQcZaN3P/QOLHF
y1LrSNgAzka77W2TzwNQnfrW7mavPWDHV9GuoXivN6PT2yTeZ+5qGmlMRkee1GgG1KCEsZX5CNRQ
ju5GF+NulIbs0ZyYkwW95yGih4LmwRdsnByDxo1a5Qs1Dh/1kFufHSi8PK2mpNq3eb6/Z+a0MTWp
0uWzLXLzregz9YvyCVyXzJJZRQLfTFHnrVxqqY90R1YxFkglmbIPRZjZ+ZYeFnLHTrr8PhPVZTH7
G4ye1qfJdCZCE/MQp1y6PaWoaDfrkjkWE8XL8sMKXmUFbu+470i8ogvYas/TY4/K2buMc9boA539
SMgJ47LjKU1ec8+zMEJ4aniRJV46iFAEboannrZPGd89liyqVT6hye68zbj5vhZD2bEf13xFgZdp
qeTYq8S1aqZ+PtLU8vEV2QqJh1OvTi2/OyEhqukzxsEGBAfIzHJvTQT6/Uz2FbNdvZ5yX8n2QHiC
nh0MtzYZ3xoLBxOB+cWHYjVVvDUYwdaHuCPzdePYY+/6wqqMl9wMTZKb6oGRPqe15W37qXXAc+wW
1wDqAkOn1B4QimU/Fz8mdnXYdau0KExGK/1Gro2/UnRfCDHUf3Ob5/CUsJxWE53Cth+Fj7rdYMnL
7B5XUNh0/QVSqDawZPXi3rdFaW/k2rrtGsie5pEZZAVi6lJ/bORQeYI0WU0vGPTYMqfpwKBhlxpn
txG36LwCoADZadLzJkg6y0xBSHXL8DstnlZ819KRtfgbnkuv98zNkvQc75Qw4WM41BwuppNX99Cx
2qPhlUzERj7bL9kU87VOteprkUI1/jzbk+lnfSpYmhANiEvezAgGWSIEsdVK21g2ZWrVxdaqBJGe
FYB6vBmsqohuYa4bzlUYjQm6kjla9BQWHUALnn97jxYI0RLpViXPw2yAOdYVwTw3MeThRlkdHGjf
8wEQeWM3D4VwT92cg2quAqYEXlrLqhh5sTnHy/jlLtlv2nNbdCu1T0QUk1nLucG1Qzyo7KfU5hdN
UVMNCUeaV5tMpYblk874xjXvT4O89ElRbJmc7TJWLgdFDubTLg80ohcmT8fFMM+M5ve27jhoZerX
LfSHsTOOeTQesATtQ8a/kIcGPWj67WlkDMjMPkytyevSfQHSw0vkkBcTk3fXnEdGoB0YGLn7QiUP
VTLcawJLR6v4oLy9eXI0d3LklUhT29214EcQn8DO6ZWh8l1vrUBDDDFEdy176+pQcTDCq+l4gOwm
nqUIT45u1ScLxcBnKNbuhtE56xybPkPGa5OE8DpxB6ack/VaJeULhMe16Yz7GPd7FY/dloEaPe3s
dQcsTfPGbJeTFccfnXI/9CK7enVx8LTyWmizs+G7/0AlOoRGRkcRIq+F/Ss3itrCBEy+16fbpuq3
NHXQ1BObjRPyrsyE7ehQtiejnYejCdqeqvbQecDKXnUcU3lH30e9lHJnd+oQN+Wzwc5z39VZ/Mt5
hFUpel4Gt9xEMm382KTTThVaa91rgWUtOYVbQknBpWOJ7skKh1MbuVbQ9NVfbhlHnvC/SAz/BqeG
gE4ARWozZBgdXSgI3kw+274z/jMFQ44cMK1KjwUkqD3rb+vjCPvSBXyWL6PLD1kT7ehbjFy2UQMR
FEGNN6nxsjpUmlS+W/SVu06V3wmPB/hFupt7/uzS18cMEDtqmNaNS7YbY8J3yjD5je15by/5AzZL
CC7tNU7mH3JCTx7fIC2v5KSlFtvErnPGgXEdaEnZSJsflKv/N7dzvlGDsZ9o6fy51prtqK1cmH4X
UG2RpTPv7vrrAqpaZZ61Wez2U7lMnljhuHNTCGi6ppM9jZTEPKAOYkLVW9+j4aAVVvkrYMs/sONy
X2vaS9fim1h9U36raBeYnIPqdcMlTKATzVLrfScZ//VK3ZLMQ9c1IJnMZjjUI/sASgQLz10h3Ciw
4DZXSWcyTME8Xzj5QccH5MHvGSixKh3SP+pr4AiQ7/aDTXRUICYUzDSLQ9KI52XKTqHn3gpXvElW
bDXcN4z4q8dMi2uK0eUl8/InzxJne4DhCVl/AE8+nvjW3uKOobsxq3ObQ6fjAJiT7iPqxbxx3dVn
Jqrn9YGgRrx3Bv1R1Ld7J9V65p0halzVt4Dy6b0sonIX2u2563kBs8GdNoiyAWVqvMkNax920wtL
RPojJ8Wd9JDHLCX1YY6LTaoN/60fC6g5mi7Xe0ADzX7hYcek+oqK9WLr8bM5Du8ukQQlg59yLj+a
vn6wvYyEFq4JUIOtNiz/MbM4ppb9NFZdH8RZehr7Ud8nxYCtEUVqZgTWGuln0Zl/nab4wbFNxll0
MHrrltrym4CILSNXCKXkw1qMt94eLw0a+baqhgfCKt4tAbEs1K7L2p8YgnP9WMMkOk6Zp/mwXDG0
c/cxWPmzy3RtA4y/YfAO8ubRurb5f5lgXGGO0au+iqBGPFxFGu8cZzo7PTVWWOzcZPgxh5CiTIui
oM4RoQdi7Vhc1h1V5xz7aV5nLdd5FTioP+59kTwmqt3qNNqBtcYAL0v00E9FEpj2co0QUtsWD2XU
fBQYAlnZ/S8ZlqdUqJybYFUFYIhT86Al6pk9smolzIJ+ig9x7p4pldfEDJ0V4qP87ZV2ZpngA8hY
EyAxHTEHMNvF6f0ts5AmdZ7aPxbcVgdDRdlRxlO+1QdpBbbFBUbh+wrW69uVOpfe9Oqtk4OSqE1C
6WKz/XJj9V8dm4Fdm8H6A0mU2kxoB3DdZWObJRWuuGaZS6Z5fphq+aAxLxMziKKRFR866E41xi/5
4DxUtRM0InopjfweToB4XnK0jXFHOPlFpmvZquSNNQq7RAk83ll6mHA7DeWAmovBYWM69YdKFbiN
uphrOm5F68y58eaVJkogUdT4k05zafzZIS+SqHZtql9EUW6HMoYY6o5Ic1RzEX163X4l2YBJQESb
fK72Db+hmBHPTWp2VkMf+SHZDmOUh94aLrOUT1UNtiklu7K65j+GYM8V1wDO6tesYdzado6NcCu2
bsljSU9Et1Zc4tjNgwxhYAN+aPtthATmyPAf9q7thKOS7bf0M12Ij4b3oWtOeJCSnbcU5D6Z9YkI
YBTdTBCVGEnMOgZLfcpbSO8Ua8k7/osLqBCDt8m7OfNsbBFsiTNjUJ1HeCLc4ajkFGjpeIvS6ZZU
AsaoOynpXOAS0Uqi6L8qZwTAN/5qzvInEuZuqakTcECUlXhIqozjGxdlZUP+ICUW+Almr3xil8pb
P4s/gpZflEdZn/P1r+/fmFt7mzfHHcZTXrODyKTfWJPVtGrP8tRzOLZY/roaGdPJsoC/J9/kAxCp
GYvHxOC3FeWYb/H+NIcuVe/Eyk/EZzMri1p7DNqp3BsEWOwsYeOLGuoXmtmDoTWcVm6BdAo3H45P
WZjvjaE/sOgZOLC/NnNxxVHzkfXecSrrFzlzE/cW+rLs31tH/qexliLAtPqc2eHRE8WD4XFKhBJJ
VJvjJ4oynzIryKrhhSZ9a9tauWUxsnppaqYkJV7LlfBfT4wq2pPBunfrNFj/mbD5a2Tk4WccO+Uh
4oFzHI+Au2TPEXSZjIrJSPmqRqpPPilPMGuPm8ey1I+95b3YJg5719rPib21vPmWif5RVJw5qGij
6p5ofd5ll3+3bEJI7PahbnCuugTJT12zK8f5WfGYaTwt0lv7Kr5NSq7fKY0PrYYTyU5zonEcNZ2A
E/8GMArMaPtqJMrfq2v1aZjTa4Vcua2xS4AXUymVbvSoTeG9olipMkf6ZVokO0PmW+Tj7KOAzLLE
/OfqufTdJP4rY+/C837p0UCuUWF759k21efEuiXDHZ67ZriR04ZjWa/e6qx6m5QWBkWMx3kguorq
OZfzGf0Vray6pE6FC9JLL7Aageqwp3TImrHCYg+7oHlUVp478/bm2l7P832OITfvFSJ2sdXGisZs
kGhCEzVAvo8LOG6+qazPd5MdXdj/xRtCJlSbPJXURZjA4r0cbLzTk3uq7Hr2ta7dp9MY2AmwFC3d
tddJlXMIeYqG/3QqMJrPMd5oWgb1lWK9mD7svMoDq3bboCPRAN+N+wOS95Bn3ncWuvtYLgejSf2h
rHcmc7INfQ9n8QSM3m27lfJe6GnyWP9cRDPvYoOZfG7dLHqQ0DM+lo4Y+1bb5Vr3vChrq3pFVaLb
xyI0npTDgZSF6jcZECdy7UnmCz1KGT8ygj0MXX8yK/Hh8t36rSV82412WuIE65+uIqa8pbrGIGRg
iIpBb7gduxzGYg6cPA3GIWeDQeQGMT7GMW+2aDiQiVSI2TA99FD6vZ0T9zq81najEADD24ysVXTv
XpR9hnN3o4hXK/WwF4w7IKmQGNeMcDX+eSxDGTncxTxedHAi8NeuOKnJk7B7Yq9r+nPNZQrg/zgv
9c7xcvQzF498UTy3RvRPB7fCMtwISGieRddvCPdf37yl0XZaycONfXironQvDeTNrq32eD2eQln7
Ykp8gPfA6jyQaO8JYftzSbQXlw5toNflJwnsOcT0jtBQDukOoi+wGkIJ9LclNv2EISbyhb4vlQbY
XRzGte6VnLtWl4HdyGesGL47QTaKwbIDkaQPc1bBRNQQhUjTZso/lMu7Cutt6tX7mXyIpcbdtBAf
2VS8nvhHfiXPYUYFnPdGBuOI8lxA/2MeS+PmHwNEzadjB+ys6LBA5IZ4JaekdpNTfR7Kwh8FDUrp
Lm+5hu+rsK8elbmTtHv88y+THu1Cs+Z7XuRfqGl3ZQJNgCDZBTKfM710abm3xLRFld5qmRmMhr5v
XC+odbVtWYE09VCtVODbaEgOZHhcWlP36yi8aKq8NlW7j0KU2aQ8UWFfaysH1pGn9aGFxEGEH55s
qsmq6fZWQhxrPQVtZ85M/aP90I6vsxoOkP415FfvT3N2xhO8sgR4nUcgUSuY4uTQiOou8XTPi3Pi
9t5Kh+YHBxIGhfg4mTZmVa9gJMwbL6bn2jD9iO9IdCWnQBy4gOQV8uPo9slm5GhIuNXrCvlRlK3j
jxmeY6Wx1LLai8nTN5NVbdcbZ+qtbda2L42+7L3QvItF3VGB1M4yLPRnIlPQopLTLPQtgLnEP1dc
ZTaQLdCa/1bzazi594jyhmijfbMw10w4I7nAjADSi8ADi1ZhNVh1o+Gj2qiNHCfCuuZHYwjPSTPe
wy56QDwYfT1OP5xMfbTMwV2nupXCeSvTdsLgNxg+j/awMcf+aLrR2WWQKLiLmOdd0qh/5F76V2Xy
qhonGONiJw33HYn6sujmCRn1W8/TwyiaZaVp9wuFbNhYf54KUTH79jGJh10Ifdr2XhuAIdR+k2Mo
Rxtm7S44Inz6enjWLY/kOGAbQwYtMDKH5lqNZP76F06mqngVKWWR5F6pKFbuqPPHIr+EcgCEl+gJ
PQqevVVUmX41qaPZZaiPNsyt7l6TpQqKWsBG8j6bvJ4mDY/hZNDU94YTdkNB1ftyuq2CgSuxg+fL
c8ROPi9+Wj8KnLUjYIL2aA7RDldIDzCC30B0n2VIqBvmAqFzzptu+duK8pjUrDqtnZ1rOZTCy8Yz
hnvoMfawKgYZBnZruzu0aDqELkC8RQGeoTcOO1cZ97nD42R2R6/Wz7J0MKRZzlY3wwN6+Jrji7ew
jZ2OGpDrcA53nrbARzmXmZ6dHQvMwVMylcYLM4YDuRU9mNb44Vjhay3LPb4HYh3U3kyGL2gBuJbG
19Jon6flxkic79Jck5Z+1mpCKIH3xItPHkcdD+ZN5DfkeQbFXQOk0h0YG6Npcnjxv68JdPn6L/HP
lPbaRsPVKABM1g8+nJdbZXveZoTnrFaBUh+nrZvm/1VuE0ztAgCYOVtTe0sg5y/JkP8MOYkrk3QD
rcXy2v2bUVJze1CnSFgpJatzoH2KfGt5svlQvDJugjYd4X/KEaMrkqCygexL6Rutpm8alb7WM4Z2
7a0EI0L3cQEMEX+AC5+hmXdpNX3lbkwXD16yiYREtFDuQ2zxSBblqbPqM5a/TW1HTza/FA/8qWhA
uAbZoBRlQcpTDB/4x2qwk0C5soFVhsZ+b3peq0KvAhEV54Wjic/6Uc9ixN3si+L4jURFCRtrfukU
RE0WaHhXqkjDFayfuX73Ma9yJWEuq5wFp9aITA6HxZdll2xaIlI+Nfpb3Khdu4jA0+xgfdssvSM/
prkUTvEoo+JTb3BPrf+i6rSRJveXD+Y7FO5l4YXXZPtIugdTPzOIyJCIREN9WAX4LXxz8M4anEo0
mueqyE7J8sWDsPZYH+vdV8TOoSn0Zz0rX1zT3iTM4dfwCz1DgalN4r2GbVIvhFA2ikdjUm9TNRzr
FViPQX5BBU5YuDtfVTMnPtrY6rnPPFg15/9X6HqCZlNV+y7CWp5zbbLdY6Jn9ZsxyTeJXn1NWX3O
cov4I4auJIDXxMsU32nh/pd7GJMVAyDgZmczhDHDZGhdeJ9FJ7vYqiZxtuCd90U5Aw87UHkT3gju
VetFL+eHJmuhUbzcCrJaL940Z3ymiGm3+JF2o0DfYheVYkq6tPsWGAbb63wwF63bll1FO03K3TwY
9PWaDqm5gJAwhUSkcuyjEcmvFdgWaqoOWTUVe1Sit0a1HxBse8hgCiB94/WRryc0OTk7QQdcJVYO
cJYz9/ALOa/hIZBlLVhVktQPLSuJ/doirmScyEfJ+kebgmYch5cuaRF1JsqNRd7non5NTTTvtjxg
QvyxwnGXC7Fjhk2AExs0hj7+zuNl12SUmJl+GfA2+mQbY9JIxgcBAeuZ2nOO6cmfCvs+cfDPNPN1
VtK9MeTBSFTwfJcHT0dpzg2xUTOdqtTq5oe/nzgbDg4KdiwUMp2OEpfQRP+wURQ2+EueCd78mjBY
UdhYVwbo2iYZCCaa49/BQnc2ku8hK/7NbkeYg9keEqN5ygm1JcDlblgEtI9RdIBapiws0GFMM7uU
cwtk3SyPAuJwWZwX0xZPEx6TjV55YBQddSH2L/hdHkCMprxlXXZWXvUvLTVxLLT+vc5xtncjrQ5G
h4vBOYGhSV0aahhv6feTVu60zrtPWf9cq/xq9uZ74UavIfYyBngOcTwpdtp6UH/KmT5NnkYp4j9t
cIK1T+H6Rg2It/Tqj2W7UPThtDbdG/Jwgg2iA1OiIkMwTovW3bS2Rz/bm985voXMrM6jlUC4c4da
sEdF3F8gC/e553y0ToZPsgRq7W1s+iYtjar4T37osTrUFQm9zG1JJTLXk395QSkdtoiG/3Q5tzu3
ZXbONsChNo2HcsExbDWY85woZLY5g8qUbXHpB9UfwzKTm/Vkqgq4ZKu9s2UVkiYq3I3As72Fdgz5
vwwf6T2gS1NKLY2yi7BdECBd36KgqGBxtYeQm5f1h1tniatAiQXmjI+lc1obhGZSZ1uDVtNT8DBb
Lupc9wBqszNiE9XtDzoEhCct+dWz7Iz3/Byp5FOfvB2j9ovB1m6uxvqQeDZoZfTP7qFupebhdE7N
R2zQe2xikjGX+86m8qOVLdAyyUSDPz8WLRo3hhPZOXd7yslJ0350XjDGtAdrGF4FJ8rEUR9NFgY9
YwnyMgn6Rq/B0auja+anasT3HpMvhCK5Z+nbze3KF4jtt8pGk8ed8hBG3Z+XpKd5QlblT7xamXUx
yXopqGPogyLyWyRTnHA62+gBs7sg35LfMxAxoOIMyVS626WzbH+Muu2qMorZu4WNTk3flU0AGvbr
NAMlawGECvd8c5firrruSyxiANTBSTA0CDxl/0fPuSdRIuiUcVjLkM4Nv3lagliI86RpvjmNxDSu
z5UU8kt53E959JKjZ5gyO2ZOepRleBpNvHakrUEan4zeOaaZdZ1rnL7Y30k+YUoxWxGJu5mv+ure
LCMRXO6F0LLId1Kvp5IcW19z81se1zC+qrvjX0YEHYt9VCkNWLaDLYJ1pL1XP2vz51Tuc4fkEmfT
3Rn5+zmfIAT+XAUi6QBlMtynUyalhxf8RHYQJI507lHFRHKxHoQ9novZfpwq98kws8fW6+9jJN9D
AulpxppLUlM6rR+vubIsA/V27OVXsjiP609PXkW0SUwCrtZgKHRDq6+3LVM0k6I3huoy+EbLaXnp
4upq9CTLEdUU0o9MXrJj1pQHyyiPVHpPZVJ+6NJ7iAwYQ63R/19cEgHhJ139WHj1Ye2PZqp0m9m3
CKu7XgGXiiq/htZ8IPnrNLrlxa4ROqnGW2leeOeLq2kh2DXVEu/1Bna8NXibQ9LcAtvuK6Y6dbo1
mqZ49GCjD00yENojui4AzTQfp6iP9qWu4ssUKvfZJFEJNtdY3lRDhYxhTD8OE57unWdo0Q8JBBjr
WNKcbutp9P7FOE94WKK+uBYTh800V0fRl6QpDbNOVJNcu53yKoCch8p4dzjhN84grr1lkqy2EpXm
9BeXID0Vl8IqA7B5BQKR2mQhI4W3num3yQmmR9Of9GZk5PbX6cJTKDX3AfM+EzGAma0KMSv1U/9C
1O1a6Flfdhi+jDnhYWUdc1Bls33Kki75r5Yj7Aclg7+O0xxdD0HZmY0sI90DG+ad8TBBfTC1ib8B
cIezRWbqpqD5X+z8XEsyiJI22msziVo9Tfb6v0Rt984vzEA8805ZGv4gdrzL0T6UKK3E3VXaphwp
jPIwepA6mQdl9qHGBKOcV4Ubk5yloa++pGufk5ZnGF8IUGo8v9VTN+xmbf7spuxAEt6ZocSjC8se
297f4FUfWTk+ktj3t0rdbCx7wy9PpVgRUzC0r/Ad0YHqjqKzYx4aT/E/TPlvgIMk29k5rHJK4NnY
/oRcdFbLyCUS7Q+GSCaDyHWF8YIP/zg2zhWbEGRas8N0f4EQ6v9/pZNLdI+T8GEsyWdtknG6SLs6
uCNZddAzT5GcLjqabPo/js5rOXIcC6JfxAiQoH0t71UlL70wWt0aek+A5uv3cF92ZmNct4oFXuTN
PFmrb6HGPxxV/s7tkjumg0uIEyqWSzhg2lTNdGUxWFKDY/5YOn12eg8Dx2R1sHi8LbaCR2gItUdI
/RpmeYZDQoiRBNCmk0OygWe07Wde9CQav50ivfbYKtZaJiz6VHDHSf+IUoeN/ZCVMBL1yY0nXAmQ
Bjapob/GkFBb6gf/yjEc2O03iwWcoS3w2pe8D0q+C7mJJZCLde11wAT7hgwtx/bKxYO+taukwBxS
o3i4jXpmMDP3ht8/bIdJIDThVII84BOVQD207dwnLVgIMPFiND3Vef4xGhEkwTkKjqmXt5eqIrgj
J2uJp9PgSe/cf2HdfXez5T+GtLiScvVP7rRc6PD+rrumSyBfVawwWSmvKB0fGW+Gjuund2xbG6hG
XbwUWfujsa3haL3hVLwi7eekXLHU2TP7wxir9Caai/poDJn6a4lZ7N058veqFOY/FbVFsIpDHJ3C
GpEy/JZVQ44ltmqC4p64hdgHZfVZVdDtEHyZeilUXVXwXFeFzIoVbyP4PGG00TSZ7L3Meje5/b6L
icfQIIISu+arMvvfAlGXM6+MblVHAKQqjTeppfjPi6bir8RJgNMEnDu8tKlat0ymB0+MDEC++xyP
HJeDskF4xOZ01ECIVvw1klxGB/snCx+ySAH7jNmrxS6MkbEcNg6rrnjS7GwmiTxs8FmpuVCXBI3m
Vbn+uPNL17+InOBzJKeG8dc5zXbO7Un1YEV9trfXrPEfjTbBOqS4uK0qJ7TsJCFoytIMMVM11yRj
UJ6VDSlvrsIbX5aM5fP0Uk7M6lE7/kPmYXcyVMEL+XB2U21A7CEbKvcX4Pt7r9s7gcd7jfkBvlOO
H0JDkhIjq46gT97CJoIS0jNrdL1dbAPw5MCOUBDgAQ/7Pik9bpTBSyIwo3eejq6Vrr7zTv4nfR9M
q6qx2gtK9gqvbl5kqr5GTBquHR2UORecHgz03MrPmZ6t1VAlT0NF5F4PhMvJzBa73o7gabkdu4zM
bdfDOFo1tDD+icrscJNFzhFV+D5Ejo2FunyVuTWvg4KrPfGjGjt/nF1Zw8tzN1jyM/BwH8VW/YU9
xd5G4/jPzeC3Jcwf2cR2bpzK7GtS05tlqbvngZFy26z+bIu0ujQSv3YVRKzYSvaYWXO2sMofUdLu
Vu+n+7CWZx1XXchZTk6jUfhyzNLJcLFi2nCsKYeBOzcnUfYYvI3morzUYcvk/Bm5Vd0ckd4MH7u1
EeX7Gjvbigjnf71qfk3d7aF71KDN8ruVJ1z/TDiy47+Zo4G7yMDVE8oY76WVw1YuUulLlHdPXWvd
x5yXiKNQNYg4VuvALb9lzDXX7vtH3PRg3MrfPhK/mDf9LQoOXDjH+Fe088PI02udQw1Z/qRISmZB
xjlIQg/mHjzBniQuwUHtOgvDwOr4Zrjl4gOCrsa88R0UPeJiyIfh5f28gXTTnGWcOBufnFWTToc+
ws0FYZEsStgz/B2qqNqLsfUKrBXBc0Lh6hGNKV402XztBb75J/Bn49HhYDt5kx97GwiVc79uRk4q
7tNY7qDMtBuBE/xcGAR5Jgp71j7OinNZ5mwHRtvtiZhqehoS8kWda8iLjODi7uchqh9Dk+bfeStM
Nm4YONkGC09k/PsmIleBaZCHZ+NVfgrDzU+pVY2/4LZI6/Yo+h6XX1hpz7ZRN6+S7md/bjBDt4GZ
3Yeu1g0nfwBG1uoFybZQsU1zE/fUSk+8az1pTPEk6fmYR3XC7F3u+ykU50z6yZOOIngovTM/98m/
kN9Njucnt/442uj/OmPLPse3ohJfgBJNRz7BwgTsuMLiemryP36WP+MiTLAWaz1A8gPI85EvQVDy
SqAFbygh3JnMQTtHVIFsG1kNj28Btof3epWUNzLsb47uiGtnOsd/VhrRTlPhNG/xwQ8fFdJbiSN/
rfOA8wX2lPvfWAv/Fo89gUY8X/5/AsRUtYZfma9SjhEowMlAXVPeK0ghoYhg3iCKGAWGWbcN6j+6
QZ8zI27VHrCme4/DAIeYIz6qyRgjdD2b/rZQ528ibVnVxM4UsjMdcL2RvgzBKSRu91FPiTjGI3HI
atZzTTpcBIc0T60j9AR9cIDDI+laJuYkMww2hBv9EyDoEWhLKy6Rnsi69bH3q4bOWuzQk+3x3jOs
/9yu4XhOsopk28ClrgdCnVnJ+MzelXBBTfh3mgh8GTigWGsRYHiOc+SIyQiQCRzHe+BxZDb1zdgG
2Emcre3imVHerDCme1VgYYwSv1AUyWCw8XPQrGreTJIswNlGAUy5rBPuHDqvf8pYuleVrndlgTmk
HubppEGhrvipBs/zHGJs5Vw+EG73vod6DJ9UMFTHAu1rHYYdr3ep6vFkDXN0EqTqfuwhQimQ5XiY
ReGtvVkTh0788HlK3eRK4nU+WeTBzrKcEmBz/RSvMytGpcZW+UlsF+y2af3ra3yam5Y2okMehIqA
ggdPOTUMDGNTFi5otO6TnCJ6oOQWue492rODesiuMU/RlcBgyBXLr+ydV+C51MTSUcyDYro60gVO
5DG4n6RNmPwx5xOw/rhWDVReaf/ouTOO1dQEz3mu9Y4fBmU/We86R19NmGTCykxOjsM+koZ20YIE
L4Yc32mWp3+0UU5Ek4ACrsehjreTowVLKAMJILBmhS8BS9ouxvt2c7yC90OCIPmWcJeEjilAbvp2
1v/4uuE6XwiPGWecPHRSXRrFex3Ghr9i1KInYUot/eQrnYRHVeBGwlmGv6mFaUQkHqvssS+TfLyp
JgkdKJXuGJMbtQOWTCVW08TwFweSs1j92ylE00R1SIlhzYZJFQqnIxf61EcVoy1Zu3XK9n+UxI5z
EqRsw/XFmW2Esgz44dqYA3cbNsE83ma0jecQ2+7aEpPAUhEl1U4l3ljvBUfmpo46BOeQo6nWtX52
HO2+F75RPpe+kb0GElkGI0W5L0dtf4sml6s6TdN9Sz3SzQH1vI00mlTpsNuV0cjcwkPpfg6g9l6L
GZadnkNYMbrx/lTYn6NVqbraAckxy37f82IEpmD66SaVTbt1fG6oYZ024ZPndMVFixjOSEfx4tpt
vGmN52GpQAhSMisk63usYxxo44xuU/lO/WFJt3jNufgQti+JnmmTHAjRgMtoBAKXItyYtpnKraVI
W5Dgc0GkaDqhsbHDAhPqL8Qa/7cSdvkAZgvNQ2r7KgPSfHmjshXrLrmtPV+sdVI1K7cxm72MQ/FO
KGXa88Nc+B8M+G2BQWYdQndfkStFTki9jkMp+G3DAJApeupKGW127Vvynk8Vt9d75bp62qYBaDAN
QX0nI8e9WzWdg8wg+SMwoaaTYNYvFQ4/9sEeWde4wsaxI7OSJ1sPG+UeZpb5HXH2XKOSdKLrVC1K
KvSibxsP0Uayxj8NNtT0TqDhx+izDNG1fzc8nV6tzjeIwpvF2XQS99FmGmoS0ci9HDBpoDdBvGAo
aI9ZYtgv8UhhqOhEvrPZL73XeZbgek9Usa8SlB3bMNqLQaQuWwUlqbmBbPyv6xnBf0pVkE1ITwWX
yqkg8BOA3miPxiXa3jl3YavdTfg36IBjTPPrBJ6zy/JNb+fyn6eE8UyWAZx76qpNIpBKXZQO7+BH
NUlpxykankcicfbM1cZRDBs7HNfWBogeBuamkYd4xLzZCDgpdkNE00JQ2FmkezfxbMIrELXeD16U
/014Ke2ooEXFgXO1dr0KXJlH8MEgSApotGyNYNNZbLaIr8hN4+MiC+OMHYplI2wsKxh3rBRYl8Fp
yfLF3acMVHUXnRerg+/W032Kp/qQaZwZBz+FqAeUnjWiqeEmzENIjNMdqm4PRm3YVkmUPIVJa/2C
4CBImib2sy/m6AEaoCGSWed7Z/AMlGM19gc9tcDrQm7PuDqWBnpKfOb+R8o+K3YNl2Ibd6PyTvgQ
y8vsdai+tQsVPW3YwjVTf+qdhKubZBmXOPbPlA39ESoX47jDspHKGedg2z374RqgapbO+d4YoJ66
LDHv+UTubc2LfckrjsFLUwXfKZ7cxXMiXlI0FVAY5cyOQY/OJukM99akBPn5kAG9qNnayDT08Mnq
X1sF+UkbprjgxxWf6eSBguQKytxXptwKVglh7h2lnM3Gcopgk0TLvn+I3LcpdNWrPcxvshDZtTWG
ni2Xl287J/VRioCPbuLW716D1Gff41cq3kAJHJ7K0SC6Y56XWQVZdPjsA5a01oCFweQ2kraA6ugR
mIwFgEM8axTPZfIuhb9tId8HZQ0NPATxZ/9tqpYbl49zj15vJullw53G77aRIkhKTO4pzxovrqgS
O3dWxPc9xXW23KA/Eu2J7GbDc7XDKsnqL5D8p9CM7U59Wiz3eVThM3bZnzQavxVtD5MzmCtnFiuD
KSEhA+mDUALM66xnCX5LuWKj4/YeR8nFYfOEPZp3zAv5EbBp5prv29ryvEOQNSfP6B59G/LjgkEy
GdwG213WNT91EN3pNySL15El89d5X/1NJGmrOv4ObZ/SBT1vYvIZHFVcnkJqDFxgKGQ0Nx1306KC
I52P1svUsRoPR5OIWvTCpu0wZ0HJm5EuimY8VvRGKDPG8D5vBcUVEQ9l7lDrO+10lJzFOJ0pFd+l
gNbJId5b/zomVCfonxK+9TzGd9NscOG0F6E+VPHBFeWcJ8EmTdiBFt5plpgK0wIpHkgfll2E4EZN
i5V4eDXGiYtG1Vi7Ke1IskBtXc2t0x5bx7efuBTkgJAj5a+nStaXcaYYJGPbphki8cSqKPaf5rJB
mIkKO99FlmHuOlPMG7QoYG2dZ/5zHLu6pyZTraiWsZTg6EpHkBX6sk/PeZfT6wC/lRgwPAvwV+Sk
26SZ7qDr0oPv+B3xnjR8rl3RcCtLsDZlNRgLqSasonyzV3VXd5+FQ2NDz7R7tIp+uuZD1f9xbeTi
XGbzY3aNCuq0Y1MCIJBWJkM0t8gp6oumXOkxgq7C1daj1PQlBm3pVtkb1ndAWu48v8V2pfBdjc1T
pN10T7Au3BmG0Rx6IBirvIRI2C4EiNqRFnbYMv1NirzfobtOa7+j3CvtYbqHcuAVJkmezjgfbEix
yluxU/sWnuaQBdid7Yxuxumhw06cMso+toDe5I5aqqU7QFZHv1Y9gcjW3IOHNRDtSCPFNiy9GOz7
2fWBC7le4ZzaqIwEUXJw5anjBYc4z4tdKRG91RDUz87gjnw70sj5hmxAX4hV5PY3Oru5AUcWsZAF
cTfb9m89OPoAqMRfo38T9ihc/DZBOfDe7qvNAIMS6onnIqqMRALxqmLD9OJdl0YsJis2cXsH/OqK
sQpSiV32K8NTX9pCdzJIvG39pCL5Dc6EEZ8nC06nYa7Z/cY7VaSAJGk0XaUlGmhuqAHmBJm2Kmyz
oy9bGBm5GzHYJMk4Y1ofCTP00TxvpfC6I0Fp70pNlfuZqiL/U/L874qeLWiCoft98BG3+B3PnyHE
bzLQ1QDUOpnqrZ6Nn6rNM06O7q8JbWCTktOG/W7hhsq7e1H65rZuMcQGldlsa4OdslTmDypht8Yl
3G1n6RVHP3cxqLS1u/Exu96A4aYHexTUiohEEHcuyg8iV/LR1wPaKKfssc8lmGiD7VURxOFZ8Fr8
o1LRrPMJywLOZCDpfurUeIGBBEd4blad04lzaDPqGUmOfWqq60elc+u97XldWCF2O5mIf6Kuy2cH
7hrVMLlHpYeO15VrC6R2oV/ZInRHwaKY+gAun9rJqp0lbIN7A2AlL6oxQAaO2qlp0BtBzO4iyTFu
IkXIUPMmOZP1x47XE600TVAtTWwPV57mnO1MRqUFEaTh1Mm4+Asxr7gPWjZra4xcBhcn3GexGp/n
JAOEMkTxZqxKrJQS/1Th1+V6tJnMZNyW27DyCM2KVrxUY50Sz1eNPpOwxGhGl+saZp7eq46yoF7Z
cqsjdraWMif+Avv1eXLnu5Vlxr+gy7v9kDT9paMXZseOUtzCNMe/ze3gDOAAh47D9iBQgbpxn7Nf
LQzA2zhucTTmfBitqaNvoyjL97GP9A2Qo/lc1bwVPCmJ01rEJ279pO0NeVvjuQwbf2PLGNdeACKP
jAmpD6dlvKmN6SjRcjdmM4+nKU8qUK7Yc3TUf2ZB3zgQfdm8JD6GQz7J0N6aWaaJ1Bm6WmWTzG5W
3xfXPOzK5ZSs9m2dLC4Us10HIcU5hT8w5xFrqp4lH+t1mGL12wqHZx0bePHuCuTfXvcAYrBdrEmS
WCA257aFWyWsNzbcchcp+UcyxJ16wL5nYv4kgwzgBEYJ+RAEWr4tjZowkkMSJ0l8RofiUDUh1xT8
voyVpCS2oW53KEoEil+jfty5kXXO/OnP5PLbkj6DbGn/TX31bvODCiu1tgHVQBLczuy2KfbaN2EB
98fZL38e+AlfRveQuN9V69EcWn8hvCDxYjeZGvGG32NThMG6q65jpbc14AFs/F6WgMVpSJVpFL/p
aswF9IJgQ9gGEUaeR/QhMAGriVef66PT5yNfDP20/FFOeIITfNKpJdUeUCnOVFmcRJS86Sa/5hGG
K8sSXxE1QSq0LwlvmAoy0NyikTo4ew2xzbtxk8G5XUWyvdQc2SrQL5A8djIocTpHhznOXyb+gSxT
J9Nmeq26YFh1BM6bJMEd4CAQGO0dP9s8wqYaHExB4RlGyRqBZc04fUsM60tYnPl4fd20JYpCNpZJ
l4OTIrLmb9ZIZDr6i0axTc18F4K43BiiemGtwsoamoOyoRFdG6nWVnJten8PGhHVL3gJpcLenB2t
BEZ+h48GbHjXUcxXkeZbHqGEYKtZJD8GhMpNgFs8Cue/iYbZH9jrEdoxigHmDZURE5s3pgNlawad
2Hfvw3x3YTSx3/wwCl4OxS01h61ph++WZhMzZwfDFodGRCcjCQ7NSI6CgmteFvqFkh595I+Opz5z
PuOCX22osdpnCSC85bmLmP1SR8A6CkgFeWd7mnaMARhW//bhT219VPO4AY+Ln2rxR6f/ueEdy9IF
TyHFHgJ4JJ4Uz7JWPEW5A9S3HZrzLNDVFvAqoENiTbDAoGKsApvfRJQSndDbmYDm8hgmwnsZ03GX
yeccbmfCE+6b3dGf0j9+IWBpM7MOHIgfU/XHiNrVaH5mKJSCD5eWmYtL0QC4QsyzEWIPZ49jROee
de+kCyiwnNy402Ry1zwbYykv/Jc8/mpvzKugwc08aPK7FlUK+EIHTNlesAUlvXXBPbhxevXJk6OW
QEJ2QoFyqJZYYr0LFCaJtOrefJW/8IrbVkpvGxI6c1TdAt3gsWh4OJbkvZ/dSFQxrGdrNv99+hUa
5mZqJgHCk6vEAG+svw9D8h4PimYG+Y+g4hGqx4dfpxbnjODp9zYCD1GFBZwv7ODLg5erx+J/iwcM
qrTRV3m1S41xb0YSjwDtM6NckEnGeoj9r2xovqvGeJXm1G8H5b4vTyTCIwlP/tZJmk8SGC6M9X3g
piehfOfYYIZq8+lFeS9d/CGgSKxicstm03+YSwPnCNctwjn2pJsFwdIVb9TjUhKQULsZLcxBQojB
Znax2Q0ebPmp5qwlKjMKrKkkOLzdyNeYWPx0TgYyrDSrMKAF4QOqqXG2O4uGHhk8dVCEfDvlkUpT
SqPtty6LbpPGvcNbYFemBabb4lYvz2djhBfuYeamtDljRzkSGiOE1KbOMVAUXHcN9lWH+8ryIFiz
+5TP4ycVgAd7MfTkEhCD0TeLVShfgB44f4htLk9Dmg57R0NFAvWZz+raOB5empHNaI3jfVNVMf7L
tmBtVKjqW7WB9WB8ng6x5ZbEC5PuIiJdML1xNTMDbhWRCzU8CF965qR6Rp5f4KVwNkjAYDaXQ80b
1jbfY6pn6CNVxrTNrQhoHnBzigGx71euegPDc4HmfbLmCJZou1cTMBItT9i3GNH8HsUtH2n6I0WN
IIzsyC2HB14/FUn+AT0NzHzSlbsi5RwsYoP5uXkEE5n7AgjERhKWWbvsjfd15FzbbpnbY7wJ/MRf
I0VegIou5pZ+nVTV39gc6Y9AAOTZ00Ow42dDMFmrvdfjDbQK90GPMvc6CNlUyGCyj6P0RPTnhRqD
FYV/L1VEFxVtALgxfk0D/3zSZFfeKwQWrUvrAt0GFGKxoHBxV3JTpvwA7dnvseDNLhsDLqjKSY21
S7Kcap3xi438j+tRmxiCwKD5rurX/vJ2rHAtrqio+VV8+6WDTBcYS1zKxIEdbI2x4aDQuzEasBNp
F/0kfodAYKzHIuWBbr9CNH8QQKdqwpypgOi1nAcq884UHuwzO75EInxC2Xnmool05lvVRmXRNRrd
nd90H3PKT0xPPVaYodo2nBiVKNMtkea/MEQu7Cs2Mx9hS9UJ+s4pHzu0T+tsMkpDH/qUGWNHIc5D
QAkf7WFoYUSJ6IHAaVsmV3fQH8EsaFPqJY8QhYFpgWvdQFpMFduDBfXijPAHONVGkyKCseuidecH
LxYw5DalRzMIumhbcWrA8Qh4o9cjLU4mwvQUvSy/CZD8i6Np+DtJceZqzqOYQzRgtB2P3BbBAVT+
3tLqEerxUvDLL1sKk3BLbyJ/eEl64xm0TLKxwwluw8Aca0TWqrAB4xnkOoMKf37poK9w5kVAnbkk
k7gvUdCCkNaJFkMGDUXg5lNitOtutknE61floaKWHD5aA9EK3CcnY88EdJBvdqWBzEXcOur2ta7B
ts6R8eo3GMocnBI6GqhjyfTfxGXTL8xgS48e1SkuxNqwaK4oo6BFJwy1TZjsbcN8UBH4Fi/cK153
+7jGHFyYzRqKZc8mSl0lNnZXcCFq2mE3gvqShvFpqwnree/tc16hMXebVqNjWBJPdRMR4uiyu0CL
KTjhUvrMad/co6BSPFq9sTo62Kr86/vq7HEP12awjHocAdzf5drpvAzfo33mqS3o+ivvBW6O9TAP
zdVvB2urG1LunWW2KINy2vqL19APok9tTLep9FlLzb+1xYVwnOfi1uAatJkPM1KRtB7eM8Ktft4S
7uL1UbvpH5oVum+F2/scVdNXS7nqHYXdIzVp3iy3v6dF655s2QRfRTKEr1Zpg2kKIqybEb4dQOH8
jkIGJNuKoQGEuHOV3+N1jO/hBLZbsZnzbYIvBtYglsumSjCoBv7zFFHJNRPk2Xq+MlcN5WPQk7mR
x1DA26tTuM2OjUsFwJ1/glLWU26noJxsyidlwxdzPucmIOoGp9oqiEk1FTbr0JKwje8vxDvGN8Tj
xsIXCCJxeXuwzcMQA3hHW/06nAfQyH4BXENYN82abBvyidDZucZQs+VCGK9oQmW14ZZyZ2fBf1gu
vXVky5KVwHRBn3iLZkGf0VzyO3LIhECO+KxID7S9fG9BICRRp3CYF//CZPjhQIrvTmw9u03wThXs
Mzr0wXUtuZsD4Ng6li9xaIIGMDdNIB85ZBZWGge7CcCV4t6dMBX2UWisckqN9iDgjWtpqZEcFp5r
k1AAT6dukjvqhtq0Y4lPgmWDBRKfGhYk4iDaz/zYZYCHPsWttXYc/xv//KvvdI9icj8W8TeiobGA
Ek80G4ZnWmTXAvG8SeZTwq/NkcOrTrRYQQKhjEUkC3/CvE/2gv4K+o8yCyLENqxU/cALL0UXlVm6
BzuECl/CSdBkaXyM8GWVnGQomcXjNzQFl1zsJLa98D0YSuWzNTnAKAz4FL1QLDgAL/HBFi9wx0uY
ViOr6YpvaxsfwtE+1l3CtcGftqK3yy2a9yMxmwd+ZP8Y6AHYSwO2BAgKn1HyN5nD7zJwvhsft3jT
XIe6vNujvkQuDj9b54doNl8831J/ZGK/QtLbLj5Sx6/7I0ohtwL/povpeWhpszWpt5OT8dOGnX4E
0o82g5Hd6qx9eLkHct/g1kT7Smo80lwMq4QdbJDl3D9ps9zPYP9tY7hljqgPncWaK/n/3zTR2OlE
aXvk6OZKkBxcnWBNVhi05NxVm6Lx08OoFhh3zp60jsYtVQ6IR6pjQToSf6IrWKl3L046AIke2PXy
3RyCD4xY26kK36oGyyDn+rsrizs2gFMXR0eVjld86+dpDm5sCv7Iii+H0vZuLqYPjC0/Anljx3b+
hqi3IdrtsKtKoeFgyvMzc5uBuJ1t5xRzq+3w1iYlQwyKOGvdtR1IqGvcShO6XZxF2jCl+dp2zFsN
5ajBvCkzJ1j6rvfE8MvN5Kb0n9FzZDkR/jHBLiaavVdCjP95kllehmueuJOXY8KHQnc3UpersAEt
cGSdhQofgxwQ7FbdLmMTb3/S8nQSI9vt2c92QcxdOlBXNLprkMVH35q53mMAjtQEfcymDSrS/1Bl
IC0kL7adnTGWfMdElzZVW342I/wnbgFFUcFCsRq2eRJcLa8IMBj/iYr+q1WQu9N6FHj3awesvFt4
4hBNPQUJc+8centptHdNqDcUSGG+yksEBY12nwfsmqrK2FnkL3asIzEWMcLeKqMUAE5CyHRuuOhS
Uky4H9gFJ4NowMSWFlflhh97iW3o6P7/mpp6Pgs41lefVgYANwI5hyMjGNQDG1hxY8seEZlqi3bn
uVF30JmXkoWCwbcewkT8tE5FdEzFhnvn7V5+lmXmYb7AFacoJcdMswCaqooa5NR2uvWYBfaOcCQg
VWpcRj4XXgv1bMOcD0O1xpONa1Jm6FsOXG7X9FS+jnG5bLNAxLe4G02Uv956bpLW2McqgSnujt7R
0QDki4n5MNa+dxrCHsdQJfKLgP9z4LiR29AN8Drpudrj7Si2GFmdy1waMEpsybA0LJsIA1A/ba/e
bi5jAOx223Yb/vU19b0+CUbHSs5U5QwbOjyQJ7rRIfQRV59133D2gdxmllbGyUknypZ72jSWqua9
00bgnj0f0JCrCped5az3hsu6F4A5jkM207u4jOd71fPNU0aEIzRwjEcvOZOQblqeJ7PfBrDUtkXD
ZkybaOhsIeKtJTXFnJKDWg6gRcw0d4mX2Q2olzZ9Ghr9zwJbwNOVugc3MkJ700G4fHEXgkID9WBl
oNxt1ZTrc21b/qUwBowXuV8+jXO5HOM2okY8+zWQc1CrK64p6efodv6es6bfT2kwbxWWTdj5bPrM
lHep14b5PhLBr8P7aEnslnwtPdgc+MEn+CHxH5vdxKpu5UWEEgAauyy+TRVLiDHcZsu6qw+4ADvH
AsXM4LiDIHkt/O5vz40IT0Dwn4xq+Ktue3AD96sf0lM/ZKdE0myOKLqT6GhB0ULljLs7romtM+DS
hV9B3aNJpCa0ks+i7e1VGXZbH0RjZlh3WzX/Zqsl40yiYTUs4cQ6XEIyEPd4jMmMAPYTwjlnYHOw
7yZ0tasviVd4CXRt2mS2T0J7zHRKvU1KjTiQaasx4kvlLR03NasufhZYVjf5RKp/CWRUcHtx35/g
i29ax/4Ym3Q9mPNLYlUQB+K9RaFFo9jWOu0rdOdf5eCNihuuoP0ylRTRxZ2CS0ZXqFkb1yFdZMTi
Is3w2NXVT9wNDd7J4jQl6X1MUUVb9xlW09OgzK9uHp+Vdon3cynNKFbqE3dYOZ3xZwmmeFPyYqEG
xbJ6ymb7yasdvDLZV08yrzf8vd01NwvNrgE7Q1dUfJkgLvFuJC6YgACPm4fjylutTbLrVvbZZSyO
AEDBMLygBb4KuMDeYHkrK4/3szOchgyGgJgrlotGe4xa+WyV1s6bs+vy/52E+6QF+j4bIpSk6Rr5
FKfgrv7JVbeLvOEpEOLq1i2PQf3VLIyTvhjf/UJfqqALlvojAWS9DPZsQ9DEejKSaj7hczthKmHZ
rL9JiuzKvDhisbk1rthL7Ma7QBasn4snbN1PFvKWi6kIrxj8nCpKH3bi3rtmvpv/D74MN8o723OX
qoCLrnFhHCVb3KDD/Z/lkTTYiFps/Hbuvs4OvR988dg90UPIzgk/Xdj0L9GUed+IL+yi4iy/Dvi0
fAXWLWzcL7Myj1Y5gYcymVZWJKT8V5dYDr84CNtz4d461nM0jkRw3lLee2ZZ/f9HqzAM2lYObARm
1EARZZww4xTDxGbMm4EU9HDbJGM3o3XP3hXJ3MxZxUZ28LBQ0ChqpWfcS+kMhwHrGCURUkK1bjFi
dzEYUSJaezBcqjO+AwSgfviGZPICKpNWbzfkOF6MLLWQO5P5A0r8ZkioBgvy4lNX3try9T6HKLLQ
s3yyt079M+CXg/kMMTfq14vSnHW+ddGWgOpPV+4iLLSRyNaOPY37fgRNQQg2QdnU/2PpPJbjRpYo
+kWIgDfb9t6wSTapDYIiJXjv8fXvpOatNCOR3TBVWWmuMad1jiplTV4DeRNLDVq5iJCj+npgxPDp
jQo6VTCRy2TNAbOJDcSvfeA0vnHQ8Gxnrn5oFcxHJtNYdDR5UkZfxyrQ1nUfPrGTXk7IHHAmcCR0
VH2auIq/deXsQtpmNqtZyZ+R1ewTiFsNGbI0ozVTGK+ZhjxtNuU7oUNkow10PxTfkypCp2HAGSjr
SR/IoigEFMk21fxTz+KbxagYAibTKwtgYZ0wJvOd7FyEcIPm9tCjb0NWPSOam6KoYZiQjPzyVEOb
mcfo2yqyo/RI5kk/Qxa5/xskI5e7Nhrnqnr4cQfQUry+jraArjezz9lZ0dWs9Xml+mC924jKn9aQ
VSJxgGDM0tcgJ5i6//DSaW2V87XOenQ40xE1RAEpz5fCCFagCn/NYF+MFK56BmGgJ1FIs/e8Tw9y
XaEfIv/zTvP6zBGyctPkzQesH4wod5kuWRxS/vx9bJEbqOYtycTwl06/623drL0kfX4JdJeaF+EI
Jd6rhVSr05oTbV2Z0FlpWP3TpdGSVas6ZOp45wLw8dVTorWo7yhBgmFHvYqhQlSGh08us984jFb6
7AOMdHdB4uwsSqUAKDj+roJHt+9urx6qxL2XlraBUATaVTegRZjtvdSxro+1Y4OB6NyG+9TXmbnh
ZYjw8nAF04JWROouzYwqMfSmZxyPtHkt9+iAAFtMpfmew/tZTBm0SWNaatC3ZYXCN1h2XP+AZKFa
wLRhZfvDvE6D94KDrtettc62pdAFEJy9pyZ00gQ0jFanKMa7W1tzzZ3bhsgAmjWgBIgvIemXWhp7
RKFuIUKwQ+N+9qCBqG9fMYgSy3tCMibyo/1EwvhqZ+UPKngQi1nuslUy3Ya5jkO2D88GF6Y+K+ar
Gkkcc+dNVivZD6w2hZ+FBxZH4GBLGvP2iLMkup0J2YNhrqqWth/+JbRmMu+nVhum7NGfHEdJunj2
Ej7+PlOR+mW27y+0Egnb0qI36xr3zmxetNo41nAOaZuAba8TJvjzyatLcxOxKOq2eKVltjE9MqW5
gNxhAhdCEG05tNHTNWFjOb11ADGFDDdICgqNkipiePNNalXyRZPQgxhLW++ZxG3UIX8CgkDAK8YE
efDjr9GJWE4tPmcMJAnuIPWrNHqgkbDLsHZFXMx988PqpGEmkjiZjUp8++V0PWRmVN3XhhZwl2P+
p/EmC/+dIVzlRgI7HGL6ZvCGe5XTYSE9kiOWXVx9ob530rPpLVHtm2vRtqUfnKJ5zjO3tOLNa/3T
MGefnaWOC+EAj0GIS4h59WhQta720jQ2nvKevS/bXFSZRnzbgZMp/Q0hm5eibn4KGqMKp+cCs+pH
IcaTinvJYmdbzJykZarfraq9emX4MdKD3dnA5m90KCwwvqhregYUcoe250jEyyoGDtl0UYYZrIbv
GHSTQYLlxVfgxNu0YtCI+i1gcPiTdISLXNt7FWLqbu69tYC2F7Yj3kiNWt51N/IvgQJHkqp/PPcl
BVSbWSsdANEA7IUVl5NWOv6KJGLJwHpXmAFIFCAdPS0MxDCi0dw5kgYOdR6AtnSYseHGdKI3rm/T
IQxfmP3MpPuulVyRqrLoJiO8lDvG9EFhi2NH2AbDQx902rB9htpJWcaod6DDy8xVGXAStJqzWs+f
lQ1idRwTA5UBzjAsqfYsCkSMyg+SfJ3ph65sxoEerMKEzfWSbehMn11VAoMdhlfmG2+KEwZIv6CG
2lPulYNDuRgo4IDsS4pj6kJp89+66ax61aAJ0Vx7L2KSCsfCoKymjXOJyupcNjgl2N3Fo7myIA3c
6V1/B4FbLDsoDE495KsaSAUpyU/SwFklwwMJ9dJm2UFB6h96UWg/WlPhUWf6ZLzMYAqOQLcmUZsy
38oAhfCa/suu417/mIXFWKuLPUbtoCnB+1uArqgzY9SjM2sLWz3/5WKJ8LQzMhZa87C3nkXWQ6Rp
QhqZKVanEG/snyoIXnK0BpCc/G2jBJbZTHqj8QbASBSlxjP+oO/Qe18wHX2pUQgIfNwGtcK92o2m
4QnQUdYj5nqlN6ndugknoqgQdBsY3GroXXbWBGyDDwObv+9mZYdFJy08fLaruNloNWr/BqgasBpM
ubyC/kSzc+fhXJGAK1RZlIE9NSvDXXzJOYLyHrUKo92bpCqNXn9Dy8DUptwFSnIaKPcp8E+uKIgU
YKKylvwm6FCVGQBhnYYqaZi2kCvBERp3lq/5Lz5kJmoLvH3s4ljos7Odynjj9gDyUs+IVzreg2Fp
HdqsCb/NGT95faoeOo7TUS3tEPrJLcXLqmDGCqDeLb6JIe9MPAAXacZ8nGqgPlOe9htEg32NTKk8
RM2E6FKOQGKd7gvL8yAy5CWY2VpJ3kV4gjkYiMmedaHGETopkNfQJQY1bSLKTaIX9XjPkP+jp7g2
punTtIoT4W3n4f+NJtfemeNbn0abuOuuMKdWTqj3B2SzK9Rd0Q+KUmsd4ze/QhVFWdCSCDnumZdQ
1euUHGQRO21k3GuN060J6DnFKQBtxivMYBozgNXdg8M4R+N5MIvkNcxjZld2/z0D8tnRj5KOcXFV
/Xavt/VP0EQPtyIrARazSQH5J3yzZ9b73snuDHT3UwaaYOiT5peLjx65I6p0A6PdXl/BaLg2pljD
RXTl3FNhxh+dUpytIeJ52hs/NT6srHlMov/jE+qRPFglw3g1A2WHnMMRWbqt0/THZkx2NHtf2wCk
HmpOKdpqopA9NAIajUiYC+K0tOmK+I3qHK6Xu5wz5Dla3O80kvKsFN8BZml9h1hQe5qLYl3bNOiS
+g1XlZUWO381wwL6PZ+UBq5VlDBNi5McLAZGFrAZsRnBLSMLMcZoOO0NlUVgrnpg54Uh+ju5Cd8V
KicIWetPpbWDuM9iuATMaQFxb6BgdYXhWDqYVFW3iCvUbfC9DljdcaSpmtfDwkGIeNaRpY0QVvU8
NOL9bviuqvIKTspezRCQ62bYYvVASiStrTIO1rZLDjsMPBVl2CKv/BSczDg1l9Jss2Vlt+vRBBMU
whBfGKO+q7HbSJRkp860MiuBMMy7XofBaImGSVDBm8gRnCsZ5zaRwozDME8Vi1I0s1euihqYB0+C
yf5yQvM7Y5xnDMGRSdpWEzn4FLbUFgYH3g0lAheIKGPAIhHCrgGrknmCgmmuqGPjieaM7jrGiBCG
5cLoenyKIvcv0B5y9CmEWVvNp96gBVsbFXPtVLuN1Ezx3AzQZJEUSSxlHzq1PHjjo2pRYdG4vbBb
DyZKRojGxxaqBfpMsuR/TPpwMSw4RnJNNrc6l/DyQwX9JP3GKu4WgLQQM8o8iJtZgxwC3XPFr19n
TDm3euCjhRM0zKkyHlsw/q3gNNa1ta07HOqg6KFEvQNXvA5V7zccoieBGxxdz2lZAogqXQQ+gv7N
cLSrU49vJZMraxw/ioSjK/eeLsQztOIfaU0NOZjksHoFZaqJq/klHJGymYYWWM9cdd8qItifWWZ4
h7TXg402eV9O3nwXIP8oiAhpfZfsZ7M44uHDw4g3sGnhwTpXjTtL9Pk2IZ0XKyo92f5b7iZmGpo3
M1zy/JxW4b5wEo6iObhFaj2iUd8d5VVOoLXy+Z85OKtXP5fZvPXYjJ7qQBNqXhAOZMalbBJVhmWG
j2tdsJ99sUZSVBPJ1faJYv0HgmIn2kD4UmTjLuisY40dk55Fa8tU3gMj3sqGGDwAOUQ90AhnO58/
UPllF3X61hs98C7aZZK1xapLQcG55BlZUzxHqS6qwuXMwPlTieYdgziQte6qbtFRfVRIwEYZoM2z
C/F/KDB0yI1fCKod9d685d2+Y+tke/CcAFGwiK2jJQT9ZaU9xoFLjfayiE0NcLY6XQpGGObfuHw0
cXRM6IDG1KEJkiyuX7KiQHTx3b6BfIalk3wAtoXFyJdzDTkkuP4S+TsBtrtkZPArGZk7F3D7yxwU
WULbJWLT2C0RjhmsBWCBVJowl9y5zDpnSAsNr91oSrY3m2ldVp8JwPEBgIGjvQ/2szG/+T6tLDfT
QGuYa2Xb0q1G8QEkDL0X+4QLwdqMMQ8GC8FvWEhqOzFqMnSnHSNa9pYKBqJfRmqGvt2DC7b9S4PQ
BFyWkk6khYMg9ih2sOR2uFAYeR2VW9v/BMUzQYaPPwp0fPjFedQAQcKLs1HUdV6m/IdLTwFqMbtG
xcYVDM7S0sbFzM1OFMYuHdEq33RO8wfZeB3+Y77XIEDJAu+wAjSC4BxK1efs8zzeGggnRxX+mdYt
9GjdR98mzDEYZATrotvnxDH5REWBpFXbX4G/86C/jvo+ChwqphAQFIWt9uApjDDOQ5yw+uTskCTy
2wGrNiNC8w88UVQ0Ybd/DPm4qrsSZ9I/M+MSN3MWE1Jr9vDpMeMdJwLSfy+MRaNm5lZeSseRxZIE
cvsyk5VU9hc2nS4PIttLEOIXKnJ/BTUwefVB/Jbr8x/+Vq/0i8E0oDOT3QxmTRfeFvbp7mlofkR1
ykbIxuK8t6nRJrSGXQMjSWnFTgd5MrKYvPKpASBDwFO+h93A6s2Q0AZ/sOgdfTEm6CxMzNaYYvAU
8AzbusUE0+ExjN9hjiJubq9Yg0r/Ume0TmQB4qejbuICgki7qaBg4DWy4nZ93QT1mNFCfjOsNwtc
ml1/uSitaaQfvfIRBwwJ9V01vw1oU4Ki24coibQF4jL6yUG+2ExJrzDF+/+F9uMmDn+z6icCNPoX
iueJSgsNASomG/kINOsM+50xsPyG2RnMKEB3YoSCQuWBa56d+NV0/R2MK8Qr9pYSHWc81UkI5Dyq
QmOrAf/lSwW2CsUHjwzslYLwwZfVrUvrCdE1RrH8btuAJSX/1kOYBVqxMuuvmFkRa5rrk7dOWwu2
brbXCBTM3k817BOcx3aKMx7yCpPFhpJCcDkdAjj69NuzERUOIMF7P+ypNp9+NTTCk/jJo03mZldp
8UrrJrnCYFT3ifYSsjYct1wzFFnLVm1772Cmz7i5sDq5CtTNzlyAbDdZvMMLLk9H/oJx+7Jke42E
A1cNaeO9FkjE8hsRqkn98CTbpRp112FnL1hYPDidfDdHCqDAhGO+YdYCD7qcFrP9CgannzEidhBm
A5U9mxt2eUq4JDZU5rd8eS/gI9HU4HvH/KdBoQeUAAK76jFF1bLWm2vKA2Fc/ORtgKFZGxDPWOTR
VwsapXCQ+NKuXvbg2kMoORiYrmfb3ztR3lzQkdkyp64WPBdKdZp7rX0t4uQLXz3GSgEVJj4e7+DU
9hMYOonGMPoO1J+cx/PnZNg7HmViqKdc6suMxrSPJrkR+B8MTOqou5RgeENlXlmZtedd8LSmSDsE
wB194nXUpStawNDhOwrnd25+4tEO7ge+NIuR4pQx1gZo9Wry7zUerH0f7gJOEpWm4oCu7TSSA7Ll
8vIbyb0F/sFrT+cE4b1BHzYR1mx5Vl1y7oxPeQt9mx1cHZtnEreoCW9hgc9crjCr4ebU8ijBva0B
UICHbisVlV1jq1j63hzzazAZEhiVrn1n9A+ELqJhDVkqSNadVaxYJMhWrHVrj+0jThzZF2/+n7RZ
tx+i1gFhjMYhu6gn4Ievumq92vwNl+qU4qiXfXATEdfDz3g1cqagWB27QeXIPo7URyHw3YGaqMBw
02k3CTrF0ZisI+8ZRJhPdxgRzXQ3QBJs6UTTLPPRukRoNUBeUVJZ2Q8FYkIs1Eovbr2LaChgKjlW
YOIuzXbDiZN4oBRtIIA609t2UzK5Kjk+xv7BOOAUNelCaZ5YEkmcyPa2a60d0ggjvPQoaNQgVHPD
E+uiI/8qCwZ/+QX6RuzQlWm/pyTwrcCLIXWmcfGtMOepaUA7WrdlbQDfcbPHBFGEQBaG2hbVvpXv
O6S+1QpLrpWheN9zYOJfRcMmJzuI0mynVeVdfqDoqgUR11aTbQKM278mMNlcSK6Uj3smybuuRqhT
K84mlQEn5wh9Wc4JrlSjeHDR6+gFcI2P1NAxWUjs+S+6TMcozZEhtJUNsTqLtDfdb59WoR6RK38t
9OQ5GdMLj0rzteVY+5+yNbqJZJqtNjLlCvLq2mn2K9pLy7a8dhVbimmt5DE82UwFO8JvI8PCFIvc
VY3J8tsH+ugXjvbZgYKiMIZEFLXS9zQcUZ3NluksHtR/sLLCIo9Zq3LCDmEXcUCPNvS/S+/O6z4+
9dOh6pGOq7VN1e3VUrvLIulQtwJNiYQep3azwMZlxyOQM3qg0lLKu+ycufqg8YR8APrJPRiEOLF2
Gs5FBT3FNNH3ij+vdNgXZof/tEt8mabp0M31XxMs9DKs629MvXZ16r5orXXRm+kYeMoK/XTMVlFB
cYbmizHUJRnL36WPIHKBs2mlqzck9XqqCZhKZKUjfupmDDPbnwZ+BMWvPppAWVknXceIFAemgzIl
H6oX7FXfOhS9/pbY+jX0HWthJEismNl+sKcjet/7uS32XhY98Uzc4uGzg/F/i5DpyL3km44t70oz
PrK8OSIQvq19f28QAeiZbUPEPhawnpajm1w1M+OmaAVbHtIvuaDtWByNibyfNY2/B5WdY5qboJ/x
1Ai3jjmzln19g0reqta6g1MFI3pIKFxwHKZjpVE9YV45eMq4cMLyJ3Oyo6XUr2OGNZBrVr8HHkUc
qWujxVs7aq5VldFu6M/qGPdLRW+3NDL3Kq7pdqVtA2FLwvZ5SXJwifnk7uZMe6SoNEtyOYCBY9Cz
g8K8NVi/WQejlgLZzoeLVX8puERH+o29repnX32riZtsWQnHIUELUnnrMzV/16oPlV1TqPSJN0Zb
nR1ARLgwgdEkqp61AjzZmVRZcpqm/1GTec0h2LO0XOI8Aw+izxswmq2KWYH5TQ9nkQN4zGlyVO3Z
9X/C9snJx/knO2ZikKQiA98md6xJGcOJAx3kEO+XwcRevP6cMXwhcGakpkRgOnPMBi6Z8VWiGpPW
IYyta5Pc5YxhwcvRoRTdrzl8TfhiPpVILEstpHsKQmkz9x9BMkuVI93BhqNyHD6hzjD0YigZd8tA
s7cDdgDa+MGFytMhFDoOCvqo5klmzYUr7WtDh6cCpVN8mFCyY9DgKRK9wK+Xc8McX9+TY+BSQGav
qunRqkkls/cRQRnDJHcM57NNZjHSVSA6Fzo0t6phAqPuJNpiNLbS2vcchMxk/RC0K4fLZJPKk4lw
YqZRelIYOvDe6EjRUeKcJaHjk3tOVJl6zCD/lRkErworBVgAiYOpH+T7B4iL/Uhk9Z45ZZJugJLg
M7gMn+GP3ty9pEXe4Z3NuvKCecvzy7HaaP9iLQUITMqr3v2wSO79DI0XzH4kzUwbJL0JrJn9W441
CgYWDz8K1HiRZwE0IB5K5a8C/cY74QgFMw3Vg5P/6lBvRHGIks/3f58teZv83gxkuhjBw1Ma6fY7
T5Of9tLvLgScROrV8ZYQ0V3G3TcLw4iZSOr7LMGo1mbGeGEJQGSXvSXRX9d3tPePvJhWe8owqaKA
rCJOLe7ERSKvUz4SK9m42U3L/npk5nxmGD5mZvJAAhZ0yfB11XY6qzJD2ZZV4PYzweTUc275JOGQ
z7ddfGZLUDVXKvpCOo3E8JVtEjfI+qMKDJZ2x/xq5aJ6OmAGNiTwlHMoFGhn9BBV4ptCF5trlLSQ
ducuStuDZKVZHl/GIV47/k+hIoKGcwRQp2Aozx12sqyBHe6Vl6oVCX+8WMEZcFQU80sSs9jsp64G
sOqmcSVhwoCrIuOyVRhaO25Ss5mBsgG6qDmIDzzA5iM1r59cpH5BAnGJ1tQ6sa6O7X1KcThm6Bco
oTiDQyJ4HZwnsyfEFbInNpLpNiuMZev+O/9kX6lo8KqusggdEL/5BLqaa4un+F0iBuj/Zez8Njv3
QpHL+BruSnmNCQKZLHUCwph+BajY10F2SORQrLMnYj/g8ZjFsRLjM6WH1+pnz9Y3MXerVD6cGVKm
wV+y4r3WA9aHNIU2wDlJFqO/i8Lfg7xr910snRHJZ+0EzlJKwtDN13nULbzEhrOVPTS6bOjS3Biv
A+YiOCXrqvr3DDwev49IouaShexrJgELKfh1ihm4GHNm3rvOvssxobXj2UnDHSCCQ8id0GCQfNZy
HIRGGFiTO4phtzUeTSQ5QeRdxhjEfKRvaIGtHK4qrva8UfYhQUuKaiKLhHe/95fyvwM5TUJB4XWH
EdlVroKfRtdsJd+WjPaS2oN7hHj9bx0ijbdqvXIdkb5E9B4k8EvU7ZJm/09MWN0U5reWN8uZYyzE
S4Aok6n/X8my9FhQLHKvVteEZd60bOjRX1WUuSZ/sk9D5H11gBANU5DesC5eKy0jj6cgP1TSuZ4J
EvwVe2MmYeMsRwkBaCzZa0Mn0E7and+/SA3gshOR4LiRK/E9vO8iAkeYPST45qyRWnsm7K6I7SOL
PVGvxB4elCxUfto2dGASQgn5bLs/Fl0V2byqjsERVh1FJNIHm5IWl5SckqnTHJVHSDi0/R/W4tQ/
jf5NTrYasfCQJJrA5sOH54Kihrkzifq/tkj6OQ0kGaIArz2kU4g5LWoe70UwQBdBQy+t32ZmWS0t
dhDI0grQqI3lDHTRzeCSZfnGMuYG9MSlE8y4at4c1gm8pXFd1yC8o+gsb6lOnZ38mebJKrFgbnxo
EAGluSLvlxOfCo02R/2FbPPSK1EdpOFhA5Hs9tLkSIl0Km4BEgQNa28UxgaU/Drsf822g+AafC+K
CI6FqHtFDRkkiLMbB9y5EZyNaeDJmVdyqINgpVJIkSi42267TXkT8kC4kcr87HToEsRoL7mEyYf8
l1Qo6JOT4l7kkfj2y8ghLQcGNytH90SKy5r4N7jLrSUrz84f1PiGfR4d/qn7w5RoqxXNRSMTUpJQ
liVnrKwGudya3HzUI+ag8Zr3RCRVBpppbNaexDhu+SA0u5C7lcBBty0A6G+cTXYTm4oGpYP6pz/d
G4TquQ/WQxF+zWjpDKa60jgpSQWYoQAD31CoJ8lGLp8VmIfpxbTeMsdb8B5z2nRVDHBYzr46WUuH
Rt6frFE5CaTJRiOQn5QmnixiVjYkkzXNxn8nksB1eVc25XMXKkfpFXIpBiVpX6Qr+lFMJMhJjaWu
GGjjs184CyIdm4enF77z0f9PwDovl05Ug8eQxQsjQQfrtYtATDqAscluJJ+gijf5GB+FmSZ+ymHA
tAFszq0ukHkiUulpDpnq28XVLOGY5kx1UcOUJANrqx3PzaK4o3Zp2TbSbSppmXV7syduB1sRVUDm
/+bpNkM/OGyk1iwtHEelQSUHK3H2xHFDkzRp8F7J1qUN/opPl3MVnsqCwTrUDqSRef5yPhm+Nr1K
bOQFwiHWVjhM492TGp9uSqZj+xV+51l6NvRxBtmf568NmhPIu3gAT/u1auhLL+huxqBf3QY2v+Cs
LZdTw2sKF+EW8nFIIAW2D4u4i2CRgrpyS/BRrYOUhAs7xUpRdPKj8LWnpHDS/DZ4SQ+Y0o0fk21P
767e55gjOsUFN9FmZ9fVleSQJlDU3rssIPRGpAvVtEGBeh0n2XmqaasIWQJ5PaZS1iNLo/0AYmfR
50xmJIGTBTVazWFG4pFIYs/Kp00V3OjtW1I6PAgxjdO3Jd2hvs7IfADBRcNEAwNxS18fVo6J1xou
U0VAYzCcX1I1h7OA/o8VtDdpzA/MD7RR2RLcbh0yZHbfnGW3SeEI/v6vRhEiQ8b/fn46aHFyVZXh
FQITAkZd/e553mfvwmiy6fKH9bcUWormH+04OgDMp5FgbMc2OQWV85aji7FUrYvaaCeU8vcjXc3R
xoBhrPYWTQewh5fAKT5Lc3h6TXgI4n4lqb8ULSmJlus0t3pCD6EdlQNCE1v5y6nUcAuytUcY0Qyq
7eYWMnuRaEQ6fLQJzzZ22y8Mn++KSo+FsAAUD2HVsKiArozxQlORr0iSOltOKSLx0GGgAoYR4sRU
NnyDjWjaDLoWt57t6DIGzIcRrfjAeh2q6tp6mNfO6R3ZtYO81mKYwZaaojLYn0stuzC2ueDJjY1Q
vzf6Mdr6gQoLoiKZtUxhQ1qxeeYIGletXev3JMuufdEgSJFRNE9J794TRSu/AzSwYdkrdDnpySF9
mFDIhnTbU6TcUPhGVSrVlPUQImKlpAXkQfO9ieLHQO6hAqCCKgN/Mxox2aRJAZnhkjUkbtJ0HOsc
0APNlokCrnX1XZnizpnwJuWsLBwdnJJfvvwr07RR1srSb5B2Isd6kUOv6z2aZD0VDtgM6NTDhHCr
mQcay2xq1kUCraWimNRtdV7jYHQ3lP6JTyr46RTFOI1EDD0lKO11duLi+t3QmnQ8AvAcXYWrcJoi
QhPAW1dA7Gmpt0aqGjEpqtN4+m0C3GdUhhEXUhn31gyixwQpZiqVU5OBKtRo3N4Mz197SrGdutC+
lYwrl2pWWaDQbQ9jIZchIyaN/YDnejHYM0MY9aK6/Us/dG8yzu9z6941EKpHNIFJapnhYTeDZO6j
1jshn3Qz1kU6ypi+y/IgWRmM9seL9AwqAvh244lCG0EUD2t0LiVmdi5CyE228sCu+dCC5FCSduOQ
3weq7GgacKAVonz3WpB1o8ULXQY4Zg+OwiAV1rsPOtWc+zzo/isCCMs8GyoqM4wcBrbx5Ac0vd5S
00UWXmyIm7NqFJq4oETX5G/Eek1Dd1QM2QwEu4q1nNHkNyQj65DUsIctQ0JkxjLwgeUKGmhusI4g
INf5CO5cX+lW+UZRn1eoQY2q8q5246rwvuXC1OC9JOvjJB3CV+kGICSCGUXzp6eOy3ML0lmIHR9Y
pqmJWSHGvuAAxfsZpEmDSyMETJCjLd53pMCpe+uA/SBYSwFXLNTQZhVtGDWDf0KiEyXIZM5ecpGS
zzlD5KNdlmWLKQ63KSMgKECHinmU3zwdFEdMCmRpNEpPjJ+QPMlkViBfgMn4aeRllAgnyD+Th5Bj
t91bwTN00GpK+xDyTYg1RrOs8olOAq/Bx5+NflzBLYd035qYjDT/Gfy7jkxAxVR3WVPNcwYmQjwD
GSSzYptstU6UFxIBW1VQvLtPUHnruMTGsMYRzVtYtH9IUHr7KZ9M7tADHsVMi9MVW5cCIBillPwp
3fkST0UZ7pLChtgljOErDUmFNEv+Mehe5UCRpae2+MC9kj3IuR3LmQzbr1fhv+XJLvPB4TvajobB
wUI9xrHbI9jYdw73sQrOfGjLLE7WRuJOGzQKmdHj5B5P7wgNr/hCuSk7Q1aFTFTKp7DLyPClH/EQ
zvbo3wZr/AoswLCIR0UstMaatkwdE1O9mSrnpFNtTLDZ6CVtOw7olB4FnzHSwTBa2AsZzTdPlLnH
PzgYf6aldu7q5E3x+ncqoTHFKwdjPNYyn+nBDe3QzKCTTr+zW3MXvG7wikuUDt91lraUCXLJatxv
wZ+AHOTI7Z0WC3JqsPbpoKofcKKWKFdALnn6DDRI3mXLSuM5T8d/C4DmiAeYgEdL09zsizdJdzLn
Y1T9M0SXU1qUezRBVvL8LaVZZwni9DxIOilreVJeme8DOJpSlzWQJDMoW1aPHr0CX/sB4XbhFX9t
1AAXrZVeZ5Jzm4mpRQsTCQoNQfpkBhAcvsIiApfi9r9I2OS7IoT6lgVmBiZf4iBEIJUBWzZgkVaV
s4NHuZMJRMAxV8PW9TvQjhA9JQUokBKBdbVUibxYFNor0Y7PPQXWQH6qs0PvFScg1pcxTP7Vk4Am
1g1LtKbZGTgnsAKktiN9sRrc68Trk20m601GbBHns0xCJQBV6DV3XYPlPI0/qzK3rg7/Ne2+E2d8
yBORkCWRTgVeo5En0yZLNGdLOi+/3pfNofHbE40l2ZN2mbChzY0Mu8vyyZjCc/K3uke5KQ4fTj4D
EsFDvO4b+RxZKE30ux6VMxFzLid2yj1xGrrLdGTTtVPw3Jj08mYD+gQl/YqABcq/Knp8ZUbt2Rkw
JWSZHUyaaYJw23P+g2YC59d7z/r1aZbJcC7REBPA4xhuS75R+UfJq1N3QFeFjlpsQD1A64RxhUfU
IWjWPgLAITTzJnOuE4dzVCEXkFeHFEVAW0tpacE7JjuSzcDGo2wi6OLGRMZHOyh0mgfIZBEDRxti
WoB+o7P8M+NdbhcHpCXA98MDIjwVqr9nY8gDRrMIe2IUjcsy2sUI3mVE6sJwdoNm/c5T5HIrohNM
a8JnXIPdmu2fqsIUoA+3NLE2Ljt8KgrE/OpHrNtrdN4B9niVtcYjnPG98asKLbwolF3p1r8Uu35o
A1JdYJzKyXpX9PmvyPCEWv/uDOFaI3bFpX6vMH5HgQJnjXBKENE1ur3l4yddraSdmtvdZkpVoLsl
zLUUlo1WbNREvWvmTKFhnRi04IJe7lMCtE6q1RjRB+WS46trRdV2cdUicyaBZgq2cubCldlWyOAR
0HdOb36HKpUGq7AgOjCe+3e8CUBrbBRz4/KM12Xo7V12shdHIzg3xL04gyPxu3TtzWBWB8VGHVnK
GAmUMpWWo1m2QkVa1RQDRizGrprA6g98cG7/ckT6a/TiH1k5RY+azFBUDhaWw8IdrAcwg0iJjXsT
/KJju27QQKGtsDMQ/DtF/vDZufnJD0CWV6jWNHV3zhp3KS+pyeMdAUWyEWnKYO62Yd1gdClBgaIw
gGRlp+YRn4ytnK8FZqWA15UvrczpyeYl7WEPxJtGR0+hE9x4yZudww3m0JGKlXUEpgaBcHBGhrtS
A5Cj/HdtVpuGLUZXE6JctJQzEz21T5mpS4opAwvZuz3tCJQnNjn/XXrfsakjiITPYn+XNh4v3XJ8
7PmYoLJYI8u4yk208dlB4bSsjItSXsyEjwdpQG8hDvV2NdrWPVJy5EOLu8bUwtb6cTVIoxzsIS1D
HziY3Kmm98dsgvumG3vVIVM0kcKMXQbyBgfiANWQJwGEmP1oBr+iHqfIyTA2BP5oyoFVfMhlTQks
FgqEpFWBvpQCacqp01o0xBApXtT0tSV60E6UHFrCmc+b8O0Knw7iojWfGLtMNJ8lV7E6psI0ZMRc
wo2++h6FxdxPUF5RvVdbB2kQ5O6m7Lq/GK8irFvj5KvZ4I2xJ8ig66LpVNKJZZi/7lVnXbIWkyKi
nIYc+GssYvOlA93S0lOC7guUesbuCdVAXl4aM73HUTIMpoMZc73Ir5hqd550DqASP5RtLujVotOE
cRzgPOc3H0mJAbTlaNswaS4OQJ4RxIbTTKcUV8eZjJwT/DBYKRQam+mnHZlQ1MAyEg3xENhw1NkH
I0p/ctfr1ijot0hHwLZsAIJ4nbm1uyh7hKqD8i1Y8JR58FGfFA0ECPhDpXsgbbRUe6gnbYfAeR21
PxXHDufDi2qmf6pkBBeME0JjQKk1ykdtmE8lSy++avGggJrj+ax1G/inCa8nj+5m0+y6Bmskr34a
EeYgdW1g4DarKxv9R6SGMcLxzQAEhuZdDWTR5UitKTi2Vd61N5N4N/2Po/PajhSHougXsRZZ8Fo5
2S6Xs19Y7USOEiD4+tnMU8/09LirCNLVvefsE3n5egYPvWo10Yy4+ep4IL80fLA4u5hs4u6izbDr
8M7mufZZxz13OKUhhqHAfvaq5kLXih0kolVpZqPFsjz7q6IJh03tIBs2ZnmsLPkO+Py47OSOOTxQ
pJxjX+/pIa2lWz7+L+4FbzvH/pmRN5CxmRK77zese+Rv9Wi0J1I+XGc/OCUrLOwVHsZ+uBlW/1Hh
bPRGus1luguomwmYOvO07izB7BK4UxRWB6/vP9AT4jaZz0OQ/rkJ7UI8Tbw99Jz5FLW7ZEVMGWWY
sj+ROCNHQMnvjcgOluelNgN6Ie0HKQwYDCvUe9lvXY9PDmUNPpbNcgcSaM+Ojv+1JQJcr33MEheF
1fg2TKFADYfL1OYjBR4PQWJhGGSeNjTxjI2HwFicw5jTL7MU/yZhn/u8uOY2V49ex4o64qcPMWAV
zRNY4o/lCNBlFieoGZIi73665M8IcVpezpB8TDeqXqmYgD1x7s8IXRiIEWhy/f+jbxXuE4/dtjai
p9hJrg75RG0H9XyZbCmyusmhOZb83TEVQzw437lGolx2LJFAjZnddZveI3GtXQrmwj6Ebg0UppvX
ZjvuZqrdqBi32mz2KP/BjTHImNGm4Nt+W44sScZR1EsPMUYrnwcp4LXqDI561fwStGIDTzNapUHx
naGniZropwITVoOytaho9dA9t218NUB200yn3mHtUf8XMzMlhZe8einSH1NfRZNS5e+kHGkdqy0+
9MeSlr9N2H1HQnskNzT58JHTYem2to9zuviFTU74j7nJQyAyeUXXQA6rCEkjFDLuKCAcA731IoDA
XwNsL1vb1ns1tBeXUY5QJnrkcLobdYWdyjqqVACFSGogj7Vzb7fjLw8fdx5ompgw99HXiLdJnlwF
Q8q+bZmyIC7gNAP/PVr5xsCwh7MPnPOtyS12B+cPCTZvsIvjZWL8V/vOvvbJvEy5M/G4GK4CUC4h
AI0pjT6s3MAaYX+IdjyAW15DWbi2+Dj8ASJGGFFZ9ohXJWVtF/T0XROPA8D0PhPmNIg+3LfL1Ism
Abz+X464KWDi9o1m8SYiaIjLHg3TRmraSZT/PlumjWzDF4eFeM1IDMaaj8hEniOAFZ0frFpOW5G3
H5mllOiIl7+X70ty9MYy/ZXuP5cEs7Vrdm+xTzRiiPpo+bMiuk95jRxTPVADYBo+a363ZRuDk7rp
uwQyTQurOShx8SMRLoKDdqNtLF4srWkO9j8lR/SoNW9F5t+GmHYlqaNJ62zbzoZWF/8LocEQ2RCt
mp62CW10Wr7ZAKIGzv56IrpQCFgwsbtyMXekbGYpLsvc8Ugu4Xhc+3CEJ4JV8nybTLDOazrrPJMc
zjq6ANGYE1ZMa5pTUMcJtusuea/2veG9E0OJUOPElTS0+4ePGc3xcMnifi+N7jQK+v/LDIhNBxEF
vyyHEX4ZaNdTAwVOABEiWMNeARkYw42at/MiEvayDSg40Eb5JgQet9QprI8tjQJwo1RV7GRcSLYa
MDhERFFUJU3V05UDqcDhxGYOtLymA2H2S3FQyxQOWdGLu7wZaJQHsJC86oLRggtpPTcKyiJHCdem
zo1+LMDBRua9NxTgJqKkyh0Vi/m0syd9pr298/2MVE4Jy4HaW4/XsJHXoGNw3UXBxmL/VYDzQZ9Y
D9aCIem1pBNdbB0mdg2tkKJUFwX2UxkcabupPbahPIwBLLrRovWHKJXJPJ85+EmRd1lm+silWiYK
ZTN9zINxkHBE2XandUgqbJZ11wDb+ooLR+TBx8xkof3g6sQZrGoH7xeiTyo8JrU7l72OS0cR+1xz
0NUaUkVltsW6FQQdtOWLPaWXZYnCp3tLWeOizF/lc3xZNoNAuxe3SE6Z65zQj+2Lzsn3AxELvRHg
VuRFUzo8TLTPQHYenL5Ag8WWmi06OTPQ7JEcSDrxqBAFgPO6WqjIPEPfMibreW99e3LehnK8F2zO
KqA0TNtjRFch7jLm6hykgv4ycWH8uIN6gdk4S9Ul8tFFoJ+1gNJkVD+6r7eGHkteeDSi7RHOPgYW
ADH9UegRYBmVa9WfPS/aDAWheH1MpIx1al37ld30PWTHDQL/IntxbMVTYoMZKmhToFQ6BRm7aJNQ
bkbmu2PjygqLCzd579skB+AN27RTd2dyrlWWx9xsJCsL2T9NJi4na2eGNoSXOq3CT01Th8d0tKyL
yUVXJaAwKgKId2vaAv/Kpl0t5fZSRJi9dXQwbYGhYocxvnSPTAXzDtEeqM4SvUJ7cCJnYT8tyNz4
VeppP8yYKxpeVHMo3yTMXfwTm4LnakAxpiw8AUw1eyV3JdFnopUfTQ1jyUacg5Ccu1ZaWzj9S2Pu
uwQWK4fh31x8Ovhll1XAi4aPfHYe48B5j1X2zItjcWSoPAJfp6Z4wTuabfzmzfU56dmu/Yznbu1a
6W6k4uA+0AoAyEJrk86biPPzMIGVglKGhUFE+o2bxuMOe2Nr8i2Wc0HI8QFv7pk/QOPOY2mO6IhW
kb81Owc+gXtXxdOjRd/kWvPFpilAhyXe83o6133TfyctkgNS1/Yu3cqlxWI4XkpZDCSerXAz+0l9
CTnar8sR54f/Cr+FsgpVrmm9N6bR4WEBO8OUYDnwGF79ZFBdM7uPm69BTdXOdzxQJ6IiDtOYnnDw
sLPpL6u3anIW888WCWiCOKDncNgNP8trBbJ/l7PeIe2f3NBfiFkfbd4eWtaP3l36C3apb4TqEfXc
qIV5yxPmzv2vMVqbwBF7txXnjiWk5AVflUgcCPVgzbNVrf4vbEnGw+2v/Ye8NX6JyflyRPUvG4tv
zbHP7tx1jn5mduiQhAUERW6h6OE+xAYIEZp+HKZ0JOjZFS41WjIdSyq5W+PI6dYN9laMlrub4uzB
gEQFeVnjOLa34eBcloD0XHyRffjPBoS5KTh9b4gFNw+k7KnDEGASsVH7fw6plX7abp8d5zkzYET6
jBoEkd88b6MxP+QuO676X6yLhCHAJRWMaAnjmaDEGBIZUrIRYkU/LqyvjORlj7V7efbNPD6CrKQv
TEirLe5iH/dddI0M8JZgVOqw+2g0ZPXWr4atjh4h9iHVZtgBI/MNKPa3KdtzJZpz246POqCgsTil
b7Fqf7sQvzvNbMxyRr4KOADDQHQauN64I5/pK0VODZn4kgxh8kDVtcdX9e11Xrbv+wrMAJ3rSPTV
Gob1GWPREdAcPQYeBYlIdRcb1ZZlR9Mj645k0JAkpQKeWfAJK4XY0UbTFOuCPc66jFNxJJDs0R7Z
nryxE9Qv7gJN5RVeKh7hBlDkjOo+G3pSKYrisxVAvc351itICpWgw9BXWUMYnr7XTXBqZntgUGU6
68KrnvMQHqKPnfTWluzIpvSfNUaUwlZPled9pUMz7KIoYpaQwq1Wt+Wa4/xYMi+7nhgo4520PYqf
CBg8CTLEz5gVgnCbuhn7ehx31saQUmz8omKvhpoL6QPdNQtY56hP7TdIElhz/RHZccCUocD0q6p2
V+JFQyIC9MJsvjq/BW/Nm6rbAn1/A/ucZtln5eprDp42GRn/yYEXPVLLxpEa+5l21b0HAx8VOFZf
3j9ba0Ty00hXLXyJglCvoyQAcdMZ4TEGnb5thzEFkkP7aAr7q+0Fp7nI7yy3pwEJVzNlVIypKtyO
AUBpYBbNdGl6lk8w6C9GwstqkrerFSYJ5ZGXEQTvTTE/pkW60X3+IersZo+oiKv2Nw7UpinrS+XC
vJu0f+AeZLT0wZ9Chj/Dztzkeqm/bBibeLyY8iUrSwzJazhlfMSYWQd3r245JdY7H3o8iiMUKxEQ
K07h8asp+j37ANLv7OK1/i7DiOfRSO/1dArykO7GfPK7cm86+Wcxgt03veKAuXULI2JXZ94btHYm
6nPxnFcVyWrVI2z9/ZwG/yJTHeZ6+o4N61R6+bbRFh4oxHpu8JJO2Hcol9rGrNdjEMtdNFVPs6CV
5rXxb5EK2I2GhXCilq+RjUGx9s/MeuyD6/WY+WufDV9RW8+pTSU8yu6OwdxT4WnsV15/ncgkQBjM
w2kR7dcGI4t8k+/qbv4J9aIhYxQDN9PNNpx9z5khmQvDzLSlw+o1QQyUtItzTz/0dv+WRA2OpeK5
aOvqRMOSAywtm9HEyofmetg4kca60+4ij7g2Go5YC+kYr2PlHvvlDzFs3jQuxwPd0MHKrRzOVV1/
9DqrwPKahyUu62SiyP0UXJJQSFxv5H+QGsbLB7DXlcOTQSiCgK+1EnBrfXN6wVv/YFvelWxujm9c
kF3s9AyU4/FXTOAXnY6Lg4lw70QcgKTjfxazezdnPKNdzogU1NM5JjHvfkCFhNqZFVro+ZJOrGqp
ZZy70XmaRP4tKgvRd4y4THfAaAdMayCZsUMO+XDIIt/ahRg1vmOp0N+7liRefab/Gmjxx4Tt2Sbp
9sjxuuHgycI8RCEYn5pmFkE0G3IPzZWqxLhJBvDWnn6fVGXtu9plSM0biwcfEXfgNIpHMzhKyGpp
2lyRO2Y7r5qWOHWXgGXso9Y8YccisY0otVpgtTSYFsJUu1MDMZsdMTq5Er9FFv2J3j4GrvwxC0aY
7HoiSulf5PHwOAB1NMiUWZk4PdN4SLZkQN5UZe49tPcbVaK2zNF84plnV8TZ09MmHOswO5G7kV4a
k2I5Jpxwk4jwLwfg5bVUoBNeetgqeEkJxL1aTXvvm96TK1MuXI2JsfB9muO1mxzkxAvTOCQAcyhk
BY1C86CSmpFFRA620nDfGt5lsllR8sdRdBZB+SpiMGedB0B3DG5Na//YgR9e5zB17mXRLzMPdd82
ztXTc72jd3WtYTCv4pDuO6tP5NCW7EXsE/sVoOyGS4bTvyFDSPzoZHxeBAhYVar1ELtU6xPk7lmL
/52SfmNBEZ/N16ia8ZJQnHP2ZpJDrRvLplqgv2uppnA1G5CSC9O+NvVSraTluHKFe9VO8pHpfh+F
clrLSt0aQmXOXjGwcQfNuFLhBBFSBng62psRur+G6B4d33moPY5dNWCflaO0XFEnXJzRP8wZQjzd
xHvd1IjFnQlefxDCWRHeXrFZNEAm/1dFASE1lLFv1XSBMHfxFaCkSuEqdsc1ESfHGSGkG0Br61ia
sZyupUwB1tSQhQjTY0DfjV9TMOySKGb8mZ4qDNmuB7PNytwNUYcPYWLuhqH4WKaMBjVv4bmS9pfe
BLV/FSZHJ0tI71skxnNemmwPALhMBi1uGPL8QP6tIrLEvV8z07+5QectJSwqEU9wXG60VJqtIbLs
HjEYXNSW06aLrVDmRIaUe/Q2R8djcYoUIdv1egrT4qRrjzcFY/wxGCj2nZoljUcjeSeGpOaExGw7
dAbrQOEYcbbPP1KXlp8Q2ZHR+Eo4w1NYNudoxtGeOyR7lup9jHwalzYh84WK/xVkk/alQyJbfWOL
4GMN5XlkirCqZP4AH5HTXmGdQ4Os3DD8rlLw1ykdIGMpbSRourI0aLiH84fpgI7EC7FoJZmpdguO
AlGKb7+VQU1q8rBBEMbO15ytsjqrurp2tofhMTAUUOzQOhVNdWcxunbJwN0GhN1QhspL5zDw8Zkj
O112nW2isnlEsRC3f+Wo70hWfLZAVBaZwRQ3pvgLCiN7tlKbBkXJW1qfaZwEiiaDQxiFROGBvomy
VJ2jfDGF1o9MIgGpac7E46VrvD8RD4KdpX1KnWom6YdFt4e3PnXemcKF7Q2Zb03E50oEGCNzYq4a
kW8LizOCZZKr0HY5MCuXswXQEBOlJjxppQDjmUX8Se/hzEb1VzuKQ3J5Soz2cfnpBYkW/ujfx648
pQnll0OXydUmwo/ymAOsjuYJPwij6MroHt1memqX77P8r8rJDbXQowl5sFHFGmwZre096xSiBxOX
R1aeV0xl6HpGHKf6UNTexovDk52zPimER03G7EjKvyUFcmuTrtPF3w0in5w9aKVFe8Wph5ZrLPZp
TNbYsoqQELuqy+RllOVDJex/dd6RZt5tNXZ8knoKXF7DN4QCdBXhfBzy6bJYS5ZvL/3gJErjzSMM
8//bmrGv1rHo11hn2TAsynSv2hj2RDdJ3inDuzh1cDePALwqf9w4jdf8MO+0X/xUAdwotLcHntac
aF2hUswUvoA2G3bZ4ASXPhsgdE0lM8xIarOgzUz83CaNlL3PfVDW4BLA8VmCI5YF+U3SUSfYNSCK
OMv/Kvz75LS17qWvyAC33A5mkjY+zZk+Vm6F7ia0OigT2cBY0J4RXicuoQEOANw+US/xEEYwHulC
dub4W45BftKpi3OiUsbWrvJhbc1WtwGFNHzFeRXATypG4xQgZApWBcaKfTmMJHfabk37AZWXSarx
Y5iJ7JaKFEoJKODhJMZKvDSSBukYddizkyaa0O73TXwAVVnvHJ8pQ+Em6YlDGcbocbCuxsRQGrwi
5+/On17s0rMPMmUdRQignm1GMnVHpWqWipYdce5J8+BFvwCSMFJ1J+Imepd3FWi+Y60MoJZa3o32
Uetka2QZwTSLxg+HhreqDeO5dj+Urt+r8mP5D9BLj8t/KZIEMJHhv9QhyDoERUwpF5xCUZWLCxI8
9b+GCX8KIDjnX+vxtXXfvYbUtyH6CpbZf4WI091odCzVKcy635iAcYu7h5V8WUUS5xR258VDs/xb
gxrDQXPnowYLIyST/q6sXhS0DmmEO+RQBl67qrnDMzNSCc/JMYfSUkXWDtfUNL5oMEq++iMolrPJ
ew/uRqAbH2kYuNbNshEQ+0+6N/ZF8udbJBE7nx6qAduSOMyOQdtufRnRDUHb1Nl4Vlp6FvT7R/G8
fEC+nFV0X0nVnRGdKDJAMkS+SQF+LIhWtfuOpt3iw5c0wwLCxVGnpApai6QCrkmX4G8h0WxNnuTT
WJC4K7Gwm8WHibaOu5Ozl5RJ8lz2dKID9ALR48RXhIXGI887jsfQAVNUfoaQYzEPgSvL0cEuEixM
5R+ORZJgdbK5iFw4Ebg3fqbdAYydQMoGMMacds8fGEZrn0/hooFbPhS/9C505v7EooRb82jn/vID
zGbxlXmMQ7qTkPXVprLscoSG4Ia3suU3hi9NjM5y+SoSDtryF+W4PdG/ZARG7hR7I4SMhq73IkYY
34JFaZUsPWRuKLeIf8eARmlI4Tx/4Yk8cLhYL36YxWtFXX6fVLfMr26c1o4wQtlpmtPQquOkhgOG
gy+dJgdduTvuqjQudvhca2AC1amWFb4gxq7+s0pAed3PI8Z0seMT8mWXHYdQr53lMO0BYmXTrwCn
g/RaiTUs33XDRcYANznlenlRPPsnGN0nrkjFpkujaJ2Y/cPo/ASVgU6m3Y4mpOXqZI7XksEHf47d
mjiFhhNijwmRhrub26hDw3o/iNBkOn50aKHV/DV1qjixP4YGcCiqdxLdsifXgO9epwxcHiQ7lU1b
kseIly7tkOFHAKQ4/5ofFWYnw/otg6uXl+uIzs1gWcBVqvYwKFXiNsL7WvntuA5iGp9hk+LV+7T5
jsvLbfbuxiL6mHTVFRCmdVf+Lt/OIkquRUhegPQ8KVnuVPjZl83GxpHvEspQl/m+IXOrJx+Ah4X7
E3TGfWy+LD9z+QVigiv9PRnLYIdR3zImSHpuorW8XbKCp2D9tpRUy+dYFheQfh+sD2r5xG1jv8wJ
vNNWPJqaifv8hJHVcun7ohAImuko+T/zrt4vfw33eVlc+EN0tdOp29M4JdO1Wx5r7gZhkLDHzEPm
wJBR7IHLN5Y1ANzmbWiivXCSCz9iriI8g0SpdK99E9H02S0PbGDNCANP2Izovf8u70NqJRrwVXRb
4vEOM8x+mWMEgJtZG9s0dzmjNfH7IjxLcnNvwtQzdY1Th2fLGZq9nptfK5tf07T/mhKkwA75MlCU
vU+DlE5wpgfZz1ujKh7SSYR7nMMuOZV2iJ8EL03ig/MmPdJsw3PVtP6Jodh2QdB4xGeY9fxK6cFb
3fNj0aQQ1os+P6K52bcvaWmiAyI9I3CYIVT2u4zwdOU0/SITNakzohFX55SdHm0F/AHnZ9LoDJvg
mGS89pP9lTn9NQd6XeYZDgimj1b/QGDGyrF72txwviYLLmbzN3joXYyxA66GsVgLnxNmGZ07S20I
et+NaEh80f9D5pKcez9j48l9rApcfoJPOULstZMxK/PqFypkpu3tTN+DPC/Vlhx4+4snOY+kc7a1
EgERrVXefh4CBszFxsHcWramdTJqKBWG/nLBxLM1vSZEN0aqQtYEWykk44k4g2RtaSzNUCtPJHqf
TEInZ3qlpgMlaYJWZgBHbniZmvnSK+OZ/RjWC2XmOBybKT6MXbztGzyRrb5YBoN6Qx6agXzlUOi9
OzfiPFLHyNQ1HytGJ1NmsD+hxIvaR2kkP72i9Fk20pqGMyK0U5GwHOU9MxJGF5k/n+c63c+6OAk1
PzkzUCkvui6h6xV439ZIIYnQyAvQmBsz+F1Wd5cLM9JbOljSgqYF4A/PavXh8aFnuCahF67TqT/P
c76dTDiIgeqeHNejfdJP//CUfNtJwPhHrSECH7XXPXRefi9i66UZuq3JpJhRgo2FiZ0iqJ6DcHh2
y+GcIWE3DUYVmJpWMjIfY2s8DtxKkITrKiX81wTzZMrs17Gqs4hbAixRPdZRNe5a40NBFEXn5L21
LauAWZg9/p6ef5wbajKa2i7Zu4DI6QuDp813I8dfnwDpcCKNsmfOMERsgaD7njPgvzr0Hjlg/Y0i
W1x6YcfxKzu3yZsfRchau+IW9d1R5f29tNJD19kbs3eO3HbsOLiVdHQ2hu6iBMI6rJ+HKKdjMGKM
4K7t4maRk2evwkrOsxEH2IbT6hL2TQEijoSsbnmWjbJsD6HtfSk3uItjYjRSiUwyY0LoTFSGSmHz
MTzOLiW30fbGx1qhyPPqA7frBW49yFvdbaRo9lgGVgNVaxujvGrH7lzlrOFxRXcYJ7mJesXaUnhs
XSfjuKE80CLq2Ro1sT7jX+OYzwaULHe29uhY1DohdaeDjLourAk79FSeZz0+4IWGTmcUyXs41UAc
1D6aFvFGC+UOA8iIvM0hotd7FY58dIiFPTUwZsXgt4ecuCLs/xBRbFj0jPUC2HpO+U7DeqfS5tsd
I7CmvPQRgwGQlR25I6WH4KdE5Ut2sJfaCHGTu4ChV57ZDfZjHHYtkj3CfugKYN3IIjJKnCm4eans
9kjNeHZ90ueRh+V4K+fkwQqoHCcPetOwbUN985vmWvCkWP1bL+v3XE+H2AMWSZ0GmyY4ZuP4LJDK
4pl4GDKPIwqdrdnf9I2GWw74GLaQ5veV451Cezx1eXoZ+kWuH5BtjzTVH4OD5w2b3qI166TGKbJc
0jmN+lSG9n7yne/J60FUZtkXZ2PUnP3wMMXeT+gTwTSMAO4C2+ExsaOrX7pvvWJwD1xwywjjIGvv
ltt6nybBk5uMZx0xHjPN56SLdiRr34EdpHNAL7FB9TfYDPWXZygu29/RIjK6LTamgnVsR6hQYdF1
qFPjCYdLfVRde3H86TH0xd3s9o8qCV9DWsRFHZ4GVu0xzV4MxCUm1Q5hv9RNFqrYBPvdDNjQb/tX
lGenlu6238drAjmYvTnnmSVy7eZOsOP+GCuLjA58KwRIeT0ad53/lWVDx8JIvhgzfIrG7g8Nx9TB
ASrBjwoIyGThRD5tbLLYuhDxy6Akp/fTN9+4bdS9SJjrEMz1Ei6qf/CL9XMKwH5lmiBrnNwFINRw
QIya8dgZ8lx3KA6ntGVS4QmJ+3xJgFLRtzdFlIHM1nHo4EFul+SSWRTD3aSzZhN15Z/Vjj86bS5Y
R0lY0QNsXT+YKML+z1DYurYz/rie62242TGm1Nl7qoSBytXtmD87SpK22dHma6d5R7PTB+w4tNuh
RXvcjoIhTkZGq2kIte0JWN/CJZgf4sJgotg3CRV+P7wVRWOc44Y9RMrwqJroLGW7DxpJ4pm3qyIW
V6SQ75UCM6Pokjm86GRLHAiGOeEFOzeFj+BgzPaZy5pgu227D2H2gcYxCO8oPfScqf9cMGFQovqI
O+yUlWs9zk2OW9GGWOy6cGlo0FoOuDm7gjU8BRzzkzy8dXmNqqiu4Y7K+iG1Kxfx3Yyzqvicp543
K4jsvSXrdhvn/o2gNMAdZrcy6uyfDQ0BhFMP5WjqJK2Rjlk2QHTHVpCFl/a7VueydB9saf6UMAPi
oLyLM2jHDAnGdaPICOoYV5gdxUc5nduoO2N4RP6Gbq3bj+S4bzvVY36N/AtvNlo6Qo9q9R6K8FYj
qVB5+YB+4G6ucqbjsk0QVgXGzyz1u+AlxK679YuaGNIek0tL5KkoFx65fHebwGM4Lq+cwxf+wx2d
gkejI9CbJRGPx1UZGOPn+YPm9700IRbVpBmt59HGCpnInc0nVhOIVxIaTkaPudSBJCZiQWYv3gc0
IN+lYK8IkFPxsP9rEvdfMjDRLZr+sSMDLx3GX2kZ97Vqex5fN6YRD1oxYFjJiKAqcEESjeQD+MtV
dx+2dHgcCCm9ucH/vV1w7f5crmN8p5ESnySFn1qbgVcSBTyKkNhBs+6Jjj9PUN6W448bNK9ZIeGT
ECg0DPSWi3xHo0ju9dgYKB+gNPqGczRkSygExQfFBMUHbrXGDbYlA6A0Lxl70cy08heHMpP0sXsK
3vmN5OePUUYfwi/LQz/XDFc1E+2CdpgvAjaW8DXS1XeGsDKsBjoc2bM2JGdocSgUtPDaIG6I7kbj
eCQOk1HDxEfcuoVe1RfuJRr7Yu+wVsPnMD5BSvc7J6XvMNm0eAEaP7e5sxM+bWGvzAnn7fb9SOSq
Ex5zc9oEU//cCc34oLolFjEOpSS7fe6yl8JguRyhaoD956UWZITKGlm8DzDFRbQ4BKRdOrbv7hkd
3QxT7bxsiPcRNR+6rWmjDPMm227pBwyH2Jnv0qS+kmTwTL7ENS3kg4jym02QbV9jNJlpghpTz99v
QhYKuHfkSMIVHE+Oh1txiRwA3L4F2E0dXM64LHu0umgE6ZQNmb6A7/wMuQbSLT7qWT7YZvFtQoEG
aQxfz0rYmaGRGozLRgaMTDkM/F6e6I4mccNfAksvL+KIYt7q7m0+pJmQK7toSERyi3ndJa+Kw4rT
ePKQU6NGpoV1I8UD6Ob1YYkgTUPrJlx9SuNwZzBhPZqc0/GPvigWJ59wnSEn50x7hChaIdJn99B7
85+L+JhHl7606yP7WxATTnGu0uTH8/Az1F4+IQ9zaOjhu1I2q+Yw0M32Ajw0xFkgCEU8xOcxp/iu
9POjmdDyB5Vk8ZhbBzrT9Os10yHyPFZSRliERnwpIgIfWhDBifnhVRuYfupxP9W8ErxgU9phQbOf
CoMSaO4BPlmzWJdlRpPPGciHqkfmnwgAWnvN3rApLeC7QawOwujdresj5UYTRuCO9BdzpHjjsMBQ
Z/RPI27GaiwY+RT4KSl5D8agPwJTMXoVJgLz8U4lasv4f2e5JIgPkjEsYqfcfO1LZDbpkj83ex8q
VxVaOSRTBvnAU3aNYX/HSx0ZZobeuEH6nJTBA/aMx9Kt+UaBC+VTczKeKjrrYAvVOqTycuc2XU+x
yd5otOZGtADga3Dbh6RcQL4OshF2Q98jNtZo/ehgWrr44riEf4wUTlZd1wDcEeOYNK2jlM6u5H0F
aUjsNEi2Hqt2kk4Xw+keysp8aicaJXN01Ik4JKI4oBR4QuPJicMhGZhk1p3kVIWEXm49QMdBHexU
iypTjiTyJsNdHs/PCV/U6ZNz0y06FMxoiUuLY0JbOlsvPI3rtCs3vSPJSNTjWznzkpACkUnnEDr9
1qKi6Of4AXB4+zSgZsAqBAN54XLFMW4UCYwga+tzs7iznKjYTh0TMi93roVhHVMvQmYkjjqLVk44
7RrTNJgUuphB8ahQ9jPKytJ0P02Y+7Pa0Th6svvl4axzn9QfWlETis2sQKS4/MOEWNzkJiIOOzsj
o5cyDnZOJ4ONHOZD20/3qHAVqV/ugGykOzOT+AlE+lGUSG8qbRwyqjgctg6deFp6cZpLQm4DyB+d
kW7jGD1pnEkG9tBNt9ZYZBzymyeTFdElLSHLW01/f8EvN8pxt2EsmFdUdE7Mcp64nvopS6enMI0Z
QY8vXRU8O/Nw1nAn2aScs00d3Brur08aPXAmar3MaldScR6TCetS6P0rLIQrvW3eF661FbTxIa+v
QrRbssT/qtjOmuHGxBz2a3gJwgAdkLVLB2uvI3LR/LqFwekbI5LzuDiL0WCI1TE5KWefQ2MpX2Vl
ApANkITrqP7MiMMbdfY4cKBZsnkeHJfcYPJDgP23ifilkfeXLI2egL81r+Ifo8e0KJ2HkHcxC+YX
M6jt+yqjw89go1qkFyQ6FygAc0aNTSL+0omear1YV736laED8Eeh6AABYINXvZvNcieK7lr7HhMo
SBIcj9Dd+MMNPvYbZH+ia8xXV/L+tiCOS02lN8c3p9Ent87sTR7l3kfjU5fF3Xxnu+gYazs5a1W8
KhLb1vHAEtAGuOKttgqPkWia85yHtNeYgqykIG7M0kuYhbGirQCo3BbYVuvyj1L45lDd4RXgy4UV
g1q8aUsaGZ78KvbKc0M0D6+nBlRhYasilnUgTzyTHng3k4VhZizW90waepsY1P84Oq/mtpE1iP4i
VAGDOK/MSSQlKlkvKFm2BxkYZODX78E+3aq79q5EAhP66z4dQR43OLGAQGZl4HJwy4zeO3EF+/Ls
wQJ8YaEyj5pFs61w2cJE8mb7TXNP8dS491pnr3AMk5Zi3ZxlyW3fPiYVykTrpueU7zHT6pOxJOph
NaPcDg3sIHYDmyVz2yT1pzNSrcs6lEEjzeO9V081XbgtEWvLB3I7E6bJ5GHwkkOV+O8tnPAwQ50X
YPk3/YKaFmp8E2Kmg8VS9fCSsVpy0++3IRZht+8pZ7Sge5fxX76KF2JA9tl0zCPGGiwPAKJfqjLj
ZFKro7LCEOwbjauVTs3DkAZ/O2n5jM5mtHAqg3HbekdVWLc6aE5thcM0rChZlX19lj0O3iTNZvpn
MKqK4WghgIU6Rt0Nh395MMh9yns+yxTKn/cSCkYl2BOYrjT4Z3xjiftyQQbof6aj6OiaPqUi+HFw
IEGdotQy7NpHwKWSRtIOp6t5YnvfdQq3mxFN6zSCEd078Y+PI2/VkCweF2JFnUo0TwMUD5icjI6q
VeY1dy8z9yguJPNc819NP6dIXBJ/3hseryMz8oCniwt+GtsMgObsZEiagcI5vlmgNvizeNGoiXVZ
WpEoimPXk9gSOW9OG3yEUX6fwmyH/+csVLSL0/Iy+3g089mBM1xjwezs/tWNsLGHteVtmFxnQKxY
Lnw+k3+5MVVsU9yY4yUuXeftsXMpaO9t+p9L66qymCp6k90H+2zGKWLvMRM91mZFgLoen0xHwcBa
ro1J5L5SqrsvhbxplV07+gBgjiAA9B5osYLB2N7gRdnovA/opGroDPTohm5i95jF+j52zr8c83mk
rzaVjNhiEDUc7v5shxI7c9+FG4o81ktTV1xVj6qU7JpLcjOIaS225C+3+2xz5rLuwByUaLh6MziT
1DVwgdHfUxZ0jmd7nScjkrJ6wzW5GYL6Y0zycz4GyX6oKW/s/uY9G8eyjIu/Eyc5TzHYqASvS1Fe
OvRSn4HFnCerOIZDoWX97YbmoTbTrZT5gX52YCBWR49TbkMtoCK88FF4DaxZBrY30FWckSnxATti
PREO0qus5P8ui6VxwZv+6RK3fZMn1xmVSqbGV+BCOF1w3zwdW5Evg7bwppS6c1J/FAZ6A7IxeVwr
e7MYaNK69Fwvz5FNGJpOwjQt1zSa/tZEzd+RSt+siBfe92CyCOuHqNW5Iw42u4t0z4FFBYBEsPgZ
LeZj3C0elgQqSTxYXfWE/G/jxoalDziwAzPsMGoI5mYDQuVZO82+8vOLp+Z/GdEyppoGg4iA8zQ1
Z0HqvrOC+zrdDkyE5RRdl88yquRljNR2at+0onMLbyWQsedspqeli+7FPIFbsaDvLeeTLLeABAxM
DfCSEp7s73Kqxl0Tlf/SMOctpHa3YypKMVSX/DiLQZNVMqyBwCS/sKaeS+VsfQ76y6XeioyNbTGm
onKFZvG9uXj/SWiqDEEbz55uz91kfOAS2fo1oWONrcim4dKYUW365kTF6Y6g4TtckYNlhjgTyDaS
0ixbQJ94XqGpO9flgZwKguKcyXLD3A+D/JtWDXNgFIXIfsklrocYFD8fTRTJfdMK/MQkilLigsPk
n8dk3PGG/Sl6xfbPzSanPNjzTcrzMNytQD3gW+JB6XOLSNiS0EatbIyGOcLkPCIjejECDZ5Hy54b
u8WQtfSBHoUmkolk2hBNGo8q8ChcZpuOCBov936yi6/CZO3yKuOGu+W9g7uwyac6vkDsjgno6/3s
Sxw6wTxvVG69TFVxHcC7DnSbuMAvBZnDNcIotAIBzwcDlpXFAHV9gwURB97aoTd9Q2Wre+gd2t5r
CwchzskvawqfWjNC+i4L8zkCrIK1is6QAvg/J/cb6Fq6JMwi3Dh+/VaAxTJhCrdvPSK0z09LJIv0
0vDUpHIdlkP8CwsDllWcChHuiJUrPO7+LNjusjS0oOoq5zEW2J5HHypw8eFR1kDdMvcb4BrYgRia
b1DgGYfZDFNKdUvN1zGkl2IctnS+3RN0J14T4hrpLVJYuUrEQ5H9rhr63jOy9WaWHJKk/M4m60Xh
gMAyzxx8EcFrf5EthofKGdyxOL45dQfd079U3oTWhpGBtSiZ5I4PbJ+KvzVH+dYuPkknoDPTNMy/
/qCluMzjD2TAVWG+SqMFjPRvjpvN5IRvmiIXLtpXKw45nNQIlOqdRWRPloH4vvtkBxBkUaEYf0Sr
cqppofe3OSPZlCeytrnKhxebIP9y9QoqIIP4RZxgWMIM78PonssCaqPqh13YPKBFQelV0bWI9B1H
JHP/ElcyQZCxt19lLZneO4flE8E5d8p4y1yon+487xq2PsYPXCr5OocY380IVifCxrUW+LHXSeUt
lHBUA9SMXeYb76Q0bx0+KO7n5JrdS5gYCzuBlcnw+VGRFBCkfD5uu8EhUXw1cfPHCoh4VgZIRDDP
Jwnl4xwEJfNL5e11SF+7oBEXM3oeGDu08ScdmaewoS6hp1S5rN+I1CIgBAfASFCJ3Wd/9C5uAdox
n+N8b8/1V2p6+m3WtH17JpkzTtAZcBa0ZhGDc9GN2LDoHQrB/L6u/X7Nbv4DxPirZmJNIta+pa6g
NoUGvSZRZ0zoN6fI3nXrNSuRTKjtbae3lWs8JcQWNXAo1FzE69EP10Zro/+FLJOqSfbsp5syq3at
55l7EbLIkpKzu7rauWHFoZUvzCvtCmx5/StQ1jeY1O2oJEVH8jkJh4BI+rRqsn7vFsMeh/gazg0D
OxJ1on+zybTEQPSapLrbHcYQg2tyeAnopvUj61QU47GBd8ijwKRq4DKbzk9M1dealtuGf0eG07QR
/Scq8b6qaMYRvnqNsvHJ5RYQNPTiLGn38FKE4aFbNioD5582zpE/HDUBRh7JBO6bI9NvMX+YGotb
L7hZlTucRCtFuUWkERvVl3LSP8WY/CPwsKLsmYLZMl0WwuojyJa3j45OklHJrcYM68UNLBnzlOYM
GHrn24sXWGSkyaRlxAwho+bbsgoJYTeEFNhyt3OW3RpzYlxPCXmDmt+lUCig41hHihtHun56H4Md
EBsz+W4EKEmDM/9URGeyB+fGVT/KNXadxkWeEsBqByqpi5Zj9XRpq/FWhebRJQerIRCsM+bwLL4X
7lh0DbTuNuX8O+bZ3WIBirr0feDtWAV+clW9+KYcK1y1LId5Da8smfDQ0y6U8tHUvztAW0u+gosO
l97MMfOlGuWV9Z4vWeoIVgi4wo5tG2vboQdE4/Kfq3v3vjz6SLLPhGroAceTQaHZuqisN5tynXlS
6LTgB5iFW7E5bG0/prakbradLd6s3D7Mc8eaRYWIWdC+UejpuxIzbX79s4tXb9GBkf6mdc+DsPKW
YSVi6EvSJv8qvrQN8WFrFQTZq2rI4wH2QAPgZ/Hdhto05j+rjsmyru1/Q84DVBaYRRF1XxMXS3u/
0Pt6zdUVp6JHJUjkn/GXk2tHCOe8E+gOVwLZDgY22dpgGjr11ndKCHbhk6pM/2sDSloZYLmtDcCa
4hS/I8Eb7MZZnmKmziOT5dCLmabI6s0iHwkF0vHNz9bwtp0S/2wn+udSb3iESnnxR5LrpUaRXRZ4
APPEy4eNDrqnhBoUox4PhHlp/hmafZHVJ0rsxRZEXWcufV7u79wnpVHge/YjB02e98nqOCIPGtQL
xuXly5isZ+Z9zD1A3yfgnuTMwYXRb0JDQDC7f+IMUuFyneCmtgdwdaTvjrdV/PjG8EtWwb5eau/z
GigdBzud/OqTdpsynmlVuBWhcx2z6d1y5Qbr9mlRTSWpIrNruVKEfMCtSc8Ud//CkeyXKSeAhlfE
2MtEwnopWISVg49du/JJ5+p5Ft4bqLZ91KLsjU7xQSyFL82dM26hxcdE/g/598JU/BxydAzgHZNh
BqFCS7iZY0cdOg42cfvpD062E12Bc41dahgyXDaJaWxE5H5PegIGFQ4wmdNbMBW3kHnv0NLyafKu
BLnZvJZBxsFFeIekG/bMLV2Govi0bPpv9GS+amp3M77Qne8Qv8PbuqVBUALh48918E1gxqKlhfVb
zH+8hbic++2wj5py3jtIGiREGr7MYeAoBMNv0pfEEZhL3PlnOTYid10DNi45VoCdm2esHHdqEn9c
Q66DOP8Rhr5xWbSb7Ieijg/HDbZllL9p3YU7PQ7N0Yi6e6Kj+zQxYdED/YsFBHRDnoKGluRmBCrO
Lf2zd0k1JSCjhnpxc443EhUHn5jbyu2M35QDcdly0URmjRuwZ9IPmaMtnI1omwekH9pWxHjQmfo1
eOAy44qaFuOvkPpgd9XRqnMX/OMcwiGMd+FCn2iqfqk/p9MV9hXMHIo626L6jnWardppYtfsflth
8NwwD1mFBT20KfxSHE+0R2nMz36mXukIaNcjkUmjRYC2+hYzami8eAxtluMjYqrzi2jxNrQ0i1kA
m7jAoV4M6pe7EKDSYCSNHoH/NM6W2VyVPT6W1z5ykl86dO9h4GwHL2YXIU3nSkApqZbISr+NFOhh
TKK3Dotfpjd9DzF3BDt+tshW4VBimGxRL33wLQCLE3qFkPYXbPafpQ12eb3qiN6wgcuDle6Xi9Ry
gSm5Eu+a0P1l0DFT2iQzo4BXlPvUfpC8lnVIhwaGgWs4+CD02DsgY09vqmHZoUw2wDIDLbauzjbG
bBJd8Z2QzVmy79p5i1zIA4aBLQBVTxWnhd0fX93K6TFh8r+pieDm9imXkuoYtMG/cELN6Xg4XFrq
Otd6CuPidTTrX0bu7Z0u57F22TGDcW+GI9Vx7XtmZ0eG1fXaswv7MmL/gyJMjnyCcMDVHn2/zkEL
Vh3uyCA1NqnXvFhF98b96KWGxGfmgEzixYDPa+IxyUj/F43jbV/kIG8cY4T7x4Ct5hGmfjrAKKWp
Za+Nk+EGZyrruoOp63vmqezmIfxHNlZJSirXQhGcgARIIFbUqxS21lI3HPXgPJrIvpA/9oERdYSN
6WtdL8tkTjDNp5s6TvsrMvRrmVF8KQveBSuQe6yveyCu58qyvs3Rv5pmiVrXoqPUNhngUT88PlVF
2nox7jgUXrUfXPpZpDsL/lqCpxR97y4o7cHFAqI2Kr9Dvzh7bcT9vSxfWiTCYFYw6Fu2TrxTkfjb
+eLvcvSsnfAqDNyAYQ3ZzVIns+z/WA0o/xKxfnAURWb6IPLSPxppzdOT/fFb6qmjjMhlLnhl6g1M
qB9b279kbPowOoY7aJk/wsm/rRBcP28jBhvUecNmIMitchg8LBhy1fpsNMuijsfqH2RCEsEQR6Fl
iLflaDXm3pO7WIhAe5GUcbel9jZ+yFW+JGHR2clTLuVOTdURMX9YUYZDU2MKsjeZLKbqQpzQCYEj
L/ViFHljz1t5NtbLUXOSb1smhCJtX3sX86LTv5lhc6OX97A8wJ0USKMcJd2BRYoSUlu4epNIXpOm
n8BHmMEmaJrPoat/lJ39GTqCCKYHpcrsLnLxARljHF8yu70AYCRZRm8MAikGOO69Uc95vRTuH8vk
fJzo+DcgKn60OvjIPYba5qRxqwTgwPngenQUBvwKoCHKSMlSurbpmF0508xURT4sL3/4XYCtWXnP
nYkdt29G2EmYPCUW+LXDQlwMtCGX090Hfhi5GWa+6GRP2Zn1GPa3Hb448O/WrtOWrGDy0aGI5RSQ
bEIj2XvNjOMkucpyuM8RV+lQqI/OGahUYaYEwqR+x1H7SoTpllfjOenx0njOhHSNF7l2WODC6WjU
WuHBxSKWRZxXnMh4b6AGrWKv/cKXDwZ/cDCQDnuxNKy0waXilBFCRVjOjQbD3TIhB5u1v3hWcOFQ
EMgsYE7hwRRmRyTNvqOff6SSGODk1tRFh+lt7H3q3bEbZsYjxQjrFCZACIsy02495fZzjwVKRda4
LRofqofJXyt70k20ojPiq3DnDUwIlnikvU250W9iX7xhAwmhr3GiDXvZnSme7A6BmM6WdH9P8DIH
D4m3I3RV83KOHc7FpH1zUwaaQ5sCQlXjM+L4R9lTpWFluMTGrGHAL5x9EZafGrBT5CFtBHD+ofms
wZmvpyFiTMGcDkXjyR78bzmXNyxdgIt8+3X5rRocpqvU1fifQ9osbIZqyVMbSNTDbPF1nHw+h9WA
/XPlDNNhiqwjFpdqFWtwGnN1w/Ye0KAmN/Gc3hsrui7WOOFH16ZBieagQMzmrEyL4ip3yg41kAkc
BJzai8UXzI901nX9agIYYumkPoE6h4LvzzLFD+/VMRuN+zKiaOBkaIwEcmJ0aUAMrRMOxm0S3MWy
D/RfshhfzG6+edMkIflBQUiKd5OQMTSLm1XJp3GKqKBgcShEulBjSW9zfmAMJR/s8Qei4TS0Z18+
1i8zHnYIr3ciqJh/4os5BvBgKOhicDLSa7DIcsvFFjHk3DX5vUBsLFijl7U6rAnvieH30KuTg+eM
eNV2WpyNU/ZjB8m2l/MmSou74ZPfy6HwIyV+ySjDcKD8tzRBAtfLV0KC76FnIj9+ikARQqCR2jio
uTrabrPzOVLkvnkc2hxoXk54kqVSsHNVwmX1q+5F5b66bfDZVfrfskZ2SIKLysqI99JiYrLrlmYK
Rm6+DaIl4kYslbgGMnoetXsYKkz5asQbJfwX0w1/h0P5qBv12xQ203eeJ7uUh9wZnLUv8xR4BGiH
vu7px+oDxgfwgxKdg00SVx5fBCfS8XZPx1ZL0II0xt1D5mcmC1ZxOSUMlW6YTLfdrszzY2VyeEo6
YAC6CZ+Wa6cTh+VWafNidozAlw4qYQW4lMjLkmtml0kpcYrhDEAQeDZ9/ZxlXBSVdeZdY0GJ1Sa2
YXQ2ttgRYyTGgk4QFd5fZ4QSuvyTIEl3oRH8nWOu0a4ajlIHt4hvuBzZK7DLPLw2OOVh9F4Rri86
G9cXtJDRfELSOE1OehQZUzkSBCYTLrSMw/LPHCZW/YRtxFN7ORA9buZjgX/Yt7u3wJHvIwsGZ+zX
vuQgnHEkDDX3VWm894sm0Ze/1fxtFER+fMUQRt+qLrklTDfm1PuhF5u/9yRKGdJ6QyxcmS+TN+1i
JDJgHfw2mO+lOVJ2Rt4SJwih6YitHahdwdxNDf1l5qCURowcMMM0PB4zcqRVkHhDwjKlx6m6Pjdx
+axr/+p6M+Be+7j0wy6vI0LIPu3sa9aZwDKXTdHl10qveIPAmObWBWruJaXGCyx5sq14ofCOE7zr
EvvaD9mjJHm4AjxK3WerH4UIn5abUDD2O+1RUGC6G0Y6XwW4sJGVgS3qvQj9lVkx0RxSfQ9o2o3i
8AN2CG0e4Uvr988B/wKQ5I+xXpJusDxXenmQokiRJKUlIJTxNQLJstxGinr8mYvxd8u5118e87p7
Q5CmRQFATNWWHKyTS8XJCRHix0ksEld+vve87DOumMtE9rkZBrrB3HvfYpXT3b2GEoNzd2tQntCT
bSyzbhsk+mz4/I6RLHeaohq8Vt6WaRCBSDM4hVMtMeLWL6nNXmhybfAsSAEu9dOw5XtM9HNNKTjC
1HfT2u+IaMjsLPbT0D4sYqugOOKXEqmKNZWHogB4UVUv+PZAxRqgs5FrTP+8HKCL2jxN7XipG1oS
hAZWQjx2NUHXz5rxNc6G7ybBNu65VnFy4+D/Y8XfiaSib9MtkvK2uGK4dCQgOSfwWZTWk1lxEx86
PZ2qzOJmy88l2XqVAzTOEpfJGM5m271LPeyDGJopOwBdKXzXbuoeC37o5UG2W/WSzQl75fynt7Od
FAo7j+4+lh825vVzOzNHxWVUQEKX1IB9CKrwW2uiVSH2wqDIuWtAS1yR+9r9n7tUbUYc2lGfdqyu
o9I/nWVvM6f5EBY91kbdlE+xSiMuJ8VwzKX3e2o0ssBAYbHbnQcsatronzhvnpqaA4w7l+8YKvbN
glMr2htrHKmIgbQ6Gi+U5b56km58dQ2N5aYBPmsQWtqCphg5qLUD5534B9sX21d7la7/OccGmJy6
XM+++tulPtO1FsiTPx1awXVquf3GhbEu7OAkHHEQEVNRXe6EHh9NLFmkR+6U0+KasAx5aXSwtTvy
Z3MluPBSvc3crb4XOaHBAr+Nq8rHPEanpis/S919FnVjrMaoA/Jn2YJhdFtc2zlKQWw7jBc79Rxb
5YMBHBrC8Om55j0NcAFCpn+KxvwWt/5rB4CFS7rAecG71Lv60RRqaTpr/mXS2ScB+bgQ96Z0fH9f
AMZN6M3cmGRjd2FrPpsU0ooZxzGGG2R8o7w3LucbgHPYycscun17oFkn3syOw404d4ON8BBFqywZ
SY+CkLPCmBzySKcB7LZhtvddUxw4m1I4yGGmrm49XikqXJqnKaVLbzQ3BJkA+dlfYsoukQ2ixanw
GYwtypGPujEHwyteR/fZrmzB6Kfi/NvOpxhHMtE3dRYeA1JtiFuIKzSDv9lJxsUKR/xsxdkaLPBv
H+tm14WfxEPxjTCRKZ3iqTfdi8vWMzKoDWTKdznf3IaxYVVSPNlzFsMzB28/eqlZEJrZf6XM9OjX
mPcnVlrmh5QwOqfeFHumz18hvjHqM/bmwDaaDhxTKdbDfmW3G3omL13abvsZN7NkDemAZkEjACcE
ZK3Ar2KCXDfBBzgOUdrBbPOdXbEuFXN9a2duMsEY/9PaeK2C9KJts0DdwgjA7CE0RxolM4CDAuYU
ybChcGAacUQfeWew3dXWKvEj+C2G2JtoFkPODEJRmkDfYYRLMW1pko6ICLBoshbnM+m96btw8M4Z
yWLm4EdaWRZEJjhfRiPuA28zNQtvgRWpp9io/ZUvuquC70SEye12PrQgNxFQj+kBZxCQOc6Ly66k
3JCcQ/bue/6fQnI95kjbp0kF24Nvpxp9wPbDvUy6m+sWmATq6WwLveu6iXJlvH5utE1aRVdbCbPD
7htSmzbzTmOOogsJ72s2LWCsjtFlrPG8yf9PIYPNglU54lHW6cMfBrR+F4XN0SRCunymtRI66v8L
qJ2bl8E2P/SAQ88ZWbf6xi3OaHVPRqp+RMulOFaId8IE2B6jsWXS2jWCqp56IE6aAtxaexFBLTXp
cfEIRHcWg2Hj2Q1XrOjDjIub50SnOrd/42XASNEREHZMpU6Drts9UdKNKX00c+ip14SCcvqjW6BK
kBJJH+ett1cFtZko7uW2ABV2H007uDqEBxDAcGHty6xZgBhRvusLrheEcB42y17jijenNb8ZnBAk
Sa1qa9ssGsxRH3EmAlKcFkP6EV4qRqZDW8Kbn8EwSLS3koR7LbeRoLoW2v9WR9VbXHu3rKzvZCFd
3j98olPSnpzce2n4DXqzYg2dDh6vSko5ROfjPaKJKJhgbCixtUexGWSGaGgel8lh64g9joMnSfJa
DeMNet0zMOHF0VoSTyAmklNarogeJxYQUkqISpy5eCpsRQgJOyH5CHhIGOOoPC/eO7bcTYmw4Bn+
zpTuxoj1g9PKD6Lgb4RF3vxiicllCN7TKD9MQrRrD4A00H5wkHUX7HIj/q3MYimOKBlOq29M/+cI
EAthS+9pSJxtRSY3b9E2otY+29jZ8zC5OGlGyG98D3R5dLkRE2GlHsRkllDTrmPzQvSm/zNbVc7Y
Qv6WuvwIbfHkDfNnzn8gd6x0S88q1XMBOF9Oa9Eonxx0w5GxU5M6dyhi+yp0wFwbuJOmC041ZvOY
P8sWxrYvdE38nPMotJGSV6/KAo79jnCZ+IxnhmTrOOte+X3O+Zy99FnzTo/rya8nim9Yi6WV/0Dx
Zif2TnatzlVf36GJALIN8mPCxOXZd3DL1JN0OaLDvRP83mZTSZR/xoUEs3Leg3SPxfxQe8V56mau
sE2FSI3kiUDo7NizP22MlWluvM8z8NFxXBqjing8yzn9FG3Ybu0+ekRBfGy88Tn0nOfOns5hRwLL
kCihpaYCcTSoupAmhpNguBZueqy6njLRgdrrsSTrZgqh4GtL3EKLS3ACs0TQ2qDAETfS8qUXm8zR
0TFJvIvtdLsqLp6bgDy66M0/4TweZOV+2ZJpdNVyj8fw8IjH5ENQmVsLBmjV0L66g0QGzZ3vwTSP
BtXo9uj/tcruarT+z2Dm+9StL1PZUv3CNJ8BwV2Di1o7YN6egiowOY7VN5dxPw8ujUB5GhEhVuZx
bPydKGqxK/uJKXk+ZpcBP3SvvYdKususuYVOZf608DOVWx3nMj94aQxl1k42C7rUSMTDMyizsHqP
cnHWbxW6iL+YpHH/vYq8/SFPVK0jy/spJUaGEqgI4J6dF7q3imYt6aM+RbYHuyf8cbLhbym4dTRy
eMs5csnc9PcwZpJtJrkHx0n8p/IHlvj+xauoZUlxMHaQiHBcB4e2dy5FxGm5cBYMofoeyojkMcOl
sn9G2vtT2aGxTnX1XYzYLS16hJSn0rd6qLihMSGkFpNPylVoapXYDrmfwk5BVHf7RfcMyo/Y8Y6u
y/ApcNQBS3m4TChfBj5ELfqDY3enWobGhqolrCM2oMmq/iQb9taTSgH1V0G0M+eDgLSwpCY32iRT
uJYALoqWbVO2yUeROU9ZE9sgEiqoQkZxdvm4CUKevdojkzYFv+Xc7u0KopOauKhGgDZrq352Oazi
yUmxkjcsZkp+lHGgHrGo/nSh++QP7VdbOTeRozjlAJp2ZTf9/8G4CmdJO8Wfc6t/WnJNht8fB9l/
UXZ4tJrpykawYTnZp3yCbZ4BaMDnfi2hJjkAnz/twr/nQ0YeMe8Ag4mfMKZrLhjOZcyIKdc3J4eS
WrnX2XX+WAaM3TBuz95SE5uXf7D/k3KqykOXc4Sm0etsWT7Ts7J+Vzad2BQ97QTBkbHwfzwxA1DS
7pc0Ea1hIu2GkuIOYKR3e/kjEqfllP5tCO+QhwVeqIdo2Gb18D7Lxflfjyf8pGtr7N8Svz3OmNKj
vMRPMq7rhIoTLB2cgHKW0t6fh62YkgdIQ3tVo7SimSKVRrjLfekvJeDBeqpBMJm83D1yeVU+j0P3
svwBYFuveLmoIcBxyThyU7C4hoHedol3iPruMUt18mW0ZSYTbqIWcmkSWZyhYjr8sF0xtNHGh51O
oF4hTGMZcKJl4EmuAt/cXuHccooGGpOLAZyAJZpZr17ZK8AkOsrHrxXjtMZWaFs7xytKZ6sDw0wp
xJuqcGu4E4z+xKI2zc2seK9IQhkfNCYk7i8sSHmOUTfNU3A0cLMNZ8viGZevVuu34Y2oIPfWPoz8
gvK4LFEVUpApk1vnm4tugA89js4gHZdrLxW26k+Kdcbm8wwT14AhN3jVoyljJ7/4WFhwSap41iYv
GH1vJPPriu4xRuo+cW4nbWTExub4TDj6tB03ZHeQsVj4dYqHZhbpxqQ1LiMbrsrqKRyELDd1w0V2
Yxg5/hPtk9PdhP2YdCcde2b8rUWV+QuWw2VwkKqplS9hxof4p1MeFGXSHUtsOQwLg8r4tFKLeUgW
iDabLBuS9qqmAP+qE3NfY/TuJP4lDEb9BmvXcX6cyErdb9eMquksQjcku1/1hU8LkILxR82avVgZ
dZOOawurJnbeYRQpaJN0IEUzML98pdrLZe+wegxMapC+fwKA7xsU43lmcEiE6i0U/DpX0wSctuO3
S2JzxDwAP3w8FFbJE811PGiew1Db4a+gqKF9oQZ1GGorhtQ1XbpY3/DzMInkCaEqJkN+qCtWpiIt
yKYWRq/ZT0HvpCsYFbSyp4UBl2rrewiDf8uokOPG82zH2vWq4oQtiTw6j5bAcoG43UjCfnUG5nQ/
WXFAn3GpCkRKLA7pT6+MHE+DFB0GRKASvpbXNDX4iLwsMg1UZNhiMMgaN0D6zNr2zTcbd7jWlTHK
CxPSmEe716k1r92A33JB47ZG+KtRDU/G9xQwPNVrrWmu/4k5gKwG3sSoVr5Otm3cNrBpAr6LviJl
0RgsIWmWLV27eWqQfZ5cEAv3KiNF9lNBoWecrCZr8UJJ15wtwnOeKtgRRvwwbbrABHPzrwhDbBxr
lS4P294PAJXBRWJMSRphbEYFusJw+U/G4NdrOgXWk4HEyNgtHzzjR9i95V5qTCDV8IB36U/VMlm2
Cck6gmL3t7krXEEoYvLN/rPvWN8/2sbxCEY1qUHJaqP4gIi6jeZgiE1mOdTwrHXD2Y4Aiyhnk181
IRdv8NSUlXj1JqttXuagl/WIpdAbmytZWEO9mSWQmwPv8AgMWUGkCXFMMnEc3U1u81GD48otDvAc
oSJ/9lf2UM+4NMloFSzQQQkUZaALRlfyKyaIPBOyjobwRkK8qN/bvLTwHLRWPekXX0kRfDttV7ec
JCmDw+Yzm1ay0N0is2y+khrZ4fc4dw1VC4Kdc9i5oujExGgZ+9mPItIWvFtRlSefHOit4Y51XYfh
iYM6mVIV+Q3DsaEVmcFfGTGwNqvODZWEFtc6zDfHOK0LufNjafaPybUFV2dWq8mpt2EQ5iM+DfTy
iMoH3Bkpwm9M0/ixGyCXdlxZNNF5FGT+egc80WxSuGq1Ckvm/GMh+7cuHJ32OS3QzmxOW/Qg0uTX
jsKRJGtKh6bF2OjJrq2SaM7R29seWSyl9dFMBZ1rtgAqssG5ES1JTNYaBWHY/Y+k82qOFFm36C8i
Ap/wqjKUlUpe6hdCUquxCSQefv1ZOefhxtw4MdNqVUHmZ/ZeG/3fuC0RLIM5U0UqsQN2bHjfkDo6
0+NkL57mKiOmC5iYW4bDbBi6VmV8BLM1xFFMir3+xqfKmYtTbvC7kH7S1COkKo4QzaQBsdUZ3q0X
YdKgh0NdC6nO7rruPTXBueHcBYspfmTimxNGhcRzyM9KzLzL9vR0nPyk41YTUBdTLTHji1CC80AU
MlrtRAxN7mSWcexKC5vILhgUjHJIekyNDswr0q7T2+xeMWzMA4Hc2lswxPap63Y/fTHF1a03R4Gi
zDbdGQmt9HBNhxsOnb56aXJvqZ6IuyoWday7RjF8XjRlanHNjjFMElbVQ8UEB7DgrAbhn3tMtJh8
g8AKMD3Focty9c7q/NVvCVsI3B6uZ21CjUS/lzMIMdwB/um+dYtU96VWpnOp6REbfA5Oa/uxxEoN
0pIwGRbxi7VzLYbtgvMgBxUP5HDsI1Z47N59Z4xj9sEGk2I9ic5n8YjfyoSqMpdpQpqg6otljDra
U67H1azd3ruDF+5Q4yquFb15zAVu8jurtQ0P5GWTdoHc9ollmii91ALf5dAQjest+2KJhdfcTyIp
aa5H6XlJs5kHc2nUVqFsmJbIyKZw+J2xNAjm9djL8uXZnGeUOGdn9IFR34y0bkt1jh2R1O2+KxkA
XYvWxJ4TdSRTef9gi5medUZDNmWApgPDc+VVWV7gEQwzAyza97bMAmu3Wn5VMZ5PIc7oZFw7KRN1
Uype4IDvQ+xl1YhuzYfnj0JyGpjJURysPX9nSsCGXmoIHJhCEE5z89sAaCzuMabPwdNsNChdwedQ
QrA5MaYhdiLLc1M6aht57Zg9jqTl8M6t2j46WthH5ZjEDuq6XHRGMUQ2Z3vCEDDMA4p3CFdIa+9Y
eac5BgKEy0u9He2uTf+l7pSkDEC6rGGcJRNMV4zRKiVtscHAmhgDE5gx69jAtbXDUqjtZsB8O7af
RXLrhrJC6VnbZjOVW18ZdeWhdyx5xAuD9BXI9uNE+ioqCgnbNqQgcCNZE+qTESGqzOYe6FSW7eCW
dzQJZM0CDc9Dy5m/5j5th+8CjqhOS/Gpv+ABZGsPIl8sad59SFEn6y9uqFjnLnXpbAQRwgDW6kCj
MEk2rKLxR/4z7aCrjmJasCpvHR/qR80JVjXG+1xXJMgwLSlrGPRhg+0qNMBWW/uyw4d9GpPVazFf
GHCdV5Uk3o8VEpKzA+MQAOxyyQuZ/SCB4sDz3VTZLTM9ab7jVlgwQbKxX+2n1K6cRRy7OIeYgVHN
GlqihWeM13Nk4Fdsonboa+LlKfh6jmJvrEX9gKwyjf9wkIDwIUix7MJvh/0gpiGxZL9tb4w9Bk9e
cW89+2w/2uAvNoSYlRhEVrJmUBqXMYyrUoRN+pY1wwBMqfL9YCJL0U/MCT2G4eZdil136TCuqaFs
s0cVp9n63fvKDdYI05HlCkxeFm7yLYzllDWFHTeO+4BOPSvHHRVcjSQVpLlN7GyaTgMTgg5QI/Hg
TYyVYfA6hNEtQ67+YCZsv4xjPMsaOUc6qj7+lyEYEPbdyGEI/I0JmZMyEw/iad+ooXeyY9I2nhgP
1AOOYW5cyOX9tcrYomx7BQOpPGKO7cTNhsY7fipTCfJsiyyZ3gwTJh1JwvY0pnLndEKgmA/VGLzG
FRDTP3nmJtxIuOcS4n8bKUALMRavay5usD1D8BNOVlIgNAwZqVJ7QUNlZ4w7iJOMdFTlMl6W8X9W
IL/OhXzwsFnW73lr9ZbL/ELPfTfZYglC1wTlRQoeay0Gg9IDV0gSbvgHy2ckhUvAAYFizCAmLJxY
E9LbDKY5P8/wQjn9m7iK82eCnmbRsLRehg4RruUpUe9q4cnxL+VWkn1IK6/W7wGrEIK+WoQ8Z0za
Eqe7gPBOY4fYztwQJuy2AF3UcSljAjrzgExNFscMukgetgkHWz4NfIW2D0ySZTnj/zX3EgmuFO4P
cmSvksPNopsTCOjM1LW/KFlt+S9ugVzBJOdFn5FUJ2aMfW3AyMhiksVsj2Br4jspnIiC0x1/8xFN
0MhQm0/qc3VUt3cQjYI+J+bR+vTYWbT0ZCoM2aLMONbdN8MSdHwbK/YKBNQpyBSYPwMWw4DTKywa
rKolXAZIsEPdyPie71qV5YaE75hllT8vsvrNmTYCn6CUYEY02qaD9HfNZrthqLKEFr3ljCyTt2Lh
s0QziSM4yMj5be1Vnha5Bv0pcIBy3Vw4J/iQEokI6D41FrAyk7OaWNJzuvSlp7urG08dLZT18B9d
m+IM36thj/Zp8FWjPeqzy2AcHIysIO2kfSW1l8hfsEnYZc9js+WTmPwv7peEUGFzke5wLVffxW4U
V4X+lnM3XrIRgFMOHQ3VAt1IB16uBIOXxUnz63dGjL12sHTqniurOmFDhkcOP1IWLNqCmGVhre6a
rKtKi4KMMsY/z6B1VH62C55IxOsOm1D81xXqqe8kgP1DFpKb+uqbj3ca8TIwQy1OaZKsIG1cfJVw
Edic9/HAU2rTGez5bXgNeOUJwfV3/NXM4r5UReMEh3rEYfoaYDvHwKn6wHL+LIVvUpN1IrcgeM65
nTJ3qSYOd6vBNrvJu3h5SGDqpB3otBZBN+GMKJVIvk+JhAuCkMHHQbagz9VdgBJC55nbIJNfJxrN
lb4dkl1Yw5xaEsMj1YFQM8YvHYLh5VLVZHPBiOhiRJGov6uqfwQUEpATYTHn5wlnTpqEZ9fP8zRa
OjdYfptAaNoDb1oeHoqsyQPUx8mcF/XJj03fvPpdC+Rpw2xxyoGMsdmV8Z3s5Gj8xXJtcgDWae4S
nkO3UoNeiYmIwLGd52iU78Y6nRxk1g4/HpMD9MV70OeUgH5Kj3rLkzGuHlMGVfMXznjd2sSTbxKV
KLJ6XSjtSRwNvgmUGPtH9h+NIm5VLrLcJm2GNvGOL6LIZ3ZVZRX+HW05YJViqWJLuMUjY55bw1Xi
CD1dGZLfZlKZ+zGPoCcWrOnjtHyiO42D18Jbe4EioTF96fOxJ8p/IPF3Fp9LlXULEBeq/Nb95MSM
4QzQkzn+wPBJJl0IwDFkKeI5I2jaO0Fg4/xT+AXt6ZVAnrVBzruIcPrl7CEkDYpgnvyUU5xRUAVe
XIjmmbCH1P07xq4qSdAwRhryIAlM8yHsRDAakCGDhLz2ynSb1mSqjwQf/lHhjVqTAvpF27fB/jPm
WVEFCYqoAURBbzprR7FhdFyeKMVIwr4TXmnmDPQ8f5bpprcWyZ2dClMhVCvNZFLPOT1rwce5Zz9G
DkgQEoUeIy5OHAber609ZBPwdA9I/ofhsuCfMIOXvUqi2rDK+sGN87x5bNtyUVFqph00lnqER0WF
5tagsBd2/1fZtB1Wkhn5M26+Am+i+lFctvk9duzGpAqslbXcXNvPWR4w1eta0jZJ20AhU6JaIezV
btzkkc2J7/0zkn7IBDlOAX0V+q5qmtSutlx/brZJjwOEwVZnSLLCWVez7t6aDTcFDsipRMwth9JM
z32S2ikG3hS3Jpl/04tf0NFu0FAWVQRZkfyVdRVDuJmzmjqTiVOTXZxQOM7Rq1L8qQQKGcMmJx2D
4oAxCoT/mVENPoAy+1u2UCkbwhkc4pSr8mrZ0jktrIWvGOHhYfsF9bhT+OWFatC/qQzvvhW3qf5a
vZppZ9/6V+H2YKlXQbzsnTO31W2QMFibhBYBrwyuPBWUOEhwuQG86N1y3mfWTJag8pYH160cPRBk
ONi5UFtMP+6Onb7XtymDjgfVpCRUCHvma+hPfYyPgI5p3RZ1TQRu4/YOKcocKsektMt/qZeleyeE
FdvGfX/vTzFvG22A+umY2Ucjjf1X2bHUhiUrWBHZWNDLnamC8L78z8JVSf9x9K35JJX0v7uJvrdO
2CrQnqRboDboy4fMvLQAQ6+BVbdfNsYCJj/lOMa8DDZuPnbBzIwnphZhWgNCbbPuc2K69bIyzduB
DSqPNKUKovuQ91ukheWji3gNpib+nUjm5WvdLvHe8+b+6IC5hrUkUbGyaH9IOxpPIoHSA3Igtr4m
9jZyss2Ly+HCQKt09hTW8y7L1/7a5B2G2yVgr5Wq7g2olXNzFeqdeLTyDQIqnEmj0ZBA67Ywq2C9
6Jnwr7FKGS3rOCMSlcQkiDkxnvjPXOYFOgShuKYFogPT/cgkqhUxwQtCZXfsQjCYuMMDwiTsMb+o
vsbXHbJo4uAg0nXViZwJUicQ+6yOsX86/zkuB6rQ2rO3IFR3bi3oLWtsZ5+oic/pmmKnEvOf1Aue
xpZWI3XpY0EFi+ycOfIQg0NksYrTrn6pAR9oufVotldMw591SZBXGVRHvQ8dVEmQsAePENLbTAke
E9+ZxcUhZmw45KBH8GAAreDrZU1SVM2DIAJ6sHx6yaCnoV8uWcKC0hjhibckIQIJiJfHzMMRBoo1
SPkdmi5yx1WXfIyO4hXon+X/tdSKn4/lMKDBwfWxwBlbOSxXF4vKmpFTzB2MpDeiRXkyF1gPbWhE
3uIC9pm2eaz+tRXmwJjUDSI/cNcV64ubhZFObrdzgsJcEvE8JjZ9OiESphNJi0uf2ru+aA6c6s8W
+xV4IMQo9Wy3p50w7B15bDrqerpaZn0r2nlb8JIs5m+2fqUSgRnYD/Klt6lV7WxVvFbsv1AxL2Qd
23AtnYMXVlHMN8uAbl/bf5MYPaZlbu2arXsJOrJBy7h+ch5vZdbeiwFlhALqXZOYog1ephUcaEpp
e8Ww4GDHR9e8T7oEJogd0wsCgLm9uSa+JaR4W9GXhwUkPfAnDYmznWcoUsQfrvm7QXgwDdiGyzci
2SBqLVb2SouDmu/a/jOl3i5vg2NBRpNpEwM1ryYvZTj/HYWQm77zrjyM18yfCES1L5ZJ9NC6RpyD
F2cOz7Zh3WuNZlJyk0CHOYse/4xN8nkf4JOqVv+dzNvPtiNZGaxEvODcd97rJTu4cx/1cKPlkEeo
Xak0vBcHDH892W9WUr1y/oISVgSvLB8YvY9xaO5GR6B85FFmJIbKDHmzAQMK1sAE98pKps3K7Gtw
7Y96KF5kGLzof1HLcwMpoPk4GOGLbTq7BybKTH6+iN/YNvKLbM6DAfxYQhlJ2C2i4wd9nO18x7xr
QgQLYnhai6/csE9wKaNGzn8ZKB4g+D0O9esamLteTue0yo4xK2fCtePA2/rxcp7ZRs2+8xFqtaZV
ibsxIdAq9KnwR4PRfftpLuEVa+s5s5qftpkQ+Xk63OLiN/wyPv/ynNok26VsptZDtZLSSc50aUpy
fmDcTXxn1vTXR/nfEDtUSopHVKtOgZW6J9/CI/ETgzTO9uwgPYnocf6ql5IDb9y0ao5QfN0yPKcO
UAaexoYsHqv9GPWnzgEEIg50fs28wGIlXMSnPiMKscjfKmQHXjc/MOR7Mk3vPpTBrlPGzluI5EbA
yMxl0+dNpJf+DqAO0x8ekJF9EQ5Dcp+IGt61GXlfylStrDjRpLhkvFQawQCrHD1reA2YErvOtwYD
uU64Rfu8Dduc7WV7n2C+zZwaMj8Sx+qvOa37sPAeLWjwfhYge+23I59aXn8T635OBvwVbBqY7F38
tty0sISUWE5JnkUpiRZaqgmV8coc8m7wjcjxQN7VcMzRrjVZEOkDY+b4VsU/p+twFLscKmjTeVYY
TLCRUMVLa6urR4aOYXoHBllbfTQrErWZby798LDATXUyf2+OFsDoasubeqpV/d/zlcEIYZv1oX/3
ATmcBpoAoCRbmrOR08GO/U1bZy8WqHJz5pzEXGhp5ytvqf7M81ldqMXhuYZHkXlP9N1Hh2OBfgGJ
5HKtLF8TGbfo7OmVrB2yli1+nyNz3kObGH+mJNzmDWYlzj7w5i+xl2M9MTcDebyW3ZwsuqWQhRNI
q+Eb1eA5yKz3Fbsof0lNauLLXujL6yPn5a4kPwhr3onPey+MgkBeUOqBF7HHQ14vwLnN7B1YsUp6
I74qcMFP/uygM7AOiUhA2+Jp4M/rOeTI7Dt7pg3okLBRdof6O1lARuivV7GAtTXCOGc34f6w1T36
wfeKhUVhdWkY+fMnvPjZ+OgO6bMyg0uVwLhnJU/5cDcGE6vlOFoNTpuZrSsQFpxHR3MKt/r/D8b8
ZHKQdH6zx33eMbWYU2dTuLT/qCmCGQ4R3jWEI2gTqo1jvMEnuBcqiPSZps+sogkgXaFk5QqnGOCn
h+9CTLuWbqMIVk2A+ZRxvy2RC5a8n/YAdpLjQ99WRv2t64eih741Ve0psZyDwmupP2vHAeWYQy6c
7PrJEi0GlNyMLGabd4OLE1pxqSUKsYydNag1J+9FlixqBv86dsterBCjVT7gqbXc7ZjF3H5Lkx5U
P7zm/DJBuew8ybdlGE8BGeqrIyM3tK8SPLYH3N4W9wyJthW1RQYN2wvQuaLdHcBrGLmMLEKBdd0h
ZbZhfAnI046mpTpXnbfRL9xiLNgbU2Z0eZrQkCy+YMIe3ruNE2kFQVV012CKcVfh++ZWnsflOI31
CR3mm2F/x9TNXWtxoWJNqhnkYBf0x+WkYQT1hN9XlSw6Oa0dHpp2lmSyI6XiZ1MhcwgjDJ3K8Msj
AOFu5IslH+bKyofVzNWnYA3Tcd/47lnfLn026PU+fifG/D26dPSAleE/LouLHik7uov7UbfJY4mf
dKWbyEZ5WgU1CkaBs4nUPW8Rm+sfncTJB8vOg4Uyk3FU/lmaYaRvlRmzgJ13l77WJ7naeekfo8yv
Ni+5pnEzNd1qv5H+3fRzT1ZeFOTPbHj2Pg9n5Q0v+hNm13J13PWBej/qKuNP3pNhK2Hkd0H9lCbh
kzYN60eXFdJdRw6CFZLLJ5q9Pk1rTnjY1PcCaIb+zdI1yDaqZAGlrGNJ4IZbzH+QB/G69FxqzGIm
gFkStKnFkVSZb5jIHkj93RcdxkY07CaUR6OC+Owsz32/4BiqrqqBkBgX1r7ArmIOWAyw2LHmGHYl
cB+nI0eciDTtu5s9hKJUkR74nEmMuw4JlijDYx2Mj0B99lNCFEcAr7PxtgoVoq5oY9c/mCk9OeYl
a1Vb7R/yUhyMZnNZc0KS6/K08PEbPhNhyoWJSRyCCNKIMTqRSRBkaQjvrb8EE4Ni/b2k/Uh3yKeu
/zgLZc0yYu710vAkm/G5C4jmoIwyPECVcf3dUOi2nXjMsuxZnw760vSc8NbyqTWIPpjC3LrR2fbT
eAqpOEbWHswAEXAEJ6KXKaCKV+DaRyKToamvW29w9rMdg/SDAUWIwTzbZ6m5JkjoWf/vF3zxHg0d
ElWOvnaX8X03cXniW7jlGqpv/9VXMCiIg3YgEof5X629qOqiRjgKnLhssu7KGeaiLrcxvcVc66vs
P12up3bIroNEnsQjBWUQtqQmRRSRkAOo+/yYy+JsIL9XVGye800eO0RP/75FxJSX9bWpPoc+xlQh
6HtJ2CEWfS/T9VMF8X7h3AxltzMZ5ehyR5+bTa6x28AIuNbJm4OQgc59DO7HgjI5dDZqXaIwNZ7b
Ir/6a0YgEUlarciB5BHwjQWq5FyKZ+e8cIXN+AK1kUIk+YlEp5MTTKds0oOchP0l419UB/elru+I
JtTljxv2Z/0la8NiVswRhLRNwixXH5SlVI9tNn3Ea7hDqX/iyiF70v4aIRgMwXhfx85R38t9Wb4j
DtDUB7Ykz7ougfrxr2WGOkwUmksH3bF6Nan7XeOtDPhMUojrngsLeHzTB1kDwmXs2T3wJ4Kp0l+w
34cXfbKwKj0xmvk10bKhPdjruxS7EHEnJFnT4SDRvMh0/Bp9e4oEGJShLD8NTYzhKWW3etQtRiDr
/Vz0yIwFYkFgx041s71FFkPDSdz9vi0wqgB0ItqRQBSYbHUC9q5hGQIOiD49iKtTU+N/NZ1rT0nA
OhE2d/bXHS0qqI5J5BpxFiQUkXCb9mJwTu2g1fFIvcHnPerDf6hJV+WfurUckvVco6WEAPzf65IR
9gwy9axfa7bDR3aaaIZsjImt+xxzvbf9QphOuNMV+wIcyeKU0e87U6mbhQv4rgu51RyJ+Sfu9onq
9yMOSGaX26ELLmNwbemmtE8yaRlpk6/mKyT1RfEdQNl0RR1Z0D4tQYLEfF/63vO8+kfF+ytNwkNW
uQ9GZ5f63l43fO4yb2y6NNkX55YtUkBvx8rwOI8YkTDtuRWi57Ji/pzsw0w9GMAJ9I3WAy8e+IWF
vNdlYM5zmqPY86kYy4GulbDWLdfypuHIt4rsH8vMvb549dMickiGfKs9ukb9jGbdmyf7nfRoMVMB
p9zZ6j/Ppo/w6ZKUwp3JO4oS/VLM8RWxNu93dQjFyJDMPfjYB1nAXQSZSGH5oqA+6UeBRce7Pi4K
3n5hPtZ62Bb3e8jruvoZ23FvWBYuZ6JXEHsRMtMH14Zkllp1P0STUtR4UQbEJh3WM29M1DEPVQi7
RczohOODmmBfpfO9hh9UlFylUR5Mz0NT7uz0v0f47jZBz2/6qAflg34l+CFmb59sqSjFgSPwcuGd
fihSAzp5vvFZOldYY3VQLIgVEsNqgwfH5y5bX6m/rXK6QUKmxau2TpOzR0y3PsFvzM6IFdYgGc2j
SrWQw53Fqz7XZBYeeJZ5EILY+tNV00323tXLUbzUV13m6muUxSh2XPCV+pOmOlxhwmF6YgBzrouF
30I4PJPx8o2d5RSkeJgknyUPh/51uceP3hTcM6oDmGkTcKi/6fJ3YvBSWpzY7VNdTTtjtS5m+GhV
WURFyONH6BAYx/+KlG72yan9cSj5jfZen51D7z+tVr7TVb/BkdjwBDbt9NbSRRAUdiB1M0rt8IWw
F/7WNu8mVyEfsj6XbRoPAix0U+N3y6duMg25POs/Sr90ujKKKVkqZmu6nKICLDIgZ0rYLCS6e5qU
fZtPLFdjFhtlcpKMfNpAPrAuxTQltmbxhfD9xMWU0fQawj0j8Ljq9ii0idn15dbRsFeExOtq/bp0
8SiMf1yj2/CphGV10MertbZX8nY4GsP2yAV9yrhrod6zhG2jgGwg2ZkfLpbokFMwBNeSsmO+8xin
eQCnmipkf7TaP364PuXocETL4qO+prZxS+EjZp56kly2LIeO+ntgHfqniD2SddLTbOefAoZGiUSQ
BXIUUyVqZzhPnX/lFNotifzQMwea59QKz2YeX/SBoI9gU3jMHpubF+dkonDkKV11xOueSUIJX1AP
GFhGRDhdDqCdjnmyfDiEtLEyemAd+qQbsKakZ+V7oUjY27ZiMFU8uGGFvCmgV5jvJrm89zZ6cEYa
s1wfUjl+k9Qb9RMivVTIsxvW1GHeqXKMs+K+DZXapmv2rqspBCugd3r5X3eMLlZ37j52hbs6G6Oh
lo/EAT/xv/t8Xkyjw3G8TPydBn4e2p0nJ1T7gIkIzwRowUNRQjXEHgAoD5jCGv/k2grOC9q1FKUU
3K0sCvbHnnwU7EeUZ5mX1AsPSG1YdKVXM0uuQ199M486+Or/Y4qYQ1Kbt/RMsFuDX5+OojF7qujy
gUL9157jkxWwEM8o8cOuuzWNsuCai1PRrjdpj9ZWn7d1MPxYSXZFmXJy4BTEoXj26+HUxeiVwKdG
OTMIZotbRxoPerSoC8BylAe2NqA0ZsZqcQz/2VbJPSHcP0HM6h4JLodq96ZSdjl9x1rSnJ0HPamx
Om+ryylMsCSiOFyF8rBaNbo7jMBO6GAmUODI83PMLPOOEfpu4fBYapt4seIPC6BTEAxPrJbuAtN5
VKHBrd79V7AN0IVbkbzps9A22/ewxpfN5GmiCUzhz+gCJHW8hyFu/uo2fOK+ZFVzs/vhHsodSWu8
57KsdwS1bNGHnrqCpX9gVA6rpP5dl8dOaT8gWLxweFznKf9bGekDRIwLPy5iUvTJ8nLrM0IAKvRX
0H259vSn8lJCb03335J3jwHvceXY/QHzJ1mFRMbib7n0pnyvJnyanjioYnnw1MJtQup26PEcxuV/
HxrivLPVeMeQnFIzO3tCPHa5fzaK8RUx5pWN7NcEKve/nnvCMEYIGdeFLgb+u6jheBInfzP75gxA
admT8PQKSfDNRy+4Gez1iSnjtjAcrG/F2WqJxGQyb9ND90gL9fjDcVISOMvDSEOr0a0FJffQA3U3
9BCKmyrNpx+rJy9Oz/M4/8EcFCGzvMZDOb6Y5zDBWSOQw9w5nofzNn7KGvysPfVPrhC5GsBrpbe3
rGTXNUhWAv4bJLi3rlteCDDjqaFQFXOdPxoh/huIF9d20LgSz/3JDPfQDTG+ydC4wzJ4qavqEs/5
xzRCLOrZKbgBf2ydku3knCnxj1h8/jtMfGzy+iX0VfaqO6pysp8SnhapyKNgT33rh+kFmK+PuL+7
1zMl7FPMCGhNdW+ElJW9ivkEDo63Ra7M17kCPB9CX8C93AzVLw3Et9ESkVRXf8YlP0DGg5qrWF6G
APWwop8n37m0HGaD3Ym7BtsnEM0mSvrx1/C71yzsL7Hv3HuMgqYg3C/0dKJ0HnHSReg/d/rJqQWQ
ZrcTV8dcxG6qrb+1XzzmWbvtQ2mTdLo+OIwRpzRhM6f2ureBxP6ZeSPx3zSurlt8VfOwFYw6pzGk
J3RPqdMgfpRATCy41lQjLmpDS4eOWzaOR6ggMKqIJ1+y99m3LXK0q3eVIxVCgPCNduvcdXy9QZGT
DzTKj6A0znhq3qaEpC/fgMzkdVOkgxQgEDlPMRohq81eZ7R8d8nElIQUEVw4Q59vVIoXUtZdTK8Y
Eg1s5b9rWL6X1fQpPV/PNIDKdmyXgR9ndEfub+AS2mfMBOdk9d/KQ9eOouHVJxMFBQyeJPQddxmS
ARxu2CKq7tItLNvQt4FeVPXn4ndIpeVb7bcIiSaWmJVpIxVV5LCtaUksZsB2Xp/xwg9ffa/NDypb
MUujDmLl4Zu6c/bCX9HgDEkDjDXd8uXQUyFO9thumDsxrnt7cZ+E1X3oeZguil1EtFT048UF8WpU
4xa522khoUyERTRzmbFyZlhEO6xHzLOqONp4LASR0pZ7hGgN57nnTxWIbUobIFqVvMPqjRLPXLaZ
Jz/aoXzzR9JxSSfABo9wxW8ho3B+Ek4R8X8feRpGbQu4suBKNNgpJMC+AiwtWGDYpRdoD1kGBx1Q
bwZE9GH83UnglC+15USLCF7CkclziMfVknBVhP3owCVHk3kgI4fJpeRj7+hbqhRbWwkJUBAyV649
nqjhhEYk3tqVQvBW9LQMaUSUOTlBJNyw4ZcviGcii6uCYQI/N90GLN+GijKqzi+LaG42eTs9AQLF
6EFDwt28MmCnh6kdVnsxd7FdXvR1n03TA1Ek4g4F+nHkPwgdp9oZNXpyxsUS69he36tJDMMo78Np
r8ssPRHDS3FEv3BJDCOaayaKcyhBu6bHKRh5K4qDWc4Hh9Ja/0SePqKtvOLWUU7XxoKVLzwNzDji
pPopHf+auPPB9cY3d3C+ZglJP5QIhClBhjC5JjiZtZ81vUtWvNrSpMf2BSe8XjqB8SIJ/CBJLosn
pG6awzRib9l0HttWbVTn6XknOea25GO6rf0m0v+hJe3PHFzWsTKDUwh5gkl8/pBQcccBZWvgQyFg
OJX7tDaMsslCVJux0TZDTiPoNmoTdFZ7gWT8NrThEFWAynB7p2fiKMo7Mo0+MiuWXIBsZjs8fMwS
AIarfd4NFWKwvLlYS5scEFGqJxqDPJJZSpU2pNfBaU6dmf3jXPL1BLl7CjJ/143WeEhLKU6W2731
wJ6hhxgnURLEZovsvkqyX2v0n1fTAPuAt1uTFIm7+azipoRYqC6jYYN/7wRpi7zJV6aP+1Soe6NL
HzUipA3KTzj/h0xNTyXIDEIBH5Qbf9U2HTGhVCieY/OtCJyXpST4b5gFbZhFCoh+D3O7BhazHojH
RJQjoAZh3t/MJoRT6pkX4tQJQaC9Nfv1cfLCG4UEE2HX/bsq7fQfqqc2G367dIqGFRhx5gXOtgzX
6aZ3yW3CPNtjijDwlWDab0f/i+/zsxyAzRaAvWh4yWg3vmiM94HfkYpI6b93l/im1vSSZ+qRQ+lo
Nd1tYNOl57eCfVBqllVEZMC9Ya+sBO2SYPH8gTsVkOwMZbZngmjZj0vf/+BUAFTi/JoqvXQ5GEUn
c9jyOuUWlR6Km4CjJl3tA5HnXB+sbkjWeGbsBkyRHKQCq/EcgLFkQHEwiJ9euuWEfWOjWzL9pIzj
so+TlvKFxFqrxLG+0CgsqfncGGAGPLo9vRZB31PdEVj0KFmN4654XRIM2lz2+cQuURalOnQaXD9U
6PPsKdnLMb0WdrGT7fBZVeUPf7Pn1qcMIYPk3vZMUL/9tuvVvzwnCYnJgTUXR3jXD8XokDjVUGcU
FlK9pRJOpAw0yUZ9NJf5CR8/en1+VY/c3lidPP4567Si1o6wydCKjod5ZczGS+xO4NrSxQAvWlxE
lVKe9D/NxDq3y1JLa2cQEUB4Y5lX9cEtrsxr6/SvcmAtgVz/w/CohWfW5BZ3Nm6KaKxwMrr9oQqR
VS0DfgaEYc6D5VspIPnkGFC0TDbItC4IiUQdjrmuMfRfLe0S5mc6HwFG2yEm8WijkkIP+MIngh33
aQ2UQ9BdyJzwrkICdplyzj0cGLsqdR85W1lFCh3HhUEAnlGXkXLQmTSxlfhCFomvJvwuGAUtqR/f
zZV+GiZArf44E6fhls3R53e2N2Yg1TFGtPWGPIKg+Sk92W6BX9v8yJb8r1G4DDUK63fMS6Rnhkeu
iVrsu6xhwmxIbjP9hhd2enNs52A3jCmsYGYSZxaEV4B9TRmUW85Tk/tf/ay+WcB+ZCNTcHSXD1ki
/Dvsu95ltComjHqyRMAgmTfqrW5xjljBwGHgoifogYv5qv+z2k56hzToZBBpWNnpI0m8TwwpYowt
mQeExVA04fmvvkAJm5OsQ/5H3Xks142l2fpVMnLSk4tsuI290dFVg+MNzaFoJGqCoCQK3ns8V79B
v9j9oKyqK56UyNuadUQOMpMkzoHb5v/X+lZCFa0o0m0zJhtRi46ean/vQDlZxiIql54DD9iQWLdR
A33JbPWhZiXtteklDc5HZHNY7Z3yiiXwTQXjkGqC1sxMIsRh8xp2qsaPvuFMc536pmOnGXQsNoXT
96uuba8as7028w4iHK5TXGl3XOW9GZb3QyKp6HSElLk61WIKjIluvLdrRMQN7QxXwgBFYyhZDmXv
I1ndslPfOjhgO2rdXujRF9CSh8oM3wVatG9D991IV2sMtHWtsf+rNJuxHYYpXT0oMQUusMgWe5sM
ZZ8RIiv126RBa+Z18iZpxSWI21PmVgdNC/Y0Uy8nYpZm6ccVpOYHnEsAf7z80gOrSXaYszS/paSF
a7OlEoX47kNUix2666ssk7DC8qeJ8b919MdeKCp/+gUT6bNw2ruQrsIixGDQmc5Iv8K58pJwO0S0
mWUJgYN2WZQADMvr+6qyv3571lRSrhszl2DB9dNgWQe3o7WACrZbOl1NqGHkYfzLPkZtdEgT7SKX
BjKECV9Hm6RUIIJ8DWc9W7C1vU6JCUH5PNwZpKYv9N7/Ug5Eu1pNssRyxinr2oMTZ9EqGa2nkCjn
S0WhEPbDzse6P2Q5ehEM6dtKtt2mw96d+yhmHdMkXjHLjnWuvmYZhbs07nSqvjqOLfiYOQoWN+rv
+sIatq1hPaRJ8qUwQTo3QmY82IruVxWs8YE5XHWJ1nhQIP279gOtgItYmvtxjE4seoITst4Wd3D7
aHjDl2YoNkatk/2c7RlWD1oPdgm5CkC1YmCCymrymnqJYpNA0uGhhZCxCFLD/lTIIbnOAh/zdD/x
ZisN8qFCBXAiJkAdAgHmcJpB706cUIJUfUx8UVIR0jWVYkM6Q/XUF6P1NYIdc6zCMrlLIEtclPi5
4pUNog5lsscwXRstt1TEdD2Io4mmu4ysuXXT+oSRQBr6XIVzmmQRivFRxXmBFAb9jSCAA9K9T/6N
EsjApOfdMu73cxKEds2A2D8SrUMDm7f5g23Z+WEsJ/9Ok+ADzFIDsR/AxYSCE9EKLcFTo9R184cm
r5qF0Xbah7F2xJYEQX8r+CaLwHX23Iyr2k1hljpoTdDp4zOE+UAvmxWePY2fA7enn2/AYH1PJXUr
3PCjXnrPgxpANrElw0i9DvBcGkZ79BmlsTc+5DQXor6+hjhaMppHI7NnBQcjpP3Y7xq8uNAONk4Z
X2e2ru98p37Cyv45okSOIfVEEvADtb+PShtuWCbsOkN70lzzrk2x0xW1EkdzatJ3KYa8K75deNvV
3TtCvMAzJkQXJADDXAffemF097wg6a5ixYB9gKUpBSOi8TyTHAs3BHFJJdZlfb7QbVivUCZvXAsv
eV5Y1pZ/oZEXu08NMcWrpG/fozxDEOVMV8quHiOelKaL349Uy/C/PZgdXl8z3ZYq2ybC+agUY6Iz
o6koxwMyQuOZ0GigY91NqLiZEMjodUyiAug2KzFeyIidpuXo66GIrgYTXlbR4x+KOnXdCKKRSQ2K
A7azpUidQ2bq7LCdDKKMk134YVWSpirn+p1VwmylNOuDog5JUEbe88VoXWZ0eeqTkuAC+1L3fGx2
6FIgohgLp9bf8Zxgqo/FWk5s+iBJUQGN2HdJS25DOhJeNB2q2rkNi+yi08uVAuUVKIYjvepuQS1u
GZX2iSjuUif7OA7NOzcwHxt8UHBLjIOq60tqlTfEe+89rlWvAJp0aTKcBNlPrKIzezFQM9+p3lgJ
Ol7UTMQW8Ai9ygpfiZ5ql42bf8hQbTQYCDzSgacS+VQh+Dp45RtNEaXGr8PTX0pAnlZiXcjcewBz
uyvCkDElGa+T2LmXfnDdcpEWADkmaDQEkGHoRp6s3emtuHMCwKdsc+5Fp6uNo5UEWvMHhXuXly3Q
mKKkSz5uVGPRGKLEESeXQ61fY+TeGrm6oKFJ9V/pXyNH2w0owxBJ8gijvKP4y5qYMmTRiqObeC5m
iWCNVfBaaflzptnTRSSydhU3lENUswc0sBWyA+aGK5teSIkHz6s+SM3+YI/9Z7eh2W5kgLOrmfve
UKJX+iqCOoqxek5cy+/0LNiZ47SDBHRjIARfEod0mhqoJrScsgUKaFaHqizgPQpshml4M9ooFwO/
pvY6XmqlgOupVV8SBzljn+4SBxMhlTcUTrr3aFf9lprtB4bS60DrEK55XDjNvNUAZY+k2+WkJAKU
P442Lfi5y2wbkc5mMNrz3NAdaTzaQigPsx4eh0UpFTxjQr8DKZlDFSoz6TASkB359+FApzdsqwtQ
4JetmjBbN9hh65w2TFh9hOI0LbNBPZqmc1sQbbnAPHCa8T7FqOPFTde9wkUgC4q8o0P8h7ulUnAf
pnDAEHQTHaDRz1Jc2DCGdJqrjzihycQo6keAIcc47u6yMERZGhxVaX5SQ/0h0+Udj/D7LqWNZXsS
5azGyDDK6z8vqMktyKZsZpfcVWMvd5j15EoacF8Hu/ro1RlSgKjXEewVNFSwSjIwau/HytLIDAC3
ozxgnL//9u9//8/Pw3/4z/kpT0ZQyL9lbXrKw6yp//a7+P034tjm/7v/8rffNRP7nW1bwjH4/5+f
3uHh5JeM/9P4vT6lJNofRHUZOMWlS/O1bIynXzu6/vLokV0asc+C+gAw/0sA3Jf1CZ2Krsg//9IH
CPflB2hlPmJmqszDUMIkm9pD6ADfypOL1w9v//jqCPXy8Jbmx5GTROahCyfr4A8KOJXuTstfO7p8
eXTq9Q4liNLk6rDXhEiBTgAp6a8d3Hl58MmlgtqPhUmDLXosnOZdmzvHXzv0/Cx998yEtQ2IJiGk
08WEtAtyK9tZGPjXrx99PvsfPJFivhffHV0zUnjhcQUJPAHH0lHF0ON6PTgOemWPbiv2r9c/6Gc3
13r5Qb7m6V5UxebBr9vrtLcvoyr/xStkvjw00MnWHIrAPNgJC+va0/ZaQujU6997voM/ukBnr6wD
1CoyTWUc8tT7VJjtOqCqQk1qJ/HJvPEZP7s2Zy9urDEQuZZsDzB9EwDGBL0y2b3+/X8y5Nhn76xl
gZoxMRXNCPxnAlis1TQmUN4Z97evf8J8pB9cIfvste10ejpZmxuHJFCXljHtC7u/sKRHqyGnchfs
5jkBs+b+9Y/7yRNrn73H9F6oHIRiLgoCyx/h11LkqLQSFX9KqFNw+/rH/OSe2GdvdGVgktUjWRws
PRf6CnJuhtQzmeTq145/9lrbUtCbyqvi4Bjx1yQD/Eco4xvf3Zif/B/dkvmkvnurh7hVVHkIvxbR
cFRpg+atJiigv8jKZFmaEdq3bsvMekg09M0e3Zo0Zpr9tTM7f9NLi3q+jMcDOqFrYOSQtIv6jTP7
2c2fT/i7E3PjJndsKxxRGQMgqbJV1eAJS+J1SXqfOP3aCZy98npHBcOy/PEged+J9ajCTaMIxH79
6D97Ic9edgkxrTRrbThIfwy3jbDCZWdN1n50m/aNZ+snH2Gdv/NNKalWtv2hZVDEwg1wZDTvMSrH
b9zin33A2SvPHZ5KpuaOrU9DcZbM1Roit2yuXr9EP3n3rLNXXFleXDdG3REdh8J3cAcS/SYiZl4/
+s++/NmbHXYG1BW75Ms3mn8pG5FvwjEot1XN8v3XPmL+6O8e01hFTSmsuj1EBbzTpjN2Dg2etIgP
rx//Zxfo7P2O3CGt+spoD44YMT52iQYvDrLn60c3fvKWWWdvcAW2jCiaqTkEKW1fbzPLnqIUXXS/
yrNpjR8TZRyCrnhTyGipNdOS5wHvHoTeECGwudLRcL7+XX52pmcvvMJrSbqNk8Kg099ZOkhxO39j
ufyzQ5+95ppfq7jzq/JAH2xYs9kkzswa33rNfzIrWmevOSBo4XUOVvLG89BvhzQ3fR/wGpZDWEoo
FvP+o2aROG/Gyn3jxv3kjMyz957ksMkUcVscCH6Vi1zAt1U9nN5fuhXm2UuvDIkSWDKn+9mkFnaD
6DDNUnf5+tF/9tCZZy99VttdZMAVORiE+ebjk2Jv1LLeYqO5V8GNWTfXXnCZj9OqDMF6yD3cjFWK
brz2i11t2Xubrujr3+UnI4R5NkK0gC/TtmNujqbyMlbJvvOMd8XMz339+N8WXz+Yn82z8UGZum6N
kcgPs71VB3GatWOzBF5YqWt3FAURKbYDgIECvB+T3wxKALbnlIAL2MPwgc6ddTF1E1Lenk0wOBhy
yq8OIi9Knq6fiMzbxMqz6AWGrRvdNROzzn7sp6G+J4hAp7IJcisFAu/SVKUpaxYunzJmnQvxXEzR
sMXsbZdb5PkCpepgfQJAFTqnvChomQ9FXmyhHYY0jHoAxB0uFt2UBONBWyNDtAmGuWqb+BjpYtIz
0Fm/RxcYhoiiewIefXIi8NP5y0lvs+bjkJkR8t9p6m0PB3AAgIzA5bHsntIS/AYBbxkqrW9X/t9f
7MDrbzvyz3kxVqEfNGf/+fe7HOlB+p/z3/zrd17+xd+3z/nVU/pcn//Si7/huP/43NVT8/TiP2jR
hc140z5X47tnkErNP2sE82/+//7wt+dvR7kbi+e//f4555LMR/PDPPv9Hz+aiwqGwdv+rxrEfPx/
/HA+gb/9vvzv/2qef/vyb/suD6vnv/zh81PdzIWJP2zXVhLdt6EblgQN+/tv/fO3H6k/HB1ygOu6
FsHblq54KTKK1QEfrf8hbZ1nFtiMNMmk5q/qvJ1/ZP9hOYZpuErBkxZUs93f/3kJTn++CH/elR+X
TYyXA5tC+CmFMG1lCUPCpD1fGPhuVcS1Xi2TPdFPVJxW3bHdJFfIS1Y0aO/9lffGaMS5vVhCzx/p
CuU6nJduuwbW/ZdTedUJqnH5uIRM2vR3QNJtBj/TgS9z10J9cTcZBSzn6OSofhHFGV1aXWowOd3P
PMkUt/eJ6cNlxyxbk/UNdTIBdIVKzzedOTucrAKzuIBEqX3WEwulvDcCIzySIScJEtYyA7YrmUfF
yvLFaH5sqrIa120Q0lwNihK7ASpgoSgj9l6hLzLXn2Bk2zp5YkZs0R3q+37NIoqyNlnH3bgOKgPd
u5hhRdfYe83qg9bbZXmne9bgvasj5G5rjFJVVCIjmEUnkemUKAi4RN51AihJgcCoKd8j53YEulYo
Q/h9HIX1RO81h3yy0LIboqhyWqH1hBbnaAPgUF/bKsACTARM1XlHI5cpJV1zsNql5dS9PCSGiO19
3emVt/MrP8mvSDIEGgCifLKI+sKLRmeyHin0Ti6KIFTFQQ5dh5tXPg/gSTFpuk6jkP57Tb3GqOnr
OxiBnrOr2PXkhxQTrHbAOzkqxAx6Pl3B0RpJmiKDl8Zbp035x8ANKmeJQWqod1nuOFRCKnauIONL
osp03Qmmdy78IupHdofFXhkdlwGDp9fgY7HB0K/I0fBS9Ibkei5VYMp6G07mYGBFyluLRMY2UeB+
WxVGF5pG/sCjP3jv0xD+8KLVbG9aGF6fXGL2aLSNLzUr3KjCJh7IzQaUslnmIx9DVZLHa1yIlru3
Hdv0dmmHOpyE34TMYZ4c7YMVBdVV2w7BV9jEGT1tcg+NGxPCqrcwepde1shaYZ10kH6Q6k1GvYUT
BDW4LyBZrbqYZxa6JIEgKFo88cEfTQ8OoFEVwwxOHRv0EHlLTTiz2jvXDlmBtmM92bj3cwclfdjS
O3ZiBzurUfQhfsmyHsWuKIVyDkVbecPRblUysLEeUnlNlq2A8dt1sbekTZBWx0x2rb2i9NK4W7d2
lQa51s5hNNeo0i8TN+tIT3YiAjt83+ye3Qit6KL1XbrVkro4mcOpmjkU4KhAD5UydiHLtFm2m8Ap
rSqkHR7d1nRW0MkBjG4dWGQ+FT1m0WPqtxWBYEXfhrts1BQlZUNP2qsAaaB+Mym/wMIeA3W5SJWT
2qvY9GqgBL0xQDQRAOWWEhzRhPAzSmEY8GVdkJ6MBqexkCpbq6KKsh1lmJ48XSlrCtRGP7gHI25b
7SvZQpGzlVBGeYy5GcmKeTFAbgUmRxCFU0YVL3BXisOYjE126Vazcy/SZhlSVrWiXFe8H+9CH9P4
h5SMbFJsIyKw7cEp18Qshj1h845sNppAAXtlqHzyZlqa/rlIyU4lDqlwQbYFVokoLzblQyWQOi0G
C4Awks0sxS4YqRwyREfrO7oIMErrN0UamrhQmgH3TeI5zZGlA+Fvi1ZoEYh2D3gvivQp6XZpbPSo
xgFP6fsSEdxIeGoY04prVEcmQUa+xk5NahDAMjIMkOSwVHJJlm8uVxarHnNhqzT1TuiUVLKt8ySQ
ELA0QT/UchCu113JAGQMU/W+gILebRvelkdbwv3ZtbkdeEB96VcvIgMlLZsZTTvoWhvB4awDBDG1
bWJKiydTjSugQ5nYgKOfphWvsmZsKWGmaKVG2Vj3o0gQZ0VRmRgbKWVQ3YZ1i1I5mfGiqKCQYO9r
e06YMhxAU9sGhAzsHFKRsxWkmSK8NVEFJQcIUk2DN4s0hXoTe3grL7gGxVMeNfV9qzNMg3oxwYal
5TTx+gIZGdfYQ30N312gvOvJZMO8UjlQP2LuUZAgy8AuoedBI3m0mM+3oy1VsfcztAloP3XwN2ZY
zT6LMrK5q0Za9Gublg/K1TjK211Ul+O98KgjPcig969SYevGqcLm4S9Ht3W7Y18iXl/jHU6ubB0w
1QVDWndXDCYp2rmOtIWu55x9zMjcKtyXsfDFU5g35me77fUMOoCmy0sHLXh1pILoxgB7uAGzLDDH
lhYbynqkI4qR36fVmM5or7HbeDRVDRLYUzqjGuGshMPHoKZh7eF4irC6IY2LHMLPK7cGmtsSuewf
zLZpLsH0NNYTIBZxrw1FWGFXcQeQ5w08zEUzMc0sZd8F1Z7VZPUcNHbOJRXKztY1UMh+UxZsRHcD
Yy8zQar5c1xNGaXrkKfaWmuFX5QslQEYL9JizlgbwlqLVqHjR4TC9UwHFxB88UMXOanbhOH4o7/+
ny9qr4vn7Lapnp+by6fif8OyVWcb+cqytcqfmpAN/Z9r4G8L3fkv/lyvGu4fkLBcMhxdwxZkhvGT
P5erhvWHTWsXOTeLWaWzbv3XatV2/hCWcixXdxTeS2GwkP3natX8w2KJSnPatg3lEh7xP1qtztvE
/7e7k3T5XBarkg+jRSMc86wE0PlymNjneIjvCb7viIRm2Cw2KO6YVLO+W7pIwvZZycw9iAj4mOqL
w+R18S5qwg+sM0CNmEGxs7L+Jg9c440223yiL7+fsCzIobbNnKs7wj3bcXegXvxObzH/jetKkCSN
8GVkuvc/xx4aujrKvHVszKHSTeavoX5/SpDMOla57xy3X9mEeeURRFvnjUW3MVcSXlw4vhgxtizx
oWYJtg4v19zZJLKRXC6fCZoYl7whOxufk6FHKNwmuc/bRO4lNnSQM8MnIlqatdIAWWOFxGeFYEGh
9EePGX9M6nJbN2AVPb+7/u45/Mfe5PsWrvFt5X/2LW1DOJawefhsJc5KUx6K0UnPcEnTz582GsGB
yymgkR5OGqhtS3eJOLa1+7r170mndbeaM6CuQlNb4eZ71w6aj30dCCIiii8QZ/P3fuxdQRT+EPlp
vBKsYVZY9CBSJ2ja0UO0K5b9REWHGfa60GChN/SzDtGo0Gd78crUopyF5wi9tBb6zbB6ngbf3CTE
b6/SCBXtYGUY7EDALnUWHZfABreA6+Rqsqzk1A8ZNg08Nmkph8tWaideFGdvIdfdibYowO3hCxF4
ATL09ODZptmbDkrPUuHRE4Nx5Fbu/K6NjyPwUsJfgeghsnO2gt7fph0K8xrTVqkl0yYqhoANDUEb
pUFWTFy3O7SOGC60vCWjlrW6RCIZdNg0C3710Fr5MprMZMf2K97X/tRvjLIdcfamy4Qi2gXGBeqU
FSowN0o3oY2+T4uLasdm7ODG+oORkMGsATck5kJGnLVZ7TOHjG2/dw+gTN0tCuUISkLxqUXGfGnY
47NK0JEk8TRsfJuMlLFs1n5iZA+BgEjkTd5RtonYvPFQzc/M+TNlElugC3bYpnNeY6uGNgpSiBuA
ZMG0dNVFIhp729okMIwVWLGBdWPZJ+a8bIYzjfou73HRxV1vfHj9q1g/+irf9r3A/Ijf0s/Ko+zo
0WIrzLIBFgydYXiRpkR6T6hJesM4JpKYo2ywNm0/4QkIvActJOS+d3NIwA7MC9OdTHIhentljcVw
NeaPqpP4XBOcCUYrv2q96a/9rmExVdTrNI/uSkpJ6x4iN2JBsSYuul7lfdCtCES4DR2SXzQkVK+f
5VlFgTFaWEJ3dSodTBY6xY+XQw3jEKazQXmUzVy2XW2KH/1d70zWSgX2sPbx9wV7VrOxlLuOxQ5+
YJRjZF6kvLfqjXrgWe3zz29D5YUaClkODg/By28j836wPS1Ex1J+MgzjixVIiyio5JrhEvCnidzC
y4nr0iAiLLqQGCVdo+U9ActKinvcScGhCKD7tARNM3i88fUYwP76eArpCgsnl8PIp84H5pyNa6wV
kMj7904OqM5qLbVw1HSJlBMib2Qdo2J6dBDu7qRkJIb86q2mLiVkhlHjMTLE59ZL6+uZNwJ7Vz+Q
OhPupjEj5gBMAWzyatenibccCBd94P343FZafSgUnsrOGxeaV3vLuBanoO5aYLgSIOmRnU3++KXI
qVbonX+cEuE/DIO6EfwYjmPyAZT/TWhCcK56OBRQ078SoDIilic3yixGGBk7UU3NRREA01XULKuq
QiBmxzsZSmPduuiLS/iFpeYdoACBuJuKx5z6yFp5ubsFXI0Hohv8XTF0n0BPImqabvmo+JCPJSvU
UQz7IRTwQ6qoXUSQgw62PnUrc3ZLmY1DLrhvXupjNe6jwjlFXfc5MpDc87wRDs9QD8uqZ+EgcKbp
VrjraSAeVVveyaKq7jzcR7DXdkWVXqIzkzvTwXgdTgO0H787REHy3vMb45DWQbcY/WriYT6B1Ox4
mct2jkTSH3ozlCvotadCw0DQpKZ5H7PsWEkLQ6ejWrYb3dx7kWR5WdhHPYrAG/B7+spLWkWWVbYJ
yt57TPpmJbpqm7ut3LnAei3D3feZW68Rzzdg+HvkgbfkGHXXTTV9SrjqG8g+BNVC6M3McAc19jOd
S+3ekZCMJ/Ssmg++j4eJakILy8mglMDjdcsoSEfTuFZ6YxzByF7GRcPnmja69Yaz8jsH+wMTMRb3
emeSYoWQF7H3uoosb83YCiim9Jw9s+DKnaInu8DqWA3FnDaaGgu87ZL5xXIWffDFddL6HsDgu5xl
ABUs5R8JT6kwTZXDqQLkC6MGzzcXTZUCrkn33hd1vJnNk2Yln4kqqOFe0dbwqrq5NPL6NBiA3lQ8
5VuzmLikiKMb09CXnLq/Vv0wl8g1rqtPprhhRHji9f7ZSt19AGAVqXgI0H3SiXGTHguC4MB7eSSx
ZWMxOi06ttaLQfZffd1cp6POh6QSTTGWKAtvCQHrE/PjoMDsdJp/wOQFRWVqAeeQEk+bgJVphM31
YHfA+PImBARomCBAPAx3XZKmWIEpTkqS3cgVaWAh+RXWAE6YS2sA0izBHviBs4MyJ5bKIsFFeHJb
VuXXuA72FZsu0hO7d4ZbkfIoAShq7XAiudFeuFHS7E0N/IIHguxZ2FfCC66zdGje6PmdKSP+HGkV
Az8FZerVyplnv+86tOCJh2w0G43ktYFwEK9f+inBbm4enkzXxw7KeVXSuYujxltBendhyNLnVEER
vtFO+9Fq12Ewt03LZCFu2nPR+7uv0lXwyxmGUPrWurXJh4h1b0D1ozKCxyoDE14VqD8tYmCYLpF/
m7LY0orrYEvUp7SYolWpAHsa8EitgKhZ3froRRgPXp8pzXm+P1uasI+x5Mzhdv66NBGqAuyDzx+j
ZutSg3XSJYU3inxWDzEBAp51aTDJXityvPY6e3Xc3fcmwt4PqW/eTU3OkqtqnomfBoafGe0jDT4P
0ajd7Urh3kZI+fdvfOUf7CMcdnImyarzjCrPbnKldKNpQkR+KZavfdiCqpooxq6qtq03qcUG37bL
nTfqzobO11OD8TgtWYvYmbvV/fyJNGPCYK2ampUur79tyByexXVmOXMQgm3hPgpp4MIHozhUrbgc
97HTp8tOZZeNXVakTr/1uPzwPjj6fE40QUzlnK1YoMXjAMOxDsWfZO9i8IZdm5iXkZdMa7eX+HV1
9hmSuBEcQKDWE+WQ/GY8Y9ZcaTQj1mS+ULKmobhtQxoOqSyf/I5MsNIzrI1nD8GF7bSfXr8VP3rf
WNZaDiPFnGajzlaTDjW8eigtNktFL0lj8MydOzaXdkk6shwBPtmMdiLWVrVPG8UgZpg3H+iK8pPT
619F/mARw85S1ykbCJZ83xZh371vA0lro0yABpkAsDGIVYps7C2mw3KFbYo0+ZG9ZNuExbEntWiG
sxWnsAKuwbYS+2IgVpmbNLd6rT4zbTZ3oTu8nxKC7jKzim4JTH1Xi+KiMHpvm4e8mAKNjNlE9Z6K
+S4KIU0oOQvbXT1c9GV8JHBoJLkLrgm9jlWl7GSX8cwWbt88DQGxKmHp21eZFpt4iaevSezDE7Kz
jWPgM2/9Ya9Dd7lyEpKU3OaEP4nw5VYryC4EetAO3Sqn3n7wJ36zt8neTuAubwhhu8hJ+0mbBLZW
WnzuS8b0Os7FTT1cxKVOxJRbxEj0wR5Yw11F8eViACq2NKzxqTCLt9a+1stm+7cRmaAjISybmoSh
zrXRaV/klllPGhRYJlQLNFo7GPUxJXMPIoIzrhklL/yCkOdKErkWZv1XGxlsTv7MIjEnECoa2sZW
gEwgQbxmgmfekfFapGvTYY717EfZDtetObLjdKZm3ViwhVTf8OSnrAuajLg3/ATFpoNDXMzpeM3c
CCmyyzaGNkBm5xsjv/WynfnnKbsmrCuDEhVU+zMZgFcliR+Cb1lKgjwXfoT3wfT1k+7XNxUNyWvQ
BuBgO5DDnatLIOEtsZqBA+KSlW3OXIAhLspQqRveITJZKXYfkVB3t1hTdhjnCcbOrSstLf11HgSg
pmnKHaIhZxWI1GLdDTlN1Cax1z0k9z0FX5Pqu/5e6zLjsewfah826+vvnnipKJrP2LYAZSnJCElF
5VyN6pLsSHm5B3mkBeA9YqveVaCbQFUfLMDypyp9zlQB0qebc4inDAQ1S5G9rY3Jgw9Zomqh4hmB
ewq0FAKIZjqrPp4T9gigObpBeKcRZ7FJusk79LXjLD1w5aexY3EjRxA4cav3W5qY5J0UHo9GAC6f
3sZpZA6+NDvWhf00W/yw+/ZOAym1qIzrxiZKuwfxCI7rPq9N7zC6m6IiTNzChZhbyaKvPMBGFMeg
GTdHj4Y43Cs0PpOu9loFWEBPxAXxYQtnykiaCMyatUWnv7WXnaezlzO0DWLMsKlcMlMb3y7+dwOb
CtD8U2LWFuwtQkgYrBT9QoEKFLRLbfaOGr3eNctU4mQxpoC8iivOuL61Rh791++0MW9V//JlTG4y
lQw69c7ZqoYEXt2sSu70mPvkEyFZkSTPJAVpfb3mUwLAfGaY5lUj2GsXXgBc3dO3ifacun77RqXz
m57mL1+Gh04xwiCtEXMl9Lsr02pT1yRtwMJqXpyONSV50qn0Df4xZnOItoepdhdBElTrnOCvZYhj
v+iyBhdgNt3qxryV0jyf57A9pAN7fxEE9UaPjHShDyUxRCUMBsAgT1mNm0uLHLYtWIdJEnH/FK68
0K18X3b8JoM6O5W5Nk1RBnyWy+Lm5am4dNLavNXx8wSr0M12TdMaF74De4Mi+Un0Rfk4844bnYDk
QFdL0ncuorlulTvMDd6moKu06zRqpm41PxuW0A5lAFxDReONb9XmQ8cwpDWZCbgOK5iuVV+HhF6M
5e9ef0S+yajOT4UKOY0cFAnSmOv6398V0x7gdY+cSlK16WrUoWmgnBTHxIofmfvj0PWvK798cIse
5L3VQF9uu7veARWETmwp7Ew72l4AVLtyD1C8oSkH0bYq4NNEKf6muPHFhqW1CypbX5Fs3V+TPMVO
Cz/XG0O58aOTocJvKqko9kN5O1/gFIB8e9q3i5AeMUFAeU7kl/dg14MHiTA9mckIyC+X2iYP5ZKK
ARgnI8LAHQxEegKsO8XDFxmtyBkrP5rmuM0jmFUNN2Rp6DMIzyH5Jn6XxXeZbLq1rucxy4R6wWql
PT07lrEQiVd/SPBB4EC3Z569n+4hgop3psMT60aWfzU0MGvyQTS7kXC/gFrn3OF17oUWuksDPmia
OLe0TBm6RN2tGMFhVrUFEOhyeuxi7YLYi+Jyqs2PYEqrWxkYt5ie1lXvlrfS66MVK5xKt7MrZxq6
i4EG40pObHIHe6yWo8n+k1q0mmqw1exK22BCvZfoj5rsodh34YUJAmpTCkEVRttbWg0KWSdUHI7j
bRAVJ9clrZyUb31JSJNc2jqhM2S6VH4G71RZEKQa9ucOIZ2bScbTButcuIpL/KU2RV1BZMTKnYtm
eIPVFcmsw1LzR9rrA0tkc2rTjxor+QT7/d5r8mjfhF/oKwBeb/L+mrX4hj4AoMTS/uhI5K9jjEIv
q6lyhgHhNGTClKfMi/V15gPM7IKiwSuvvx9boT+Stgu5Jilp5zbiGNK6SKUXXdRpea8EdbJBDPkb
ux/11wUV04DUlWJWcAT/vHy9ENg4fT0y6El64TS3YXtryAOO0o5ISsCaF7lUXBaGugH5vSNpPLkr
Jk0dsN6PVHTGlSqVfmdPPMD4qsONTr/ellRjJNFlPSomIHphsTetqqJyhnjdBQDdu+PHMLO2gaHD
yop16h75uCZS0d76gOEWsZ66x5Bq+xKn/7QtiVPfFMPw1c+a6MYoDTCGrWpIwthhU/TmlDh3oacW
0RckXSfd/yXsPJYkx7Ft+0UwowJBTunaPTy0ntBCZFILUJNf/5bnm9yOKqucVFt3l0V4OAng4Jy9
1y6DMYPDg1zrqDpHnHO6CTcRzNbAnfttRmDOp2s39MmJJcfjUN92HjgWK1bDVdJBcRKDEPtw6o5M
sV76ym/O0q0JjVegjOokelxIa7vX/eX7Qv7sxK14m/REmA3u3V0zssWgaHKOVoKiIyV+83WO35aQ
OJh8mN9d7GWBCl3s7XgM12Ho56dJLnehV5gYequ/nWr/nN85aOqoHT2T495QP041jq20bC2Lbmw9
41a26dZEJN2wwTAN6ofLi92qNw0pfVQxuLRc3MxtDdO6Cl1gdlLvIU6pbTNXUKtpg4A3kLdcnMAf
2HLcjgkwSZW3aM84zLbQ7bMRcKAku7s3+r+ca//SWnZcj/ssPCWKRM/6ca41hZiGgtEZc34gImmX
EpzRvZRp9do5IXm/eN4uT0FCQWoSmn0stqXtL0Tb8H2G/ngn2440GZHhIS/ak+UTxtj4+R2gReJe
eTpDDiZfyPwjMgdAacSwbnCNjbuqj9cimbiUNuXb0NmfUKaoDsx57y+40sNevQpIV4fSY2+Z6FuH
4Jvv7QHYEsq7XRa2FXeMRT6CZt/q0oLO201gSCSxOfVS3Ll+Tzqr5x2aWU0bANrj5r/PUfOfC12y
vunqKgfhnvtnI/g/1U0S034FVRStJD2N1Ti2Z0gYb5GAd50N2aPtWEfkCtZuEPKMDPcOoFA7Pjr9
9J4JPnxh+vNfjvZ/qf74SAxuuc4pBkU/BwXxEA+jDU1sNdnxczMPz3HNoKAZMWRnCbKVOiZKbMwK
doGR4A2yXVeeP0SbKa/5YKP7l2rU/udSka5rXob79NmoAX+czkMoJNHAQD0qk34vH5jMZ6ccnyNa
p9lrGRLBAriHUAzl9asF7Gjh0bxtUz40SA29F2H8lbdcwToPHKCYK8Qny/1Ew/OuMWFjIdLOLc4/
XeTpJgoL7pQN6OsZZiK3LPgpYGWGsjW3LjHpqRVCRPTEGpP5HRrpO1I49Xmcx4f/fjHsf7bs+Kvp
2bmQYhlzOT9OABLAFBR27peSETggK0L2pHfwkfVtOx9jPhf8djW3MeFai5OtBeogeBzLfd9XTHjq
+oA19LFD5kR6FQiehNbWQWfJjF8faM2wUGD08p30gjWke+eZtj2681h2K0z7u9jpHVQ487D58+fZ
0+tA+fSXQ+5fmqf8iS4jeHKBSZ770y37P+8+44wyqXKN3idU74aiqz674w3aL2rES6t8XuSZZLYx
kCRBkGBS//JtZmd/1jdUN9L/NMcWxLJ+M7jLQaQbQjeTvwgarH9ehlifShmWxaSRuPofl6G20W7k
D7Sccjk80YEgIE7mh8xaICPnJDijnTeShA4jK7G0PCPo5+kxytNn8zJF5yoJXXzgtp+O02rMHPJG
xnTa9GQ2E0CLg97qD6MvXjnQ/mIw+peFrNhXaDYw7Lu8Qz8mfkZE9AV+ZkRfC1xAlSxQIGD/71pC
eVduM5Y3RSyJnAHedxFbsOrhIdsucpHqaMeN/ZeF/C+aFT6PZ7gX8YHiof/QrBSwKCxDUqD2fgNc
gBN8C/IMgaFprZdsMq9EjKRiFOoxn5qZesR6J2G22f25pv2Z9ANqridF+MLl7vffC+5fupyKj2cZ
l2kyinj3h+LHFM5YlJ7DNHkMzavYQCubK71ijv6GiYkm42xAgyl0Qy3oV4d+a+voaTbk439/jj/S
k/+9WSmPJj0KKP5u/uPH++aSOSDHisPU7vUbLH5is4DJXc9jc6FUk69lwcS5hAIW8H3IVXUdANex
5hY2LiPDL8wBxEh096N5GflwecMw6m37pc43MptKujcSLo6PMDxi7LUzzGdFwQOu5DRxpMJBk2lg
a9lArSVwqdfjixCg35CJ2LsGGkjtRdXJaBXS46KF61z4/gED28NgZcC0qNxNJIclFpa1Z3s1TLWe
Hm1ZP3ohlLa6Uqguw7aDCS1dUraJVStaWxyHcLG2//1N/os+gG/SZ2dRFzWZ91OQgewG7W3BcAa8
fnnwnkk9no4yXDct7VLarNXaIRwrscujMRqEyI7VbciNY4OUMTyFTtb8ZQH8mQb9eLS0d3yu/7RW
eNN+LoAqAYRkEMUxpcR7IBRijIEw2+9tPgnTBmVlJOMQgBwI47JnZ3O1H/KmgHVvc4skxfKdVtB9
nbjfkS7HA3e36M5ewAoKkGtpQ6CI4l7GUD8PT1NZhKt4mJp9Jtzbhr006zMMWrO1dwERQKTpWjQ3
9yVo9juiBkeiwcSVjfWIwCEVPyUCLbSdVx+ObxRrp63buwJB2soGyrGTMRBzI4/nv9zF/Uup+L9f
Ec+KnAtL2dZFqvDj7U+TyZzTpgYvDN31IBYnPHWmmZwMabYz6kz2DGqNyzWkeFhml0Ha6HBMT/0h
112zEfGE7km6Qavq+6hs/R0Zi/lGL820QpO98q0Pb8idHaWLu+5m7zeNNvNgENZql551ZEpv3Bkp
h2qc2Ma6yfq3vp7S85Cp9OxrEy4n9rLAJ734bODNP/tLEDdOd55Ue0L0BeMhGwocIEVxGoyZjCNv
QkfaFNb94PIbCaNtb7p0eV5oL+1UBMA79ubv1iHH0uohItvuNmrgdzuELufpHK7BOLvE8nRvWbep
IRNtOtcCxsVg+GRa3TPcnnWdkf1qILLHzulPpGe49Z1K6rXlRc/4BJwjEUE243HkTwleLd/Nkm0a
y2mHkrW20weLAOWQztSJBhQ6GU/vcYY2Ryt7jZbPtLl0qqumwsTgG2BWL//w7b889n/pwODWwbqE
fpN9z/mpx6ucOvVrOI+rIbo3YqY6XvltV+IGw69eydInxWgUYGBA+DcdVVhSXmHsSY4e9wYvBRCW
9PMJ6RhwQTjf7fSQQHSPeyu8K6plhx+8PvxpH3pFgmLaaoni9LK/VAoX09bPd5cZiGVy5FLPoEP9
30s7Ahkr0zKkUI39akfvZTg0OTjoySrPyd4Ai6ZC776fxSbs0umayXW5he5YBfIcJc50xccE1U3H
lzTC6g1NYnFVpt7XX3bFf1lhrukyr6a49NFN/TjnyAkty7bndSnhKq1dMT1FM2og3XtEIhbRGMwJ
899wgYlEtnO4K1lJU01WQVcyAvzvD3P5Rn6sdvfSeUNme7Fq/fzGXO2QAF4Ts4Ay6QJA3mKf/Mum
a/5zOMVWYlyO1Et/3SZB5H8fCwGzWZX1iggzPItk8TIA3FNpTFc6IWSXvoXegBl1TnYlo3XS48i8
NEmMgWTMJJ/7tRnmvyEGhleZHYVXTUZtXVgo/52LhSsua2vf2ebOp4gDzclSvYp2A2XOlTtP3xDZ
621HPCc7bY0Q0w4tOonj/MX7mZxQzzHIGLUO2lqPQZmP/smIcOYItx52Rse8LEmZRfTG0j/PMzk0
dOuP1vDQhll/BR0s2SrAkME42u+jww0FTPsajPmySv38w7Xpr/kNHyBxupg8qi0RnFA889Y8uDM5
Eob7PCUl8K+iPloLylStgWbjFDnMevy0tWHuy/zWZqy+dmTqnKe829hMxbdsaOFGUqbb+DKOlEnR
yY4f46VFRIRoCsOS9dwq3q44LBSE6s46YBi4lzmdyqKJztAM6BXFhCzBNihuoePe6cY5I4eIrkBg
n+ESJ+u+y/JtpfngOXTOuUfWNWTeeSCVfO3NTrZpMqaL1ZCxf+N4vY/cIzPI+jAkp4H4yms4l30g
hvBBTEaxcqb0ZkDzdKjCVpxxFJmBJvVu42SOid2FOCT6CB2kT/KCtzInjYhF4e7FUp4Z/5knhZ3h
BMwvcK1cH2NRGydLe9hZbIz1NNSA8FA0HRs24MhzwEhbMuI5jsXflu8/d5nLyWjbhsmzZg7u/ei8
T8MEwBH62orr44c9R8mNswyvWJHsA1esOjC/OjeZj0Oa2buQCeUqV6W4yue2Ai678LjSi4jYYMqW
p2K+aPu4E1qKcIMoyzdL1V4xIE73I4KXIy9Muxo7z10Rmv3V1ogCuSF63SAoFlwPw1lDGE/eXcdZ
3V43Q3pyl1dfDMAeYaKkxrvZFfFB5arYO511najE2FtTcz2GfnMnfGjAJN2VljSvLLs7l/OqTx3I
yrKKwBf8YvQBz55AbIRcRsrcu5bmTagPyovDozNm/Qm+QLnlWC4JIRLWDXYe+2byU4cROSExBhEZ
c1xdm6qprher/oxKeT3RJUQENRF0IPVdbi8fRgsiGV5ykKZQbUk7j0ilkS30XzAlRK9v65nLX+ij
cIwOOCbxQZJow4QCekIGKZC/EAqqtbXaS9sOgG+Qo1BaZ/4y7BMzwp9YnbPUov3YUPHJul/50QxX
t6MFjrjKIPfZAc5Q1xLRhxyux1rdY+xCmW1P5bag8qFJOK4lhqjT1LjhYWSUHGtTnmouj6cCAQKy
y1M+ugUSkAuOUkflX+7qtmf+oyGh7MsOTWfI9i99yx+nm9JRN2cp71Ot+xCc4MHs5bqpzJfWKoZt
36qVe6FctmiaPAOnITMMfI4JdxWnUM9ovpeV3QK89fz+gB0tZnHorb3En1ZFV6lOzC9lX+DxIvqo
QsJro5p3vMJwnrYCCi3mI0ZEYu1blUGOtr41s/CBMvS7DKe7OIyeanymwdLfcpDtBM3DdhymTR22
Jp0DUHd2/OLiNF+FbzSsskOXA6D3JU0dn1efKWEXhC2hXDNPIZowic4wpOvc7LbTSHBOy2jAXdg0
XKRe0LbQ9GFiIoZSbDG27vNLvkIfDwRDuPKO+jYIk3nvtcXDqGARYnDH4nxxNo3EgxYj1Hr/lzW3
VpAR33WRh9UkAMkvNUPS7AikwZpB9Q9qMLM1N+XF/rRrks5MGQwGXw+SAa1RTDDExAXW4jmpq4ep
GDZYx8gKU2EM/jq5fJfGR9112H5bKwpE3J28xwSZ2LaUF7jtkt1z58EevdjDCggXlWSIk6UhHauh
jRfbzltb1OvW1NNB8j12pj2R1Qzd2pqM9zlfYKTqJTC0IABMPjS8HOuwnk9e2XgYzeIN8i10gUxu
SsbVG5gJBhpEuetnda1VegStR6BzQ6qUkUbvaBqvzFhgwCYowKn5ctDO+AHTuBNzTPJSGIgSJbjC
CZDiO27WY8lMYrlYos1avLIDvc2F3wZOkzurDops5fLfsllRFAINTF33BgHAdepU/SZM0RILkV+n
SU6jNbGbVUXkC+FIHwwtTyHQxD7mx3CXawNJQEwnqnCFJQ6BZkvsiygAifeHoqX0rove2wxR/hYN
6mEBE0OQ+qeIrdt8lkS/INzM/N9Om93xkrz5eDCD0NzicMO+hpsy6JT9FLYjcctkHjLT0t9j6w9B
y3bnxvE6HTAX2a6PuDd/Mex4/8dhJ4wh35RVba1695agyg8zFWc98qf2Pl/cIoZfLtzybOIm40b8
L2Z+tkGTrpigZUFp0/JMouz32FR8wQ5wLAjjKjqTzUnyz6y9FfTWdB3H0U1kph/+Uj0kIUnFamC4
0vLYiQQ2V3zzw0qCa04cfgsly2ryWC/krx3DiXrRlB768sX+tmp8mFNz6jsLcF9iXcx6VhqYVXqK
W+2sjOY9XsqrpUNkoPLwNrPlfWQWXH68U2boiukVSDjRygxAbFEFOJWjVFWBadEC1QW56tIVy4pO
yV6N8nOx+TloYhntKWZ1fs8V6QaCankZiuXrxadpWIZvi8b0Y0CWDHTZodgs0J5Uyftk0laek8c/
y5UnCFtUeSsVp1ipXHkVxqyk0rss5WT47RNn06uGb7zzkBQrh/ogvLd098jiueYljDaqrdHyOP1W
RISxJgC6cQA0N0T2fdToRdfN9AsjDWIwk2oNC9LXAg2A1zqpb6vO+5Z2WdAWjdUm8vjhNlCfKjVK
dhMiRWT2JvTEYynuXVSb9K39D8GiJE47kFRqqxh7TJDdybk3gqrMAy82fme1IIUyyd+KmF87Jcs2
zogK8jNzTWBvshuydBOW2Z1tJOC5amQySFRJq1iAZCxYPPfIaQq0B9Vhyhz+mHD6ACHKGraqF+UW
J/BGHxMjuiCxX0zRfvStZwMJtigYh++oZsdqrRlAAL3lCuVimPGgsbPtvMH5BZ53kkBQy7xgw4yy
B6M2j4D2H/w8etCe7RCtxC4POnSVpn6zog77xvB/XxBJVZIeMcCAJUGTmhZd85VlJFe65K81FN96
unBPDH1+vSmedW1L1JO092tP3Fm1gkDHdlvMqlif60rw4hqATzVkW0ub6ySEqeDSPA169G0k4ZLC
B0sDkUiZrxa6azmyIZOJvmDotULzS/xrt66Kqsdpxw6/Vf7E+LmKGMoBVed0qHZOFt252a0gxRcD
OHEn+ZI/1K24XWQBY16HpHTKG9HLbA033sFhWH7G6UzuBSrf9dyoTeVNX3XW7FGn48gY4my19Lxs
Zqpvhdf8bjxeWcMuNqYzoImKjqVTpGsx86amanwIs+6xYcMnl7VGilEzou1os9Mb+kp8dcJwRpbw
gC9OinyXeC/EnPjBhWbJvVpoRJZMJGb7oSytV/xwNkx5hQ1Aj6fayThcqu3spyqAukCaGYS8yIvC
oKxtsPYDGipvImKB8GErAnY/8ufFKnKDGS1LNvCwIh0lq9Z5EQ3hQI2VfRcTAaD02X9h3yLpdsBF
ZbUeEsoIUtrlH/wuq81tUDSUKBdFquUjSjd5B3hKj1TSX65HjI9LwbyKzHkz4a0IqNK/hjrCKjnm
BADZwNAEita6WrYTxrEA1djB78x+A3gHNk7l/6YNdhyN8DH2eJk6hCpSsBfkBg+VyIdrs+jBajTr
SbZI3+MbqNtvjSEc9kn4DGKQbzTh6JxmdFyV6XNY1S8kTryaM/YpzCIhmh2vZi3t+rT/IIImJYGQ
AtCf2xEAPy834Q50DBeG8S6zT5+GbuXnN9LSvM9mVAJNXpcNDZOuWxjOOem9Q7prmLzkBU3G8Nkr
jPdm4mU0o3jkh1hvIavbm9tmTfDXh0M/SVRkHwyYNga/fa1CBHTGDCDSmepAL6SxFuyqdYcjptf2
S1cQeRyHCemy0evYRI/zzOEPixsZHQubdI6Wc47k4oEW0mga9b5xY5If0ojOnBMFixLFhrsEzbCC
GIsZh1yzKvvlt5td4kOtJYBvtCpcSISpm5J07uI8XCx9mrLRCDqJW7FN+htRazdIJ9RxlEOoUFnd
6QLXgoCqYLb976bWb4Y/ddswvG09/EA5EdZbJaObtAfbicvA2XT5PSiOcMNV4jsnvyrANEGgRsEp
p4sT8X1yR8H3kPU2ZprmYxk5J/O8ehUOoI2uNQiASrynusMEx/LDqjR+eGNcrAcJf9Bmzjwizciy
HF/5DYSTh7Zj2FbNBZD4MV5HDuNcxr1bq6OGq9z0oUMBsir6X7XpDtfAub+t+apoWX+h6ewMi92M
V+DFBYsbpBLbB0iLJWPib8ZGsw6VuSt4SdHoEBA+F8jfeE8T03+JSFLr5eDyVHmGXGefabmeS1LC
ex8tBlQuwnoFdY9fkzvp48LRVv4x+sjiIKmQhUYyaIagi3kI2IWZQ8JKcz/w+Wxc0eswpUWZWTQe
4FiToopamzb0ApHEnFxzlRQmx1RC4sTSLFuVpvdmm78pmzPUm8UjWdKbWJfNOqGqDGSkIsay87iL
6u9IjIiv7ezeHKxp4y9fjta/7SoxtnZBbtXs4jKSpWQpRxnyKJuwbsYZC8yR1TgBrKJWdOd67Tuz
XI9dTP1ySViZRrvZljRwtiphR2NDD2ik0CyunPcCeV3MsOhoeQ0IzqRJVp1RAk6LCCmZCUKzzLtM
12YwMSrZuFIeW3rqcD9yG1LAsBucwjhIJiqJ3tt01C0j3kWZbQW2K+ttO/02DZ1zzyGDGtvQmksj
Cbfje133OZIYbpQCaEIxIDjCB5OiCvnSURzf6Fp7OAOgKCGzWccTgdTahS7SYXvRcbNn5j2cKss6
jr03nufpk1ExIWQlwav4VbYmKW97ASzYD1V1kFl0HrilBtYsaSRp7Duu05ABnecXEgRxycu8Nxc7
/v9a3dC6Yy7+4rvc5sI8LQLaU9fwyJ/pqkFDLRQ7MuGji+pWhhe/zmlxNBqaEdaf+D4/3llJ9lVo
Xnr69oHPNx30xtcYqnoz26WztSr5WE7Jd5fGtHoX/woCGc3d9qqeXCp24hapfMrduNTf3IRu6gwC
Tl8QsYBbjBKx6V75F0uIqJkD8P0xzCMjaDG0rVzNG1FhbJtD/ToVoeD+Lu/cKI4CuxFp4Kj63EEV
PGDzIrG4CTLlP4jeH4PJZIPQ7imOcdP3Y0s9MqMCs+gk9kUfZCPSJD8CpF7M7FjcoSni2UUXo/3G
XEl+PFXlpqRjyG4WQ74HJ0Lx0FaPhaMawlTU+5RiIkg6YsG7DT3k+Bwy0gGT74DwLzgjBvfgFUj6
FhkNrJL6IPQ472tSFXAmfAzAuxA6FO8NCDrSrbjCkW6wSzrwepFPio00f6cx3cwcLhBdLrbbYT7Q
1NqGJvNC4hZ/tx3JT5mRrREV7w3eNxMqyuJ7fJHFJcFyXOP37LbKI0WIeLmWm9kBTil1DHx25dev
eRNbXAEh2OGeuY3AN2xZIMV2cJz3rvA77pMULotpfvaKFpWaQ5tdoyPpAxsd4/P4ZTGnb2PCIp9D
Y2p6E9m8vtgF2YxQCJpMPKJfXQRobxq8fbGQE9kX6ZvO0j3QHiKt+4dZN/eTtIEH+eGql7Nm2KPw
IxuTuEoj8r7J++K2iZM0jpsnLpNuMuLDMRnIu1OxN6zpQOI89+mqO6vSzNaJCs/N2K/rnvM3a4nF
4sSFHJUH7ZSl26jvMHYE5ix/N2ohqrlOi7Uc7VMmZxQlJtnQQz3t5mEkiAzltFyau8zkcwyQxGD3
IpINMftoUEXUmWLaped8SY3VYPrlsbAi5xmw36+eVytwVTNwgNr8XQVhBDw7IpLbkUbU4oxBY8sd
YScu6gOsBQbHgZ6QbCZ2jpDcuxa16Z8dZwjKpjDoHL/gaOVp26kiE4wUruVPu6KqrvspkFM/baeZ
szQ2/GIX46AWEGi72RSbni722rbGjKuyeIosjduafGXoDtMqlPNnmrW3UbuQ35Hmuw7ta7DESNPD
uCkYXaprRflFi5sh3TAvLDgZnvuC/KfCa0NsIZCxxuLBb401ZfnKvfyfy0TCAiFZtnsvRqrbJL1h
YFitqqQ1T3rurv1H0+ZmZI3I/WmE76GhtVut+6eoYlIX2eqUzMtqyDu1qhranDGLVteY3GOslHsL
tnLcZ8AwEtL+iuWhQCu+ns35IyNysjUIbmKQk61yXXymuUjWMS4eYdKNFIN99JyppHBJ7nXNTx4c
9pAp26V2P5K3gX7WTn/3TtyvXd2QoSc6MuOqIuid+jxqLuLOLBrCxjn2cfWYs4f8NorAzvkz5bAk
AL6O5pOtPgbVJsdMhO8tt89DyNjGEeyyU6Xpvjb9HQcmMQi0JDJJFI9DPMxl/97RtnwkMvGzLj+W
lmK59Jf3sQ7vqOy7YOyiY4MwYNsnj8w5d25CKpG9DIgHCHeOiCJLPfrE4Udp65MjsxE8GjnuTd9S
5/Q7p0zoSCriK4R95lL1RMwzWYqMFiPuIAGXyshKkCpzuYy7m1j5yXaxuJHa1kklItlGklkMsbZn
OMF3NM6e3QiVJq8JXqBYHdkgcZBHdAPBwmEQ+nZsiBTIYMnzxAu0JO51bYiDUxc3dWh+Fnibuy76
9itGH0535xg55Ve+qWOuV51ejW6rA25CQzy+VyBZVvz3mV5Bc5lzbTzkhGbm3NpiuaPn2RNbEX1g
qp135PmQiCRuIJzd1mZDaLnpEXFhVldA2RraMCtMj5cye72UPOpl2niR8jZmmH6CTHPXbRqdG1Ws
bMZLnNO33eScinFwzkzmzgu3C3Tk2aH2s+wYCQ8XRXQuJ+Wv+mUtm7DZkX16XfqCxHYP2bUd3hlx
ZQXUQzmfc5f2l12nvYFxNew5JRnjKm9CcpkePAc0dR698n7l9nZaTG7xGpaGbvVTaU4X3yOxIb3M
v6HvfScy4e012fP9eEJYU2Kbbds08Dx1zx72qfMxGKbHkHAoTlWDxu9A0NNS9t9pPp5VofZ1od/p
VFnXjpN9htnwSf/a2Pslwxm3sRY02dCvjLJcmRN3f9lQPtahoVdU60Rj8tUvxRvCPa4gYust/RcX
z3FrOcO71SwNPuyoPlWTXRFvRveTeJBjVsuF6KwLp8T43Vz+baPrf+neJYZP2zzSBmGJUa+Y0uLa
75L3PtfqLPtLbK/dKCxmZcBcYroqBvE+Xmg4toIbILpOY7Bp3VVapc8SQZkqimXt2qxdQdFWIlXe
Sc9gTt54qOteBIEdGxk6ySbv1tMk2m1f6w8wXPm6W0ik165NxzvckMwD9UHYLMqas83S6cpKrkxN
H2xy+6eOcEx2r0XiXFEGlvRrbloxVoRm5IbpR2tXtgTHJGVGqFw+bfJkGANQXXdDr8QprXKy8CaO
MzuU9r6IZtJL036fNXSMSX0tV1HMbBW1f80OPnGN8ruzBb6OpjS1rrCmraMB8XGpo/9rPNAH1+Ji
vmra5N5K67XjqidHkCMZr2LiUDcuKipGola1TmqFhHDsdhFdMIF26kp27VWC9vqC6QMNMmI+Twcu
LDmRRXOJNNiIBIIbRk1N8e6Hk+ZDCM5UT69zJd4UUBxU0OknVbZxlGMzFdzpjW49Tqw0U5rXytHX
uVF2u9RAoVC5cEwWLI9pTp+Ci6EKdOuc+aO94xwJdbQs/T25ab7tRIF3EqfYipErrZQYOKVb9+7W
ldYnwQAOQFJcjcXOt4x7joqrZWb4iHJde+5d7yR3SYybxkOiVCKWoM8HotMo6XQwW+1qEp1Mf5cm
/nzvO/VBmezE9jQXG23SKZshCGzmLOFyF4prldGuTqObuXfyrTCk3sZNTh+yrNJ3p5TA0FT+lF3E
QF3WvopVKGD728JE/m5TAkp/m3jyjEr/ICf11btk/pDMs7KW9BNfxv3UOf3m0p7iEGmubLxtVM/3
ZqXRf0Qni5MjAY72qxsIxdKbLB/eITMUm2ZmYseo0b5ih9x4soHdie9VvFtR9S0gwTE/QWpP99q5
qMqbPenPp9bmQtSPxHzF3aa1dMLeLKGaTCRS0eoEQsyspEM4p8jZcpf4Jq/1caEaYQJSjGvPa452
N1y+ZDpkspquc2n+suf+zU+o1HTuuKCJ5z2t9+eEl+faapKXOnffOSBIMPSbm8LmqGhgyzGaIVjZ
pq/rSadfIXyk89WSciwwC8VamCgg3eckH85ITEBhDIDhGn1O2ngXYtA0q4y9wKVx0otbXUZPufoK
HSPw8QMwD0fppgoHJ46kgsDBS784AYYU+lfGeOOlYD97WYpdmhpERMGpKBtEXY0Sd/XQVquh5Td4
c/xVzc31YGux8y7Z4mWLbwXpVorlv2QW1he/BZjYLfn0H5FBh7sEgcQyuCUtCk5d64ybbjReMiee
t27hfbYQaKhluOkvCb9lggC1osD6xcT20bWEdUKpw8lEHkyrHPwu85smeR4HBKes5hwf/ExD6Oks
Ch2at5WiX5ufwsZ/kARVd96xdgZKYH63JYqJQr6iJHSwT5vFxkNI1fTqaYki3gmnZ678pN3uocou
wpFQAhQwceqPI3FhwkZGxwSPUajvvEdIqzbVqLas02Mje/GMxBj+BT5lDGCNJo0eY1Vg4sQLos7Y
jzPqVaPv9UHC8MXWx305yXFayTLBBEzJGVROSr8aN1xLzPY6tkW+ri3xNFO0R4RCgwKq8s0Ii3dl
1Jxr2VJvnIl2Cbu3xQ8siIQtNJ1cTrVhJKELj/fOZJOBjMIktNnOHlCXySDi02UWJi/cA7tLj3Pj
RsjysL1NfUsOWYkyLELWOw6E/rEUmngMD/TFb5zYPBu29ZqUfX2KRTQFtVT3otG3EGcHLG4qZyqT
GuT8LRxtqtiORi027MGHwTynEbsyuEHYIZyY6HbPwl9eimamaz++S+GnV8lMFOHsR1vtMM0hDOuz
oS24NycvpTmJ2aaPe6DyzkcUZQn+WHllqnE9XWYVYXVR8U/Tu+cMt72eP8iR1QCeoMmhAAvAo4bX
2CfoRrVBU3Xpduj9l8ngALDt974VYBz93Dgxpd+7RST3Fd5lpZc9VDz/OHfeV5fkj5ZHEOq0/xMC
WNE+iaGXxlZ9IMV1hxz0gBxabxBbnDrixLmV70xmTqA96DHTNdoyjI03Tmjc02OHDOxj89k7C5Un
SWUn153jsxiXR3/UV12hxG60oZ5Lbq7c5X7JzqwwVrifOnUVJetynYXR29QQ1cqNBpYKSxZTKznM
tvcbzjKDYOfCVo05mtnQFMRUn9ZNXpHXGbt3oRtv80mMWxpdTBhcw0Y4lHIBJxFPJABYaF2v21lk
23YcOajbfmcCesIY6y/bsE5xsMn+2cfnc6+IGfWn+dA2hrymLbrvif/aSrm8kDc7UxGS4mpzPrcz
1TMarWMiJqR7df5UV5naZbn5RGyDeRrozoqq5d69VN/O/2PszHojR84s+lcG/U4P9wVw+yEzmbsy
tW8vhFSlIoNkcAvuv34ONZ6Buz2wBzAMl0tSpTJJRsT97j03s06ipGt4XnKE2fg+69ZnIDu2jaBF
IDO9JfnY721kp1UB08AFnMrMq/oAtMkYI64qZnoHCYCGEdrerDhN2jG1ymUxPGa+dtZSGqdH/7EI
GBr7rYa0hfYAZo5rGoxwiKGfnAi90txfPHJShvijb2bbMbCeSOeRXXLf8UggQvTZw5hwVMm5WHhj
iO+waTLKL9+Uz9CHWhat0jq0WXfL4slQOWGaXkf+xe0qwAGwpjT2UGC8113n8Fjwu0Mps26dW0iq
Jv3ejB3cjTPmoSh/+Xg8dknjxBxjux9umtXnqAT/AWyQyH66jHQ4c85PY9ZSPx2HFuxXcKoEQS0L
VnTgb1sbhYHQ5D2VWoyyWosew/adNOItHhjSrZSFF8U0MgrjmNwk/k8dMKbhvefUiq0Jx22nUv1k
PMY0F3qD0VivgV51K+THXxAnQItmYs8eCOXRJOBI1bsiGXXwRssJq4UdNjIYdiGyrXu7ctfFhBbA
uJWFmIbDlKN4pgdbFpCbJJb5FsQV617m3rLhOo1Qx1atb5IX5QHChII5YDvBpysW3dYzOL0QiGKz
6c8Vo/l4z+gMMFZip48wC8gxt1esk6hA3xgW964olpE0k8owlvMU5vXwlLJhEDZ0qlkUr9CutaNR
duO6MlG+mmCvs4lezT3hOntEjCI0GeZGZR9y+EEeY/81Cv4G/8rW762fItVMrjZzPcvoQTDzI4Za
r+dyWeqSceNrolrLcSItYGn3QgV7wz8Kln7gJRlMc2aOnPz2vnTeoIj+AoaUMB9XOx9tCbP37DAL
svx32BFEw2pgS1Z+g5z1xndDM2y0X2ou05VIin0wzuuSu30ynJ3Xxx3zc4GSEcFytDmH0gsdWiPb
6qnBCtLl/N+F+8RdB4d7rNYMwAhsjdnWsl5VoujDRIhO8Yuu7JKxkcy9t6hWKTiIXwUFDW/NZB9g
EjxSVmwfo9j8aFV8bDOGNHk5ftQWVEkvO4z1zYxcsxiGUuhciEJMqtK4eM/TETqVUVrrRNkHa7qX
mnrBoPaz5M/rXO4U06m9m8JmsS2DURSpOZ5sKIKTO6GOxBScV9VbjhHgYImqpPRyXC0/wxb01Max
tnPN/uwZGkFN+9Owh12K7Kcap8VCUsLtb/n6JM1+1jbJw45maS1TD01wokdCaxsIASWJDn1o14E6
KUPfpbO4dcZE32hg81eJN4lV71k02M1Wt7KM/K7R4k2HyrkGAAiPm+qLVeJbWIp69ZNF7BPnmI3t
d9HwmDY479iAVjLVwhZuZOiY2k44TbsdhpfRnSCuGZzMujnfNe0ntRo6wr86CYtpJlnrOESzf2CE
jyHe31DCqs4QxEoBUprca7JmJH4Qwfw4Sf1HVCwJDMNfC2/Q7wOpnXhUsd8T6TPsk9fUVz8IRxZg
rW/gdb30fnCXdchFOpZeeNjWelaTt04s3gl7ueFkU1lIExkTdqQuBhHNDtCB2ujWD+ZPBqpLtExF
OCbXKYA9N6cDqmTOCYUl3TAfOHCK5cjTLCnmyA3Ww0QuKUmKMJkb7qPBhrDXHDKdMsmOyaar9LDD
vbhy+yrb6RZlYighdhAzu5+t1zSZTzj6h1WpZQwwXf/OG9hHk2NAsxyYHgaW5NCE2NzRIMnPYcZt
8RFX9tiRM6j3tkw6ykymH9g9WtDgzM+yagsDJ0j9bm8rSbZhwt+b+QhSkPMDrCacdXm+BDlEE28y
eVwjPYpFI2TGfSQANzLiK0kzN1N9nGT2mBu9w0iiYC4XuXfxSMtt1yGg+ZZiS2PtZt89E53GMTtU
a2sY+QCT+Ycryy1uZyQBHEAby2idTR3MfJU1MCVC5RxsAuhC9Ts+CH2r0gA3WJu/gS/0ub7AebZQ
pazC4ZYBI9mliuVUx1PbqhwsELDxxMPnxhGaXbQ5cuVkTwOjcHQs453zkdYK1iuXG3Do8mOAtYhu
AuZGwP2fpYjqLav/ahp5VtcNoxgwVXIVyexKscMzz99da0B0y4rpndKADD/W7G1wAFZcnjzPBwcv
rKkj9uaFf99b5bSLcIxwMlUToi+FAHlXpgwSEekwwzv3HY24gTlzaVX+ha1Zy7wgD7YqGG+gzMMM
bNixDcETMS7wKKLezC3Jfeu5Vj3OJ1HyUnPOREvu9qSqwT/Ww6skHbTmuuJORh1ZVbp7o0WzHsae
noSjZiz/GOK4erNyRwurgiYaSo7xNMgNID66ESwMhb0heBz401oNM+q9YnLtNnxx9cJwNd41DZON
iel4Xj8bQVlu2cgRwJsLdMMGO1XjZnv8qFz0Jn7KwmUtaeHMI+8ChaQgZ1eX/SUYQeFyyDI2I2gd
LNkFtFvK2+PRQilOWOwjUqwSnTBysfxA7N+UUetzN/HZ0kHwZWnxy2D5XzLiSGS0jKfqtHxUmGU2
OH7fXOYLo46gInxt66bWq52XbphNTTgAimACr1OS4OMfk/CnQsEcnDXLot0ZX1MOAWWd5Lx/sV0C
RUrMxY3X9lsKt3ElugXH5JHaAQCIOF+w32q12Iulrifyecz0U8auprzmSSfXzMPo7ca6n5sleg93
bQJGBX8GY9Wmjy5tUb96MY6NODMZGlQ42DgGphg+uDQPTN6mVY1BdmsylVwZVm2HMBZ51Y4nwmqw
9s2Akmgy940YCG++H5W+GLjvg5TSWpjZSeJ8Dana91bGZF0psk7zC1KLse4KSO4IakMPtr10BZ9y
lVWhzLxt3xhhwawTGqlrHUcej6XF6Ab6G0gsYTkbsCiMi4aryfFrpXsWcgMnfh7d7Pwdrz5Y+DM4
pHVrEXUIl0sIPGHlPXGZs9FDnF+5GK1w8xZQ7dvyVors3CbOdGq0nuBwjMfBwpNVlNomkyyrWcNk
DL+Ltm/7DnHXoX7CNOcdghvWM9Hmh8Iol/0sTux2h2M+WQcN3jhOHluG/+kZb7QMshNmhmhP4v/B
7QITwggGmQESX0F7GY5C0VxZ5Y1VKqHcYVCBWJNzlHbygrk2yXR6OqKtGSNBuZSzkXTjMG7VLxre
Vd5/1IvSVD8Tw3yHVtDDi6auOcZb5zTugXKqfjXSBsJwGOyvoLy6vEnG1KCQAKNCayocJpgJQqMz
r1N0M0RQK0VCQUejpxqOhgb4D54OnApqT3JCbYox/sgxYUmNuKjRcYZFrno1rckK84JdWr4IKbQA
7VKfsnajbjaxR7HUaCO0tobJ1AOrWkj0noWzhMiJTXrjq7E5Opp+16isubED4KsJkP7YZOaPNf3V
hLFZ+nkTGjSgHwg8cy8777M3INvqKNNuNT7SLDZx0OE3S73x1u7HbjNidQLD2nIMsfb46e9NEzuD
YCHduSqjW2NkGw6pCqLQSJEAj54XikdwjRjtQzDEm7YJPhfaIYXl+oDhcNTpEsDBSuZ4rqgRz7e6
QKlIigY9qOyPmhb07JG7FsR2wO7KQGUde34e3ArOFOwWHqkKOVMFFpqd9jgze3S6gYkE0I0M5pBf
9ns9IDUG1jDn+MGZBB+uyxSbvj4caDjdnzKVvbTgFWj9MPVNVsRYgvziosHai52AiQY6NBvdZEeV
OoXv/sGgU8KZKmxWi+Dr5Iv1yCh/unK+i6MRjhY1jUNJOHm254BabXZPy/YmCgC8QGJt12lRP3I5
znBrkHJKGOUsVy6miubTU9MbHRaty7mrkaSXivlaNHGAEshcl3LpCnfVuhXJI/kOY5fXjAFyThZJ
YiCoCK0Fs8XbCtiRgyV/yslx0Isy7YoSNE0e6CjdYky2mdexh4kYRMuo1rC5yZOmVW9xgnHf5diK
WM4OkIWU0VTO74BcUwxPmhJ7mx1oOI/YHaKc6sPKpUKkYYyt9Q24n4BKeHHAT2mvJyt+mBRKkDY/
eTRZbxS22prEHCu6uXXaijK1AMR+aVhtmI+sK24GSA8T0J3ysHNIzYFDIwU7XbnL+1puaiKme6sp
uXcs+YXRGm5KJn6gwz36GPQ7zHo3nlZd69F75Zj3C94wTh4Gf2uzmwkZjpUeiqwLEUCJB2j1k0yM
xzbB+NnZUHJz6dz5ImXMmqob3GJibcRuzWEHydccEZ/oZFqbltoF2MQXmnC35g3sd6lLvwxjoT1E
7488cH56rrlOCudUZ8NnkadqYzKi5oBAPMdAh8Yc/cGLb44jPvQVR3scEaYDA8z41VRdcs6FfHcj
5EcPZxu+sXG+1YM8bE5oH/61ysVt0qOc+QLkrO5nr9GEk7iXkk4A7cOKYF23AWtZmi/j2qy4TVLH
eXST4kJI4pcwUWccIqEfvc8S6IA2LDA/h4M2HGetCnaxgxOpbcSlFvJpnPX60LG5HVztZ6JoiSev
31ITk6IIiOp9qC3rhBqN/Kr7V3AfzqmApaOlo7u37QNU2R7PI6PK3uz7U6yKnT4nIBSRe8vUAkAD
EoxY8L1wMlxMZZ/ucMfwBIFvsq1S9wrugLD9koHugetera69DhiQNiSRnqg44owa4bDSF8g0XomQ
p1a6bRv38fsHmE53QZsPNsBxplPS8DIYDm49qgAPRImrcKbqaZOQOgs1NrezH7mXBUJQ5gqjnO+L
jekwnZVCw97UovIWXU+ciZdW1qy2arQvWabMu4Bes1522c5kCLkdzSnbzu5L5tnwNA1NQPXVFpc/
Xg4flS3CpeVC0RWj5By7aEC0Yk1O6YW4NTa9KlBTKsouYs5Iha+rg7R4ksqmcKGdIxN51gv1U05I
JAkPHWc2pohNiNc/JS9BM08lot03ZbPSZLr2+FFso1nbRwhN60jP7E0j2DdT65Ps0ZtRxLIHR+p2
mENLW0+9hZ2hLc8gYM+tNWqP5YeGKTjEBRQdv/GSWX3JktzfT8nwkKCi7MzZ87ZuA1lDCN084BK9
oSVLZxs2wxyo25RoOkYayKEe011WoaBu2MmrESNjMbLzAtwf6yTZMo9wUopHrBL6wVxqCWZh4bxq
echFRYL3fwwCsK71RuTM/MgvrBbr2Moh23OIjFEPva5lTYTIgw0SeGllsvlP5lTsoihHK7ENua1L
+q2qtD+X9BwxZUHMq5TLJKHS9s7g8oQohzm0aWF8TAKNaprbph24t1XwLjIDDnQaPwdFY5EINt76
qde3fl09d9D4L6SUUX987zZDnseueDOIaXwg7I14Cu8sZovxTPPQwzfMv3b8X+AbirXJlDdGkT93
pkmoESpIP/o8E2I+ViMmUNM2CEpp/DPj/HuZS7YFZsfl0sJ2C6MBa/5kRKzmbGdfAcIfcqO5TCPo
ZgymbKGphVplhs34MGnSd5HLm0JbduRz7Z/8GLtIYFX73DLcl0ElayS76MvOxlct5STpWne2ha1E
J0a9mhrDvAZm8SUXUjeqKfb/UXaXhniCWGLYKP7O3pPOfSvoKKlR8A12BkdvsT6yhhlX/EwOro0k
CKt2PsNcl8+8Mv2C1rczTQiIs++/Noxo2amvmPcx18KGcypLNoE0fD4XnWevx4ya2NHkQ2Sz0148
RXbBvKXyQ91KYqkbs4tUmEi/DV3ZRisUw/JUxPEWk2qFMjiYzPPtR3ew+zXcXYVNrDtr1kBIYtC2
hZ+g+tHzFFrlPQmF/pkdJDQ9ryFt4BbnwWQwXWMItytEoe4JwIl91XtJGQmnxXi0X+uOySkdbxgW
pRdslvq251k5a8+JynuBBU4llb6rTZHv6rTXnhNpbgKKIOYUD0GkM3MkD8OUDwFH25Op9x/mjFN9
1y57IC+ApVB59snApDBxEvyhLdEBL5FMjZR+oaNQXCkCRL0uWRyGoYz3Euzabd7ZxSZiLBPGs3Zv
xFp/o5Hf28WjyDdBcc48TOARa+w5g3uFYZST8BA5fVjGBQ53zZQb06rvvdl8mVV2MegQ3PZjDUxs
uUsD4s+3tLuF9vArR8SOg844xcaXD4HzpHDzzR2+R2+wjE3ukMDj0dUcBDwCpMk3KyitIx0gtO+1
/qvElV0ZTDR1mtW2kbS/qmKsb722J/VHO1k4DkWLbOWM913KTprmrQDdtKIl7hYRhqR4tjKaKD2i
Ro17h5aUSHfTe4wgZyNohxUHEh14V/84WfYp4ySzo+4Ow85A9UCsGc8kvbp9DuDAdgd9h0l6r39z
VGgAshmr4OmQcxhN00eNgf2GfHy513vhhEnKIL9v9DdhE/lf1ETH6bO7rPTMlZno8uy1c87RQrRb
P4uzgwn/in1QVOw4gPXUpon+JuAoVmmBtmMExOHUZnCl9P7U+zhLW04+hqntB+6FvYlJvlHuxq+c
dEclhBlai5OdW29LuAEjXexX52+aZ+Ok3dZ3RyjfcY4h3Ygs9lRVcgYBdajm6q3on4d+Erex7C+d
AdEILww+VbbPoBP6F26GrIGbIZnMDGJBAS4XVyoUxqsyMh4yLdmCvTmmbV2duPv2btM1B2UzG3Ci
QLsdmQBSEjLF16DjCVLY45uV9VdwvEfORVQetLDktdbxuYlu8EmpfYkkeUKAf0+zlKtASBtrwhI9
y96bSLMYd3M9kVtB/w3KT083noDRcbvK/LWZlHME1Y8E5964Rj3c4BoZw8hb1LcWRziPFutWy4o3
3WQlnwCXn2fW7L0ziXiXtv0F9S87F/5EB3pgHie79s5FiQHcQ1ukZrQ5aQOQU+yb5RoWCLVGrnjI
0nw61IOB23Qsiqv+6c4U5KDhTed4ZEKEJMWYTSPBUZl98tA0TJgtMdzZtpYdPThMR+kw5bIUeqNd
5BrGAIJTaVQjJPY9O4zu3M/YGJJxiG86qA67oCPxyuZ7Bcimo8qgSIdgm0TI9oH+XmeSiUadjbdp
5B8KYvbPRUaMkgTAsuyRqumr9Ela7RR+15WonHmPZS4kN5dBXzz17Q2SQ7KWSXVOmAWsXAQPSjbz
XaYGNgilS2ukNVenVPo/RjZNGzDUhFqCNNgMAQU1oH+rDVZ7ShFcjnFQjn+0PalGSDCh0rvsY0if
U7ZYxK6EsQZt/KkseLNdEtnhhAiL7yRhd26ldxQ+EVPkbMetBIAkVu0zqfNVN3rodql96wRqvHQL
5q1KSpx4bNY9zrXdPKUMf/0RBwrqqz8h0VOi1R/lU5eX2lepiaNo0l9BYHZsSDRMprId3rSJyyzK
j5kPK6VTL6qmkDPhusE0YX/pxCqYktDwPkwy3mjk9rgr2ApPE9b08sHTNOdOuCMaick7xIyULFLP
Le6/my3gbSNL5q3t4waneZWnX/ro2GN/tfkN3Lq/8uk9xg1CkdF22B4tUKCGc2l4qq+AyHzihNtM
BDLfbRZsFbufTLmNJ21SnwlrLdmwl4T4wss4Zo99XQVHBwMa6YKOObrnvzKs30wSTxGc+/l1WP7X
VBkcPaKoO8Z5RIOCO+tE/fgmLK08TjU2bTpBjp8a55t+XipeBz+7xKr/FPnMxnjSgpAiQ/9kU6vI
GYuQiyfMd0w4h1wrj2M+TK9A3yiwrmekoDSD2fCQUIu8JWOnDmXA+Las9nFUybNuosobHlgyEYPj
rXrnpkS4vJsZv5110DIuQk2HkBgXTAwXodFlxe3AXjX24jZ32AfO449cyxxMm8xOtWqRC53gWNEp
e5A9kRVxBJDLKqnA6s1s7laJQTmA2XavHMYTXLEWkLeprg7AJV+jIs+O5HrKXa1UucXxduaUz28t
pbE1KXNYeV6F/s6QRiuehVPFVH3xkGE+QBIsaV/SeDbOBrRxwc6mzEvJSdLmuF/VWTjTY6UjTXSa
f0jrIThZ4MwJlVCrk8T3pXLcxw5bE2atYquZdFvOZTCfuFc/pOZ6xxTLtHSFxltY3siof2ijCEps
xB3bdgO1JHbxTn2jT8/xXRNN0DAw3E6N1I4aDVq4TT2Pd0FVl3za2WxY7qTBx+HZcCxTAPIFssxe
FAiscUpr48zQgY9yqRpt8LYZzmdhdlhUJtQ4Kk9WulESJxc+oV0ve9RqNHPOnvgDq9eAVqZdwmKt
Cwi2GgDWrfQZcpHQxS+YHIvM+sF1wTwX2T817WnTqiJ0ssRbq+7Ft0mXAm5CZeCVrKBS0wTTJb98
NhKUIjsXt/9pAplYp0Ym91D+wQMJ6toChQXZ8rG9jOVjB41wJ93pieOatnUIbW0GJihLHTM5X4D3
22lYDC+qXjZTxrmLkyoc8LvDc8Edbl+sSU37uTTf4S0TfzGDW5YXZBi/6XZxy+U2GqOHPT6rT556
80jcXXxzQpiV01FgR1x2wem6djQsDeyToAFudV0XuEtgJnrJ9KYN4sGfFrdFOzIjQ0iVNikEGbuh
5cr82LLY6c0M3GuAx/69pOceA9FOB4fSRvtZ/z4ysS3EKfDsD1xEsVekXGQMXHQXpSwxuFwH5JHd
JNXn4IOXQN88+kb5aNHCe9R7iLbo8Sjpevzi0gq8gucmH312KCh5C99F0Xa8F9JSp65S5r1e4t7o
WhLOCX4HjtQ8o5bCUjEp+zw5KVIpAYGR08JmTOHgAAf4/tiaTmdyopUPdcltwq2bcTIGWU9tMbc0
9qlTmQ5bC9D+/aTz3ukjGGiBMYrs29pKu2Ld8MGv6TGZHzQxkSdMtshQPabBy6hP9jmt8EdgTU0u
+O4YVeiUsgxzQsG04V9pgFpsdF7zVDvWysuip6RpLjyHAhvzthIc8hNOMevK1TC0OpGLWExhHhkP
bNdE3gOOTYF1qnJKKbCvpiPuKSstw6l1tA09wnhkZuWeVZ4delp6tLq37ho6vdbVdJzc1PvR4wZz
mnemg9NPSbp6IVWAY2Kry96ppXEjgh+SJPJsZFq/rZsXUcv2JqJJhoariIXGZcCfW7iwyqxx78sF
vzyZLVgpgmQTIcZ7LyMQSqOOOMOwCIzXvm2LW71Ksn0+Gs1ix7ztKIl4GDyIhPOIZ6lGpbxpxMm3
5hDOL97vZR9jukd6SYxPf2D4pPEP4vXT7trl8ZHqRn2p00G9eJijQHZOzm2fcKFoLfhcU91nIma0
DJBsHSUyvtViedTSnMbyvPgUkXlscmA4+hjfGQWiSeUE0IapcVsOKv8ahPTNovsDCQk7u+HpVMKY
nJmN70a/f2Bh4i0VnkeAc80kD/GHeX9cBGyWkhCAWXnkKJrt6HbgQYDBgepuKyoJJTTTsG8Nd59Q
+xb2wcs06+wi8V1Wpr9rOjiTsZgMZm/2xQMNvRqWtgnWr03LzvtcYcIIW6VYaWs5/JvfyP+nqhYP
I5Fr+SYcmiDQvT/D7rIuMGgjJoyrNw+j6V21gCQJg04b4Mc6Gz3EU5bvg0aHXK4VWx7VYsevVgdO
CiRLry8BLSBREZpjat8YKZ7QSCAyiA4NXymY25TLP+FhsY6Y7aCMaKO2i6XpXGOqyA8qLl/gfitC
FPyXZjN+tyRPgSm1izM9kUf/0DpWeadkXB2lxXVAgYw8MYd79zFXHjmZMIGpwan0bYBwC4U+ntxr
I8kPW1jONtKz45tEG8HB6uBgaql/9nY+4lfFIpqDcNwLXuXRnMzT95e61rvKfXVQNZldhqN3TTaN
F6zOTK3LwL2dyZs4mPjPMsZ9ZYCcpgclbDmNnKRTGjeemv0Q3plYU/6hXx3mU1sajumk881DPUEV
nOin/zeALuuf4Lt8irD4bBNiobVU4v4RnlWh+aRIlGIN9Oy2tRp/Hy/VkERIzlpMKiKiUOps+sUO
hFa7bRNu/cKwFqoi+XFbh/LDmlH2eO9z2gJgQ/ojz9Fs35H7v0TUg8SCTkaEM9ro5gQy4fA2FPYj
Ga5+K7om2Yx291DzzGgseKWu1eL8V3D+FO48e5btVTeHHRxC/9+0nRj/1+XrezQe6Y4O1c350+Xr
qslO4ZguHzYZebY25W6u6o6ml8liBecxOydoq15uswEdApRvh+Pxv34qWMECc/rjY8EBXkZHsm24
Jp1Hf8KEE5vUBzcecLw1GQ+fWAM6i/sIiK/+tPiZcL6em7w7e2Ojv7T9/EziAofaOH6RGn8mGR68
SS/5MZqVu1tSdtCvawLWAyDAA27DmvJsk3ga6jbGcLkGFwUlSmMDPmvdszDLD3cmW+vZlGQNEMVt
eqjIdhI/rfC8ESlHF182fio4se5hmojoeUwHcANF/2vgDB+y5YU1i3ZT2AT/cAKyAevUBYfQSrkp
6ZBBgC0bw3qahoMVEVjpcGnNxDE3Tk0vE/3nGLRrNAcThY6DmLsmjf6Ui7cpxktrE/lcZynJnDaw
X/yEmqSM/zvSlww9g7R2RohySu1j+RBLuphWHfvzFf6yCgmSKPxEpHwmJpjxFKB65z5m+wgyBSbv
rF8R8BgYJ8yjCYGTdXX2jYKT2RkcjRgXR6XOScC3LZTbJx0v1cQvEEpBGW8nE4xBEcC0wg3CvtfU
BhzMUt77gfU5DVWDOpMEw2vnUPIEgR+9vgpCXbiPpL2xDEF6EUtRqVJynakp3rbLbj6OqzPG1jOh
sHtpgDlXMUW44OFeHZ8E0PJkYbfdQqrCNdiyG/R53nc+Rk4sQQ0AvKOXkbd3R3T41AdVYcrPytRv
lwN1ZnY++B78RZHtjVwKPaF2zT3OZnGbNv7E2GfYO7P7oTcQfeK+ug4eRcZN8Wzr9ZvQSNyNAxRh
C5d/3A1ibTr8uyYpHmy71dWEzjFzElakGKDXFGs4sw9qNPDOmRh0R+NSSzni7EzklpPo2Hm8te60
ow2k2pJNwsYIyXW0IQL0Ts0AuUOnHWjHIa8BqaeUSbNjwIqbmpYH1pjWv5bpk9NUcic7KqKQHkPZ
4lTual6bH5TzPUex+d63yeNOeZoeQTPjjUweC7jo+6rCpVVpenSqTT7PEfVpi++ipOM7GuE4mlCF
RLab4z44kTPVLqZJMtseykPlBvImjmZ506d3aWV6Ry56/dSWFgAIw2Kf6mZcnu2IplEIxJc8yZi6
OKZ5cAwzvgQJl31mV6+pAeZhKJFCO2e9PEYDFimgoC6fKsfvvMRyVdmL9wtQ6xK1Y5s3EJJLg2vF
cfKa9N5DqfAARJOL7XpxU+iZy8gtV9fAxiggMMWEhWUXJxHbj5YxJFczkb/6SfoHP2djFrfFtaVd
EQUyWTuTecm6pNqlmgucxUmKnWFgihBAEQ7EaJd0NtSqADisG9FJUeC4YN52M+U6nGdGk1tGk27o
W/1PYvzYbgrEJKpATIozv3rZY3bpbHD7tnL9rY/JwCjoOqE53u1X5jj1pwKAAQQC4gYdJwhDIKnQ
OXCvfKSKMXHPprmErXBirV1pvg+dY90AHXnShtw/FiLH6hWD1pKJ3RzwXrbVeKAFfrkU2FS0/dTu
fZ+tEMaZmHLk4n10G8qBcOzBSEDwkXMkbouG6VskLONMGt13OpfZow1UXspfqrPEQeRatfaj9ja1
OI/hyOCA5s6PROGbU4ELmHDl2L+l5dbDd5RH/XRbRS527tQhKJi36UkM7bTKunq80/04bDFOPADJ
6Jo0v2F1eIKwqG5VPd/PMIl4IrYHrZw5CxMyWVLnvIN+JG9EX72xrwAjKpx84+nxQ9Om73NZwnG0
3q1lPIZeS6ohqTZF6vKBDSmQBNHQSNQbOSIRMvA3FLLKxpuqYs+S0bQ2MvEMPeUDAazLl7Y21B2M
ttPUcPkWbpJu0hHlloacYt2NRXYQJbNbnIuAtDUHNapkWdEhkuzmif7C3iWRhgM/eSFwHXoOSHJ9
tIK9qtDO+wrgU+GmL4UrrVCrPa5oWBIixa8B6DMJCxO9WxtwRRa1Lx/rpctykVr/9fq7rPH/tPpa
NsehALMbxfZ/3PwMrT/Rht2nmLjBmCgaQAFY5wOZkMbYE1u6cwVboO9/8z//0BKl/vZX/vyjrCbm
jEn7pz/+7bGU/Oevy/f879f88Tv+diN+NKUqf7X/8qt2X+XlQ36pP3/RH34y//rfX93mo/34wx/C
ohXtdNd9NdM9eKe8/X4V8Ve5fOX/9y//4+v7pzxO1dfvv/0ou6JdflosyuK3v//V4efvv3kUHPzn
P/74v//d8vp//209f/1IxMefv+HrQ7W//2b4f/FdnV2SF5i2r0PY/u0/hq/vvzH/gl/GYP8EAd+A
pc7+qiibNvn9N8f4iw6AzKeJy3Ap43L4cFXZLX9l+39xUCaNwHD4Nsexvd/+54Xd/vfl8d8fGO/D
3//8j61fFrv9P15HumkEPi/C8zncWeR7/0SgncuRl5b6+HgTmgA8zu0GQ+LTgOtp3Vb+YVCsca6k
3ULT07tSvQCWS5gm4LmpLE5QcFzUKiZehX3dPsSSkq92ip5NQwIyZP5YJfKBOAZt3YkADdXeM4Mg
k68Xr9m9Eww/qEUwjsao3fENnHDSg9fiqmMVZW/hmyce8/UeFO+6LzFZELwBAK+bj00zbQwoi2sc
ehbd9pvS1z86mg3Wlo0PlKi4SAgEYwaikKPGF8IWECKTJa49jZv3hY650OQ5l0D022hRTosU07R5
jtZ+VfVXby6Ba6TiWNB+gYic3c8dZ6vMk6c8a7yV5xLPc1U3YIFoAUADGPUqdKdcnOSyC3C69kS9
urtt8xjCTRAstKE+XVVBwjIZZJTdjtYrgbwNgfOj6zu/zHrujl1FpfbifwoGggkq+cUO67WtTHM3
IBysYaOQiAjoa5dXZJRhVTvBDZSlddoTfo1ajNWFucLDhD3JgUBWWwiU0xDsagNYdq69AKOZAcSp
rZGOR4U6zQx6MfUNr03u7CObiPVXkg7MiQwXbY/0Q6KAo1jBEomMSWGkWJJK40Aj1xF/EkbjontS
Wbyvy/Hddg5T4H5wqeFRSbLthAP2JEnPu+R5NgFxhLDFLfFfJJ3ZcqtIuoWfiAiGhIRbCQkNludh
b98Q3naZGZIxgac/H30uuqKro6u2ZUnJn+tf61sjyIxjFft/yXWlCDCFdxoS5ynWmOJJ3hYOwJTm
qSysl4xiFUQj0noxksdISyqwfOs51yMP3aaHM0B9WRfkM6iJsj+S2cVYS0Un3ieGb1bCezZOD3jv
q+Mw4SeQGS96Dp6ouUWNKReDJUR+ioP7LF/eut4+0VOS4FIg8lw0+QVjM4xVN5iuG2UJYm8S6koE
JKVjzD5tisUyUXDi+FQKNiFe7u8QZQb9kdieswsm3E/2+ull68XsGYS3NnU1JP+IqdzRhoXHSpOc
406yN9LW5NGe/FXlSMBbrCNcKX7bxTTfC2gmbjvfEru5D5JmiKSr91opdBNnuqVe/7tSvxa74qT9
Y2Em8dmxmSVkdsK3QBAiV3/U6tEfUKJNIk3uKzh1XHYz6F7wRAJaDZkeyPgaZUJmmcYqR3wuNSE3
lPOW+yVG4h4nb8t/zGJSx010wocS3I244duR1jvPhCi8RdZEbuMIj++mxL0bJ7Iksy+P5ZIfRij9
h2bhZChWbz5iGGbCx6xO4lN+GHK08LB7D6vqrolWt9ZX+6TtoWagIuz62jVYjaMsuISLMYYOfOGZ
CQ62JdlmpQYoSN84zTaQFyO7GkkM0eGHTVyH3xaXccbHCRjzjej2AJQOSGa/8KTMVusWQ2RY2GPu
0svUSeuIDRfrkgru6nqqD5kkjG3cgV8x7pP5LjGVdcvz8YLNpT+hTbJon6uDYcLJsDAfG73zEmvB
9ZusDGfewXQ8dW6t4q9mCBLJaGKiB723jP4LS+0xMmUNAGbEc2U4tYq0XatL3o2XTFML7bopOFIW
gSGRjTqJc2wKI6s32fGJd8sLUIt8Z3ck5WO5PIACyMgkQ44wN6zNDPjFrk+bDSRmxyeF80VNUBxR
HXrI5/WBb/EaQns/OzMbHkk2mXyq5VPukOKoqzy9YxNWEFIe39egIaXjUg24RaLYUk4bt8oIhpfY
XLNDMJ0Gph54kWBE/BgAkCi/c2d5m2P9bMkMGFfSwE9GUeKFD/NF3Hed4A5nPaJX3jvO/I1/DXWL
iQlpOTdeiaPs1PTKSr9/sKZkeizVAELBLa7uZN/PaQeb0Bl/QP+43FwRupeF9BMjHRZLD5hL1zNa
BjPn1DTpN6qkQtoO1YG9tXFoHZ97ckk8T8gKK9trw8TK9900MEF2oeHL8SFvvPt49e6m0RpPXTo9
2WnHNRI13O7EXZGDU5Vu+mAuxh9cCGLnbNiBCfYHmOryZ9TTigO43Sd0gR2DXIAuqOarh9Sfw4HA
n6SGc9sE2LZLAeRLk5IS/BWYL5uZAWcg3WD+fzkRPoDPJBrsipv7+pfPBTEEygEfJjs9YX7yT0av
HrALdWGFmcSf0L576RxyDy9OXoA5lg+zi+Ye9wQwVBe/ZZyJI8UnUY734jxsUN3Rusz0lh3SLGZh
qT8zuK6usSmxPeJJaqYAfzMlohSeiJzZiA1Nv+zrTUIougakHU7NvYznSAbrr9nrL2PsSlrkrYNV
Jc+dFg+GX4kjmHBqD1P/oFr5VQUE1YkrRmIp1dVyxrsCSvpp5KKaJWtkTNe8dAHwljlYx3EXOCwd
wW3kxi/yDDYs7hJzputD31gvnjecQcMhMmJWGLOBDITw3xsD30pTspxnDX6yPMR8pevjWG3bTKDx
qe2GoiG5qLf1EEpqARZiOXl2ol+kcl8b0rSAnLqGds1YnLqZc7xfadYEoXXa6iadwaJZxt9c6PEg
rpzMkVXrAYBrX12LddAPsctXIXfXkB4H9wvt/EBcQ34tHvl6K4/KoR6/ABgQfC7IORX+a77084Ga
CeIsnqF2QtXb3bddjv6EqT9Za/OA+z6sKNg+aYefYeZSdEDSyMOg/ZyRPvdjJgwefxieplyXZ2Vm
50bX/R1LnA1mO3B/xc6iV9xndRPfxyZPn8k0sKktHPCsBPtZW+c1rb9gcjVnA22VRGAPfw1ZLVEj
lMCMAPWqp7vFkgNOiYzTFWLBPlXdbZxzGmBjlxvQ5H8pJytPVjEgQxbeGIKcc/n6Q89c/JYG7OFs
JvTyZGK5rIFJztjuD0vGH9e6BQ92/EGwBUgqph0hlLQhL8HjIXQxAHHKkjgRRJygxTouN2uibuXw
K+akvFeB8wmjZY6mWZLr7So6E+cEpvtwRzGwOAY0TkBmLfpjly7GTSUuDtk2/+gmPPZpI4j+rsD6
8tVFeWQ+nGJveahrM4rdyrolMsCxJw7FWpRnbWFU98kr78wUOTzN56MaJKddwBYvD0Tw/39EBSVN
Nhv3cfY0kHlLPDdry9K8RUyONcFyWTJ0yBwb1paNWN5yqjTd1ryUFTR/e9Lls+gqcOM1Mfl8mbDA
+4KoA9FdqyAvEUwaDgt5qKO3ri/eQm7BakuSRgbfVqOKr8BC9Qm4VXIp2h+vaTG/eyq5uPVy17iN
G+F3OTfWOl1MksWXQjT3YtR3XFLqW49PaFs6gX8ZYY4469Fsef7ncT6yHgd9oIuWJL9KW3iV8xe3
i/UWaOvWpvWlWEV9ahD1BrmANHDQYCb1bMYFPkmjO5eel7M3KJsw7OMWZk1mpUeetwlWnL59MLLk
lhXVcGzKrCdGT/S3WwVSopi7oymwpZgmJu9iSviddIdlUkEYd+UXP6hxGjt5dqu+vqym/V/JZuYQ
1KT4hFr6ay7IYtLrUx+UmxlRbI3fvc6GkGh0EU74cNmtGaFZtNZ+1aK7G5R5sRu22KABukPXGvgy
h/x+XZoQHEY4ankpiuY/k8jNWn3ogMYOvx5gTfZ4hK1uZG3s7OeFOavJjXeCR6BI1u0aMQMeSVs/
nMt8JEXUXV1vOc+shqG9DXgNzc8mG/DbT+50dBB152omXlQ1zWFI5kh0gbNPEMJ3k8e0hPyVKJg9
G8pvwBwflEgby8LpgQbrCkqJYqy7UIZ5OrqMD513zFb6VKoGHMmCw2Qo5/XodNGwIGzbW4fQaGBB
XbnHNNgKdhwM/43k4Iyp/Y95tDyWvL50Ir6kRXFpPSjlc9yeJgNToJFl+DZifesGnINZ+d6oFt9N
wMrSoli67QC5lfY6nBoD9GbeO+TsRtC3ojOx0w358lU+5HQjtCg7XJlQZUZOJ2woYYJnD5ueOYcL
uZVdXjuUkmhoIX3s/yvBnO61uzzFCjkmIfSJi/g97qwWZv3yFvRKHICEg/yYAasBKc4PTeGdAZ09
BjXyskHW1d4nG/V2syRNHXJNrroXWT8u3MscI/D2vRpztin4ybN1fVhcv41m9HN+juJOTkSwZTq9
rIjHThtAdunIwXrD/C3bOj0DF+c+VIvLOJKm962rucSvVa6T7RJ5HWNr3wQLKVYIAoZ9alym5G4D
b7sbDhsHL24hK8R+wIXEaj7RbcmgClJi7sY0j+PrUjkvA7vHe4NOYe6Jv+JNMCOGWjVipzXc7RSS
p+kkt7jIFyJx/cGKqpwaHVHnbyOZK+yYUhDxZPbsOwRwfoJ5hRfZ1ixES6IGe2cJormkeQ/Ffz7I
ttyPG3K3mL0vgxMsgW+9lx4+MK3Ff/HfHDvkXLIN1byGsWirvTuJfY0RGLPw0p7FakLol38D+joc
qzJ4M+N3ZRb/Supcdut29U//y0r+e6L1AYH6aR14ssukA1XCuo0YYgCHoL+wtlgcd90ZSeYQZK2e
Fo+jOGOH4jTxsRvaL9cQn11ZHN02jjJQFc7QHgPbIhm8BTqXafnuF+eX+vOrSvnnlnniSWNS3ewR
7eOaClRRbtHXgvqdxOCH+ofMUu77AeQsPU7vvl+AAyFZ1CfrE90m7r5I9MPE4go/L9dQ1hU4TrQK
FUafsJHBpaBV4ezPMnK85rEFobdzJjqIp9j5VpbCiUoBlPbIDRGu19AcbRyKuKh2BcPUHrOM9Msm
cpq6PQRx/jDj7CrQKEujrU9TiiCB2fM1WRUMUjgYVfAVtMZf9vYzp1HxM7kAGqo2u6Wbhw5l+g4n
z2ts+CeWDvf9oKbTKOFTTxol2+giKxsjt0++AFx1OL6LPzOtcEcHA2obgzDN/elqrOqrV+S9JhKf
u8Y28itgbGgCzRs0258kYJx3EnT4LG2XXWIoXp7bvKaUOlBsjDzTGqgjmS73ls2Nkyg2RBk14RDv
gHUbFRl1g5YLKDqASEo0lIwCBaTnHuZebX/MnXhw89Q8YEx/xGHChaL7qtMFlACYc34MstqZ1zHB
EgC1/K8CI+bJd9gPrFZkIpUTahtLIFhuWDZJvJfD47xVgYDh2KBy+MHg+KRcq1ky0s+bacnRW703
2Bajyc0pA5DtL90qJH1zBkWAOZ3a4OMOX0ywgHrgqKP5YmcxWVO5xVIyCehVcqcfdkz9pWdm3WPX
+iwwaEXsdM5x78uTNxJ3HI8iXvXBiJ1l39RMASubphhmHoaD+q9tlQ/SZQOwJluSu6akAaMSgwtL
wVocgkxb/x9XbUzmPvBH12GicVg43nkxSbp7bGpg0WUkRwSkLg7c8tCMF7DzKlMUcNnLS8dObGyP
EMnT/VrOL3Ph/evM0Tq4OYR63zb2Ztn/TSCp04V+nerkxwHjRX4SmYOdGv3kPE+sX5sVPnRFE16V
DupD0POwVH53nfrm3W2zYj/L5YqU9LyZTTmUiEu6vGGih+NbBRK2RmtNkVqpxE4wif/v/wHCKCcG
qHd2YrWhaXILhw43uorFeBwfUg1oody6s+2ZLxDbjDd/RGGZeOYzbffqwtB/a4mBnBfRP6/9Or6V
41Y122y0vRFvGI2Q7J4OK45QcHmtvkzNeM0CmhkTk9vmaPY2ziH/wRvyzYeVfHbCPeq8e5dF8V2s
9j1tjXs1fZVlRnN2CXawdNS0C+p7JgpOEI8aGDKZb0Pt4g1yC+4q4jMt3AIqVH7P+q86ujHAvbVx
/7WG/Y/KTbje2I2ggbj70vrbt59F25ynJCdj3sNpDnARuxzQeIdpMKowDsVbpYk7V1FNea4kIsi0
0bKiQyPy2uRxwBTLUEDkYLUnfFhbiLTrecbXNNTYA5bR3eBVxXui2VYvU4ZdCjHGT9P5LgV3g7AK
x2zIko1zlkWLD4xzbrdHqEgPbKhAxSXxybPue5/nmE8NC0Ze5RwNkX9w0Iasl5LbahmPdPukV00h
w3HeulOWdf6dM+O6GIk+V8V8LDUeWHvibOsB9BqINxDft1adklA9n4vHGX5FjOKHgTWLqbRVL+SZ
YzpHjfTM3IGcYn4XrdOT18LuJluFEEH2zJj8FJAg+oxg0gIMxR2k90W4th4t8qq69MaZJbURYiRK
9/DLgY1yzh9hTISGcob94GJTBIG/69Zsjiy/C/HFgHOkEwVU8Ikn2ImUN5PV/EFDcBrKRBNeHYly
B6K5UiR2SlumOg+b1LF0vWFHuEzpKX9s8pmDlX8xfzIPiG4ojxK5S4zDcje5/odYZR+OmV6jImEO
Gj1kTZ6j8C5JiZsN2V3Rf+RFR0yJ/SUWK8zJXQ3aySuu3HafFK6k/bDWn3W7pHeWmZBfGP7DvTtY
DU+ZEtazHEjvBiSvcy5gJVlu37UOrS0J9PvGV6MTM7QAVRAOPyoBeKZs+4+xmH57MSOwD8V9jupD
J3T36Tawk1kRnupKyUMxAxMC7Yry11VHhnPKDwYNFG7rfGglr3vbG5c9uhIt4CxNce10A+9Wvsy/
GnzUo12Qa8umCw+Je7sW+hhnfdgGho2kD/NGW8hbsmouZgPCac3zI0aoLpyymYfzqh7Rt1+sceYx
pmpMGq5Bu0swQ3PCKnmi1ucil2p64zZyShwYp5kNFk/L/HezOCXF8jz2mrHWzH/5iKi93XdwqWN9
5PxZoCQkJ1Yg2c43WV0ajgl1jUzywOPt5C/A5lMkslCBDeSO2TbhOKfZPiMdV1PMhJbF382p+DSN
5i71FZgWHA9+Nhr7vjB+Vq9+rCQPy8RC+fDXCc20IsSlbj4w551s3JNb168zYaI95uzysLjXpu1j
AIZsHpqyDOsXox4R2H0iPDwcnSl7t70jeP0sNKvBOFbFAupMJkPkY8ajKYCg8moXYYLEsDPBEwFN
L2/J9CVbvwjrbIaYll/59jUHoAfGvsunaV+R19lKyFoKWEbGtqBNIhmP5onedoLpK24JeiR3Gd9L
HLrlpcDkA7TKPXk9sZDt48GNpVIPQ0Dh0lBXN9Ouils+Yhi0xqYD67mAnwyC44I+SAyRKSVnOx3Y
FdD6sVD0WpdQrQv8O9lwU44zRd1s4xGNX13OKIK6fHRF8u2kRNdRAAtiXrEdSaN8JSKvEVAZGcw5
fx7ikmNF11uOG1gvcPbgZHjdtKv8bds/iEuakUoZ+4SvPoISMBaG9LSJqbTyflDKbUzLadiDbK0n
uFZ5v9pUjJXPngUypZ/AyWZ5FXWFRmzXd8wD8PstNNixWYD4WfEzv+HuWFFKuyffCn49gL9uNc/g
8KGFT9knQOP66OeaXnK6oGKDUhr3nbsF2RPvgQceM2LnXZNk8Xd+ElgRJzf8IL/8qNni25oOlsHO
vkuhaSQpIHjA23mIpyENR5/OwWlCVKfV4J66xhgtpicKGa1DdUWXWNii0JJDtnV9skvnBcTZCZqN
xD0PIV1V5yLQn7aXfASqnQ9p92EFuGdYiXkcsfzTtnpaEu8jG5HYSgVwYJH+fZ8xh4Kv2/XM8hAq
yXaB46bPtwz2bNFfyh6UZmMzCLQDWBQ7HUG36uDZteWpLFmbWAb/MHRJwrAACon1lhw33FZSn2sW
xiJ5THxuabXRraE1tM/pP1MkqDJrRrOVwMaiqADfme7CUsT+B8cu17U8TAWfEdowj/6GvW/zFP47
gMVmrd/EMhXIZ1thTPlhZVN7PcNhgNJPfDupaHjy1k4e/TsL7FU/oC6tPUtKDN/Pg2HAvK1hhBo8
RFbtjUfK3A8j7z2PuSzKalYes+284yV03C3VqDaP38fUlDHamkm5iy2f9TB5XI8JJ7AHIJqYB4+Q
n4j6vwYDKyxTl+OV0AQFfO1CUDyrP00cQvHqD5fMYvXU9ECC2L5UoWN2b/48vFqLDfepBTiWKoIB
Zmws6FJ2xEFCj4F27lfC1SE38XQ+UN+0d5BnKGhi4VRx2UCnAmLcfSgXW2xNDo4R7aKY0OfG3pn+
tBw1n0XtVV95Jr5br62R3fm6pdL79JVFwhW0ETU0TGotH5VOsZ+iWMEJtXR97khFE05GMB5yFkkM
7upFpnN7mBP9iD5/JxP7hvvs2rvga5o4RgdN3TTqguRAc+cnAexb0fxbx6hop/pYdfIjrYZ7Sky7
iPjwJ0U7v7xyIvSz/QJfkqShMz0vLDVPVDv/lt18tWMkq1r+cdhfxnH3VM7jHZ1k+lSM+rle8jvD
WnjSjtjex+5aePW5ilNYkq7mIhwofM+982HGW/lGpwDW87jadNt6c+zVssWXRuKNUghTkxyzceos
VJOMFqt24anI6mFeWSsmOGP1wqxIuG9BocSDRTtGcMxB1F29Di+xskIqgiih9jfWAPWFIazGG5Q+
eqX6gAyoGX/0gq6M1XQ+MvCuQtFFSs/pQ+nE3LeWlAgGJRJqVsO1Yh4ZlvWnWbYEgc3SjEXhB0bo
hEIEp93TLUzlkiq/h7W/wPqKw34ef8vB6BAAGEoCWbyZsrXPdfxSZ4CWC/e/yg3IgNvZB3HOikI4
q6HPcyNEbARozYOPMa3jEWS08YMzFEXY5hiAqkz8mRphHTyrR7vl0JiCH5jBZw2mmJuj+90NsJSz
dP2DX19suXhuGqkvuRjk3m51zKfExCsrZSBhHkAQxSU6QMxsv/ImRjwoX7cHHKI4tLnMEyLiUAjp
lJLD31q0AcF4JM98Y8Wk+gXM8BKR4QdnJO+Q5HA4qIyW1fIbg/TRSrsgsj0f/b/yo95LOPNqyh8M
4kKhpd87qhYQnLwHldZPYhw/hMforexWR6LJ8/3Y25cyiZmEhHGjnZpSdb6NQw4mpEnPXiaZw8lO
sgai2Gt1X+bZqsKEBFnXAIHwrEyDea0Ie6MtFIH9UZTlr5ETvVgx0FbNHz2mm7eLG1TfLreeIash
Wdjh/dzZJjMG0AkfyeDHrAsTBf+cA6msJdp3+0OoiuqXjpum19n3Fu703FDYytfqW8nhbgioOsL3
bR4XV7p0I3KLArLLFgvj0GEcTCq74/E8GfFD7fvvKWMVxF0S68F6gL/k7t1++K6r7I/jJkFEYQqC
BPlguup25tlrxbw3q7EKfa7V9CmqEB7/g7Q8ygfK/NLZCX4QmlFUAfGxX44DPYiHwJcSrhNtQBoD
6kSINW7o36nOo1nh6exbhJqwTQEyD7OGF4C8NGbnZFgtoC22fahq+UsuON3IyLyFVfmoZhHqSsEO
BPuLrImFLuHQoee4Ih1K0RfD7Awtc079bzl6l9llO6cDPz1QtQTM02QXvzVXXC09gQtAtqVXm6Wb
a15lnJyXxOJC4vA6Ji33HUQMnokFVe5cCTzCJHvLyH+0hO1irR5+xnL4M/PZgU/P71kEFZA5oUY8
dutXocwB2txWCCe57nkkc0IPqyU6yTZx+u2RkpC69qH7FM0RkjFr8oKLO+jU9UQPmcKDvudkLQ4V
itTBcxMRGWPx0dMEQFcAWL8Z4uhYTzx3OHwONndpWhfoCsoIvWfkIs/MPcQ7Sx35huAnU2DXnI4R
tvzXGRKzDUHrncs2GPXYZungqnd4SPFeE1YSnEy8fociCa94ga07Q+luCDjBuIIOM+vI9uO/9rGU
6mMZkIGCgSFs5rdvLYN9NyfO82paJmoH3WO1mZRQnzieQRIhLFLWqXL/pWhrEc74CVgSMpPBAAlj
j1R+kD4MvSQkDKCw61M+WGkPca5I4QnhCwpp7utDEpc9qxk+lItl7RoLJtua+luXLkq5kPGLx8oS
0mSNpZEkuFEjBc0oDN2zFroP4SIy7tTDr1TtQ+0NFBV164ikuJ7yrur5HtE9bcqothM6I2c0y8qq
zxZ76otnWPfWbL9nAPmxBcXHxZi+eWcjgTufnfX2e6Pjbhq/aKo+0uM2BkY4FeA+fQmUs88/W8u6
hy1j7wEBmztW8iVNd1FX6UvDBm3A6nMIRvGH1c4zngEajUfrRcevKG2EIYMfyz7Lm5caZ3NxjBfe
6FNhqPda6Z91ov1kBG9pc5u0W9bu7YCZCPtXdZD5BwSwZSd8fo98MhiOOmjVs3PXOyzcbTavu2bD
bYjUiFqnU0fSzo+Yn2+Gypk/G8nHz/sxexabTVDjt5viG4nQod6uU2PLHUW8tcHihaPE4cSXkHv6
Aej3FiNI69DGMbWzFAGVxhHY0awfg7MRO0b90ay0lwo2DOuMa6fy2ce6XILT9WdKQGJVFQY5ix+9
W827vB1YoTtvQ5y0x96wboXf/9dyCoMllFw5s5ZuwdF4irP0N1+9qCwkdt94OObT8MpNyu2xxbq4
A7xc7QfWNUbf3EsTadPW0nnVgB8HL2UtZt9VONDR/fova+q8g+snEA1FdVU0iswV7RLlBHncVMeU
Uhl6YPjSBHDuiW7YoZBBshcukmowM9k2DoBubIHcQ4M+CUmvjRH7uHQq1VGyu4KeHHwWVvKTO/Jd
Y6qCZ/jhYuVJvJ+1UIB14JGmtnHJAd6f3Ua9UT3/jVFkvk5rDlTGEd/g116wC15iYrq7bK2fy8mV
Z5EJhp80HfZ86DhOOGNc+93dGIiDInVLUQeACzZrwnKqlyKYf9BTjcgQzq0kQ0Cazv9ZGsgVK1I0
Tp2J8PU0X/KkSiIjGf/NBqo4UvOt294gDj/y5hNpe3+c7Z3nlGVkN5jCCpyN2XYIdXSuHkx/aE5G
w1CqpufRwNPBvh1wmYUPu67IJUxecJnH/GpDCmYNT+u3wmrIeivqN1sGfDqOezfBKsf3u6F4eGcl
/dmniGinoH87Kw1xnT7T2IQTUHpFuOTTdhIiKVpi+NF/qS8O9rRLwk6yYgnBs6UyjPFCtcwZ8Gdg
nSU+mndtKwqUCYxQ0qqeZMGZr3ncWqbFyJgvSwTIgulpGt4Aw8xMNAWJ/YJodYJWGFe1EZYZSOmS
70nX2SwlVf9s53QJpF4CqTsYt1pTCcuCTxwLrQf6uq+lYpcW2PxRlabUZOASFkv85eutbKc/s826
pMYNttuq7nfliJF9aqkZ6Cjio7GZNWEdfLsCI2EBfa2C9M6FXQ8giykA85q/5oQBxFz7yJENXeYJ
zWxQy/cYxFHhZiJ2LYE4z+QXYvPvDblZeyXFfmhZe/h2W99OelKe+vYkgQtjANuaezinBsnxCqPz
ntXlkT4NJIcG50gVO+t9WuFgkgCLC9qBZNec4a/z2+lfpim/z5kEAA9ktHa4YQVo45wljC+Oy4VJ
dOkPxpyPStr3+NHp/469Ym/aJdXEWDIqE8ukH8RRPUDvrQPrDJyZfE/g1fTt4HkKzMucfVhQaliq
oQZI8sHxNB39hgh+A3+UOxKUsal7i0GM0id+KiRiXDU3p5TnFdVXKQDI2Ackzd6fT3Z2kPRrQPQP
/pWLvmUzKmFr447P1Js7pQ1HfEzSZW3+pM62lkzcMymjg10jGAuZNftSzx8LPoAzWxzPYj818gY9
DYtJNuJVLR+xTv9ggMA7gM5qUUwXukMbGVV/YKeZ3umMfk6pzmpBjcBSlhvBMwCAJN38DCOfu5xh
75yAqxQmHjMBkeKYDfSlTyOEyyzODtgHgXHaEvTffMOM/qhMAhULnhj8LAwO5Ouuecz2pFXcp0k/
HHDRUhXCHZbYdfs6WW0aOWOPu4qqLUXbA3ddn3aGKsSly4RFmpg4KprQyla3SHAEswTenpTDpTVG
ukABIEFXIla0aLiVdfyfV3jPXBmY6YE5WpxMZe0+lyvmOwxIDHmkLyBlnQfdPFXBG0Ie6/zFZAHD
48OIXfsBpZBhjg4smkLFf1SWfHca5yy2iJ2nUZiLYRz3hOCjus/pjWTjDM8Iz1ZF9xX/M3onedHe
BQBhaa4M4kOYxW9Zzu8ENau9MY706IHFOBSBlVzww76sjsElnN+222FlnilT60BkIeJyIWugIqaV
oL3UQtcGiiZS7e+CpqI2qwZKLT2DFWbnUbPl8HEr7aOpyTeDZGX/TeeDGjy5p+75mHcr3aBNRrZd
1WcbjP2duUAK5iFlgu5w5Lg+M/yuz3SH76BjQUm1+UslF3oJt/ckRfdIYj0ebVff5pG6OLpv+BcY
gcWdgBsuau0cGj3Xy3Gczpmv/lUdLVcSK5/WAT4z6kDQM7Bzd3gmE2rdK39soplM9D77E4w9FHCY
h7GTfkBfg3FSlX8tr7uyY3wvBd6Sulj+yUkSdiqjZB1uHY83B1fsQiEhj8MzBA+GpREyPpvGOJbU
J8oA4NfM3STzgrchT56memGr2aO+jKX3Q+sDrCOH4szW/2z1hPOwUqz0EDA1jnVFju7Skc0dhUGa
Oz+uw3AnIMkK5IUYtjbqUFVEAFNuHJUzF6gzFm782OxoOFD7lERfTUsRrYi5wW0Q7jcCwdr8I7Gy
X3oMza3wX6WbPK8iU2E8d0HIU/7PbMj0joj9sbW74dwVzvYg2lYeBIR27s+gjeUQqxxzd0FQJTXs
j6DlZRkxHlgHoq7K+kdYbl7kUJO0K4AHcrfBOjX23/aobx5+I0x5GA8K8mN21o/H3vT4njGuci+o
Q8dCEk/Kmy5LJAlyiofO5zoE0vXDaLYVE6sbnYq/c8+X1pAmDyjPCwurmy/D2vzGuRPTtovykyuD
zmR2nXvHs8orEfmGfj6IQANHFj6xCNnowjf+ySZBT8iZc6dlu5YqA5XRd80dgcGNTJbvFthrEVIq
t1tRyv98Edcog6A24dWR6p4px/S69GPQ4sKZ8TCaDtAxe/hPlNlnDEv62E3Q7+3pnAC4BdYgsMxy
y9mqA7BN9JfgrKtsvSbYdkNnwtw1PwYpn8aiRrGj/8TfmRsPtuQ7RbYMbqeFOLjPPSy6dTw9JW1B
/jSvQIONmR8R6+qEC/JZ+TwlKzwDvcAUbcXmjRwvdezIGaxayCY7PJSioJjTj5IWJxzY2yv63zK1
xIqXcaWdS1GcDEu+VJontFLF8yIZvupl6x1MUtKLPRrUdMncETMXbn0frB7b0U1LPSyzxZJDPA8Q
iBZn49FC/+BOYNJqY1SgPoz0cwPWVJ1xlzTBJc9Jjlo5VWoNgQB2sMnZnSA8ERNLp9vcD19Jlj0b
ZW+eiawd1m130qQUOnFa02yaMrGiV6NlLMWZ2exFNdVwSkjoB1m0aaUH8nE4mNjQU5jZQIlKoIh6
3Fhm2e4bld17RkwHRJB+gzFg9RWVoD9C5CZa0MR/9grotvVTRMbyyzQFItHEVSpb9i5EutDauuAc
u7fv7Zm8qJ0EF3xkd61gA904JDVX+dyDppztYAJlvb7LgYywPxW/WcAsX1ucUsFm8bHt13Zdk3OZ
RB2AWeM9tnA+xBuaRzeleYkzti4lD6Wl5S1hW90BtoH+lWbs1Uz7AYxMj+WGUlZbjUwYJkqKsM5z
LMHjdy1exOmCaQ/whFNloVIE4khJ3ApCxjRnvNsOGLsK6cLHLmh5gBkZu0E3yTuZudV92Yg/TGec
UQyBF6Yl/QSYbGA9/n/Mndlyndi2bb+IEzBhUrxKq661VOuFsKU0dV3z9aeBcmfa2jfsuC837gsB
KO201oJZjNF76/2GtiPwZ7uN1+yZl4ikP6o81tYKDUNvZBHuB48oJlNeWsnGN6UdhISUjdKItTYd
dr5FrKgQRNYkVJR5Xn6oePlu7EK/gvHJ2R1/+B1Tj54ikVEztrgEvLxXisqUhvMT4o558Edg9YpN
xXpgZnAbPKijMunXtBbRZ3IDPfRDIWGsdKxlF2E1AX+/zuqeFp0Js6pVXonnJXd33DoKLbpqKpPg
VdpUIoWIaU0J1XgLl6avLTyF7N66V5ZCoEFS4UMTubo2iVykwRIAkWGZ7tXypYsDczk6P3qIQkeB
xlUt0XJEfqKtcxNC9xOG6l3BvOv1IOMbZfxuWik8T/8jn8rrSRNTbb/VJirJWFRP+DuokmYrRzpv
uW0nu/+3Hr3/D+13mqb9zn+3TT8ytvi/OvDmP/O3Bc/ATic0y3akVC0bAPB/LHiO/B+hGkK1dQiy
Qjf0nyx4/2ParErx5hmWxuwg+UN/W/AUTf0fR5UGwesaQBRLGOb/jQdv/v//bOW0bVUICysgBA04
K5qNRTD/ia+StjVdv5pGeeahUFOHOl6rdmgfs14hC2M+S6BzuZUy7kMBhtiAJruru/E6XyXlqG/i
cgQcZrgYHib5oWJEw8Un6OJC3pa5D3X15CAmpGukfStCJPCeGIYrlukprEIrXzRHfg/5Wz/UiGVW
ZU+xb56z6L2q+Gic5oeu1fJZc6PvVarekfbQ3umRp6xQ/LPrp5+7dzGkrfAN9HcC5OCtGubmi/T8
p9iqo+VgZm65FDTX9zFJhotSJyR30BPtvo7aazR2w1tkdJSuFU3b0wZT71W/vsoBWws8pRZpOcY4
hJbkOrIKW0m1LcFLW+XdfC/PxA+MAureGfyTb6j+PUVT/97TYhY+upcQ+UaFDSiXrq9TmgrH+UzB
APV59u+9zzNPTsCDGrGcbAZkxs7wlobvIa7MFzmyG5tvV8I7AGd3zJ3HTieIDNLPAIWSoc7ZQNP/
82y+N+Bmo7sNjCSWFyckYKrSm+ShdDXGDHpcpBVyWSV40acEREI5U4QoXvuUBqzLOsBgb/OZgkHk
9aezqGcOep2BsZ7oqvPsnq8LpbvFXGQt53ugww4/vVz/B88o1tRfLaM8r5aqC4H3lNWOrpu8Gj8/
r2qJqcqyvW7lBEawSTT2pibZZSMh1qBQepMFiqfj3MwfI6xveACT6g4oSYyEuSejAHXxvisA39TT
WT6iVOCTpMI9XdqpAaxWIlJVmYhCGsDJ9yQKypecTHJjeCEFoVirbYKSU0bKMXV0Nn1apr12pbkp
YsqgiBLJEh6mwd+pgqvbYHTPDOfqRa3Yjm6j73yZ/H023+une7jcxZbMFgItI2ALZlEEp8wu5KIs
ovJ5SOrnTkbum2IVh23Tu9F7nkokXaU37WaS4ejG1IGa0Uzer19+rLZ1smwyOmlljsAhdeHshLhd
TnxTxZKEzo7kGGO8gQRbfi8yKF91cFGMeHhtmE/RWhrfzNAAem7qzjXBhLeq4l5umozMB12prkrE
HJkmPq7O6XI+5GR+VuGwM2bwVmRq5J+OtXjEZYFph/BVr3W3eRK2u2Fy5RrW99pCzH2MGDaWWWUg
Bw3fdCf392D/xEUP30UYdH8FBkrwNEqe+551VQnh95Ij4KK+BaW0E5W6YTLPsFDwQhMggO/dafO7
tBY49QhLBp1rnfFB/2gnpiFiSW/F43UTBB024wxh4jAhoNJOb7eKUXEmYP8CDke4kNXy3nSUF4Kv
g+8qgk6gIYFz6fE7bUybwOSxd45wvqszgUi8CXFenQHcKbvp/nw1389ywEwW3IE2Zyz0It49reof
vGmgzICEnRWCpFyAGxur7XCYTf9O1cctGfBOLDFLEQkXF3e1W+jPmLmSrW6zv5svbc+esL/pumyA
JSF/6Pyl2gRoaRtiR+Z/WugQlgtSm71UbSWnQYKEiXeZhFWHYix5T3NvgRRKfSgdUDVBQ6Oo62jF
AjwsD/Mhzp3yQM6K+QeYAK7xX2gCSM41oQobyA+1VUMzvkxB0F0zTWuVftUlmrLBnhvtaOXfp+ja
9rgmfthKte7cxPwghfG7hiHpsfPw1eZdN+wq7DvTgAtreNNjUDvPYzDaqR/jCCHzhg74XWmY/r2b
u8mdDVjP1Bv/Hm8p253QPOmBGtPJwzKcoj2/YzwTl8wY0HgFpbhYjlNdanXv2ol2cPIkw0mKJhEs
FOtHK3XUQ9w0e7eXzDA1vYaTR4H/Yn3khqmcP89jR1/9fgwU0+fxE33BhoUGO0dlrjbQeoMQ+3UI
tJoKRVNeirVqCvSqIn+Ocrf6HtHDnU+mOyqKyVskI/3pn5+XQYVY2aRYY1EtASGJHoYM1f44djjo
pzW4tQh19Lx13P1Vd0XyDvPiUYRq9YjW4qnsNLO9akP/UMYtc6bJ/sKQlfEHtNN/Pw2moxkAAVST
pwITwZffrrbyKjJctsxZzeZCqZrm6FVDDAlyDN4pq00PKx41tIh9NB4rVARHshAh2rLYoOqDt00/
zuONX2cfxuBjr8tNiiZQPXkeUrs9IDkkYs3T8+t8lg5NcVU63qX5LFVr3HLTmoE+nUQwmkq0La3Z
LfTwL19MWZg8cXc6aZQsnYwFRLNki0szfEnMfK+nrXuNDUu5ZEIn+S4PXrAsOBgKoSE1qghegi4B
xhnhAvn9Y2FP0I1fHgvYlo6l6aaAv2oKa3rNflrJ1coQhGAJAiIUWiTagPYZu/j8HtH+7EPKLJdc
yubRyfJ7ig7JuWwCZ1rEMI4kPjZnlUQN2XUYu4GbzGclPMubEiUaPYiXQTXKh7bit7LJUPeUAg+H
Im+9MSNx0SPaQa3jF3UcM7bXMjsp1MAOuuiObD0W1ecTA/J+61u9WOuy1h87HWqk1Vb3GHjyVzX0
941RgVwMpbkNW7x0RpUVV4+ATBQCxvheGWx0qdvdmnlKMk6e1Z9/bzuiYSAa56EzatJHU1fsu0E6
dxlZVbWsggczksFDYRXvjV+KW60eJUkwA0gthvdmreQeAXnToEo8IXvgsBOHNgtg0UZRsaW2D10L
mdyC1jLjQ6yJpWsieUgxIu6sgkliXkApROpcER+itrSSB98jWu8PX++0sPn16xXStE14HKzShdC+
MFe0VlO7kDSBdaBVxSFJh/5gmRZUvOksTYj9HiSWv39u5YJqTUl/CkOIVx4z1FQI6HhzR8P7Edu6
eTbdD4y26UU2urchdWuYfLcpi0RqoKXRfjONDM0fxbAjZV1nsI71dJjvjnaKZMkjo6bDe3hmaHbM
6GxMBKVwWg1K845MSglsMK/hZk64hvk0yTONxqqrLQBpHPDu6d8y17olnNn5cCPmuiGOhwffCvSV
zau0K5xUOTmxouCpUsw3cEwIBkPnY/SHD0sgV0qbiZVma+a+50FdV2l8JZTT3EfToSSThLTe3IAH
6gMZsqJ42MC1026ybijvWrKy7+wSwPx8T60vMP2rb2kOySfrbP8lII0A6Wye3ftjkS+11PHOQVYb
awwsFHdTy9jhx3P+MAJOVJav37QFXs8yEDbYU1Lsry9ymDietLQyWGuiUdaiTHVaKhBEDOrjN4lm
DntjXmJkWrlQw9BazJfKWLAJY1pfZrWeX/LqwZl2KUXS9NtcjKDyjF5STGxYorQ98vyiZ1aEktrY
Ba17T1UfczNYDNOyo470H2GJPsjI3e4M2Z9cZLiwT3GQsyfwJlWOAKtIhqcHE87bie08kZSpjflu
OoSd+ZKORrNKwmbiUlnFogNadnKabjhZrZsLfI3qUcFquhuyITqqJhrPvpfdwhF1t0rHgUadamHF
aHSHANu0BIUxvgdp5/xAKXoZqDR9ywTqoSCWAU6/PGCnlcNjl4gN9bBqj3rpORsLacvm92+i9d9v
ImhMSzo0kwkSM74OtOy3FOFGbbTOEJIsiqKsIKrhW5581uHoTfZFDvP9sFoqPR4t56rUhv7c9J63
JRXEWDTTgJPxmt8UtMXn9zLA3VOYuvLseCzVPZWcVM3yhrfp/kgiIaGjkOb9EiDc6GknKxLqKcHQ
D7yMKLT5B/O9+acy7cUxHq4lzoOtpeYPFWkCC8Q5fBEyzk+W6Kd1HwDVTrjXrBAfqWb733WThOiY
zuUdgO6HLoWDlrjazoyH9AIj8e8D2T2kE1vigVxzZ43o2F7NawKp7TujiRZdiclUnTYEhgVBwyap
BP8fl6EhB8QaqCL8tNk2Mgi+5w35Swg00lNRifxURhWUvsYb/vBSOROP89fhU7d1fa626NY0iv76
UpU0YkuR4YAHGxOdmkL3753S01exGtN1mN8P/CFvHtg3SCHsIUonf2/ah3waKbpppCiSHOmg3uor
BIHsfA3jyHzV7VwD+xvoAg9DsZB7S0NpGlZlcGdXWg1jLr/pVNYJfTdmz5EDa0zFFLzlA8if2ei/
dWUOtLRDvUfomrEieye8OqT6Ur/36u18OR8GGANtlrQXK0FQksF/XObu6B3nw8Bu4rjO7G5v11Fw
iutY3qMU4+n0XblSZBNfO2bktYUMcu31VvyIy/TJ7SfiqgDtUARg/MwR0Kzk8X4WMZjwBgv+yRRJ
dmrBZZ8I4ruUKQCe+Wq+T7OEibCOG/qJjnmBOr1kZSHvKTwY912WvkHTTMi6oJq6qghJrSJtvEYF
pEQgGSfN8fRH1PHfnJE1tO/JF/U7Ck/jm1N2zVKMhHv72DGuDqaz37/BX+Gtts3YahnQNQxHUkb7
OsJi2VIEFKh4TU8eTXf1BmjbJ4617E6hC4PnKVaB9DnOmF2UjMwDozfyo6HE/r6oO5200L64JxaU
eCKz0pd6oRHMAY2Z0VkF1YyhN4IPfRTANlA3Qgtdu/Rjq5VCSesUTEW0VEmLVa7mcB01MzjUSOih
tsbFAt+W/lxbdbAA/sC6K8wJcpr4d87r7z8DTf3v9SLTGrMMAFUWn1h8fn0jcETQYkNPuvaNbli2
Wo+GU0/Ng5GYbwDR5X1Ykv4Up6jKgHwHjFQ1wB63E8NmnjuaYRjZh48o1gw0K3bMolO1DViY5tgf
pVS6Y1VOK0Qe1ZseGOGC1Mn6mmW06/vpbJzuzWWPtJ5CsKA7I26Y4IhtesGuVJ6LmOC+zsuGN714
l5X/Mi8VqTRiRcBtHhEyyBhZQg4IecPCKobT/c87QXpLB+S7QBmXkQ89kBv3qusyX1d5M6AYb/IF
ulWd5AkXdUmuGHeF6pwAPPk0RvoS2L2HYmV0nKNtIgIda9hb7OiHVY755IRY2j4N6TGNxLcQab5V
VIS1hIW6L+ayXx80LH+muSFpwgg+memt1Krxl1KL4TvMbxSM+c+1uq7gbpCue1vpIdXPLKQpX3pi
EYveYG5xCTVjVL9xSDWOkAqhVuoM7eSA8NJ8+z6shuHBSygJYTUbT25YWjsC9+AOGpPRYcwCIhkZ
wOZFj+zJIP3DozRDuH8dXOnMTUA5IWzTYn3666MUiqojfzXK1oKMVaT+KBvK3uITbIf8Oh/KesTk
DJ0mpQt3Uyvqh2K7zG1eCmIjE8kxlBZREURMe56/8/a0i6JT3qgMPrx3y9FV5V5Ubb2q6vrbWPj5
KYqbbTESWj+vOq1Uknej1AVQoNieNDYpXLZ6yq3rMmVDXxEUlN0PL01ES+1zvC/19FYjZPfiplp6
mc9EBtHMsDEbAeg+ZAVmQA/t0et8hgJZfyUIYwULoj3IaWTsNSIs+zJ4mVe9vlMbx6KytyLtymOh
2uIxqYn+VWzc02lMRXHsfXflhtHL/MOoqIKlOfXup1tap+qrFA34ihiL7tjREzp6mnmxLcxayC/T
k9EST+VSslj2sZJc9DRNDr1rTMIDmpG9VQEv0nHN0ax7mK/mg9ofNLxQ915souNKNBc+JKDatMri
+7RrCnRapU7DneJ6Ncp255qUrYLEtRaatKNn8GovHvXQHVoP2qZBTwaQZb+wZ0Q5BOjrPIAH3bbC
QwDSgVqw8fxRflXZ8s7uP9r8E/Jbb+PNZ63KVx+w+dgXa3SV+wHNOTjMBA1ulJ3QqwWHQMeYraMq
eHZB5a1Cj2XkfEklYkPR5chW1vpeKS7dBiJe//Asq1/A3pAP6SpPpWXHpLqizguJn7bRRuCBOhtL
qnAJ2JjaKqsDw+RNYNXWUVd066hNh/lsvtcbWDNJZK66XH9EhfPagmw7FdNV1eqvZVaE+9iBnkfe
y/0YJpSbyhbVB0/sfZFq1d7px5TqRKEu8rE2jY1P7RANpw0TdXK19JyFTQewy+sd6qPef87sZEpD
xPeKq3HJeNK8tk0wULUYg/0QVXcQFIx9BsyaRwkm+LRlwHZRnecz6p/jTWQnd6nqNsu8TiSd1ip7
poqMBLZxh2PZky9dEGFl1n7y2GYWS5u4XI9Nbd8Oru2dUjSORxYP1WKM63Zj6MCEPTt5VNtWfp9O
ush2NqMLxYmC5BlVdnvNRy+/hPn4ntSxgvquDm9VOgcblHXqai7dOupLNqDuIvYy3lQa+o446Yjq
Uo17ZjHSXURiffQSzF8o7Yd+Luo4YbKvFCtddyUBYGaf6/uysx7baZEn4TMQlAmuyc1LLnMXjUsg
nt3R2Aaj1T9iICzw0QkP7X9v/2GlIb88TY7gQZKqKZHTs+RQnS9FGUjwRmolAowH00Z9H2Jnu1cr
W8KdSaDSkstkNaVcEqzeAI+fhvb5ugWiQ2HBPLWICCYdL3JmopDOURUB56jsvYNFFgaLVy1cN/3u
Z372gNcE3Vbm/jUAre6Blbxbgg54C6Ia+wwusbHRN7Wat/fUWb2bIES/WYFeHvzkTQ3ZPJoyVfc9
3RfWAdFVMV3l0STSSoHyd3TriJVrh17wVlGJes+DUH8s4ZuQ6KdoW8kn15W6s5nXf74V2ysjBl0/
X8Z5rJyL59+/qPMn99Ocwydr2ppBq9WxqBXKrwxaOeoYBIxW7GxGUMgHpUTbaAXxs+e2L04GK2My
67WhaN4+B7goH4HVWBbl3sGE0PufMyOXd74bPOeuysdfxHq0sAFxs2r+YbdlvJMog88NO2HUbAm5
XgXAFBOPIjOD+veZzz0Pd/bCVyEXQaRykltfwsSxx0x9k717M9dTYx9lHnqt4kwOnrXXDCBFvCOQ
AzQ1vR2zce2qSOx6qW9M39AP88E3fOOAIoQele54CzjXtPe6aVbBLUQqYH/AMlZf9X5Qj8IMjyQJ
VNdStRdZEsSXQmHdoNVuu+9JxTlYoZXDNwH0XRLHekf/x94IkfobHGtwcSguwAViapkPAId/SIDu
W7YOk0AxQV9vhtW5ry33ll/+qVQy7+DHRBbned2sVPIlVlkd+YBFa2VvRfmT2mfdkjQfXIQRqXcy
LdiH4PAxrcgh/I6nRlKdPCv0Xg5NSapBHfsOtNt/gLiXz0fiZ84s4Rq/7v0coVORB1qr6VJXLcv+
gpntBnPU5BBoOzaB/jnKsTrGDlR5q7TwX2PZjI6ZrjziEIhPMav8W/bDw5ufk6oalo16GaIOqVqQ
0XJImkujk1ycKLX/7pbviVq1uKI0clQR81zAJma7tHTetLIeLvp0qGpD23yuR+iY4+WoD2GWpM8k
SBOO6+S8PElzjJpZ5FXHiPttbVGa5UeYZQsHOdsu6GviOGzkHOzylA0VgG49PYW9mTknN2cVTpjo
vQFy79oTKHayeh0uYuLkrxHCLMzeUAxaxwgXiLqbda8SVI0C6NmocxwVo/sj1UrJLMQ8oCLj22jA
5G5zuhDoVZVkU6VGeTcMQ34c4+bs+xUibVN9tAeZ7qg8BJ/r8+n+MKxkqRjvJaszltH1BwWDU6XX
zr1tTQG1JU6TItLFOhxZQdx0eF3R6znnIKC4HrFj/m6jsFJ9VXll1wLtXle7rY2KHkEfXf66hNrU
OLZ9DPJx3H5210npzrcMnuyfbJWYOmLMkpWqvmMrZtwsRPuRVUG/+P0TZf5aTKAI61i6YM1okqdq
sXT/8kCZwOYghTs9q1FSLgQUDAhwOFa0qCHwoy7lyqOJAsYguB9Gp7gIMMBPmDTTqPKepKzFXZ+b
+7TV5VPWJeLQVIBH8ulSiGTYeMnI2jmPtlnlNM8dw8xkevqRUvXRW8V8hUPeQVUlRKQFU70eVZAP
JRETwFFJPLemhSnbhfrW+D4UkjpvIi7lNF7/c1UlQvx71RfVa+t59QVplrYxYecuvTgaXnTB4jDS
kh+ennT7PkkRidSELVINH6lf+MmWDUFB5xOMgluwfJe9SmiqFZpPhoJ1XkRm/10m7U7DIPCHddq8
O/13+J+/AsOWyF8ESDuEK18mVlzxZtMm47CKM+cvq/b943ygLv33GRXClcN7SQqaZWxa/dFzMbnY
kdpe25gebqck4UeiUZ1kTfyG+7slJdCsjzjlaetRN8HWTE7VmEVwexRMM0R8D+WB7rO3nzTyjhVX
hwi6BaQav1nOC3ojcp8GvbVO1bT2t6T1RHfEOkXkjRzsDpDQ6LNW9AcsDXDxoCxVN2aYkS4baddi
OqAGowaAL2LlxTaAqz54qmna3FE9VK91WYTIHtH7VzAfb3//TPPg/jJK2qxRVN1ieLQ0odN8+zpK
NrmNgsAr5KrM8EWK8dmBH2PNr3nKZLweQAWtw8EpFrqCyaRq8vxZd9xX3+71M3mmjPH2YrBB+QAS
oVrtAPqaK2mJ6q3dOq6eWmka23/v+wAfBnJG0YCr9y2++JUn9GgXtCnwMNHH20reDw2wjIbsvwed
FQ+OPtkdEO23DxFU6gW+pGJtxmzMTa9Ij0GcEBtLCO4lU0f7yC8R3Xpt526o5GokhIfxupQILLLM
pLrRl/WFHsmKrz+7VeqSmpwetAQvmtPyWZzn/6tCPfM2zAyx/bw0eyw2WsIyqenJ0UU6kVmx9VEa
W7+Q2b6jSQwWlydDK+zy88D+rcJCpRc3YV07F1+QLJwJh8E670kyLnZY4FnL1YaFZajLxk3HLmxB
3S7eiNYUjzpw20WRD9AdY0Lg0DRJADsu1JK5Dd2LKDjoBLZP/esuwZKt9FTMQFPxnUUtFGLhHuPA
fW9ZLD22sQOUp6+2SWW9z8/s/PN/rsLYwDFsugTHmp44D2TsoKgJhje37JCQakNwrjohzrJEiMow
CRvPzs2brkoJlx9YdCt+gK43115NJCsro1SrdedZ6itkkQV8gZepGnDuKLDuTa82bxUm4lfHZW7z
K1GchsHECwCo9JY28EUPZPEq4TxQpWVDNv+3ASmgAZChaxmaW6XOhp2LOBZFKCXbPon3PeyHR1sm
12pE+ljoSfRaTWZnGl+Z44kpiwVN8qjOtxMjDbaOqndL0851UO+kyQdsol60FgCeygr2hHCreHBt
iHUib/+whrW+ziMS8R2aB6EhwbOR4H0pweHoUdgLgi9NUtNelKVGp5nfozLItTG6mV0UG89Fr8KN
4X6K1evzfgqsC1OnbNemSQ/BFp6+nYtyCYP9IcSHUM0T4PzTxkDla8TVTurm+NLb3XpuovOKIfWP
EZxlZeXuYUKoNyWekvcqUxfAm4wfvaseADUWb0UDa7UveCpikO+LQLLMbLP2Mj9AsouP+i9Xveul
u97lzaOeEYfLlAIL6dPEfs5nqEnI0O4DbZF2SnYlvFpDWwfyKnYsbBhT8XjEwnoTikFu5x1E0KTO
xsDcSdy8vvEplF7o4jrnPgUjPJU95kNSQmtXHfWunW6hW4GpUQXpPsV19Id9HV/Q19FS47uzSbZQ
TYqa+Nx+LXm1it02Q23ST2jD3l1RXGwPnulVd1E+rF0/7l5S8AK3HaHu5ywui33qKKsiL5Ry6WMQ
nva/9wZ1lcm95nzIfNdUufsXrzXOTBRpZ1ol773SYbYggflbXrfLeW/XBf2Vqnr20lQO+AElvRsC
tT8D5vg+f6kow5790nAfGtmaa2nLbNMYNh3ptv2OZwzbvHRw5BSJc9aiolwTY8hWOusdyKcVXr6k
kx0MPRMjQNITUern6RHgxwl5XfHAMjrej7RAMB17w1voe+cMHtqAZPMINLt9oAaJ2ZHN9G6+9Kve
WMaE2C3nyx5hJSpkzBWwLQDtjtSQFgqxg17XFQfFCP5Kp4G51X0qI2O2ifELMQLp6rJwMoSY0PzC
E/Luai30cKSImCork07cppj7jg3uvNKpLQxidCAZAmDN5eW9EjrfUpo8gCL/PkmL4LvCNgqeqwqd
3pCMvmUQ98sKdWQkIEJYueZ/H5PuwnhcPNIQEJvYJPm0D+rxpWD8BTIdLSJ21QfTII+WxkmwMwLX
eRRuvZnHok5QNHKkc6186Rxc6ZkAHlEaGGFWPQLXJfBWqPVfKMOQYeree4sLla5O2d/lZhpvmjIL
tlUCqPf307z1q36SWZ553jJVlTQYKRFdfVk31WVZ6YpKJm4f9uomn7aOQ2yRqIqLbTVfVrEAhWQp
jMuFaJjnC+O2FmlzLrMs3jWNcFZRF33oZeED+aPFTINcXAJtkzgqmx84eje90ld31ZDg+h2QGo1x
lB6BSztTIYMP1mmXRRUXL9ZIxk5j+sAgdXkELuQw7VXijgaVswinsyyo7lBb4HRV6cyH/V/0j803
bVZnijE1H0BlIW10+pcGCuuubuqDR73oQeuBwvR61wOqoJ/lx/2J/HjUt5gpbvTB/Sa8cnjpAO2u
QtOqCTcNvFtIwAT99A0lsjan7gV+GT3ArUwKczmvmBVF7VfzJWycYk/yOCRvC7ITau27qk5Qfurl
YT7YjdKssjxDvTfdayDB/eGb/KL3mb9JgXYbcTldTYJ4vkwepd8DQDDdbE1+UR6RL0BFT59qFZha
lV3WYF0C6VAdvbxvEQR39TGzg/+cQRZeZ4///vzfs/m/9Hp51e1YPLXwLUiHt18n8tVt3sS0Xpq+
PaAPlJ9yktjVXjRkRgupBOWh8gJ4P+gkc4PRWnGJkdDCVjlmGSAx4Qc3aivVawv1aKULz4dLFGaH
fkLbO4ECxSbRkwVNwP4418A1z7bXhEgp9VbqaNSgBPcvCZxLRYujp7ptYGLX2rc+ReSZFiz5ELPa
WxU7xcZO3fKSOlAcIBN0x8EuXoJJnh1N8ZU0ImJyikCbfzZr/HFCA04/zpJki+HMQ4akWaxCM3Oj
oB25GWWu3U04lH1HDtaymlrXRoELG0enYqTDI8PXNs3q9OX376v8r3nGYoszb3JoVmr61wJiksSu
qThgnjMbHBVAvQnhRuXOC5prZVjlLsWKP0lQkeeotb2C+lVsoTKMV9NRsX2yFHRwW26lGOlymcWU
eNp5CdTEGne+ByVK2N61wG1wT5+km0bxebAu+/jRyjM84PPADu66bbu7olSts69bP4gmsOANmQ9g
3+Uu9Vp/k8KGUDqXK9sat1/O2MWrW+hVLBpt7MsoryiPF5p6owFXWidkXs4TPTzTgNcGtiylHFS3
BaUwcsXNm2xfWGYK3b6tPj0rv8RK/Vwe0v974wNux2Y0RHpqWypujV+n8rJQ89yvQmsNhtgjg9jB
Lht49tO8r4dMIBdFG9lIxOlGBfo6UwnbaShTkDcgGo2eZ0/e+CRvqOMkPHusvPpH3I3KprIU+2HM
lKU+jTYlfaVt2uG1crr8dm4XGD7ct6GLLZAxDeEEEqUbHUMRqHJDUxV+B8LCFZ0ZEpKsRlrA8IuN
UPMGaXRkkOMODNSFU7ykVk+B2Qk0Pjc+2Z5hYyW8XENyOPsWkb7H7uhiaOYwn/17qGwTZYGRq0Sy
de7C8SgaC2qkNIs88NI/nSZoeXhV/du+RFpNnyRaQlUl/GeySVgkRgL6Nj/wqZ3siCVKn2ODtjrD
OdCKjdBR05LsyAK/q9i5AypglDBwPSu+JpHOQVOGj0x+YQZp4LMTMlRhtiHYelz5UWIsi6mGMV8q
IZehVrk3jHpENE0N4yYeTHjejbOcjSmuzKND6yRIrdngxWs3jseza8bXuTNDXOZwzp306lnY8IBo
WaCQnHJfmqLkX0A6qIurNSoF+5sehalWJGTC0Ck+BgLpdzBZcecGJmp4GjMh2Ti//nBex//7pzp0
P6TxmPC6yifWaO7JyPwQfKJaLrwoBLsd4Q7++UwSKDormD9/h3gEqVUHgXbgn6MeGMhRICNo0Zca
+XbGRsPOPuGCTQkJCpGgKIA0GXXl3dPKenI+FcpqcT+vTfIu/IaflUU4ZcHD2AtILalTnD+/yKxh
cdL7A8JgDZgLUsj+mJlVtfagGXyeZWq89WW6bXu9Wksv7I+oiAApTGf9dK/SuwNx4xDkp8cR0a1g
hCr6fdUPPDJacfIiR4XviAY3m9S4Hg74zxppRT7DXjFm7zZFj0Noy24ToKcyPPkAhFy9JlhAV3rf
pXsv1KMTXaYS8FxurZN8dNYHfwL/UWMXS/hY6L8pWM+HEMLb5HTCFxAsKzd1ThU+SuGrAie9GFfk
3J2TXDR3qi4388Ym++UqNIuGaGJrI8MebmTnPVIgrPaBi092npeqFmia8mYrTrpJ0pZeQsgGAQku
12AFvrGYT+isuBiXMuMHXLuV3/n4cokb3c+9KaYt/SYtunEbuVq9/PzSAPuqAAn44gk31w5lHxSr
FG/2zXwvY8QBlTmgPKnHx1Ya4b0PvOvg+z8agbZhHk5KCY//U6Su+u3CKftqCQlnfHNDf11oRfVE
x9XYzvdrQaZMoyrQBSfhEz1/DLaeOM1XXkMjG4IyOCdejXWg2OExZYtiybGhJJC18phBsp9MEOHg
EgyR9FOcVGYDlwXRsgubHqxYC/qnsKJ7MY7L0bOBBM4bAZ6gfjfU+EmGKQ9q3oYnxBcEGEM3/0vY
ee04jmxZ9IsCoDev8kqZ9PaFKEvvPb9+VoTqdvf0YGaAC11Rqa7KkkhGnHP2Xvsm3jbASi2VCJ/R
xpHplnvJTn1wk+++3MpNMZQgaMJm2hdowi/CIoh5Lot7TJr12qtbohKl/EY9TCQv7Hzaxa3jzGf2
/rCa5dmgdEmdFS8UPf29LRXyqqKotdDbDg005zHowdmGuHzUx6LEFez37uuJ0JNhJOnTyuqGva+R
PyQa+Ia2aEJo0G3xoEwBfFrn2MHSPHK/ZLRqf6mpJiUhi8EYfPbB522wGfGBH9VaCQDXWZmSC+Z5
3HG02KRWU6r00Vhew3oCbmQG8zn3nsOy4SqUeyhN09NNbA32hiwu/V7rd+pXUr+DekgR4/7f+5V/
GwrZlnqWxf8s17I0Kg1PDmP+MT8PQquxurgR+yyP8Urr1Td4tT3qg8A/dmyUmRdUxtcyPS9hae30
LsmYKhGLZdSwtKoh1GkVaTJ/yydDAcTpYkOpcsZe/0xm67c7E7o3Qj48BbPdXzxsyb6hBdcpnUC2
GAFZ92lO7ThPwVXMWgcv1QxORh6J02j3ICpnK9sXJvwD5Qop3Tp7mD2xUa4Q9RAPFZkSpUY/SzQP
8ai512z2yPRbJpoNrLF7S7isfGZFnIqThsvWgMV2sAE/fKbhr8LL9HevYlMEsw2SIeFw6h4IO0fb
1wOhUIbUvTkhKEAbokQYE19R1zUEXrWNT5JmEw1hY24qmtp3aSsuvkAa0ZsR5IJU2FeNBInVoBXx
s2sIOVSLaWtOdvqmBwUoVPbTjBlxfdllvmlRedzjMO/opfbJgbzF+HHO868hLhEEK5mfvvQfSnWG
rbs9eDHlrDq0Qd/QPCSmQ8+i957lR0vj7jXLHOvSXDAoLmBeg77YdomXPwzyYazht9+ELrd/zFKN
1ORhUcCKZgKfF+kX7ZJ8ryaWrcbNdqqvt4FlItq7BcDRIYqxnIfCfVCKUSo056jVXCtDNDr/j5KX
MQEn4z+nCLZP5aTpsoayfORwskH3j5O1Kpwh9/OUXCunNggRYuPPCOxVHxzj9a8jxuLmq4ZM8I6d
3Xa0CHMbiTc/1r41v8zlwxBDF28yZ7iod8KCiFZdy2JwW7rFYPx0y9m5FHaJPSkvyrXOZZzCSRGt
a11jrDYv2ZQf1C4xCQh3IgCM1ohZuGjlMTxuotART+pZCtLr9gxLEkPsTDtgdti7+vTopPGPWHag
VBtKK8iwxTtxZeJbHcjIRRlSFV/0e2BWyzOwdqqvVi+6K+5VQx3ZLbCJAtvYRrjzsm1Yid+miU6a
klyM/ikDhrtdClhdt9Yzi6h2Zh/8iJW3OowjLCEdHtgGwgosbFVrdDIsDm4ALHI3MK/F4nlAOEaU
/lY4GFv1+w6MRgCMvHptw0qYFuZtPbUFpCHObuNkMBuBV6b3wa6MesGQj4d2Wow3zW13OXmXjcaG
zMpI/HLrPLp4oxfeHlKxkAfgtRZ54xVV5eT5d3XnbC0pT0wqttjAPUGzZ/m+5XaxBujTHc0eEsM9
feFmNSEoSOc6es0GaJxVsdTUSFW0NdR+qzDtYK+WIMsKkzs3g95sWkNyGGKr3Ey4BFb9YNFEzubm
BVP3PvXb5LlF0hazVxNXtTFRHQd8myermnG49N1O4HekkVL5x9uzACn4PHmn0G0Jy0F3uY/omH0a
YbANyNN7RfdcnCvNRpsx8HqTiq0dExfeZYB3/pbrmqXf/Tm1OvUr0Lcbn6NMO6KmRCVRwO2kETI8
5D2luFOWwYEp5gO2xPI4d3TzaebmVzFCvg7dcX9bk//v5cOwPenv+uclidaBQZRlIMxFYq/hb/9v
l+RC0WSZURrswZHQnHcxMCJOARYCAvekHrzJgxj597FljRukWN+mNPuuagSRetk1n+LvceS496Cx
mYSTHXKgCfe9MJgdFGIRZ9vEZm215E7dtKseuOWFbuwGSJKN8dAbnnt2zKrzXpseNwa+tVLEKBWY
xN4zxgXjJ4sYMw4eVF2Tx2KtOmKhVgfbMt/Hc85A37UtmB4pCbd+qL2KgvGoCa5UbTZwVPcbQx6q
bUfo0Ejx2uCeNHpQ3TjXtlbrR6/Ms2CLpzbiHhzJ/I6aTnes0V18t8SN2B39eSvxs0dy36ODjaXA
KWaqSrmHU9sTy7A8LiYTgYZ8jU1mvx6FZR0adH4Vgv+nRd4U/jpSv408cjQ5lpS7+L9+9ucXZ6+K
ljJiLGqARJJt7jl2t0rUS6+ie5okcSoCd3ONhpacBdo9K8ZeEbJNpZDtwEF2x0XKcq3KcD6Mpbsb
AmyefWS9OdL90+PC2BgFJJ+yNAGaA12FbT1847/8GNErrOYkC3aOwJ9LbGZ2DsX0u7QD79GZwzMV
TLqufDt5Ug+5xtZ00Ydiv7SU8yBcrbMTRniSSUZHrZwAKHNA/tdl2z4CQiYWStnoDACU4ErH9m5O
GNfa0j2aG5SztyWU+KRtmHc+4CKKUzfUQ2CGZLu49nhRlaZrkqWBmJk+S0vemZHXL2wVt3YmzHeb
keopMglnpBX/YY0ebTyRP7Z1Pp6FZ11vgrDJsT7xA+gPswiKbQ8o4YgQKX5zs+jQU/UyEZL/YRgj
DPLU3W8RgkSvkKw2boNh9f22nLAEkUXvd8OejKH5VXeLF+ZPYjcRMrNB8O9DeHOd4dQYyGF3JJiT
n6G+Im9frjRa+UQbriai0+X/F17xu3UyKHkzTMC5DceI/S4EOup4AUFQbx4N5/32F8OeJoc2YhYZ
5hXrlRRCOkWV3GUTDuym7Dctkhb84u6IjaX4LYqCLdice/r69gcYZT+RKpZND2kl3pR1BqD6dDBi
OHTsFZp91MLzwlc0I42iM2/LU2IO+uRRkGuYlHw/WoZhJ1W9fmu5wwoaXklIpODq6uBN1GFNnKOV
nqc43KtfEFrGQKrKtByUUnMxreCoObAnoZqZUjSs9MLqgeXtBQB5TvlQNsfB0+aTtqTNbvGj+KXw
uemKWe8fb/XtOHyWTZk/ggyp7+zUimE/thEC59LZRRWWK3aF+XvZs3dkGOKf6IJ/3vxdUQd9wmQK
azshDkYSS6P1MKOYHv3JuiJvt652V/x5qAx8nTkE26Q9lWHa3YPEbm8Pnj2cBiyUtGIZS2E1YRDS
eYBY2bACw3Rh/kZ++Ev5zrKSLqiOgHHv16J4F8C5t2Cg6s2gZR1tXB60bPmJg7Y+sXSiXQsQpDgW
23BeJwFSTu4xKxsbqvZ8rw7dynYPRenOuDMrSV6wir3astRft4/Im9gL1Fp+TjPkwE5pi21qlyYW
zoIuwVJ6BzIGg+5Y9mHz2ryr7TUz4GfMZeG2Qhv3boUsayhY9FkjNkXe/xu2Y+py0FviuhpCEbfq
sGIotb/JwTPdNdvdBDltm8hpJBBd87U0ZnhiNFGDdIxemgZDl4OdfK/WmWkBlqa5TX+CdAEnPp/M
rRKgVK6Heo/vUqae9V11uv3D5tm8V3IqWR1Gtl7cjqKUrCn4dW9lXxOnUll3bQ1mb29aSUyqDHss
9eDJZ12ua3fDbXvoxjAEUcMmz0GGJc9CA4e7ndjzCE1C+2mxSd00WdScy8TeMYEI9th/sHdVAU4V
sq/TdSsMqa2mayj3gJG05jKe+5WlnPY2p+Qx1jgxSj+yuM778W3ogt816sHLHOZOS14ATgT5OZdx
vKPB7L6Ec5gy55qZ0ya9cvEdEGZoHxlUfmVyc5rul6PO37TkFG9ITV9lknLCSvqMhPOeIGDr3klI
vnaJ0thmKXvDgfH/CZPGUWktRKW9a2XdvNnWfeQSlqcacYEo3vSmfrXIMF4XktaRFu374NfpIzdu
EE0smACVOd4OfR6vnUVzDhqxlPsBcdFrTMCBUQTaC84t+9o4w7uGKmo0CxsXAEbJNJ5/pCnm5siw
9p2UT7mVCwRUTNNx5FekpVlACoicU1yFX1KW9aQeSD83iXKy+cO4Qa8yqTUBrWs/G3VcPc/27Val
NQ3CqbLvt0rEZLoN+NQmtS/tPEVHdaIKeS/vEd6cp/yxg6x+iUq2Rq1cdmonRnPPZb5CuxWuMpl5
Guq6oNTGOuOnZEmDvnkfwWUwdXFobOpxdMG+Gt4e/C79bvVFe4e3NmLN7MjW/AvnARq7mtJon6HS
WffSR0L+QHWfQPVU3ji7rdpHIyao5nbaDdLf3pNsr5yklgBcV2LEwqQqdzqxqA6LSNu9b7LT8Ufi
YkbEt9cu1hnNYJ0uBy7y3COf1Wc5UC65ximrc+7GiNjdsHrXAs/ZpbMNGNJ0z2zA/AdlMSpDtBLq
GfPkfONX3GCDFuUBHFlGm9KYBk6jPJti+EX/imCOPn/TrXbcIBtyzmnej+smq/2d+rydZCDDNTKa
nVpTmRCgB+shveEPetSaGhTEX8+0xtQPt6VqgaazAo/7ksiPGGxmeHtAJPehJVlzoSF/6KOo+OHp
IK97p/8Gjdc44aQY94SxxHcul7BkwS6bIAbf0DKtXkes0HoUjA9qRmX1M721Ev9SQWYu6vCG6Gx/
Hh90K4yfp7nxd+7MFTXq+kPUTf5RK3Avq8svyM29WLBduYJUGkT31pXBCJegtJ1NLRQziqxoNyJS
Wska4S4KyTHC6MVeq+3NxzD66YcNSoD+UxWR6iAmYWnRfpYUzWfVex+B155RmCHNqo3Lbbe36L/R
4FSrJK3ZoMoxZU0dc7vzMrmDUUbHb6u2V34n6ktk6j9q+Cg/6uV+BBj4E1wAMR3TbK9v805db6uT
P9Jgra348SZ+oZm/g5Awwe7lmu0J4z3c7lTkywiXadOYu8izpffWGY+dkXtvJj2La2tvxtIzcUhn
CBHIPnyyrfpdfWJ4flijyEI6D2biPuVdeXvdZ8rF7zx9GDqgJvX51aJej4ZTvJakftzXTfEd8Rwr
h1u2D304fGktykhP08MtQHf90oAVJ3H9OE2u2LmB6z4x87cR7mbTDynhJ9Kgf3FihzwyOx7v8QbA
6wYh++VkqLGTZTsSMPiipQiUzTJ9a9zBfMdGyQbLsV4DdnG7xmH300gnSuzn/QG1Sk1PgPmnHov4
oLgpsKpd0RlP1WxsbDR3l1R6l/H8yx0tdlR1GPvk7gbd3LBHo+EUhxDUtVjfW77pEssZmm991dxN
Q5WstIlqXEnRqJu8LSjGZmPXFgsF3Lo1hoHgSFQoavQWUTzbLqb0rcs4K+y4z3RGJ3/CMeGolzDv
333USifuMGjY5bmtTn8yh8oVJGf7bpLkF8PMppMp36J+WoVZ/8BdlI1084qpD35LUvmv1fTeSkOL
0+nZdS7TfJVFUX4f2/Yv0rkzhszOsqsjc/5wvfAzAB39EIW+85jmBZ6Rav5gDfr3u6xZCy7JwtR7
ssjZoDxz75e/npWj9ue1v5/BH2d1JtP49r6S7MuLGfGlmGaxdytGYEPaRtdFp+6p8rp+t/XhvY9R
NWosGhev7vo7bDpkCHRtgZQOHee+ENUjneWzpeXlu+ZxMk4DteM0/+DV/qIkwY09v4ej6xysuUTs
kvGPWVOihjtlbI6JvKRF7aDUk7d3dVenA6mvtOo1qX1yk1N0NNMMJkzK6OoAd2oQOMXKryrrVEjI
vRp3hTZ5CWlVyUse1vOUG9JwAYAqAZr0OA10FtUz9VokX1vka+pZ4oW7MApAgUufvM2MncEbfEJ1
2Bn1HdGm5saZwgbEJvMFNFRgJyiDdkEW0UVNpxY/RXSHpRmGgIYS1ZuHhssR2KFd+9wMMu5Ot3v0
DOJMBebmuTM8m/X01WhMAKKoH541qyd6byLKUf0QTtzIPILoopo5JnhpNMNo6JiXDCgcCP1b8PBf
u3boT0M/6Num9K01cVL6vreWdmM2WvuQQ0vFADxbnMizRX80FXsrmLL7wUVJYHtG+6L5gI8JmULD
bsSPpjsaJ2Z05maQMgORfViZH38y/h6lLRdwz7wLyS3YeKltPRu55p+cTHvTrGE7Iqe6+9sCa0RE
90693hwWGzVITZQu5TohyXFqPhKq9LuRUqm5wdPO7Zz5h1Wb52WAmBpbzjecf2vFXQIikK36WrP2
5B9SpiRtAgK2Gzfqbq8eehtVZxbQSppJGFBGpqoavT8FXKkNkJbd+Av6KWWfHMHcFgrwbJvFisEh
cOJFA1a30l2aTQ9qiPGZPE4ixh1E/3FribXoO5QS/n7bg4o2csmkRX1grF7fhVjLsY6GoOeTsvlA
OQZpm+CAVxAFUOf7EKfBlJ9GpLbv42CtLCUtpTA6LEnsbUVJntWtc23aDvgT0T4oE30infTNEjxp
wprOjf5NGT1pZdSr2A/DQ2SMf5AnxEDjYjSN4t7Etb1OrbaTtxdn96cVjrZtzV9DakeW2Sd8u8Nz
R3tprNzhLQsnhq/xkxp62XpJ0lLSjjtbUoImxtF3iGA3NmzlDx+Wym4sLPegzV70WuTWY9Dx7dzk
vp1pXYn7ZhMltzbctUHJlu0dcVvinp05y5MUvTMXM5jf5zUuUA8qMebd+PtiCR9ebAJRfvbae+JR
BRkpNvD80GYvtgj0sFqe3nNlxtiL+ldXDjzoeujbdoCCg10BtaOEh2Ar3+uR37xUTkeieSzBSmP+
ovYL4+IiLueos40QeJevbe2ZjKSl6cJvAWKvxBuN332crLgOZa4MIUrCmIOfGGE+u8zoP/kIydUc
nfJh1DgB5W0gixyPXrvZbKfAkPpsa/g+FBgK0VJQg0kjjIgpN2e3js6pkbivAsckPaKY+B3d2OkD
1V7eDOKxmc1wv2RmcoICSw9mzqJdZkbl1hs6d0/hcx6kFhrJDtwnNOJ3sclQiPMsWyU6S3YpBUBh
ipkjMof+Hc1lG9A3SEdXO0NXyM7I6OiySIRVbdkXHdXVG5JbaydigdIucqi/atpkEDhII8mnA4X+
pgz9I4Yq49d/fxJF7jkY8fcIIatJPe8ufkHvBbZXfAcT5cvhrzhBu+ieoNh3V5hZkJ7qAfEku8Eg
dtq7Crv2zqxE+7E42YGtRfYj9zHrg+Um+iuM8LoBSJoiieAatX6/yGeRfE09U6+FITp8TVRctIOv
b4JG3qlm905JQWz7UouAf2LVPfRt1jylWfkQtfpwQVKfM8fjqtcRWWt+gl6AsMuH3H7HETHAjwzt
Z68eA9Sw5fiFDfLe8zNiO+qaifnUc4vK0mdaDsHGy3xx9DNMKENCDGgjN/pjWnpXOqe0EOzdBNQd
IwHa1aYxh/WcwFQwGFFwS2Asmwzmkw/M+KxaDnzj/raPsJaOjkvoCSETxwIX0DrzWvIbhvEflRF+
iHLnWNWwNptsx4yq/WF11krpdO3e+ux6x3+LKvdXb+vz2ium+TZm1KE13aN92ntw+9W7sTx8n5x+
evMXiKVcN/3FwsV3GzTOvr9JcyRVcTmROSjbtJ03L8fG0QkGroYXm6vumal7shJ2mz9R/Dp3QJDL
bYtr/Muw303zdSQ/6TOrp/TgzpGxUyUzL1d+kn3WVpUeSiqQdSwj65yf8RyV1ywzAHi5y52ISJFr
YCTem7kf0ykU2acvsHhVaX9pUeqgHdV+D7E+PqbEURIHTX+am01/mJyUpqx8Rh4Iz0J06LfehRyc
rCKiuLI1s5nfxdTFWJXD8skdHHFUjdNgAQ7OUlfcuSm6TKA1NC4Bfe8sv1hupafXGRXasZ4YBLlr
1efaO96W+Ej30IkTOA7Xro0Mlj6CtvBoGwklNre1Z0nmUB9l6QNW1tPql2LGtV0T4OcnaklZLwBR
tl6jgxho7ENZe09KmhgZjI3wuMIPj8cIcGfen9QzdNPdobMXcGL4jbToUHH1vyAjQxkHe5/uaUF+
gBR5qfZOlnR3YRtO2NRm6zhobbhrR/RvuTbKLBHik8cu8k55HLubNKiy78RmBJnQv6MKIxc7QGPj
txjw/bHM//xAczkhrfoUtb2+Sc05vKRaU22ruAuIHqODkBTM9LJouTOYTl3YsQE1bQ/ovMrfpVP9
68mUNYfEF8HZ6smd7HIxPVgNwpocIMbGR2YpIy3C9EIq0N4ht0aHc33ppIKtkQ96YFanJrFPoeUV
a28Jl72qORY3ghky2MtGHWamFz6H3kzwRNacFOHjpmmcYZnRNgf1rb4pM7HakzqkVtbv9FEjalu+
lvSNhfKVDhZO1u5UWxHhNIigpkdt1tx1mHyp06OyEWutgC8Vp5btOgUwHnKm1tXCRH3lxnzpuT3A
KML5qMAg6iGQQru26r0TRf8u1JJpY7YLUre5+7NNGThp7v5oAlLCCT1M7aq38neXxSYfgRQWvT9C
tFq2zkiOkOp9NLE1nmKnq2RgJ80PtntIDNyzIJwi8J+1Qg9fUs5j4O0dfb85il5Iny/3i+yeqJ8y
wI7vs1Sc8SkO92HUAgjV9WPdwmgqnSV+mFLQWFqJHm8ukrcoLMU1rlPY80X2ATXVf4aqvhznCDFM
Th35ZevpipZltS/x/u5Dqvq7mj7s6u+OUM28e+OkKXkhkJfXhZeO76ZbnYjPKt9u2uxaT7GJVOVJ
3d48+OxGlmZf9EQslqpoPlIW3KszpdJze2sa2Xy7hi3ZGXDD5FwPtnEeHW/cs1WGfBql+qFRjJlK
mFdDYPkOlPjcmHYQsvqdun6HstXwjRAY5wkgL1PX0UuBZLDh1lN9dQZOG0NysJSCw1XGcX+g14GG
JGfBzcf3hTCbsnavtw1VFeGJUAPapqqSrUYM96pqCCN0o5vM38Ncsp36QBzZpkRv8vVhIZgDH+57
FXvFlkgkbmiGuP2sZySMBcOJ9zY3Cz5YnJM2uMWC6JdN3o6UgrH14Jij9TvonVUAnODnnHUtU2Xh
vmDTMSD8Sbs7vWri9BhDKssEmal0EjMyNPwKrUiSiZfYY1tRGnTjlW3KIlYgHuPqVa9Ff66YOayD
0n4XSeg/iXB6FYltfS/G9t9P6vJUavBgF8f9VUBdsOqEIXUjsy3Z//wUU/G9HEvzw7CTkvHa3D1b
BroY0yc9pwjEocjzHPF562DOEyhv+FcDvpYaHPkslK/F8qf/fh85HwfkOK8JO69d4CbBQxUH7SYj
DejVKRiTmFGrfZZa9RlptfkzdwkmRhsHs7s92UEGwW+0wnOSi2FnI0M7TL5B0VdTc7oApA/sLuxD
xFzqYQyYhDojoOMisag5k/4Xu/CvuplRslXkvbFXDu7HpvgwVfPRwFOwzATrqsOkxsgSV/Wa7uT0
hNcZFks9JT9iO1t30tAjRPUhDxDTV5du9POXmrifdWtXzsFIJkpqhPoH0rKIwomk0EM3vhmCJohE
65Eh+hgnhf1Zl4ADkC40T13qVLuMqqYKX2q9fyUnefm2QI1bxWUR3c8s6FfXByLQDN7yrQ3m+6Ev
47WrNPTU/TdOdyHIKuUj/CGIkbqOeXE2uoWZUl0i+GSnF51ss0k2w+yydZ6sbjUgp78GrVc/3mzX
Q5g/K30OUwH/UsX6SR3RZO2e2AYS0CVOfVmMKTFj7esweCkZ717yVPaUfqCKVpDxmUuE0e+A4fi9
mZIbAo4ODLGdbAyvFZLUVG+Z33QnIGMvGViWE8177WbNgUn1qvVZ8+L2qN2HYg42tHSuxOBUFO8s
701MEq0nx7Tq0MRD7ra2Rd4oFJRBUlDUs6Q1KGuK0t/OKbLKrpWfinyL+gGhMh6z0uxjWoYRoCn6
o9YpvY2CciECn9chfY6TPhyhJPov9kgZ4PaeOKvhuSkP4+WJTkV1SuTdfegxGraWGe/UYeb17cm1
iRwkV/2CsrR8ALW9nJzZl8QP2iAmyLitU1BP2dlJ+UiSMqsJwfOi5GiTiUrh5pz0TjO3RU7Mqs8V
elIPmUvstnrG11+uRJFrWxEEeFCXwdRP9dD+5ylsdJjIyDmmISjgLhvDBSZrt43iQLzM5E3i3gnK
n3q5gIUZfo6ua725ffg0u9HymTsAMuuky5/0GmtMNujJefHyAblIPWwVRAxDh35yK4OBuWxeYEYz
yB6BMKpOGDrZIDDAg6gzJypmsa8ISkmEY9zEmHHOAonMmUOpQYjdDCd6gS89pKXIPqZ7duIkOKIw
9LawyM0vkzywmM+uM8Vn6uf4RhjYqwfHDYi1MQp/f+sy23l43wzZscnarR5iTqxAeDy1ZDUrgUMj
jyoSK9W3KbQg3zU5/nZfDI+qTjenqNnXI7FShcOOo2hb7VLEOpPqzCjRJ1DWFmQrwsplek1EsnnQ
M9/e+nSCTRENv5N537ns/5Dk5E8xiMVPY2KaBaFGPxrDIrZeeWTHHj1bsn+VEqjehdNRyTfUgyZK
QpqrkHiaxjz8mWEuyFzQIZNR0kK/dMzJv6QDGfFzngZPtuPXRN129kcU11+zMYa/Oh05VV/hnaVH
sNWb/p4bmXlrGtumU24qw+zWYqLlNOi2oBqD5B7MTHqjqnws+FLOc0JXQAkA/jqkgAoOWW/Mawx5
5KpIR3dtTOK1xIrjTREW5Sh5aeUuWR6Nfpe84P8+3ta2InM/BzqVxzImVarzoHY1BGLS6HdIEaIX
tslkVetlQOOiZvnVy2mbnSZwakEiETmebUtWgG184+mUAepjCo0Mb+tOvVc98GUcxyaprnZDU7FA
6kAn0pseWls/WjQbEbZxlNoFCI+WoNY8coiaTutrI+/iWg7NNKrHh0pfXKKji2RXeniXWU9/WEgY
wVHI7XbT0+Dqwt7dTOntt1Z/9+wunSzESFlOGxK4lB4mzEz9wdcJzLagDlNx8deEBqIxNCzguggQ
J1bCxXuOIfRrsKJ7dRYodY/f1f25ns6Zi2hIQnhj2ZaKp7MwqIsM2vTXFKVOL7e7Q6flp8F1iBhr
2BniHC4+GfDRxJT+04HTx0U5bVbsb/naki3xf0BZpZRZCZjjiJRsY0ybTavsO7IcpbVAw9KAh6iu
FaaRxrFC0a+nVPIJezI6177s0fGPyViTQX+R9NG3aOF83JyEYSdbg7DTnfL+xpoWYzPQP2gHkwip
PptxkdlPUsLACC+6o4CeSW6zhgeRjNP272c4RsaHEGzediYi1gf6/oe3mEZX1ElwsLNyplsK05Ed
D1mRsqHtxA3hRlZfPlCZD1dacgOasDoC9B5r5a4eu2VfuEG6JSdP39Ran3+F+HH9kF6asOjc4gV2
n5YcIW/jafmhXQh0jEVw8th1rq1h7r5Cuz5n0lIdhJh4Ok98ZKP5gwBWvC/5TY5eSRNLNvrAESFO
FDHYghHgMO5lKKKzfCYsVpQwRdipDtUP1FvmoeswV+XRaZTP/v6pbGve/oDb+/rlTcfrS58AmWhg
TjL4K4qOJU29tR3zVSTjQFFHvdof7IC8tI6ew4F+JJFjcuZtodMmcCV8CrVyfP7T2JwYOfvugz0t
/fUfSygvierJaFJMrmHNPqYdP6zBqRn4+EjCcgRDIqitXZ6Vt/tz4S025otl3Ub1Tl318ViGR93H
3zQM5Xgw0yHZqOiVbNCefdpVBJV29D7GsP09SfKV1T/Y2bD81H1rJK2p+9N77WbIq+Pc3peyn0Yy
Zvtud1hgJFSlqle47eFc62hRUtM2tyPZfmgv4M+NFud6TL/2YstDOgGUFfmyxSu27J1eaw+NbNkN
sO1eDa9/6xYiOKLF+zGOznwZzPasjAYMc5tdzzxs3RgDpaZ6USuKrd7q4yWV3XCffjSXfR5fknk4
+UGc/wrz6cQVnv9qg+6U8qXd9GhoXDeNG1lH7jHw2Zr6DVYYqTy0f97q/FH93lNFOMvQ5AhFwif1
xXl5qEFdIGK+7Y2Nw3SQBF0sRobPAtHNdCYj8rm2tp+6H3qHiEn2iTMuNTZq+UkkUfUssCfiCGPG
TlYZYP6QIWpxSSE4blqX/Az1N2sJLWqPOZjw4+nNnNk9p8kTXdZf2kg4hyN7xkFGgczeLLmEXtG/
1KN+1HE3weDSXyaSK+7Ig6CCkvV8VUfxnTeyyVA3ljhzHsdBMOlTd3bdwEbWZCP0aak3Gy233icD
/6rnoPeN98iInQvmmo7QOH5XaH7uponirW+lGsFuMEdKe/qtdp1yi5l3wODQ0Az7mQnNyg7IQFMr
byQI4F1aBMaMW/SNHU/FfgY29BhZIErkGqaOHNav3liMixsM4DfcOdzYNp3G1Eu/SyPGby9j8oy2
bOUL86FJAu9q1QRsCzImNrbPttHrtPhqjsybo8nOfzjermqM9jv+PrKf5RsmuOMU7wye/+cbGjNm
oD1Zx3+9Seg70qW7//1P+c8b1O8BpTe8dF50otxOziOd4lWtNeJzsowRSUkk5d7a8mz1qD3l6wnZ
iNvcJBMtqfBZ92QNqfe7CdOZtiYSmaFwt55KQ4cBoPuP05Lt1RkZx0v7Z+GDpnYckb1ROso6cSod
+v5N/blogrYpYolz6oIGI1FbP1kxkXlh4GVnGrPqaxc21H0hpMFOngU4eb8L2+s3Tj3l92mGAKyR
843JaK5R4ZrYbYijNM3hPOthcNvckds174uKjFl1muVQZ/cNnNE5DiRZRovRqBB6bTjT8Kl5/nvc
R9MvYITrOqBVCvQXFkDNZiqeCR7shXlqXaMC3MAiWeulh/k4DqiG0YUWdu6/D5p9qWq7+an37ruW
Jf6r35EXABCSNgkX430aMzlNMWCQoAhYoJ6WZl33XvFk+zZs9MlNzxFCxRNmeVx5gWc/9Gl6Bs6M
hknNFho+e3f50qPhEPjdWW0JbjWf63A9u9iUtC5c2ZXVvZn9VN3VEjZGFdxeu4UiS42UzNoMHqle
Qkgtdrrt5SzSwy9cYzdcLL3aDoU7XXqTPyj1iUEpYvydSO2JOU+y6E09o9QP/zyj4mb3X66xBmGL
Ac7xLULiu6hCd8EQ2xlW+9MYkOD6dVm84X1cL3P1palwEhTXwwU4YUL0araAQoEHua9bQf5K7T2o
h9b3buwQj6wucgyXu3AqOmwCdOfUht8Vo6Am8r5rsy6ZivKnDsUClprU6ZZL7afm7VxZaKOKTljv
MUGRs+A0oUDCnurl2T3p7N46TfrqW07wnyMNrwEbvpVrJdpLSH7TzkFHlHth+V+Enddy3MiWRb8I
EfDmFUBZuip68gVBURJMwiS8+fpZADum78w8TEcHo1ikJFYRyDx5zt5rY3REWYumhFeSY0wLPI6z
+6IWdK9X1VaHQfu0fWoxDSRd1wDKP8mnLhXFN8Y7XF4UHBCVSHIemjk9R5bT/CyEti3TMzjHfz61
wOv/7A6pqsC5EOKqWvzAytwwv6oonXEP6VgIEmIZsupu2zrwJUeEZsLf3VbuCuh6KKz05x9IPP3b
ZXx3t526onr5qBb4kC5WD3jwd8Qpl2ilqJ0kpiBo16RKNuVinSSHLLCahImpE53Znx8qQmwiJjqj
292lFslwA9LuPz/NKxqMCgkNsUzSzzJG8KBkS/LPo8q7YxcargCN6rAA7/hgeZl2HC3SgLtSN+63
vpiJgiCrleQidKnQK1jevUVvH7d6u7LI2eZOQyyMVwBA1//DYjBc/X+jfICPYiVCcKEbUMVU1/qf
toWWdgC+ASU+tbZi7bSp9p7LyHP3fYPiEJKQ95w6rXdqNJpB21eRDs9oXKKv7Yswle1r3YufP7l9
QwvtdAHOubfQZIXbUwvZLXNtG/c/f8YrcfQz5TpvX2QgBkYPPcFh++q///r21Y5YrpNJok/Qu5Cl
lrH3OMKJ8TFHIzVp5dP2obFFH7L5O1wsPJdNdGOzmEBWNal+vkPvXWT1pM/8/Cmpz8utaKL3f/+O
EbwaNU5T3ER6Vz3hk8zOjahmf/sW0uw5FVVg6nr7KdVrcbfJdkzkOqdaFSR6bJq2XppPmr3YIUNX
czcUiobv1nNuxqTUj8b6aFqfo3m2NuaR3+G6OSHuiewzEIUc22VrHxIGb0G/UmCTnvPDELnyqDVq
wUlS5YQSbbzPakKwpzT6CS1Ce63Zowhj708o86Y7MubggKRZth/XT6FzkglXKUj1vywnGr/crDXC
mGY/rcJmPtM3fkVV096ojO+vzQpObPX2XKgPsWnMn4xcIn+Dv0IwO9bkZ4eojrS3Vhlftj65auCd
GqoZ30pMd8NrGr+KEoNwAWO9bHNO3Ux+ql2jwEl0pVcdNgx/0bWkSkcgNGeP4cx6zFhy79wrqvVJ
yH0ZOGCFKNkJSYT6qezzolR2g3t2nTRzD02EK7KNEjs0nfa1tMfYL9Ue+HkZ/ecjnEX/57n/+L7V
kNxW3fPcleVLWvCtIzbhHzaSbadMXFoRVqssN2czWReZEWGthQkbQIC44zxhMbmdjj+keS0buZQr
ODioH1gH6cpelzEZ7lj76x/siC5xqee2/V45BJ9uEi3sTidFHVlzy7k+/Rieq14JCJMqAqlxBKsM
NFUG06ZVtKwq8VcGN7eRLn2BTAdCBZD4cWPgVG70zvsb3WxPmQvpUol2al1Ctbbh5BjPymkZ6o7r
QcfgPknlVDIKxfLd/K6E1umczqEH4veIdsw9rYd/H8WSeV5Xq8NZXW2GVq8Q602m1Bl9+4/cW5kX
wFuUT/shN6S/qb+35xyC9ohq/Grp34F9dLyPmkR7S8X+nXnYa6FA/4Q1ZLFDRgQreuxy3m3Seb7Z
Hv37QW2c6aS43c93/Pu8HXCDKLd6k+hh1xLFvimStw+wldRwWAi6cK3Zue88GW7i300whkQVGz+d
TLyopXyD6aSUbwD/5UNXVd+isKs3r8+SUwKuKqznvAqwrbtc1Ko8WLXbchKd6w9AoTmXyURabet2
b0Ivf56XVeTuKIrDzZmpRm9Qgdvn7ZN8QvQb5/d9LOkGDEhIlGmGWgCH8N/b0BgYPm7Pic4Zjsgt
avi+DF5GjCC+Mda0vdc7fKqbjx/XZqZ1RC9LQlBbenOvjpdeF03mH0CHGeB4FqhTbselqedLvw5G
+6Rz72lT+T+frU/JubICxYPthFIYZVsEb5VkE9P/ueY5TQwHJ561Ryxhfxe6U7/ETPkzR5ly3Rre
RUIrS9e94OdazpTlWA91DwplMN44S4fI22dkNmSma1H0hkSwv7d4LuwZuohcoM/JuuZgkNOFNoK3
V+rqmVZV+Ty1qrwTCiToTCLdsWEFKc0zivLlUcnUVT8x8kpMwL6apdJdRUJaJek/t8F2B+ST/SaQ
IFfbVHUT9ArO9Q74ROwLTH8tU9l3lXQY7bRyDwIiCakT/nkpc4kmncLMS4rlU+kH3PxW54UW6aPH
MbcBBAtpUSs5ROqZEkucqB3IkcZBFPXwd32QpPbPA+QJPw+2LyWjEupa7TfjtzmQVwida7qz1w+i
F84pH6TuR03R7Hj7MEBvCUNt77G66gP2mtLpwqQX42nzZ+Fue+jR/l4jMGPgNynFs2nX1bZ7762z
x1kU8kxVBadlcNQL0VD7xogRYzlEUmwiCq+OmvPPBWWm1QUjiflUeqVzhAjHYr6OKmyUUE+Fcmxq
xQ5KuBacIvGL+lVsu6dp8M6jSi5QY12w4Yh/1sdBq1qfSV516ri/Gc2y/GRNlj6xWba30dJ9eJrO
LbZ91VJ1CDSFbda/6FYRY7uucnaTu0csrY6/rXfbh6hfmaQwNcLJmb6koXsPOpzHB5r3+o1d1Lc/
n/33895o0YpVogb9i77f3jFVuMmemqVhYoHBzdPNzI+i3Lrv4tLeAdbJDz39kx50qACscl/lxLP3
26dVxXZeMgbdvlq4S4bz3GZOaonD9tomnICXaUl20RSD61g6NBN6D0EV3cgfp93BD4j+jAsZgLVm
ty9labznWWOc0jYNtivSJmHlNHQEbGyOQPsen2903R6XXWWewUiw11gJUyuvGxsGigpARol3re9/
m2WenIzKQnXqsadMeQZNp/QZjnaCphz/N84+BXjBj7dKUAnfAyefoPWY/LaJuoPF+elnstCvn9aZ
l+ySgdFHNrgP23dsT201spMb//wBO+2X23ZED/m4RZlC+lp7E3Vzj5B5Oc4ILrY6o5snQqVGu9tt
a2BdqMm54dSNM1NfnotKpehCbNxsID3d0NXjVjrUutHcxdFliDP61JspWOg2XVevk7fRbFoh/dL6
Kyd6z0SgXdYOffSprViH68GmMrVeADiY91gKSl/mRszBK/ZwcshTkdTTXncbCyANIEZNKp+WANtR
T3N//gEhFhZyq7CMzLcW4xzNtvq6KT3Wz4yJGI/cqK1TY9Eqsl2UBlZnNaE08nj3D/4e2SxyIIYC
ZWbvhizXTm4y2U+Yet83UeNgwYCcbGACsVaOJ01J4YXV+Y6sOO+tJspiMxQ5VXHRGO3fO1HzF8lg
vdeWpjn1VSGfJzeGwMvJV86wXpG59xcAN+TCJ4nEB0TA+1An9wVS68sWntetpA+5WPxMVvvjVyLa
wY+dTP0FkgccKyXvZXC8t4SRzCHFT/ijmhQZzY6yZdoVgaEKx7Ziq0/xXNqVOvxW4zxot2FRASe8
cpf2K+pnhyDaWn+SYw4HTYFKZclF8bclT9uOzSpdmXCc6GS5SPqCTdXrcDzdxHnb8xNehXOZpA4b
s93tTdG6J88r7CtQln41w1LWTc/bS9s+YB4Bn5J4d4OCXToxQXM1AjN1mqOicNTMuEJaQ+Nv0y6f
mpm+JFlOrXArEPhd4p2tqX4pMTBEvlm0y3m1OfuVSMTj0DJ2sjotewQDgLJmBSCYy24ryhORVQ8q
wavblk2kencwcUP6P0W5mWonw2gtcTcnXHqjSV5OkXYQnTZ+kpt6dxvrw14ngXMnobbMTndWJtQS
C7LLzSyqNB2QXUNkh82dlczrGVLqRxAkD3I1H5NQtrMJIoSZoCnM76uIrTa9LHU/Q9+iO8/N1p1i
ScN9e7RYHJFrrEuHxZO/tsu69PL8vo4mv1FQ06apJx4aR1keJgst5M8rlpwq7rK4i58aXr+VSuW+
Uvn1oaAoGTBN8uF/PQLCFRQ2mS7rQf3GjkrMuWWLzqmIvR6rn45LYx1ow07P7qSZPXiR8brJdFU9
sff9WCh7oQ/eS0WXo9KJFojT8e/6gDbZ9DcWOGr578R8tdnV1qyhf8R/sL2e3ojvXT03Aw1d6MmE
nPDYWXQMsQG3l5/Q1TYSa8IzQnIsB9N3pwVSahkCQwISIi+rLnpj5awG7ryvS919IRDvtW2o7NH9
u8Ojk4kZq6m2XO21U7zZM5oqOcTaiGEoNoHONUVJ3o5b+wYUjUVL5/s06/75sIzGfI+G9X4RWXne
ngfV9c8XZ8RP51L7ashz3CpYUxrdrdkOja/F9f0m0oUQwBlcN8bHXpAICpU/Pov1mNjTDj4Qj9n/
+P27xb2LM36mf9k7PwAeBl1Bn/Wg90X79cMRwSp6P+v9F4ckAV4UbfvcnWs8pU9lv7g3iaN/D15Z
0numc7g06D51x9DCLQ7aqkH2ag3Qm2lptb1pl+YLp4lgm0dzKlRPtTQedaP//pfxkzRqfe8QR7+N
70bN6f4JADYbBa6wg4Esov/yoGOQuFESOn1Iz9qgj6M8kAvByI7pWschMpLbJi9WqZTSntQ0v09R
DvxwhgraPiFhgfPeVpUCGWC/PGRqo94IZSh2EO1ff3IxYpY+rXnqAJ58W72uAch3hnuvqOa9KlFm
9vpTh4YZQYrULv2iAbf14rvtasUM45Iq3iKMMwkejq00uyX14DfBs+5dM0MOTWv0Mnb5Pmm4J2pL
gF+JI/WaMTMYFDvegawbDsYqIohgb4U/IchRDGWAGu0/+D+y1Cja2+hQ2e502poTLrDJIvKsW5UU
VujWCkKSVac2TF7kSzXS9700bvXCJMlUCEhBlerXpUIiddmza1HQ+uVoP5jil9d3zLFjC/KJ9+gN
cJDdMTvalAJdWT2lmncL0fo6oZcIaP3b2GiXx4munz1UXtgU9Q1sZi6NGOmHhqxHGex5Z4zsSf1E
iPt4i4hfCWVKh3WU0IqYrecdnISmNzxip8wQiiYYck+3fdv19lrETyzQvwR6x+1tRv1T12QTLgYN
v1/3sOieEzpZI/YqusJM6Mc51SysIkxvux4vS8q4uJ9cIpH5V24nwb/rFkC13OWJJiuWxdqDExSH
xHeZx3zsrUB0yhsUq6vISxEOk3AQQ0pSd+Pyd2Wp2JQxidaJh8ObIWhBfK0fpwY9GFgOaom4uk3m
J8vr3INXdDC0Rn3PEeM8msZ0shobEXZJ6x4ua6B6xjURY+F3IF+DpJ7jYAKk5HMzPxdLyjSjan9V
PQJz8dnrn8BNIRKIvV5OgTSdW8KK0hDgNenpDHexFOhcI1GFGsT5BMhwdAr1bX2/iAsGMJh4UDnV
mXMX3RaLwmxXWBRJLX2MkxPxR1H/Xq0mvzPVftjnFtggR5U7r2qe2Hi+UUtC+0GWZ5ffiNtIAmTQ
G7FRYGBExek2Z2ZZn25j3xN37WdcAdpYwC9RinMG4CZQlvGLtpkvM/RLbeE0+9laKNRmQj5bKyZB
ZHYudAO+x658q1LnUq8meJetytByfSf0ho61M4zwitWL1yhnMhGVOznMp5gmCcWzhtN5Ht4GDspB
vThnVRZ/LMmtPhpGqNnmr76UT2lSAkbutX2xRM/KUsjQdNcfysAxFK2MkAles5mnT6XUgpmFXtGM
GPZ0WvNG09iV6J8sHenqXVuzl2XLDIYw00RAoVlOnhc4eIvIDs7hnZtahO27ecKpnt73LGktRsq+
Y0rEgBXojhIZeJjuonbmNGQQ/q2ZL+UALdNtGK9NrirQy7W673C68EExfliwUG5xgEIKc3wSSgt+
qRH3rpZ+y4q5vmAaG8m02OVactaT9snVWzSxPRxKluO3ZkQMVYw5lhn6A5EB5zklnQ/WcwOcna08
VftPIweAnNAiGFIrPhrN8ICipqEuSh9LgyhBt83esbHvcfbMgZ3WM7L1tYv4zeQoCZZ05nWQCpwt
2vuUmrf90vyhkhkOjRNfTXvghTj0vnRkfa2sMWy5qAKjqlhC1J79uSutG9WdJak33bmfaT7qa1z1
kie73MH7o9u33UhRNc3KH61e4B/M8mJ1AwoKu793ycH2iTS61qqDL23IsGGMy++uU393BKPythex
j0XiFK+kw2XFZo7dZbaVFPIDhImqh86silcWZnT6/YxgklZH4e7w2VDBVNGnV7TtKcO44udxs3At
53HYiRLWlppyFAFdPlJqkRj2ltG9QERhUNBah0w2D46TXxVN/1DsJeI4mL72ghIaShQZQ3nn7LOC
gJRhhs9S5dmNSLOD3buUXK2C4lJBeItnN04XgWGBbAgdG57mWYelka+l5GyixEhBlfh3kYwZB1l0
tO5pLEx6R+Zd3+AzivTyncj4B7NXssDm3hiMpt0lgpghXYJ0iJaD7Fpxa8TvXQQiB71IsJDcG0BM
9AsQhKtskFwmO7+pSpPNcFIy30r5OZyp2UF6e/C69j2H1Bg2igBXxNUvnlEnLC8rCy6p/xgkiR1w
9eahSNoR4MD0x42NNFzaS5JYX7yzjZDV67JEtyTCBI45FjtVEWws3RPRXk/8LvuznURoC+JlYrsp
vjpN530aDnVHbz1PGLzjDZ+0Ky4k7Qp0FgFfNO/aLvkopTr6k2p8mNaMPi6K3rvYkQeJNitQDNp9
rchDwxrUuxo9l22qrD0g5oj8Q+JMGhNmC447IGXoIijYb0MlNcZgBrt/SFPruKike1Xufl4N8+4A
qAGO/Y1o8ADZ3vgkzLtmzIa9F2mvhtR7v8AOExqR1gX9rOxVAOAYe/sB7UKfPogyAdaBEVyx8hCp
MpOQ+iLNCIVc3DrM6Vq4isbE5df8XTJxXXIa+cMAorDzBQ7s0LLtO7vtr5Wwjpk20x+t7HcmcwMt
2C8NdM1Ojn1FlEzKpMbkdDsqz3qmv6sywX+CR6fVMDR6jUesSOQ8a0tNFI1LmkPqjed+oBqfwUwN
9TzcOrxvvtGPH0kkd7OFQ5GDJQNUnUZUFcmnKPIjd9b3Kb1DXxIOHRGVc2uP+R/gP4+lao47JhKm
n6u4L8fWIC/FXuLANOpHMQ67XtgXl/MKCxC/LdESMqOpodtV+R0T+hPn1/imbUG3YDvQ/S5Tvm1r
eSwW/TKqiKuYkb32CEvP97RUv6vSuBA7Od8Rnh4S+PWFaYprx4Q7QEohjNrXdGwP+sy43Ir4wWzk
hn5ME/Eusz5iXb1p6j7f2dju/QkgNW/ArYvJYNGcICs5y42WyiY4SVA15b2q1ZhAyaHlvWR95SYC
q3brVtzvksh238JDFzqW+1Gu6egFlmpWRffZFtHVUelcayCLBoODIOI5Uonji+iZg4kMqURDgwx1
QbQbOKwB34sD9pMj5ZNzRMx15R4knAtYG4nk4q/Tpk99GpWYp8vWHxcFGCUCUCBq0yWuP+pyrHD2
CfKzJ3XAN2CRoJgsgQmbY9fEkvu0J3k3zvIwT2Hlk3YLrNscFhwMy10hi4+ih0Jl0WUqWveK1LLR
PuKoaOCSUyTWuH7SbtyJAfruSMXjcpLPYA8aSjMcs16DOaUK6o/x3RgzAHoide7E1F7qqXeJWe9f
aV4N4TKRpcB8nQSzVgVRplPax0Ps+nPjGiE997MAq8BYLk59A4nAjnagwCma5nvsTjsFQc7OjUpS
0BxSBT1ZYOlaGFjWZYW9vEtCXRYg+LyRnUDLf3W05JhyIIe0leoz5g3WFPlspopkbbd6H9CwSe1T
HFTT4ihpJMZOwF+PFsih7WC8p+TWmAWXvoFQ4RmDcjvbO0dJBCtXjLtTUgtI429aeC59N4sdjo7k
xEQhHOE+5XQqqcXpy1sdv/mKt7A2VhArUgc1w8bFHszl046nMdkJJ7sQENOehlEixckqimZMvZOZ
E/nEGy5NhLSm0oeOpFbTy5TR1DxjmV5ep7q9jZ2czWvmbh90+3Nw47NC1/0289I/HGsIzlukJEKH
d87rzSeCWJ69ZE2f/TVVOHVLW8lC0/Mu7koXo+WGuw/dSFeV7MxdHqbEHgbtYqR+O+gVIB3F4x7H
c0o1nutqvteI+AwcF9dG+pqXOGobHWnUZCLvqLuC8ijJgwl9KFBRPGSxeUImemfazJsERy9/wntM
s76GAcZGq0m9Y9kta7hplMQ5XhRTQeMKgtaHvrXemG1mpAExzAj86uSSolN/s/OgxG3boxmgC1dh
oRvu1rtl4OV16NXVlrxmJX6BMfKezWJf8WvNdNIY9Eg7OAkwe0YNCK4ncdC6hEhoph6WTrlA7lKg
DtYcqlF9z/EBTPyNApCN89Ls+gu5p0IWv92MCZWet79pYLg3vfHbUtDCO3GihXTWbiio4Eua5X2c
hY1PxhklTUx0mzSxRJTaPYdiclnVVjuMjLxGw059FxVf4DH4QYLHEh/78+jctKbd8qSn3MdT8tv2
ijsCYpnKpepV6RGfNYq8UzAoEdM2+gsZiCET+F+9g32tmLlKI9BNdXlquRVyD8aJVXEL2/odc72n
Mn9kK2AYQFnoGWl1HhimY6luiXbInwwVJuTQpz7sD1T13via07uoqn1vHwG2/opiwlwVmup7NzUd
Ajae9XYhE17nZmXuRj9DvfQ2hICWwqHbWanzYkPbD3p0362zeAddExbCeytk/eJqXG9k1R1/z2Nx
JCHFO47dsC/sVL91YJIrMmZAVCxlkF9XJCk4xk8sYWcnWwguoObZmeBi/DG+ryERXIaGOTkMcZ1Z
7K6xPU56VWefBCf0R7uKd/OAQnnhYLVAg+OaUTTETYTQcgz87iLwuG2U3Yyc+eYGMVrc8W8vjDNE
Xb6Rkvjk1Z4dmApjw3lsisBuZu5yAVXHdLubPlHeZqabvjBo+xlqM1I7I+IpispYm0nO2WirYm+n
yYc90oKyPf3iIdtdHURy12lnwD5QimSZBFEcvXim+9GW3TspGIEuZXUorPQlwgMTDER2+qUVf9rS
fURIUAOHaKdwkoXcI0S77UDb+tAo7yTAA4oSCl9Eatnew1aGbJH1f4zcPVokBHntPWJ/rlH1KOYs
2nXGiHclMUZfukj0Pbqru6Zsk72IOIbj+z6qeUSI0oqiJD8CWCNrJFVaSWKr1Qda5Om+mAyOpSxe
nkXIct7V721CVlLqjMyFGWcdh3K6VGk0+2AUpnen/s1CyiZbsGC1nMwcF+70hEkPp14yEmSDmLZO
mOUOIsec0rCcu+Nz13cXsmhMHHPOB+7CIh/cXZerF5EoBfXQ72YZmKtDJkRViksXeocfZcX0BIYN
x23WwDxh++zTsNKcOkih7typyas7gdxbDMlgGLmfWcBGsVbBXjTgTJwWAiPF3L52UsAC53woCvBf
tbozTX2HSYdiqsg5WzreExq96RSviAlRuN+TILgHb0d3hUMXmBHixxgpg2lWFLldfAJhuNPQvc44
H5N0RRcUNlOe8i3nrOFjVfb7dR8v5ujDSdeLVrVUKAg9VvySxraNEZf1YmEbxFtRZiuEyW/7DldP
ZcMOUcTVIzXGsMSepBktMPC+8XdQWdjK4ButUYdeXoFDjnvvRA+mOyNK/YuJ8iz7/gtjPGNTjr1B
uWncF22vNqUdZDH06AnA/MkEjejjH3JWWYLfeM1f3FPfGjyUsNTMCzlr+Zmxwe1Y2wxsh9rZeR4w
TGbSJlZrZRe3C4SR2GGU7bV/NeuGA6Z7SqLuDZ3qY6MksOVNecEZFdrJpF/SutZ9rbLKIC2ab+z4
NLU0FQeIDYus7rI9m+2vlmHa0FTYZrNkR0K8Qbv4b9mOTkgZH8Nqq789FKROYl/jnp1oPQZbjRnv
7F57g7rKSD6OvJAEqFt7Vl+W0YGGDgY0BmhIK48SuFCem7x/mdLKCVR9ftcxyHJjtveOUuU3HhE/
9GmXazmnN4NFWSct8VfSZL1B0Oa7nlVQC6rtuY9StD5JPO2AXQKCZJKBhEG517V88l0bXaI+Fodq
HH1HN25L5D37CSqSrdv4r+qYZDA9upkmec2VxEQjoT4PU88+ypXuW8qUM35lXBgLibnV+kOe+jnv
X8EveaEL8j7o4EO5QBgDKH1lmBkcodGt8H6M6tPQ1sYehhAa0Czs1PG8/u3WZNX7xTqz3AuaUAVL
6oBNo8cHVCrkYrdstla3j6fB2NV19+mqf3G30Q3CSOD3M/jgZqRiFQlMMQyfft1Pf6qhLSGZEPHW
Jn1MJ9RpTvaCjU2l2x22BkUkeiMznFsiUNuVWYDzmyONNz8CoKNQWOCvLJlJ17CfXhCIf6c0TdH2
d4HWkcLHbgFS7jYq6EBmfQxJgi5h0ZBZ7E3xV44CL9D7hst5WA7o/fzIGx+4Uxp2T5mQDag9A5PD
AK4cbK19wauP0UDjJjIV8wUmrMFBTX0ss+VXsjp17YIA9axjqdYnEDBrP4bMdNiYCr9/JQcbZiU+
7ugEIShtMI9Tp6PaX2bnzaF06rMzkjI9dxk7j2eTlWhPzyNtXI4h394gLX/y2iG0GlxvRHc7nveN
TrrjAH6lv8MUO9YOILOnY2PnrR8ZGj+4XTuMF7kg+Q66V4TIQen+LkZ6AkwnPIbzi+cDrOP4Hgce
qetnVatuGGUvlCPcGBHsEPKrp5tCq3e5FdegoWICgeGQQZtonpDOhjLL7ulaLOQmLgsGCPtU4Arz
iuWSiVjdSc94qC1aYxMu0EVXdXpvnuHrU/KIBuCmgoYMGMmmc+h92U7/1Dr1JfeiEEAtztysUgNz
VOkjU0Ik5Dvvhkr9RhtP2J10JA433mWlTD4B2uzoBNAVXiqUb8BMoHJVIQ7l41I1kCqdBE/aMDwh
rmV+WPdGmFNLo3xCGm20JF902TtWi4LjCOk5EIG/srZvrmZ/MBssn3MV407X166JPhDxyEzALtAn
5OMJ7V8bBLZH10yhShxr+WCUnAbAFdPIduQ+chv0a41NiJXwrouxaAGt3tT3BOd4EvuSDKPOxNZq
wKunr/I9uBKkavqSpctOKVdNWgtRIC7Tl2KWydGLLL9uKLrIwC53kTfB4AsiYhyDxua3k3rps6aB
Rk4nWhnqdGWOvnIQqeqTsn8ZcAed+zge0RhaaNKFUHeTQ7r5mqmG2Dhc5UkLe6cHdOvAOXhMy+5l
cYyDJuv6FtS6QwsSA8zU/LKUFN9PDeGNzGcZOGzhGoaSXZXln0OrfKmT99LmBIzrI9j1PJUREiiw
GF6EF12x0hu3ICpzyt4tAXy4ggYCh+pgLXZyH2uc6zSJ52pwiZBJSMAbGtpc43kgVWZPMkkZGDpn
VhysU6BRmfpuieG37sqdMXvU1pp57RzsJRri+X0xpp95E33UTnfNgHa1aaXvnOx1FqsvR1AszUuy
l24fPwxlTTSvEyjcuDt6KmXgUe3oFTNYVRN3yF0DtU1fvIaL2sVMsSvaaAxopxxS09w3cV+Hmqv8
KZbikkgcJanB2qdb4uRGC/1kDyiPo7bmXq6piCRoU3BV9h+E9fLYpOO7laBjMWJ11dSWRBiw5qCB
+lusenmqfjjn4ah1yjmL5j3NyD8W7MmgjZqHaJrrG01kAjSTK2iEHUAw4Vvy1N6fXGcmRR0uhpfv
RoGwfkrEmvZCLaG/iYa8Q4TkdshwDytsKY9Gjea1wb8621QPPS+1U3lhpolW23htvfIEUeo1BT9A
1ZWQ21Iy4xcWUiIvei8X46PmzfKH3l371C8id61AJTU3wJFqHZtOu4zLdF9ONhvaYGmHvP6jgmgv
x/qIqVR5jDD8Hkqz3S3g0fySSO40LnZG3k1nqoCPeJ6sgIDhfOd2EskQv8NyodclFWgxFp+09hc/
7o2N5Qz4sAgTT7lhm4ippWAoy9XfEn92S8/py3P/qjjoGzSdZa//7ib3qIv4nCOWNaGDnHGpPtgN
6U1uZmZ7XbtNZmpTtzRa3iQ0FWP+3egeFz+IHr8pWOfBk4aOYF4lCJyBRFiGTdf/6UOoIQOIWDj/
bqWtBZN9W5UV+Xfjl4qkC1dKftOX0QdWwzhYVvj0UpoXU0MampiYpiNn2smWgRSNjV+4xUiwafGS
5BK2ojtFd4sYWBGx2Lu1kjLRvUSdgbZTwvZfMpijpBsRfYGsYwE2aLnxG9txMtV/B1yywCJoIRBK
EBCvo1HyVHQ5ouWxFnQx+ra395NNla5baKZsDy98zF7WNIN5aezo22UMiiRkoH3CSRbUpvRbO6lP
mEEd1INMR0ZDrQOTuolCM/l2x2II4yxWWOVaZFrm/CUS2R06XtaIT8hAwOEIkIG4luihHVJ17A8I
PS2UngiOJ6bYfopmjVr8NsX04oApRPvC1KxRrCOyIyaxI5XfGJV7eVPmdLR7RIkZM7rngmEUPmWu
Wc6+BwK0T33LVdz3UYVetfulujFnAc/9WGNRKTfjYzoMcVC1LJZLJC4Oei3YpB2no4Hq29mB1ocO
qDjGLqq1O1a1cp+BS5ubRTIiTDBnUKTEuXrgol3vSc/bpelwRYc6kOlagCKcs3fwPuDjjRafnXZY
gH+d9FLciGy6mRHEqIem4lhu9Caq70o82dm+mIAcmyogOLZBezGYjsXdLU4l87SMxMNb6LFp99Nc
XUTp12O99xz91ZLxS6YGGdldBzMz/pgFO56cj0M34TYZEyYAcEGkoRHohyTN1PV6h+j+sZQID6Cv
PhBuTjSfSI+S7nkgHZ1sc8cNrLYkws4CnhBZtgMDVqOtYADyLnQyO5My+C/Czms5Umzbol9EBN68
prfKlClJpRdC5fCw8ebr72BT51T36Yi+L0RCqkpSCrZZa84xMXdRSW/Yd3TUYYe6rw++29FUGRA5
6n1XngxkX9HIqK4XLiC+8nXUxp/irQw7/wAvlU1WojsrvfRypOp5fsVMfJoq1dk285KQ1AqtpoI7
BWnOQhbR1IQnE0UiKlS2vWL0t61noUogoG3XOCdNDO+kHxAjgAZaNd3vToN7m8So2C0/zUH/jixk
B7F7Wg1C7N0hsw+p7tPBHawtNK8MlJq9123/RavHg9+o5g44dUbJ4NpOc1wGdtSV1vnHStU/FI+t
v+teqjYioQoFHsBM60uSVdOZfd73AYWmiFKQxGPfHGszg4fCj86+kU8mNcdtaP/SI+973DLCmTrL
+yRTHoySkmpu5R9lE7CtQHu8i0R7xDhLGJufIA1Wgx0lcDY9t6HFtg+Uy115DaCWYPzVljStYq9R
N6PdXUyP5Ywlehx3MRLMTHypPD/cUFr5KAsapeihKZJayYSF4hPW47MNxncTq4ReAF+l0Fs/VzxI
rBx0VkpGmm2G9qflgrKFK4g3Zd0UCRECzvhmlqgsm4470hgoV2jUP7sQKFkA82/TxeaXBEFKWOnv
9Bg+i6qsKJwoW4QOpkPawsobweuxYblWaf7FBrIDiN3coqFGnhp9FHn0PSGIeOYJrRGzTohZqP8P
QzFudPue2yAIw+yxz9m79IoR7jRc/0ZBqksr0IcBpjn71KTWWUyTpnL3SNqzfWar+45ceKS+NM0p
VdG7ZxgyadiBSFyX+QzL8NJky3JzFYU8FGbBUxfb/HpehiDd0M9dQ/FYTxmMG/rWESV8CpuVmBX+
O0WJpptnTACkmvAc9co2gzS6i4rwR02XeOXF8xAPptabKKUGCYAOFXGOQdbEeaDZAYxtJgbqVy0V
7Trz7FNTdP02p1WnJPZn1pMFTDXrXam4nTSXmwblISAilQUPYKVA178rnebOUzVIBXoYaOuIrtDL
+MB29zjUYAxz5Bom68bN0HtftZECYkb4xN0doD4W85wTiWbnGMqn7hSfnm78ys1PA8T5Wu9VZOtJ
9Wwjk1EAFjL/tzTFYbBXNHJWDe2ffWtXz76nlsdSUbeGn3WHKji3Ik2OaIQocyqVRQXfJThC9X9E
yUCfgAyQSn0gGrjd+2QqIJ3t+PvwQVh2W+/GrHlpgGzuICHyaPnbNLM/fZ5I0Czm0xTj02ZBc3R1
LViHtfviTN8Asn2jW21fgff4jRlgzWif7NjIdgJVvhYywmgZflSSFIzulhJtaTvMf2W1ijNXZ7uI
g5MNpqCmqY97M7L3zhwl5ooaLzaLwWRq0l1sFScKz49l48QoKsCstspPMXdKS9D0zMoUuf2M7g1K
AmejKMqlQukO6BgWBGXqoz5UH/psNy0cs3wuwSpG1rlyoDpbWm1v8diZe6sJrJn9YqzVIcy/un70
mCM6/FXEJghy23qguexX25oBaTdv5Zjs+m9OCccqLLRjOBjHhNLqtU/K4Crhr57Lw2SUMU0Rxwb2
r6EoZIFR4FMd3Xc9GEq0luzULBobbYwyu5IK/yoZdnk5pyPlafqk1c0GuVDxgGy0WSejUW4zR8nh
aelnYI7twbGt+qkN0ON5CkvG5XSOhBAZmug+T1pGAEU9FMJX9rVQ9cufV66ffrXVGi3EbM/Kuyl4
oHb0oFJRnqWnKCYCL6/OQPvHK7G7By/00UA4DnRjOAHbrpkfF30w3sYhjxETlMEF6oPx5urJGp9i
hPx4tqIIurQljhVWQ7p+lS7hxTs+6MbBHGP1mqE6bGFrX3MXqy0NM5PWYEigDOkbz4l9oyhmoC9y
aGEkTZPvS9HfqjlwurfRRjq6m+86w6yO0O3FxsFPzx0PrZt9e3EbTYRgksEv39BtvH8JnoH7kI3o
4H34RYlFzKCFPAFZMgGs8vsQuGRfCcyF369Vxm2ckPcuGAw6bzpsPxTu3LJ4xqLopXSi5YwyF7/g
/C9jGjZK7EaH1ic/3HeVdOfMgg4ZzJjWX35/vpHSHfNG4/Epop/S54mJbTmTInSpSfe79DUq8R9L
x3keGyv2IdaHCJXX5b/pCUP4zAxS8DRt+iZiy1gZTFHPLVIL3C4ueQVtnZ8REm7H1Dmn7JpoPeK/
1QVLLbI4zb3R1tfUVK13A91IUlf4YBwNT1rYO5dKz4wbqmj2vDArt2UcIMzWgh+VJ5zHfDBjBvS6
w+oEwma+3ibGnSCvN4ya3laa862uJ1GLHNglw9uoWAP3RvI1bzXtppjpPAUH+o0nF8Qwxc2DRb7S
rH1PLpMgzYa+KeeZL9hpShZJZ3WXhrLdQ1eP1d3xgfdZHu7cjtpl5IpiK5NTkMCT/6T0j2XcXoJB
/1Cx+nxM5qCt/ZDAiBbL9VrCqQIvy7aiq/IFfzKZasZ+VX8Tdv91iQpTB1iQiRdO56BUZiktlF1o
+Bo6bvOUqzj1sRfXuzwhKWVR+FeeN90nVhIRKX0/RoOunm446ZcKgS5y7Ei9GnGWnJgCI9CS7mmc
HSuZDAbBT8dH/5vAMUFY3tJGtQ/0Fcf3Jo73YQZYVAkxUXpVQdN1DveL7VkrMrG0UArL3zWKYZwo
nqpXxLpk24zCenV11lTZOF6MaAZpq8jIgTt3fnyPR+G6aK6UudbPVOhbwXiMA3Mj+TYUa86q6jVn
Pem9fZJDBIn6QbkXFk+6UqP+pCkXbFQaVRShobT1qnqoRuRhA2TNhUvUlWixWASLbeyQFG50Tr4h
NMeFgegGD1YowiuKFygMAL9WdF78jQBefUiK8FOyYByc/3s2HGgTUiW7WySb906YPUzzmbyUjcbP
vCNbfqTetDBKMB6/KrqB8wov00lUqb3TvKl7AclCi9m32xdvsBjVm37GSKEppNulg6kIYfI2oV/t
o/kUNX280nD875N+mjfq4HYCI74RER3fJShDK5HThXPunzam3U7U6IqWMc747zmqGX5jlQBQMSVb
OXxptl4cbQfTlair8rJ89H3lDdC2aLfNEt1YEexSaOFfW7i9tGWqJzdJcbIljZuDCq1/yRHFSRA5
Ox5PGR5odZXmMHP+gkBq+q499XVHhvPIakRrzYOlxXziU9u8+N1rhzPjtnwUY8R/2bX0ewLGYmwC
vIodb11hgT9I+k81I4AEsJO10aPZWa5hdNvwU3r7YoDrk9VedUOzZWydoqSOPrCAkWAW9A9rxvjx
w1DfHXb8Tdyrq8Jq4h+e+UOah+xw+k7MRPmaeGO+7QG/0GyiKSOF28ZgfdWjqnuQj3cbul8tPavX
jWezk5JYfduP4qNiMY7IJ1Rx88ehFulTxiL67pTFZ+O91oGh3aX9H8vIBmmiclwG/b6Pxkfq6n1m
oE0kjkLHsa41qAwqLXsA/GmvKTlm38f0NEbqLCJpxqO0NTW5a5+EPd0Zy9H/hYqrHBubXSFOm+no
BQ7iHRF1z9x3B3mLubMNsChKk7ort1iqosUaffbdYIGDb16qTZ9GJZ6Jb65f0DdY2EQtuGXz9egh
FqL5jDEmbJVUH4/FSLMGEkB1tOatvWcGBsCWsaYHqKkpdaL+Atksv7Ns/X1AEmevIOH11Bi0/czH
3oKNG5exkN1d+6S6X+HwWM9pMIpjF4wpS9iXnKzpT5eKBKguf7j0gUtFmIXQoZtNr9LMVCHaRf82
rGIQozuZcKwgkgCmRWyaNJS4jWYgb4+rB4XKcmhqJgWI7rsejN6xHIW6R9BlP+ZVSfrbaKXfitCb
4TbtYw9abhUTQbEWaKMuDfEHrxj/VnHXDm/LtGBFTGN+GsfUWkS9rzLMFgM5IJL2I+FOddfBBrNx
pM3IHzGy40BR1ZI0idRlW5uu9thhUyeYzXqe5oMPUJKFQe6c6o7eM6ClteTkLeg8L740MdO3PBvY
A5KVXWHReplM7eIlZfRtDNHwt4i8HwzQfNBnOgr58xvJFO+FERlvKn26PTjb7BApSvI6/0v5BfJf
5h5SsLDpV7DsoqfOUa7SeKrUpnqMM5qZSukZbzDTUd3iu1Bw3W0a9rTA4Gdort4ivYwiMfftW/NB
0yP0tqzZDlOoX9vZU2Uk7HOcaNY3jlV3xe9uERHi2a95yn5CSy8FY8cTnsvqSaTTRQ6ITpU6x75S
so1LOWBbtvzsYYV8kB6aT9iprjxDaDhYQozsRytyLFVQhMVsHfEURjGLhKSra7qrvgzzl7KhP5+2
WXWpjCZ/ScEjbXNu3J3hqdlLzicAnZc9n+l+0GC0nqlwWs9iZLU/gReWRMNQZVU310TNiYRY4hwB
7QZXdYjKr3lSJ/ysfbmVeZ2aqn7NyzTd9BR7HpTcO0lnUWn6X/SuUl+HFvrUxCDtW/5nWArEf7Pf
UCa3FaAHKsWodiiLBFHbKVlKeSHePNP5hKBl/ipfc9PqfllG/qLT637L2NdvVMPrrwV777OlZkTF
zwiaxeW3LN7G0L4HCtShilrpLEefXvzYBRcCw+hbZlVkJYYAi8ZUbCM9rL47rr5TfYs+O7AfrG7m
bmrEREgMw0gHwHwV2op6pcdS0N+HfGDoYbs1EAkAURPGF2s+JSVHob5N7QulQ3DyqGDgEzGJZzOT
6T1LLZ3sBEiDmRc75sEW2sVFH3mFJ5vVSbWcyCt5QkFx+T10h81BYsdzSnwHsq7w4408lQfVUrQT
VNL+EBfBcMYrCzkwgT7as8Rz4xEdYOtFu0muPgy1Z0UaQ0Gi1/lOFoJLM06k10qI9ELh76sf2x/D
f23fzpgkByMPVXQAbDr/vIErManpc4uWCCOMxKhG5tG5J0aR3Qts/aF2b8uoa6QlSvNiih+CmmAB
m23VW9mEb0lj+j8rvFOg1ZwTNASL2jLsfs0nBtyssvS19bS9xLDI647nHtMJHw1dHhCoXUxXL6D8
JleZEq1nA82Z6OlOUfE5MlquTd2P7uRegOACRLovIOeux3ZW4E1WG+wNASyPHeWL59DJhuClAto3
u0evsX+1hs0q3sZWgIIp788SVVl1inVyJ5/e3UyudIWJV2Fse0y51LSoHHYq5D5j9mN7mZlv/j09
1pshK3/NjnVNxzJs1bFVA6s4NvC/Q1gqTRRKK8rsd8Job5k15fEougW49Xf5f1+5lF6Xaw0PkmdO
1ZeQFYEXxD7Y9jC/0cBByxha2eMYZCTdFRm6rN71zxM7qa05DdVKtxOnWi6iltSOc3REpLrDXenK
u0pX8rz4HFvEuFvVLM0N9ad2pYogh8LX3wdAfLdOHtJkYsGLXqvMvJu8nhAVeLVD78PlOz87hZbs
zE7FgV34xbmyDXcXwyp8wuT9VCTRq2l5/hd3dEBHzq/oQuTrPoO00iC53BByAqwNmOR8iGpUmkHl
VBd5qvuqvbHMbFv4dCyUyQiuocpBvtJD7bXE9nnt1PYtUXvroTM7/QtNJbLkCoZQF7BGxj55gWC6
KhZK02oeqx50ZdPTBLPrtwJTyY6wLkzC88FPI/PBdlV+Yyd5aVv9fcEIOniS0argwI7UhNZRBXb2
/4n7Nt3/vT1IG/Y0lWB6IPj2Pxg9LWqBLLLH7mh1pv2gxzODkJKhkRnh3Wx1Mp9Nbfb1hQkCgsiI
xFaZ25whVi/FatWNIANmA6KRSpPcCZYidlfL2i+DHH1eFhl+43b+zhrYOrZa+V2zYnFgqQjJQFeQ
f1qY7ua0gooNCslqcIM7aqnLItBCtLvtxUudxNOTzJ8ZnKxfq0SqHOI5iSYn6o00kWw3pEYNjxKq
hhgCuAGotU7RfKr16ZNT9+7dpsX7/O/Pl+bM4ct/e8BsXbNdC7uTRvioZs556n/JS69YyWaa6dlH
had/rcYFNGK1ETQ08IXg0KKPWXlWeJFBpBHT9A5RC21aD69/ijcOoQzJbmJmdKZvEhFgaPEwY5UR
wAcpchxDrbdODXfLimHTozrWVszK/rcpdOHpgbYp1CfmDAsIRrrhOe7poP1naamqPX7wsnkNDMTb
zuD13ym2kCVt/2BZj0CHDcZ6wHx8RMXAw9ccXACwN2H8h3QQeEN0yPpZXiVwSQXTgzQfBkQdrCKR
Bzf2kAZRGXRjos5EEOH3bIhxL9zi+QBby7yYOt6l0Uvf4aKTaUABZXklXIvHoJnuGuXg3RQ0TI9J
lN5Si46e7938OAoAYQ/mzdThWpnNJm6nL7hDmscGfdIjRLHX0SZuhsxKbVVUATrx2vEwuNGm2bfV
4FxtNXWvRVWP28TXkum1zipBZzzzL+h/L6idqseE5JCVYZrRZQzsC4jP8LlqdfPmZHQvQJaq9nCV
xSUyIb2HqRtf5Rm70qPv9PWGUM32dSrqc9g64bdBsSmhCm96iLqWIWqyLrJaYiPqvEDMYWqV51ZT
viy8TggU5YNSjNkOu2954/Yfy9IkzChKthL6F3r1t9bUwkdbVaJ7gM58pU8K5cAoCrasYkPivJru
InQlOdd5Fuw7EBJPAL7Y5YVOsA/JVj1EfrtNho4/u6L9Ugbff3HU/sWnT7v2YU8d7FCt30ia3019
U3+aAJg2nmdNZ0cbBNF/wP2gWnyyIMe1pqfazZiC79GUXdXG6y7IAfsLRoDh6JOxrLKWu2SYlWa3
NcbMlfyaFqqtZdRfy8g/oSkrvjiV2Z+ihJvYN9FGLGC0f386bf1/H06qiIhxCYdTHdPWNOfvD6fW
1Y5AMpafbL8vLqK0opfBRLRsNPVdl3n1C4mkGDTn/JvoE4bX1Goz/rjI1dKg3C6m+TZtLSpuI60m
SXbOQjEC3qP1VANq0tjRXqSdfkjYkI1h0u2GDCqC3pTDHqGAduwq8Oj6XK2Qp818GpphtVYVC0vT
3AcLYdo9yVeBlkVP9axq1rTwLkRAXpqoWD4gJ7mTWUYNM8VlL7eoVduZ6zZCIMaqEICIXfB9Esu7
iIEUOzKHf+C+855TR7SHrMzQkffoHwK4h5vG1MOHcM6SlnRZO48Vfr2x/39gcNY8CP5tkHQMOgKa
6+m6bunI5v/+d2DgzAglDHPMmXW46szstddZoZv6iaGHCc52C2JA9eRTUJ7mzC9fXMfJsDeQ9+lb
ORwUP8ZYXm4g9Lqoxam8ZawamBMFMMnYy25YUTeSaoMs8CNPs/Agk9xMTUmPi/NeryzlOEbmqtHY
kfTwXw8BbLGdo1vDx3zdZ++3gnRpHMi8+SlLpb6TG9R6wl/scaF8/+dM8RNnbRMOccLm6J6nDp2W
XFPKAxCsHSy77vzvdzOzxj8+RsdUHdVyNVdHGPePuSbW1IodW047q5mpLllt2d+1QvttOhcDdYQu
Icg1nOKZ/BUmL8vNW5iobYreebaiSVkHEx1HrSHSPK86HmWq+yu5HezpxpKuRvp6OQWvWa+Vh7a1
vhURRfdNOEcgyWte5H7jufqlya7EAi7J2QggiS148rN9Ovde5IGwovBKUW9VI1R+Imb03Rwc7cHo
6JQ3YYPJYLbM47F/MRRlxB0eDte0QVpoha6xbXPX32mhcPaNnrl7yi844hP1UTJK1Khgx6hk7wR9
hdsATdpGqfFyg30Nn7OETihgwWarm5p48pxdLku51MoQuDVX3C2vniLwumUUjHVkdLJfJFtFo2jz
A209yzzgGgDxxUfp+8o3iJcVpeHxkttqvyqjfES0laIKDVktX+QBaXK8W1Y7RPja+xHxY80oWCWX
/L+HkN0vH220XW7LqVQ+jYE8LTlrBrYDwnMIQKMzkUcyrwkd45yPoauI21WreyoL1bvn3TcUC/gO
52Gh8hFxNo2LqEzJHpKy9nahsAkpsTz1nAd4HR34WEpa1ye1RudAwh5lCsXvNojkA0rWYfRYuz3i
FwRpF2uKvyyrr2VRx/r4tSu6CvMDZek/HAWJT6g9Iojq+plWzrSXUHT5BcP89fiVvZXWd8GVoMK/
vBkO7RkQaHyRX2q1nrv+90fF+Me61nEdTzWYjkw2PZY6P0l/WZXR6U0g/avN0VPMbm07Aq9sMXoa
0C9mgxr5KNkd6V4Ox4M3eY/0aVnl2tOX6WA0EzwNDIgvQRhnK1mRgO+PryqdHlvGPboSqXmcmVRz
fz29O0ILNn5Q1u9mWX3JctP4pcZfWn+6RSys5HOjzt0E+crupy1Qwn7TJzoaSM0RX/3kscRH9O8f
gfOPuc+F0GNoDut7gD+u+T/4TUrioWnF/nAUWn/1Os16LZjMT1VpdOtSFNarjat/F1QAUZ35XTz4
0cZSyaGQ76qDSx8ascCVOgf4Jwu0szXqHxKUYxshgrTU+9oN8Ic6THsoWzVv/Yf645Zo7NNBmSME
aGykpf37uQhmXxtS1rdk0oyvbOPW8wmFQNgDvDCExWcMfxGPF2Iaw81uZTihC+Xm/bRglYdaHW7p
pIboUTPtYnSjS89FJ1oetfpB7Y8ohsNHkxUp0uxxrvrMRRN2j+FeZoxMFXLSbtbchYmTvSReZF9g
Q32vjTZ7EeFMhmWeABFTN8ep9FFy+MaDPKj2ZC6vLNf9fzZixj9gqRSMWax47NUNfiv9f25Yut96
miMvORm9UgCTocPgK+aHmkXhujUysmVCEeyIrPdoFynipIbo79R8n5cgzBmtp50kmYmyaJ7kIW3r
nxldZqG0fnPU2t7Z9yo9KA9N+7LWUmLlnGep+yOatGPKOgSOKaVkbE0leMlxVTUpYHN6R1Fm9Js8
o1Xx77eopuv/WBi4DmBUtBSoFDTrHzdpggKA51Sjejp00QnDef00TPHWpqFFTaQSu8KoQ9TVHPQB
PfjS9icGPNj2LRlak5HF7Aqi8R3qLQFDVazvzRopvGuRFpraWfW1GJBWkon+DV07/WjP6S5+qyd3
PgiacWlgv7vaDcbBcO7ZPlRlXiGbdjnqmBzO8sAPXuzJR/whGXcq8UiCIusN4Ub9OA0w6LTSpU03
yF41zEtoGCGJjzj+vUs8l6zw/x21zp4+DL8mcaVyx3uh8fSlvrg3oHjWvaZ04bZFS7eT5zNRZQfL
Gt9NnxfAEkp8JS25zSHgP2WONhp3ktJUx6hBGbqjizyFzEBcp4KhSgjP3ojKLE/43FEw+gPO6jCA
n6PSzJpU8dXOcC1MjW9dcn+Kj8u05foFdiOtjT6xWBN2AHg5D8YWIVB8WuZEHvkJoIjbXzNnKHZJ
i6xdArbkNZwxdr/xQbJNtjbeZZId4xBeg66KqQgRT12FanNFBfFIm5N6WWlpf3uXBunVym2KhUrl
3tEcjCdDIZ2ujjVxdiOanFedTJBtZob5cSLxec9q3nsqUyxromz01+UXiafhIxyajBleo92caNmh
SExzO1U1OrqkPzvhVJ37xqFCOueDyIO8TuLT+c8lHzL4ssRJXRwtYClgMhsO1gsE2eOqgdW2ccwx
2ruT86sSqf8SaWB/tAZvLXZZ76EzhutSBjEbaPyeR9PYiZ3dzCfdyVtXV8ZnOLDucZnu5czP6vb3
za4i71EZr59cD56ZXPpY5m2MyURvWQvSJh5on9LkPDVpwo7V1dpHs/faa8FyDoMXOEn5BqLv8GSU
5nCnI+BcvLIfqerOFi5fh44lc2M7d8xYVao7yWGMW4D7YIgp88zl0yGh5x6Z1h4gjr1ZbobMMnCi
2yj/2WuRLzP4Dls5q7duirOmk/CyrFjCcDWVE9JdhPmroh5pZJOm4AXtoRKHQWjRs2SMNa6FYViE
7kHezFmEoySMxLlLcMpjrTHYW7rtc+dASbEAYDBLA3hFmu/TUh7znel4/ptBD66VsROquQ+66iqY
hn54iI/mJ7HDvYMdvJm+qACYt6oYA0qZ5rvkXVWQSk++Lj7kGRxv/RCXCcxao1KgIjTpnqzK+HVU
ysdAKNy6ZTad1Tbxjsjf27VFw+hxjChqzLN9NK+XcYHT+fB+Co2Ko/xhjQpWht/xvYfBbr62ecm+
XKH2WOvR8EVXEdXJ6Gf5I0SqLSiZsY7Rk0pZ4wWrdxIwK99AJdIcZWIskxUyFDKp95YYR3AY+fiA
P7HZZBFp817rDVDsu8zeqE5z1UK7QtYTYC5yJgA8mB9XPsWbRS7UVK8lT96r3dv2Q2v9FEV/HeFD
XOSBcsrvV0Y/qheqPhQ2q4eY338T9wHOUce0nA2e0PzMk7OepbSyXKKDH3+az6SuSp6hb9jI6qnm
UcGa3+sZC9ZRFPr7TmmrizzoTccSOwFwdMbiSa1y1dnQdLUotQ55UCS7lFgFnUjN0TM/5A5cou2g
SAASazdFFjcvk0I85WAQK17obH2n+dUwX5PvBkL8IhGyv3WjXj7P/hZ9phDD/iyfdRpbVtCvFaVz
73L0alU06KqqQ5oWnbEq5WgfjIQPLpsB1W6rvZZH78Qh4XXu1bRdtUNS7v1RJ1lTr60zIEJKyqyK
cq0m1jbQN3LolAfgATSnS1/ZlmYbHZPWe/ozFqljCu9qdP4yPD1BPMsh/dLxTb2g3luOht3Sqz71
WK+Xj3H5BOWHOfZmdXH4W02KN7CB5NYqj/LJr2mOnJfZtfGSdC03DCQXw0/148fGUo1nFeyovOz4
Gpb42GejYgQKWGaRrYJJHW4jIMytBmzqi5OqP3VEL1dPTNc4jdOrJsJuWxOMuGll26ekzQ5kZLYo
lZeePPs3x8HSwuhoTDVuHR9PH5zhcIPcZXy3KfjBzjbLi8cmnRkOcUjmRs6WrPv0SOUrvNYEg5DI
yewd2SCs+zTfUW01EAhVw4VsNn3rIv19XChniuLfay9SHuD7EJTZNcoDsYHGKs/VmwQsRq4VnIMQ
7dagWT2OXwSb0/xqCFGQyVfyWoBZcXl3aJ1gOwtbN3++WL4aosxFpN/NNMVwJi2F782QmoeI6Lqd
1MKhqF4Tmeug6J7R36hfFRR1WzkEyMHAyIbg1mHo8/Ew66V6lSOMhOqGmUM0FIt4shVm+vtsgP/v
K2IyNFp8HbK8cmAvrJ7dcuyXf63ptfJ7TZ6GWXmQAa11yHgFTQXkh4UsGJdmdCiz6CcfbP1EDlrw
WCg/8rCEpWWI3N7XI54C0KAYN83eJXJQ2TdKsJFj35+fMWAO7UsNCrPdKQdUtvatD1CxOLY3fa2G
YVkklcSQeva1nJMgWpErN8Oxb77nQ7y1FZuWaoDQpeiKfRzTQZen8jDgh9h2zlhf8Q33k5G+xy4V
Z7IZOwxFartPpsnFSGsS/Uvc6rURqKlsxkB5idbhatnsFhO2qKBCx8EeWb8liqZssXxEZhw9OHO3
okTk8xBV7SHIagTVCZytfhTPTDi0BGmuzztoiu3MsGpiPDe2QTQH4a+vKo/5Ce401nOHLPLVAnnt
4h5DzDwMyEPmMSjrgyBOZh4ZfOvs2lb/mKb9HjFG9p1P2lgx8wB4FMqn/IAjt8dAqdRzx8VKH6xv
ulmQOjYYZA8L/kJ46tWz2o2f8q9Haap5qpAQbkaeWOb1trmqMQbk+ffs9ZRWzxQFuzovNdz6M4ZW
MaL0Kr+Tm1WknLvxKezx9olIBUsfO84lM0+KXAa5dbhnUyg20RR17zMoNWwGsh1yw1jL2zj3U2Yo
G5Z4pW3L3M+PKn67nUlY1WsaEP6Nzu2Q9oG2SMV8hMRqCX6oaHrjIUcJGcPj/Z4V9ScWVKjTuqHt
0FkuQk8SjTTwoBhKZxFoFIbac4HGJzTV8EjiocZ61zGfx7h+8sMag9GsJAlKYTIeRSrB6uaTIXtd
BDxau3KIgBXbjYK0wdrmfhy8iAwXVIHZhvsJ1ONyJ5aAelSvpqwRfWQeZDLmhA/Wp9l2yrXprMBL
QH8IUkDMB7dFgrmc4qF5c21KjYbPOmap4QZ47DeGyEZQBJX+Ndeym6wj1ClpkuNgfA9FjOdkGotH
TYU0lgN36N0mcvdTA3IzyjM6HB0GgipHjN8oU3rxtWo6CAH2q0GkgmKLDnM5L9sJ/bBd17xKlrhd
pGs64s3lj2hIMvMNkESbBbLeUCrduvho6UOGGvbGwCs2VI+rLVp6imSlIr5RlrIugHqCBbxZVA5G
MwCxpxph1kRm8HmIZvsbGz6EC4Z/TTI/ISzUtK5drt6r+Zl39C44ZWawK1tW5pGBMr00gYBaM6WW
lePDog2I2bStgsxDdWf41BkX9cZoYfpO0Ef9FjhSe1d2leqAw9HUt0xBm1MoDmbs+Q6xakM/FNH0
0RLYvoZG6B2a0RmgVRhssb3pxeBuXAdNhPt1yNK9a1jO1WRoXl4hfcIQLPudQ9D56xkg8FyXSnWt
jPrV6DU2054xXstwtZRIcWib95YMxC1oN/NsQt64eUr1uLyLTLY9uWGNv9GfYw48rI6XmJAnyBEo
90mSGc/ExQKNMrpuzw96l2d/rv85BZyK3HBSA7QVE6STSh6hrfmEHRggpfJ1M5IZUNWsctAl8SXy
TUt4mPDH0j/LU5yBGRHSDOv1CC/WxUiO2vtBHmp7YlIMAwVoqqY3++WcVuzRR9UGjQdJP97js0xh
bHyvegyS4tkORvusjJl9T4qDmgnzOBY27Vos8B/kqu6E8OtXed0MyXygU/NRupZyGlNlfHEyHZ+E
9VQ1U338cx9LzUSTDKziwHvkwk1uIx63I5CxAETklD26FTJtDXTHZwWJdlGzTHlwD0fanlvnBzyW
8u6byXj3JgtAlZapq0E52m037WSxTpBbupTtZAHPjiFey3fbMvSPqqhD+73QUODr6LQno+xBWhTu
M3iapa9Uo01QARmyD/AviD3Z7kLlOxRhYpffCnyZ96pXD/KpHCWeOgsylvmYanBS8yeHmcoD+5e3
cJIIOFJcVKuJ6VJ45K84TnFV6jQGj9IZX8ByY5eqcv8UMf7Bg7SONIDnaLWcsa6eq3TzQ9jJ53Eq
6dkS0jVtwxj/jeg7xImOCWq9PdpQr4mAGp1rpliPShWLx4hN7VDl5Zeot56X4nA8GFhChqrf1ZiX
1n+yNuWrP29EcztYXiOI66kthICv7TlX7f8IO6/lxpUsi34RIuDNK70VSXnpBVGqUsEj4d3Xz0Ky
+t6e2xPTLwgAchQJJDLP2Xttrz1MtpsfnLRrKcDMf8+CI3zWXadfjGP5CKC4oUf416fkBipKDaTa
82eW+t14jViMnoy4uRiGtbXtvrzIMcMPqAY5ZsuMf4AQshxDZws/lB6rAICvWpa+q0b4zdMsQwKv
rD6KMtEexx7hi4gt7SDP6fBbHlSkhfKLVpR5x2S0fuomEFrHiOv9OArtuQe7vIk0XV3LQ9epYuiO
ebCUhzqpCheK1RdC5DTmprSLsp615mBZvztDNw7xzN2XGzpPhsU/Fs5n3N6idh4NZOC5hDNoCmVO
LEvqZnWXDd3H88J/qXTofTByGDl8GzqgC95hI9+EFFMYUCigF/dxtHC7mwCJ8ecdAod4vy8yELAI
9gIkudCRpaoaj8FnUdvPxJeEU7/wifN8rZ1sEbW6+l6j9bz/ZBc23lq6JdySTowF62wrf14eMklv
t5jB2yM6rGAXmN0xHAOFxC21eTQqPT/Zw/gqS5YAePvNGAMf+7eLXwtfq3GCSokeGS0Nz4PS0q1z
lFcXxfaNUxZVl/u1LC9ruSFifO1WyrumGd1O/oyml9ORkPLfquKOW9SXs/4qL0Hr2okZE3xkhVsc
uOVryYggVNdY/Hn2pY59DJHBXQJoEftBVT4yJ9XAzM/nKgpBy7af9DXrezwPYRXuU5DIcT1DSqsb
Vrz8lhJDx748W5BJfRsP4/wdudGsfSOF5Jm5L/L9sjU6OKLu8ewjjHmNhvSZSpz9y8NdHVfq9AK1
YjUVTNI61fF3xoRctSkNmKj6+JmoIthMZR6g7JxHF/ByNpiBEfYD7JCb3CtDdPpVE2zrwa8fTJH9
iRgHtYAUqyWXo6v4AOeZArgGFysh/kt5jYUeyi6H+clRdep26zlNtZGI7fnhX1gZluWaVjaFTR7L
nR7FBzvI3lCw6pXSvxVTkJ2CkBBv+TN+1a1hBBYHknNW/xhi5bAb1m10yoGqA+Gp1gXBx+thXgWS
Dl4N0YTRf0hOtnAffLu53TPloHtAiejpJGE6AGbBEmUR9krE2p+nsPQIWMCN7p9qDjvr4LrDrQLy
c7r/AkpszGkD75masXkuGkzFZuLvAt6krcxhxUolL6WB+uuOrE8Ta9sux44Hho4TZg0tKe93iqjs
7zAgGHkWX8pNa008kGWUhJJbzU5eo3ImlJg+JtMEdyENe2V7LyCz4M4PvQ/t+f8vtyN8+Gf/mKY5
ODiMDLbu2Yb+z5aQZxVuBBl6PxGx+EXCALzBemybhyHiPuyQJG0M7C0LiEHbDPcfRmGytQym+ueA
KfG8BqIHS2BDE1OQwgcXVRUDaW6PO+Fx2SZOmu3VoDjrtAuv8hS1wGKjWeVHPXrjQelT99qBr1/Y
CIK+jMz5JX8ruKkAmTVsSEu0B7hj9KfnGoxtQxcH27nGItpS9WhKtF64FTXumTXJNAigyhBrYuIU
uCOZQlcOfSnqD0SBgPorVKAouTVdE7/40ZV0S7XIiGf8+C/FtcN9rAbOPKnOrkBmd2SaxL95qLAD
foaqtLvmh5tDrijDVslZrcnyUijMD+KJyr1c3xpiWDgunYkESAAcboMB2gjx+6pwBPMwG5/JS3h2
Cy38UnxBacfMbW6zbGQcRztvOgG5LwVqkbSATDUQb/8mYrIgFCDaInBqwgVYeZt5V1xH+IxKNSqn
vM+ejVDVX8w2eWwVb7x488BbJnQUyKrpCCbhkUKF0nxqGmKZxTh+u2PyKV9wrxREOYIRXBbC+RyB
Kh0beHlyZWxQ1976MRBcC6VilIvxUzHdaN1n6rrC2Le2KErhOSwI7HOSzb07kKo/lGhwtq6dM4YK
s11PmYDdFZOsTaCFuszllTTAiXh0YYHFQhNneDfvWIvNh3KsPRZMWOvd+dChO4kgN6wW8qvp3Hwz
/RysjpKe9Bh3ONQ75L/zkDaBo9/4ITQl3HAfdstTghUmrJ6m95y16FQgV3MTXdtCRv3OZvWtYKp8
U60Ikn340cHLoqpMwaPCY4qH3f9JvPLJIOv2QbMcfhug0dm7gdZa5F4xv0xQZSqpfFravxHoCulN
YFNviMbZdpPqLoXLBwu/vMEW5GLKn9tOKarTRZyozgGvInSE2EhXMGbbzzQeNxk14ZOmAikv4FqI
laISzkah+CItDEXvqtRSB8L2ukDfgDxWl93csUg0W5ulaviM59aFwNY9MEfD4jAd7MRFnTAX7BFi
b8mALnd2jddZsdX8OQmbekEhXb+6E2kcdQdbIMZ9H7gJ3sQ5LoZ6wXQNSNiKaUtQyjemZymF1wyS
dqdxKvemLbjLytHfMJmB22LxCMfYD5MJa0CsRk+Bh2lcESZyf9dbiB5j9pKkluTh3g0qKncBsmUB
89958fLxMWAsfEiSHnJ+5ewdBR5t0Dv1hiQGTDDzZFduRipBdfVfRDWG+s8xkT4NTTxNJVVKNZ1/
amoIz2ztHHjLPnesDw9WLyF2ERBb7JnUmKaFZVO3kQVGQWVqhY9d27HOPGhqYAPEtP11ARN/2oLp
gzscqxPea+e3Hovfij58yVlWNybuYT4qlGEhXaOKO3wpemjuTIeHkuHa7ky6J5CizKP/plD1/kMI
4MHmZrA3TJ0o3nsP9t+0EK4OtXnUdG9/H9IL3X5C3CAW6Kv7D6+efYvp6D/Ysfbns6LeQMNOA4+x
RQM3qFpxg3A7ncWQn8iuj7Z1E+jo0Xqd5bGB67MqSVeY1RFKqT1FURO9qflcL1WxrRPEtaVnBi1i
GtPoCBCBmSiOrkuAFH4h5i9HFuoVJcCSYATViMX/1g4M8lWqxLcpHGlgpDXlraG2N5PffUDAtlbB
HB/ZADkdoiSCp1otR5KNmaMwVT1VBPxZdv+spm/CRqwIoQOmxZz+pnslcFpKJgerJAMMb2yxlmkw
Q1o9BhZENVRS7ikeVAdmHXvhX3vYw5IlDotHWaCT1fw6DnggFTAsS01/kGKS3qnq3cgIQ+DyL2QJ
1DyIeVGI2J7ylaFQsEm6imwi7zccCxZ4OHzwVqZuDT6ZsSqUcqjYPwETc7ZYOHGpzg9CJsTTSfV+
eNTVZUZiTiDWRiUqR20Vex2EED/lnkLo5WXILXtt6MUbJjciz+ejUOG8CVBsqUXuBlUWOqv5D1J4
D1ZUPvNN0A8bWWTTs2KWN2EkUhF8/cvffh8RraxIYQop+cFXmc4lGPwBnlDALzrx4CZ45Xi1V+ic
6aok/pt8UG69I7RZLvzW815i+uvLsMoJLtYd90tD3U1hxcHBCmV5DcjPWd8fF7GZGWdDYU7J5Rv9
HOOf+MrNRV9Ov2mtWvuhaYF96V59oRQUL6jBprf7S0wsxMD3alOZlN1GzjSUniZA7r8qfZwhAdUx
uOSII0fK9zs0yuOF8tH67xKYFSL3YQg/gtySZ+Nc/1EMdXIc5g42mXK71EjNhTuheVISei9wsx5Y
dM1BJFtZj/l7Iws1QkdgENaddtDlo2WAbUlBhPzl/3+SZ/2nSNBDRqLZjGX48B0EQP9b+kRyIGT+
Jg0P1uh03tKykz9VKDXN27WbKcM6GPPuWrsTFMy2JtWARqVnQH0gh7jY0tAuNhPkQuo7VMvv72QV
2skytRL4ByQTgH022/wojztu5qUUnEPP1DaOUUB0RX26MS2w+RoGwacyjd3llKE7y9qCrG94CHJj
2V9F2kc3q4amYsS4nmq3BLVPZPR+wFII/uyZahW2ExEo31Z5VprcOGnImykQhdGhSgP0sfPc3nAa
QUfKc18SokkGhI8hxpq1XZNF7YTGT7JJ6hcb9VJu6dPBnM130pBXRGa1s1Cier4HG69Mzq5jsxon
qZsI57YkEqUZfsQ5TF8x+N9e2oFfUQgrJHKZlu3sfzMtYnZCPAbHbAI/y5sXHpswMfAQotuQ3zJp
CsSfAg192eP5isdsB8TTJVMAvnpX6waasXRne8YeAFX3Jhr1G9519+7P91Ix0wzmHxubSj/ZSVws
nHYwt1riROvcLoYz1rD+XGSvI4vYK8vt6uaqBJdNVrAyQb4s78LhKqkxcHXn2LRYouXoAFX3Ic+i
HKYT0a+9Zn7IO4XHpLW0wUkxYtSQE7r6VlbNS2G2w/Gv03ejSKICsQCyEmjma2hZ9kb1xmFt9fk+
mocxKe3MS2vuAMxTAJOEsH8rQxtWvVVMpVzliRnyh8DK9F9/Hj30/8ZifLpjAyyw5Tm2RYK97GsM
v26okvEhNhNwdi6zXVcZQTcS4AJSu5vAzHX6fNsjiKYriW/YbgdwVsmAIOJL+LazxH/iHtwmhb6I
eozUD3lH4gzleTQvpWNvhMiLZDqkW3zWNW4YI1JXZml1tHe88Gmq0YD44iVr0nviqlvqxSXN42fm
ft1Crq464RqsNBTBQtXpl1oca91KHcyu3cQpjKgmcb6MKh9ecgRsc+xadMhird3K9lfZ1lAmo9KC
NuQscqhzQ9KKxyxplZn0ZHz1rHo8fVQPsQLdTxkJ9BlbpdjHtExhlbCAryy1PNPe9b40bzNNNXrb
uTo4/z5TCxDbBd1eJknfH85ZYkPOsiekQjStXYceUGg6KwJ/Y8gPlvflEkq1l8nRjSADNES45yZA
PuYZupyrB5Sl3JpRjfpRtVei7lk2tOWLyYnPIbt9Ksk0Sx7aySLDc57HIsZUCIezn9LKpsCWYnI1
ebItHKUNme567c6cCm0vFBciG0d/f5vCRGxh6aI7KPBtrp0XnPDoAKTswm9BMMuQBD2gbKAyQ90m
S/m08UTunsu5pGs71bUvkgYp7wTRqB+vcplFbJ+zU1lDIJwa0i9SyExQxmuulxjXeEvcli+YNJh1
tkdH4qy0PP5Z0OZ4rqjBoogZ17JFKLvxbcBqTR+ro9NOESDokTEkJJru7h6I4wpNCMMvyrWA+3eB
oSd66BgK0MjgbNKIXBTlkO372N9VSFIy9NuusS1Gy1rWsUhOODTGq6PBlFJpy3zhHt3el0BdkYqd
fB0pPVma5gPOEhsq/LzSkmoROyNepRm5JVWMXiuw+M7r/Wfj2P8x2RjR67lk5VaOOJRt+ZEUXnOu
IbUQ1IG5h8XLPp9fHFwDErdiq8FpW38pot0HQKleyZH712n5Db1BVcSBvnY/GsqnoiaVI84e5PRY
bojcypaVXy5dQt63LlSOHdeAu3DqYOu0lMow1P9qY0g8aSsWOtfyoxp8yGWO9HEyPgGKpV+/6hqW
Q7IcieJDXwpH5FtA+H28lB2YPhXaIa6QDgyTXjziP9hUwuvQywXaRlo0AwqsW7She7m4EuEcOpY6
ZDYal0mbewmx9amNTfesK5AoTBu8nktGj9s1KhVUckHrLrY25AVX63uJgEgQuByRtjaSaUdDuANl
lYL90NORoMDJWsuGYvg6xKUCLBVIShpnx8hVEbr6ABUogFfXMh9bVJJDv83DqlkNfll8BOEvdX78
NaznF82Yj6cRw5JtB1a9KdVq2JpaPmxGVWeGSI7ubpy7VVbRNnthmeFSiqyk8Crd1Gbo8iLDCqOa
KY5QwJ4Cf9iUXdAcZQuYYPFipcadCaxGGGetJ4GquzhoxPb+PAMKnXo4YgV9bdUcg9rc2HEirEq2
GYw7qauXG7vu/NP9PbirUG30MgvPUnKiWwrzGJhJeYLpQwnEgVloU5JpNT05yMm1hdWHwSlcmSMD
lOwry41pwMOX56RawmmjBzT32VG+r06Zcnt5Q/FRBf64xyqI3HJoyz2MVvPJHpVqX7G0Yy0McpGF
7IcZhzutqqrf8w5mPBfNRo+DLYVfaAjczx3mi7U6Fc6qhR7IQpbp9FbELymqTYrKPEE0orsWPuHU
mZeorwRMbt0osH8VTvFjpLpzHEJqugB2IMvnqk02fBwWT3IvL4N3kamPjOvT0TS1bJ0brvhUQsh2
+nMxlUSAQfpZkBOzRSjQ7VxhNweto/Hh2P18ZZnlybFCb+P6IXN/wyWeV3hIOTpfOyqaZoFFpGTc
ONYL7c723JlMq50JlKpAFoAT23TzY13xwv+LIJ2n5n+uRF3DdVyVAqSl2o71j6lp3Ym2G/LI39//
VCLmdwkez63psuYgUH5tzNqJF0OeGiyos+Rq2M6vDG3kO6jadKNOrDvlYZaqD73ZJA+e6FXI40ir
pJegd+JiHcxA1EIdvjKzAA8818ALuoDbDJQ/6zvhrnTAD6u+bcKTzbJMliA7LboNdpedEwpZt8kg
0HgmG5itlz0RXVUHIa0/TD17OXVturC62fV9HqvRwVngXNQPtdEDsTXC5kBYp7XuqPitEpTfO7hM
0SoK9PakNiiWKSLh1AkHsbsXn0XX2QuCWMUORmkCNBpuUO4IRMNpIpbyFi3UrCSEfJV26b/CYKmk
0XCLB1TsBrd47PmzogGjsV57dC1SAKCOG5IHqGWATeS8L6rNH65qvrOo0nf9bKPShLMtGqowHW1d
zZimva71IHzJv5kRJfEKvVX6HvbTK/0++9FXwnfUztVJbnwnre97iu7XayRAXEEMtSYcmrhfuorT
rx2q5nBZFR/hC4AW2UidQG4sPLhvW/Q25EOZ/m8/15C9lABl2yLL9jR+sytzuGptaxEPKtcQ587p
y32tp+dJacTZV8aqXRH5Dd23jIplPnUoj6uo7E66/j67M/C/NApTulbNUuyriQbZFDu5Gbb+gc7/
TR79vbGNjvh66lzi4k7iGLeat0gNDZhTY5rPljJNGHbdswbU5nGyJuNR15SDdOzW+lY0VnPpKbeS
etMmO92aU8JnF20O6uDiGofRhn5S6BPPoS4eWCONxqOX+OnNgDL6ZMbNVgck8ObhOgVJBJxadzs0
ItInTH2sXNWFNqyUiHUZij/4XVJ3w9S7XiPc58bPhaZeFK4OXD9O90SaBJrZvpr2CCMCpQTpPBuj
ckWqi+xVnpunuDTza1Zgg7AQE1uKjyBwThl24XBu1bpoHvS8/ERmo7/k5nQ/kvNT+bXUfNGwSCre
c6fgJ7Zj/ahD3nkPPMNcZQ6kB5qF2kOk0Ymc5VG5V7k7x6fkrlTtnRk0eqpK8xjUvpzq+xUrSHk4
RMZ7FrfWI+ieMzhG54WPpd6lpZpuNfLKYc1Zy6h4kE5m32q/6R4nL3FPliSmKEbh0fSWXjdrh8CN
knCSGp+u7XCPNEg3UiYVsgfHnBcLmVgY49jvEP8OV7lpjKpCNRYSMTgjLNoBpvhdqxGHRA/LNqvc
OHPDNXOzmnGElvESC6n/FhiaQWgtmhuTxOOzTTHkbpoqxSEdeGhK3xSJH/5KtdD0GagQ1lkx52FQ
FLhQ9HwZ2/gaoOT50vDh5vPSs87rZ8rO7pvPGnQU84rPqbJD09kCNgn5PW7NOkWOdao91tf7wxUx
JKbmfqVZzQeNRaP8QtDmpMGwTaehPIsmHwhPZM+bzwnXd4j3QMqgov7ZBrTKz39/s9LFydbT/u37
//4GyxbYKzKl2Q/tSskcyr+FV16aLHFutee+iqQqPyq0GnMN3dnR6O+AqTrewfAsurFV9tOMFX3h
ua5yDQyrOzRAlddNWConHSrNYmA5uIRiMD74feqDP2zGpeTlpFG+0ycA+LDlqp1o6vcgsfzvEX1+
i3/lJ0wdd5H5dEeorndbOfhEQ/ELBUDGdGjh+FPzratfmLWSX35ILEpqhDWVcwLSysG/mWUdf2T1
Wzr146eBcRcwukh3wJ8PVleA4NVm7YCKuy1TkQnI959cuIYctXTYFab+06k6Y//3A6qMtZWv0iWI
B0W96ImI91VZ1ztCabSrF/F/NW3Os8kgKE+iJuMqvVEaGPfE7+D8L612PLFYoRtfWki4CJsaMDWC
+UJ7agN8rwyynQENxoNp0ckWxQNFSNKOKAtYasfGKZVz0tSavYVD75DmKH8BGTBI7sas1veZbr+l
erK+f6Du2Lvk8lEySJXu6DUtFU1dQSuQw8meEaHFIaSavLp3dlOX9lBv6idaA1jKQG6lrRE/5ab3
GJCOuIq0XL3JvTyb1NvIvE1JWx2PygTOtEKZiWARxMr9OMvyeO1YRXX/7b8HYfXvfoW/2Uq7rFqE
HnVfnzAhasXd+Nl13glCjHa+N9wJ2zgYjvYrSHvAzV45PnHtVN+ehZAyHtPq4f646gOUFaKPxB42
vbcK52oITcb54WH+YZ1MmYKbeCLZxlDUp4Zss83gAkLCskrlQkvrNXPiT7dMI7rRsEFsUzwSdjU8
ppNxjEK7fwEaa9abHnkSYyQRGjMmyuGzPMVG5gFOKYEHjcaqYmH6RymX42zcF331ValmeDKDOj/5
pgGlfzK95yAFrOfnoPb1DiXTROV75RhpcpBt8hL55VQQOqKYWfHcp9lbpKfNl9KLNyVWcfcbTGuV
3wlXK4mMKIRt3AvbxstfpgpRa1mO3sIskmyP0i9/0NSoW1Fzjd6hWqxHXM/PwaTQc4zCuRQbvROc
qmymwRk2xnyoTc6+VVpA5lMGLA2Smmx5AObdFhbi0NAzlfUo9PYQYvW4YVX+bUGBcaVxyCzyS1sg
6TAGZJux7rZUtKphVxb04ukeBsc7fSY1SDGsXXPtxaa6MJwqITJGyw3aqGChMhXd+KASodPYTfEU
wxg0C7BktuofGl2/yMVEVWJnmVwMNNMMVzUVRyRrz6bijN5x5Yy29oIkewBITDRcEZIVadosP2Xf
2xxzdJ1W11E119ZT4P0mn9u5wu4UO4CjFMBMr724KQ0jwi8oozidcwiMibFIA9BZjbp4HXiXkZqS
WA2Zc2sMFaumuumurmb0O9arPgvg1rnYw+Atzcr0l5HQM+ZAaO11ob4T79LMJK92UzVC2QUaJk1D
bcetKDIfA+FcFZ0PY48Gg1wlUkWqoom0GQwgMK11460yZ+V2Zirn1pwIKC8oywjjpzqO7q2I9eic
23gfknnsw1B9tctJPRZGUtHd7drycL9/KFnaW5+a5EsURRuq8cUH1edxq1T+tDH8Qr06MfIPiWkb
1ZieqRtpu3t/c0CSXO+61BeP8oRIhL1zosFdKJPtnRXCu1bxjIZjPMqvrgLBNG8acmByYAxl5qsz
d646IK3G/jwbOKukLB6jTr0fKRTb7i/SRhUr5/O2qlKIsUoFBhD0GJIq0GmNLJIrYS5HrWkvGGPS
gyMQJ1uu7p5Gwb/nkpm7wleQ/mAUXkTdnOATDcqlqPBLeaVPjFylumut7HN0K1zak8t8IMMKT1Hc
Pss94sr+7MUaFtwqRwxYkLOcFsr4wE9DEUqzj6AzlGMwGDs6E/4ypj35NMB+obM8eU/yXDAALAVQ
xZRPReqy7ODOiGXQkuwS9AK5ZS86aO/x+B5HKXv1UKzsmOYtHWQDJ92nUmGNmMxCwBtSs5faCy91
504/bDpsS9MjnSHshpJH/exvi7IKwkUbAV4PfOW1oJ48EBtJT7isH9tchafFaZvYzBOGan3RNVG9
0WvcdmMSQPxujfQ6lmNypHtD+Grv9h9GGK+N+Zn/j+8wDf6x3F2Eapd9ziD5coy0r6YDDRtGmnOW
G+yKFopovmBbFs4zL8PNCie4sinrtG3R31iiNwvywE6dnMuahIWjNppq5uyJf4ZafpS1PnSwaIdR
bJG2wa0XWaG9lVeZvN74NwSJAfWux/i4i4iP2BPfUyAwhb3o41V6T+vqArH2xzCYw5OmRC2/p9Ce
iRwb19o05eeaQfDQplRhev+VQCxpg+oa6Dul5vLA9s+INs7pqCTPNF4ZNWk5RR6EOz1zjqHXE4Ji
UFYqvVQ5UxRdliTI0In2wLXe56KGMg0b1RpCEncoLN3JlUr/msGEvnZ81IhIbH0dtVmzDirLuOZ1
3ayjeS+Yz8k9eY506f6CBH01ZnM84yzalfJd4KzJXp6TE5uw7PnkdH+Oc4GIqpDIe/W6MqAIjXCa
apL60kbVe6IBEAV8fgU2RmKE1ehH6ZttlH4ZJ6yGIkCGq9qwYhyz7uMsMXhlXp1vkDarB/xx2sWi
vbdkdHJ+5mTlkbSQETqzl9jMJpuamZZOisVMOQrit5CcpRdH43FBhfmug0u0yd/5wEch4KjOBtAC
GBqPouFJuxARATMvgFThzxsnJgV5ETcUj8OYiAUniej/FD7lRfLSqIM83BGP8cSIo2op6lxMTnbf
ah/Udh7Je7Ifgz6zaWMyoBddoKEO4t7snLbCqAr+wU+o/CuVobye5bbSNHE1UjSjahK81X1rInPG
YlugNdz2npnt3BSzOovO35qvbOpKWL8ndtL5zPylxIVv1XhTf4ojJvehzQSh9HvtWiIy4FJyw68s
Jy9JeTKA8t5sv3UfW288JjZx6qJKU+IcJmsV50r0PrUTCSKOG6De7+kRkAS3qEJRL6Y2F8/4bPMN
eGOyROfgeB381VpVrmMRRSeXsPpbFfQv0xA8sejCj1GV4lwz5zzLvb83Vevm+7Qzz2aU7e9TN6qb
2SsCkItD4/+7Nv3NHJj2g4JuDT6J/HI/Wesii8BMZ+IMfsxZqaYGKFYUBw2N+E5VhmER0XcOgfGH
u2KgokDYu/JJwPFSFFr8q5v9slhH88fYRGrhMNHb0oXsHpSCRVPuu+8KkaF39bVl2/ZRDyeYTLQf
/nbRGw0+1gl0x9bnCnxQ1HAzSQsksoLTOG+IRGTU9EtsNXU7Z0H7lwx1ztF3B4ous+YgTF1iPEjh
fOh7ZmzMbOaOjWnfGlZGZmShjZtXRkQROjtmItZTRHYAOL4tIXD1q+Zb5j5uWkpQ8xy37GHq/XVe
i9PvPrWfqSHiWZmkhFyH3p/GxRkr+Hc+WMU2y3xz2+oO4SxTcKfhu5FKqKpXvlHeIg9WS97yLCv2
GnOPdTaoEGIpo8C+BbDgyT5ZY3TfWPCIAXJo5yvma9R5xlXJxz+bofhJ4aC9VLow76eD3ioXIOxQ
zbVNu5dF/poQPHR6vljfBdkNMbNiGB+lrjK2fOP+Rdq87SoIvJ6arqBZGagdlMYBlZq0YRVOrJ19
e9fMCjMeQcl5yHrAHhw5qeLvi3B6lV0niQPCox+eicu7N8VmMZE8bavZTy0RAS1IHSZXNuMvczAP
21Kb8PgZRO8qtElqn7TwxorLdYs+/GRHHU3DEUcnNPsjYTb+EUeaf9+Th0YQiqM2Qt5+CmbK2pgj
pnDM1HtkImZskxK5zX1tzoxJX1sUIpeKWvufla1s9T70vyOvfAAl2G39lHma1JkEDo4SVm/TRgI2
mK5f7NRVdoOiiZ01aLSjsra/9DYsvFKM/i1UvS36fu8iN6Bk4U87Rkufvv1zDptrc7zPeadR+RWG
5SvKa4PB1KVH0bBgloe42AlwDUeK/aFyGmaVR1q3+IokVYJVKn810KBoZN7XkBv3ne5fO/OXQot1
CBmXn//394WEqX1oTYWlNn6g9GP/mirrBiS6fTPLtiK/NalPSgr2om59tM12lr9rbfrQh9xUJuIf
mHXKsKJDJw6ZanbvabpL57tO8xJ3l2VQQhR7hfxcvMVZV6ya2m72TVsU8Bqzj0LxcKp3Kszxyim2
vfmqZ4nxFvWRdZK+aHkYM61bBK3K1NrDlZwE3dHWnrL54A/6x0u3fR7Avw24OB+xHQ8Y5ciX0InW
nhlzctPqRXDwG0Kayrm7Bm3UPeYQ4aAsOEy3gmHE2T6Ud+BMYe46F2WWWbtXKV3EPwppVg+uTLzG
VceK74gXLcDXTdpP3fbmIy1XzA8VBEcHpUsZDNUxGbL6NhQ9C2ESYRZO0hkfHgZjqUcdOoh6bpvn
J68txb6ZFYs13U+qYUzOGgx2YQSseiyFQqxG8BwNVvazctzfBrTzDd7DfKWpfoqsnjzHpiMQpbWE
CtwtJISR1gtqeS97xNglmNldqE5463/shWT+3M/Fco+S56rQpnrHzXaU15/Z1QpwaFI05aEWxDi1
8k+79Iof/IltOFd7QMReIjtxeLbZu7xNDWJorWAXJz2fckW7kGmnd54aTbyRRrSgiR085+2TmMUT
Fs3X8zSkFoImNBOB+wggjzCooj/HI+tKhACYpyTodHRTBWmHefDtQTngZ0eHaQZbtQlhWM5HhmjG
VZZ7MXFvldgLD/j0vd3793Fs1QLDGHmM2vTUdFF5lZ9RqKnF9r60rQdkdX53CGyr/5536sga5A6e
Wf9UIi28o0mqLOeZ9RekZJo8ygFFcJLn0Y/s6SXUZ/ksS4izIvjScFfSdpGNUQqTWyW1CNQx0pu6
/fbrZMGIVP/MoC4uI7Vwbh0+ja2J5GtvFOjL+rw2lmOiBtu+09RNapi/J1U1PuvB+d0X2Z+dKDe4
EqtrMCECDgV9HVn8tfPv3mr81454zVMTkFAiT5PNYyyqHCuWmyJXmYU5d1623HWHS+Cpm8IvmYaS
oAqSWk1OZtkwYgNI6Vbw+AMygmqW9X6HZHFe9aZ/HfrQ/m9j669l2c8a3emYT+r6jjPLWgMRRjsh
VSBHUfaLcRHVT/JoFlcnuQddwQzS4dZ3ev7kFx5JdbmGu7cwyISjur82I5Tak+kfvXkj9xqz46qJ
tbHfp7LK5nrdbwSHt8l1IyTMGfenvk2MYCXh9ZFN69FMouDq5AjENEej84uIdtl3EOMbxyBMRTq1
lAh+cmX52r4YlXE56p57BhE3odwKqY3OSmM9a45dVjAvCejbz88lBebeSlDRXerg3e8vUH7BEzer
9JmozeAAqXDrC6KV7YDEjtBGZbiNDZs2YDi231WsCpKtugdH1Z2tmZja8e/NZDVGuSiLmVbdYbOW
/kGWW3+chPJQ081453vpQwW9EAlljv1D7/+4wYJ5T2/al7xg5Xl/y8j26RYRcbxravDqQkLkJE7O
M4hpiqQAIa2Mp5x8D3Jwa5tLPamec6N9arHx/2DRNScTaQaJrl798D+EndeS3EqWbL8IZtDiNbUs
TRbJFxiLAloG9NffFQF2c+b0tZ6XNABZJIuZQIi93ZdrBK1BJ0XH2w2N/SCc7MPV+vRlAaB2qxYX
0y2+3SO9u5HUDGZIu06vvl3711meKatPZ0XepYhdHARoPmfVv21M4t27KnWvjmfDgEy7YkOROxCH
+st64xg5QcyqGpmCndu3DS39v/YgYRh0y0DZ7lUzoqXG0Gmtfe6mbLj2ZjdchXxRR+rahEX2KhKf
2jOYfzJAH/s2tC+qZzHJTsUSxCNuFFOcVOOCT5DVom02237hw2RV04OaYO4x/Lq7M+Ec1Rpdz4Ya
6xdBnH+X7OpIreUDL8iuxSSuZuieie4T93WSMZ30iMAXn2r5Q6/Dn0vqe4xoxvs6jHVL535YqISi
xQp+9KPbbaw+sVBIAa7ssiU/IT89B0vIDqZ3Mcrr5X6O7fYtdN38RC5IcIxgyr05rfVFPSm0fL/b
YkYXEOb6rW/kakrTrW2ibJWtnpK3RcJQnEArTw273Adh+BrQ74HkUffHKQiNU5JTBTYC0o9Cs8++
sXk4zDBP1d/fFRFCM6eZnmqdah3ZrtZeIxLgq/wJfV5+ll6Wv/AxBYSuz/3FjBPxyZqni4XaD5af
IGuQ9Rt+FQhl5HyOr3UVGafC1ssvLrOqIvFgLSsPPPznXh+Nw8wu+8XyEgRPqTM+/ilq06begPE6
qd8qzgqDAmo3k/vTwBOWxXHCJPZaFdTnxMl3adqCq4wBq0awSRu6Exe3oUye0ktG7ZFNjfaxNOOv
QeTx5zkJCM1q0dv1i5Sn5V1yVnvzdDIJqZn1eZvnMyk0acI4ZGdGu7N1vTk2DcqcSCaqmD0S/KZo
6oM1IsVTCVO6RrwizTo2rkBnwAzuJsptipYiLfivPs/u1o+cz1A3JrA3on5jav0utKB7znv9iyON
RYJwCS0epOGF5Kyspv5RF8H3qrLcn2nSHXu0uu8juswBisYrOr3pjALD2ixB7p4slrjrCl3IZboz
QMcyw/AMUCAmILIdj8Mc5iR3o6Nsms5GAjg+q39WCaXA3vNgGHp2bOyxfUt6F6y3+dh7cK2hoMMD
le7wugKdqkX5Q54vpF44JHopNzkw5uyuTmdQGde+SdotM0S0d0K9uSxYl7aLlJ/EZpUeu8gyd8CP
wq1SVrv57c8iPM7au2NUwWNjB/5jmVTN0YICgaBoxG5o5VC+9BD7iUr9ahqixzysW3S9rQPQEeeV
qVY8Wy2FSUk3CNI0uqx/82QDIa+i4Fua+OZ3eSD6bj3QRyf9QmA7npHqYEqd+dIXxYs8c8iLRa2d
bXTyip5Cpu6NaER0UsIwtZxV19p+qA/pUOzVFz12VfgELnDro0M6rnsESuLeQzW8uQu2DkOOp2oT
EhqiPWUTApjJCo3HfCTF9pcdNHxdiuhXaUO7L1zCnl2jfI6WqDon0i5Ma8W7d9IkrI6MivCA1PeN
bde0AkOmYZ1WeIXTH5rAYZA3YBDiyzd2wI6yF3UN7HZHYnRvniPIXU/UXV4Ka3C3TahTTgAWiTHH
zrZ67kx7PDv94xjE2J38ZFiPWnmUhTYTZjfYn6d2eijoWH9iaOtPCFfTY1oCm14/f3xy34mBl6HV
9bvr1N4d6jJx09LqVRDWd6TS0oApReQUzhqsL6f0ccogYwaq+4SV0n5SR+mivcQlZAR1Zi12dfKm
wmw+dHz7B5ceBXvSF9XkT+36Kkh83uuahldfAkU00kufnKrT7q2B4sU14IOw5gy2OQsQpEOOeOly
wqcr25E2aFYNTTn+KEH1SoqAA0qBobbJ+2lXjiGap5zJgz/fX6OUYJOQXhJ6zUz6YmtUC+/rdwBe
zD7+rTowUnu7ee6qbaC/pQt8hzSGIbOy7+KaMCetpVski5FpRq51nKcl6escVUVfPk1+d0rHdNko
QQJtDfhltZ1LGSrEE2jbxl2NOTk9iy5IjJs+Qw2XZQFVG+i8BI2CY5yBDixH0ecsp+Q9Y9u2czFS
7Ycn1eK+BgPQaX+yvNc2NTh3yJMZ+RnSTGcZNId8d/BO1CyxVzlW+IflQimF5kq5HE298IkeW6Cg
VT2cPg//PHuvqnuzZnKB5TDSmkiJVbNpxfy3ttVuLJolKHvZe4aFVR98khqpRk/WO6ydclMaVJcV
b4JIbGcbSjFz5PJi2f54+vOYG/w1MHGbOylk3raUVcDMdfeBnyDfgex8ZEt6akVCUBSrFW8nSo30
66R5D7JRJ9QqnvaqEyzslMc/salTKB2xLJkIz4huJDNQJ2XV3OYg9NZiUxCD5Whj56w0ggR8tecJ
6g245y8Nxb6nOtPwd4nwodLFcGfkjdi7SF0LjxbStzC/K4GL21khfk4m2igt5yMK1mKrpKqmQ68I
NZNBvZiwuwrawKM6wqM/n6Wha1MGRD/bg/lJnzPzLo1XNEuT2/p5ieaNotNwQn1tPc8hOny6ds7P
vS+63+vnpldfF2mytouB7YA+UsagJEO6x7h37YAUINl5YjdSnCZvYFUqT3FGHdYWut4zgNVuslNf
rcMid2v0prhNFTlVq8xxXGYfrbYM+BOBtiVQ73fW6PUdcFcL+CqhWtkT1ceo8x5MyIizNu13WZEk
G0Zu78Jn2pFo0UyPyKP3MYDDh7Vj6JbYiNgQ3eIoNui3N8atGrTpmtYfaei8lKE1AJxh96tFVf+V
IoeseVK96pUWtnOa4LJmkoWkElzQjBzrUgACLHgu1/YSYMBtKprqhOlF3NRRVM/iFstri7wWRfO/
3s2CcLt2XGCOxOv/KcjAxQwprdKZ2FG7sutTjyb3YaRluc/rxmOeIqQ0FJr7NbemN7uc9N9m8NbV
ufaaM8BvO43maW/m71YRMf6oZyCOppuhbqLerkA8ZS77htC3Hnx9Do8xYRkbuyvtBweu342a5baH
pwUpiPzu/SpevpSA9G7JbLW3+t9HJFPr5z5EX1u/qDiyJXant8h4EVL/JKZOnah3/GE0N+5SNSet
LIujbXFq5bV4hB0jHmNidJAqyqayY4/Zs5trJQHdzbS3G73/3AxatneM2DrCeBk+J4QxbWMP2K16
twumclNHi7gvZdl/Tm3M2Xnsk4HeOkgJA3Pr0PHfpqTR3rUcC3sXZr/1KHE+r/JPIgYORmey1xuG
Za+PRQBboX8r89m96czlBzs/+MinES4DH9MHotnYQ41NEtAk7IKTwRLrZTQp03pd86jOxKiPpyqC
vz0VH3+FJFpI4yJp449cFpnqOkOBops1FcvkXYDPfY+ygOgew0ke2rCGLZCPI3qqEDLdIF4ylLo4
4yz/A/Letp3G8FecBcfJRLogpX+FkdHtWormRlIs4VOR/bMKHczoUTtse1mHROG/bDWrsfZ1CsDW
rouff9MHkaB/X/UryVyhyasr3zho+ZDsIpfln7b8K9DF7+L4PjfAT9wpTC9Dm5hPpmMcKEPRkPOL
5ZE4cdxCjfuJ9cJ8Ufl6NVa+dggf1HiZFA15MWGP1bwIyYEt+GyVtFilleSCojbc1W2fQYytpknb
BSObhEgmz4R9Nl882oYbYMeoOMVu1uD7u+GwbH0TD0/WZuiiGwP5j13Aye9dhgsT5+V6w683trHP
9MUgEM/FXM2OCBNTVsBuLbvp3nloVxMzTfCKL2BhEDf9RCGx8csouo1a4+08ssV3Q1bQoJHzjci0
pybpBgKNRrjKXVzJ6aIG1x11OwWra2bvsSja7E1dz+X1QiNBpowMb58HycLKf4jPGOrsN6uuXsU4
JaCdI6zPtnftUDSrTmgSVvRQK2PtixYluC21qV43QRUPzg18R0+iRfnZr6Af/X2Buf4/T9Ubc0VI
oFOgkyxDiObKmi4GsPYoiWdgaO2fqrs7Ym0e0pRaH7LB01wGyTZBHcnMWFEINbml5Qi/DvOTsx1G
xKJqcFXD7PjqOcvAVIgT3LJFfBj0kEKGfPaldPJEpancxCYE0zwNhcw6sT4Bg8QK7prDfU05/Pep
ehed6p93zbkkKX2I6e8aHVWOJHrvw7p4aGsQEwSVRe+QIbLzUJPLqd4d8pI8nvG6qqmxXxinrumV
2Dayse7O/CoBKKSoI4RE5qYRBvV7sRDM9Cl4YQrYSAjkivxvmcNhsthYwhxPfuM6B4pAgM9wHD33
htyUU15TZyCuTqYskqkzynmngMaFkfY35YZESB6fm7bAY0xI8tUMhnynJjnbob4aadOruk6rDSt8
pXtXE7I4NayyeWb3/2jZSf2eiGm+jPGsbx15mgqa/KkndnbnonUqIepsRhkVNfMLL1bYPfAE0duI
+n43GGF0zINgA5g9/kDpK9AvMZI0TdU++bYB5Cm3tY3faq3b7UcAk4wKrKYyKyOWrelJyEaYM+5I
AbFvdfka49s8T17kbKIG2H4x9yUGCgsXewbtt57DG+Nb/GrIICPbKl9sO4gvPgrxizoi1x6f3vyI
OJpGsxTTkOFA2gQj4IMBCfixqzuiUviPvdluc1UZzlPnfxVVngIMLXxUVNEu4v681nHRbfvUa2+W
Ubg4Hv3qPWkmn5x1Fm2qy6FVQ7GNioEupkluRpkm4ujHMIgz5AYbg9b0Ru3VkB4PdNEaWtw2M4sq
VfZ+0p3Z3YZ8ITVGEhnvpU7VSxi4G+9zRm3cce4A9v88Jc4o8gNEM2Lje/d7VWs6a/bavgQVE4vW
TdZmnZnCzM8fsLI11wxTIE8mysWCxTFJwXc96S6uY/9Q6E1LDMmmTUS9s9Ppi8pdZaP/3dGo0a23
+p8lTEvBMJT7GiX9t72mPAECHTZZ7/z4767a/49zIbABtOsm2SUOW6B/pDyhsNKo21FbEeUrrpbq
+LdFnED0xrecPqnSug1a+EBsX7wN9ZYiDBta1TdQHYR/9BKsoFwOKxKyjX3WlnZIe20UMT636nct
7dcrZUVeX3VnU3prad5cauAX3m5ZoquYWMgNFOMfxoxVdZG9VS13F5Si6RJbuPDoofr72mNw7oth
eAMfNF+cNGBfKN/tuuZJm5zLgl/+3pjLdGGbdVQ7DB/nCW1XxX4qk1bbTagOt2oOIO8yQevQb+kw
ABgNGNxbM2GFCw4FQ2N38IQPGXGaeIoQ+z6skMMmXNDhhywZG6dyNxQnxbPbGu2zFw3j8b9/Y7b+
T7NJoHPNNnBA6y7pBP8k6uttRQSEaxGYS43kiN4Qc0SY2tcwqJZ7MjYGpVD4Dmk0JODEdMR4S2Cc
laPML6jQtXNZEeV2aYTx3MjCkT0k+UNW9x/qbCjt7EHzx48yDd9QOFZfhS7REYzVHGRNO/+oeu9d
pGP9FKHauJKpzYKsxHeFQDzBlo5+NTd9mDHoLpZm+q6R871Luki/NDKbs52ob2vmAQGUf5iGbDon
0BH23pC+zGHt3XRrXDFbwvDYqgoBuIYA0Me5IArXQR8jfNM5K9Fb10E4hGDS4AW2PEkdo8CxhFIw
AE8yHcu3dNCSrQk85WybaflmZE6Gu97qngfNjfbtUA+sVlEtZ9gh7g74pw2CK/FQdL7+ZlQLC93v
IdEGL8pjqqc4bMbZeJGqIxqn6H6UL4u57QeBDvUremkdJaTXviK5Nw9t2yfX2g/SEwkLxm0gCvpS
GuYrGTrlEwRC675AbZY0sXuo9Md2WWkHlHtkl8pprfXS4GrHMZpFQEvlOIW31HTbG10VWSgV2sW0
CYBPDKd4UuquYiIdIrOnjJpSnGwRisgNS1zdWT8wjEkIceFkwWbBeUMYVNTSCc3MQ68t2nPZBZjc
9elsIibeJ4MHQ9EsaK70Q0/DxbXC6+iGGZtbPgWNeL17aY76cT3SpXCwNNGrB3g4T0ETtMfCDsrN
2GXzvS38b0Ep2ru+5GLauOhg7+t50JVXAiJ26pJ6MdcfwdkM4/+muphtMh2nZpguaTH/lg2tq7dU
+rM7ZSf1tZRV7xwqKDCbaByxpseW+Vrp7FIm3/lYKz0Q19lCk/iq99MQAyCi0NPb2q+wTj/HfmN/
XTLI/lkWxWeX5sV9MbrPHhLfn1qNcqpHPbwxq00NPynZiDHe56Y7/ApNJn1/bhD3CIwBQTq8t5rW
bPG7EaDS+N/mLE2uTioS+i0cmQkGtCT0TovU1yjOuGKP+5UXYYaQJrWmDoajmbtfncRdTrGK0Y57
B967aqDh8q83g91EW6IjC8l1kA5cwwEGukA/GxgcT/jJ4MlJ2aU6tQd32A2E6z0kjv1VubyrntzX
0ZqDs64X495GRLufqlG/J8RIqoqZejHL0NjXehLQ/i4+KYLG3JFuPuUf3sK6yEqv7LXj13ruELwF
/biB9M5QaQr9m5e71m4Jdeeqe5ST67L46lh6R3eDGvfcdvbOGPpT71j4P7Xkh2qZCo+SK+DkB11r
qicRZduZmBXGGKcAmRCx0K3RPg1e8yl0w/bgpIt/6b20OVHIMXhQ6cjQ6LpPelEfp9FckFulAWCp
SGCyxIFUiP5cgU58HVuWXGbQxv3ZJxkdWWyK0rZ9U7wUw30cYsS6f02YhRZ/bROAP2M2PLEAQXXc
dYj95VHUE2fQa533ELvdi+1a46PChIf+8DJW+oDNCTl9gbXuSC0+uMT5BNnPzvw9/3L8VnvmwveJ
uG2tK2rZ1N4E1fCynvOPpGXEo7zsPA4VqgljyV4M8LrbcCb4RC25u5HHX52OY0oGsNqbR/NSb9T2
j4qBxLQsdBOotG0jgZNppOR4sqc6v/n9eC4JbkGkB/seLvVye1AYfLIio+2q5TGjfNmp7oJbsXgx
urm5q3vLo9W+6e0ciV9R7rHQMv/E0a9cwqh0ITSoWdK0qc1CfpS5iZCFIJGIm5Zsh+AhIwhNGStq
3HvHyQHWKRbHufpi/Gb7W9GW1U8QttG2mHqUv3lhn1LGnnV9ZHVj/pVFSQyDEoUGXwvWMdlqUS+o
BqnLEP2HPmscN32V649d2mWPtPgwe6iu1Yw41hoAVMuRs6Yvd4mi5mukYyAmU/1DQV/UXlyt+one
pQhtmeKQhnW0c6IyOKYFrVfNTvCraZQaiBLJ/g/gif2f87zvkT1N6rwMRjNMGdD5P/BGfW0SqYO/
/TKV0/us7E7okuxdmReHHEQJuU2R+4o7TXvO62Gjy/YINgjndWz074n3bKaTd9CzSQfNGtoPxZBO
IdvzML0qPrgCo6kjv0lpSNttclRCK5El5dcG1ZJSbblOehI98bQUS94WdCogJ1jeUB8NLlkwfVNn
cf8tIAytJd2sPHk8WWtUsUEGnVTT/PcVEHinf6CtAqBOQWD6/Pdd3Qn+abeVLdKCFbV10Qib2Y/k
IKKw+OSJOj0M/YCwznB/5046rz1hZNQPphXk4Dmt8ttsiHOaIPxSwj1q8+lzFdONml8c78UzYohl
XU8ohpiN/VACajEov4OL/O0JVMJbEgfR7bltc3WsQOxbU4RfAhsgi3HKy7gCbdIDNavK5kKJ43Mp
/GqvVlW+lRUIdPwFT2+bbqLYnK4DjC1lMcf93iDSdbv70uD3pYT0Y+IA32ugDqLs2NcxcrKsI0bC
MUHc9Wm0ZXaglJSNGPKCrOfutH2k/uMormlqhwiL3IkFb05qnmkQHj0h0LFw011Jq7PeNdCY3ED+
Gx8mTBgdzjm1MnaCRj+8DXHz0OmujCXytUfh580RIPSjq4DVtnkotIqHKkp7+Ma4qMx0KR+FgaFf
dlInC5wWBB9nq3ptpsCWNCIvvKqRcQ5LmFhW3yFqD/DVVWZc0OiCDhx3pvda2cSBRJfWsNvjZAwI
9f2CZRgxYPXXJfRINiQx41DpQfigjqIsp23t4VMuLGqIaCu7s6tl/lPX+A+uU6TvqePdlMKrAVJW
zcYnvBjZtymy0g1TLunaTt0dLRjbygnnRTcwcAYwqWSCOKvplyzqYYZkS/tEOhOcbU2Id9MSP7vF
HpiWMW+iXG091083HAStVr9SZgzYTxx9KsHvVeL08p1//wh5myxB6j5GnCm/QNXBGpfa4vfhq11n
AkRt3dgUP0g3+N6KoH3zYof83zx9TbrR2xjJjE88HLKnhRDUTT8jC/CrALF60+qnKacUoNoMRdLH
Jw9O2nZNKAozfWNGowttmmJrYffuIVU6FVj7C/7m3Vrad6Jm2Od+uCYDGG3g3HyDKpvX/ol/kYhH
cm0JvgijXzOqqNYbrHdzCNHa4g/bIdi03guNoOBEIhsYTQ5/9YJDopHVDcr9rPSCFUsdPGllACeB
asMQEguPJ8Feg0GLSpYX6/qk2uN6Mu5FCvRPmQKWfL4Ehua8OHoevWh6+9AbhGW18EjgblGx9ox6
2uKkeWtiT7tOUvCX6L73bSJhMxjOQ5n2L2ocKBFYb712cTeOXfxkQ1xRWpGxw2tlnhy6eDNOoPsc
Brc1dD00x+Ixzasr5Bf7MNuetzKig7DqT6kFFMqpYgBi4dycYGs1t5ikkL1Hig5qXOsBcx6Kj8Zt
D7SIqOJbhNmcRogQ21nfkLxLhxp6SlloxYHd9LxvY3iODZZHllnVdFsjdnXUSy+QNozT1AM15In/
6SSZ/T7E5gCXbJjv6nOKf7GHYTs7xQ6fBiaIsfNMiDXwEgIKazd3nL7lDohFohDmAyKlAAyn+zsx
PecsyE3Yp7htdw01xVOh+901pt6+jbFDb9PZNYlqY9JneUL8XoCEsy6rX6q1oLlYhORZbUbaaSTn
4ZgkqJG93PsZ99mbDa32s+uYj6MW4byKDXP9Wg0ANhgZDfeOyzN6E9wPEFzjjWYU5kE5kwNpT1Yv
+I7fRWPZtwwQy6az0/KOlGTcmZHtnVgUD/tl0KLVQzLM4qMRpv1YC+tnQTlg9ezXIbo2reUzjh3/
B/bH8MQmIfs/Zi3nPyLhiCvUIVx7uu45puX/M7cQOVktlrZeLlGS/pz7mPqmvixbFVBqtbEOXcz6
EvpGuFeIWOq+CE99aB8TgXY3T7mQ2ULEF0UWnqqF/KjcuGeBkX2XJUlLpmlQCAepZD+u8yBlt2WH
OSJGlAEa/e8LXtzPWCVPqy4vCPLpoOjICj1P+mK1d6252Bs+1nkHjP9dMizeCEO6DjPBjgAK+Cbw
8+3LYTqY8xIAII7F1U8H5/MCf1OfkuZr2KLiTiuwzgzLw8YY++XoioQqfZ/QxbbKmKE7MWHaIOQq
+qlbqRNDMYAeKVpEVERjPUqlaGVo/U6nkfXy9yjKA3A6XoMME8a/0uOt4H91Xro8b1JzKONC/p0a
3gDJOcWLTS9GXlO+m57J52lOzJfaabQL+IhgT9vJAzGAasAfzeRbNILMFPVDunB3qbpDRD1xD42N
VJEmL14bojHk35f59vfS14Oz+hfDyqbv4tuf1bI0GqPLEAVkegd5siMXeDkxNAQH6RE8gyZ3aP0x
x80u5L0lKuN92bf+NWTsflBvZEZOdyaUzoXKpJmkLlYy01eBC5JMa4+RJox9GTnhA9gT1ME2fBHH
YnSVRe7JgLmKzAA1vixw63wFu1iexsJ9gGRHzpMA09RmBvYEvXTOzdLUz5XInhSfLJpKfWd5dyWV
V6sWaic0q5Dtwj3UbPy7kALVG0iR05AgOOXrcDX4H2X2DQ6PfoysOj8qhA6XaR+z6h/Acg1YZE8g
TWCKFzP3aqsNPzCMDVSC0TMOj6t8JfGJwkSFbqECOSv+dBFp6BbAQ+4BnyPWcOZ3d9TLs0LgqRfh
kCKoREpRMlRnNcE03kzxyTS4o9IXvdSGm9ruosgU18pzfzRxLwC4Z6hgAYRt83QK9vnQhEebMtUX
dhu3xGQ3Whqtcw3toL50kq/AhijYWIU2HvtYn55mqVpM6kocm26vWgRiRlKnB860axHNKUcAgLdq
E1mu/ar3sLnsSCvf2Ze2R+FUNNRRGlJegSum7bSB2ltnj9VR6xvSWlCP3ZzaRNbPrggM20ddhtnd
Tvvxss7gtBqW/TCMxLzOsXlWk6+mO/15XV7E4y+1Jkpsa+vlc/7NCXAsd3ST0omg0spMqG5r1md6
pd7FB6H25hTa7Y9RZzaIhAAMoLJ0VhtqzdC8Aj3VIk8t/NCD0LIwzfLUgBxO0gLXsj8yf5EdJwju
lGwPw6xGlo9yuhWdjlF+LNqDQhdPw+DsLDuEfyKHrmjwmHsDDPFK6laTZxM4VA3VZnRJC/fgyVMG
4BNxSsEdf018DbG8r729kjhwjYr7vjKpuLHCrlls+fXXatbrDX6WX1U/zXLlzXWTRC5vKKhd9ra7
18LZ2gRTfuqmFl8rEu29koTMoiV3qvPDc3JRvoKQYt+OqYsyKGulXR5p+s+ly8zjKh4Ykpg5blqu
6kMUfvkpEXO3E7PerdRnVXAwy87cZuSBbChgfFP/kOK6RVV3cLWkfi6a7G1cvGq1epdZ8qY1y1es
TeKgflot0co6Roovbd8Rga5/1S5G/BiSEHNDOcuWXcK0WLaWL318MX2hf0Vv5CPwqqkD4uzat3BT
dpgkZtJbrP5RLTRX/eTEl35Www4N5g5NTVZf8rwOj6gP2+2qwUpAJtKwgDi4/iauDRSAtE5xRFJf
0EWaK1L40L+47WAQoualW+H1z/DtIeRLa8ncGcF9NBqa+elbH5TJXT29ZqlbMCnSrRrx1C9BeHmK
DSo4UexOn0nFHHf+EumHDJn8NffKHtlErx+Gtkb1EofcVvkwAmYZq30ngvGGr9m+lcyy+3oi8FhF
nUWZ+VaJPvioZvetypBtlA7Kw4W0hHPl65gY6KuZFhUK9hDZOTeG+JanyCdVs9mYFvSgI2OGMKbv
f+RQOTcOwoy/L32YyuD65qFY/Ppczuknk1Xex0Rx0jIhyNNCqzcCH9cuMNroKOSk6av5c2CTt18r
LBEWndrSvV2sIrVrVG/7SfebXVXo+rVxst8qLcVNWnZzNfms2fgrsGvtw4x9Bs+2tR5JIVHw7bSN
5NODIrOsW3AOCzdIySZt41vuTU1wFSxw6IT49DZrw8r39GCXtsauTEEMhzJXy9S+qAWKAq9W8O6u
FVtQP0HH3viVc/IcnvM+tD4L2/9tx1PxWENHzAzPvKj1iXcbg8G/saaYLsGoX2a2QQBU8kOVOwjh
kgy+R65VW/phba1/CuhJfbH0uUMZNr5rbCcpPU0Ij8ep3c/8h8Ygs3etjQa9GYd9J/e+blxVV4zt
WHGbyt1mTmVue+gpmzls+C14qrbUH4j5hiG2syWSXae8ulliUUr+FVW92Ez3/72qQSjwf1Q1HB4C
1wXV7QASC2SS8v+o98Q5/Qb8BmSdC8fd+DODXaKywdzhlVlZXPqSNlVbWxIvSuynjkjotSFKOKa7
QYeh7978enTwJH/m9useaQq92pQ2HKhrYW2Yb3lITwJ7KRJvO04fa3IAQr8av9OnL5ts/Jn2AtLo
0linvpeYsDx9ywcnuasbCLUZhoWk/4A1Gd30cukOg50OgBAAtQPyQbYbAPdzfQoZC/vWbAq3biDG
TQuhDw4cdam2Qt8dlmZ0UKfgjMttuwRv6tZaF2k04yq3XO7NeqOxfzsARYKJIxdpXu/kW7xNJnEc
OfLNKc+MDf1zsCG1SU6ZbfvrUSyvLdY0b9FxbYYpQkZKm/ugtGwE8fxOgP4d1wonq9KOPEYiPbNy
ie9RrFMXQH9C7KDRUGNovcPSESyl/kXkNhsllCnBROx8I4aZNxAlG7fpd1uH8ZiKhXQrjsakcb/2
mUmx/3/bai3oj7s6ZJWCenxEOel4697cyl5X/ZtNxl+JTm6Pha17trsoQRQjOoom3vAnPSmm73Fk
moMPzRh3ICMXHnLjkX9cs5xSgmc/whcVZ5+IhC0+tdMOuCCptxzK+TOmLh7ED0PVpe9T2LH1zXWG
XVlegEv+yYK6sw1zsgLrCMxOF/pfAZqO29LxxLNmLC1b89C4NEuKwwwYZDeQZLqM2M/VS+UTs+FX
5jd1b7Rz0t/ngQ+09V1M+174WM5QKim7t5v//gw5/1kY9CiZOgjJ2XwwFP2jZFqEHvRabMiXwI/1
/YhvUbil/kMeWKG5HjhpW7zbff3dJ9EBm+LwkJvmcu6j2t7aRpzfnDIktYQQkIZh8JzGIOssR7/5
tuSrygrYXNf0Ltzg17oCYszeKwIRqTkRss+K0AmwbY7Tt6/qq9Bq8mHMpH1tPVYVqFDxP9Xz55EC
7Uf7r4NMGz7H+PC3SHgI8pVPlXIQiWw55N4obuqSelGDdcN1oDLiRnsx+j/GIsf/Z3hAYPhu4NlU
/z32qxz/77GIdlGYkyqfX9N2+gMKj4RxwzG1Uel6zupfzuXQ3Dt1xRJ9SQ6T1Rq42AITNyHEBKYr
kqnKQ5swnrVBqT3D0vTvbaKdYRWGz9Yyhs/lgrqHeDdA+/KaeomoRcsEikurzQu9OBcaPs7HfQOs
mrGtBbE6cdd19aOqrXpz+rbIs1rzGoYBL2B3lGKlc0x4yKFJ8jPNl5vfWckNYZAyk6uNblhgXlC7
xKx29OdiRnvjEpfwPARGf0rqujkC+N2Sp5xeCTBrHpaprndtFGTQGDreI93ERDunIMzqxY0JFkqR
tq+QRRy1WEmd+HmQyEUqJunOkx7V8qw64dMC07H3sk8LxfSmy/JzvjT6Gnvk6/V34RglIRzIoiqt
+2TJlnDZZdkDcMJt52rbLMZbT8Na23ZWylFmRrtWHcl3rcL78KsYbgWX1x+QP2rbwsZcYzVkjpoH
wyj6760n2m2Zl3jnCL89et14tqGyPjVwA1dNQFiUm4o9NoyP4gFbRP9THixkqx013S2ZKSu+Z5SZ
R9XK03pQgyTxQarw754FiZHyVL93y9/mhbw1cMazM2wTG2p3IlgN1ENHYLZ/BqxBbKGkVU2ZdXUW
DEkDCoy4pJYcxQUpsTsjta62vvxC5SZ2RZX9nqb47I3aj9Js7G0OmmVyvG9L35SE3PQ+LotgH+F4
yuvi+5KgeP9/hJ1Jk9tGF2X/S+8RgXlY9IYEZ7KKqlGlDUKWZMzzkAB+fR8kFJb1OdpemAGwrLJF
AsiX7917rqX6il5RwDT6m47DLkGFuIlJH7UWh6nyLdQ0yp4lZTe3o++QeaEmpFgwh8k7c+sqLGhI
mI14H9fGwWxHfiN4oYlGwQF9ChS6hABJk2x6hDIhpMz+4JiwlsvO7kEiqWcxwfOGXZz6Dr6sbl/Z
7KDLOnsVnfccMzg4piETftzzVptcVC6ypdFPe9ch2zTfGFp96JzhoQrD/ZTH1mLTbHapeAUSovpp
3xRXnExcB1TexMWy/8xIoecJFGTadF2ilDdp24ZP7K0D8CPsZuaJGV71FBR5uBdze21rYo/HsNRP
lgU5ofGuTmN4G7dMTJYbZpguo/g+Lcazkhcvtq3j42J37ZvCnrcLMz7sIdQnxegD39loOYs06ZAn
hByfa2o/nq3ztcIcCrfyCKjx+2zS1J3VL6Z2R+mZbnQQbANUsNxpEbFM4jB1zve+8LjSk747uhDt
k2aZmzrzc+Yl5HFG5FUNmnlirI8cOgTlQ5hH/zKX1nkqaioTW79phfIdQAkoq2gzwex6VIP+luX2
xUmIHMUdfq0H7ueOMn8jlILPDzlR13cXT4n1rdaQLcrD/4Cqx9osvEfWXdSmIzRZd3RBZHPfunV7
Y2DybAl9N3v5p7b4U2UeHhhILwb9Y55Sezc2+Lyi4sWDTovc12iPpqeSetQt/aA+urpq8y7+CrGY
lqMOTdmS065VBCkbbqa/tWDi6Y99i5vJo+mkZvvKndUDRdPwnBTiLGL6IkafdjttWcfoyiVkJVEy
OkP3Omm406KgrD51onvzCvGQaWN4/uVmIdC+vLRzt03VrHqIlme8wBxyqFF9lPlDMeSF3835gZ9A
IAQfZXzJDQva+AydskN3+06x6uNl9BUUyQPJkgFf2cjHlRM6ngCZWP6ZhmdYXkSZUXJO/RPMxAfY
jNvAfkv6bNNNMw/tjG0F+hj1HsdfKgMNtwEpuru2EA2i6odpXAUMI7N4VO1j6x5DoFADmJ9c3Y8j
atJ4k4VgYOyDE95g3pvBJos/i97d1nBxTHUEOQQecuemUO5okSVEGcTnSd3nzVlrcKa5AUYiBTn8
G2ANbxuq74gk/yh48Dy66ZMU5/Z9oW1rM0DoXSlPHuLjS9DTyQuQCrpWCELczi5asUhIjKuRndXR
bfyZuJlLMVJPCTP/EfaW5wO4jR41iBSF9sUQKNdA/IuE5FE9EJsI198WuimRumaKxCTssMLpwdMQ
BNvIzUHNokM9p8OHa6Eb7N3gpWmDfEe3533SVKb+JcE02fA6iLS+Zb2Cq9l1Ltx96imO8EA2y3Bj
mksWCdXQfLRNxwAP7KWHPKTOPEamqs1Oow0joFhCZki/cEmp2JPNUt7syXzUVRIdazS+ffqtJDZY
qXdep311zInoEaSOm4yJzL6HmzQ1pzCdzRN6u6+p994FpQoJovuGKYl5/ZB5d9nPqSPiYF3W4XTY
ij5GA6W31dGt1BpB23i07TS6qoHzWbaZ6Kcil3JzfQt/y0ZtORTHOfUo3/Bl7BKhF095WeFimluV
liIxoXYfQpE2EIyAXTQwaDZMg0vHeDBA6+6R+C9Wat6TP0XlVfrM+6z0JozkZVTEVfEojDy7qB9W
AWhbAfDI2piUhbgV79gZaZ4RNi1R5usfzb22P2pa7blwo1gZYNlhLwp3XutFKJJxBc2LBtmspoZ2
nh4cTcdFFIUaruiTaasjLNtRRanAb2Agyula1yrT3stdcx8v+jq+MmONEp96LQQZZc17aQMDaRmB
jEpQbkmDmw3VKMIBeLDG+FiEcbcKOhgesg1cTsuUeGoD9+JOaidNgWK2IeGt1Qt7t/Yy/r1s12R0
S5mhYC5O3//v/6G81BZRo2pbnu1aBu3W38tNnSrYJnQ2u3QWGzZqvfHmup3tp3Qwt6TFRZd1Didr
dyS5x5bH/VvTqR/oZIDZetO8F1gMbsITfoYv9HlQu+didpSjZdlEFvIgvfWy+Sii5MNqLb9PhuJt
rLTbul01yu9a9CSLl0gI5mLQqS4eoI8L3JwUWhykFMDMwXOuQ4utKlKnxtajm5H2Z6ZjzKlDtZxI
AVVeupGbyLCMr5FV0TQAz/BiEJ+1d5Qk93MMfzyXoIlWLR0ruZ/gUp780PG+iRnDFc2p+XlUtdgv
W1Y4kfvg4+p3xVlmurmT3qLeNN7n8hTVtfOQxUN7n3QwpcuuO6uTZJsOLp/PUHxKR0dlINzbvljK
TxEY7oMx39p6PMCuJu8OKIJ3Y/B1CIuCMHavvsm2epPVXxXRk7yxZAJVrCp7D54sA5io3tqgDW99
2GEPG9wW1HTcX6aYjbA05vXNrXIQzWcqhVRCKYsrl6l5dJVORbcP00enf3VGo31Y26L4f7tbit7n
cZzii3SWuAwgn3JrOHWzDUuvbnPsMqP5lGXlbjW//fvlp2v/2O0gTNQdT/VcE6ORKSd3f+u8kJcg
mnDg6b/CDeISbEAwgfvq6cYakd4+eoWDg8xxH/t8HDZGpcTfK4vavXe+DwuwZ6xJCsutZjzJYQ+t
A668MTmWjbGTUTOSTqBqBnGhtnrHsnUzIM+EzB4f9Cwpr5rX2P6QkFWw9t34ylG7GzO24y7ehovb
vEJOgLN9oPOh2LMgagFwSA7C6yrpIRGgsBOz7qOZRoh7kXi1H2uLY0IPTdXhVb5MrpG3l+5alHRR
3u+4GSCBL0R19bY29br6tNIebJiEF8mB6Mu55TbD7G0FTvcQi6y9aIP2tlLejblvL11A9Mj0RTOV
bevisXY6fYTjm6L2cFvzMpqD2MjPkgWm2Y5c6gzPsKnKF/fL+tHzO2dqwWRvTXH8eQRjdkg7pT1W
aWy/ghh/mAcN4xzjyo5lcZPbEwu+pBc5y7ZvlZQYSnBl4kW4N1OVv/GxPMZMMBlYxTaOalJmR5Uf
yGTh5cVdXrTRIIlx5SsOJZmc9Iz9Qemba+8SlEhk4dno3ed1jsF6ykg+qF2/rSOkr9kYuD9ZZaae
KXv5H7EXQiS/2RGaw0ISH2revutK8wP3sXZhI6TumVq4G88AryqJSNmo3tamOZPYL/BqCaoMrOZh
hayb0O7Q5UdAr3pYZquGpBI4eNfVKKZKoWGE10G+EDSN4WEZkcpTKwbElDdZAKmFZN921Hq8gYsk
YHmR72U1WLOuc750UB9O2qiZj4GjNWdrIj9+OVO70IJjy9GsW2SdI2fx5WkQ4MpemyI6ptztr8nD
XA/dIWY/vfbRuOHufWLZlPZsrhk9VwqwKKJYx8UiZyBygDuRZ770valtSKvX6SqioahmE3rjRFyU
L0m5K1Oj+JuQVupqQ0WgHmhqmzAKnSbhGKZ3RTc0BHCKDUkHr8N6W7Qd9xSj4BY0oI8c5fTvjxVr
sU78tqih8jEMh1aKp7osbv/TQ6Ez7mql2rRng4ZeGuU1e/YI/M5y5Cpm+zAzzfRd1NsvXW3pvpkx
wsWKbb9kXTQd5jKefG05ZcZSXCaBOV0te5ttTaQ/Zl1+k3/UScZuW4Km1B8nHpwN4pQQfknXnwWB
wZ/rfrrLMK1sgUKZFlAoqgKoXh41RyW6Pbh245WImPEyw2xDteSoH2jEETvPsfWYiEa7N4ogqiyq
tI8MpT4KGqIX1gdx4NbDu9CWaQA0C8WhbCVNs302ymL6D/2EsWRo/P5xWqZKyK8KNdg08av8XiOI
aEmhrqbyDLL4nkTs9FxL099DpAjYl4zksZyBoxOCkm2i3GqP7djzcFleZONEZCEI0pCdUOP0D786
NsImRcuuejRgfWOfGmESWarZyj5BPnO2c/OpVMb5AX/5bl00IydvTuzcLPOInG++A+cRh2hWFL+J
E+P116nUwLQzqrt/v7A08x+TApYr2/ZA1hpkbrJu/f5RGKGKhQFw5VmbpO3fmJ6mPl1lI82QCIqe
4hLA4+aK0ae3pOPjqNPcD+wclWsVf4Rp+zFOZfjHchBWXb5rMr3xZXBi0bG/U3Iy3vLRWGSDCNVk
3kwpzJHat35Sgry9jF3qPhIhlmzBEiq7oSZY0ijoR6i9Fz6BPKyOtabOx65fcJYFq0KmFbvQJN0y
1pGEFyPi3JL/1sFC1P5e9YLq3HFtpmh4vyKLkVKIk3QWkGxU+q2zZ3lvpfJDJkvNrnUvU7RdpFSH
zzidhxUu11rvLZQEVGnCODXtlO01YRvHUK3jz2lGy0Gpqqu1ZC8PU9Q/9GPyBTbBeDKM2t3jeMaD
VtbOAT9d9yQtwt741dJMC934bFH7E/hIqgsjYqQ7BvVyrzylcJOjWFM/627dHVXINN70mmhMnvnX
uEjh3yjs+vsnhVjSJyqH0e9VVadJg3x8fRDNbqvsZpvumqqEX0NVmT4zFus3VqE9lcRYvjmV+4nh
df5tFC8qZMwkmNkTWzbZoUoRbSUjfhpoDukoF72qjx8Z3vAglS8tIrdLYtMoFuT9rs74Ro3mHVal
maGCldyVyfqQ5PbBc8tjEHXVDkNHcRhtV2xtRt6MDv8qNtT6D+Bm1kkmDykMUosgV/ZhOaUPcRT+
/UjMQ7ad2AmhTUY4OC0vLH7qf3T9bW+53n9/NDiGpTKSQ+DqudwXv98PSMhGNkJQ8WPHiM9jOeyj
enoIY/EpnMjYtBCeRzneAQP8mN0V891OEH7mlWrtda8PuJQUQiEozBlvzx/yqIzVaT2K/npP/nSk
Vv3bvxemxTfmpNrF8crpOupWvW2WTAik53wxVlHehKK6lzTGNAspYSep0pk1gbhQUlbiBTI9lN58
tLVA9+VpbwjPR57zvWvwL0gmSCewehL23KxiH3bynOKEgLX3PYNzEyCn7Ght10lxQOA43uUL+ziy
LeljYPZgLIVlxHsMFjMpwAtwPC0+8DSN4Ycvpx4RVyAndA27dBrC0AU0KCN4XFOEp6QpuzWRpzDN
D62Jy/FTASj7f8JyXDrT10a1nB2uDqHA7hnPelv0N2X8CWPDoL/z7L4nvpwsP01pdSi0+ezDsExP
qnQQ6aHmbujMMdyMUBjrzeTg6enZ04Vt9wl+/CZhsWUTbYhndpbpdm7DZP19Mk45Zyf2s4rWlmjV
ooYIAJY2vUSwHQjacCrf8TLiTItI37V5G+z6OmNgTnvik5z2Rl728z3YdM5mMkKUEqidbpDA//7S
wTrogq48y/cTgCc81lz1FM0tHe9wwVMvbJxMV5ecw7A6i4WNU3fxk5r3zPOzLS4x+hFR0FyUwrDe
PAacEjSfxXZ5JJGTUD4cSMxcCIMaF2xObtMUToT7oiix2e2S5RrCDvGoujHeNBCavnRq/fJsSQuX
PnfzBfd4aOGgBMVZyKSx9lErs7duUGFEztZ4V8x0umuFJ3aurVWE56J/1Xmk4EXlp3NPN8Kd4pMi
M83qIdWvXMJ3G/j1PI9fI6ei+5S6HVkwrfHkBM2fKeD0K8pe1R9bOkS2aD+XOMp91k3nIVcV/aQr
hMlFU/u5JQl53y4LqNG0OTz3LNs7bToevIh5d1u69HgIcnhQPDV9N7HaL3pj9FDjBvYIO9UyNm4Z
tHDfNJL6g+bfmc67ui/y3KQkZzJpR3G7jiflqUrPczPaCTFdLU/zTjTchgmCOFF/jDY8KMK6833U
ttpZVSrVzyIH6WnYvTcMtg+1YAZKP118NtvYd81E/dr36uyDm1AvU4esbTRSGuILNS0TyEvX0n0S
eX7V8SwDdM5nPguAnBjbvK2RFW+pt/ALsI795C+XAXK/VtGeY9HaPqZI7yiF+3o5P+PYQSERcjHs
Vx0VENHwzPSZgAYaEpIVJrm+eUHMnk5+7E7yrYIxBTjTtOPOppg6ZQt/59cP8ByMO1oM5iNarQ3x
NOkjgasNzhy1+ognuhdOX+G5qhrxrlUYDXvd2wwNu5iAIeQnM6XBOdj662Q19oJR7Ted2qJV16DQ
7CSeZoBBymNwa2eK8e42DN2jQG0vkg+E3RzYalBfAb2WW8qD2LeWdCNMICTAQBxmGnZNk3bf6+ZR
R4t3cVBLPKzqaUIUQZOQCP+ztNfs+eIaDoozQlvSW6nMOWSnnm4/mJZj6MCAFAQ9Hj0qF3PQSQ+d
QHSk1ic5Hg8m0oNShyB6az7rpAuThDM/016vfKMmrAopP4k1uVrcs94xif5php2uZepHy6NKLvFW
3fb7MiSbx8dXiUN5wi7UmHb03EV59RjVXGAVjymKle6Fxk611M9dk+Jv1lr15rX2bs01iwRD/jDS
yo0Z5RcH2dRGTuSQm7oXw0KclbuQucOW7PnaKG8ybgqZqXIJVAYF0OZXMqdC4t7jhDs0p0Y3s7J6
lskM0D62RuyWzygb+k1j9eBL5Wg3apEm6n30RYpCDbP7LGxusVJ5lqj3GqueStfkOWTy8CwYx/YL
890zCmBIvYeQjzLw2RboNbCUodwqx0vo6NxfjnODmTGQIkEGxqWRG2d66e/ZwvnJFuwP8GpuhElx
t7RKDR+MH6lbi8TcCYbuOk7jlWnuQ2lr/feEIaQ8KO1y33mBn6V6djcWfWuMqlUlY+gOSzPedtJr
ApMaiwipUn8YNuBzrLjvA040Eo1h0ysF+ybHM8dtRi3mp1gbbxMYoGuGCnmXMzXeMwnqj6OtY2in
jG256fY0UmdI6/xrPDeJZ/DA9xFKc5Pbiqm3u4utmETiLfoV+YK93blohJ7jgleg3E1ENFRtvZWy
wCjX/AGhwg/iLrLK4R5zlHsWIpa10DY/z/n0tFxsH2Ved9u6IK9NqbHlV+2CuVeZUovpXddB3kgV
Ws04cwNcv7rK0+VmZ6Y4bIfBaB5NjXgwN++aD3mkZc7PI/megLfLMvuFNW34NOCGvek2s/Vo+Xur
DmYonHyAh8LmRAKH+xhbOlrpXK8+JLQ6N5ryrItwfFgNe0Xu9DDWACZqekakh+s89qK4V7nxU5Jb
mU5+MwSUENloN2PiwuYl1RuPuHYXadfvxGjBC0Mx60utxaAH+t1CXNlMwdm0wu+SFRiqmtglpeLs
2tkxn0FfJYefxtqE1kTcM6NaxcTd0EKHg7a0rcu2xSs+fcNluBhPaHQq7Jrp6dCcspbmX41/8+ra
jnZaDZWh3hEX0zCB/IuREiJz0F39LL0NQKTCOPS+wSJNtu5s9H6GAgO2KruWqTE/BnJ5P89zQjNV
tIdpNrpjFVrTVv4/pxl7jzbkCnWcE37D2Se8LN9D3qgfR6uiUyFZUeOcf4kC501frOR/K/YZOPJg
wvNv31VWU3hdE1PfwCl2CjaJd4Jn7nBAWHWM/BZksfkAVdp80EIs3thr94CmvasnxG6IJ5NbPiTM
FSWiQLxn1UN9XAM6msWqWTjzH8FkplcrHX6+2HqWEqrMe64xHkaJvfHq+VsQIEOVz1k2tSSbS2Vh
2Rt3KE67/+/vaIhH7CdreqiTttnIMLVwMK9k9z4pyBNeizb5OqW5/nU5CFVdY8Y4GCcZ8NGWvkND
+w7rBad8WI0nAumxqrN5mzgo9fbT2i1LLUZlts2jeGpE8IGg5g5Xvw0xAT7OZhH92U3uH7pSi7Pe
NBWROJTPahgpe3dqoYEvp1nuUj4vR8I06026FNxG3lQPTjAe5iz3brKyVMdGgRngIKw1ja+yMESZ
lp9Ct+0R1oeMTW3Gbz1GlqOZEJCiWoH1YDbFZ3az9V0rE/UFtp8/JhVOq4AVaQFxealRX5C/hSc7
mvcDnNKLGffTRR79einqQveDPvrzP1oR+j9bES6dDkNd/CzGsgn7fevV0WelZcP8cdXRMJAdtmpJ
/Hs0xqTBI1TdrhnFBJHpB1mfgzY8UweE59Y0G5+EQss3m+7N1ozuUgjjsupaKdyuSuEVDB2dd/md
yk8xKnkrmL33gEnRCc0KqVFEcJ76ARbvosMfF+G9hATH6HsJ1bRvpTmcNRHHj2WrjDv4m/G1bnRm
l4kNQV/F54pJRCw3JXTLEeX0oF6G1rX9JGqgajNu3CILzN5+Hv1Ye5jL/u05DaovVtSOL7bHHY4E
/NQmtfUWZ2Axl7y1pIrGU1/ui1lTb3Ns/CkDq6rlDK7mn0zAjdc0w0ynRqF10SPtYi1yU0TBxJgs
ZHs2vN6+6cDYZ3QamfkqT0nrhLQSQ2r4ZQ/VFtVYMmsskaqG+KyB5bL3TzdSOyClBGYdxOdmsJ+S
NE1PFlLIHQh4a++GTb1zMxUSkWCDZmhivMZJ8SnuuuKB8eZ8miMHUVzEsAttAzPmEEDXaBjouIvu
krrjV4re2tfQa/l1Wx0ROIFDWxpqnj1pBwsC2EePfZ+YbpqPZG9WbCBQtZItzD0n6kcnRcZfk9A1
27jbwn78omcAk5xcXbxNfCHOR5239X8gVHT1H1et4WAhxoNq6ggF2c38ftU2ujCQXSFhrKoqgcA4
XeDuMruIK4YwVUVYj907JFNnLyGe6Vyp6ouc6zSkpvrrkIQNinMb2MyIRZ4y2nBjuHqylxIxSVyQ
WJmogkcwRykGve2M/GarmWH83OS44fUm6/ZBRG4a0hnvFjhLk00t2mdngvLspmgP2shytH2/jDno
D3jX1Jj2ZEnUR2xF9GdgkvvGXBrEs8zz+9rsq4i83wU6bVAbATE7gQdr4QVKEqU8cpXsCd+KOJjB
cF/qpck01SdZLy1nHS6AJ3lNLmfgQw9uYh1kSLQUMqodeJOMGgoHI9gyxNG/HAopHql8Zl+XKgDL
EqXXr7gEQFq4PHYPawMIejP3vXkc45+epmbcEp+m7mSTg4/JRKebHnXsxdfGrL7L/7HBFAwpOdOR
227W2YwdY1cGX+oePIwBp9COvDsQS6xeEQ9fXG/9tdF0RK8q7nX5W+Rpiu0br0Y8v5VkAe6FloNy
cNqLcEfE32qjT9UmSlFb0dEr82Orag+yZuOR0u3bMegBrFHHzYbu7teHgNUxHDb0npZjqk8nxpTa
GyqNvYQJWdRvcqlc92hjMpubehqj9ywsTjLcPk5gJNazyB4S1GRHkWiojQ3h3sc8WQycVKqJCD63
7WQxqsidLVrPQXmePfZdPZmdSoc1PFweNHWnPRtB7u4D21B9tpLqUUlG+6g0ZXQPPcUGhGq4H+jA
1NE5dUgWfiRZC26JnLFg7A1KO3g+XPafNcfNz4EIL5LlAKBg4cyLtyI3P2ds6i5lE4OxDgr3aOVZ
ApVmCE/yXi3nYm/XI933zrhLpFqXQ4RFD/e0QFteQxYvRiEx5iH6uaQJi2tozmDkl/ifqvQ+T5ZH
faum4gqqwdyqTkixiZ2gANB17zUWe5BucZvXx8mGzS8Jb2hU6dDkfQOxggJ3N2FMkr9Q1dXvlR0l
/zGGcA0eDb/1GjGuY+EDrMOo2DO15ed/mxXTnEUgr8BR10TA3ZuiDe9AL7JDcZhNFWHEguU9GM0U
XrsYU5d8sKRRSIhgkD8jK0Fl+Nf7GJVfVSOJT5Weq2v957FSYwYe8rPkXeNoGY9mjiePHtMz4ZVf
Ww62w+y5+9WNkYJ6uXJTU2B5YlNlc/40DPjTrGlKPgSMcBxm0DaMcQl94KzV05/vZ05lfLJQLzF7
K94GDIIn0VnQbZbTgrbKQQ/Gh1+BSDXQryPAaArpJSQJ3LABvQWNmNZXxJJ3eEWHOWZypA7xsQrK
yZ9IP/XDBaS84pO5G4wHohmZIhzarHH+EIV2gxc7f3c1plO/HRDgtb6jceAYNBImN1Z80fNXpRFT
XhWza45KiF7/P4oa+x96AFO3ubBJ/XKAJOPH+P07NgBjtiPhUmeFkNgTXlbzQub4Vg7OY3eEnlX3
JoTErHuaFTv1XSie6yltW+UcItfcKD1K0K7F0lMYr5zkcGhecxSnSntbBSM9aa9D8tkxe8ainUmr
yI0AYpld/WSk5d1lFfykG03+3JOXDhkmfdEIWla4KMHCD9aDaruuHwyReFXZqxA2EohvHq1jD2zv
c9nnzTbSyTyaATZeSjOI93PVj4+WFQF+KFoeF8vRqBTVtrEHVHHCflvbEMDdW8ymH22RW8DRp+1o
9ozGHdc7eSSR/uouBWrwDnsYZtayh0qnObwPNKSR3DwSO8vXrHGbNtKzLk18Xg9/1KoTKFaifVQC
95zN4XAxF7E7lvT2UR71Y3DWjQGtTMne7EMHi6HTYWAeFBjbfqB42MiyRhY4cmSVBpTmFgbb1M6z
HfUKATa4ANeXEBKWLyLnk1ZkYv2T8g+tf1xKovRgXmKAo2gvlOjsVSBoR1NJnggOCvcB15+f6kGf
bq2u7zdlls+nQckOSAXEMxkSrDpMmq6W5mYw57c6np3LPOYFDTqVOyLvrFtedOpTY5aUiZXJWEGJ
d9BhDQSrlXogFnRc40WkiXlWg3IP8incyFP50qdoA9fueJNCVpel8ORN2t6kd7EF4wDIXO9iXykV
83kU1k2Mmv4gmW+tPSxZrO5GaCK9xTkoEOIT05tiIjCiy1qPVfqqTd0POcMtGmdH9HH/H/fUP6e3
cOocbBmqyrzScrxluvu3xyaICI13VfNcD/lVW7qEliGUPV2pfidvkd6ulL2ihz9PwzT1I0IJhdE5
FwKHQCMoQ7T765SggGNo66AScgaXidMRo7m8yKNJTxxkTjxSBmsj356t4c9FwYGaE1Z+ZAbIMc3k
U7WA9OWLOerAMyJ2VPJUqRLl9u+PFWk++W3lME1j2SaxZpia/g9PBY6lrtX1wDtnZJHtKiK5md2X
PxorTGhKtM4LkpVmz6Q0vZiTw7ZF1TS/tFzI6lP/wDpQ/rC79obX0/ocVcPkx3ERPTgOfG+iUeuz
YYAEWvhahqGPd7i2W1Lbo5s90G8GnxVAMcafEqZWfliQrvxNsURvzJAQoFNiJVzFacaPRb8r3Vq7
U/luQbIS9tXUJ713Mi56dDC/XjStMf2BadMWQmX2WDa5fkhgkm7o2WR0JBmcbsKGBdFs+WPLe1Ph
It0whgkYytQ8Tor2Q/rxiKc1D8DK9Z22gLo8OB2EzjeeP1UZVJAOvZsb0J5UkSr8/ieLOocTYqkI
rp24OOT1lPqebWQG23C/9HJEMxHYb2fQ6MEvX7Zei/EEg3lYrwT5XiTyyS8sI9pbtjCP//61a/o/
VxOLxWSpFtAuwHL6n4pBdFomYD5751W7NZKjcYUY9t1xTeemRZ3nK6lm7qNpUrbIwBqCbVB7RRp2
G6utiSufQ3/goXSg1VXtLPyvr7UX/zyV9w5co37zMzk3RHM/ms6Eupm9ZabC/TAVvklnjD8xHiSG
YBEK2qzQPdeGWpVfiwzYfBbY+mOrKO6VaG5ojUjpn/JxkZ5nYXoihVp9aRGsyaqV9iglSl+Oj3Pw
Qp82Wet3bOjNAeww8FVkBooRpxc5g2hyiJ6k4cXrOuIpiKvXtrxuZWu8IeZLuEcghvYTntjtLKzs
CEiQgeTiBM7ToT7nafdnGOr1Y4Bhurec/hleKN5NbTGXLKcDEbZXkAFf1jNM5s9GNL31MzuzjJHC
wZzz4YXg8MoHvmEe7OUUfH55bGiubuVPdbXB+1VkyaYSZFFp5GKDOTKcU12N2SFqwoBNQcrc37AH
OCZRg56IT7mHKX0lnhBCznJadcZxaEDASj9rJWJoN9ZY7vMId6nNsFwiZ1xqCNrE02MM/4ZB7tLN
IUD1SWjh+Mqj9CTLWFrd4Q6aSA1OWz/9+6UpiSO/PZEs+jY0btlIqjyc/pejZdg5PULHEBe8tGNZ
BJc+mlzmMnupg1UdQmvwUG8MZ0khlw+T0jynINCvjsfUKiSNdkPyXUk70U2fZ3UqWVLKjDjn7udR
CcOkdIvi1lgwK8Tce/vVoa6l2CxgiG6D2Gk+dbUenZ2+jTerkU64Ob6URPFlc5aZTE7eXPqMw0c5
ql4Q4qei6tCXbLAxoUfgTNpzDkfhFGJt2Vev//45Wf/sclmWZSyNLvRHFo6hpZ/wt9WrBhfegTyo
L3nE+GfWRXdRck3PL6pwio2zoF69IA43aslnRwRc19sF9khNeyWjdieab65Rc/lCLGHA7q9PX9ag
exe2Nl+4i+FhkXdQt8PUC/2RGTr8xr4cplf3LOc9YRS+WSZm6ginNGYmvbz2jJSvuFSifRQQBqb2
pbfx6Hg15adYtQFSonfA5So34WiY0tO4ADvMuaiv7FV3YWm7PrCiCCKJpb6DRNugBbE/9LZEENwl
bxDpma66KRzntv9klynWiEiYT22bPtRVoh0nV619e3FE1uV+jIb+KTPblpGFXhNV2QU7dL3DJe5m
94Z+E2BuS3u0MjFy6DzTLvo40mVfNn+aEtwSu8xP66Y6LsSp7tziwalFcwxL8Ye10P1kRqp8P7OH
P9c9NT5SWVn+gtkFQZEe12ehIZCxGW4X+uAD0CGX7c5ZolBM2EbRvgjIQauWmb+UPrIp+0RDEjYo
XsQrYacDmRSVepdHyXJUBtXnOlSiU6K2p2jJnmFWV9w9x4Iv1zLUhB6ApC7WdiOLZLQzdetP2rcM
6IXlIIKF3LJmzjoQl3frE3CutMlfWSZ1DVg4Tq1tHPI8niOVH9A/XZH7qUqxNE7B6EuJdGOSetYb
MeiUkkwKyeas7Im/59xf1niiOUDFIYmWggSyIwlVJCMQN7yEi2rV1hVE0zshX4iSROO1Nvj/nFQb
Qx55WfpCEsqT1NpkWfTFDeJxv2rfkvxPB37dYcVANEWGUGPQ7L0YwXo4eUW8ntu/xEYwXVezQUBA
9WZFTaAbtzey8q5jy9qVXmQTxJJ1Z7Lfjr++4Di0CEcN9GGbLZgse5nxjopa3wruNPmWBmxy6y32
APnbksUjUBN/5GsNiT9apbd+OgXmaRCTeo5y/edRmylkTpvGOj/iec4NkagdfTIeQKKKHhUvN0/S
8iBbmPYQfYB0vrJ16O+NgMPkzuzW6kU4L0+JQj3MU3iSvZ7Y6kjFMAQyW8x0z/UgXpyB8Sgwh2ME
BTP6hBH5Y4CPcYRcuUOVExLpN1RPTfZOYvOzlO8PVUSMTJ2QLdBuwTMHYFWD9j6oAmRvjGTp/xF2
XstxW9sW/SJUIYfXzpHsbiZRLyhKlpA3cvz6O7Bbx7TlW/bDwQHANsVOO6w155j3FQQ+hD+0nNWt
3JDielFOc1tP/CETN80OXk3jltG9JFGS67cHYPTqDvorzr9NojjNS0sKCSXZIbBdJrMeatB8aWXd
F2RUw4PrAAdCwKruiyDOKQ0wQM1KSsSA7KrsuH6MEaFuvRJTFy74EUucZWMa6bV6HczgtQTDyyaK
66MjhfO+vbqrTnpbi050dBkv58OcvJe1dJ6pHmqPPJ1kk1axv7KmzDi1nhmvAO7u5ABY5GV7uA9m
Prh/ZMYE70mOgMRg9jr43jLXr1beiIWH/nfn8HHfxGPnHik8NyeVPvIa2aZy6x10YETCVM9KHLE3
6uue6BC/Wjb46EkdN6attCF182VTWhpO+nYlUaA++0sk6ubRG61w41e9RhzxHAxFcjj7lWo8SeyQ
VVgPoQLovdLnbHucf+oyM9C1pG3LlMkAeU7CaFhFZRieMN7oF40EqjvWvyPMXWFhriiD8cEO/Ks8
UXL/q1A746ohO1hI9JlNiN1UxsOhh+LCS5jG6BMj6oZyexUJ9qRCpfJgdlR9UohmL1O+qIk/SRbI
CeIYwzFr+0UqT/78EU1YK62f2Ze1z2VPLHpY9/U+COLgLdcgwfFUwJHE6cEvdSivoNTXkmAmOlxm
hYdLGQaRXMGyfLSP5OVV5qVR3PM4y//CMcwfmBeLFWLSeCU/Kzht0PPE7mmuJMR44PHC1OPJAESF
SSTEEd+Ujx1elW3fznDPXnso6t4ov8UugWKSZ1fEvXVJ843So/dSMzvbSsZeCmPXWDQdYxte+2HL
q3m7G4naMdA3eHSspzaF7Fv59S9COonb0cIua39roThdWgBiV3IZJw8mVjQ5n1opzSyCSJcyH1cO
szI3t02MYu1Ww0ulY4Sdg6rlAaO+i8ldJ6Lgz3uxU6fn+55ema1IAe7ZLrWie6irfLUyjGV4S/78
ieSqsHXTj0GenWfw7FZgjP11FqmXKQ7sgxR5owUPzrmP8Y9XrAYN8RRAqViaWNAP99osySz3SwyI
YpVOZMNoqE4fy+7Vm/Ve/qwGk2cGpJgF7Rr4OHn9EnadeZuYkClorFh+h2I5WahvmmHo0HcEEdd+
dfDJ6XmQj03StN9Utr5RBhJG5arWdmGaa1hla3vqjp/3Q2REn/fLBqUe306EhzDj7RhLtq+UyUb+
/eZ86Y1JspHFZR9B17rpr6TT8z6TiPw1/iH/KT0zBMYBa9jmmZjvpoWGX75TjFMaeeoa4vKcUPRf
KApNFgn/tri2PVulc2w5wGoty/2tMxoLwxzN3EqPQd2WL6qFSk3VkuBVnuVmqdzvybPAI0rRDT/k
NxfAF+Nm5Zr3LzI6rPqYAYpfsDg/3d1B1NtjKHU9Vlr2FFtJhZDJs0D0kkNmRE/6DESTY5EMHPaQ
TW5pVNOs6CYQbC7fd3+ciBv1VBVIdT6sP8GK1Lg0F3U0S6xDyAdxQ6Jd9VKN7vfAIbk7hw+E4vl9
iEZ7oVtO+ODX4XjTivpZ3gdKKdZxF7VA2jz3hf0BPAxvO9bD8NShjb0SBHGT+r0Rut2+jbQrZZFu
ITcdkVkZC6OOaBfOQ8vdFXRfMBvRszkVu2CilS8LiCjIMWXFSrljFf5QORo14V5pX0X1ZM8UzErV
7VOUQxAgyGnzCwQvoWW9a1VbO9GgLpTxw2fBcEwBtmllnawy5ARGFaLiVjN/2GgJAdVySTqvRDvR
QRPCwbTw6qJc+KVnvOVq5G5G0XabSkoTAwPyNol4ogxR7Qqzwg7OoXPHNwthwfK+/ktV56vjtPkl
dwec9wJwmIwViuIIb76InpSouRhKr85EHH2ZG3X4Ta2ibW5Exlth5SUCGBLoI694QHMXzCkubay2
57vuZoiwA6pjpzH5dA19K8yzuu+w/haF+2ja5DzeBTf/vl8y/uF8mdkhBstYyCFsLH/307ngOxQV
8vCxydzh+1SQZUa0OCEtnJlhz/tt92LpB8arq7nJiwjJMsLRVu+qihio+7vd55p1Kkx1BQiJNSTc
7lVR0/WWZ/d780+FvPf3xyG+oVGoJGKdCZwB0ocRk+N1Suru8d+fqvmP4o7DlhBHocf3hDTO3+ua
odqBCzbc7ghW1tlnzshKYk7Ey2oVWSdeqy7KElq25vglm3HJiWs8W7SGT2o+KADQ3D0F/Ri61tza
mueGpHSmQ9u3T6ySf92KgvzC954vI57V8whDiq1vNX7ROqWn4suuWSjGxdeoKqNJs0/gFPtT2SfF
eqwqFfGEc3GhIffgDL8wnMLLT8TPkdBJYYvo+d9fEGumVP1t2HPYPhMpg/nJorTw+7CnWTaNk9Ec
jgXWZopQFdvKeTvhO8MekLnyVnnu13rov8pVXePGu6RJb6MW19fYqrSDU3g/5YbaEFa0H7pqk5he
cP7EE8izTMRARrUmWo+2Y5drqzOQq4+Uvaq+Rnfyp5zZ1Tt120yes5D3xracjpVQyQ8pC/2Fz2Vn
vMjTXSAqVkVejld1bkXIMTVox31UR8ZRDq5+MXbUS6PpwIbuZM9bSXWqn2jdxW+ZM/RrYjn+Q2Dj
/j8vpwPqHPGLY9Oy/L146PsVVj9IrYe7isZsVB/JDFljIoE8LU0bEFG+RBDRLpjs0tU9NBTQWLob
lR5r4uQSXeemxVxRVB5DInBDGlRPkDWKJ9E2DOj2m0Jf4lQYySGvKtNFsUvphVhXbyV3FL6YDhCl
xTlQWsTFjt4AFCnGLzzenwb1LREgXlt9OMitVNVZ1ip6LxSFEmXhDV+isL4NkfCv8Ez+6Ep0lEwH
1rYXxJk0LTg3eVbNZ9Lnb8H9p08Db1pKaMAQ8v6aDpFPPiyJFAHk2te8Vw8oIyJKenBm4wQP1DeP
ZecHdD7YoDmGBjZldhI5orHXWqmSRzJfAgUYYcLUAeo3NgqO7470H6KVOrfpAth3T/OVrKrylgQP
deBhejdAO8p2uGg193gfXP/9e6MZ83rg718cm9qx5mqU56Eu/e6BR9fq9gqK2yMPyvcMhNOta0hV
dxJvg1yl3riEsM/Vksqj4wdx/c2MqOmLbnyr++Z7gf2ELYb/IAG1pGdkaw/H1UZxme/HXpuWEidV
6irGrnklepexmJq3Vyb617JPbVvaI+Nz9szWOT86JPIUqv9EynVwlgfpo/er1P0lgmkaHeADuBFC
lmGMf4Lc6DL8WiljV0bATJT0EuVF9r0AtQF6vjpV4czKmStnrasjt5tq5tEpoQdafATjlB4qltco
vUyEiYG+H9Mavx3yil81IlX00VX601EsXQy/J95ysL41EEPXkdv40HMUEgYjw8ZlItKN/Pa3pnFp
bVxsQ+T/kapFiCuZNl/RjuMVD9y9yZdr9uE+BdE9rQ+yxoAXUzlOhrrwLcPsV4QpB+yjNWUt0kMK
IeIWoshdBqV4yBsioZ3QC4/I4tjgFYb/lhdMdq7PO6c69iLQp2oJMhnemiPEgdQmIl3mj7E8+CIC
PmDZRxR7rB2MYqvkxlZrAgT8anFNovEBMKbyOmXeeMROCodbJ09PU9R4G7To/AkSCm+xV3zk00Bw
Gnpd/NPVqoFKNma++tqEgoQhCPD3T7FCmPxafjJE5ZICMVu8A1GYO0bxt2muZk+Erv6Hg/GfAQ6e
arueQWnMszSHhcLf66l6Frmt6cLPrQYvfY7GDGlugegy1iCUZKb+dWh4ZlpbJk95TJZ9OTDggr6k
QTu4zi9pPBLebjNk0E/nMpyt7I3C7R79Uc8usjpH4iNdEDUN2WvmB2kSxzSOpsr21OM9uEv04GWT
4FmhkvxdnuTNcwfT+UbqjLUMci2+GHpo4amv9J1UzcwSGXz6Feinor6C+zL+o1Vq/2PI9zTUJXSp
HIf/t38f8lkTYMWq4NXnGuFWRfNF9Pi/lsOkhtgZUSbfr0VN409pCWxiudOf7LZ5bbKwxWoGiEQO
YAEOoWNTQiORl0BY2vul5m7JFgM1E6nVwsdvd1ENKiRDO88fs5nFok6fwLF683uhbJUYjXzQk7Ks
KQG2V8UVNsQDvA0UAnz299gaoN10F/PS0aGt1rYVkJooyNsmfvNLlqctUkr4KoTfWFjJ4Lm3hva9
0031qnTZ7EOOlY9UL+GvEpea8B+Ghe9RY9GSjSAwd87vdKsCRJPbmAtpHjEaPhZTmFVbD5zev4/F
uv4PkQ9leAycLOl0ZCAIQf7++YwhtOVNpQSn0eTPS+MekLHjpqdkRNQ3JKjIkSRH33h9XxWXhhLl
Z1guERUtVi3NoTTVH/JKTp9BWlRLq1AhjjLHmKq9x+8grpXt2oc4IuynxwmakZz4U3jJqdCJFvHN
/KNQzjkKMDoCo3FSqHl99Gi7qOY47XPHEm6Ns0U5Ra7KOqggK7bUo/fGmxNlWW1NHonQrlJg6lJa
5xAYtNJRUiqrUUOAac0kuU9rtN6mtFvmpELdcRdUW3iwP0SQzppe24UGwxrsnT2qpfqKFdzdNHGh
LuXYPQ3TLjPK8CqCFsiMMVwRXOsLVcKd79VKsG28miCqEHW9OHn9Ec5mnnjSmfd9FP+uTjalFZcU
59CPH32EHylL31tPtWetOZjkwrZP97ndEN7QRixhrYZSWWJedUwoXa0bL8yo22RozHucXUZzL82K
ZVS1C4Sexc1RR/NAOxGx65ybudeMqH7vRQAVcowdd4chvn4srJTNpMKWOnFCPIqglhZpgm2R8tch
reFv3vsPYjS2QcnWTxGlt6ibyt9J5HXltvvBZ2ZknZAAQYLx54wtHXFd8282e8JFQ1rW4p7boOjE
lhuD51JAc4N9CU7zMjoAidQe59U0efrFHY69wgs19OHsWeABiXu7+4rxrAyIrHNzBRvplvJOHaXc
Re5jvRCE2lR7eAo0NVhNDtBcP+s2DjSkn5Zt7MmYSz48mjgErjj1rbLFLppBhEncmrs0tJqnYohp
cZp81aTHt0n7S2WNxXJQFWZrqP3bInKnvRZMyoMhqnLVdtHFFsikkZjQZmeO+hyFxcjSA8+selYh
km0CNWofP89ct7p5evVQCwSYnaOSn9z77b5rK3NjYibv7QrvlCCieY6Qh6/5hz0l42NZad2Li8jV
MtJnqzLvJS2lZljWwPavNSScRSY2cxD7oZ57aXoHdknFDneQPgRhYSCtgNTBNbA20r4pDx00w3Vl
V/ri8548M6u2PFJJ3WtA0M6xO47bRqT28a7C//fxx/iHPNkj2wgxjMckAyXC+00xULh2zZJs8o5g
vcWa/ZH1xB7YOBgZiWJyfSfvOY228Jx9nbbJ/dssv9INaoxdopr0beevOZmm6MZcwrcct26OEV6y
u81qsF7cwtXvd4rG+dL6dXu4t/Nq7xRMiMBxlirrcUhK7HyTQ+YY/RLpi5cOebhgBF8rAS6czBS7
0dHY/f3HWOzN6Ke/LYvRTVh0XIm0tOk4uL8NxckIR7Uw0BtjUr6OosMKia9mL3fUmjNRQteaFxzo
JqMlpSx5f9DRcRfx2OyzXCCabdyOSmjp7qVbS/q2vDCbvs5WLqILii9OxTgGO5Zqj00YmxtZw2M8
OtEG5t4ASDmMN/JekBFwmbj0+hynBvWgU9US2ZPrZ96N5teubovijXaufaRaQ19OJMRKTI0NbCbL
6RlbQMPDSV/Td1IOosrEmZTkRTi4P0O9/yV/q2LCRGGTU9vFg33pIjt+gIazpI4QYmbjljyYTV6s
HYss68978iFppO3jeMKQNj9WLdQF1tH2LMPQtMQZviYJwCKZiCaz0XyfooracytK2KbrxEtSKX1T
a7I0G8K01cpCZjH3fOSBkibdHz374rmDuteB9e25+poYpqOuIudHV2PcwKChd9sBaSpCCkBiVlkp
ZyUqD//+RdHdf0BB+GyommVosP+RQ/1ebegi2hrVmMCF8+EpSqgq3tWflpW7j0Y2JLw4GsmZXvXm
lPDnYyPzSKwuzTeTD5KZgi0MaAs/uSwTV/KsTymZ5RSWEpv2nWn5v+5/PuLzLCHLFt8CZl+6Yjmi
rxM98lMz0+ASs+2v1Z9nyJx/3cPS+FEY8XSQzfiJAL9fsiC1yd8n6pvbdIKH7zp2sY3nM6t8loty
O8VwH/nvesqa7m/ybcLJqLFA5tWBbgC98Y93WpU0sFUGC//7doY9mUv/hx0k5MCV1bfJW9aMxd63
OwYZOKM8cdWDXWbV+TYMhXGeyNnc5r6rn3N97v6ruEpr/6aweMLb25h4NQ2sEZUPfa3A6VAj03xv
x2TdWzm8B5Usj7FQ6q3ZetFa1numxKy3KRZZJBJz+hd0tHBdVclTK6Mjx4x012R8U/pieCwtd7rq
UflFOuLzIWnXAQbiXZ7n2uqulwkmggGzDJO1KqKbXAukgP/9OEi3vqooeCSBpISec9PZSF7zsXuQ
UZC2O7F+kj54XIssjWYotqXj8yyVUtnkUW5A3lDRWfo2fX+3WssMFHmWYwm3UiKf5LrXjsPoALKD
VKZeP8HcIs6CyWn1lxjlwfpIGF+OqY2N0cvUfMtfTNXYaMWFddz4QCfTXVQtT5lcDzqtEeBktmng
onx9GSM0OY2UBvsFlQNr59UKzEsyqBl503ItA40nnv2Kxoe1Yd4Qh5AwqOXdU03THRWBSpROkTqU
4YdqH+J6PwhMKXetjc43ZB0UhbuUdKXaAnQDoUBd9pn2Pnq+unH0GDqT0QJjAfB7RVO40t0WeISG
ZtAvi3dWVcVZVVLe9zLAQ69aH2mtvciYGRun0NJoWn1vz26gSDW7jYiieKWQ7fb025nImLS0QaVo
b1y6WcrY8gYcAA9+KBPaxdjECetqETDcWdmYuCMdUBeLkq9ZVOrZ5467ydFfDcO/JU1uvThFiiQt
S61dGfJiDgEi4OldhFRZJPRKWMiQRmb03URAL3hff9+NfX2O0I2SBfxdDomF7rwijOlu9x0zhgdl
ZzsL6XnwBpEdkwLycChyuq/iTER7/dISmCpFFF6VknFCXu7857OEDc7yLy/ZWBObhLU7nOdjeYj/
PLP7DRHPyun+rKQiQR5IZZm2hlP8sDOvItJAtZfjpAfDQlWa/Hw/hSh3EDZTQAjsbBXqatDiHLtY
nlqtuqShxC4ZC7l+1pMQpzKzjtz92/FVKaNkKWNFQ7jC6G7484rMvMRZ4d7+feCmqvX3aR2vGkO2
4xiqZ5KMxjbr7zsstvIiKltFP943CYGKjNpuc/YfqRc2D2ZgU9SmYLfOGkhEJhAVXAmIBA1Rg7nM
eLe7gLKOBmUcPxn7Jrspk5PjTMnpTy1kO7TjQ16a/d52EU3rTp1foekDSgO6diRHvF3KdXMzr/8b
jDKrFqXZWlAdOxdtt5K6oBaJGsFwaysFI0vS8CWZcwIreGwrN+vrI1ObumahTzQc/ODFFFjBXm6N
XPYfu8DKJuz7+TVIHP07QIDPE+iORN3kCbCamKas1zgY3zrNeo2LBr2NENWmLHLr1c4ShxwD4e5H
PbJf59zyhTLSdVVLH15Yo1mHxHdJYQm17GX03T+AqSPbrAmlUp202QaB053zcs4XwlZlWxHBAqnR
bKUTsYk97B6V32ylXLQ0jA/8tfmuycofsJ1wNWRenq1CgriTAvOPqVf26fOQp2ZE3gM7s8978qzR
xscapeDKwIC3yV10RrItrVNv2pIE5y7JyTJX9qQ2b6Xhvib4H374BD0YrGEOQU+11zLhBc7m43gK
y0Vth+pTmtXUlR12f4qlfzHIean6IfoGhJcaT216JzAh2d72OvsYzFHAdciOqooLovsmgGAamZmy
pFXXJqPKfClbyUFNxEomJpuVXvsDxrz/I0USb3XNH20IQ6tsmvfeh83gzgQlefDnM2HmaKxHDUGn
ZqmLioXynpZYfCOoPrmRWrQsiiq+yFs02fNlKfW8ZHF8QAAdXpEZ/QT3kf5M7WWW9OZPWLdfJ6yA
OyIFjDsGFRvFcMYhit6lHvfKTLoWXRcu05Fnr9uujvqi2JPIyjQKOWsln1CkpNpWN3JohHMFz02m
8j8SAv7BIOMLbNDYVm2L50YPzPhtj0JFrmmUJHSOpKfb27sVaVS6GdqhTmtljOkutVFIf9bukgt1
twDYhoFcj2XJ872t6xnDj1g1ox3EnwCqb6k+44J7TiBT+grlynqo0S3Xw0YW+GRNj9V+jOc5+lql
pHl+ivAcYn0IH4sW4dRWq1pSJToqM/skcbLnMiflCY1Mf5TTGFA72OlhPa2rTP2ed4GDvsVKgacT
hO1KwZKdIrVmgw4HvMidS2XTQ0shwdtoIuQde5icizaWOLGFd/i8FUfq25jZwzIQ6HQy8hGLh/t3
o9JPLJYOxMrtqfPkZIBMf21rKcCo7tBH9i0M3PPAPKT5Y8Ws4vRg1Rz9271nXFrhe1Z41Sk0iUKQ
h1bHMzINNgnJdlCus/mDL700Uz+3yA21f4ptPOJ83WCx1UVAbzvSV40FRbKsbFZZbfIlTP0fNAyV
j5GQc5A5KJuG6acSMITMJyN3lD5vHrK5zebNZVYL43JWawUEcSqwSQ5E6a5PUO32ER1ccsrRL59S
fEAHodIP//OWNWEzNmzj2uX4lKCItw8V/s4HYZOA2jJGffNRqpaYVb32JEX6pRm5jyPLK9UKqYaa
seHvKJSi7NE+7hTSdkqiHZJmvJEzy9LxSmwHEaGmy0DTrXUVY6tgeB2mrgcakmZQ7XTjjUVZ9x/l
bTbrc9DIX3atyLM9k30J7U+V/xm/71oNRBtBz6LhjM1xA1ghZtcakRTXV8Whmw/y8vMg77lAn5Zj
RoRWMKI2I0eiyA+aCFhrIDj/602zDfIDMYYgDeXpXx4vr+WhzK3H1urHjfw9n/cnxxDkHBIgufz8
yVTV//sX779MtHbM+gCmnM6nFq16cT80UVgegsYA9y1vkmtWHuRNeUmILJh5kMtoQ8UhGidBMtj/
zgZw40u9bIrl5z35EIyJ/Oufj/7tP/7tUj5O3vv8NQH1723NbqZX7PKglOOvw2DVYK11k0UtIT+H
wbIwVnaVkyzkaVbi7l+kSikO99O/PKBRYnOr+vG2ReLIazU/yCJkYVrjdOMV1N4wZewzWz95uFmW
fuj+4OOAfK4zrRVmUPI39maVPlpRNatsu8cUCt+igVw/ulBmCmvcZoWzsqJny4W2JaLHTGcaqeMW
JWUQndSk+0H8wy4SHu4Q9HG4Dtem7R/rxs02Y66Ao4AzRCpC3yyVGtZIMj77ToLOyKlXRmMZIMME
OCVz3ZWU4FU2c6WY1nB4oFSMubVwp+h9xI2e5NjH0L2lxfTqDnMQMWL/ZZFpT3navHmhQn8m1O21
XuorIwhPg1I6KzenAp9X8anWRlLWvmFkjzaEraxTs/smGvGVbV2xiFNWPIBD+sk7kMZyrb2ONViA
whz+vtox/AzB1yIIo/Wcq+WpXbLwu05bULh7zoR29e2j2Vr5aqx8LI577822KDiGfnmu827ve2TB
uUsCZlhB5D8cTwcByCqQ70XU6M8YDBZAL54rl5Y1Syax6nrm41w7FaQ6LgZDP8baUomUHyb2ToNS
4KrLwheRXvW5Y2HtIMCf2uwpMfPqwBLlCZ0T5fqAoWyyftjleMtTl8DF4GISLOKoYbx0qID6AQhJ
EINL0yRhTtUXnk+Fk5dVQR8NWG8ZhzYS27rf96lB1MicjlJSRjC7mxlO5SKfiP5Degg8ISpPIlCX
XsWigvLcLnaYDf3qawMGfqVmxK20KJQrDbbs5O8I6wsXbDLI4tBY6ZeKc+o86yGpvAvfS5VPpqPh
E4KURQEfoVHH1qHR8CSQ9f7hCAyDZX5pB3K+goH1R5p+M/3YXllkeWZgikEXHTKXuOA2JByC9AjK
RuX3CbULU/zNj6Mn/JJrWltXnDwDppBnmpt/mIX2aFYfeuLtkuSo0sbB0WW/ug7qVlHuW7N3lqln
isWka69Orq6ysKs3mVG8gnf71k3TtDANSJ+B9ZTZz1GPvhU+z7Lq8o3RtdGS7zUpsjUOdoPgiKrO
hmWcRPuoQ7/qRD+y/tniYw2L5d3Gfrcux+CpsoZbLJg3Sv1dxMpFaViP9uo7JlkStRrdBVRNcqTf
ja+kj5cLtZ4w+Ub5shY60SIOPnbPfM+FQWZBZqxGorRSwz7QkhWrsoge6F5RsG7eIfh2ixaxT8yf
WI3RgrjBH0Kp/jAHr4U8ONbTcvSKfidg8zlFMEzsukUBadnPD24w7ZRBGbd9nZYHZBnFYYT0kS4+
r72OHnjetRs5NsmDHBvl+CTPPn8gx0t5ybpQmz0HBMTOQ6IcFwPNZUiU46C8KQ9yLMQDhWpQXv/l
NIYs6WeqsYtsbxxpFOSdOMhD6PU2H+XUIVbP9JAaa5k4aPOUI8/kY36//PMh95/Ol/Isu/+GhiRJ
WvrZSv75n09EZGT7zfo/cZCH+7zweZNlEOmo8kf4NngW8nX5fKi8bMwuWmRDEKxBfvIaGPO/7uLV
v88V8uzznrx0+BOQTv/5GPnj+3/9+fBWWN9MVN3romZzeLTnGbsnweHXqZyEIX2FdF9QzPZQ6XdW
BUpSTmnhFBGlvqQi7TP8E1uvKAxp4bweCLsxaxgT+XXyOmiSt5B+8WIgD3Vh1jR4wJ6YV00tOrSL
uBJ09FgrKV5M8pwikKz0kQTlLlBTtG45sdlVCeMMnGbhZREj3Rgw/FVNsasmxnRWAgPe8Xoi3WDs
lkGBxdgve+3mjTc2BhYMOO6IMDMYTdIE/TH37PKr6ubVgxV5C7LPsPLPJm+5rI2IiV8QQANUbV4P
jg6SerV29uycAM26lmtvlZBwdOiR06oLAtzXfZoeDJM0CVlzi5oSVxlg873sVmQd2RzoxJ9sa3QO
kxvgDJu3PTQ7omZ4SSGfvATDMiQah9bcIn/JA43NAmIc9gTpL42JVJvIg7znaTnijfnlKo2aAWdC
h+3M0k9rPgR2bQKhg1kHlwDD164sADllmd09pZbqH7zWwH5VoMpcupF2LEOwKENspGdzjH+aik6u
EbzTK9MDkVJqVK95lZIPZkcHMt43xYnrlTsNI5YFr30sJgRLOFsWhki856yt1YfC9J7klapk0VOP
f0Je3Q94LahQeVfV6b1nN4k/gF3ZpxhsuzVaz6nnEkZXAyklPwTweJDB2/eVuZHKJcJ8KCRJZS3l
JY1+ilOtiBaIPDc0UTIy24zmimN5Y3ZNRoQXFXRsGuZN/jbbrd7B2Fpn+U9Nof1HFYbYBcbwSoop
b24xbwfEfMiViHKulQYUW7uvwVBbH/PJlDrWxzDUX3O7sD8mTtCMD+9koy7izGgxK0T2Yxl7/gNu
DmMho6RNc/r1g3r+gdkauyZXDo3tYE4Rvk3hiIJqO5erJcgAa9dxNNTmkseXPrKS16gIs4s+QW6Z
8azdKIz9qCrxjFdatNPQPUryquMOE3xTJOw6+W4Xea/TC+cQ2f6rvGpncLYW5M952T1oWqRcWW44
N8gbB9xX4haV9Q4wJcy1LtQP3VCefvmZuOUId9z1ISuIgSIABIXhDct8Sc1u6h8JoVOBVob53mGG
P8SiPZVpEuOHUAkc0s0Jbczkr1NbeE/Z/FE1S8sBwWA9e97UaKsm1OzF5PCu+SzaHmyrzFRGkzTk
LyGGIXAhFMpLr7PCh76lJwFN5xz6JGuXGgTVsG3UlLgq7c2s23pR+56y7ZvUveQio7KTdNXHZESs
R3MzuLaOpZ4wP+KpnX9QaNExa3GGOKYQO/oR5IET+xvGNCZ1pQ2OY4ywSsET9ozvmc97xvasr61n
0Tja8wh0kZ/UmScozebtEj/8o8aS9KFJ7Pa58PRm2StOspd2Xi9ufZyIBHKNA6ySTBfBSrfIr0nT
OQ9hPvieF+FBZ4Ke70OMDZe5sK9kGNjngWCfO44m98t4wUoI29ZU2WcbHu1ycPjq3fmig0t+iaxP
T4T/9uRbsfEeho2XiGQzMDaf5QHdwnvllN62Jmf2fkver2OBKSjowK4jG2jITaIwwnqvWkB/YtNq
d1/VSWt2WMYUMPdKo52j/k1yVKCD7Ovaxe7sheGyx4Jw7oZuutWW96zUhv2e2qO3ol0fHNQwHN9a
xEAMn857o9bNls8j2NagueWeRzzi0BRPuqsQ7ZWLbu9Wjnm4e/UC2MS7O77UDCwqoQ56wUYM21oT
5fnzzFDbv96z0h4VXVNr9taqyVc3CgKxsgZUgUxA13L/3NjJ9KhGwK9IfsCoh3BvkVdttpgTM1a/
qQM+dQI5etaVkc1AJa/EzzlHrN9z1q2iObvGtJEh7F1AkHwf2QYrSgLJkWKL58hPunXV+OYZVtC4
ZyJWd5NrKA9IbqwV4vhF3pvTngpK9+xWBNnUSYKecb7E95sQNeGSLdxq3bOX0GC+4yQ9fxzvr6sV
uzDOUvta1Hb5UHbYNuTrHZIeuMxUfzxnRqTf/LBm7cr7ENultqQWurSn0DqRldUf8yitQQ0TLmQq
5FFAJCyOhofMdRpcaMKqC80FQ0Qy43anISrf7UBvl2hhur1aplg9omyDwy/6Iqq+XNA6Kx/sbgxe
G/Y4BfSaL+hdyiMwYoonbVHeFGX6GKb0JsG8nq+fezGVX6ZOV1Z2w9YmqVnFx7ULJd8T30277reV
cPuzxM3Jy8jKf8pb8jBhutnd3cZxjbWOP9S/kkGj5Gl6jeYLY8Qgb0X2Vf7IixgaQ88dt6ogyySx
9e+FGw2nPLetpz4BJZSVT70RcvEjNoHgOX7qneKkp7dO40Pvg/LZTBqbnWV+Ji0ovxmZbZbfXLct
9gGsDNs2jZ8eOcG474bvCjsttI9ezT4w/9YofYzeElF61P9AWYbKuMzb59EaEmZy0zmOEx9ckneW
gJtL62BlyWOvxMW+zF5DNQec0vZhuRKSup7SCIWcxd4otsR4ifQ8galN6lnVIaF1aI1FirFWtXTc
OX1RvidehTexKN+God/VVsweN9T/+D/GzmvJbSXbtr/Ssd+zD1zCnDjdDwQ9y6tkSi+IkoP3Hl9/
B5LqlukdvW+EgkGArBKKBBKZa805JrKA9MEt6+qhcR9UeflK6V8MYdPGlFr/NQ3S4DlcYnsjYF09
Luy9hL35qSenb6tamkQcCL9hknRWlOhmwVBPHGdazdF5XDmlyqQ2mUt8n+gbmU8Z6gGZ7iLDGZ5n
dzG2rZMT6kdW0HOcTtjVlm5GXMqrY9NaO1SmzJ1QzPnCncrXrgG1vVbnbRzR5IZN2nMCGRDrsN1i
up3T+7DoQCAJd29bcfV+yPpuq2OLP1nrppfkr/C5p/s07bW7yPZeEggAlhk1t+EqM1MdlHWXozcN
iVfA6K/CdlN4NAmoENz8yFWOWso7aFxe8cvtp/HBjuhaLbZtPsBMJmtnLF70jpb7j/216fVbatSe
f+XUB4V8VLI0EUKTs4zlxakH3GwavLsgtLtTMmAPnTMt+DSX38CXOh9Wsp/Sc5gT1xXgALlVmxl3
acOKip9CYfN+AciazPNuHhvqvsiHfeoZxmHCH8NilfN6Hqn85LYtb7hfl+9z7rmz1mTPBn2ffVUT
OZDl/bxjXWDeoP6fuZqjZh/SK3hOnBidG6VyaVQ6FOKqeCZQfSDJInKP7ejlz40OVE+YK2l+6vaN
LvL3jQmtAMqu9gSrazyXpTbs6GVm70QjTgo+IJclvCEOadyo5nhumDeoAeKNo+Kiyqpa+Q8ZQa36
gm43R90cTui4o/XZsu778SwcW7Q2/34fJQ7Kj8nxtzeUNikz01QQ+m7pl9bBwGxo+Z+zfUrxkWKz
dolRyPu1ZnqszgdmgXzLfIxVOSBpm19hz8S3qgGQIJ/a1cOk7dXmZFL9tbO+PslktO7VA+PNqwbo
9KddOoW7e7femuubnIn7bQgz4IDYJ/cHHZuJbor2CchS97QGDyYiPEWe8Pw2NJuzg/MfB0Zj3NlN
Ue7soHKw9ISRHwej/VLr0zNNYO2bB+bB0+7xyaePQ+I1D6XQb9Xy5d9bpgSeRxvE2YcWhQTDoBmA
bJpgUceBB5Do856vM3qTenqMk05u1KpIrZSqCQiieofap95RtKzPBelYDmGrJ7VmqLTwxmAN/KDW
DIYJPGKqOti/64ojjbnmF+EsR/Vq1kzJvqYnAVY3aw/FiNGJ4ufSfQztGaJfo+lM8HTxrq0a+1BZ
Fi6kdTPPimZrr0mSWtW5t5LUmA39oSP+1eIFnHi042vob0pcibeaNzI1GDzvo9W4fmnHLkshbtY0
iSdSDLvyyctzysyCzhMTHB2ZwMqfboP4i9fGR2uOy70MmAqUMao/jst84koTu5TUWlhiDnYCKNvH
hIrRHfvKXQ+AeifixIMmUYhbJ63vm7BfTrM+oGPySFvfxpELrnt9tcu+4Q8u+RNm2MRugYAjoGVF
fDI9mCyuqff13nRXLF6z59pkEdKRzMbwv1+Gar7Qffn+YJoh7sEiMSdk2fI+Rp54Cb3IJaZgvLmC
BtRmkXY3izlvhzrU/ZbZs4+1Ch+51RnO7fWpyO5oQG76Ju5uoMVG0wb8TnmrHpjslLftko1bp5ea
HwOGmiNL3CsNH6UtfSeXNNopXZ/ZISqwV+9pszTW41BAcV06422Ym9bjvEra9Ff6+dgJUuei4J+K
/9C1Tr8fjOhJMMe+VwpLzUqe8ha8zULZ8M5Kg3ejJh7V6/UqyJx4t7e+O4mQ6Yy9fLbFbWsJ7Z0l
luWOhWnGxGzB0G8NEqip9b4vrfJorsjbxc7luNWNQT9narZpdMV9lrU7bb0gIYoywZ1Aojl9Q+Nl
3QdBEgM/Jos+C77kVu/cNnZWbWLax1tk73iktdp8d9UixCLcW5FFTjlpFDMOLBaKyS4jS7IOPO0R
F1WGyRKQ7uoxjYulO5ON+hIuxlsBvT0s548W5YM9rYJ8r45FHQFyiE2eVR1CWd28OGX31fACsUP1
2FwNzXk1f9+Mmo+pVhWPWmHNj2F7UT+vHup6JF9GdZHd3NsapIHqRO9MxJC4pPEqWrmSfRWI209R
W34oZdjdj1xS3KQgjpPinU36s1s546OQNQmfTAL92mmQRrML+YT+3BLrvKG2CYkNZvumKjVxaMaW
8iAp6USxoNLcZW77hKk9x2FY5zdSzu5tjy4LDV1Tv9ZF4YuQwB2XJuimbyU89Dw29kXJihw+MSUv
IwX/bg7YNpr5gcbsbU67/KcHxAnDrsC16Bd1d89Ik3755QkFgey6Z1yZp1o4HNFEoHqqTYKS1+oP
qytwWrUQxyQb4puyqL/Z6wWrHnoAnxfb7vaaul7Vvs5057uqIY5cL8W97ljJTgGl7VGfH0LKHpdA
to/XXUNanK4U82u/Myuu69uBlG3DukTIyz5Y3Jkic/7QRfAAWfAjEWL+uR+irD5McTSwAIiLi6J5
5/SUejRz+KfrmdKYkEciboddOcW2X4gMvsYivZiwImh5CXVneB8ZVg3Hij9ZRBOX7hi+mMYcolJZ
4yGBkR8rCa5WOQ60tHFParOei/KuNVgZrA3SJUfX5nTkTiqc4I99WNRuezN9tNzyoixd1+DavkG/
7iQGrafkQsuVIt5Kc2jceb18HOgOWjJFe9wtn2OlO0r7aT6p5q2HV/7OEdNe4ffUrqXQuIFG5Icl
EupOiv3x0ndx9zRV8ydXyPG6lWKo2ueoJLZBhbnZQjZyNqql2iA3p4ObNsNZMXkDFtaXaKqeZpIx
Hr4XOaea6b2ekFxcu6jgl5VqsD6ooBtqA7iu3eXSxsPxGlpI1qGESeOV27oVPVEqzMzSMHzJCAO5
JwMayQbSfoaFI6IPIuHXkSXq66+INIqL2hqyPLknmmcvnga3W16BMhrbbI6AXDZJ8jSQ07hRL5Rt
2m3MakBeZXUDy62u2SmrmcJS/kgA9xaTBSqr8j3Cr/rSy+Y4Qm17KVrwnisfeBYasZKeGG7iocnu
2n7c8KHQSLDpllikb1+f/dg3VsjGu9mGxOBETyShkBO8VOENXLX0gl+iPLRdKB7o62PFRr50rrQG
fY8j/LKv5o+GkwS7pEc8pjde/Bhl1hEkRor6JXEe7HIRt0aJkrSo4WnnpfGm1OZi41pIgVQFzlbz
NC33aKTIQhwXq76xtED/EKexw9w4L29ZWuCuwD+KWBKUcu7F3bM7ONwpZTx8xdfCnRg5tzTb7UIY
9yWu9e8PPzZrpx/O3DnEjIgIOAX+6/oV5thn9cQdwp+e1FjQUqpFekdwGmS7bpXzFvBhuOpC9/la
8TF7D1ILFYD9OKQaKa8yP12vfRkX4R0FOsjoTTnu8PFWdxhSbxWKkzYScIm8uVcoTuKBBPqY8V1m
oBBR+shqDL1dI4z+ehMo1s0IVMfezm5Rd2cvutlg6SyRZnThcc6X4KNri2WzUNmSluY8hAIDR2rI
4mSE5XDfCxd6X5vFLMgxwIfCLDbzWkJVz0RoTS8sScHTrs8KG43KWkPy4UIBBPQK0otw1/gKKW33
FcSBZawvnTuBsn8EYTs+ecNsXyGEcVRVm3QwdEi8WnrbBCwfNS9/6vWayenghcGmNKvspIyzUYuk
UDbLm15r7ilWUk7UJahJC63trk9c8Rgavnpn2q8npKHf55gnT9e0i+vlmeOpiXqiYxSM3BQ6qbJZ
sPGWxMWHwZxJ67zhhgDIkByldTvvRLfLBEurKSy+v1yFzjMmzuFkkkR1rwA0wMuGpbqHZDzvYhE4
p1QEW5qF9pewlixkloVKZR9RG+PiUo7xpR69fTayaFJwATc38eiufiXiUvw85m5kGAtUIGelV2UB
8cyGxYLZY/Y7dsuXsp+se8I/o5MYdRJlFm6CXculutTevJOin3bqfpjocXSLFiy81aWkPNKCU++l
tUHjlLyaARVWSHvhvZZZ4xlx1UdmUYbfalF2N85usP+zZ2Vm/Pxq+RpZvdhc8fFTPcbniJ6sMomU
2FMg+y3drZFnzp1aFNLDfKuZcXafxQ1X65qwEOv0Lpc+M+672I1PFMKxpYP6fijD/pPbGE+hE6c4
TYi7V88KWDF+RYv7dhm6W+UpG52Yjy+fl6unTBUA1D5D0IKKP9erwRBTWnshji3amPnA4JNAV1o8
uz0sUbOcLCPMHqgD9H5bMyvpFpESERZQRhL+sFaSLNHJN1M2ed8LeEd1u1NCoYaF4NHtKkSTKw2u
surh9qoNz+CS+JOMv/E/TgcV6eMaenXUKlM/jWtqnhXbuW81rYY/hAFzo3Zq6B7mYDznHZ559b83
zQzNzSQdsVhrXFkPjKLqbHpBHJV6iFBqMvr1p1p04qarXfuI9A2CRZLVH+yr+9pK3iBfBWPBPeKW
Wkd7lCHmR+CWNM9Qrh5E3Nhvag141DAOBcChvDn2AxBiCQP6hlnv8G6Q40brKZ0F+VuvRPKYCn4a
3ldOXotlv6ENQQKC+ezGof1lQY7LQrD4JHVr9nO4tcg2F2MjSu6TRWnW79UzUnGa9+PAeCkSk3CA
ZsAMud5nPX72boBD5yoztt628vaqyOJsciFT5902azFSAs3dJIGnv4zEi+8DyEp7fTZ2V15d3UU2
DEXzySzodEw1UkdhCOcDFM+zLaqG4HbzsxvX4VvAXM7erVNx6u24eOgdo/J7hN6fnXETVrO1N03i
pekXjRvYwt0H9Ww0QEx0c3GnpjoyBePSUSlCWp3mN50NbdrhV6LfynCT2FDSSnLdLlq6PGm9I/ax
lfXvas2+r0xPnOSCvdqSsNlmN6JbY8EiwFSP66dOTlmD4EK48EupvjUvPVg55eefcrkX+KiOarcu
/3T32D8gdw8eC618HrImfkq1TUd9CnukZqAgsCkq2VhvpkVEj96QJJTOiB3E9SLeNboldjlTyoPa
xKqR+ENfDxcZFis2PnroAyi59PfsLxkKjBRx2KtFaJFPLTq9H9y6OxftaO4TQsKff7zXIK6Km3X5
6mUGzWZqtZdpjYwvZNDuqSsZ24LPg34jTR8P+ilpOIQZemQj7dClEUTVOd9BG9GcQJqXl2Xtf6io
vvraGVkIHGyK4e47t9lASKhHEQZH8gcZ/epmN+XEAVL4XNFc3syqcXS86iIsQZF2haB7oztcwpl7
Zo0O56xuxI3ZtJx+6C0IS2buKuyPqayfSuF6bwMrwoTTjM4xM8KKfhrtz0lOWHSXCc/qrPcPlDaw
Of4LHb0AvDv1CckHap+UEnxjig0lmuaVH5TS50kSakApQZIvUVTdUJCY3lQjqiAsj6iZuyx6yQqj
2vYs8M5eVNofnAcvkdm56FkCabkxPgHp8oUtisH3WOjqOJEfMc/QMzM6wpkJ3rhp1w4uGAYDrQyB
Dk6ZfFMQE/WgPmrp8dZZQ2ap1hQkHHysTUMwfTDOc5qL8093rTVpLyElcCOJ/zvS+xqeKS53B6bt
SHvWzXjtDseG+01thRNJDpM13bW5GW4b3XZ216u+Nuv6bOTtxwSv/nbO0USha3eIZkJTG/jOJK0H
uapp1UNny7eVY8eXH7tysitXaHVqaumXhnF9zcorFmzGLSDQXTeFLJdiXCleLqt9p69XQpW5dInM
ta+9LnWEnRuXvu1f3JQb+pQt461aJLZuEBKZIIZbBRFjuvf91R/vU28Bhz9e36JeCG0PppVZO3eu
SV3GHfppr+Yu+J/SxwIhhNoqKxIxvucigfo+JPL9VHYd3fSy9pc5ab7FTf4wV7S8k6pkae402vuO
IDx/0Sf7zTxlEgpL1T64RbKgIiVMNsPcf3SjPP9+G5s6Ld2Va4llWznzbSvt4Tw5OYIAe81AkbOO
QscgxnONxMvFXO0pizNuyPxNE5A4lhsGAompeGOksy9ayeRyZPbeEQLtN5Fj7JQfhDqz6V/nweMS
PFp1irR9rY4YDtm64LrD629yAMtfNwP4vG/6JvW9f+9SP6De8ePnw6hgePWwCHgFkWJ0+PMD58vb
pMyJD1D7DMJiD+0aSI4SPXpizv22BiL2UtPC340dWAaReRVLNJRb07iVMPpfRcqnGXgO0LsA4X9H
gu2xbBzzDdxcxD52an+uhubSWmH0YSKRjUyjJLtgbT8MtjsebAPa6wKC/Ro65mr9vs088SHCKLCL
sY3s7TzHvMbtqd8oYY2ShoRB7wIbNF/KcWofW3s8qyOr2wQPYZsG59LQu/exYPK9HrGHBoQOZTIc
M+Hk7TbbXCsKyRmB1vAmNDVoYZ31qPDnCPbwFozYjiJOho2FoeV7maOvgPdxNzqqrzhcN+PBOpTU
ZHZyZfN2JW3rNAI/vm6pB+IqCOCtRLm/LmEQYg8bN9Or946ctxaNHAIEF27QNZWAwpRflcPdTCOT
PrT7VRuj+SLN+ZMqZf5pUVO9IiPnTm8cnw99bTZziZvrAzBCJn4Q39WuH2MBi5ut3esVcGGGB60L
UqJxyOMKxsQ9xKGunUgYCO5qTu1taLbjB8gvJO58s8xRvDPraThbZbr4arMWebXvLdfYq00mbJWP
dEMe0XK3GMUcqJ8BqXWrmicif3cj9WT1gPRUDtPqGdrkhInVaJ903Hy3TnMoOw8FkFZE52Zq5Bus
d8YxHb3OD+YouAmd8Z0ylKVWPONgDO1jJAGX+PG6bZkVPhQ3nDfFPOOgzJqrX/+HaT8Pxp/2W4a4
NWUcIfBColEOkG9y13r3Q6FBVyH7l4CD3PoKrYYSdqh3xLULGICQ+m3tDTSP0rjFO2zCmfAETHm7
1c7xmtwiIBk8dD3BhXh3v2UObqhS78u3SEx73+MmdH2m9nVJe0IfWiGOrKkLwfE6LPx9Z9uioB62
2bwbpKs/w3zpNimBxZ8NYpkVcaB3zHunEtMLKsHFF6lDuLBRmH5ikTiGygtl3xobaVfwxONRNhdd
G+W7dvY21t5TJDUrzTPEkXZ8UBUg0yV2NTTk1huWCNgC00TGipmkSa0imHMOAKCUy1ntUw9tQApA
gJ1EWM3eLKiAZ7oNGihlkncXdAm5jOb0EIXF7LthNJ3N2fo8w/Z702GyP9P1NHehznoLCmrCV7qJ
MeEcuHVKxg9i/gi9ohertvtuzPehqM1DxcLhLk+hMTkG0ryhDJeD2vzxQoxfa83R+YwPZSYQdy4e
1ARUPVQ9SmSDGVlGrK+a7hNAH942U19dKt30w5U+PZphfzMCLlVbXsdtMEt6iHPrHS+sg5MVe7RT
1XkIDYlyMMYS0REYD40LO+mPJaZ65vYFdS8DtrLajBCadyIPzg3iCvJR2htVWL5Wl0ciUWKopZsQ
BZrvpXX8ifbHTZE6xTtKetkxTcb2ICXZMlerTxcNxwYhIvcenWqf6XX1Me+m4C5z8u8PbZ5moMk0
YmdpsLb7diBqJoqHp5FGy/bPnpU1/BART/qRZmqVkxTrwXqri7cUKtY6dxyhnSH8ykXLw5PEJFB9
o2sP7RTS+A1t5zSv+KdsGt9HRo/UYt1yCqQl8ULVZN2aHOOr1w/zPo5r6wYWunYlOc2O8xH/XvVk
NiGRlLQt0PNTb7mu0evcCfZ6NwwIKivhnBvd2KiZbSajEwzw6U2KVnxvYgE8Onrqvm+91lcArnzd
r6/7QT4SrWjdqQ98MO12WxGGuVX1/MimIvy981HbNQZPPsTaCj41k7C/f87q0yVP2dwVWtOBMpq+
ha5h3I9EfZxcg7m9uiGbfF3XzTqxgx3GFeOgU4XbEWeQHdQkSW1mUwqc35tNv0qC4YM1DhSyGiYu
K7IyQzN7E9rCeWgH5Ew1vZfXoTe/yM4yn2RrmmdR8OGoH5D6uoqP3+ZtAYeiyfajV9enlJrhW7IS
75vBXV4dr6fbXnnJXUXb9d61FwJwJS3u2Bnyu4IYmzG3zS/rE2HV1yfzume04lswWdaXmSewiiRN
0fQl6vXO1yEYX6TSHqTRLUpR53HBcPqczCTorT33OgicmwI248Zc32XkOZXQil6H+qE4mjrmt0NO
4PU0HHq+1pOdWdGpc63qFgZFTWFwqB7tvMu2I/W9t0PB0hEJTPCxBEs9E9vyrWN1UqEwAmwu3nuV
g1DL8pZLEk7zQ6+RBFzkw/ApbZp7LzHct5PIgoNFFOQhQ/UuYQ2+lVK7B2dUPhqDlr9NwT4PFHTe
h00c3tlgHa+bQ3Kn/Lr/83n63/ArcNFsDolb/uf/sf25rEjAC6Put81/Ppc5//5v/Zl/v+fXn/jn
bfy5IeDhW/df33X4Wt695l/b39/0y2/mf/9+dNvX7vWXjV1BG2B+7L8289PXts86dRT8Hes7/39f
/NtX9Vue5+rrP/74XPZFt/42EA/FH99fOn35xx9rMOT//Pzrv7+2Hv8//th+LfLXJv39B76+tt0/
/tCNv7vaygV1HAdAqA3jZfy6vuD+HasedBcslR50XJopf/ytKEmQ+Mcf0vk79ExmMYbjShvNCC+1
Za9esv4uJcUlMBceIBQaJn/867h++fp+fJ1/Y3X7UMZF1/J//gobhOjlShqOFlkWHMd/EmZM+rGW
ZU2aT691Ptdl925MMvPYOjLwvWLQjzUasaHIGPpJyUzGLPQN/bkIGZga3L5dZgfnTivv2w7rxIyD
oxjz/gY19bC3HHJfCmZGWZMviCHrW4nAdmfXCYo8pBP70CznI+vacWPUh2L4FHkmdYrUPaM2G3dd
qeW7IHxvEga3b1lWb0Dl7QZO2gMJL5/N4h1J6vZctOQt190OwCgmDK+8QBrLN21rG1sLadc2G5bg
nDY5YwYNKt8yQMV4nn3Qpjo4S71oTsaEGaYwWyZ0wbxfGwZf+8DE8l6lG9oxH7i4XByDd15s6jcA
Me9obE20cJcJQFOPxithntAXI4bwh8J7Z6Txc2YGxHlJU9B9r7oDFSQw7knwla7KKaZZtDUyozkx
kOW7PvCl0wUP2ppAYKcCkpTx8NPJ+P1L//lL/o2yR9SWJV3TIu9RuRAN57fMrRWH0EAF0BDuuheG
iOjU5xjQLIfISDvyXT1J7mjkU3+3CTaxyPJOA5BPaXiUaDT8CRfYirC9YHNNduNgl5swcLF8zObH
pAg+1GYe7qAEyXXQmTH2Bk99hfgtcbtHfanXks/U7bo0uaHN8M1lLXPD3fBjF/WkTgXywV5aAAZ2
a4NT4m7UenCYYh/NPdru7L1nI1H57x+I8yus1+FytPBjetKyIQ9IyMR//BLj0pW07TItq32HrHey
G7NuK8UMAn8UiAdBYgtz+OoGIzWWKJf+PGuUAfHwADR3t7Dn0AqkssNax0xzXoThU53duE7pHWje
buxhMnYdRrulI0vFK5jv5+QGgLdcqRY9GudeptveIyrOymGRPY8krlEx5sHKcaqNVsoFkoKr1pz3
y1iuRbIerUZoIGK2Ztrs1URyH9ekHc/NabRrzbcWUtlTS4tpBh9Se+l29EfagxmtTRWSSp2IOLdw
rR4gDzDQgOwt5jGlp6WHdjLJfy3rL6iPmzdRQ4N/jCkCjA1xIKID5gUzdQymxzZ0mhNe5ODFHhqK
jHXzl4G8jGs/2WWvX4zugXjyXNf0pFzttD/l61h0o7I6sit/cVJYMk4sdl39TPLAcqxyEW87upFn
a8qiS2W2J9lbPvT81nckLDKimXewyz3CBMb+QFzV7aiZ55oG7YMFNGZruHIA/supzbK34axuur8y
w/86ml4Pn7uuKx3bsWyprefdT4dv2FWgL2Nc+2rENEKjxKRFeMWEDIMJp9fu6mBpTupUonk33Y36
PinJwcEMyvgW5A91nQzbdkhPc5IeuoT00zbsupOtDaf/fg3IX4lJ67FKDTAzIB9yTCmtGL8ea9Ka
/eT2Q4VSYeTqR63lkuHtm0gAN1rmvBsl5NywbbOdYZPU6rhHx6hfUK9ND3pSPge4fZdBW/ZeXOXg
M4S5FWhg9rR8tq4x51tSJdsNOd+JL9GpIElJo+2iJ/m2zrcltaq5znbg5l4w2A+HGPNtbrvWqcxX
e6Qoh4MrDtpcchJoDM8j5c60S70D06Juzj8C3rP3kVc96etAqpvFm2GKseZCDN6Z2YjvJOpuhOu8
Q1WTYPu1u6Moiy8ijG4J9e4P0MZXh16b/wWlTP+V2KY+VcXsNVZmpKX/fga4i1z6MIg7f544sKDS
Bh/C4W5G2eszzWzObXTGILzJ0HHWw85MZ/xx5vIxKxGCr8fqwoTau85ygdy4Mwq5/e9fu/4nXzsr
Y8dahz4SQn+PrY0te8K9BbRHHVsdkIc2SjIFAjHuBI0r/DkwLivoPIGN7DfqTWbcpnH2PI8hLqCk
2Tbes+MWX7McuDMAkb+6iH61zKuP0DFZdzAAQH03VFjZTxfRMAJPy+Js9K/dlzb9NqZxRGd6wsP7
mJqZubMRq2wwRSAoWEbk2kFaUekNwoMpvgZaNO8oJuN3G+e/+HqN9aL4Yee/HpstuWRMC/sq1v5f
LxobW1+bAyb09bK+5ShZ1xUucrOh3uEBgy7Ep1hryMxLU/sQW0QYeCYZ52bQ4UQQen2kzY9IN0/u
NPwWhzlzTFa0tre3k7chVNbBJEbakMu7v/jWf6XsqONmKWdKpos6SGnt9xueN3dt0FDsQ5Qg/Kj1
UCo76P09r2YGlkkmOwasKvxfRxTR33xpdt5ffK/Gn5x5hNRbOggUIH7m71zrOlvKaugb7qnl8yS9
/OD0jBdVrz8HMidrpTfOXX8nBr25obJ/qFzJknDufKqQDfCBafAJ+su2SRZ9AGczPTjOGJzXk5F4
R/1cE9+tW33NHBXAFve/ziSKC+6xH6V/8Zd4//lpMl12LU5QPlHDVRmnP52hi+6MMB85Q90EvhIQ
j01YtN6BviqeqfIzs82THbCj7hxmOEV3wGDK0UujQ/7LfridhJOH8mHsow+Ua2APR4xtZS+/CIZE
6N7Mqg1guBs9YObkssLfJtW0yawG9HedG74+eHQQrYOYqs8d64cNdaA12dthXRYzXS4ZFDPXutEE
jRu7u891SuJqgpKF9WdMo5G/lMnemVC+s4AklKNenoO5DR+jQE9ppbTWtimrrz2GsCJu222cpvgL
Cu1ZDQF2IDZZO6Ynx42KjTbXHN/MwB1nJk3hKaWxjzZrn4/Lu4B86kajF2Va4bKf19s6taw9yTCQ
m0T5WArmMY7s9iIi1lzQ0GWSJT8Wg6k/xfoSvLRhcCAbJbklv9c7ZJJvlcKD2PS9rA+iu1VfdoMo
e1OhAOB6o3M/k9hjWsA7//tl9FuUy3oZ2Qb3TdMwGZ5YsK3Tl5++eD76JAF8NPlmKgfacXCU9Nq7
CJZXN/nXcAiJM6mtu7xwP8nRis7GFABQFQAGzGFfwo7dyZJRbLCXU6Etz2bqLfvUmel/8rnF+GOk
7n1I1pOFQEZe4i9gSjRu61n7og8UXgiGIPeh4c4CsMyve2Dpg4HefbLnYBeMIGPXW+ZQIZJyWXSV
HvFpQ4DNm6b3+Befhv6fsx3bch2oZYY0MFk6v30aXteFpVeWlEPSebrrsY3QaKjvAmpm6oRfibX7
ZgxfDTfDmGlSfbMnJ/adOf/k5pIUoUl+kBmJZfY6f4tz50AVh1IJArD//sXRWf2PgdtmUqazbHZQ
stqu/PWby/gDrAByoL90gLOndq59deJ4LgpzW1rIX8L7RcDwdZv0kozVbvQQqRbVwrWRALEJi9fr
3dyih5GJ/EubHdUqzjR75uAL8bopiLm0KDedKNMtyaufJ2GVm2mxpt2i9eG+RVs+BBAz9PRtKTu+
HiCzm2oK36hLcMkrkq205UsoWYKVXsuUEbNvU1j3hL9Ux9SWFaCsnd12R/6Adiu86dVGr3KYZ/pB
iYZvBkg3EcAeuXyhw/k57wPyIHY5IOAVBgL3wgZeZLTw3aQU0bZ1x0eNxiX1dv6zgrhFvY/WbC/O
QC2s9E0TzYIoYOuT0xMFLdayIYHSNzPIhZA4cCeLb5itrzwgdwdp9tQBgLuBSndswNfcVVB1SUrZ
Ylv5lBhZf45B0Q1uQI3TJiMqoEJHCxQTBYR/CVu5fJOKWm4XOxsPLTIwOhjzPmUKVeqIU3Uj/RQl
a+U2X8/xDEoyItyPJIBYF2FmEdnWTA3alH5X6mUa4KVveiunbVoRLzmbKDRbplYYH18hFNKY4E9s
BvtQZ/GMXB/GXTyM3S6IAJHVydsxbWt/gtl8BtvSYNjR3w7G3O3MEuCN5RZ4w5wOrFsbnCMx7utY
t6ipN+HF7vAoh4H2rFms+kOr27b0Hq9Tp8LAY1mQehwOwVmtL6clavcOtRYZ+6YYpncxAPHBAOES
VSUzDJqZOaOrGLAhQwb/MKC9PRgeNwQ1WyxTFx5e12JRJZEpKvR8O8+UHZgf7ZuJiz/tqm4X4rim
kurs1SmvhhZRCIFMgV7DOng7AcjsjpF6aeNy00cGuTVxUu97EuP1kRliDRymFUW7HQQVD2+9Ic3r
+ilDZ9YR/3xQV3BjdHw7Lhc4oRMTw4bv2p/AkvGprUfMynLX2fGXcGFhracUnVytOtbrYbaW/aRl
mCvyqd4V6xogbcpPPTGim6ZYU3RsxjIPIVHLfLSQA38+zKQNExn+wwZwU6hpOEWabo+0/QbVi3ZC
F8Jn0EfFVl1K7mK+Ze6Y+qY9VvfV1H7ubeejXukgbUQiTnOD+DbiMugZrbaisi9kONUkoXZ0tyfj
JiH5YdtQvMW3s7RPBevy+zo3D/Xo3qd2mD9JMdYPyfSZEiu+jZhFp0UqaiqXdkeYzOjPcpF7e3gk
08Lc8oeTT2+mH+Alewd3qe/SodePk+W2zBPGZpMs4IaggeyjmJa+GkknvV32pi79zujISovq+/9H
2Hkt120t3fqJUIUcbhFWZhCDROoGpYgMTOTw9P+HyVN1bGuXfWGVLVMiuAD07B49AtRUkOWcHGPD
hoAJ7dtYHySw5SxlfSSJNocCMmu3uMMMwO217whiGK9snvPKFci1cFL05X1VEFDd8FkUPKjcHRhz
2ASisff1ogcOwZY5aBvFuBuS9MXJCPzLhSAmjsEB4qEdUBT5fiD1dBMJ8aMLaXkGQAr4SY/X+f68
VOn+qojsbMXpEpWxhcpXcLNV6wfLI/PjZxxF7h23+EvWk2AxZsldEeuPtW6RmDqKPozhO2JaP5Mb
UG+IFLaf4wqfXn4BiBSyieVJtIl3jONkos6p3MCUFz0fRwTDxjYePXNA7RGOjLGHfn8L4V3yVBvq
ybLTnya5X0eVUw8Dxv47TSBPZsNXmsrVKeKD0Lr4orjdZdyQ+3uiBbXZYZipWmpfJpFVjhLmZpV8
cmAGWQp5HzDGlQPqnYM1YJyhruA7hDp6R2OK0ODGuNa41WkcuS0TZLpwavrbSuBltLDEOjpEUEZ2
qXa7AO/ZGLULX4iYoSPXDOQHYtdEy8QBXLHRY3Pa3RsuECWmvMWO9VRUQUUl6VU0SHoTiNhbpbj4
lbv8ksVP3tJcU2tyTonY3lGJb5ehI7rWVpMl9Np0OGhK/wsfvKds5jK0mTPazcYgtwftEI/Vl8zO
vvalGcly1vTundRuy9Mj21hH6tphhaEQyaFeloAP5MN8gA7mXiFHi2BKBz2Qb3RNHSCVambZx/td
a2OHrx8JBnvLSCRTD9mISgarOT96GgeDopfa977Lh+Oygd1yXMpiJ4ujmOyXQrhOMBfTg2xP9MrK
jmVpvJVpjQum9tSMLmdDwa3QrIotYXwPAakIJUAjK4ZJGaH6zN0504aPsTepFbjJKjvJ3TMSb+kf
+d6ikgT+Uk1MbgPTiDrwwMlK0maMIfgNMQ0SohKZbW34bQWe1ooxinPnyOs+hlWnBBZ6uLBkDci+
fvq82FPzUW0/bvD+usqaOcFQVAV0fPmBDipkDXXBEmwofXkayOKc2jzrifYUw8rHnnwYopYBigg+
OgBkvQ1CidxLc8yqtzpclf66uCSj1GrxVX7IsplX97FjyZOEk3f5OoyhPDjkRLKsxgMc9+JYzWXF
t14Es5l6chUmcpW9uK+nLWiu4K3KBUeoYjMhiJ4qZ7hOqCI2xfTgAiedAByDIDSnhF6zgIwEnB3S
Yb/02sNautWtdJsbtdl51AftZEwg+BbBBDOfmfwoQVigXPVrFdlw9GbIyUGC4MLp6MdcGq7Ux9Ho
A1yehtY8yL32v/eV2j43/x0PoK0EpYB2zWTLHufvbWVRxgO2fxO2a+h9XoStvQG0gcNygI02MqSk
TfoAKr8aJdUu7Mjzd2KW8yBzCY+fLW+OnET5r2H/T3TbBu9nN6QBOeyX9/eLSnsjHr2JVecE9Bto
lm6cDYalA0L3PagiXUMPjxO0Gh17nizKOXQP//65/A+cxCalzCOnjEfUhPTw90swRGJZeWXCipkY
0nPMdRZn/W2W5qcZ9TO0O6ht++5E1gPqxHLaps+D4DndIJ+y+Fd+j65zxpAGFfb4ecDjwq9xQbi0
a3XpZpv1/Da+/ftFa3+CO1y0CSiG0IGPbd/5/XW6Q/85rPhD7TtyiMGVPUc6TFswOnigijYfY8t2
SdJtfjLVJbQ+zIEja44iQWD2H5fyJ4xouxogOOoyTXXsff/310vpV3dezXUeA3VaaO5W3rCxmFCl
ugjpED2mARvpNrDd+jFW4urEm9+RFS9u1ZjdZc5Y3LnZ4EZVvyLhcKpDlU94manL079fpwSJ//H8
I9nRdMszuMuO/o+xqoG9hf0E5qEasWtH5AtJ1DVtFfRl/zGY6zGyRd17VpIcJMdGosR2fM80hhiM
Bdx4nCEF+SujN8sISviSApI4C/3C2BqB7m475Q50wN7sj6rXtxWGbNb8NLQUDFOYP1r7KhAd+aQf
DZGsvq1rDf5caB/ICYyhyNDLNFpiDt8aIrY5rurBayhDRaNjmeS+iEovwm1yazaH8Xg0MuviQDbC
8s3dkrdNIbEcfpdxmTcDy620DZDRAn1D6O1zJbKL7rM82TNRjGGaMuO7SCaULqG9qNPTZFmwjDgM
BF4omsCLTFtKPFiYpORvk1VcM+sf//3m/K/i5CL9IbjIYstLkNTfH6J4nDMyWrg5cqfXVAx1soQb
M75ScOck7Wx2zkv1fbDGq4b+PJpbZpyi6L/qefb4H9ezPwz/eFgoSRqjNiZmqvnPGZxdG9ktnscW
bdmgbZF7GTLEnTcGlQO+CoPf4e8+Qb07jZnr4+/4q187Wk5njFJ8ynEDwIMgxSLz369L31+mP67L
ANXhtWdD+s/3vnXsdtnGCr9ZAa9TwZ4Pk3/Tb7ClOIB01UHXGMSL0HKopiAAC4sut7Fwk+3L6hgn
KH2wCXltOuxh+Bumg/uFjS5TUgfmlq1K6fceIulk2q6VoJH496vXnP8B6TsEG6mGCStAB475B7hr
i5y+xNWxWm3UzxpDvMdxHSZzSfYJVijwF/slmFysmlRv+J6ppNpaaz7cf1Ynbbx3sq9qXGRRMVmI
eJLhpJP6+ICQO5RdmaFiUcrKxrNpXBd1QB0PapurOc5Eu20kuffjbANstQM6SVYactuPg4M1CBT/
+4uNcYe2VfSVzVXiFkILM2j8Ya3HdOL5CQNk6r5s81A/hJ4AUJeQ4gjwSHE992blHmcCjfN656v2
arDMSX2eO+03/kyuXzUmOwFr+iVbcmOqpjBBEkmjTUZKwmAu2xdB0MUhR7k2eduDxFRrU79Km7h0
XG6sHuk/9wEjcw3cFfrkCb27XEF1jnqfZSJnKOaK5MeCC6PJdNvmt0XH+Ckf52hMhjKaV9KyhH6v
Z3inM3R5mVkd8kF79xr9vXJqDCOcBNdVWQ3IaXd6rYxGrLQo0GrkOpAPVebfUH4A8vDc2AoSJ9FC
HANz7BRk2nuMSd9pGBwNdzam64cUmSGM6v42O7634PmGZ2k0mcg7BROLum2REFUcylmf9AlWUXu3
ZqQPdF/aTWV5XYk2PoD99oGA7YgTE73o7GWXbNNvdOIE1gsFLAb+27I2fmWs8wnWQf9FXqdpETdi
cBw26SYOyv66oLxOCULrTbQZcxZJpExvFUKcZoFuzcO+0iHnOcS16auFuC7UiN0KNHNpQ5Q/2yHp
cN9x6xIATHO+TibDd4P1e9gk5KJDPzvwMc7+GOuHWSDKyea4hu+ZUMQhDIj+PvsE37E7L036qjod
ll8c1E01XZKCvqiDsXeui5YOlCQIncEhSIhEPOobk4A75YgjdsaCqyyM96sRYdKhHgZWsLaKWLdO
tXsY8fo5c6f6eUtFJIyTPpvqk24k/fNMEnkLcfGwYdwlB3ctnYTvj95WHjoD/C0zp+qYKePql50L
FW0lZMnbTpuOU2wDGRlgpYvSAdX2Tge37HUM6Z992ctbE3pjZF91gBq3CAq2o4HshpUROQb5W341
UXEWDzqojQtUkG3g8X63DNQlbJg+jtpxWOC36GxTirZlucuJhNL6eVV9qlSHlykvJHMl236Rnith
DYE6z8VJPgOytd/XLjjMFAE9mxMMbbsFXo+oRA75yjoehpXU4axqYf96Bi6jIFmR/DCShUYgKVAZ
fBAq3BnrcBEiZHqXj6fq1m+FA1MeCyB0k711wPk1RRKxnAoTsqrsEnQyEcoJSp6hP86l6oWDrupR
1hloQ9AgDMI8qLgUofzffDYlnT/vOw5opusBeJecNm89mgNXTnLeudHH+R4KntWT4zg1Fz62Hm9f
Bx4yIcEHYi8/AX9o0Fk06H5NFoxaerI2otEaocE73ccznbDjSzvVQdpm9C9kfHIvaBNyBbeHHGMU
n3AETrtNOYN6HuSPTpBbh9RH/vmmqanYVut3pLJylNcBSryrxAAa4a7XrPver85ws2o3MPfuCIeq
BTdg1mPgHubRg+lgYD2Cs96jhEcl5JLjWRvAV6xOG9sjPV+WcIK4LLd+4BbsJey8RE9ier6aYRlf
/R4X2wxGRwXtq9f4lANWFy2cQ5acOI5kaRXJz38sVGgqlf7iWUp/UzKB0b+Bsjuu3S+2KICY8Ic7
TOkY+xy6oBZbEsrDQxbidl9RzRtoIuLq18aYdDC8xjmqGYl1/T4EpFiprGZ9SRbnJW+TH9ZmY/o8
7LCfPjRM7X5usN7gUHQgtPR+UrEYE8tCH+y+FKqz3xCADIzffTxTe9w1RaF+Lyulw0w0xRsURSDI
WFWF846ninh8wsLIPsygohgS9sz2FTs1oyj3ZU240kKGqcDaR88E6L27s3oKMtOHB63SBp+4mC2q
iXensezO5jyUz00F5LvDXkLTsW4w4gdjpaQQtW5GaJTuYzfKCpqEwtXfe8DTjxMvXTCIQRHfC2SW
S6HgozFnnNYWgogtbh5F46OVWoufQ9alPnkLy+NIdF8Sz694LGxBpbPqyRe7DuTisFjiy1RJIcV7
YqvTST53ZCODYk8/63JJT6k+GVfb67sPLpugkuvzWOMUyYedZy1M8M5Xocpn96M+ZEAWUIx92UZ6
kgygzZ9nA12zfC5k6R7YVgTeZAL+Mb3tmLuwtzkSanGeTNYWAktAbjM+763e8U3S7Ftc73cqiwN5
OxQFYxtSOc8Ihh+JN0fH7XFDkwYHn+1m5AbZ4AP1cK1/yp3qrKwvSSte84r2RJ7OVprPQW8jBarb
pg0trydWwilebYXfasYY3IRd8p3ppljeNXVQT+rFnKv2vHqlQFKsOpEh9JIRhkPTWPsr8T0fLzoR
Wb9XW8e1cUfStJGeqUphRhC5tcI+CMWMQWRSxt2n0fs9wbg+mQkdyrp4b22s3/crlZWUl4pEk4Vw
65hNRueWqAfMfY3EiuaTWXpvRbJmF715ldi4PMPljyUQVQe6heu4tRlIghvwvQqxFn7I5Z7wCFA2
LYs4Y7pu+q3dKweNyKRAGZLHmFU6kUHoUeLVLVEilOiqUlNVqM+oDhSH1ZJefuUeT9fNOWoGDgbu
Ms2HjDFqy2FA5nUS2LtMZiq1L4pnxJeSTvGQ00H48ral2VydsOsJ+pYzbkehYpznG3dwfKfDSUqr
4ToUw7HbYbG5wYoYb+OTfG4cjzsnq91sFE6YMe7j5c7Hw25Ctg4tjL2brGlzaWVRjGESeSLYS3Yn
+ZZ5Dx30rmOT4wVCNua747wqS2//WGYEeasXbAkSERs4Vk6NchSSwLioB3QSM0WzQw63JeoviywV
HwMzHRKcgk/iThN11u+r0wK8NwB3q8lNWDpjOqpcLFIgUA5k0V1oVPE5rzmHNq/2OxtEVy4MVQyT
DxZWWoAF3lW1tH6l2Ytf9twjOvbGpeOY3qZxIojMAa8xKzYL8oe2EXi5eW2flzV+hzyRRuZeQyRs
3Vgc8ji9BFOnfE7lg9+Ik+Xo31JerB2HdF2zoj1vTlj07EQu3kMIhN+aVPmR1a049xUQJsF0GJNX
mRZNc3oqDBIH4nU46ISu2TCA5XuuEER4AGus/KXonlqVICRZxpu1wDfozbSb74Ree4FJjvtF/p/U
7B/azLHDZNLUkNnlqH9OWPHediYHwShYJYaxA/LqVukn9nfCL5sKrHEqHxkPl6BqoEfsf5vcjmSN
92joeoycAISY7NqjAzkg2PD7Ckn7+zWAQGODr51qUPBInW0cF7WLXhbWEWNl3KSaSwYUGW46n1m6
A29qAWefUpJmzUyaenaa2hiXV8hYB/loeF3z08mm9Pj/7iI4vzq/5lu1W1ryXENN5TYo4oXgv77A
alPsJIZFW3+P6aqfsUtveS7mn2iMMt/jZDkKVm1BPYhnspTuC1IyTqniciEbP6SbAJXbjXroixPe
RjxX+/BTlOPDUq/LadkXFBLW+JhiHEIYrLm9z9s06veOZtas781AhroGZ2snnMnOCVUqAxuVVBRk
Qsk/723EPrsEDNh7d5s40/fW1r7J9Y/TQ87Artef8kkN2FhnFLiC4CknrU6y9uSF99MidinXVfjB
ToHgWx9/yVcSde13x573+Gbs/roR11Ux9cceTp/Mtomr5cKIDROBqnEc3DmayHOuBtF/MTw6fGvU
X1c6f+Y194eEiqEJFr6to6Bnx4g91XZoY8qtrBDG6GIqrAwXavIUrlt+lteHJrGhiZ3ysG5ilMUx
0dSy0ViHAkryNhxTJ36RLWa29w6yGRVs564wUAD7vuZjuLpKcWr2NqPPoJGKpL+sCAKHFWMsw1/t
9Ysq8HYzs+LzPDrueermn3IktB3xECOy8i1Uwui2J9gzvc2OPKlDC3Q9BhvAVt7bwPP2FTWPjLuz
l7oZ1VHFSJPb/YGVYnfGs/MtV5FL6QTHsBfAd8tmOSvJqlk1BMJAiqsNbiiXJ5mIiNLmWZx7+o4+
PWQbQQgF1N0PImW3f2rlhgqKXoMoLBemQo2tSz40587RD6PrZkc3NsgZQrATbHonIGTh+T7p/UNW
Nj96F4gOWWW4ZBnadnILE4V4X7vTDNwZ5meHkDvGfjgSi323VhAM+m7ilqnxM/4Y03npvNdsBFaz
THHklcPjtv6N65IHY2A52pCor9kejQz3XIBsthxXJ5NrJliCoqlh3wfLCxYXNsnyL9YqJqIkw9dZ
g0AXGrhiH2QPMGbzissV3W0/Jq/uCssqdjGQqXHF9DNjBtyZVBHkRv4m3xEigoj2VbRX2SgJZfyB
jBnrYwxbVkBTZdhnkhpzyraonj8mFfTvjN/DJ2+mjsR712+tuwhpepgxiD7o6R7V4WpPJgEs9uZ+
K9GYHBWX1MbkiB+2jhcNzZbfoIhUW8VELkf4EPRfpcNPTtkTkvioLQUDDGdw7lTBK7baTYz7L49Q
hMmGBe1rc8PJXpRo20qWSSPtw6oIBklXfOqRXrJv7kS4lHp+tQZudFdge2zTTrXQsZS0Gfx4YWc8
gHHpJClc3LHC9W2FWZR3pM3Kepujcbgl1nQqxm45FxS/Bkrlo/yYJx3Twbqzf6yNvT9j7O76jkwM
ix8v2ozpRfaNjaieWcETsrb1MEViYgOmqbiUs/kiTV8b5KEEnVdRu63TYZ1Q7CoKenyMCK2DHF+E
vnI7KdthV7g1NP3d3qdaNL4RbACkDlBnwc2PU+LiVUzWmzu2EIuahV2uW2RHQvkGfCY5MsCU552z
sJHdG2pVKvwYu4Jr5+VGNJp4FYBZeGQ4uLj+ddkFZnz6lFvdrRQqWblo/xigWvzls/ZIcPiePGV9
s6YcjHCPGrZww0qrPH10EEb6DoY/mD7r/a2kfUhc99w0208CeY61G5uBxRNxUItWC3l29Qh7f/ua
iuXSwXmLyQy8bJV+wyYrOQ3rpjHyZkTLkK+RqziOtFuzHtOtvuUqc/lwRkaLAb1dZ0elaB9bo+F3
kM/PMQYchhuzlVMWL0qm9cGtEVGiEQ2bsvhO/I4Saflgnj32cuu6vhRai/oBvuqFwBTK+J2hdcVh
dmfrVMfkng0Vz7PZ12BqdTM/KP0UIfjAdJJo4is3eAoHNDjImazIIIn0WoEiLIaHrMVWU9Jommcm
/jmcNM4rLeUhVlyRM14On2YTPzGv62buhrf6WkFEVpXZHHkk4jir130WXQYr0k4jPUaFbjF3rU5p
fWGBUBVfSq8Y3jBKSn15MOqxemhXVMweellzUFT4C5iSDwb0K00BlwfyPClKWxwcUX+VmiHYBtG4
phXQt4K7xgIMZcIjP6p5cyNt8i1mu/up2oFPt+peHe2TVRLfq28zG/142J5VHR8LCx8e2npM8ofq
dWghTTmWci0LFRuXcTNfNrw8t5yBvuuyc7lHeHP6piH2AQRdTs63RRnST5NLKWBL75IeNWSPsxaa
PeTiUt2Sk5lSjLFHzkATRhxOIEtda8/4UesbMeqoC6+TykoknZoumJf7xBu1a0EWap+wdM1z0EF7
SY84misvpTbAyTH49ttQPq5NHZ915LrJ1HfHskZEu+GpdBQgtxhlWbx3+tpim+jRI+OtFbhFhaw+
HaB4pcTisvWcivkuH1VIjiqemjN0ISc/G2qa3SrNw3LTZjlO1b8xSNURSVUnvR7ShzLeVNxfUOpq
k6kc5j6byQ7Il5PaDNV5Kaqj6cw9tP5ZZTlhBp4LPyNbGvsmDBFjn6Kvz6u12LsXsgObaziBVvQ4
fgj3YjXDu9OX7kvVO+pRtNZ6civ8ShNnW6+TbRNCZxsPODh7D5uIb8NEu1zhNoDLJyvIeUpvSUae
AeLoNAOYW0Xj3XDLV8imIwvXBgg6YgzwzJ4jf4DIXfSHMUXsbnSFc5G/2E170LvdzaHQnUtr6mlo
Fey4siXProq6FcGU92XIZxBft5xcIOiy5RHDcIpJn+D4BJoob9ZmuOWpTPBnLtq+OhuKM99qkT71
G6qAmecBD6mSTKoS5Y+yOHgXbrSbyapvZ1th8+3mvNBdUeJ5buuf4s2Mr/LZmcz2a6cvcNYSSzt0
g/qzxzPMz1R25OwX7UPlaBq+cNZ87+Icf1+O6RRKvomdjNMB85ZgxJng0e2VJthUb7vP8xRSexw/
V7mrvgn2NSQzahg5Vdr91qWPM6Gj5wntGbu7nTvBpafm7oc7DtbJzTZ7fzTOfZb3j4BHL8PKPUmS
XH8ykOSu+jcc1PIHSWcbO5Gd2k7M0JSc+DPC+i7Iq2dytLzn3lSZTGYtP272QG3caJXqsqpu0EHT
a8mEAkqn4RK9m87mjRXhhndKJozWMGcNlyYWhyZpy6CAA/kA6hzs6qgLuHg0ZzTl2Nfj7VUJPxmU
+G5xCE7xCAXvrE55nNTsMIruBxixAZtdC1Qy4+/sRnkuG/tXmuek8k6ES2jmAIQ43jlTvN1V9ZSB
9LRzZI0wCDaX96E1yaMlLB4H9NE6NMx7j0mNNV8flzc8hytk/vwbxp9AumVaHGt7ZzxIssOsQvl0
256k8CbT8Gp7GSGFXHPLrm5Th0eiUi98gdFupp+mhOkMmBqH+zxwY6Q+sN1laWoL9egBYVwV0mz9
CXbHaeroxXMk9Ek5L485CN1gJudVDHFkbz8sNmf3Y4EJSp3or83YmTcNTsAhRdXpJeM3oW75Qzlh
IBPPxMSkloYViGfVodm1TuCMBJAbKqZfle0stxFnE/xkpR/xJorQUSJ1K8fnZYHPoiTrGWKFzSYO
MmzfVM4dEpLURzNYnEwh5sjEhu4wK8Q6sJrPos6KpyMDRvHAU43cwdwBBTJ6/r/dgDHVuP4XzXJu
cc8f7LZ81JZhQ4pnk3CrsDmdCH7DcDOF9koiDBYa3yvLBfqEYc62cmS6ixFJ7grVeUHdl808nKp2
1y5IfOp0Ke4HHaylYMgnpqwKIEYyGSbwt2U3NSdi8ofxilbFYyTIBTZoDT6PZwwOSUG0MXRZ7IX1
Px0xGh1SdmyLySIH/b3VO5vcnmiHZXeq7awjFoEvLbp+4oWGexJfvQjyEabKo/pd2suSyJjhh5e1
qv6U2kSc1Jk7Yt+9oOoc61tjjcu91xaPDpNMP2r5T05mMIlI7SCqtDv3USJ2QqzfTHdyb2W7uR+r
nZECH3TegxmTelTUIA87jwo7NVzQ4068m2ZtXvMqY0PHgIqlwHnQq/oba8rUBn0mrM29ICEOKtxV
btjm7NLJnJa9rwmLVc8cBy3zG+iBnG1XdZctgJ0gW2nfWFMhqcir85RBwVI2iKBaZTWBSE/jAl2N
TILkDPRL1BnA06bYL/0Ci5RM2/5EKsJjA8SDnd2jgcOOpjyM+i/LfTZwPSFa7yEfFpoqokRXM45f
JteJ9Gk+j5ZRXdKSbR5DHbthAbQ1rKYLP82GMjgpX6BTtiER4AAZFoH01ZY+JC7LpV3dJUi1Ckqr
8SgTPLaoOTVGg0FDGEb+yWAvqLEoweeqeIFKcHQR4xmLXt8RPBQxdyxHXZ3vFrc+4v+vfmpVdaUY
lHHUTCqmak2S4MPZRXD2HwyvF2ejLx7abu2Pqjr9KrDkp8cwYaSzh2HrF5Sxql0XWFl+h4NNkAps
n4AI3yq3GA7EwQKMpNly1JT6WidjRmoTv1gK5yBpAhkPN2s22H6HUYFLisFcdV/EyB67Ur0mtqFe
UVLRhwrrF2ut4YJfrK90aAcX1D+RM8BCjnuLQNRR++xqZfKo1wJ26AILfSQA6VjV64YXJ8lyiTIr
jwqtc/laDFUR6V5bn/5jl67+SVFAoqQiPtU80+Bl2nk5fxF4tH0jFoyB+GRwNZ5VQde4U+PZ/Lgt
ELXSGG9S6oN+IA9mw/xGV4K+pcyfJATa2yY1rB6+ggwOAQ5PoRDlehev7MOrKUuOpcHmz4IRKBOm
CgOqNt/gvcTkKbR7BrVhc7cQw4jDXDT2ly5r8ntUP6F8vTnQQbGs7veI3iT44Pkn3VNVrl/we+GJ
3hVDU1ZRIleKhFdvJ7TmT5WiX0TNws3uocxX7R1kAfifZJ2HTfvaVLi1WhJX3PndusJEYZpfNMt4
laBrTWfim3gNpp3za9MSIxqw5/djvHZDSxmglOxsfDNrJxJryZ8yyuaA5g2/gKK/mdrSHBoXcKLS
WrrTenstf0n++RLnmOdoCQdS9tg2usNqZHZJ7FxOjdHRWIIOopg3Dgnpl5kAHdk30pyf2H8NcOEL
RXEvuSveurV4cvulenDhFoepZXxrUbBReYqfEjNqUwdvgQ0vx2J5xzS+/i+qlv2ntISjUTVhjmne
/+C65TrwrAonNpAooEYm8Zpgz11P5BitlnqOY7yx+arHvjDuyFQnDjSOnxQcoVhWbEROxzkJfHti
Uj+l3JNpgrTHfEI/WL9oHWoa/C67JyPNIMSVRR1I7CHuJpOkZ/EsTx87V7+V7vReL3Q4mam6J03r
4XKnreI3EBv8qmvV0C3K312ssZM3R4wcNRJxpwT3Nw6oCTMkKGLZlJ3icuwflPGNFhfu6MZUYLvN
BkptKEf81LBUSLX3LlGmC0DTrWQ/5ycCkF90bEMrTSvPEqiV0ggGP32y9Vd46VOvfcXyBw/Q/TFG
gcqMUVuPTW+dkVmgVHCE8em9TO+QucQXYbhXQ1glh5XZH0sFeTRA7efULeF9oLEhn3oH2lN+2o1B
A7rWiDtDQXiHn+INg4QC4FkzxmOmT+8dwhCfcWCObPRsqJE3BAcJDeNihibmLQ9O3bM478oLHOmc
fwEfjJkcDooIhjUyl9TDJB5mSO/qv7JyfZP/4XXbm9GYv+SbX+fxy7jrQ3baIhxHaoWCVaRsWuP9
B4aTDb+q+1jMJQVwnT2axNjtMJLdvFut91isXXqaBb71i/NKD6ehHSLoqjBWlpJpB6GDWdJm+1ML
bPh6WrFqpwxnRf1uaevuCslf5nIvL0Wjha6hLRHg8XO6g99tnDTRXKVfplx7mlfSQJxY/5Hk6K0k
/WZyxBsLuAPQ3EWek4oC5TKpefWZKQurfpmN4YNpoNemcnLM/qelLOZ/VGDjD+4qtoOujjoU7qPq
GN7+sv2lANupPaQp4beBkXcXzchIuS1im92Rs/nCQbXl5tsXQ4trxqbkWXdIHdzXkKwnYkyvVPzZ
DPMgbw93Laqm7mc6Qc/EcQifCw/+v5qcZ4UwbSAhybqXugJ6V3DjSg8nC2cq1dxeJAXi308X4w9+
qc3i3MAJUvdsysU/SZ2kPxp1ZiRzgHvRnRDpypC9ZJ+yIv8ZE4B3Uo2vcu8jV2ISSpStXQbEiPcd
vu7kv6MVsZGPaD8MyNy50/1e4vj74jjuUTRsCRLrQdca0gr3pYEQ38p6ujSb1rEbgf1XYhfndx6p
m2ylxX/QDfU/VLH8eIbDvYMKbdiuPFv/cusalnZa2g8sXsX6uWhtvK7Jkg6LZUuOJtZ0vHiY+A3W
UYKRcu0gzx0c6ig8SZecix1wLZLi2WQ1ivj2KLVPg4NkAxJzUG7pj3+/JX9SJLlm00GDhmIAbbLz
D4pkX1Ue/Q/Uv5SohSLezuPWvKDbMAPFK7uT2GK0G6yrVwPInaRKL5rNtbmWykjHkoJlTcp/yir/
oCPaeJJggrGbMkAt/yenvNXLJScmECKYWtlYdN67gp20q+FGlvQkbqAt2H3OkMGumzgJrAhJPI5f
FGzGeTm66398RNgp/JMfyQXZuo6nhebx7Mrn+i83VnOGvs9ZVe3sRh19zWBFJdXgouiYfI7IiGJr
yK5wleqgtTQ9hBylfpcOGJLul0KTQ8E7eYfEgoEypzDzcfL9LB8DsJm7UoMd0TtvjUbC7YZYLbSg
42C3k0b5jPmE1poDhIHCOGNrRnIcHDwj/p6ojExjJq5Ft4BSkrIToThSH9SW3C2t/pV3CdjoXhL5
J75IWNmp2BvvviiyiSNAowh3of46tLg2t/HDUjV+b8AIqRVmu5gRyNfSilTjaXZD9qWYpiD37Zvi
W2Gl6nXefbcKvVZeVs95ZcWHaGyLp1OL6d2XOp3fm2oeLnLfMOqVGmlg5fjFUHpySxxz6wl7ofF1
aZOfVjfU7IXy5mpzaAGROBf52SHSr/1x0vbwImFe+l9eUhqBYczTmz72n8HCOavK59bt8FBKsQef
l98LzXhnOsO18YyathzIQvWK9tqxja9KA+fsaqpvrUeqkbUpB2fN02AiFPTRZMpuWkjAzcgmcp/E
MPPwrXrBOq7raBOaxDqSxwytVCl/mP2PzvXKuy7Z6YNqkl9dFHqYRQyVT2AdnPTBZNVDIIA160cr
201CbI85lhgI6WWHOV9kaMSQdvb6mMJg9/kPqFxJ4oZpZnph2+rZRS5Dt7pTItJBINYxoiKI1gd3
/dg1q52BOMQ906YHaTceF93FMjJhpNLzfI52qjl4ubQJINmKWO0mvtjoIKpdRMh3BpPYiCuzLRLC
oHv5kgC97DK5MSc87WP3meZnqIGcNZXyMhnVe9rTwku+haRWzz1KnGRt7ubB/K41WKibbNoW5ikQ
R+Vm6hNlcGCf7Ok3o4/+j70zW24cy7Lsr7TVO8IwD23V9UCC4CRqlivcX2A+KDDPM76+1oWiuiW6
WuzIem1LC0tL8/QACQL3nnvO3mv3fbBCd6BT5TEUzRmfrnr9VcoiJGCLFqwT2XAJmzbuRI20erN5
rtgwOpSga0Ny2qP6Jckq5VUOF/n4TZZHfTkeL/U9zUOHtEbplNT5z1rBVmfyT+0gJWraQlkbkXoH
OLPflJJIcwEFQzwEWh70Rmsrra6XTUiaHZ1M9eHAeuTFQ6he2cRgJY7he4uQQsD8+p443rqe59tA
PpAg326ZjX41iCrB2tlVq8oGJ9DLP6sBc2aq3uJ1iq+NsroNuk4+KCGWqkgyPJlh4LqSFJr4IhIg
oerLR9MgV0h7rNRim9B6v9Xq4qpuUPSUbaJ62C51r6ur3WBU49rExLznvLzrO1g2QaBBNPdxnKI8
WUS8kaqTER8gyQXK56Wd/jXWHeA0KGG2lVSI7ILuS1jS69F0/2emXXfVNG/rvqk8I6FNWzqptO4I
c1tZ9bRvRHNRxZfICFWiuzB6Rhzea1bBRMAft8zcoiM5cE+CUVbrw14vEDHWQ/fTj7Ls2M35Se+i
fTFI0T5OT5T2W73Sx9ss0UnDnoMHht7DXvz6EwnTplZpewUXBPDrZYIAoOBZm8PwpmA+FcCtxgFq
aQzgwvmhgu0KITsgBi3XPTXWcUxaqLRt3X+uUT/S0rgya1gjUeEz1PYx1VhoaFa9IkE7b5KroMqP
EM+Du17TqkOGfVEHs5CFCqZohWS3Qgm/yDPWTcXf0D4HolUiBNEzhf5692OppxYPWi/ETRo+7nvK
MCYRwim3LN5tOfzoO5JuVQbpy+ymKquXeS6/aVmurLo8D/ZxGV0tZVzlGz9lqTER4Rv2dkdAaSLm
EN+XIrWi00g30nCnhLzLAcdLlDkrBezrROz5q4fOj4RKJ0sqd+FfjbbgVCj2I1g8Ok0lY6UwWslZ
J+GOluuNslGyatzKFWraru/2etDuQ6HUy2wy58yqv/LtfrxWR3QeffDUtfhVOq0zcXmVIPjjeZOQ
SrSNxS71v6VVyxZgD9ZdPDC57HVmcR1vgwP8Zzkh/C1IgV8qIVEkLI1lwTW0AbqYiaJwqZWWQ1XX
Ms2SfVQBNlDMNEbKvXTUlkKRXvN2Rk6zCfOG37N6kbKx2fXC7ZmJc0asmlDIWAH3uVZ88yt5dBWi
ajsnVg4cNFyD6FE3NknQWyb0XTleCVF9FSftrox/dVXt+v4YQtAMTtlkN4cWKkfb5v0uRL0yUB1t
JdWu102VEpEF0iVwkHrDTlu1pLXGLaLepe25iKujkIF9EvjMvsGpxX33dWlfkHtyMvHcQL3lMBWM
3UOiUv6FAUexRtjLF1RCrIbZTe9QF8saVq0U8r4XRxK/o7hdy6xCQkSOtpgBjj3vl7VRhcEEqLiw
TmAaV3lKyI+CKC4XDRDBZWSfFTUEyLNXz73aUo1wsKZuzb9mOpLxVKKLAuyOabMgXcWFvo4KZhGz
Hf2aO52A8bk0ASvZ+q7O4x+TnDgEpyKoi8b5PrHjncRbzpIPXIRpn8OMbmibzFUz7Yjp3NnKeX8r
S1p0TOPaQbWAHlHuoQT5qbLGibaa45EYEstKt4t6RU99rBl6vG8HBTN/y1iv0/tq1yCy07DJMGL5
SyjN6HzMXtcY61IPfHfoHIbbiPmXZ8aYSoRVc/DSmjRQrcfEz0v4NMWvLAk6bgaDq4ruFHKmkHT6
snsClSGPvbXp5hDZPQohUetkGQYpZ5yqY679rKsxu9XvnIdZlpSrSlg/GVU+KuR6bJffeNk40ypR
VlosKccpirdlI9dIcuZjKSShBfp2N7OzZ61SM3xS5SGzbwx61ScR+k1RMhwURVehFJnZVpnqwMvV
mDFbi9gPneNKKeP0UKrKdU5vzC3DZicKDncRzvl2+tyUSr4ZkSgiwGp3VU5uakn/qpC16k4eip8S
PHHxj2itcmjW7EOmNT8S/qnkZLyV/fw6ZVur50BFH8naAIbgq+SXubcoq2LaF2BIdtkAYmMc9qiy
ne04ITiJGZiuaj/3D4s4BcbszUCQCjdzE1mskUg2XvJyulpaZG1BLzlsNY7qehHvhyB+HMag2yMA
fewbSqmhBJc06b+6TFG3dC6ydaXYotm8QfA6Xk8loieAVUdTlenhCMM4/KoJsVpdLI70pU2HQIZQ
lc7yFilXM0Clz2yKssCIDv00Py5/r+PJO6CO0vaA3k6Rb6u7MPd3S1kZBlW4ai30LHNK3z8NYRHQ
jgbAJEv4VTLeKcQVoVcT7exaFqbTQo/vfDumciC1Q4cQ6cUlAa0Oh8otgfLfgykVbJsWQJCR2l5i
xOzuForMpRgz8TjQAEc+48M4tjdKFOu3WTbvXp0Oi1p2OUbrmYlQETGPEYGakyWSfSdi6rSg2mTj
FHvYw9nLi5iyrA3hulMPjoJ51/HMarbLIsToRkhHghFJNtyCAsT18tIkfbnpR0V61e4TtIt9ya+2
kT8xy2E7V/oufLW2quC+vo1tsVv2Mkwt20xpUIAh6AFh169inSnOwvSYbOZyWiOt7ASbZrYvKgrV
tgo01+jRKy+/DnEqa/jDzeur23asInEcnZa3mSWNaW3BEGxmG2LUK6RfRZ1gOKLcHOCLbPoUMYzV
mPvZjo21bkje4iOvw9wgD1zJ1qP5bQ4Qv/PwtltMV6flzxty2FZzidZ41nFtMWQTrepgi/4/d/uJ
dwc23KFjNSM6SdsuitlIz+8ITc5vUYK2htPCHCA9JTH0b02o1gdsvVQCnAPTWF9bEeXmUkshTyJ5
aqUlffhAe2zV8tFFDPRm7BiR6ZNmABq3iPMecON2hQ0KpLGSK2xe/srUifJdCNWGXngo38MvscPw
pCcVJQ/hJ/u6f1req6X/2Mv1jL6Vv5OLwEmIhsFOFUW2KMuW7WJx1YxYNji2NTuTUGXq2Ro9ibQn
+cHZyT6pNuIQMU4YbHpCAa+sWl4bFUlfJBhjLaiYmmV69R1mRnSQQqaoIgI9AcdJRiHraqT80ufM
uFUNJFaF1TwrCcAky0GjoTvprzZB5ODrx2X3D/RhIsamuo96kzyPWWJ0K7Tkyyeo2C62SsE+ZBUc
1egJAuC/rXTramFFKVkarHTHP5Ebe79IBe3JeK5Tg4hJoeZEUQmHFaQdfO4F0DXSujyAM3kY8FTs
o3K8lhCBoOYIv8dRu4vlaVs3I2ESFkMSAcCYc7NdITFOd7HDyF6QUpeelE7DpGmS65BJOr91/ADG
LT0myuhhx8zWZqfdMfx9bnw1pD5FLxo4U7XxlZQjYpTfL1YjU3gpI2MCIyQbHBF8fjNt7kNXSwCp
yKAZ1iWJKByQbeJlzEMOUjVnV/R6rHFeTbemVSsyheb+cTSjgOREDvRj0e8Vqew8KTFG8juY8SS6
D4MrCZ8WE8OoK+XWby1rbeq1w1hmIF0zRRToD4Xm0XgmOao2aISImSIdjWI3OxpBPE3BYSAc+ARG
upZKGsyNP21abUJCExcWdBwxL+yieZWx9egEw6CAwrm17IkhoemeNtBQzyVEMDibfvSwMHd1L297
jvBXFUeYhHEQDAq4xUS4bxTSGNywE0jesP/VB9A5BNJiWVfkQAeCrh+J55Y4jfKCN3qnufQGjpMP
7AOAA7ldIdGq03Ra2CZLjZnbnLojIxJuIgar1nybClBTFzFigvv7OOl9Su3vHxfQR1JjzRmLL5Vg
o3RT9xB1/bixSfdyM6mknReBfzdLUPzco1ZhKTeABLuDqicnzncKQIfqnggzDqqD+roMmCOpOgal
53Xm41tKYrbZxM7MrVLyot+Jum8bBurAtDgtjl3EaMDk5UZVwDIQI6YZreGGEBMmsbJigpML9J3p
iy6ycLYoKKy8ObpNehGQmHBQV5lbRCWOIPDLzFSa8RHqurbNOQd15Gy+quDbTiOVQLzleccRfDgs
r87SW8/jCuVU9LMgO+tGZKLiOCyuOV5dQLZ+1EDWQL6YTJpUGb7CGX0yTWvypFuZ3TBvNpj8KUvC
n4oY0yTgHQ/FehRYm2XzX7B6jH/Fxo/nQ1Bbtcj5mgmKVAZQOI+/SBZJY1jXd+jzSLeHpoRLSv0a
ZeyN5OiamxA+Ki3/lDPWnBCypPqMQ4z6Np2yhKzOi07mBZ/3zohNoxGkImAkW1F1POLvm/96mwKZ
MdQR7pb1J05EDCrpvJcH+zFWOLUBM1U9RaYda8+wm0mBmlHI6adFMhE7DFmgDZAwYNYM3xL9QMIa
LtNauhksUppHvfFGxIx3Dcpq/MEgaOsw9STkG611MHvUlVNr7KcQziH57PulhrDN8S5jgxLXgKKT
kT9eHyNDRbVCj8gVh52Ag4FaZff0HpV9S3I3m2axCW3RJeXEI6OgcLvElIBrm9ez3iGSwVduCGWC
3JPzp96mxABcd1OcbyRJJgYXEniaNd226knIaIOuOia5toP1hEGIXAm3AMcF1bLPRFTMVT4it6CB
xx5kdsnd2JDPmlirxejawxQ8VI35KE3OTsWCsXOCqlg3hJiuljO6jQDW8NEqO903TTANk5Dbr9eT
spL7xr8agYFGN/iKM2e4HzDTImSt3dLBdhAkxZUaDslGE9UOuUmnUlWz1QQZh2gEBH5MaXosvFHP
2Gw6hQMRxky6jGsco2ir0F3tOtv4gU9b5ElQr6ZxiXMdtJSCXImEdZHIonQQaeORXU/fqlpZIIbM
fa8Hs7qNWSutMrM2ck/BHeg+UwMC0YpBe20MRgIX2U4QGBLdrYrxT2Q8yYXhr/rBSMfCEMTMQ9d4
/OzzJzZjGYrom74Cf2g9Z7TY5nAzSh2Fvu6HnlKT6ybwhokA0YdCgr98WwURVSNapwV63pVsNQDO
OuUqJlMiJQGCoxVxjW3s/Eo5KrjAeqrN5419TRHDjfevm82UgeOCgB4APTnjBrD/55z2gactaLXQ
6syNP/XU1M503WAoSxu7esh0qpuOFF60HfRPOU17c4ECFD4bzz4ALR406VjXbbBOx+CXNKfQwAyM
xjaTNmyMOBTJBBT4eAv/UXXvx7G1C639Mh+wG5DcnR2ZOBhATGn6uGIqzas0H6ISHUgVwUOTS8x3
r94FM/0mzZxuOT0gLTblm1bwwhD+ibILX3caj+y10m6qouJK17+RG3prB9mf6kD+nkowJGka3+wG
6eECqOxaVoKUYsjlWd8mpaOsywaEXgtq6C+TQhXnoPKAgfYk2G6Vg5k254eas9dyvMxNHQBRcEv4
qnBqgjTSJzOlRf6lMBneTs2A88N8YcBKB3f6juE2p18GnDp5jglw9+L9YnxbmiIBbMoiQTcuutBe
WzqEW1p3pjPuliFvLHheWvmc8iZvjDq3cMIfVIcqSJD16JbiLRW8qjnHBYbM9fWIMFbJgS4ffisx
eotb1OPkTr8WlJGCgD+us9XQalQjAt+6tCBLoQITdMfGYfkhH4jeQZmXq7mVfmmDZh0LLST8PXwp
AutrHPj7PkUjRIE4Xs8cGxSM06/N9UQFMDuhv9WN+jlMoIMudbUhJGJWRasqSeihCqLCgF53pZfR
/TJBj1WB+SjktTJYFjHxMcKIgf4sI1COJgt6MH+iORUdUttGXhBFG6YXIcogbTq2MwNtmlOeFpp3
Hfj73XKAbTRPVQscqeKv56WfExXvEag73oZsgDLIVl9mdiFkMEkWoyxIxZxI/WbHQ71F28F2W4SH
5W9XVkXHqe4fw/KQt/wbYOyuplY296QmOyucJjMugy0jKBoroZ8RZqBzlIkihfMBxH+jv4LYAlXS
Gvaog9l5BVWjrLFrMb690xiqgA5J74OZ9taSXgGUQlubWgbSoMRb01wpVuJ4vEDkQLEQx/R6KD8I
wcIiIxSg5msAQCzEAZaCf+P1NUSYEBAdbcylTXWFJiCJ8RXI3Ug+GFiSxSFYt1oIbNL/GsxM1dEd
o+qTLRxvPvFtfq2E19XcEfjgPEIL+Rtk7wsY29ga0loPMJUu1b+ph8eJLcqT8h4lNs0AZBavB9Xl
IVhanDLYWLdMO6IWBc5UpsFdkKOLwFP8C0m1bYyAZAPRMSMZHL2V35LTxVLqm7mIF3NuxyCC2mAN
/a7RsvtqRh095/6THHA0bFJsJ43pn4IWfRmzHHz4fXHMi+aHNE4IL20L42E80dC3sZ+ve7pCt3NI
v0+rZOnR6ptfYT0mxwYvyVILODKu2g4azXUYNF8jZ4peq/YyMvfyqKj3uZE/wfoMARVVjmsKrWet
4bg1Wp7ekCTRjdHT6ySli+MT2sI5M4ttGBeta1XwjzNikIM83BcjuXL4Xb0yFs3HUkd3zPTwEjdm
wcK8X/4dTdYc3TA03SAM4Ax3NZfqAJOX57UFpoLblfZtMunKtSJnlduDiOBc4TReJqYcZTx/C7F9
PJo02uC8DYeh4lAVRDSuDHb9ADvaowKtU2qAO85ZpnC+ieVjouk/LWnccH4vDg3Kat5SZMK5voMc
BWMi4fDg6JHvGphrXHvASSCRpbGTzA4FY248SdK3IIqIv5RDC4EZoVg5bZZtaQVo4bPrngyGm1al
XElm69AWnFqsySbrkrC25cVPQl2HSGLV6zLo9E2cMYURnZHlD3Wh/w36pD6UXXY/DIh2Q/Hca9pT
OUjpq4MM1+ghleh+NqEUC55luh3i4lmfOaYtPQIrw8skpXxcTVorkfltgacgK8hdX4cnZdwzbZ43
i06lTA1/U6MktIpg2i7rySBgG0sTv1OTda46Nw1H4XUciTibkSkBGYWLlqoCS4kZpllrU1K7S5tl
mCyfg2fqZgi4/Dm6Vg16mcv6ruVNdjR8h5D0onty4rI/Wv7PTnmqEjaPyOg19HWrHiIEGiZIuze5
KOp0oTJetCIFoMJSpe3S0qmrm/l5DPpqrdQlZikp8MgzWQrIha0IZb0jNC28W8aPywRVKvtho0rJ
HtrajxKv6jqvAmTeqcyky0/J3aKr3zEtB0zLUjR1SbNWm8XU3KIbZj4ZGJj5keTkSdZtA73m3euY
yi4tumDAr2t3w15lqb/2zXJeFSExZbVceHNo3DL/pfUY0filsY+4JBpIFBGuWhRwtGI17aqStWFl
CQ9yM/a/xjpCyxEorxbUWR3NtTbXQh8d8mEi2hF+Uv2i2mES4SOkGbSuAIrkzcOo7XzVCpBV5kCP
SzO5Wqq0/x+4dSlwi0r7k8CtOPrBhCx6l7jF33hN3NK1P3RDdWwEK5S2NmC6f/s7cktX/rAsRSNT
nKgr1VjQiGK0Q+QWMV38iUFUFwhd4R3kX/d35JYi/+EQjsV/gG8xVzDsfxK5pSpnImNV6Isd3VQN
1IaEB5zHMfHJBo3Z9rSalXRk9ozp1A5QSXts+9FTmWbqs2IN8g5BDQkXE14uF9IvPrc6DWKQPC0R
MRpS2AANu2K/RDNyz7ikWsgnDlmbNGEpVWbNwBjmBwRlq1aRE+3smPdEX6o495ioVSvHEoiC1lbA
B6PvvI7yIiLLT0/He8mJspPUyg45R4bKDDRW/Gg3zyPBKdash4BedGxH6RojU266BIFkzyOR77d9
ozO+jBsZP5gy4ynV/CerFkpP/G3YtQaqiK6iAdqqgNSULsVXwywbGExUbxyZERdKT3AuCjttFkr0
zFIGT8hJ6vYUZiPO1trJ7/pIS29VtlFqZQjFk+/Q9TQhpvSDgcqk7FUadAyiJDgbV2R8CqJ1D1+7
tvUx3/h6bZyMWY/gfNzRyE12laahd7GoRh2jUE60Q8bvo+IXTxObs8eqLqsshaiGWnbF67go0BlL
KNvSpulPE9L8ExYuH7syJaRjtB1a5YqzgMyA4hBXcfBQ2qE1HuOE6F7LJspoqsdpFbWoy1sjiu/s
JmMUSuFAPEIZuEk+4VIzculHV0IIXVW9HD6y+PukyKbBeIfTLHlRBRCxB4F4nKdw9OK8qe7KQg42
BFoh3NTskIFAU0msqPMwVddKS1LLmnK96VkqNTyNQDDj3YC0+WgbkUDFhpPvjTDdXHnWamK+ClPE
l2nyX3hugYf6BW1qus8NTXiJgCDUsHPYGmw9orwH94k20xzTx95XIFXUCNyQhfCsR1cEs5gd9vdM
kg71XPQ3FZNYDoNOd09mJ2GytqFjahhSGK1QGTGzSvGxjhi/olXUIqIetIKJkNqpvddym+I/Mz3l
r7WWptx3ZpSfxrYs78rake9Yi8uTIhfGccxxmiQBMVyRU8Y3M/qDl76s5pNKy/KBPPvqu5WEEIRL
Z6StUZd/aUo1/yiq8SXIiPc0p9hAoVyPty19vS9yWjV/Jo0SIc8II8Y7rc7OPkvm7JAB0Q9rBfQH
YgKVTr3rTPQhMYrObIIwjKp4R9MytzdoB2V0hAQrN8KPDj27UeljGoWepXs5HtmreIRbp8QdCQDM
67J2+jPOZxywzFFTZUvst0nPvQzT+4mEQM57QcdwSm5yuskyD2WwpfsUQHVR+xCOasc04Xuq5RoD
y3F4KUZnCq61bq7u3iy/t69V49uIud/WNEJdhOSTRVVFIWieJ2MQXtYYQwfJCTo6Z1iJRGEpccg5
nmlK8uO3MGfmkDWhnW4q7A26fl+B8PPNR2e+MpPxzwuf50yUz6LL51FUJJTk3cjIid+3EkdfN+Us
5fPoW0NbF9fQQ79xVP1BCoZ/ZW21TXyw2xVJKpJ7KWxCO9NLvl6bippoGJ5vNo3318aCn7ZqxLVN
pMiGF981u25t3FTWMao2lmvcSD/rq+gLi3i4sbckqbjjDrRYfgNpfXB/jrWn0BYBYbZL1/L9hRtz
pi797cOdOVzqsi9rOxA35tRtOhCya1ZzF01CtoEttMJNeAGveR6J9XpFYkJkm1gnlW3v/e3Ishhk
oNwRDIMv+y58RIC2zk7y1/pZw1D2p7FVPW1TnpIfJk7XH59/3bMW19/XFlQti4a544i78Ua6qjOy
jkyJb+s04ZWdO78w+j1ENgOd9pJQVjxRb45Tv13qrJumNVXUmTWSHX0b7ICf7bRts6+3zQWFvEId
8vt1AE4rpmlQPCxP35uvlPa02DgSAxg4MCz0qq2zLjfZPljjmnHjCw3Oi1cTn+bN1QzWG9sGB7Ky
btR1uJ6Kte+2q/Da9Mqn9M66NOH46NVxqNrQPyOCxhp2drkpauqmEk/nFgMWTZjuiRjkXej+pPfm
gk73yDuv3Jbu/zpzOYa41j55UHeRa29YQXeYcNYYZC7cheURPf9t336ss0cYeBaQh5qP1XrlHprG
yeezvEjXNJSde2WXnUy3c/0V5MGTfDRu5WP3gwz7Xxek2OLV/OxTnInVrRR7shXxhDkAUrpmV5U/
yjFdyb4n0D9TsPr83TkX9C9P9NtvfbaODRPB2Woyqiu3/FPd9u7sElm0g4D/HLr9yrwJrghBWRtf
6m3g2fOFq59L8/++umWpmoDagns7exQkng/ZZNloXXktb0gVpA11ctbmivbVungYds6vz7/wOUhX
XNLSZNli5mwqZJSdbRpdhqjOQnW8ajaK16wKaOPb7qU6oeiWVvqK9q5Xb0PcmeqTf6Ebf96MP7+2
fjZJaDCO1BrR3yt1C9VsX7vwNnY8Wms8fY2nHRhMnqZdePr8K6sfLJAWhalKELBpkIl6fpcRDEWW
avFMdatwP23BDrryKfaAhKzq22Ydu/a+XdE75na45TpdP+W7Yl99jbxLL9kHO/a7T3L26suzr1Bu
80nmwDFgfQQ+mIFShfaQZZuE2u46A1x94Sn78KKa7OBJ56ionqPybX2ujRR2ySrHUxbJ2TrK5H1o
MH2QCag3Hz+/2+cHP/F8sajh7mDsAtX97DdmdqDJUmXyG2Pt1odHLfI3EeSu/95Vzvp6eV/GWqpx
lcAiwCH1/WmVJEN/h0FZu//8Upr4Uc6WJL4R9iK+DfD881IH9pRTQipgM1oTW3qdusEG8Mh63DFY
3bAtPRnX83PH80RWkxdtB4+e+K1MlZFukVJsECOfYoN13HksLiyW5+lkywtlgKZXqUaFLfNszbYL
KwUdxEcjlgTNKmrUI4g4nLI75S7ZizWEDN5nzi8eJeBj8Pz5nVE/KAcsw7AZg+vESRMY9375wvnN
vNBh8QRmvQ6O4VcohIDmbrVjtgU1mJykdb4b15Ob7spttcPYfGxuOHGEd+bOPF7eyT/6PAARKRxY
3Wz9/EmXkcwWoHhVnOZ5vjbk7Fc5EbWnFF9aGPtTPNw7effS4u/9/EYsgaJnjwhZeXQ6SMuUTfW8
29GOtR6n0khDfiPdIKrezixqnRdfM95cl9tLJcQHT+S7y53Vtyq/OjJnLjekX6SKoKDK9D7/Rh+8
xXSCcCk6miXaQme/bGi0vj0opg5KdiJ3xaE3SGiTKl+6cerv79a765xt95U9mkBYuU5TU/YwWTFH
YtLxfGQgcdRha7bfnEg9CtqqxqpFAsmlT/DB5uDoHGBw9TEqYETw/hnu02riWeITCMhZDyS6h9Y3
d6YXG3hP8cMiSDtos7aPZd9VagkbiwK6gEVH7UCmWsyq7O3nN/+jgyZnOhNGiEyWKXa0959Jcbo0
jSROzpjivXafbUi2WSdrJF2bfAO2HT739lIV/MEuwTWJpSbLhDbZuSl1GEHdl+Kaeth5NjKsxGvk
K4Jm4dVekhR89HQhKTDElsxU/rzsIewMpsuokf2tk1ymYYdRrJscVt/n9/HDr4TzUYGRopmmfrZJ
xE2CPDZUuY3WACGDzQ9ZrMnuWzK5lpDYfX65D3823hjDVlXZsECkvv/ZAKbJtuZMNPEP7LSo9Dwf
UPWKQPTtBhbhITwcuwsnpd9XAnJJ0GXIvKI2D4q4BW+OLh15CWo0FcoqdcAcp2tFi93Pv9XvvxVX
oImrWJpFn/l8goaAuE2gKDN8wqUHJXFdOkyQ0PB+fpkPv8iby4iF4s0X0Ucim6WQywDVOejIxfPo
579wBRYzxIdYpmlxv79CkpZzP2eDwkQEM/80ooPU/pV7RSUvQ/iRKYLEvXzzJcCbTEardwrEAZwm
s36NVepBU6sL9+qDbgNAbVksWjLxQ3TN318nT+LOn+B5sd1gb3FBa9or7H3wt+4QTmwnN3Ph3vr+
Ot6m2+7S1X8/v767+vmKKXeB06sWVzdWRDt5zQsCupW1Ldz4W/zPV8L31zp7hdXM9LsQjyrXIjhx
px0hhfcPvktXkEVwpXqZV/S3ly770TNP5pVm24j1WJ7O3iok5E7a1CnrfEUjMiAUD2CvFAcXHpcP
Dp98O8KqqVVYpH6rLDMyGbtCrrFe3/V/Iv30sEvS0F71K5/6QTO2+XO5ke6mq+ZXvQ6HfbPLLlWQ
H/2YzGlkVn0LcrIh3ss3jyxzAJ8ubC2aEe1ePgUbaT2uAZHe1ttLa9XvR3sKCtE/NXDPa7+/HeQQ
kHrLXQ2Sw2j2XyvFuZ8LnXSZiKhfOLjR/PT5K/9BXfb+kmflxTgF6ag7mHCQH6xET44EACQcK9nL
N+FdcPF898GDw1ekHlY0DXra8nne3E2MGGWR4GTCLpAAdDKogs0DyrTXgenP8X8GL8Xta2H5thO9
iETf15t8L4epGp1o+kjndX8/EBjqjyz71WbYyJtkA1xrco3wxiTDYyPe/8hTi0N21JBo3VqPBiC7
12XgHw1tT9FPhPbFX+2/i7/2syinOgrC9j/+/d3/uilf8oe2fnlpT9/L8//nu7/Y/Mfyx9wE93v7
/d3/2ORt1E533Us93b80Xfp6kb//n/+vf/g/XpZ/y4WxLIFybx4z8Un+/nvX37OX//Vv11HwUkff
345ll7/xOpdV9D9MfhcqKNkEkU9e3n/NZVX+wHSoeDggK7zv4uH4r7ms9odtG/RigOuw4tgqf+nv
uaz+hwpQw3BsgHL8e0W3cLm9/+dB4ab9Xx+c8+eTuo4STxW1rqMxND6rUIrALxHvkC/PsBMuDsgY
bZXmQ16DjjTwx765Lx88ph9cTWXU7IglnP86Z4Fgpq2yrC5cYuh+gOB07hoIGBtF8of15xc6r+H5
WjTPmIfbaDd0Cuf3i1jAUNdM7ZyBMW5gkj6iLchNBT1iWrq9UScXvpdyvmgyNrZkZKUKww+G0M7Z
9QjQw8PhB24zRfaTbTGVNTXUF5FVOqceG/m+sslRa/Dmu7Jv29ikVPNatqAjf/691fMKV3wQqhlU
f5QCqqKfrW8klpghrgp4ExPpvrMfgzVInzNF7raxrBHnkOXqKqv6v9pOB9BbWk9ZZv4qA5AHfpLf
otdCDVLNBCojyNxaA2KSQmpEvIAWPIQ9tuAsHK/LYgpXkZCPxKAQcWdxR+WwvyborLiwJX74hejV
WQJUwh05u7NBW6MOM2O3AY0L/3awNolSglMzy9pyCT5XT0ZATNrnt1ERZ7y3y+lyG6kJVd5QOrHn
VbQi4bWZ/MRNU13z8j53DrRQ62OL/Ptm5Iy20sYkPDDCDre4kYnCiqLq/vPP8Nu7In5JR6Xby1yR
tUFsnm92jnaIBjkFMg0pt9/2ma7dBhURQ9PYFJt/fiUaWXSz6P9ytD1bA0AvW1E/xVhG1cErJ3kc
sbZgeg2dbLjwa573Y8R9tWQFs4Nq2WhKzuooB2bqgJ/ZrR3UoXKXBWgfLQPmpZxknpWQc7ly1Eo9
lfOsA+2Z5j6/8IaI8uX8l6XryZrAVO732VirI04txsQNtDTeK0EVHQhNi7/98zv69iJnNVTn+IUd
9okb2uovo1Na4en7q0wJVvwXrkPtBIdNMeljnd3OEZkyTUC61Wrp7EkL+mueFAPWCp7j/96Fzh9G
RB+pzlsok54FzTAoAC2UQU/8VQVx4PNrffgLvflS52eZKMkUiWsFjVoSO4kYVZNau/iXbh1VJzZN
mV6peP3evF6q0+CojlEC18mwwsIxuBXsKnfq6/rClT585nneLQOzgc5L/f5KehA2BYA1d2rVYwmD
pMdWNlp/arIPm/AwS9scp+nnt/C37U+8ZmitFNBFUKLP+xxIgOIu1WPik5LiNlTIf1eBxMr4Bk5S
B5zj86t99IPZKscVeioqJe7ZU9glgxEMfMGIhhFyRiQ4gOWK/T+9COuGSdFDZ1lTf+vklnWnybMV
u+GM/4n4iRl+kdY9fH6R39rnVNAculiehB2Lc/vZVykSVZVqI3ZbBlGipa/sCnsDZoXxL26Lrbau
D/JOjSFgbe5Iifr86r+v+OLi9HEpBln1zmv4Oh7xLvIVi2lTCAiw9GIl2eHza4gv8H754yFk8GM6
Mv9Q9b1/GH1U4YNNpmMvA7KMkL0aEdxmeSQ5NgIIS4/u6+cX/P1RFBekDFNkGUWCefaeVWpPuEcS
r8E1HwTcb0DRbEIGxgF/YRt7lRC++3LixCyiqVGgcCn57MsZpKHkGelrfa0ApeLrEZnWa3bQPqh6
URJ+axVtsnNyO300c8doVqDp5FPm54T7EOOBGNrOKwvG/6zou2QItL0Em/2J4Bo49eOYFndKKzgS
scZ4p8Wh6+qwjL6EOC5csy6f5Hycv1XYVUFnOTdJLz3lOAFWJBo/w/vYhdXwqEgQjtCU+3hHkjsN
id5tNo3aDZAJqLrqHbSoHFbyXIAjyqyDkqjy1ggDGVspgS2xnz5YNiTGgbaspVcK1p0yj6GT1yFs
RJ+kKtd3kutiSPtvFeatXU5TmhzSGEZpmQ6bqAycNVmmgh2jpOm66lN1xzlj1NzEH3T4KRIZiX2Q
PdhV7bHl/ABI0DSQ4AZg0mrxn+ydSW/kyJZm/0qj93zgPCyb9HmQyyWF5NKGkBSScTTSOJO/vo5X
VwOvXgFd6H3nJheRkYpwJ224937nvFoWyF3dUM1TMChg1f6UHTSrujDi72H3GssnnD5Ep+cFvj04
ZepQpFRccKij/gDpo9Rhn2r4V1pCpcbKaGkGNl6Vg5nTs00aeI/M8K39Mt4s3fhAXHadynllNta1
1ORjEFDfoqgZYH+GCFFtCtBw7qCCi5bVmySRL7bpdqHZlf5ReIaz0by7i8iAOQCUKV1Vk1mdY1Wf
CHrIUy1HbDmN3KQCPKEtW1pmfbFe6mr6SLza2nR98UJ87mY17t+yLp7MvmaaDf3hKhGwmCkqQh/2
hue0yGZquoWS39ItCwrXSh3um04ZQYRZVlVlLUTi6g0O1g11yP7ma72cyQvjvuw5gO6CiY8PqPDa
AGixUUNNt8qKR16bxFCM36fluvQ6a91wzYCfaJjhNNBM9Ylt1T5ZSs7xztyaD4Nm9psp8DtQPe4H
KH7ab1asvcDHnA9E0ozLwnDjFoYvTOoxZzitYppBD8a7ucra1kVwRB0nGZN1nlsZA4CYDbDHxdWN
s4Pn9o8pbYE17qZppTnDHyDpLnXz/rxoyUPn5fDAfBpdLQOkqVY6kTeaBz133+zYeikK32Aq04PZ
sfwBHPpFkPrCsVZ7GEdJEVamwfjU6OWxuKdh6rYNuI6mwxpP12vimp+DIpglAlB2omUowqJ0xJpF
6DQdrXSbytTeF7XB0zC9xHX95LoqQGxHuCHNaiQBcGwQpYTAnqewlMh0XV6NcKgDXtaqept191CW
9EXJ9o1tjpmV26Opy2ptFM6vkzdftQz8yFjmatPG5S3tyz2+u00LPHlD03Ulxxo5ZwuayyIAyjJx
9W1CkPUssodpHoxtUuY10Ju0iOy23DH4oG18QeqJK00SBhmk1CFtn1ND8y90ZcrVJCyzWVdm85UM
7q+i13ihHkDMxCcOlfjy0/CgN3mKBF3rGVw99b6I6h55Y+1qJsRQ8RM7yEnHICcp1m1tciwD6ON0
dogZjaBaZ3iiVudpvKHBG+F+AehrtKHpLCISBkkIPzcfvBgfe3tPY9I7yZCImeQMEoYdbe/cyfIV
MGKw7Tlwjp6O7wY0aR9npPS9J3w8m6lYADRo/Xcp3B8E5140WZKv0U8f255hVuk4RPHUPO8xbbwt
3WBGXZt8+PWirVUnXrXU+bNk5oVsH9EHUd51qmpcAQSGtS4M9CXknyGnw6OIU7GaExE/C7Pwoyzo
zk1yT1oxJQRKuOkfRs34NYfBfWwHb1yPuXarx9FYw71MHz2FJQ/XzLTtZ5hwaiZBb5v3R9DRi1fG
KMaDn8Dqm0ZuDRQ27NtiEn93mNhPhcHAomi8MIcGyMd2hGZ1RwjbG+Sa2cqb7S/LSb47vzkWXdBu
tdHBVrAAVVq63lxPPssE87A0OlCThLqjdMItzlghWlVg3IqxUB8j6xWaCpKBudHqb3wxQ4Hhp00P
UP7FZ6DS+raMXf0qM5+Tc4GjcwK5wgz4hKU7EskCOibvRHV/cfQ2iehKqPNkZNknmgh/B6ZO/vZB
1f6COGieoeMlqCsK0nJClS8jE7wHjwLHw9Qx5xylqSbCRO/5sg3HbM9u72cbW+oJRI9klt0ODvX4
a+eEfKJ+mQp/Naqs0pDTe8mnT8HwFZJ6kYe4HZYNVFFhHZK8kEwD2Focn2FIBnVUq4QNVlVdsrPy
7D3h6nqjxpomW6A2xKuragYxQj4XAhM7oz1OkFvSticSTnkJCf08VlnxbC0EGVdLvYzm2iJBO0f9
XKn5IGP6fbsilhaiB3ucC7klvle6SBzyhvqwBqaZTr0BLHDjd2OJrKVQsJJODo9JTAQU4WdkTlyK
MFp5Zv7qIIRJ3/igg2Sfd7Z0NkE1mjzCjjYa56wxXUae1SyCBym64UVYS/ftlCUj3mAH6KQlZiyx
j01lG/nEDxjzz8ba2LLM1S/Szdt+5ZXkAVe1wapgzzl9t1aVLTa1qXaf7MJXnAMolnzFsY9mMpjg
Sa0EUl64oWbuVLvUqkfYXrpReZGeGDlaDDga2RGsJpWrqhUxQuge9iHC6xbzRU7rysPoNnYV9HNw
OQ8Wx59itQyx227HaVm0NzX6innFXBm9GTXCk/2+CKxEO8egZdwP5Vi1Q8bQn6a10KW8TnRLMQxZ
Y6ITcxf+zdTbFgBxbXjpHpePqY5jNxfeozDrykOc6TdyXczAgT5RVDX6GylXA6tqm3XGo0jJ5aMq
y7uMnrtF0S90exQx31UAihx6SYZZPMxKn95rH7CCrNvUh4JdKFOWLHMTtS69FbDzwPj0fwNWaQb8
kNEuYaBMIOMDqmFjb0E2q07uYgfP/JmIA7Aj8LbGDGfBlZhqieBIN3Bg+bLzOdfl0GAO3ZSSLxZY
KJmGltZ4MkFvlpe+0xPzoao63PQT9rlJRJCZlglfnpfdFw0r0H/vDmX8A00jnnixAhZ4m2MtYeFk
MpFoFNiEPAQexmA86vxrOVhaPFyE5jUFa+HoVGd78PwksqpsyeA/N0Dp+O+IO8Y0CcQeYgjNTk4J
gl6ABbtyk2izeGWOvZ2urmh82Ybsb0hmhuY+W9/iG4OjZ9t9czZbr6+pphYTGbgXtCo+PO/yLp//
XBinoJUKdRMOpWZ/imDM4E3VuvodGYWmJ2iW6i8uaRwqXoC1gjkCxHahqFxhrOk5dUf2KwAbbZzP
/LmzXH+WMnfel7IiEJLyB3jv9CZuQxiBdQExETIKABjXvZAIkb9eV0z6IVsI2YHf1DmM5KKpiqhE
BNWHbgL9LcwJWFwNq0ZYUBAt2Ve+qwO7bRy1wrxjfA6L6uIQbTjg4zTxHHH2lUdMo3X6Igu9eh6c
FZUDncqgmw35Dy1/VX1qwh/nPAzqVPOOXIOm5soJTlmfLaHLPN0FXpZmVUiYZuZPwt7l9B8C6oeF
c9DDcDTdk+q9UR98tydTvWr6ceaAUiD7/OjSLFe4fQJkm6Hb6fwJiK0vQwNCwOmcGJeAbOKSVJIz
jc0tQU0Wf/S2DW9LH2Vg7yqQUV4VDkEx2H5YKbxWcgPEZ9B/JpAGyWWwZW47h2WpZ+8UpF08/1pm
jZO1xOC0rFundZvNosGX5AHSebr3CQ20xVmXnAomNmNd6gWzVNzqSMI2EKQFegdNaPdNubctzluc
ZQC2TawegBOGGdeKBkE0QprZTVtCPJ0OL3gmaanP0+LtCsW84EZhjSqiIlsq2L+Lmxqvrb6Y6bbT
7H745eyMHpHzA/fWMDOV8t6ZhtNvrSWFsfXcJUMpuEBDutlWgmPQFlkNe3MsghSsIx27e8XaVhag
rtQ0YFs7tfuYxCTK9qR1+mVFknW2ViQarGKtTM9qTpJYFimFtkOAFmT4YSMNOFTwli2SY/C8FAPC
Ql1P+w2ALNLpQvcr/CvlsnAn8aamxZIkiyrZu4s1BUfkyZAzohiEBQY22QkZzWMWmKTIZtg9vdnb
35bXTePnON0jsbHnzXJjyAVkbD8a2RuUrpxxe3Dq3GcLkG4piXVvkZcR9Zw4tmPmxe+z3RZVJPGQ
1wdia+Tv4I0DXesNNznNJIBM+jq+Mo95UM1InK1GSwguFxCte9Sb4gYUQWPdDrRk43iZAEgphgDt
FvASrEgNDR3Aw7XZbrkduZBnNBNJt6jTIuDKotcLvpdAlTCzUO9cM1aMPIr5Gh4Ij2cFDYQGlfkC
XTNTPSH8YMp4wL24a5J6lcZJUrRktByoxGHX2kTNDGMuWba9LuUXytoat9z2ZvnGFwqSBOW0V3CA
G91Fq39Uo2ZOEuV9hHwDeV5LV6VSLETJNOyqcnDcL68Lsh9gw0l1G7Oh3xb03dZo7oJ4Q9FRnhN3
Lv6bMs9/KZdRKLtHZEy6GZ77X0a8U97oiip8SMw+D80xfk/N6b8phfxrP4rWDzVhph65gjKlo/9r
AiRHWI4PXUQEJ3dAu9TWX7HhrIELmbv/mI34/33f/8nQ1j8Vu/5L3/f5s/+b/o//1Xx+/efm77//
tv/d/HWcf7j3f6jN43cwmb36P81fy/6HzT0B7w5dFyq192LVfzR/LfMfdEgsHhJm1FxaWPym/2j+
Gu4/GLoi5kvvVOdLtv5fer/3ov0/lct4QHg2fKrShkH7hzbwf64Fjm5SCvg3bH13eHhfHrRZrQIt
eFZVjgM8mTKwqfP+nz4ilopZVPKfJxX+pQB5/6HM4vLkM3eFvuBfW8AWItickGO9Ai6zKSd7E/sa
gNTmrFkkABbz4f/+4xy67P/5r8lINAVVhiNoBjtQi/51NkrMHoQkw+b6EUDGZt2pW0ApYtGsVQ2P
BMlJN4j5IZe5zghyW1fumstdPXG0AGsfukq7T7syw841Qy/iu0oM7Uq2zYqMVlwOzyLmxqWEyRm6
rK8aLCZ5IaJsN5ELp69+4brUjq9GtlBaQ6gUK657fvFN/WoeXv1UZf7JdjsK0lFlLz0eRKQ01koS
HizPkG3aDJA758ZIkhot1qSPQSLY3eBTEMxrTGI/ecYmthuXnl2HlL7bal8p36HH1BAcI7s7mQKW
kblfWsJaChinDvDP0Ocug+TTGLaTrE1SvnSFsZw4C6NUbs15BCbmzAY+QCh0DW3MKF00hZVZkmJZ
QfMZmJgziRk2glBCw0xjYDtlRwt8NcgHw8kVAIRmWBi5sVZaA+rLwMKkT1qxQ9fSMEklUZ0ZFLxV
7C6HromHIDRrOc3XuUi75dXg5aj2uta5Fj4AJ4sf/VLeNVJaTjg5YdmToctZRO36NrZ+YOKM1qcL
w3b89dIq5+OGfl6YHJbrDkQxSkcAcA0p7BleICy0l9x1B7E121F/LJJlfuKONv2d4KJfKdkpEOgM
OcPW0AemhISoNLy5bpttYrO13/KFEhdHUaN58EXhYJm0lmjOc7V3KwLrbgmWhssxK247XiloWhti
A6AysZ81RwUDKkOOCR0lGbk02G7wU7UcnAaRfxizdWwG4tp6vm6BHedT0XLRjvVrYrbfRpH9zZKi
QhmymBEQUK5PvUj2cTOCSCx0PdQckyBlMZvbSTM2Km3lphzdkU2zPVslQXdQ3/vBnMSOJsRxYiBJ
OGPHaADjQ93s4LTErWaiL7AX5ynoB0ikXfs0zKSqZdkmwIeslyShfQUGkgnDuLJXy3hP0evAPxgO
zY4ZoptwLjiIB9byUpFl2WmI1UHa6xqaC+71w+iA74EeBfe0/YVrNK7g1aHPrcf24GSedtXrzDuk
6Ike00AAbhtBh5Hn4WJEwylUFgb0OjNXHjcVaoftpWoL0Llmo6+BUtxwJ9Shol4c9Rb6jbSMD1LE
5y6O/yZZvM0StD5d26BNwhA1cbgJpXC/XK24cLAkJq45Xw26CV0f04rh7j47BvAg75XxP1JOf4sR
6jLseyCQfr7PqTJTaU/XfZUfmyLeBNQdT23hWDji9GAtk/ZiNK22Zx6Er2dy/agu0nfmAINoGnMg
ol69DkpJXda/1kt1ya2RwPSU2Dj3SL7JMpVoIuhWaoH9k2jywkPTkmmY3mEIPARmbK7Rtm7jClGA
LUEAeMe89+FdWn+oaamV1aT+oVdFvvGJB5+CgoJ44hS0Jrp6eRpHq95aPLVI82x3O6mxvy7Kflkc
UT+0VHzAlpFLAj98Erm5B99W/2aOVD+eld2KjNRu2ncvY93tJq5NS8a9PWm2enE/Pefc+7Vd1RgK
nxY/vnB9mGHqo9SYILGr6ZVmTCTMnNNy0VGKnRhUmQpv3TbpKdPyKmQn2S71GHnUG7GI1du0XI6y
aD7n2bm1Q/skcPeBwI13FcDMxQVcWwzNmva+s/OmQIAszn7txv0oDAPrYz061F+1FnJOSqU0DX5H
Z9L3fZG/AQHW39hf7CP0FH0NzYAspsO8f6+7T0bVW1uC9Gh5axTfegXSGld5EtIAEqQRhmzDR2aH
/iyNlWbVZjRNyQ/3yiQsHWM3txy87zkUXz15zXieVLHxoP7jf9Gn9jmzNTaPv3n3MS9aRC3uC3rw
QZQHOVEAmv/mVrEbce40LH4mBixfM7gS5Qev+Ii9Z7/neuOcjeZmDSPHbG3dTmk09vWH6x09SO3x
eO31r9xnWlT+ttxHm+Feid42/m4AgDZPO57JyOof8vEn99LNUGWrhUJ7JTuK3A9NflpiloXi6OgN
xXXkXNJedZCgwSpHfJHrwkg6WLv5a2b9LFLtlXHQvLOcHzUL5d7OYRa4vwpiFHq6zfy7QjUF5XPp
2ge9fKjLSyn+9lw+wOxyUWUcxMGwV/ly58jqEMT9pmnswyBukohpi6hjsjaOcU3hjRkdmhqAtr59
S1mjrZaSsvfR1xSO2dOmiov1MxB9/GDAsjq1d7giuDEi4ea89DB7E9YHWCFL9d3xCM7FAqzqNW4z
cCIvsvyIqWrxFymFjqamgx/27dukXhSzK3coDnfIColP+g4yaw39Kup7RGs+yGOrC6v2Eug7TEkb
U30XlhN2VR5RyidsZ2+cAnhO40a6Ma8sUG8lSa36jqdwJn4zFDQN5OeRZEE0z1/pQhX/fg+C3AXC
tStqttifofgGNR/2Ljkyn8pd8ZtXz5TmLo2ALTYnOpgg+5D25ht+iagLvtqlgps3kH3o0M7p7OUd
ZCAzojAH/JzHs9rBOEBI3gLiZGlYjNWY/W1FEvXtbWxejfZk4iA3NWdL6uZPGXhvrHA4zX+88tm2
3o3K3tizF+owXOYnPX011aOpf9G/WZm5hxz+d9IGfbUEsb03/fKELGCt6FkMub6xq3WTbLLlOLq4
GA7OcAgsCNQNxaGYq/PrZGC1Lx5s9BM4Xr3fPEiPtl8D8FrO6XDWx4VffvS7T6NLPBCUT3BERuc4
lFdoohF37mdRl6wMKjSCj8ktwzJ7RkvS3HVkvDB5mJTysZXfRkZHFb8vNzJmGtaZdtMwUWcU98xc
hKn3qDvZdqZTNtzv6ag/i+lgVXsNzZGZyj34yp2Q1gc083WR+pt0eHb6+DDxaNrxteIpctKV8jGy
gCWhvs6+7wOU7O6WA+XfQwjJ1gzGjeUWpwawZOjofZRTEWZ2KKy6o6Whk3SXTTNfmZQLKWdGRj+H
ikr1OMmQdzdK6Vb5CM/yxLsMutiKrN9BptzNk/OmKGpTxKINNcntbF0KuPglky+ltM++yWQfRNP8
BxrmedbMFSWREzeWU9WNR86o/IQsnE2MjA/D0K87jHmMNALYXqlU7Sf/UmpXHwKmybKm+T9dKzFU
dC9df43zdyGPXnK/nbPUYGZiXPlIgyoCqbY2VEazLeAvAzZ2EHAMXyoWUiB/Ue+1YZPf7Pnbs35K
bKK08jda0W71REUdP8fl0e3VFJqpiBIBylC8FNZzkPrkteqI3s1G3evrzp85Gx4b3pKGgcgsacMW
Ri41hpBxi405kauf8mgRe41jgWuIsHXOvn2SAwhJ7+SUB7yokZW+2ED4pSg2jfY9GnZkYQsPx0Y7
68NfCwWjBdhfdU3kte/05kO7/GPguqbOGmlUjDhVcXDtwtQBUwuPxnauSD4LQv2VAznIOU/04zVL
rORSh7WCbIB23MNDaZPugiF3AEQXdprcBx22mC6J7Bw9PL8WdNCCaUfrWhzZjQ4mgEuC7YR6RVgv
VhtPg3UhPpgFihz4lfRkjPqjis0DayQ1KgV3DMI/ZT10nYgP5UEVdlj76scuL7X2sCTBPrVkxPkk
0ug4ZnAwXe/ia59Qk6BL+PSjTyWTPzOmd0KPoU2fdpj1TaubCFuEiRRZX89dsxJuEy1wj3L9qzWu
qit2bdqAfgHh4KIvL3Ed+smJ6fIashmzGluX+F89yjNF+qOGsWORPNc2dkte/KB4LuXVyNKt4qvo
DSiX8h1pE/9PtAQI21W2V4mzrseF1pW9w5SsjX98eZMS9IrFswREF5PmQ6Iakn5ASn0m56yL8v/Y
8fRRmNW7i9vIiEmMnn2OQLS8Cv/JH14X7UswnNiXr7M46/YucNMQmH+ELvZL07b3STw93mUzTHQL
rOGnbs2cj4OV01+L+Aolk/mUC5Vdy/5DiDgEz0F/BpQ+oHImCwzuQMxr8zROZ61st5M4zuz23nIu
gnMw7SvxVNnPDEsISnhj6PDKx5oKO/ChrVigyLNYTPNGUhq3rW+vXnlWhb1g3i3TrVYoG5I/6fLh
ud0utq5BDPqZH+6X+9GeIgvIeq0toQZb2512E70t+kHr2T9qvk03GCJlApZUme+NbTzr5TPa8dVA
Fzn1PzOhkdQKoG6C50lvNQqGJugereCP6n8m/2WyX1FGsF1RraVwOC1HwkyhW+jcXp6H5dmpcfN8
Z86egCGQu4rjOVs17/xoXCX3kaRvaWI8Be37otHOsYGp1mFDUzFhHXCa60jfL6mgYNjmyurarZuw
PNRUArO3dFgil+y5U/Yrw2ngM70Y8cfYfqcWexvqIa6E8Fy/TKMNUaqse11fO1w0anrpXbcp0idP
DevWOkxDy/dCQ0enCuqh/pg+NP8pM38r+VnYT7n2nXdAm2kQf/Xi0BivNecBi52w15iFaNaFs5e8
IHFAFFlSl1RfWfbiN2CqzhlnidR6We7SGTBZnfFd6MlKTZdF/zMHN9ejbzCybjUxZ91Ly0fg349c
4oVCpavtm/LkzrxZNdtZ/lile4uzgud9Qky5e5ojs34TcxvaKTkQ/VYs26T7AlDDkoVUPnsEifnX
9hv626bx3g/buvU+ArYfvZmaEG1XOMuKkRPsUIP3M6c42tJLk7y3NV8Vij1IuNLhKqPlWzF8itS7
Gc3eDwQSZ2zX1mc3VDTjy3PDcdDilhbXyJdLVrhEPxSi2Hb+1R+t15ku6MDJZ1pYZ924FWGj3vS0
PfZW99Z01IM15pZq/5nj+R+Higxf3PA0jIp19SduecyLW8UKldcXqxZTNMQdcxD4GfMxW8tFHBx7
eqe3/AiRbe3Xh2EqX9POWMFYiyYMcVNrH7XGoG3QnsgJIT+7d0G7Xcczy3orMbbLFfcSWTDO9Sb1
nTO/NFyuTC5PMWRxpDv0K+YReAPvsFo3LuHvPkVH/9AosWkn+ZQnD2l3aXsok9mffHlKsrMwT6N2
yo2LMVGbzZdr3tPcSCO7fO1NatHek66ePU49ur2GWRbFQb3VNI3lFfLdt9eu4HfsZPPOqk31ntNE
cNLmdTK9BvBnBbMMuROibIi1icX4HDOToi12pOR20CTcXN4Q81zRFS3bUydOg2+cZve2ZA/SPTec
UjR/gwu+Es8droLiwNwAIFQOjO5E7llF0NHph14D41GZVwbCIsfgdLFi+GHUfnE/0W68ezg8RBYm
XsLB3TL8dnNY5FL9ihMOzdJRUSzoBe/b8A0MYzOA25HB1XDWWvXhmgdpHZe2euoQ33fG1+gpNBoL
BbkfSvmh6nKKXBy6QNjnK4uS5RR/VvaxZHiyE4cse0uMndFsne5nrr4yfwehigsod2U2d6n/NO7C
qYFkefk1dOzmurcGY/Xdzf0jmHkWqLp+uZ9xhiB9wUqxMqpLQn3MZMlNkvzq5VoIePrsAzCfyJZo
hGhkx0UKDn6jiYtFz9EvUtwyy0qg4rbpJOexv7a8Mmw7ZsbSy7+X6eNTFzwUwYlOIbFaJtgC/IEd
1ui4XEEtRk3WhQtF2b7unxtpRMFd3cl83Yy6Pg8uc7F38mxl1btEv9Vat+q9mxNcAxcpkvUyWpve
mHZ16hxdv75VdbALMmDgxrzJ7XlXkmRwiv2Q44IxvQvllZM3tUy5BlSDXAyD30uOAmG5aVnwh55p
3L831ni1wYnihsvb+KkquGOo0DGmP4F4bIPuxbF+mCMJvSK4JB5/zYw653Ie7N+SJlUqs4fUeEwL
7grOfPCabTm+TgK2Kq1jFbOTx89TvC3YJoS+7eynIeVprW+d3QH4ZhuQ7jNuryp479w92rXVcid6
qXjlO9k6zmHQO/EE5Nh5yOJPb3zkABuO8dDQUj74KFsHZnngbrHIMJfDMfDD0t8DVip8IYkVrLTy
IoO14IpaZKekOSK+Yt5vbeTn0k5p/1Eky+/WYWOdMXrpxMM6YdQNCzCndA5DOTWZed0wZW3YS2Tj
pRoXLyqRog0s4on10063rL9N8Zs9xWcYf4dELqxkAG/KWy7vV56FI2SO3KDeT463910OgQhiuRmm
zbmngEGokKUZ0CAXQwIdjMKU+KyTrYXIdRnUkZjVpZi0jTk0G7vwVlRR8Q3ZYVcEf4KygFWJfGCm
NNHH2lYs/V9lB3vDHBgyfU5q1gu42kDZqPDZPgAk/0U6XAyzzNpVg3yWpsYlDgXZMrxk4tME83uc
2CNcy78wTwq38Kcbi2LDSId4oUSlzESt72+vNyEa1X5UPK/aIdtqNkqLkRJmMFEQKOF70ymmXacF
sc/hFcMi/9Ohd1Z2ba8QKYRT5v1Jes6AWXC/u49yWTWdG8p4Iqg6HUaQySs3hhFfNhQGitfBzj+H
dliPrnPjI3n00kUhpYBFXCfaN/Wm+3xqVN07qcxlLqJ6yHsX9xhi0Cbbqc7aVJ1gOfrRTe1QoEPk
G5Ji64/FztCyXTnpzBIX0yp33uR0ZW7rlPfzWtQNYr1yG2g0oJNHsKzvXc+QQdA+JPbHaDyI8il2
1st8Y1jtUtfWLhsyC65/yWQsESdpXpb8zBLmaI+abqwThR4eWqRdHJrGPEyiXncxP318Gbo29Kl3
5q5a5eh7iypYV/h7gnoNwJ43oSOAdinHD2Wx09vlm5QUukaKCOhytWWVKZ8FvD42wcFL/QedvyDs
2LDsqNeI6Tlp04da0qwfGEuD57ixqCuGMVjgtDmKODGetf5xBv5OPdunrqCjTyIe5SjutQkvV+F0
e5VdRj/Yu0m8i/3zrGPF0BK8WrzzAoVkHDtjpDhJ6a12ixvzTUN6UAjqJIyOMTks7R+LixynRLjG
Fzu9mFYOxM5fWT6PBu6nQEfO5n9oVMx7xThnL9c0yHmw56Y9MpxUbrgFuU9ml2xKBqCpNRDyHbSL
L7Q1AzwnjnkXHKxPeg6fcHb2y7jNs0fmOQ4Ge8yghioyvG3hX7FgZ3tcfNRxbI0DHo2N4Lmqnmzd
g3KozlprnIxJhdiMf3IE1o3PLBzKhHyhkZQwZBrUV0C10RwA2xw6rjV7ccdEnwPAANJkP2SM46wz
TNMld/G7VYfjxHCgaqLMOgr36gl72wAZaeL6ZE8G46uoxbNvlw+DwnCIMW8zuM8mXKVKPI76a5bC
XMzeTC65cwzsdnE3xmRcZyaO/XJet4zDN0IPIX3CNOmihObWWMe7Pr629NprDjMEuBjkm+83cMXx
I2fDv2NZxuc0ew2Us00N8e0OB2rLB8N6yzVyzZ1Yp5D1iXqHiu9trvelPm6diWqb6W/VoO1l070X
Q/0kvXRtUikym+6lcue1JYYTi92FBgNePHdNtnM1TPKocpSNKC4FSq5EvY1Fj5aHqHbvrTI73Qot
XacVt73pfZIlx9ckUnRRskytyn5cu6rYL8x9x9RnlF6sR6M6VNYp41wopvhlij0o+E7YQug00PyM
SxctjQ2rnlW4x9jsmy4Feg6OBfH7+qkO8Bvt8wb3ZYImWmd+3qy3ovfxc5UsWctmhsnuLe8dRXs7
BuzoNbvZzJiivNznfYmcbUz73RUsWnkaFd5r2aerFn3crH4lJ3a3Sp5Gtndm3yPFrmFTd8ht91Gf
KhYQjU/iw1avfG7b0UYiyKHUvT/x3JQymahNYg/7FFI9+lQG8A+FDt+fViXnbO4KuWGhugMoLs3+
ceFk5+ayfCi9o6+ZpyFwV8syPE/qSXXbqbs23PZdp5rO8/JnLjVqKN2ubcdPI8CNQMEEtMk6aUe0
WDm6NfelKZiiX8ddeeo8nsj8sxfUlpyF1ci6xpb9mMkAUo7HlWrsyf/1l6R6sTi8Wf3LSE5C3Vzz
y5Y/FlvZoH26tHgyGy5L4sZ7hhU5hyHHwjncZUT2ZcNGwy7NwBDkpkrt4/zMd7Yx1L9xdB7bkSJZ
GH4izsETbJMkfUopbzYcSSXhbWACnr4/ejNTPd1do8qEiHt/K/8VcxoM6rIqrt3ooFnPzXQxRv2f
TwVIV1k3vbS3HS6shN6z9e4UCHfTangkfQaP6XQZp+HQmCT598tbCqqyzJgE6rG+TQ4Yn+09mky/
aSy3ScXuW6fB7H1Vy/TlT919XZAWZBWkx1seFpCX3CyOnZ9dC3Zqg/R9Xzshvj3jdL1Eyx3ya3w+
DMKaOtEmGY4iDgv9n0GJG80qnC9jsEzWXVeeiqV5LDhVjRV3MNvpzZVHV8+Po2vyvEIzT/OKnZzb
9CIRVQ92TUaRfqAZkTXY/GpGKgNBKVfyjbVmh4KPkYo9AHU1IUq/ReE/j632QwI8MrwHw2frgUas
iVj0qROjjug+9Rce+Pkt0yUExCv+SgB8YVElltbM+CzzliSiUvUHa5wD4b0tynE35FET2/+WjBEK
LVUEZuIXxzg5xd3DwJbqEXPPB61MZwNNtk2rnTklN29FRN2LvwYha/3NrM3Huvu0Hf+Z/ANGvXPh
uZuIgstieR7SG53xQsxbrQJY1et9ZTnB2s0HxR3oisy1fAh9nQBe9wGxGZ4Z/sS2FU7pv8H8K/Lk
6CGOLJDb23WxT4xHJAQv/SrdHr7sGMjK/0tyfaZH7miORoV6tniC+qm3RdcdAPl2bYWf2hAMVLRQ
31wVcTJ78xvhGjrVsBnxlKTQPUZa7e0MJi1EonYLmhElLvJzOI9tKrXoCIfZ0i2VgNcWOGVOUgBm
loX9T2iyCtHij0dCQfDSVDWVoWNp+QGF4P67lffD1m3a6hohnHyV0ZQ/gYf0G5wCzq8rRvOtamxi
wUzi4Ddtnf4Mynmk/XN4XY0UhCmfIds+s6V49K2DnZunzr3ik9iggwuK4m/9JGzm6UFzAyTO83x2
o37vTp+9aW38eTrSTRXrNzcd99qq8q61rQ0w3uQHR9UPDrB5MdRXw/kYaQH259eiITyquSTxzkwQ
YlDFoEHXKJtSxRg3lnln2ffd8NVV9gUeed9HL6UxfKYVjRIowawgXQEVtzn5FVWp2sHy4Mdm+7wy
cpZ2xbMc2oO1iZZ+61sXyV9aJOEZathq8d6o+nDiwEmjPNQlzqBmF+ufNJVs7eRaDMy53VXp6ZFU
I/7+hTE4qHr7KNJPb1jmTVx2D4jdjjEgkbtWcurjIY1eVHaeZ3Zhp6GbqWUibEkHw1fW7S2z7HYi
mp/UbF+GfGCWp26mnLe0/v1FZnKo/a+yK3ex1/IzXc3sRw6fvVZemynbuXX7m5uoRDXiGDrrUrfZ
zY9okmXN2xFPuvVpK+kcsg3MzA4Su9tk+AkacvWSLkjjH6wk1EuM+CBQjAuvvcytWv+gMZJ17cNI
Y/s0RYbBHKVdu65np7O2otHPVWny8Klfv2Lb8NMw92dGFgNyF4U4AukAGWYbkLj9bsuk4TeDFh+C
rr9z5/hWjOq97fLD4lT7RA4ba4J+GDUIjE8Lfr+Wd+b0bVD8s8IOYaSz19Zu8l00zUcvXKA7jw/F
pWdoUsW27digsyMqww1SUfII5uUyeNXJ0BgGa/S62moWr+r4npOLtK9/NPnQ+nfLOucCK3jG7LSd
sSlPaFAKmLeeVQ8dPzLZozYi0h3//19GLSchqybhN94Y2F5yfrAJnp9x79LLo2ecWdh967XUxJZT
pYdPTnKmFb+8FbkM0brS0D7Sz5btY0MPenwJptBo4fluZ/nYyup5KeX1f66ZCPmPIXb/0g77JS6/
+8mA/dZecOmhgYgCfKeH2L7O03vufvjRcRCnpDtV5CKymHXqhabGQj5PVLxEtfek+5dBw+4VHRpr
62bPLlTgDHjY+BBLcb0zaDS2mtfcGa7aWF5tSydVZzljgAjS4hdmcCcr1AXzT6urmw6v1vglPDEO
Ivvf3J/XMoOM6H0nfplkG1Bksx+YRUoGWbqgWT4nNA7l1eOTPg5d328yWmJXv1Z9StKJ/ln5qkPo
IvhNz4h3yD6zc0UZIQP2CyUU927ssWtQeBlBY6GCZ/VHb8pmsPawq7E+UoEZehntR6bgJSomfAgr
QkqRzWLctYX13NvOh8oakvnGp4Rrt2NhdEQBVshQEEl9X+vaEe6xg9AkNJ+wdHQx2Y48/rDJu0vB
GmPBk0Lf08XjzMk2td2ntC58UCHvNUucCnbWrmnlTssgU1xAN78j/5V/OmVHQi12p6f442rjvNjT
XgpYhA4uPT1P8dzdIjM2uTpCMBa8o2ItmYD3pojByOSHYYeRDDEx/9lz2FShKeK/uQROCG2VPjae
GSZ0YxHk5TENtVXY+EGOjgaZ7Iw43WwOLmt2jsppcqu/kTOtWeBHLYv1AjgLN2ZiXCP6SKf17yHL
54Yjh0SMTX+rAX0dkjMQQvXyNHTYSGoM0R9z2npPkv94jOw3LElJuGp4QneyDvQrpnueDjXy32ZR
pQ6wfQ+Vz5s92TCgc/bpJEb17GX+ISL9HkjowUyXp8KLAewJX3nEcXpkNcHiVG4TRidFxIRsHo3G
2XKm3mnuXkhaECoyvXjMgCXLL4VCzW0/kuxrjOhpqKwOIVX9YRm2CjWBHqRwf3wWCssWB3e+2RbQ
zp2rxfD1Mza9DMryWPbWt25C3dXEWSV0xGWz+WThZtjWWn0REt4oqvdNP54GWRLSkPqvbZXzxPjq
hlwyzGJFC63cDZRZNrhA7lTFqOHoGZXsubroLEp0Bv+2iX7m7AtqDhbJo39ZXABFy0w3owQ2tJfW
/a3tMWtZnqNvokLsUPOHoMnRb2/aKa5hf+LlROLdnT1S5l4sd7TAUBxi0jJO1ycYQEZG1VjtdCrG
vyeteyWyp9iOHYIvysdN6N41ICFxxFtf1h+1ywIIT3s1YqQW0Z8XvQ3zqyHInqkubMsJvkuuCneS
h2mtt0g0fy/q4aiRUlruzQXNY5FQ95Pg97KyS9mk4PveX+e9m5wqndEFPp1oO6zC345RAJJY4Qhq
1+rusczk0Z/4bBP4Fi8GQap8Spqn7svtzHub5gG0cScRv8aJ9e6X5WXkWFuiZmePFy/51yc154t2
7i11MTSF6mv5TvmX/MI48jSwFZp74dbwkNOuFZhGWLu0NIdsTrdYZo+OF62UIJaEt9Z1rkvfPthk
hdfO+6Rt5/JU6/M1w3CLwIT2b7eebg6cRjHWT4rPYK7p9OpicS/oSt04y/TmaMslrb5qAUGz3EfR
peGYzYSgPwtLyjZd0kPbNTca7AZYHYwI1Id8TJ16MCpaZsbB3GMn+QdBSUNvt2+dmhrQdYd9swE2
DbN6ltRmQMdVybw38mVLjuCeDWeLeeXe0MeL7lMJbTzQwc4Bah/orv2zG+cht6mcbu1ThG99HXTT
VrtYpbPTW+2apAp7GLGpa/UL2oXSob2bH9jP7H1iuhfBuzM5TKAp5VBZfyGkBVyxuhBgeBnNeV9n
OiDlT7TMh3maDrm7+nPN/bzsNPfbN6m2+xelX3HSHWT0jAr1mDVDvSn18ook77kw2MtHe2fBYA4j
5l0Yy5HE3XR299Z0W1sS8d1chx63UPM58pRx7R0LxQPzLKEs0churRk9l/PS5bfGKneZ+BpKxB/6
qxOflDyiDXhUevfmswQbmhMHTUq1JMr+xeTBzPwl/nIx3P+06P7O8Vyewfd2ywCmKpU6dbK5Nklk
bMAHUbWmCpuYPYG3RtnDYgnjZADfUXCmXkoPeMnJbK4k6Se/tLXF/BYlZ7RRDfO+6HpcO7opg3rJ
D3PM/G8lD4OCjFTgoUmNaHK6lbG219LoKZvT+3zQP1Rcb22IG/QojWHsZku7uOrkLLsmz0s4O6MO
aWH5oiQObL90LjYaUg+nDaihZAShPH3EmtUzgmZgmhq2+V5YF1MOsARy+us9AHT0l/D+OYLjmJa0
1U3kqGdrATDN1J5aTBJH1kuUoEZJKStPxkyNC+57APPSA7Myr3KJ96mYHoeiIfjJhROO0kec8ace
AjMCscg8PM0+W0Z/z+rLiPPS2douqv19i+BSDhxYqzFlamhwMneF2OtLs0tlt63NdAfzuWWJ8Nyw
YmWwWYvJsOVXKjtqHCQ5rXjlXg3hmhPWptN9WZswSkg4hbuL/OHgyPbQ2R9jVf8IQ39xkwT9Jnye
/wTtG8SCG1Ni+rLWddx9iKCOgmguv/PSb/nBDYrinPoe6agWJh4RB3n8ZtXqd5zbB2MwL62X3WdN
daAl8eIbw5O70H9TnypEjbr3wBcvs1Okhg9bzAG2dVDieOfhk1XIjtJiuPhVB0c5sAOh4PDwA5sl
f2KULxPKRV+mnH/etiP3yB9XhoJrPioPlT9fFks+Wv1AJsz8ao/tlnxhtz5OJZH09l42h/VXi70f
Z4rktJ1Pwct0wJ0XRubTAgc3uG9J8jzku1q7U2C5Cc6ackValfa5dIu/a2f9owIaM2r9ty2bg5qQ
gKqJU3wK1qFL8+Rd29m7bHbvCKS5E9odyl6qHOtjJhCkFBRGpj1FBLTWjByPGtrbBK4fWXdQaKem
PEWQVSBY6wtjhTYdd+vMJWic92FDVwNoBgPc9W91895gvY/m6U2V+sVDAjeM5CAUeVhUNahBHJ91
xH2bRkdj05JVgmqpU+anSKoxbJ3h5jUkMVvTI7JUFDzLQWlnsI7tskofmf8AuXV8ZhNj+pNX0N+Q
23hsbw3iUSNdDmLWD5pm7P0KMSXGp1Z4YWbAbzi/XeUtGyF91oWKJtp+OeipFxhldsD3dqfrEa8t
s1jCnhknh6F6jOrvop/vRihOf/LuKse9erZ1KFC5SHjprItX4ft2Kd8WRqaIqkM9tYLZMo8DNbmL
b4TlwLiABBbBjlmKd72YXn2r3Q+0ZVPedLGZL41YXjrtrR+Tvd9wXxex/70UGeKz2kBMw5y4uHdC
pJuO5YzAk/7BbYyTtzTxoRAsNV6nLoM5Mxn9xCsNo+uUAOqkDiwOgH7qqgWt8fJYJ/0Pltl9I4S+
y2Lj2bbUrbWbq4mBdBvbJidoBljM1LyU2rke7KPDXu8tmPK95K3UnXM6FoHV0+HT+CFA5Kkli3/T
DQ3dKT68WZzVYQNvRR8ioCJw/JJC0HkombOXIXttzGgzD8xh3XjBsLxpQRIHH3YzJ3LEezbFaUrF
3vOSS5ZlV9/zX1MHrcJoh4mln1VrBW3s38dueqx8loWqHsPcImaDIq4FhVdzzTx1NL0qnDKMallC
10Rcw63qy6lBSeuo4rBY5WmswRWjnI6iDOzRbK5x1v2iEt71UIiOtDad94wQj8LY7uTNFAL/jKgp
namqD3KEusjgiRzrLGu5z4yvdMqKYBr1S1amtDw01oMpAVjKkZSYij//avNcS4KKg4qnQ9lroSC1
wG6Gq9toKJiI0xXZVWBIHMvmhSU37LiwNk21vGQesj6fR37U78a8ejGXej+Uy7/ENpigscpl2naM
0wfHkcXWJdkKmE2r93rjsdbAyOA/OhKAE056/jbal5TCjE0NDbgxR/Ht5gZ7Xja/pZwAufQusRvt
hlKFqtBB97v8t/C/xpIniVGgTzQiL5AvlAVbnNpYgHc9fecTZJ3m/trlEhZLx43YEQXCLMNbXjbN
SdTOpyPkudLodImye9n5hzaZ8Timn7rpftONdkLyfJBlB+szvHRIyEGdpQzXmB6y5i4ekTSE6W4T
i0b3CbGDbR9JPwjNYQ50RGt1iVJmxSLZ42yulPQ0GGkWzgWAnduh2VsMQR3BqN+XBRUfGo3Phag/
e99vjn1h+1cPHcpdm6JHThDCh1pBS1lJDj6sTGn80hOn3nUPxFZrXPpFxxICWKpkL4bOOjaDQfEA
4dJbZZVoydv8qePb3lDnt4oT1YtetimEn7OTjbxKf/jXdHW816XNeOaZnEgEOYV9mxF4pVm7rkxC
Kcz7tM7QKRXJm1etgSuZvJWwUNsuJ1tnctIrXyfblZ5+LDpMWlWOt8Iff7BCtA+cUbvUtcNZgSk4
ServdC2dEL1UHTpeH6aqSr9N1zMPiL2mk1eZOkEFcjpaXPsbr7evTl3FWC0ocE69sv6XYjTfcaW8
80/Oh3Ss0L8Ncr5ihIBacZz8WM9WTlWcLI9zg7obSblzyQblrQOWZDTvp+nsafSom5i4N11ZJ4eZ
lM0zWCh4Cmjol0dMRNh3rX9GwW2iLpvxsih/sQ4UzMMMGSVejhbEnC4VMADTPDv2TLZKG+rxckyk
/waCYqKF0Q5xKV4bAWKeTvmDT2cxWgn2OEefdoZfE9tiIhEbW/jOiX0Oa/zP6JjtyYwgiDSwjO2s
ZyJcRu9IBicXLIhcOqKp0juSQhritTVDeUEu51/N91806DqWoQdbtmdIIgbnZs6DtomQSdvZM0zE
xA3UDcSqzI74HjRxa6T9bRjlvkuGMdTmZS8l85CXGpA9090i85cssknIECYEa+2oeb9kuXUs4oh8
p/g8evN5Ec2ui5KdZdRdqBf9RfENoH9IWZV059h7VRGOOkLHbDo3ZjKyezpB49ECb+HDhyzsGSYj
3zwvrfwkSQext3Pu5/gwmfNzBv/mJMmB3kOPTzNS773D3qJr9olxA/CTQxrv1qmcyg+sPH+mh6LX
SyElNAZ30Ek6H/ny0S46SHeTAidWapvhaMNIZBUvQ7zumgPaq4nlhS9zPcoS62+oULs4uXS21BXU
JHTx6Sxrr95UzLAtWhNYVveXFd0l8UgQGApn31TGV1X0Z3xsSMTzc4L9LMS/g5vAog/PiVn2SoEJ
BNv2IdNRh9fKQdoniSmLke0iRWD0mpwdn3IT2FpxTG3cWo791RTOmxUhwHSb9N0UzOzJcnQLP3op
RqHIGWresKL9qdZBimZ++T1XrT4u7zjCgPGzPbZCRvWWdzOF0wNzrgi6aECCOgwiDkWmgSazS2zh
h5lSkAsvIg0qmaHKzcX+dMsRd9MgMI4tjygBxI5cgRxZn3joK7CTJhbMN1KDCasOBjkChUxRkS7o
2jt0YQ0hlANz0jIOB6rQv3OzY3ee4XvUmCAhSar3tgQrlQWdG74gHMO2OrC5ohKoLbIctTAu4tFs
WCB4cnfA5el2aKof2x6Lnc2m8ypJZFBG/+3p6odCz8fJL14GHefDrGsKXZHOi+26HOvKXEXBEU4q
Nk6ggwFJq+3uiizqg1qpejvldQ4L17+lOqB8Zx18Yf3hm8Ak0Kb6Zi6Zd3CinStdJsclxV0A4BJU
I0yvbxXPUtKMKnOXHTuvjpOOtX/K9K+2RphsZMpFwV+9aH0fOpm10tGQt30UD2gG+S3tHF+ijTDT
KlkPOZtynZMyQ0UpgL52pue/eL76hu+e2bfsKBjZMqJG+nvE+vZ9RrjpwfWwOHQRPgAuxATzJDKc
GmLWkf5Bl6xbrkR0ZhLzB0rZImorINIjCEbbiADmiDf5omPc2095Sxl4Yf0ZZSHueVCbgBLyH/5/
QrmqonxJFH1n0mdvSsPe+l6c7osBAtkraN5s8uy9n6S9L00CXZopNgPo48/EnPrtZDbtLso5rdNV
CevJ4USIVUL9qq+Cpkp2bpt+pkNyb+QamvWy/O2xbqAmuCk+TyZY6Z7H0f9Vc9Qido7jb1lCGOl9
9mInCPAa1dITV7tPraqRG5Apw+k0dPe2UR71XnwjYkfAnt9m17hUkbOa9E4Z4XwAtS0qoAV2raG1
NIzaqn1Juoh3wmwM/WAV/hSAAQSGMVyok33ljEYSwtpZI4kUOhEm2cK4LUSXM36X+iPt2C89knkP
yGUu42OSK0aYHnguxVI02tkA0+FCv6RFBIOJnDm2LXgIImWCakoVgqXMLIjxLCv27oxcD2xLI/9s
PSKzYvdcAmf2KMdZ2lXxOInB3UdZu7y1c/texTmFTGOpvWpTLi5GmuT3M8kKO90xxcvorzl5dYSq
iO0Hpy7xTEtipeexc7tzb7RadzD0ygTii+06DupJAxIxZLIStoXHn5B8KyN5ynl7qKkdFjnw1nuD
mvYtyWcK+AkBarOv/SG5E17RLSGzbLJwAGHzHS6j7Tm8RWIsk2pNhiiEI7c95Tiuz/0modaxjZhm
baiAu8+RaP2Iw/ZkHzArDKK+j+qUuNsDN0mXW4Guddaw3CIARC27NQBb6oN5N2khtfVmMJtnXJdI
rmospwi4FMGBlDKLN+rDINrwUM1ScAWl0fjsmXqGQGMRGTgbJJOwo4PsFvrfJ68U+qcXT54cA2Ur
coZirXDAnMqunRGLNUpLzoNyvUj7WDyH0BNlWoBeAP7shOO89NGfKmZbe3Bl0k8h+5pyXjupBn9r
TWRwIDLJhfviLPPQAZrbDh6tNvPEe96SUrKfvBEPYCZgaRPdaMtwwFDqgm3nSIgxxAWiIKN1m85Y
ppG7J8W3Izzzn5uTAhO442dVa/u0c06N+wLHMB505Vc7d9D2jmYR1FisELtIPwrpHmJTbAkrsYKM
tNqAfEl7r08kROkC9rHreHTWS8PMYnhwc3zEDvZVq2I6Z1YHiRTPIlAZEKKF3Aqr9kRGke+8e0vU
nxlO440Vi1d7jpklWrYcFUvyXxDgVwVaaluIBQ8hqZFZNKEy5AHZlUOFsgz4GvY2vfqS53W03OFQ
+it1CxGCOIRbaXSN0PTb3wnZUSzcObCjSN82qnTDLjWTe56y+tDSIkwskfEC7vpO8pODiNMneW9c
1TCNSs99MaFScq0XIo7X17nUoZeXH1hEtN7xgz2REeNXPdj6Ig1eVARhnUK1qMeW8QQ0+UBKzm12
agQwM19g0gi0GHM87gpiHN7KCQ2zaOGXDYPPl7SGae9FNS8xAXJb6HxcPb1zqyXt0pozj5cxc+wj
G3LzA0dvBmxKApwXSxMCnCY0c34GbeiiqwOvETAfdIFBFu52tJgbdeRpnLDmUxJrlJAprz4NDdZW
QW3eHViiGbixRFXXZcOT74IL0eAsdq4kq8/oFpdYIqv/lygCTvVZKgKLrHk/ucjkF6d4XygQPIkZ
yaRypvfSFN5OYad8KFugDXPdITrH8vYtUgW+CL1/m8em/LW43nCqFt3PzPq3GskKDrjhY0YbyCfm
dM59lrZGOCxd5QfzIuhJdDIHCpqEqpkwdpnrzm6SmbVPZ7049hgJt5McqyBulP6oklHsaV5zcDZ1
6W/GXzMSYxPZRgu1EWEbC0xNpFKB2oFoSBlYuTCvXW/jDrAYSgNIAKAjmZoe2mYUnw82iwnpa1O5
Fr+7VKQ4LTHUEzmQuuFP16aENNRMc/glXmw4WC6ZPJpmgTPHdgPOVDU/AslwfNBG+O2N6YiRMs9O
VWZA1BRKnwmu2EEtjLbQhELuSnwH0SjMOFCxEB5zY5fEh8Fwjf1Mqmzoso1EGz8vxvtiQmoYL3jU
5mJ0Q9vn6PlaHFJwNmBN0eOsUC0aq4TQ1K303a9m4xADIj5RbUaSqOLJGvBQ5MSpJfmX3sfers8j
HKqaMYZ+rpz9mJkZeniF9srOxHlobDLPosF1v8apXMVcy3gmSw5QpJbiNkdR8tb6WRvSSrYcRRLp
43b2c+dzbOJVlL96AuqBE1sIiYGEgKQg7ls3WByxkF1eaKiDYO70RYt2BokSAe9Bik8idRZCByAI
DcYPzf4Vi2o5rVDXqVNj1ZAxrjLyf53AZk70j/M/pPZEuXxWHsi9KucDx2i7SwfOeRLEspPTdvrD
oCE8Ul3lnLgJLQ3GAtEf30KTXQpSI+6j2JGvlp2ZN7LDsJx4wKdAwnrk4mbTQH9q8nCBmVHDzvQf
nzBA6w8u6W8kZalyebJJE6LeU3O6S2cO6hn9iWD7Hgy61KiVx4Ndn1ympsC15HKIk4oeUN+AYDBM
a18ms0G77dLRWz+gOctdLyCXbPigcBz5gFE097Il2s3LY/PJ1uL50ynt5F0BB8PDiyEkeon2uKzo
DxVS3609MGA0xgjfphJ/v+gMEZvZcPC0p7b1puUNEjL6b/RnXxTJnRl56b6qVrTe18p3qsznh8Hw
+h/X1Id7TP1mdk2JKrigDSHP0DNGbSt6Acuu5Z7D+mwMPuyYEC/4KimJ6TRkAwNfzTv8XPU8rz2G
Gy3KMNDgmubAcAmtAhHNun99l/U3cmXbAwGs7YcRWTneRn31eTiYYXxvFuQiJAvmiZEwI6ZXrAWJ
Od9KEii+SnMxnyNCiJ/milgNwydvY2HTYJLhPUiWBZu41iGjs1Xmn8vMIYPJI54NM0A6tEdjyQ0S
sgotJJRr3LW9Pbc73ewauZWUQIVVpVecUwkU/6THL4ms2C3nrhruGIvNDzm006OncgPcvInCTEGD
px5Ywbax2jQNodrj7yQxvXetMVg/TJ0xSNfXDTvTope6iSA/4IwgsHmK0zLtt2rS1pe+yfZjXEXH
GiIB07/e0goVG9uWHHQUGa6O/NuX26VuMcDDSO48C22mmmRxJX5rvFjpUJO105sYToFVOoYmu+/X
kEH5Mru99mdGAmWrl2mvlR2xjeZ2cppjgloW/BTPpsGO0BC3GLRpiT5g5GdahtJ5K0aiIPzWLp/0
KSpOJL8DqlvOUSr3qNn/7N7Y6XKh96N+TUbKXr0XF2YjnpmRvRtZ8RP3F9kX26JXHzRNbByf/tl2
02Gw5Tu+qJb0B9fD2Fsyc6VnRtlseJzbGWnRsG2T8Upiy6+z+E+umWKW9Ofh3JTM96x+cCUCWs7S
/y2Oi3k6tgEeL6ra+WS2eP6bjAwes3RjlMSGoMM4uaCncV+9s5wipkXBDiC0JvzstAk3TGnz2BmM
uFtSi/bIj7aWzkETDzQUQjQlM3DGbwwBkD8LclJ02WAJvab1Q4VTGXC0LqwLwK/F/pGXrKIKymgN
SMT1uA6Phy69KU/jKpD/tMkSG6uc8M8ZdbEbMm0/tcjoGhc5f4ew9m82xo8Uorutxu/ZJBc0ikO3
f10t4WLRcVADgw5P7Pf3q0Z8SfJrhVXRBqanXPLBmKtzxYW+NvLqcMX2gpGo0fblQABP4+zJsIGR
Fygt0LR71y7PdyrHhtYQDFG4JBbwsjSc501av0ziMyNOzhsepPVEXcvOdpydOWwlIE8CoT44RBv3
pBHPlyT5HoGJ5HMOaWfO6bUooztcyYh2F+2kmhdDjXfcAkcV5w+u+smI7PTP0PIsh+p9RuSR4XVL
43cXZUOJtKziskeX7eX4XE8tVJbTatvILfcDn1JE0mOvQ5QZ2Tv30HHG6WIoXgfvc6nTnVQXF61O
nj8VybzRULC2K4JBZHePY67fdMm/aczUJhLLyR/R22tECfvQVuNzD5bbIPCvyAKvSDsdwK7oGKaq
zdrr6O385MEncFwjEwNX39ZMPjhUrl3js8PP57LHehV2/T7rn5ZeXTuk1k5TE1o3gM+3h6YwQFU/
/e5vhO33WIEaCJA8/+jT8+xFRxJYldlvZyT5HklNaZWgkyaOwdPWgGV0QSn5nxJp1bfvnxaAJ0Iv
iE225P0qpiCsPZAtSYie+NctT43lP7pRjWuwQn9AsnGMBUzo2yHudjkxO62u/VHv+2r07qsD80lq
Vx/6KWPKUp+Hrj4UCzo+fzibBlK95XlhkycmMSByAHiL/k6YuSJd7jx8gUgp6S9HEvPb1n+s5Run
zHfRRCsaXd+E/TJUnanJJlMDQS/Fc01G4OOlJA0oJwJrTcaKEiwr01253JK627Uu9rHiKJ1HFHHc
b2i2K1RYsXdelLWPJxvX4vwnAO1iYntN7210/lVDR4AWNyd8jLBfF6kwDNT82s3/WL5fLEeA1HDY
sNLxSrxbNkYYsiN39exfPBHfOaa28IiLbQTZlfSfCip0rIb9yMffEO4ZCP1u0B7N7pRFV9odW17d
7su04zMkSrEp5YNrfZFxVs6FtycXgksT06YcT6YOA7L3Z+dODLe6h2vftcun1b3mIx8bLhf40ATO
HPWH2fCGeY8jL7myCFvJLg60P666t/8oO5PluJEsi/5KW+5RDYfDHYBZVy8Yc5AMjiJFbmASRWGe
Z3x9H6hqIYXKqM5NWaUpUwgMPr1377kRjZp8ISoZlkdHiY3qHN5byuAf4Ay79fS9rGeExe2RrIBV
y+NUi/kZ2L+3Bi02UFkdgma/7DD89sY213KeTxiyqwi8QF80h0zl7x6anZ41QNFunC6nJr7M5XFK
7vruaFMzH2lO1M1NFKEf17OpoMtsknx+QhBdF/dF8GJAWZrL63ZJQBVXs5PflfkOPmKQ7XGZPyum
FvpAjxlfhpgRlyeQC403QGUX3gyOPKleSpuirRU8GAOS/8bCfrDBK3YRqEcPgOoQvcT95ZA1T72t
6bFPK9Uderoj0ZeOsSWqRza6hL085oi36BNwQnI4eqH0MzMLZmp/ILZsXYlsY7rlnTmjbcn99BIG
Kf1rc+XF09HW15J2GqTOY65eSqqo2En3I12aJHLgbZcrBX7HLNtVxS4rBXBpNaW9Sd1tB002w4+F
R96FEh8/TlF9SsTb1NA2SoM1B7Mq+NZE17VXH4P+GC18AyRLdXhrtN+hB0SqvcNKA4/9wvMvEtRe
7U08JRdpfDKsY5Is22wPG6wePoNCXoe6ehzHZhfNX9vmTlL/T8c3J28U+2Sb4iD4c4hczrgPU/2J
fQOHTvaKSBGZ7zaivnL9HfC5T9LsLp3MvKNLcUHP96VQxVNfqVdBZ1d1iAxIZYWFU6B2xekK/UCg
eO4HNF/jpWFi0fA3Vs7xx6s1HU7nfk4jFq1Q0bxbEmNTRE6qW9cIzZdvhT017e0meg/NChfYyMYJ
FjrkhtZhmcu79WRR1EvyfdjFzPO482uoTCcIWTZTXIQAo8RTF5foXh3GJ0lfiFjo4A9pf6+H8CjB
iejm5Ivx1fLG7+kwfZtk81CU+rYGaLND9IbwkUq0gdK3zG4dE9zIDuQenfJLdjkVl24mnLa9PdDn
hfEiWTGttnwDyo/0qL51sLUCRuj86LKR/luH2MasHiJscRnnT0N8oSUHSc7cpjLcDk767FSSsO7R
+0wTpb3oYug7CY29Nd6ITUfjwFPoB6Zn1ds7m45gmgswACml/wQnav9EKMA67kr0SLZ6dXN/EeSz
35+caF276MNhsDzKpn/taNGkzO01LgYvaE79FGy8PLgD5HKd5kR6JBl4lzRCr9XZwLD0gizrBmag
1H+GBsjWIFzNafMdX9sWpc4GzPoppp9vmzf1jHK6z1YRHLAUgZ0qDyIo6L74lxm2hCru7kycOKM0
DoI1T9KeGe3wEnoIog00KZhJULli0QPQjzozaCkhUNCiPld98lSFFgqhc6opGCp8l2CvmKTxhNw2
fCA457BqROaBcKpLDgT8rhh6A0Qjoda5KE5VBoRFifYxC/VRtlQiHbUthnhvhfba6gy87W1L1Yr6
K+PfyQ/hhAevZVnkDLIt2CbQIk5wefnuM9nAsKcGir/jATHBV3goJ06GiISsrQ3oQ7bFdS6ir0iC
SJ/JUVyO7CfLpxRckDTG4XJM6CDGlvkliRATGcDB0T93ADOiblcyuK24OtCidIlT6t4kp/LAL/a2
A2uhrBLYUj0G9RooU5hnCIohomwKt6QhHslbsumYqMN9GeTXwWhd1o19VIl1zTH/vom4b0mVu0kM
TmSnynufZXQaqYJUVvC9F28migAZGYemji7xjpGAjD7R6Z9oJl0bAcG+JuxOL74qErUODPVaOKze
RXVlptbXoTBx7RfUYcq1VT1qNG3AQi61x9CXV0HT7hqDL6SiWElg9maOMPQa7ZeyntzrCpP9GvMk
X12EWouWIF+iKdWRD6PZCVOTdR5IjepzEmsE9/gSkmliE5o8mhPHS1/L5wye7wXOXW/bhTShVDs+
NQ1C7zmSh7l1jn0aFzvmhKMb0+3L4d5kMryErrFvze4ZRwfZGZX71SuN29SsNnMbHUZUspvGkyAL
TKIZqkS+lrRnmWEmQDZOae4AGX0a7OGhnEasl3kuWYhQ9psTnInekqQvp+YW29ttttA/nQjhjd9W
cu/O1M1kVEG5GVrzOgdFyAEhhmxRXcWcezhQrkLd7yHb72tNsLakZ9k7LxaeDFxPvs0/oUO9aCyD
oGVm/QvT6L2dp4NbsUS35Kgfk+IxEDQREjQGA6amMYsew0Kil9Pma91hjwwUnhjv0uxQ4KrOXVte
fgrc9tIMfCwHqkRWVL8a6ciXIzA2sYpBDBt0+kQ+zGshplVTMCQ52N44hv9YZ/4tba9lYt5JR520
F90Y/H4aMtvaSF6x/d10DobJhP0chx9wKpGeUM9V4VeX+auDZNT670XBj0GP5oVsthUme1mzUg25
e1XUk3XRltMuw2M9VtZT3Il+XaD7wQvpcWAkwRDeyXwqqSldxlnwnMv4MwEo+TH32p1KIVvmHhRM
yuaH3vGY1ZIMJVJ7gvEerZIUxWzTAbyproq0v26H+jGqh++cXy+HPnyevAdVpZ9TAoRkqT+32kBA
n39dRMVJk3N+mQ/Qnuiq4P6necIGhoOsaKdrsvkOaYkIkgXmorDE1qjZvDfAL7C5e6u2pCceIaKg
atoNKP3bvcH7XpWFfDFiB85YcR+5zQPb99fCml9c07iyA4Tso3xrs67eU5WzlqQmiGeQD+d+3WFP
qBD/CMM6NBUl4XBuIUNYD71lsJnuyzvLHL/HHtkOwUujxNucYi920wLdI4chlyVjbVrju6Omg5Oz
u0l96zsk2n1fTii/TZPjUSwFHgFIrBJFUTxvDAhbdhRdI5dj59+GF6k1rBU5VTh8bi0MwVGs2FEp
Y5HNFevAMr6XeTKD5BfNRjbwsnMraqj6eS+Va9z2QY8Cpmo+uyY7oFB0i27w1UKRhv4vuBgHd1HY
WPi8qEm0Qh80BTqPBUHUFrgrdLxRGmy7snrqYrA/2H3MVWJxNK/bDMNCsqtbS2+yhP8TwKmiCOqg
KgTewShqnBx8YPtg5GqTkhWy8kVx1THtjROOdUyLqAv6xL3tQ7MATsT3tZjU+zu8HxmnvVrtunLC
sedhS0scZ9wGeDzp2IrxKjGi/WwuKpJyASpFBYSPRKJqbQtgL36yi7r5KXPrfTUan2iBb5KiQEtY
l/d+aT6GRlTSHwXvRF5JS+laYnn2YKtMzdaS+hJ+/z2/58vk5K8WoUAVAE877D/xkWzHxn8VbQ5h
r79FnfxqptlXg4ZCjZ62mYqjjJq3FPwhRTlOwHGdszInnJ4jnoeIbrWZ7rsOrwVhSvC3nK3Z+Vjw
oiOVmkuRI/Mw0nsiuXaeDYiLzq2fItCtu6MjTAJMjcvFOdTiq8TWfsxri5O3H06vRtwflIyvp4Zs
dYKCaK7XR4+YuIOW/fikaRBu06ChGly1T1EfOJuqyo2NTRjTIZkNREFxDeIxFQArV000GMm2jkrm
1trr+EBDtpdoDSnhR1eB3/XLgbigIKg8G8xMG6bAQZCIJMFWlcsBABGpgSTZm30sOLI2C0gWaf6E
pxlj6diZc3siyqJd1OG+x/9CGA4+VW0XcA7ISVU7CjtSwWdHgahFgdjTYe8j9ruU+o2E7aTV+iGO
lSyRt7FER4BtvzeRo8a59s2vIrASxE12WYkDepzqJfBHcWM0mupTlfoipuTW9DSE8daJrdBNSgOl
KcJPXs7unRNuAM8orbxJH6KsCHqb45te1rVosMCVmUIYb10MYWMPZFnni5R2IPMA/kLIDs/J8LhT
mKeNdVmafmvTY5t0duV3SWI/liwn8qtVe8Ow8mlEzRmijghWqYf4CO/7NNvzFhBTnV8ik8n6IxFf
JBzlWdJ/Z34uKaeBvouLG0mSTPuolB2190UZ0lAs7DKtbyjbtuMhyEJ0kINL6t4tljUklCXBquUp
69A2HURqNmhok4Bj6GpE2TCsAMCqb3YZaWaJrqAgBJ0zBGpgxT0ulxplh7GmjVNegXKysvcSHVF9
inSSoobqrCSBehSM8ym2uhkxQ4botNjT4atDTvIoMqJtMgRgYTyDyOidp5ZIu3pAVoUww/eKm1I3
9XTSvEnAHk2Zq3sK8L23L/uk7Ph3dJDfWSozNM5tMw73H7PGz9DmZEBQaaDpwVIltWf/CBX+KVJU
OTJzUpvHDBUEHQA9QxbBtA3AS+ExKu6R6RMtU5gVWXofX3kJUfyJ5M6VlS08IUyABJ5mDP9Kcs8Q
HxpGy0HLCN1ir+aQ4yshzwubjlzdj6/1+1265Bcs2ZGkLdpQ6n+9VmJh+8Zkwgc8Zf2WqDcApRXu
llyX6sAsER7wUFHG+Piqv9+ha9qm6Qi93KC7RKX/HNdKxZCNQ+TmKz5y8zvG/B4ub4+1Igitwvy7
F7MtFA+WxbVcS0Dp//ViJilQBOtAQJB16FwTX5HuHaBZSCvoCU5/eHfiPDvc4Wo8TaERVGDLNpdb
/+mz8Ss1UedqgKCMCXdllCHUCm2QjXMKUcRCUHPt0rq0m9lz13lfWMhc/aj/7FZldVUSVZH8IQX1
HJjPD1K2hbaUzAKeujr7msI2JzrRpUCt8mGdIlK+EFbU7jMjbrBcg0n8+NX+9kFxOYTmSmhla9N2
z542tF26bjX5ZHke4mTzCR5ykUPZoH1KHAflLkRWG901DT7mP3zLv92poilsu9yrYAgxjf366MO+
JrRrpO5WF3BHZNdQoitsS75O4ICxlUBw+sPNnod/8H5/ueLZ6PG1KQyn95G+i4iFEvb7ti+xXf3N
R6qWbAjbJudV27zO5b5/+qTqMMTratrcl1/MTx7lrcV8kn+WBOutvCjyHrzWt+8+vuhZnITFrUkT
TS8JKULSwjn7jmMaY6xEXoa4rOxwWE701EOarJSHYPyj/cY1EvooXlSdGn/7hglMZLTiVFZsrdTZ
Y61JqRO0pqlHpxsXI4kMXdRhu4YiQtW3m49v9OyDxbumF1mWdpl1ORGcTw/NQHplNPrxahofCTzz
R4YGZA3wEgMknY+vdTbvLddaMtk91hNbMwGezXsgr9ywa8tsVTnTYzvZO+H2x9ZRfwi8/9Nlzsag
3TSONRhThsx+13oZ0rdNSd3343s5+/aXe3GEwysyPRIs5fm9kEM659JhZbb7heJdVjec6D99fI3/
8G5+voY4uxF/iOAnw9RfkZnQ30yiUDvLqepLvVDGGjtBg9hklrf++Kr/6c4IvpbMXpgEf5sxYyNw
pqqm8JpYItkQjkX+aeDLP0SnLPHFP63yy/MjNojNhaccLZ3f7i1qswzZKZXadrjr+/KhcpJ7y81u
CJ97G9o43oQ59eZ6KG4/vr2zafJfF0ZaS9C8kgI/w6/TSepLxX6MD57yxjZT/pXt0ERNgGGGuEc/
vtbvL9AlLJr1wOSb/31wgfrQcWD28QoC/rXOExqINarWiENCsOq714+vdjZncWdcjbkK5YNncndn
80ZZFT3WGhmtspDGQAKDzR8gJzscoKV7dG1vpYxvH1/y96HGtRROXg/dCDqJs9W1yNBKThP4J0Kt
7u2xJeyBM7BtDX8v6fvHrTE3ETLEcEMnf3Zrnh0mhl1yHRQhB6k43Rq4IyZ/u9TgrdT7w3v7bQgo
7skxtWDXpIRtLrucn5acdOzzpmgNUgctMTwVGjJG5hsULD9+er9dhnflEB7EM9Q2Kelnn2LhykBU
Jfr8ko31dkLkQUD00D5+fJXfRhqsQg92nBAWxzDHOXt2JWCJ0Q6ojeHUCTfKMfJtawYWBiVHsn56
05oGRb1KFWh20M4QLj++/o8Y9l+GurZZQPn8PUY8e5Oz2+wQ/hHiEkYrhHZbQgv32gQnFnbeO+kF
q7FqCCPwSdaL6xn8Uyn0xu3aCv2hPmFiN7Ccpt+NDN8kJMMXL8OsllO9nFPaNVhW3OYwMr3vZCvu
lYN2pWoaiCLoLOqYBpkj046/OflDFNPvr87m0yBuCl8Zn4p3dk+c0X3PMXS48s1YHghIpKWZV8bl
x4/ut1eH74/dj+DtLdln1tnwCvMuGCRJtytKN8U12+oK6kzobUZUDq9ROqkNat3gWhA9hWTWdos/
rKS/zV9sQhD/waKS7ESYNH8dB5AD5iRUyMaGsCH1qG2q5ymz6GdEpXMoZicEV9X93WmMvDeT7TpM
CtYf5pXlofw0+FrgezRDDLY/hQXcI0h8g1Sbmp38Dme2KVZBFVYeylAbAfRM9FG/+fipi/PH7kiT
MSm0q7RNupd1NvyHKLTQaysY7U6Yv+iyo4MMGKlr9xxnqH31c0GEQRwJaM4+IlBEmC9I7qNoPzCx
4FH1hqCjjuf2ontJzEI1N0rMDDxku3Pg35owP5qNquxK7ISX0Mb5+AbOF4Ifv9/DiszO1bHk+ebV
7uGkqojf38LJR3ajo8jaJdryp21Th/l0mwgj8feJWxTmYw2Lo7z6+Af8WL1/HvL/+gWuyxARSyrc
2ROkQjY3uelWa63dnU0KLYkGJbjP8dhBUKcCuCGiao8f6GF0cFjIni7D2DtPOOoeOowgf/g5/+mF
eqbFa0XizRHi7JMaKCQLk6MvxOPush8QetnDUzmYGyNumYEWEFzl0V1raotSB89uM0bjJ20Xnwuv
vpESYC4tG4AJGIhcfP4xcvGSsbv++HeeD7flqRGQR9FFSqpQ9tlTc3MT0jcq83UzfiGuHcZfi3yx
8a6ZryFVW3haPr7g+fJ9fkHr16EW19yi09jV2iUwbUVcPLVQFOESW/fHF/oxU51/EJ4FS4x9JbFD
5tmVOCqiP5LcmhPG13ZJb1EXycbiqQ52+qZ6gIbKpvDnTJOxrvF25UvMsgd7cTTdR/gI7/2QfJKp
9YnkGVwRE4UhtqhOIv50SJHnG0RHCpf9qLJYkS1082eTbhwHXmpMfLuOk1yBn8pAFUCMazWCA5wD
RbPBf/jZbrNjNTn4xvI9qagn3RBvndTHCPOUnLt1N9n70HI3Uan2PJM1uRTrtqvEqs/1HcJGmCxW
+23i32xduQ8rTUVd7A1N9mpD8MgUP/amY6HUw/6adGuEOx+/kd9fPacWNm2uyUThgjf89dVbjdHR
JhML8b0OX/2ewDg7qohDYlIqHj6+1o/Sw69vn4tJbWMklZp182wLIsYp9OzMqBZUzaFJ+43rxreE
QN+Si56hJDC/OGrcmNXoLty0t7Ivjw6+EaGzWxaJ64rkaeBWBJBFtNg+/m0/JvNff5stWcOZpVhn
LSHPXjeZc5nhtYwBvw0Axc4NANV1nufdZ4S/I8FWtfUtzUaMvnOFppuI5gSGBVJ++sBpC6ZlGrzh
U1eF+hubYR1s4sKBrh/kXWjhJdXyNFhm/SlXDcHksDjdYF0lgf+nR7zMDb/dhqK2jdxes3c9e8Qk
v+shXoaylYaPc9LauxLLYnPh9QKZHmkq1WC/kMRu0RawrsMgTrDsG9QyPn6cv39WNo/TZZ/JR0UB
cJniflq84cRKVFFoPoMxvPej6FvocmnhJP96bX8rp/WxID0n+5/lv3krygkPbdj+7//88k+79+L0
JXtvzv+lX/6b5n9//HHwXiypqL/8wyZvoxb1+Xs93b83Xfqvv//f/+b/9w//6/3H3/I4le///Out
wFC0/G1BVOR//fuPDt/++ZfDG/3vHz//33/9v/9s+f3//AsXUVu/fzn/D96/NO0//7LlP4R0OPDh
8GB2/bFwDO/Ln0j9D6raHLWxm7laSIvPgpijNvznX8L9BxutZT2UnimoZjAlN7Qelz+y/kE1yGU4
eI7DQdJy/k4y64+I15+/TXQwS6UbgI1nMp3+NqOOGb79BjPdBdGl0aZxZPO5YZw/0TtBpWSil5wC
5C8h5hJgggVxAuTgIdPy7aH85Cah+Jr2ovrStVI/zOAObnNNXz/GUXSTFBWSrRwCYpaHw6XKzfna
CWR/66o0fiDbktRjXBb3VmDTWfVHp3UeiyIjRSKi94w43tyM03B0caRcMDrYVtoVaiYbkGpcanc/
CKPe+Sotr7EpXg9dokn1MEHnJTmaxqmCjMSsjohn2mjZqU+5Szu2mLrvCTC9NW0E88IaoJnk+G+g
zCl352YoIQnPJOto9O7raowOcG3GUy1S60rSL2KlmI89sCmupN5qBtQ9FtBpk8VY5SK3mFZhlCGx
Gqd6JeM6hPRLkWtWIImnVCsk5LTOhXLqVVAgHTMHE+YhLAUiKexmG7X5k8Vu/kpx1KbIF3L87OZy
kS8MIWr76FHX8XWCOQbDNOwQCHnlBlXSAPUezYEnqWTb+QBZsFU2SCbQY7Eum9NkaucQkwKDlmh4
BMiCxtsKHVA4on4ua0yXsh5gUbqKNLZRYP8pW72iZhGwhEbfazd+ljJ6hRUH2JTdgKcXbXZT9lsx
03kCLGBvcNACVcmqbpvNFpkJgHuv5yyPD+YQ6n2KhKbLu5t4dOdVC3epruuvChcjPv+JgNFRPqTj
TP6VocaTxx7nIeqCxzm1Y1xyLufPvjbDHSniOwiY17EC4KcmGn0FSzxsBQvHUG7hgzPLQxOVYu13
il5jV+wkKn+MNd59VzpiXWbdM2vq62BFJ9W1L/OY+y/KyOFZeLl3VXaArO1avCFih53gztm+bpM3
Bzr7WjpJvBJu9BCoCdAyGwLy9CrzoDHMPcTNLCWc8BwdSNWyttTBqHkpA5oVHKfwZUkLwHRIiqdT
uOskdpqV0UuA2a6w7sPSrq7R+KI2nIJhFRpgNRvLGT53o5U+p7FuTZROMU3pEQkRkYUlAYZd+UzH
GPYKYZssXWpatYYkt6eKvqZDel1NpX4oGlLd/Dbsb8IErA3TE/uV9oVnHq51GMBxI8jzUI6ARdnl
b4FKAzKfcxQZNZslC40gf0FxnIzegEztGLseXwLuZezwF1mEsM7X9C2mDFVsI19yoknslIMUrBQg
e0W+i6zk5EeeuBhkIL/HoqJZbY7ZAfnkpvKE9DZGVJjfZ02wLrUYUh1EnhFuWMKUbcIc2XlVusjJ
IhcwgqaUsgNbE72YIvNumK2M6yonaTSkWrGNSje/pNrnbiAp2KvGTdUW80556XOQOfiilpdZ2pq3
vhcvQVtdddXmLvKZWTjW1TwvAD06GI9lCTMREY+3T5Fl7R1vjmjRRH6zzdBFvRNkzAgPp56vEtgV
Q7yH+RuJtkFPm+bluMsRk8xrrHDSBWlnGUTjuH1CUKlOjAeeeQ6BqZcguWhChrzRIHQrvI0dPJ+8
dPtHeH5tvtf4izVUWUryq36sY9iAUj8b9ezv69DM7pK0aHfeoINvrTF5a7duHKTZWb8bhddlF4Wh
+w0iOAu3eFYuCR3dJqo61A54Lw+iU+PKbFGRldKEjg6jQPZYw+zCap6SCiALEA+728pQ+NuKl/Gg
qHx9K/w0Bv4baeY0ETqLkCr4WvRReTCDun/yBjBFHGfjGgMtCWt+2iaH2m7je8uGYDwJ772qIiw9
ftYOh6QEGNoCKF55nYdBLCRpMcqnr4PBJ4mep4weGohvN403cosjAjHQ1Ld5RSbybJQBKUakntlp
GcNhyCDPFcZ4Yzc0RcZi7jZdFqobJWE322bmEWyhmHmMFLoaO0EKrcK9i2bmkmFuzPupzNo7v5od
JFOzPjCNQfzGX7vvq9S6CTlg7mvBXzVNIf7qIUrqu9LKCQsBAns1tmCQCxKgL8yetMu8hYzESVGs
iNqIIZEiXOlsxzhO8BRI3wWzz15W1jVC/hwnSUA48yl3cwTss2KMDYVedZ29COxmhWoW0r059MQR
JyMyV2WFB+kxkyRAvVGeC2AObhKskwahcFH1w5UTTwij80qfeHfByYtwb4EPAjkxZW8GtiBgvDCa
VpOdG+9018q9mUGMkihoWT1i1wZUglJ4CKA8dCb0z4RotYuw7+rbaux5PfXQfYoLKfO1r2IOgn3a
fm3HaXybWvurjkKA0zYRpSXL9XUfjFG6sUY3OU2FCeCecshl7WBzjXu32cPoSq8DvKKoW/CGRzYG
IB8H3t4BQYH9/s70kuuqvFSxEW4TcBib0UzTz3IsYMrFFeCGIjevIl+UD45n8dUbYU8uWhzXpJBb
WJSbIN5wZDWvUfpQgutNsIE9IH2a66jX88J8QVw+743JSSCSkt7ZGMK4jwX15ZUVROJ98NApU6lM
nJNj5+o0VX7+vQtMD6PAjFctbEL4IsEzgI9wa4iSvRLjEmkR/zGRQ1HXKwRdKJVuEP20Az+4lbfW
ILK9EacWdI52QMMeGQFW0CZt+MTCgBhvQJvZfZWiBls5Tuw+9f2YZrtAzjm+eUK4ma2gWIYAsCxk
gwKgwibPlL0GYhWuXckMZSFAWfNkfiAuvV3rDjD5DSx5QVPrXQqIYg1tA+oMMQ3bsieSsiygq5B1
XTEltto1/AvZxMmRBtbEvi2P9vghQ3tXyWAwtxIE+fOoC0K4VYez0wsqeRh4ViY4qrFpT5mfuxnD
QtU3httan+1BwkBJO1d88lI/e6oscvPYZDqXbCnSdtvxpZyqFkBgbDfuITPs4WoeKb2lWevznCNM
U5zf72TWF1eYX8OH2AVLXowhlAJlzgmzWBaD7jXDLzSDSzAUbT3YK9SSNoagsW7XNdQccVEi0z4l
VWqIfRNFrrh0B5xZQe0Y4tHq2bisWCOrb2z3Fn2rUTI16SSCjZoYeY7bNTWRn6JD6pbORozZ3BU+
m7fMdRRmvtywSEvvjYxcGDBHxsFoo+yznhvA69jkjVsnS/UrevfpGdlOhf0oT4rYfR186W1jJ1o4
nNgd7G3PR7JVHHn5VsOmfwFojOyNh3gKwRS+iIr8aCOs6u8BEffXiSpZimk+jkskWGk9lI2mJOXU
urytQzt9KtzGiI5GIQqoeGLA9QgSD4OYIwWH0Jq5/jHrdP1di6EmkG1g1hvIUfWT2LtGPo+0eNTa
v+dDy8SenUe+LEfy2WuIJ+jb2Hnq2ai9Kj6Iz3EjkocAWQ26f3NM2Reb1ZUykninmkkcUlzul4Ei
Fqaap35YV/WcvOjRLe5YpgF/SUNX3qa3R6iSo+cQJhKgk74xlMfmLpMBMSqDTdDshfLS8SmEj3ti
F4W/lEx0Zx9jLwi2o0p6jKM2k9hF0rfya1wWUFMTr82uJxwzn4QZV/4icSe+1G5Y77AUxYDrrSkh
SDkz5c6jaHRdaU59R2cgx2CsOq5pB+gYgZmF5TdZRMEtMDPpspnNrf0YIhhocLrNCD3AJ5QdOY9W
2Q7PJiNE44BMzUeXZPa7QHSsr5hBCZBGEjnX13kpwnzrC1sgzk4WRLRQo/xiUj5jPQN4QPrIhVuG
jnGTA8r8NnXqiwsWl76lT/dQ8+F3refcSE0geB4KgZOvAdBEHr2X1usscRK10Zkiwb7txSMmIaIA
+tE1dxbL5HVn6qngl9twr7q0qHA1VwleO9NlL+vR0TQIZ2uqI6wZA9tHUCLjDHL7KVVlDiEObvMF
BRj/ahDxdKq9uZ/XGmPNLgmG5uiJqtvrTuNqjRs4Z3CdwJobGPyTNBpubTm5Rx94C+XNyb1fMERk
yfTzEbF9E5CH6dZbwzaagz2r6N1Xi1SzkUm8T8HlbmrpT1fJNNZR8Rz4QbguF/kmMlGOR2YXuJgP
6xqUP9NUHYU1U0B0rfV4VSVmdFVFs/09zAnHJFfAWbNmJgxB6RB4V41HjklYFiLDyMkDTYvm1TQi
+97sVHMpRg/Kmd9l7IPsLD/EbTZ8McgB2uZ2ln11/cRzLxQmipO2LYf4qjI7pIwUfKYwyw5sDA2M
+uQjo8mxok2mBjbyCTCLKSMUpuwMg4DBEDUlUOdvTVwNR7W056iwFs82L2U7p9Z47PuwxmU+K/bS
BUmGowCejwih+V6p0rnK8DliuLQJeA4d4ijYFxuvhodktHdjuMOyTNznJAQjD0WlPPrwdveBVD0G
wtQO6NxkdnbKMQ+9ehNGv21gWOqEqzp5bVHKrg2J6hsiuYr3XUOPq7MkNjuZJV8IVBC7nGXkOjHT
4MRYnXCPaF1+RTdOFHTXAnssczd5ymcJF7NNgpBQ5ErEe9Fa470TKkK6ZJXRdwTk0y+C3llwDkgn
c1PaBqBuclSuhi5LD2jziUdvCUzwG6dETdLXNNOLYaOHhO8a6T8MHqXjA+Tbcav9CGwcPMEb2RjW
Y1ngs/eTiGw71J2raAwwWKg4Ma/n2Jx20VB0z/0U6sPkivAGZom/jpXRf+HUlIOSkNY2nxCtOb7j
vXI282+DKWC3PNhwywBwkq1Mtu3KAW0hoKAwiIrWe9agfB5bWJVri5+H788uVxRZqwcOG9YpH0D2
kCDVJBE8Mi0f7KEHiDtmDrvLIvPIDquqhfswPeDgmHb9OPbPRjoM+1g1VreqikYvFha8GpkoSpTJ
rSreBHpj4vXIpO5PNBTKQ9iynTs2Y0KivCW6sJsvYgOIwFU3lq6JxMMlmTZLhpp4PvrOFcg7S4ex
tSlnHer7CHlguIq07qbtXIKJ2lL0H9JdYyXjtLE7o6t2Vk20JWXyLoygZ3qDsii/+6F1iFMD/Hs4
O/jEmh6S3a3hpcOXQfotNmXbhRfqmv5MTPqYhfD2Ic/ofYYTM7u0AeH5hFbg8t/9VKy7/Vcd9r/y
LiONNm8bKnK/VmepgFlUQ2nqSLSByBjOyqIu5wRBDDkhej1qkKkCS9i01h/0H//5IlqbHjkElPuW
2uxPtdeJpzbVBQkcMbhmPF+iefv7dwGxyKQ9RaGcit6vF1B5b2G2wTY3s6UhR0IwC6EJP3x8FXFW
Q14eFt04KpZ0w+gYnbdfk5StXS+4jL1rD8TVwh4uVtEn+5BcmVv9f6Sd2Y7byLK1n4gA5+GWpEZX
lV22y9MNYbvdFCnOM/n0/5fV/9mWKB7xtPdFG2gYcCiTkZGRESvW2lJwOkrdwVqpXC+aVQDBCbYv
4E/6bPsCCQw/SgW6O9J88CafOV2v3Envdd9+S/KjP0DW9GisLHZprZdGZ+DGqZAzuQwxGjUPMtKl
5lfeNv+yxfG6oZdGZt4XQHILQ5FY2a7xta2+KR9L/if30h3c3B6q1Z/st8OGUpFXeMF76S+z8la+
qTBx0Z64+Qkz15lKBn/iMz9BfzZ+1p/KJ8lN0QpFSsANPqJu9lNiovuzTjLmOx/v2571815NqzTy
FRuIEiCYWVdVmxpJkpwJ06W9hYxlA5icFp0GId/K+Vj6mMB5RD0d+K09b35MI5LAWQiDYjJueyj4
WmcP7mXla64Zme2kZdoNTG4YqcjnoGWIyp9qFgvRAbtcQV0pi1vnqBxGmcgozyMKwPSeUXso9+DD
4SHuyd+7dxXMGf0G4gTP2Cmb0DxoyY68ZiVgzjr2/3y0C8uzc9HYahD3JyzntuqbSvBCxZJCifl9
LO23zugYCKhGbzv1tIK4WdpdACgaH1E3NWDs1yEuttqT3dPJhKQMreeJx/ZGK1bi9GKkuTBizVuO
PZPsoYyR00PjN4dkG/jBg/NkbNKH3tc22Y56RbHiNnNIxuuO0gpSNYuRChts5/XKUFhzWmo/4lvC
MuGdqcDspx/Ohvl13e191WcA2/56/+gt7uaFTXFjXdxIZ8us27oQC00e1B7ZR7BDXdKuxNCFe08B
fEh7ic6ymHS4ttJQ2TsVMvceI45PsVUcaWDcX8ccEfTP5ukCIm2ygwzGXJtorRAF+5GFND7aR8yL
lx56Nca23MHF8kKax4gQBLaE0NSfTnvkv/4kgCLm959fMIvhRlTpeYsWD5diuHd+tNNOCz6myc/c
3tTMffmlP2w4KdaxqrWd5Mcr9pf3+Lf5WdTJGhilYxvzvRkROQuEFPSw9Fe2edFfdNEqNMEMOcbM
RxlRo46ScPOLeIOCDPMjR7R94QTxICT9O9k3j4703t7cN7sU5bQLqzMvNZHkU9IUq2ZWbnTniMRd
nHwLmjU7y3v4e3Vi9RenoYThElIZ7MhIV6S03CC6XAmb/4uj/rYxc1S0syRyZ2zYLygzIsxEKQfv
qH3lb2oC1d5EVuur5SG0uIV/4JR7/Z95yu9fMHPULglBxYN3dVv1WUlNj+fZii8uhzJD1hWLfrdM
Lnq9kXlaMKQogjQMZv708AjHgHfyx7fWLverX2tXkfjB89QF3JJtaAZ/glq/ttaeIdstmGcAoDQO
MDB0ID8Yix6PaPbW+1Yah80omdRa7nvl4ln4bdaZXRJo0ZYniOc5cXDLFnxMhBtOZbZy5BZ9/8LK
bCvDUTvlk0h6w/PZVyqIswsTzmeUAJ2/769n+avZuiXeQbYuz0HVMqzxpGkOiYtff5I3ms+9d9De
Dx68OY/xBkWLtcMgwsXNlwNAy6WgOQ5UDtdfrodHTGknLOo7DZYxL37b7eF9dp0d2GGy+Zd6v7LG
xe28sDhzfppnSC/3r2tUtqaX+M0PJzs4HsPOGzBgfrRNOJrA3LQVb1lM1YBY/2etswB9UhmoMwqx
1oRmh2vuoj16Ov4o7VBOGjwUK/1xD+mt9jX6fH/Ri2HtwvLsfKTQdf+zy6URe3GFKpq9/a8szCdC
61MPQ1PH2upB3o6CLM5c+XBid+54yutY40VoRj+M6ifj7lCwfVANmW4cNPcntH5SI9zoZ9Q+krWx
NkVdsSn+/sIm/RRa8ZVY1aaF4Wej7OmRbOyf0JP4kp+sBU3xGe4tcXa3Gm0v51aDueZn//fpL/vX
yU895+UU+OGx2Fjk8s2j9qK+gVT8q/L1v/uAsxu2DM5moIljUeiNrwC6oJx+34IAMt1d3uxyDabB
HKMaE/JRQa/8E2RBE2JirvWGojDYg511RK7x+ewz4/YWUjJ//PFiHNGH0Y6ou0GIvJoyLcUChhYt
ElOGMnlRXH/fTm4ISik1H7SL6p/OCCsAxG4RpW25ABlwrtZujKUtYDwSILMs68xLzoJPWGu0L1od
BVZk6GK7aLbJmZnXynyfSwCWza7+olTn9/c3fnGVKgN9FLWgdrZn+x5BpdRU1LzcSvs7LGgZTzZT
JDnUrsXKVbV0IQLd/o8l8UsuzouOApgR0W2D1AWZdxJw7fE8BCt+tHgqL63MNrGrkUpUVKz0nuzR
M6ZBuXO88CP0rM/SatFpbU3ik16sydBzqQGzxcepf5TTMWCsoLNXwPjiF88P/uWKZvE5ysNayhJs
SJR96JKFo7XtA6DFse6P6Brd94fFa17XXt/OquHcVO9StYiMKsYLbSlTHm1VcpBL0uUNGEFQK41m
n9+iRCkj5HyCUNRG9Qs5hxxmjHxA47ZlLDsCLbbJLLtbedsvvrt1UYFVGYgSU3LXu+2cQxoeoj4D
Tflu8s+bDH7Z2Gtchg82qJWYXv/DeqesIK0XT8hvq/NEzp5aIIvCKsVZr4FFVQs+wxPtD8FaoW/N
0iyZQ/yj6dKRoomaUNULt6aTHxnF2JwZorr/lRd9igkoqkKMrd2MRxvTEEAX1YPlKNuPnWTBl9tC
L6LVguI9nbwg0VcsLq7twqL4+4uTEkMEit4Ua9O7FEIp48NgQ1CqV7txKFdCmrqU0fDSd4Crk+5b
83ERw5Y0wIlU12APgnfMPZNImX+d3kaP4cZ4A6udh8yW3z31b89+uJ3+avf1j/zDWvq6uOLfv2IO
TGdABoGGgvvj7CT+ucr81Mxy+lYImVc0pO5/0NfL4SZKXFib+U4UlL2UiDWPz9kh2rfP4kl19uBH
ej9uowP8axSIAq9eKzGKW/CeXfX6uxZ9k59yhoiouge7dB+TlBSb+Clw0UrxaDOvhKfFgMtkp8UY
AuMI80cIilYw9uW8qmBThIe7DSxvjI3Rh7ch3tzf0kUvsrkRTYZexGv1emV2Si+TNiTV4ADp4jpq
nYfQ6Zh8uW9mMeAaDMwBvGcylhnLazvnAWC4yRiyG6Eb0E8WBPmQxAfd80mzIOtBljaz5HeoUr09
A+lKW23X9f0md7IvYZLLK/t7QwBC84aReEfAIJlgolx1/WvAZUqtPLDqgkrZ4PP+PypP41bbFLty
v7LyhY95ZWsWE7p6AsaAjArxnHLRtG2fhze0sTfZe4VuwtbeVt757VqfaOGzXhmdJQiAGjVjmjAa
Nd/i/KdgWby/rIVzT//LZATM5nuq9sxvEFZyWrvFgOLsKigZE6bnLPMEh2G0YmkhihuOI8apaZ4b
+txzJIN2Z9S0OjJ/z85J3cP6C3xLpiUbf05hgbu/rqUn6qW5+UWoG5XeOihtuuqueii/Fx+rt/Sg
7AOSNxsZbau/8u1pk+z+oCB1ZXa2nwk8ScgRYlYexiPK098Arkdrbr/w0a6MzMKY0xqnPq8wIsqz
SAa+oExtxxvTFzdF45k/zh9qNFMtN/1xf1cXviFRmSldJtYpUc1fGZXSGcO57njWKbBvQ2Y5pI3v
IEKvyeEuAMp339zCkcMcE0biUcNcyWwzlbFrKtnA3Mk5ZOpLKD9N0af/zsRsK0cZTEYkcgsmaqGC
HtJ0U4+AR4filK6E6PlYoqjrsxxU9JieQV1iPuvHgHUxWTnLUXfh++BRPmrbzI+eB+REvFO1Uyy3
3iJB7qchcgFu9KHd5ytJqU48nN1/psLtwCimxrPt9V6+yGvMEC6ZyRbfrzCsjR4htRkp53blml38
bICBaGgxiQ89xHVUNoYYwtgTOSgzYSc3zc+/etWWPB6Lu/sfb+EcmIpoMIm5IvkmMdTlOFBLmXNQ
24ablTLltrZAIFW3/NEY39439kr7cLN5F9bEr7nYvHhKRgaLsAa+c4OShCd97qY3+XO3191uo0S0
eaktwu6eb+U3p5WlLu6pBT8aJwFIxHzGua1z+CDTWock3VC3dSKVL43ZZcwOor2yslBxrOYLVcVc
PCO0luFoIgpcLPSkIfwOHo2i+slQj2ox6m8UuxGsh7XgIISUO+8C2DDOafVY0CQDJNMhG3VyppU7
VyQTtz+Erwv0nLNjiXTu4odIQTKOdBl5TBZFs5GCbCPGoCHnfHs+Od/LSlbRJVB/BACHVvKc1zbe
jWkmVjmm0I3c5FOA4qF9kg3yqXD6Wy2Z1QIEyFxt+y6bQqo9rckzuq++GoqVQDx9ekOq/ByNerBr
dOWrjgaZZ4KccyMZhRZoaJ+iU94eQRMWrmr2IWSvJxhS6/YxKsJNdjI0JkOieqMEZbXyIn891LdL
MUDsGhoVDXmWslGGs21pIrWvSJEcYEyPYDG8xjVdZ3TLB81rPMQmPMTMV2grFk8MUe9/LM9LqWot
E26G/28Z4LPi589ok0Y700Uz1YvfmNvTk7lFhO+RkPsnXnxhfHZ5qLU6QEkpXjS094Jju2v23ZHG
nqfuzff3bS1di3SCaaKTg4L9mPmpYcdyVuWIOzeQRCSR5FqQuhoF+NPmqTabP7gVmdtntlFXGbSc
34oB17JkTgOlvsRAKXl4A5fjN9lO/yDi4P8OrS2GlSHauz58BTB+9IGJ4o4aS1tQt2jEqeghVE6g
rzjK4jkXDwr+o5gz78TiJrkRZwQc+Vg+nY/Vvt+CGX9cbZgsBVH1wo64Hi/iSWnZ6OKBvnOlN8NW
2TLgtg0+nn/pwJLO7yCe8k8va8xTr9/+5vRd2BS/6dImA9rRINZWb2Sv6LwWdp9vQc8haGjSyKeH
+GiuUf0s+uOFzdlN5aSaMyUFNqdgeIgM/ZcJTS3wGj92qsdabVYujOVthVxDZoQXGoPZSYOPNCxO
icLLKEgOoaO906TxWMPk9EdHGhpABSojZufnT4hJs0/oH5YE5UNzCBiRpFja+jBQoybysgaWW8qV
SF8MnpgcaVqu1x/ulHEyghFjgDnBOhT1X2Coy8P9yLH0TBF0Rf+xMnMPoaXsjHEF9GjTblCDPCgf
z8fyl/ZkPAbWLj1Qm9w1kpsNf/LNLuzOXOScFk4owb/hloPq5yiBTDKPB7PY3l/f2ibOUolxRAU8
NjFjSd/1kNIWSsf3LSw5H49XKNYsQGM0Bq4/U5sMA48RUWZ1YLJQW/2ZaZhDAWH+ivctGlJVPA8P
J+rOlsJkcRqWPUEehim3lPet+unE1Mz91Sztl3ZhZFaizwJrUnsSeFeqvgKQVqESvW9AfNd5OLo0
MNuuHmpl2TJECGyrdyeVkzOW3R7aX3Ra7XItZVbvW3t9EV0Ev8TW4NnRWI7mop+4qYGlu2ePYXSw
E/HZXcO8LPVTgEzRBbNMmP6gf7x2hhSxaIZZec112/OTvhn2xWbcMrvoMp7utyvfajG9ubQ2O0N1
WTfJBEIea/H4GQ4dV6jE7pl98SOv/1LYXi2/a0OGz59C0K7RatNv2Vt+L3fmknToI6s2+QFZG/Ru
pUQfHCv/fN9hlip+V3s6c0lNzpXMNDBS+cp2ejjDJfOg7fOd5PVbCRmVzWkTbFZsLvvN74XNvBS5
WWuQUJh144OevxHdasfjf7JN9Nf4UO3Wit+L+yjKDAbPSZV+zbXbkAFZcZHxLA6gxoEUgk5cFygr
h2HRCDBPEH2aoMGYJYkSImxG0GEkV6TdWZu2p2S3sm3in7g53LRG6YTRNbTmj0RSjUBRRL2kyN3w
fbhX9tELtUnX/iJv4efarSZUi9/pwqD4+4vzXacnJWMYGrQSIuqHbJs+NtRE04f8kL9b/0yvicR8
fbR9YdNk/hC2NrHFF+Y082whzELxWf0WPNrPKK166bP9NXho3uQvpt/61rH5W/PgvniDYkfhrpVP
FuMLbJcUo1TdIteZxRdbBQZtivA8bIOdHHoCmMzEq8KrovnlHFbP3tL+XtqbRRg0ZKlswAvL2es3
BtWiYR88INoLpEh6t5bwLFwNlmoIHjpIenXYCq53N6yYHzxPXA15nb6N9PQhHdo30Rj+dRrrlVto
KahYMGQ7YINVgPLOLGVMk6AZ4owDDvG9D7uBVwy/OqK1tMu3af3Z8YvHtcth4f4W9NzwLnEEQX7N
gmUj1UGpRDybDLN2w+Yb0gHoO0QrJYuFU35lZRYtU2a20viMlRHWbbfTgmTXo6y6BhEW/8zsJFyZ
mUWswuicSv0HK9/51hbCE+ezHnocDZQ6d5DU8LJw24/V82gdwz+5dy6tzwuZdn1q7TRjkX0X/KLg
H/oZUNo/2klB6serQswAXbtjYJkTBA0YgQxi05cMzlVr53nZJX6bmIWvU9BXXSFw/wWabHZgHxC/
hNhCWbvO1uzMTtbA9BqEDnj764xR60OTGITH86721W3DfeN1AOSB5T+tpShLR5qUmJyVqv3tcNMY
5JGWmSxwKJ+trnIn+WetoqbQrZznpQVSJyNxpbAMiebsbOlWU2bmdDKoZE9+LSQ41WeG1Lb377dF
K9AbK/CE0uWcR98m6hJN7VhN2dYwMryMDXpQSrZiZenFzg3624zY1ItbRj6HkdaI8rV8FKjwmEIv
k0J0V/JDsjfLTfGyln8sfaZLi7Pt64awh34bi01WvTdP8NEV2k7JVHcw7JUsZM3ULD6VTt0YITQQ
LpIELSPp4/TOLsPoKZTsGr2YNXTDEgrmajNngUpjTFAyErE0brDsq/oiIA2Slz8gguKhVH/ejPs/
aJqKTjgDAo4pyOZnkQPoX2pWdcMa08S3lRpVvn9/mdA/gS3fcID43EJS8rrMHYbEqepULyUag0Lf
0+q/3Pf327sEI2I2gWSOvHEOHxiSiXlXqTAYYy8/QmC4J0dduUiEZ13fI9cmZhGQCeDR7MvKcKtI
QpryOazaTW4dKOCgvbXGFHt7fjEGOzl6KxBDQ815fbBg80AWXYqYppIn34qRuY0Aha4R6i5ZgXsO
zAXIC8H6fm1FQtYjgGMaReviL2t8CBlzh+Pt/pdZyEShDLZAB+JezPnN55uaJITrHakg8pdpi3g5
s8rembnR5/IbExAHZ9PSyUsBsdDIMxuilBc8wWlz/1csZFHCK5DgMBnWgd5+9vXGsudWkUgPxaBQ
BYkDwN7oiHQh5OtAbDtti3y6f9/oglNe2ZzdZUSmzupSBcAA7HdPUxGY7+MQrpn7Vhb8UgWVgD4L
x4zp25mr1AOAhTqg/aJaE1Uj3TiMqbRPbOvzoA9P53OwBmdd8BoKHwwd8nZaGFhz6vRstDX5U3bK
D6EZf2ksihVrk9m3EzOwZXI/8kQQYF3+uHZOJhzFaBm7dzoUh9F0GTzfSE+AsbVteQw3Nm+YkYl5
r3+bOBvIIdZaMjfhf2Z/5jFVordhLopY0xRvxUUNXwtahRQPYPm5/wlX1zrzlNKRaA3X2DJalTHY
Zjepf48xT7b4OYEuJ4yes+i0EUIxHUwq0CBsGuCbIfS3ZlBtppjB6zN6iGa2je1k5Rq8vZfERry2
w2hQG/ac419Pkz6vRWux3lApAt/7gOQKIxThL/vB2CGZbQsE2ub+lizu/oXRWWhKI9s4ZyNGz8mH
sGjRGVd8J/k52WtUy+IfugrrYnUoAoHnoShvzRsqdiA5UYsIwCtApN6dd6Khou7XbsGbU/pqhgIe
fTQLNaDZevrWyHvNIgrCr+TJ8Yd0+j6Y32L1vJ1CbXt/724OKLZg8xfzkKh1wQhwfXL6CvadGpid
a7WOf5KzbUctsY3WpgLXzIjwd5H8jaoJO2gnzMhMX0Wwsr7L5G//3VLEb7iwoQ9KhgSDTVYOK2iU
q15s154xJSuR+jaRZcsolLBdFqTDN1l5nKld3dJFdKef7ff6GSl0v3GNZ4XRxmoX+mutrpubQWAT
oIABmgQp7023fji1qFGBHHQBBvffkjFRP1mn8ef9vVs0YjEgjpYFZD3KLFVW5VK19RDPbousP/I8
DN/IZXteuX4WvADAAWo04Ak03Z4/cKsE6fZzy86hq2yMn0LtkxmvRKCbFzzMGZxRmNyg/0anaOYE
NvKdkZKLxLiAO9GUjsxpaGg8FtxBzIge+/i8u791t9FHnBuuHUAA1NC02dal6D8XclRTR1UopLbn
bWh0IBo0f4hX+rm3HwmctgHSQNBwMw0wAwApnV3yIGVtlWgytKcvkPmsLGbJBFhwyH552RrIVVyf
oVg2ojwqqDxG1ggzXLZjEnAl4oj9uA6iONmFCfETLo6pkve1nJiYGCLD09vvusQgLRQSJVRUar65
/3FuG4EUmS+tzfzB6cuRSRus9ceq3WUfRWYA+93H+PP5oXwI3HMBZUW4XRv1vvX0a7PCaS4WOUDG
m4/C7Jlkyw7RsB9V72yvFSJuPxeJFYqAQmYM9JI1W11bxg7y6QWrO2fDJkIY4ljZ1hoIeuFWh+6f
PjS1WQRMbkhp2k4zzknH1GOeMFEHXVsPM2gp8QqMFF7xybbPM1+XqxN5T77Vpfit3f/V09KwHYjF
IN29/1EXVi1CMOV+kyMHTvl6c7MJniTLjGgQyQ+MRvgKGmv3LbxCaK6dlBVfmJhtbNhXWVEyAePq
EhgjvuEojftaRfDpbH2CGQ3JjxgysObRbj/dN722uJnnFBXASRgp+aRF6EqQKAfq2nzUbYxkcQRi
lG+EruQcudQVtmYN/YmIZUtb2GU9LXAeobLjtToyPAkEVVsbbb09D8IkgnjcLSYQg1noioe8rUKx
n5GMli8cecHbU/X9/s4tLguRJCpyvHBAsF+7xZCdFcth0ht4Rqtt0rD4aQEkNBski8PHGMVy3Wm7
lWB2mxEaNm9EgdAQ+ZoxC/4VT5GoG0rR9y3dEBqyfijehoWg2rUfqewdIiiRZdR47y91yT+xizwl
rx3mAuZ0GZlkDRHE6HxCzXiawLx1Ywht7Pui+dCAxy555mSZ6vdKtXJBCPebHQyhhsZqAaZQ+pyd
PZrZQe0guO4WcC3vSifPXGpciI1rqBqeLKVbee7convhA7k0ODuJ04DgPCFHvCi0cZs4O6XdCc4O
Z3N+OB+gJExsb/jb/JK8T//SNtUr5u7+Zi/47tUvmJ3IaarrsjrxC0CHeb36oTU/mP3aTMttD2y2
zpknQYU91chwcu6ZWaTa64ZHZyNa+qqf7dZ6UrcTHsKaSaonzopxg3tt4jqMOgMR6rx9kayfiX4+
UrP0Bs120QHdZErhlt1fcv8UTM3KF731IMpHVJHQWKUlps3zJQWmeCNB9ciNEjnbBLw5DuZgDu9T
OPa3MQLPK7W4V/3fa5cVA2BCA8sAEwGI4TouqLLgsOt0+F0OYl8pKpmeYh5l3dd1Pz+ePmQw6CHz
7Q57lMMP4SMTNmBRgnfRN9DV25Eeb+rLtTcmzyrsfnCZobGWUwGikBBuY+3DaK1s0cLnMYljYhjg
FZA4T8fTSJMRr5pgUBnGBnpfB3nxLG7kn40iyThFrLoOSQVs3if5UdW+97Hq/OtL9voniGh7kcHo
Z+j60p6fYDSWjwg2/JcrWClVvYklmKBJyRAntLbw6l2byAbbjLPcNDjayJV/zApXf9GPupdt7QPT
nF57SP0ucRk151yfjiOTbLu1IcjbAM5vENmNTDYB6dcsvFRTo5fNgHMEudns8oqkpmxHyAOkUKVg
EtmHs8x3lrKAereqrCl0LxwGQcUHtTmZPbF8Zt6omho1AGD2GtNBh1M4tNvWBIKnhAryQ4U0rHzV
hccr0wNckWw3yi4s+HrP5VZpqhP0wpQw6u+dc9D8ac/43DYrX8E0f9DURDWEEiD4UE684AS8Nljz
HhOcyCZvPhMe+4zRJM1aoxu8TZp4twqtNJ0yIDV94WkXzkqoiSNrIr2Qteoga9rbrB1XwsjCzmGD
GStR/kYMcY4CARzcTHYhErNj86BuJrAztR/sx63qx5vAUw73b51bxxTmSLoZchRTJeLvL5bUFEPV
SgoXrVVwqeq5MtFmhBZqkPStnqlH+Xw+FOfmIR6Rn79vWgTE64CJaTwE/SwKXcq8JgTdQROpWUZS
EzDZXZ+VbD+hB/HBaNt+NwxVvhvL0xpycnG9Dl1pFG6Y5Zk7Zqy3ForJGG2acgs96gYPfh+ZZKPS
GaRmp57f2Un0K4/Sz/dXe1vuN1nuheVZ8Zi60QAHATutP0KJ7vW76PkfHL/9RcyvZt7aMNvCo/Ta
4sxdAwvRNmRyAUa9OK1bHIrtydfgdkEJh2gnxmZj8Kn5j+jHylJvU2RhmOuXggUBb373WmGtVlTi
8eEw3Rkx/Nfg6+PPma0l8K8qpKtCXCor+x+TEfRwWJfHfqRaLDEb62rm8OgEEqi/Uzp41dB+OVX2
O8qS1crFsPDeFNm0QQuIP5hpnH0RqBGZd9TwhUzaKv0uORhbavkvnbrv2w1dtREG0XE/IpjTr7j+
UiC5tDz7MkYkI/nTYdkeWk87oYOSfbn/DRYS2uvFzW69sTt3dSljAnbodBfsgHftLO/UuNUGsuBN
4TZcfYUberIb+e3+XzNw4O2XK5wl8IpZFMGo43tdWxckz2npdkopbetoTYB3IaXFlGMDexIYCcaa
r0NYe3YGSS6Fmz8qW3x8i/YAsFGI8f3/w6FailoX1ubPvzZTotDOsdZ8sVyBYVPeFNvhI890ePWs
ylUjJsjUvfNubYR5yWdIHhhpsgRBqz17H8DMUUeJzbszBOsNPMutp5VZo6XYeGlhlsEGEMAXdcrb
IAagL/oO7fa0T7fW4b5rrpmZpXywNLfIGL2aESDHf9ob63jD1+x1fr9cLmfmF0NyHtAGxk65mbbq
JtlGEvi7hswrdgX9Yg51kvGuQ/IOleM1pPZC/4wu+e/PNb9ocvOkn8IW6/Wx3YT7ehfXHgQi1pNO
l1DfJqkbH09w7A5+sy0/Wx/v7/Ha4ucQPaXRiuD1Wyof2pMnYn9wQOBneF98btzJE6lu8SgdZFi+
Vj7vwqvieuWz4FYlcd1NISvXd/rf/c4+KLv8oHnmm3UI9e2b+drULMgl0cmpUZzi6JeflPPfSbKT
s7VbQvzcO240LwNOVUhLKcJG49eCe0vweFqPHQ7UQZ651qC/haUTOC/9Zpaqm7l2Nk716+5F+8Sf
fmR+7J93xi48pLkn6BidY7oF0znmvvly32tunwnCNuU69IyBXrw+cS+SwTZWw6boyD0H1JQ3Td3m
W/QYvuYG6mG1aZ39++YWL2BmP2gN8kJnJGiWtDuQ3CeIYlOu+1QhSFB6fekpPj31TedJQgoHvj+Y
uDarm7wYSy8Mz27+LHPUJlMwLLSNjK3xRTSPBe4fsuBM2cXvlc34Zu0NuOisNFVsQxRF9DnFoNRq
UWllfFkkJVx6IptWehmRLry/qUtWHD4hDQmIi24wCgMXf1uHVF3tXtm1ueTrqB7GzlrpesFV6AZA
qanzpgS8Inb4wlVqhmYzaeA2sgaEvCKj59GlSP3DuZOCxypK1ZXZ90V7oMIoV0D2evNOGYfRSPKO
ZY2m/q4sZT8shx2qIS7C4yuP1yVTSFegCsOTiD78zDnsiVFlTSP/68rqGKMFo58PWnmCTejX/U+1
kCZT8aO2SobM5KQx20MYO+lPKbHh6jUzamEmCXXgk2vHxo5484joVM2QsZGurG/pXeBQpqIw71Cp
AlF9/e1Q8x2z0WnR2HwA9n+QN+fNaZu9MSyme/qt/SXmOdLW3hr9xIJnUoRBMFksGLeZ7WugO3bT
WpjtUIBwHETf6o+n+N39PV042dQBmHdlgRyC+XtWLkfpVAH7cytV/tRKPcI/KrHlT4wwQYhoOi8E
Y3bDFUnhFBpCcZC3az6aFIDHVj+S+Aiza4eF/LYx+0glZDzMJ2FD3w3oAiL8pXuC/RvF7wfUq8ba
X2dSX/B8ZI0Bg1CwpQk3B98loR1TiDU0dxjf2XHshgYj8I3phuq/bjHTOf9taM5XxTO54CLiK8GF
8l4Jm3dll60ks0veBocFiBOazGJW4drJi3zUrAJHdCc9kt/ajJbtRktPqC5k0ea+Oyy9QEBPayA1
4DLiHTlLnIthSOQWFLxrPk/MJXNzUdCtH8TY2B9wRQrUAXQqDKrzZmWrrhcWx3VdWY2pubmafoH0
y+U23+aJ7A3FtOLnS8Uoaqa6w0CJLVAOs4W1oy2nbYctGGqeg13tJr7zVG87Zp8RdFlnLhcHZ+70
GlSXvBxN/pw7YCe1TXxue821osJ56KA1O4ZSjoggk6HtDzPU6MtQ09lrciA/9/Z4en+qJxMGVBWV
21JoG6182aVTyGwqZQyQwvjRbLM7JMYkwOTiFEb7AayPb0OQPWz6w/hB/5F4/77TDmSFkqlKYQaU
1ByZ6sDGVxsRG544iNhJylhvoSQyf9xf1tLZ0Ki4mSolS5KE2cuoiMYgRelTcw19sr+UZmUfuRGo
14R9ma9s4ZItYj2JJZNXBJbZDlqSU3ZJQEzRwulZ7urjqCZU4I3z13+/Juo4FADIR8BLzWKyOTrN
2EIJ4o4NIoGpUlR+0zbnh9GsVkorSytC3JWCAykyN9lsRXYJT4ia1XB+TBnQ8Z8ROOizvFYdXbMi
YvVFgjVwuifExDgKaC1HMbemnG4saW1kedEMU1zU6sB1AKq8NoPYdn6KioZIrGfIQcfuOL4zkSz4
9x8HEMB/rMwynUmzml5z2DKmfh+YavmpJfpTglzdH5gxoesUBT2VxOp6MXaeWFbJwXGZQfSg09tT
Mzn04Rqp/NI1SXEewSHgXwzozAoYNlJ0NSTaHB8teNfkgSfZ3XckYB/ORbu7v6JFUw51agAH8LvN
VVVak2aw6WAK7a3PpYbo49kMG08J+oe+Hjb3jS29x+hggizl9l/omVKCH5Br4h5DZaw6M5dcq5tM
6wrwBki/uVMcFsgO6cOjRmn2AcLikx+35fcpC/WXAuELBxWBOmhcOjShLw+qtnKnL+0GjVVDAIRE
i3V28iRkJLSBrpNbna2/GLz4prXjzz7K/x4ABt3fi6VzAe7SECgPnhvzK30IJcS4DTa+7ftv0RS8
lGUbuJOjrAGthU/OrzyboIUOF7nDTRckq+TiVI4Da1IUWnFPav6+qx7qLAeWuxL2F01RlbeJXhpE
VLOwH8dKNKVjCPg/kt5JTf+VRs9PUw6fTL7k9pQ3hnt/E5cMIrSiiuDP1O38e0UWrEutImkU9lM/
yXlRnRTepbC3aG/M1Y7/UoeFly8tXoHLgbdzFsukuDo3BeBJspXx79R0rdytvXhr+6heJ8eK9nr0
70lCycbIlBUxRo3cmT67dtJcy0cpZYmnzIZwdaSfZGzTvlk5mrfuyMtXZH3iQSB0x64jm5qMyjlF
8hYhuuqpgfSYrC/gTpCqtVB9+4Cy6VyqRDZZ9KrtWXDTIsNsJYOMx5aaH1EKpX3Xr2Ezlm2AzgW8
LyCms9zc6WwnjlPuaqMfzU0Ka5YvgaBeiRa33sdK6KCCPCOmgcqY7VmuVaMpXlCynnUh2hjO6RFK
jv77oLTVE6HV2db2eF6xuvSlBMciBRgKPRi+tqr0iPUFNYEjdcKJh5T2C6lXVDkgqlkJUUvr46IT
sG1o3m6YwbKAHETTRYgKT14c7SLjKepKL5lSFFhXntWLtkTlRZR7mHARq77IRsohaHtFwVbehC+t
Ux0rQzn5yPDu0h6No8ip+pXVLcA2KDBB6wAzoAoGcz5BTJKco2PaadRdle3Jcz6PCVLH7rixn1GY
9pG43ljeeYfewiaP/IjPjN7wzvyDgyeGBOFDFJfOfEhCd2qp0pH5cvXC2dt1zlBn6KdTv1JlXvQa
EUNEeUsMuV/vL6X6vpRLcQuEneKN8lA9mNXEhFGRDR/vB2UR5a8vHPYV9k/y19d31sxBq6jWIjUe
NUGtCulDcIgOzDHv1ro8ix5zYWYWGMuyzkL7zF2dnmR5o8Y2o3SjlYDPGCja6eoHdE/X4sqiTQEE
cXiu6njP9S5mVRrBfUr+EkGztgcjGntBFJbuuTI7pnbs2h2U/P397VyKZaQilO9IoQHYzLbznECV
RezHQcqx2RKUc29Q0ay+b2XhJc5XuzAz286wDxNbhpHnFbfXHcYXwbht0smJ36h7QQB4395taVJU
d3V00mCoMCjFXO9krFcT/DREaCDCXtOZbuzYfqSrtDcZ/FTfG9rn+waXF3hhcRZhQiWUlaLGonys
Uu8f4Mtw7BnENLfZMyw1KytcKNqwREHPQXUIOMg8G2or9JiTEw4qvWn8cN/uzIN8qBngg51jta2z
eL5/G5tzKUrWmNpaIeJn33ytUhNCykZ7OivdStRcqO2yGvFUICmhkzR/zzGOMjVBwXNb8FyDcUNw
m6zLTXe0+20P9XrvtKnfGP1q7eY2NxeG4Y+D0UTA3MTfX9wQwVCl6Sklb4ia4DGV6udqGJ/Ei8at
m+DDirMsGBOkbiyRGtgtu2GZj510NolhAtKXonS+HcBscBoEWxRE+x9OG9ldm/Nf+IaXRo1Z1jKd
pY6aJjE6GlI37Tomcd7a+spBX4jOV0Zm4UQq6JdFPSurUsRr7eNJHtB3Tg5mWP2YtHJHQ+YJZswV
qwtAb+qJvzd0XtGOpTKIR5u1JYfyqaX1/3PySDTXOYfWNnEWontnyFJbxxC49Z8B0t++/AsIsmBi
nwjbYJL+L2Rfi/7CQ86h5wc6/6aMd6YKFCjc4kFXwXUk5R8MpLI9rVcLpHSTn/+PtPPasdtoovUT
EWAOt+SOE6WRRhr5hlAyc858+vO1jPNrNofYPNKxYcOAYdfuZnd1hVVr/c3xhPaW4QDS6Deje6Hq
DDpVKE7Kv/kdsnM7AyonrfZ62VMteEPAHhzSI90dfeudWN1eWrg0ykQQuqwX2H7VxnqPU5uyMYDM
tI3PdT1HZzSvt9pkKw8fd49xaMDVlPWWe+ok/TBHPi9SFA0PqZF+qrViYyPXLgOXXIeWhCI+knqX
PkVtnJE4IhPVV4Gg+H9FivzKNxYhESnVbzuL166N/Bm+BOwIZspo37eu/NMGl2icmn6nVm58iDzB
99m1922Kxhd8R2A5XHMjlFg7pYIGUaVaCmh9WZalvQDrp5JobhygA9/Fu1iZdrQO9xxob+OIrn29
V7aWzmwKB1NPGmwJ3ZJYfUgcNPbsHc3pwxx51XAstP02/cAKuoF44vcSjYV7S1B8oEuM2f6gHSQo
lrLnnF7uvr4dvYw4VM8Otez5stt9zsQP2MRECgPLT/36ByziKFUptSmr+QEUI3b9Wbg6Jnm84bwN
QFrbYtgyKEXgWIlGF+WWImw1WlslAUZg3M9dvQuCYLfxGdeWQzcIhhE6/aAVRUT8+tVN58QOEiqe
/y2nOfYn1GWBtKunLbq4NdfCzKvIyOgY0J9ZmApDvzEq4dR8876J5odCk29BDW9cgrUIhp6EIGmT
ASa/KRo5o5qEWiYyLi49fP4JaJR9+a0kzxuPtb0zT8Mpf5Fjb6t6vBYR0hIXTg12OmpyYgdebebk
5FmUiyp1mpJ2FuQS4H2gJZW0Mfkct037D48G5NdWZe0a5mbdsY5/Jm3gf1BhSt0APKwUY+2LX7MI
qIxCthsFHJeb3wmYYXQjhlfjvXoGVrsjNthXstsUO+3jxpFa+c7sOtrnNLeZwnQWR8opTAoyFKNg
rZv26riLBzeC2gLu47vabT6Ujlc9Spt0nCuXRZB+knMwrfO20RZY3ElbRmqsN35oebUbIvt4fWEr
3lXMIqiQOIq6/fK9aoJZUaehN9wyGqXPjWQp36UBZK+kzfpZCestLoKVFWGEmgGXhlvz6/u+Ok1V
HXVd00xwisbQyzRjbd5mTWVuRG6rVoDvK4yVMN2yLLFO9LkticE2N2yb+mM16/Up6cLhdH3vVtJB
AQsjvxVzj9QoLm9GnobSaIYjSJVoLLxAQbUg9nvtrm0q21WdsD4xn0h3x7e2SGjXvhqQcDFvQfr0
RuZ5turB71QJ99YN30Olzw5KzHySNoOFsydp49KtnH0CJ9wprSr63csKsjU2kZ6icUt/MvZ0ymqS
nR1Se8PKWq57YUZ81FdHI0M+tJZazIzf+x0ov4MYBKj30v2E2OR2Mr9SGLcv7C0cm4zaTO132Ov9
m+hTeRbcuv4hsE7xVyFm9/8yfLASuv2XiDL6S11kmV0PTQp3tB+YLs9t+4yWQAaL3VTv5LJPH0Lf
tJ9hmMl2Y9BqJ3lotoLTlWNDf5uSnQilaAcvIkc4ghyU2Ug+bWtMXaW0XtB+Kt248b+FhrIxs7N2
akBTUdmn1vz2xVKVrIt6rqZbpaPiVkP8bBTTc2YmG+Hwyl23gTdQ7UUMgmrk4gWmgC3NJTMSbkaG
+FxpfnHufSk5XL/rq6uhiCZYJsT85PKu62Vt9RpfzlRyY08VUrvvdHr3sTMpG1Ho2oJ4J8V4OMo6
VD8v74GVGm0pO7nhgux75wz9B3ps5+urWQsnAMn8tiFOyqu7Jjt9GNgZNGzhXf9dv09iLz8LSmLr
wfYP0xflqB4Qjj9viSKsHUAxTkUDkY4Ns3eXZksmmUqrqPBbzLrsuro6mkauuY7efApCbXd9kWuf
TGiAWRTsZFp7i33sfMcedRUgYePHEIdW8Wc7N78xS7Vx0FcXxQNNCu2YmFuEBvbcQA0iRLKN4ZZy
3Y1mUnORI89vwo3PtrYiQmYQFsC33nZFw3GMSx2FDG5ske6tKHvXSeyjozUbW7e2JBJ1isKAe3hk
FlsnqX5WFT7zp5NS/RtY+kveVD7AN30flVtncW1R9K5VzrtCK2E5bzTYQZ/aI9x2dQ9tlGZ0tNWd
ZxPAt/vn54HYEadPJY4JrIWjMIe4rOjQG67a5M4u02ZIh4u5uM3KYuvF/JVhLBIqOglsn/gbvmlx
JlKnLPPYH/6brtV2xXEOD/Lg+iPTRtPBQKB6QiXO9FSIA1o325xhFmt5Yx/NdnH8gWQsP2AWdM00
xNgfvH6nfyrZVCgS3luBaxYHyROCccVObzxYhjLbjRIv2pT5W5l4AA306jcsfAyKyQguRfwGodFj
fhIzLcZRumket2nr187ra1OL7farsKgksdw++ShL9TuNEXrLToG7lhsx32rUQLOZdVExg2dmUe9M
QN7Nlfiy1qN0GLz/FFeiZyVAA1eoNLaV223YXF3dK5OLt6fJ4yKvTUy2c6G5pOrFDpi+cgfTR3GW
jOGf6/dkrewJGOL3EhfVgCrNa601sBefi6eO5FnUAop323XPlZeO8JVmNB6NXsPy6tuTOiUx5ONu
OUnt45jl2Z2WOf6fOzPUruh0i0YU7HGLwzHX8dzWNsGyEmjNyc+reefoYbGvfLk91QkcM9f3b+Vz
QTRO+5maALDXJVzTQCbeaFPsFU49uTaiiW5lZvfw/98VEhHEdWsr7hNEtKJYYlSTvxZerezDQY/A
+7qw8Jl3saT3h65pjZOaQSVx3dTK9BbQBEDqFOEAQ1EPuHy+E/ixUyBIQuwPzoA75aSadxIKQIhQ
hQ/lV0HVEMHb7YX3xpfoX6XbsL+2VHgrONZoTTHcuIgeYPLNLKo6nMb53Vyae5mxXeYt/mJDX1sR
h/ZVaJTpk9YFM1b6+qUcG3cuY9cfflzfyrWT/9qIWOorI3U1tDUgDGKGCl6Lcg86aePUb23WwvsO
IM4KIlYmXoDeBOlD0X7pjHnDyMozQ9QNAAICLFFqWxyIHjaoDII29or5f683E+nRr+v0K0La+n05
+b2nV2l8lymtvA/qfouEfG2NsEcw/ckbq3LpLnfR6ktzKGTIdys1e5y17MhclmdrWxHK2oUWqoGs
0LDhNlp8rDIZxXoUPhYlH2tvDI6H4MDBaOLP10/F6nqArFC40Ai6lgc8t5UUwC7bKVXlh6Ym206l
0otzWM6vG1J+VUAWAYIjwORMhDDTQ+J3uXVt7eRt0RlUzcZhij2pwDfuQFPJyi6I28lzokk9T0oR
PFShKn1o2lb2gszqbuN6DB/s1pJrF4RgcR6dAiAPHHyKugcXPP6o29F+B3JcfbEnXyrc0BjKx9hW
0ZAsGvNkl3L6EjklFUyeNFTtTV0a90k8KU/qrNixW1RV9rXSExV0S5Zae6WrupsyiYIHO5aU/diO
0j5QIH83s8n+7JuN9dOOR+2+UrLI8qRIS99BfxgR5AwJHbUwnsdPdmImnasVo/8urtX8lCER/JIa
MnUof7T9d1PZz3sJgtHUzZANb6BSy3Vtr8dm9AQGKzloRRrfDGUR3bdqKD2NY+mcjTRuXSXtrGPp
xzkZRpK2Pwo7zz/iJaPWHeQRVj1qRPY7vZWdr07aKedY1Zvc7eIheEZkxLpXmplHiFXcVWMU3U6B
UfBvK6iVIOOOblQ0z86S39n/+pU5u1M3Fd/8NJxu4m5AkNPC5ZedpnqFyeczKlna5Z2T3+qJ3NyG
dc5MbekPCII3DgERw3d7s7A/aNOAYFuHoAqMnf2LxGzSJ9kc4ANSaTd2hRg1oEiRVTslbzdHR9cO
OQg66hACDvamBjLnZupMPemtXja3uR7etZa1V3v1w/Uj/utWLk84ARrjAgjTvmVMb6epVuYU9GaQ
usW0L8/ZPj6M5T78IAIaZoV26anfI1fAUI8beWL6tz2qtMqfk2/Fn0dwIlj8329ZRFScriiaK34L
eds9Jd19Gn7ugh/luMXYteaqKNGR3qBmTM1+EZ1SVFWiQiRTYYY0Z1hY0m0wy8MZ1mHIA53h341N
Fh72zSa/srcITYm1TRglsTfANtyCdH60b8rH0TXP0nMJRcR7BN8gCtuJzm4cM9StHpub+LilJLtW
zxClyf+te7HBUK71qqTxOwT0IfS0W+7j+Nk+1/t+H/0I6AsEOd1fNNWvb8DaO043S0iQKivTe2Bu
IYWqycirRrqpBZGXJm2E42v3hR4A+SooEhpaC09t9/FYRhH3RZs7/S625Pln5/SpFwTtuHFM366G
QjblOprzlLpodlw+CnE04M4UiDOVmXorIkCD/u36folY+/K8gNjX6GKJwSH0TxaxuJnEUDu3WFCl
z13ynccAwujI1aF599Ut4NtKX1VYQzRKANF4uxcPd6jAcqrKA4+cyILhwh66XTVCdKX+9M+WJx/C
W4kx685Nk531ZQtL9fbDYR12QJYL8uiN2IuShL6VT6zVT10mWuka/ejDLW7H9TW+srI4+bJvWQMk
RYKiD9jpHiGK2VXzw9DfCzVcxTMPzr16EPevgvY52iraC4ey/KBAOVSQCICO3lRvojFqiiIkZCH9
iGIvU+Xwc5zZwU1fafNTow7WOVDU8ChPtfohg5Je83w/2KorrmTljIMI0Un6WJT67MW5yhO0zfTc
EuwKwUnLXfVn/iU9OLj39KGfXVPygsfNrvnb6PfSqH15XaLSUOasx6j1ob9zvimhOzxN9+FBe7Cd
T44Hqw/KT3HwIZM8a9hHm/C5lWYoP4C5LiSgAPFQ+778AXma9GRp/IAQ7RjeN/9LhFKS6IQqe/tx
2okmxhaCddPoYtW6WjXVWGFUHDhIND5k3S7VT3oMUcDoCUr2QEnc4HHrOr192i4Xu/CDFRCJMWPy
yG2cojqGo8WEdlRpTDRZ1efQl+vUve6r1rwhSSakMqLi+mbKMZOnVuprDM62z9TPSQ230NxbFsSS
X2WBaRjGMIyaUMs0Rk4bKoCEJfzy/7eKxRkx0nFIKwsbjh5QD0tclYnG6yZWv8yrjVqciCzKUFkT
GxXm3b1jTOeyPCsmupFKmvxxbYVD8MrU4hBESptmxHuIb+rZ8+zIN5FyW0+NxaGQ/8oUsyWUOhgC
XMKs9FCdshAIi1v4/b1mfuUSuvbkwC4+7q7v3wrEQqzqtylxTl6dg6Q1VUYiMCXqiXQOykN/6r3i
nP1QnrdHpddOnZAgEfgxGRrcxStfakPdmC17SGbwOAfhu8kKDtdXtGVi8ShVk6nNdoiJplT2VVTf
zFG1/wsTfBVWgGwNY7SXe4airN+PA0XK3IzmjyUNirOdxkS5182sujvYIf+vnWVE7adNMGgNduSb
/hyUnnxfHcXsVPpQP8S34718Ch6rjVd1LXKAqAFwAaoAGmjCxdpk33TsnOTUMpzgvus6GLzyRN/T
FGk2mldrX4pOBSMWkG7At7HYRr0qzDrNaQSqTmK5ZiM92umwgcZY6YYgivjbiL7ISopZKmgyMek2
pp70wbz3J2/K9sO/MMKid63vsup9Yp3Eq1Uerd3GB9xY4XL0qG5SoBsxK+RyjZ9rKLwYTPbCr3bq
lTmqKK0XHbZAU2sekXdXKDJy097gT1J4vOK8ovUIIuMlK+LHGQE+TZawPM5/4eBtkfyg88OQx7KI
7md8PkkiBVGCyjyWsROegbuqP65v49qRJJwFt8dV4LlYnBM1i9QkKUiwxioZz07bJbuinLrzPDZb
0/6rpmivgHajqMfg8uXpz4sqTWeJhKfW4+6UzmX/uSmT/DbK7XyjSLBqiheW2QDRDF8CIsZoCOdY
1AgUOYCPbDS/xFmV7GvL2hpoXbUEboBeB61v+FEuFwX2KjPVIeBKU146dAZlH9Try+TQjlXxF5EL
LW8DlTWoNyh9LD6WY4dOLuekNnHQGucsNKy9nG3z9K+sSZGBBYF7JL9i6OByTY0PsEkz+VCCNRvZ
l775SGnUOGXHaicf4vpn08M3CGvORpqqic1aJB1UN9hKcg76VEvfXw9hJHVzBuQjSPo7KXLUGx3q
F82GB35E69INC7OK3GzSGXetQvnRKBvpVEA1+k3NIwgR5TIoyckYAdGdGPlua2hesrkCxBdalVcE
jf1Oi7vgsTOS8KM81/lJjdDdk5pK2c1RZtpicpHmjjQPgTeOidx7Qa9H57LQJq9jr7fEZVccyusV
L1+hPvOjUbHZaoqOgzshGbxT7eCrUo/vmtEavOuXXZyP5f5SoaWVgyixQOldfthCD+xpnrgWFTCE
r3VlqzvwQTkcjqmTHeNEBmZp0Xxpzdy6MfRe2uxfv60rwSsipJFoNq2MORZG1qfBSMTVH4IT49HF
z/q295q74hAkXn2EwfJ4fclrbxTIKJABeAEe+zdrtppIGeZOND2lx3lnRvfVA1TjHOaIQkEQ7R1U
p6khfUwOW5JTazGGQGXpECPS23ozGVHaYD8NUb36bzwp3Y13+SHhFhnH5lx76fvtIHAt5rywuQja
o9KKpDJivdNN+vG/wTLzAzJxQBOG09Z7uGlt4ZEUNZJDJcAac6Lhu9CrvPDQuvnAYJnB+7v56K+5
pt87+oZDbxwdnZYG9pjz2rVn6bu+L44O+al1NG4gBjps0+epYseWt4ZozRai67S1rcW7lWpGoY09
UZtwh9Epe+88lPvko/LNeKA2fxN/ywh2JHiry9PMzBlxx06FXMz3YLsbqc9sYpZXIh+oXX7/oMUn
9kN/pnHFDxI6pYJBMLH3IKHqW+0I0a3XPjv6bt5qn67AOKkccmcRrAEoR/3h0nnkqRoWQ0rAXLeT
9q2I5+A+MaPgGOdJ8tDUBdUwJbdCSgVI67xUrVQ/DmVX/jRp7xyQt5g+2QAQNhISsfeLb4M+NmVU
ehmiCr/4NlZP0pgmNN8n0+w8NZOeGZQTnp7URI7Ofas1G4nDmkW0toDA8OpDL7HwobIUWKGUYrGc
iuBeycvpveWnmVerbbFPiBF4Q3I9+XTdja18cvCJouqIJ0HJc2FV8824Dw0I3xOdTXcLTYPo1Ja3
VE/XPvKFnUWGIg9RO8sydvpDNKPiLnKiZtdQyS1cQSmx7bBWXkAuFp1mcM9wd2li5a9y5KZwcnXs
BXY1rYyD1BcHO0pvi7L+1CMEs7u+jSvuAx50uDkU2PNhVhE/5pWxmFBXiibbcGfH+mpJfuU2dfMx
7qJ445SsfS9YQCBVJP8n1F2cS0mqsjgIW9OtIc9xfWt8sFPj9OeLAS+hwmBn0KpYBrly1He+AX2W
qyfG16yJHiW9/BrWW8P6azVYKq8C2E+rC6KMRTgI2aWV2ENpgmsz7YdBolzHSJhsP43ID93oMeNh
iPV0NGYi0/aqfJS9ujCLk5k7Qe9a6qTcjLOuH2dGYzcS6rXLSAoKRpg+PpD9xfNTJH5Cdxbykxh9
LC+3aDnMTfRiNOZ9HFbM4CMZt/FlV44QVBeaUOlhUu9Ngz0NdUkpjQhRP78dz80Isz5876CCJqms
h78xJig9mOIQkkiLa9+3StimDYW92LqvZaFN8s9gbOVla4842sC/rSwu/aApQJtSrAihV0HoZ9/N
nu0aDE/n3uYTLv5vC5d9YU2EiK/uoBqlqWmVWBMC88N94fVu+snGu9SoAkgfr9+RNYd2YW3hXmK/
te0hx9p4CJ6qp8ZDuPajYBIwD8rPbW+2ejpebeXirkDhNxbagLmgvcvr8suEnLNm5RslzJURTogX
QSTTyhOTW0t8DrpY4azEmLmlCW49qsA63IbBJagEzmImjgXu9bsIjRf1FB//3IkCR0PIAoQR0wbL
PN4fzTyeEoyn3csU/vDRhMyMaCNVWd3IV0YW0UYh1AxzYaRszFskeP8xQzhfmnYrf19x1BeLWXgQ
S/E7kk3s9P5zqNLa6beq6NdXQiP28rz3eqv4tYyFAsWNLm92XfwSyNOGp1g/6P/bMEo6l2ZMpq2C
RqhQdF70UNM0QhngnX+AD/6c7gN4dvfXb9bWshZOox3TGCUL7GUFD5xCotyhfBD/edzD52FIGATA
r9nry1XVZR5mkYGuA63IgzPphpsW1hbUcuUVYdILO6gNMNGynPWs8g4h0rnGyPQAwPqkDBPnIHND
KdyBODpc37jVLwXbJw8WBCBAyRcOEGLnuh5RKGL+OnvSTjyh7c7/qEGybh76e0i76o1Xcu1TCeop
UOtCe2ZZNmr0TELA0gH8E+vH3HQ+h0Fx6tU/R7nB6sZDRcMWQkKatpffCnL6umZGBF5Yu7lRfONd
ObTPva9v4CZWMCHMmaiwY1uA/UmtFy59qgPND+ZBNCo1lA561Zu+MlR2DG6iI4pIO+25jE7bueea
06UbTvBtohcL0GkR0ymjWsyT8A/9eBBTNca34hjurL2V7rM769g6u+6lOjNBd1R+hHfGl2SLiXF1
5ZTGuArUEohjFzvs2ElqFUKZNLwbmSjP9sUzyLnoRgD/RZW9aZE5sM7ajz8/scAsGPkS1H00ExYn
tg06KSusSogCgAp+N4Zu+hgdR/hHqi/6bfh+S3t87YpcGFx8YiWrxrx0MJiexzv7q/pTcEFbz9YR
FYD6uN1xX3kFLuwtNrbWIieUVTxAjatR8gASma2G08olNMTYKmMjKIECOb28HbaEJFka8O3I8NLP
oV05L4Y/6zESQfN8vP7BVpfDhBlAUMFntKyjaulUznnH9slS42nZyWAq8C8sgH351aVjEH9xF1S1
no3AEZvlc+4t1U9ORtpbf+64DMoc/7OyCALysouVRkRTWRir547a7xm+7swNIrnYiDfWbzdJPQzx
ECTB/nz5ffSo7XS94vuUL9Kj8xi+S8/AIL4IaWN7V+8b1Q0f0k/Jx+bMP+03T/xKGsxSf5tfZKZz
F0AuwBSYm3wq0T6Dbhf2ZRPxlHhEAqPdi3A8OUSbmsor0zxkj68ML75kAb5ijHQM15p220bDo808
Nf/FU5Mrhwp603YK38VNInm+NLnFGGycpJXhg8sfsPjI0WyPhe7wA+T36n1Wwxm1Cx4YQ0AIJNzB
PTQ+dd9N6wzb0T45OLvNkS7hvBb5COkz3TwhBkIhYuHcYoY6otHugB4Eu/YOhSPXP7eB639I/0X2
ZD+dqmxjyWvXUxWqfQBlATct3akyWUkdKy3qDlPkpRQJmqnfX7+fK5V+prp/m1g40DbsGmWQMNEf
/hM3Gg4CwbMVBK5+vNd2FrdGyVOrDTTsxGftEAEvB1v4UHk4ay9+6D9bVGblnVS57egywx5sMret
biVlIxpi4gwvt3LUk1JPDd5kPUrmfaHr/S7VenPDn66VQMj3f5tZbKef0SvTs18hx7jzb6obrT6G
B4uqs37IdkZy5NndXf+Ca+8Fs0bIfKHrAIfM4r3Q1N727QlqMzjpGqgHkDoPx6A59YH/54NNYtAD
Ol4BuLDfFBfbaYQGWYKubR5q584anC+dLUdAXxXFze0o3ljZmqvTFEsF+QrT/JvkNTAUyTcy4t9p
qE723HmOBsHlxJmZ3l/fw1VLDBZBSSNYY5avVNcUdjSlLKzM5EdFepFMpACTbuerm9rR4nMsvYgm
+Gq50TDNLwvRUWz6ZQxkn4iFD0UfhOXsxdxgdGg2XsXV00hjmXlXylAsbXHpzJpozNcA8zf7aa98
bI6F5zxZIN19t3vMPjjvNhGRaz4SuBTMPoKU4g35qmOXpQ4f3H98jKrXoCEIJanD+Vd36DfLt1uO
Rbw6y+18ZXDZFx2ctk71AYOa/m1OjOfO/tmjWkt34sbUv14/JavRJtoSRNZALd7SkU5qQcfdJ5iB
qvmgI3klyij1XqGhFN50bvT5ur1fVbs3i3tlb+FNLH0OVSsjrIFEobHo4ahesk8qt7ihOHU3v58U
2uz/1cP8PT6TkZPbrU+65l5er3lxhhJJiXQ/4Dek/k0730FY4GX+1qzaWmVRqHb8b2cXUY3cBQIA
z842+3EnOlX+TnlKzvpBPjm78d31fRXbdm1bF5FM5Vvy2IjP2GbxrjbL3dhspJ5rmyYieDCjTOu/
YR6wzLlP7FhoWhVOuAut9qYxpFPcb/Kxrx1/EyIdGj44kzfPmlXHLcOKokSgyJ+MWv3s6PmTlTrf
myT6t2qS4/WdW/1OFBPBxDrklm+K2k7GGNcQM1Q43Fjfo1NFO5PbMLkami7bKKrVCwd/CJpT5O/U
MBdfipnXoe0Yu/iFAghGADqngna8ddTgRbyxCmz+zXl/bXIRZSbAPBqdP+AFjU0PNFXjybn1TzXF
G955LfICdSd6WaJWsKyOSkpdw+MMRkdSx+ElNs3ilmqtdpMlTbiv51E5hj6sjJOeUyno0i0m/7Un
j9IAvS3ICagULG7c7NDAUwrMD3F9KEpKwe0XZyq92dkaKlmzBNeIAlMR2kZvwCSBFDLB4hMTFZ3d
uXRAjqUF1HD0x0M1hRvp2drNsxkGJaUV4JEl70HYOAMxA+MIdqdmnhJFzjlT+hrq1ekv6rWUlrjf
MmBMweWPm3nVn6Do7jvGYAGjTeL6pGpdfUBYLn+YnXrTP665LB5yhsnJOMVzfmlLFfRjmgSAUr5p
HqRyV/3CMgw7G0jBDkHXY3rchGysveWUH1X8MrxgzDdd2sxKlZlXGQyjGO3iLSdWybwIUIqorpT3
f06kh9IDn02M2ArUwOKhkcwR0r4E2IAG3vZh9OPsecpjqpyTn2wNBq3cPTGbj2s2WdmbsWV4xLOs
lcE3RbFTkosk4S5Tkn0aabs4kz/4zEy6iZN97UNn49avXAbQIZTHuHjAypebOtVDPjVFRHlaKVs3
ypwfoOhmgDDSuCtVf+sjqisPBOQKND4FSO9tT9Yp5XisBAcOjKeZN4Qv1RPNCzFsoBNLhIfv0dk6
xqfhLt/3X6eP4anoveRL+pT9GM45/dnjVgFj5YKSphA8MXos8IkLl05BuO/VzhYak7ZrBSobLSHZ
IBfRVsFgdavhPqH8Cz8U+OLL85tUg2mmHSDBOQeiWqT+P44Sfyud9kszNVtoj9VlIZkt1M6Aky4n
t8n56iLOuaB+BjiOmahkXypFdmiIAg7XH+EVXyCIpEUjluiCQvrlurLEMKQmq0DicoLfWei8nmJj
iDYEG9YODmGFmOmCaIhS16UVEDiS1ENkAaCDrCGV4R4Jz8VgQCStDJ3bbKk+rq2Kt5BRJjRP386j
TzOceVYhU7K2Wg94nmuOn67v29p5oBdp0QcFCPFmGFCZm9mIxTPQqcmhUcyJdrz/YqfNU5Vbx7+w
Bb8DRN4qdfBlPz7JpTbvEsodRi596K3ws6UOhWtJQQSTo+Zv1IlWVwasgck3fNqbUMIHURwLFRZU
eeIbI8i+2OX0ozZqiGSrdMOBrR10yoCitwD/IEHu5bmoeiOe5RFbbRs8TL59Tq36g1E3z9c3UIRZ
ixidVBwIqMCsUGtduIm0mTNITBTMlPWPbMzwlXm/K9DfHAMgbNOQlW4uF5+vW10DYgJjhg6bXiLd
qeXqOsibbTPxiacLN3qYPokEXdrLH6LjcDBuGGX58Dck+Hy5VzbFzXgVR5RhC89j4FDwTwcY2zX5
yTTCT44WS/vrq1s7JkwLUkmB8YHW2OJK971d6VkjGEHU4GZW9X2Wtq5kp7thmDaAB2u3+bUp8VNe
rWmMVLmpRBQdqlnvRr10W+abumbrRsTQqc0ts5dkcnXXldQbDGqKk+JK+j8GwhbXd2ztsAPege9G
1ziDSwxfIallMEcBqFWj73dSoCP5VfZghxgN3LjDq6YE1atQOiQsX9wrPo7RND73Suvi+zqGJ6wz
HqG333Dra2Zo0MGVyNQDQMhFUFeMAyJl/EvcengEUcf7oX3q/T+XS0IxTYimUXiy6ZgtVmMmo9Ir
UQqfvTE+Skl459ThFhxp5Tj/YlwGOge9Ea/U5RmTQm3IQe8DXIj07GTKVSm7upQ3kTclxniqpWT+
dv04rFlkzhZGXkMTUxWLiN8MpVabZFStnGo4Z830o/CdM6Prttfk0UaRYuVDcd4YbRMfSQz/X66u
ACmj9DFK0qY1h48yjNZivEE5K8UgbzxWq6YAVYLKI9x/06+O+mJqtJTHCuZYeDqpIsXqh1JRD9d3
b+W6Et5DOkp4T3VwKXk5N+kUFGVDKxC6FHfS7BvLruY/v7EiFRNs8Uz2v6m8BGoGv/gvOFDwoKaZ
q9o3hvXpzxdC01RQmKNs8YYOyK6lwO87FpL105dsdl6aXN2KJ9c2CwAvAEIC2LfoYUsOarUQKB2j
6F1DS+HzSDe2atUE5Aj8gSAWmfnlCYujOsl0EaOYdf8zMfInRak3hgvXCjiW/cqG+A2v3gEp11M9
jIWN97PqWof5lHjKcTqUD91ZzN39RTMEdmmwtIL04S38uR/jCjgY9iDaRd5lnu7lQXpPhLFxBET4
sQhP6IOAruBPoT+38D3qmM6qJCT8NGX8YMTNU1yyNCf9Zs/Dx8aYtgYoV74VOSOVMHhGgCAtK/mS
bFT/ydfDQWr9sNOpfqg1vbP3mTYpn6dI8PbM8WieTOA6uxQmXNeMm2xmxFcKzuoUdCODUHX6j2qZ
wf76dVhxH1QI+F0IGnK/l6gop+nNZozYi8KxjwzL3udBMbtDtSVdvYZqsQWch1lpMaaz3HRCzzZv
Z+q2E2wepMrqpzD3unsGdO6Mox650r/DD6Vyt0dIV/w+0aDAMVoEA2/aQ/Cvx5PaMUwCQRWzehkV
LVIUFdXZrqRnmVbp6fqWrrVLiWlMgnkGSCnsLs6XY/VRm6RYjJHeaHPXuZ2HBwHbnJ/oSjGEFJ6a
x0ndt4mLKkR+3Ax8Vg74xQ9QLy9uOvggm3J+QNJVj7USJacmjCVPDoTcXF5q+0Zuf8RO8jKhRkcu
AMFomdUvce9wEENdpRmRfk/j+NwFQFcSv/hcw4kRyWrsNoMZ7js1zN20T+tdN4VIeuh2Dj+poz8o
U/8pcvJd2mpf5a57jqdgjwP7mmjzg5YEn0cAgK5RYgYBQQlyO/XG7+MvpORfW1ve5WlxKzfFk9Ol
59wyvE5HVy2o1O+qkn7Sc1k55nMaIeahO27QkY61ifKsZdwcddQ/iejBzZXwsZu3SILXUgvSWnhS
bDQ4GWQQO/7KFQZlMYalz45O3nxIm134Q9/HO0jR4r127xz7B8f0hs+ZvBFX/sqUFq6KGRTQgxDu
rNBw+5FRTqqodYkhIN1L6cfNgdsYAPC9BPy27wpumEn22tzTt6TS13wD/Xbmklk7XcHFG1M4kVkW
wOBdGT4mEmW3L0NXGl82rsvaBaUUy8gr7oErurguahtWeq0zP6c9hr6r7KxTdBPc62DPkvOwax/a
f4ZTtd8indqyurgjiRErqZNitRqVRyeRYd75EKu81Y214f9Xt1GgwSAD14RW3+XZqathbKOUPCSf
q7OkZx87tTrHhrHxXK+9MrxqNCRIgAVv8KWZaWrjNBdVZlQZ7K9KZE5exKzt0/WvtbYYSr0kVAqR
2huFudrOnSyWYXeGVxDPVivyWZej5Eaa0mx33dTqgqCHFOU/6q1LrFYYVF0aB5gyjMatIUZq0mHD
xNohYEadkRKhw8Cw7OWetRM0eYnM9L0zNTi6nPJ8Ef8MNeV9UoTPf7Eci5KSmM1lrGTxfbpQ0Aga
LKcK36fdT5+y7v+XgaX8UZKScQyCeDvV7+pmdGFU9K5bWPn4lI3ANAMTRdh5GciYXWTo6kw/W0/c
KVQf66A9qYm6kdGsVI+gNQE2xbw9cZO9+CiTOF6pxbiPbfgHHlgQR1+kKdmVbXofxemRU7lR8Hiz
LryPoJ1ClhV8zBvOgq7MkMixKMo2fv8iR+OTXgyPWpzdXN++N88yZtg2kMVCl4tM5/K0RWoRmNX/
Ye87uuNG0mz/Sp/aowY2ALwz3QuY9EmvEqUNDkVSEQEbAAIB8+vfBUtTTSL1hK63no0kHiozYMJ8
5hrIsKNsw/MU7iapvrNp5e0np22KILcKE/t6tsbp/NndIaiGgjLYRRChW+yv0rQhyDvTSCbRhsmY
R0D1h1L/2yR33N0c4cFfE1wVMKE/3p0zdIp5CapvY2YGfn8Y/DYwkJPC4mFloi8bQCYwdUh1PQuK
yXM4Od/wu8OY2FDU7mBfHfjabVGp/VRBir38NFVjoPfmhqWvrVhjD1wgKOdBYX8MjgKyExALF08R
BtKaIBCSfUNH0+PcThO7GfrDYm9lOi4XwHKo5dFkIdIQFEN1vh5CoDB0rOyQ96D6WPWha9TdRNeQ
hMs5shxyseYw/3TBNWTFDqGBjshKqDtDrM3Ei8h4Ocy85b97c01dl5JXuLPx0PVRCxuqfAPdhvGr
sSNQ5QEcLaVBdlM8mIgXgUpY9415KwK/j6iWl7CYPJOeKsUULmG2gprBKlqswnJTnO0v3gu3I30P
T54n4OwxPIvzsNnoRz8C3eHWNQL9LonzR/sKycSqF9nPZvX7CTafVe+ezSjcxlRztq3lw26yzF09
eoDnMcCuxuqaV0no0+FuasaVM3Bt3MW6HTLXgBIbxp2zFYCDd/3GiO3dmvLc8jRfPvfF5mfDFzaZ
GIZpEaWTJAtWDZ0uguXlEIsTlhltgjk8D3FQmz6Gw5gB6YnZ5gtg45Ds0juKl1qGxt+s9s3jojIG
oVp4al/6ojQMxpQVQw9AyxTAy1pH4gzKovAXpiz+9RFyUZN5GwuBytycQiy57E359ayfOPc4+nCI
sjuQQ0ItzI9tBLXCKKHB363JYDzUSN5YIbMI5pKDmNp15vvza4OM9XNR0cdWK2pUatP9yo0tQ7G3
gdAJAH0CHswIyj5Ofzw5mE0LNPjSE7/Tw34KZmS4HbE7RsFuO3z6TxydfrYhoQT416hLPwh0yerU
zjDqrDGq8SB7gpYpRYYFBmkGDUgHOtkT4M3iaZbWGI9rj/cnW/2H8RenSlunyktLjK9/1ZJPZam2
biPDRhy9dopKX66EVj99yCgYQhFv9gRc9u+VToAbcgesED8NeQWhgeGLl3ziXrpZeZ3zgbHYZlFg
g4gxAjRAm9/W6rvdDKrUA9pVuDEgUGKdBCVE8TCJgnE2w23OkIBZiU1/+ipRcEdDYZa4uijsoute
67UxT6A93fUIf8vA/czQ+XO2FLqJWiAP9d7eKV0E2UbLopoF/n4NsvGz9Tl3Pv+6isUu3qfAPXMd
TzjfOxu7i4w2nLUV3C3bdTf5of9syZX9+w0KsXzU74dcbOC60TdDleDG6xj1LbJNtlbkHqddslX7
HGzNDYsk7E3Su/blUIFcAs/DPBjiDo6Hayqf5hya/OpaFrs8YGl5oQ3zBBvj+g+AVZgInEcCek0S
oY4cJMHwXXNDfiIn/zYJ9AdydPtgDSP6s2Dtw1tYbCZJIsxGZtM8F/jOfP1zLQNwxQP9uKpe+7M1
/O75W4vGUiVqCeg0Bhs25NB+z82guppp2l5U7sbHAj54sRE6oR6sM9ouIJ3zrvl+7MX+QTomhcgx
NrSWYP2KA29W5nG25gk69evE97UHay1CU9Qe/EkwjGdv85syGnYi1jcGdMKgyLNyIqw91kVImrWu
y8x5B5GlHputC8kvAo2jUX33pX+rct0KBrWqxXBR6Vs+0WWI2uSVU7sY1t6OcUkjfpxNmocwfWI7
RIQHYwia86p+1Twhf7FulmJsjdKM5O098u+pGbQQZTEDeryutwk2D/PRAhVlY3x3vpsR/09O+Quy
wfKuF9tW1zDS8grvtfrOHmzoJswKChjas8IpD+awaX0yrd3zYt+SFCRta9637O2s65htwb/7/7As
/vPWgHme1RXx12IeEZFNTW7g1soWA0w1rO7X+n0/yZ6wCv89xGLOVGOW1TSdYTXDfZfSeKCPbNJX
Djhz3kc+zBEcKjjZoGiLVhK5aGTUynVt0UO1p4mMDThlCDCjAcQvJC9vKmfeJtsU+3zC68o26wfs
RQC/GH6xtResST3Nx/Cu/MzKMlRKrgUNPxsC/C6wrNDMBrx6kZv5rSRT3ufzHc5EAtCB9/6VOmYh
nDA25tHowzUYwuVyx129H3Ix8cfMbuSk3obswNAg4GMmX+h2CqG/DTukBNooa4fkZYywGHMx8UXW
9i2pMSY5Z08Qs3nLQkMZ6M2O4B0m4ep5uPZgF+9Oc3hiOAbeXR8SFjIz8A4dthY4wPcRpsyVHmWb
tT1tfnLL6fr+yS7OYK0Gjx19JAgKWWngZha8TWDaUafwy1t7iz8dCjgiIMZnd8Blb9EBAn6sFMLZ
ys92WQ33GJc6Y8C52jh0Tbr4MsbB60MPyIVOHJQCLnjXhcsNs9FwY+WJbWfNPz1uIrI1Q/RnrudY
izaRdVVxxFhmpO1hz7NbU4293K8/XsOSOWVDri5n3tu0LffkuxXNVLRRvHnYiW35dd2k72dTCF15
eGL4JogPy9Shg9aw6ed4xjDqi+z8S4nu5VvO8F/Pw/+hr9XNn3Oj/dd/4+dnqMs2HNJYix//debP
TdVW3+V/zx/76799/NC/rsVreS+b11d5fhLL//nhg/j+H+NHT/Lpww8xSk1yvO1em/Hute1y+TYI
rnT+n//pL//x+vYtD6N4/edvz1VXyvnbKK/K3378av/yz9/mZPa/3n/9j99dPRX4WFx3T7Jq+FP+
j23Hy9en5Udfn1r5z98M4/fZNHT2kUdDDr1s7I796/wb5/dZbhqgR7RkZuVYD+ujrBrJ/vmb9Tvs
oZCIoViP7H0Gi/z2j7bq5l9p+D6oHFu+D1o0+IwzR+B/rvHDy/r3y/tH2RU3FS9li8v5OEFmVJqP
Asis5Q10PI7Zxa5GWeOSXL2AhdKXWzp7Zgb11rqDiKw8ODr49OVXHq1lfYtD8c9RoUUCDq2LE/ii
Fux5E+WZeLGuobXD72aig3uksR/b1+nGiwYIXCWB82l2hK7u1yLUjwHM5djLs0PzE0Hrl1nhag5f
+o22XS8LLraby1EWz9VtR/gVi5e5QAFb7Qcz7M/wqqBIqIBj2JTILRpUI6uNirG9QoK7272bjD9e
9PsXu/qIF4eHVDn68e2L1/jtYao7dQtjLRvJs9t9EkZ9P7buph66sJjsjQCyss5sdPZlQaMy8WNG
2zbqCdceede82j4NjEq3QlE9QEfNXbnUtReyOHImyxNV2ryMh/mFzIVMbdusPo+Ph82P94H2FBCl
Lpryy3a1GlwvZewltU5JKXGovUBgNyD2SrS3yOwuh1lkWqqkRNMxDIqydo2sLkMVCnKrn5BGrh7V
F2sXfBpQNAEwQE3IgT/jIvCyGz5YynueD7NhI/b1oTrzcHZfmmLjvF4mWB1vsXJsj3Eh3OcZg5MH
U2QdIeVzcK5kkPjB9FQh8FqLRhZBFwJmCEuhOwlwLjSS0KVapAG08RMwL/A8kx7raNrNUq7Dd/qi
R/9JbrOIK38MB3sGUHfApIbQNaKjd/UvadZyzO1nt47YA2YjPK3Sez80r83H9qHaW+Gs2PbrdXp5
h9j9sM972NA9yE0s+3wcEFpS2M/m1n92N/SQhe65i7xAj1A5Pa8GseTjfg+dY8gxAhs8R1w4QC7q
baD1j01HsrCvBojUtpx5Ifzm+lMlhX3PQee+1TVjzKw9EHalOrrSqbNbsFLULXrkBTcCtDL0LEa3
sG9wMLSqropgbASoFkyn6cmaHMCVuNtCESQdixbuwGRMA2NgCcz+MvPF7pr+tm3bfpfzQkSyaAAj
425ZnoeGmZ/d3uhJYDHpPwy9XseibbUnWff0lCS9pcf5MDyzKRvOUvjFvvXbV0tvoO5Ul/2hk710
Np6AxoRtas45g5IhTra8rqJOpIXV3+m5oe4tqNB+sr0xfUjLvvgKCxgtD21Y+H3PW1HvBrgZnoCv
ce9RpPmaUx3+LSlVkB2RvkhCYo+wDrW7NKQcWfDoUPXJ4cUQeIUJJNHgwluQdEoKWC9m5TPrWf01
HwrvSEHYLAPpVqMPck/CeIR9NU3wgLhuRzbnaXdIbSXVpilE8ZA6OX3IhEmtyGq1Dvj00g1E3zZQ
RGd9AMBVH7ijO0W5UYljDhBBHaWladxps8wRtmo7RT2CKL8J/JIy9KTqCUy/NJVVdiAq4djoufVY
Tk3Dt9Tm487K/OpKJZK+5NPQP09T6cStaqbALScw4AdZvXQ6NeNaynJfQWgwqjtnCPu2q8LeyYrb
ccpL6LqPzrGezPLUchcgpKRkMJ4gSQTZrGdVWlPATZLCyIB3p8wovrUNE1E3lKfS6lAMbfJT1mDZ
oTUTVqWTgcjAxmjWnv+ajBrb5u1IN2ZdaVvlKLn3mZq2elaagGK6fN9kFCaOM2pn0ur6zGvkTV3L
9LMrBFqUk+vARmGkN3pWl89dgqnV0ArN4KIer7Ue7Iqgh5s8DzuPsm2WED6EqnDLuKfZxEPgXZQb
1Kryr92U+kcN1pVMwhI+hMorSwPTZ20br+wPcy3wfUI2L1fAaXxU47EfYQF/3JJESUzZNzTUGrlP
GZCAFL0jq9tMJH8SXGy8IoN6K2A2ClrtZIVUf7FbvA0+6+QCHwDN/8XgI2N2qlwt4OCkhiYEn66q
lJQrEKj5mLq8Q6DUoToyEz8WxxgQja3NchpOCE9gahTYehmO1eOvn+Mc7iwGAT0ZA8wIZeDUFyXX
BuRXLh3QH/2sOdouxBDtidSHzEj0U0UI3fTATeWBXvTuyshzpHc5MnjfBLs8rDwWkWCbjjWtWj8w
2HSdds55AqZjcLUrWfQ7NSUraJWPcQ6mB/idcygA+iUwIxfwq8arHJ+3HuK1L5p2nZPb3DqXfCVi
uygoI2eYtRhnrT3o/CH8+Dgp9TSbDPS5QnhB7TJYfBbhswNK67ra3OXcAN9tNvWe1W8uawSG0xWt
Tu1QrxDTyKMNPVM4A69Ebc7lNEeKBYg3tKfxyC4kFjht67ErxzBxOFgFo5viSGJtUlvbXifjSzr1
og4sIcqNkblZLFtqq6BJqvZz02Jao/JLPBaTQufmpu6Z5YTUSJunkniaHgikXpGFo7gBxqZg3/2i
RGdNx2Z0M+qWu02yxHgsaqsKh8ypw8xGbckxk+5bohN45XSjdrSkM8SO23VHDoTXF5108lsp0rQ5
96ViZAeNLgK/T5uSB7/jSgaDb/VnHD3qaECr5aF2/YIGtiebx0F6qgxYR70C7UTPHwMz99D6toob
x653FLgKL9HgJmaV/ZWofPq9Nlu9Wpmli1BynqbIaiG0B64rmI0X1Ks8zzK3KtChRS10iEhoffOv
fKjkiGDYVvdluNrh+8krxrp/a7+Dc4O/P85Yltl9is5m2EQqmkWAjN1wRI8Hza0x8jbNWVshfV3u
N7PDM8gqICebwLEvxlPVIAatgWn1uFck3eCEirzsrmTXTieDjg6bX29vl7fn6Zi5oE+ijnDp36NA
uBdWZ4QVqoV29VCOK3v05e3g++F0ZCBUnUsPi9spmaMwe5C0mvh+2cZqGsGSejXAsrUfmmmMf307
i6h4nh9g4syYrdkrG/e0GI8y21e1A2Bd3JzoEeFCqO/VW0MOrrKr9YhF2obhMAOBkkAxBQqQwIov
4v66RNsKOJ2wP3jb2bWCoO1pHWgo4Bfxo/jxvwWz3+bH9ouCmWQcUd2HOtn8iT/rZLb7+5z/gKUG
1Dy8Q2aY5Z91Msv83YeiKopeSAI9lKjwmx91MsP+HbJemPDQ54DjPezg/6qTWb/DzQo9CRAiUWVC
WmX9nTIZMurFKQ4KLw4i4LQh1ItDfJmmpfkI6j+BuipBe9N/8OmIVDGQvdmSeyb0PjlZwGSNTWjW
w8Q1oFLA6Ktjv6wM+cWiVpZFet54OCxzmviAkZqeVn4aNB2GB/00DM2OclKToLNKXb+2AQtuQksr
BuOqEVYO1ckM0ep1r8w6PUOWsXWulFab9PPYdbZmhUVBiTdFVImcQ/O+M1vTCHoTDVi+RWMqGZqj
U4M9Y1+7pWEPcORNHRHoFVqm+n3qK4s9+LAASadDmYGZAYVVx8lSGAOUgyb17la5LcuTsFYaS/0r
p7C1RtxbGaxB25cStPXcygIhO68VsVclHRmvUDMFAumQJHk1PsIP2203Baktceybuq12LpuDWrDs
lN8FkvSpvPEbU8AKnTRVs9PALShumGZW+OJC5goAx2FIU+RLBp0qJ5rQ0ZZffRx0MLar+trnO5/B
cRv4O/CWd03qmKBe0GZwNxC6SrQGDekKlgc58MQ0FmabR06Scm2rQ2tLHS1DsWIz2qZ4cZV09Z1O
aal/BqvKheqooYr2cy9EOoUmNFP8a6IP6bBn8GbzDoXpNPm96iaXwbyeWwxy5V5pxsiLejjA932L
wDJsDI1VdGYz9bCl9bmv3TDHUkMVa02qF1uT8d6Br4ebi02Wa1W3T9JKhww+9vX+q+yNiYjQk9VU
NWE9EUbuLALh1TirJBHjVpNDMl5NZV0DTNDXs14GxN9Ub50hSZCpK1YXNAlLZ2SzY64DRm2oNzCF
v4J8u2h3GWrX2aupFd4QWpOvkmuNpMlNgWTxqzsR+5UMhapOJtDWuMnGVv4XW+FBhK0/4Qs7myGo
sGvoByBMYpXYdRlliGUyjwBukDvll3rQuRNKjY6QVoLtUx4PPisgH58q4ga2UxtQUHXyQuyZzW2C
AmlKmy7uWA9OZkhSYxR7p3FbVFBLDa+8EcRJTl01+NWR+62t7vWpSFj1uapy9L5REs/A88lE+qoJ
2IXvB7xxJKeFPeU7kQy5uXG8dEpfPAka+E1nNODHykZqSSBgHmHGFU8phzFIXdPvg/AkaHYcl7oZ
R5rYyP0FBFWubWn0vAh4wicR0sYACm0irS+rUKqxHr5CVqevsqDGvuds9byw3YhbltD/yFQ5vmLZ
e3Ac9QzeRimUsweFNp8G8TInpUUfeOnIW3QbFWemHgD/5feRnWQ5ZPZ73yugCcebpNw1o8Orhxlv
IqKil2a7FZijEEtnhQtjGMsrCIDBbiamqM9QlI4KC83aqDZLlo3wCrUrFWs1edOD6Zr23MK7RGzR
zgbTgWO/8UJ/yh18IKEUYDCYztInnnPHfCzbpJEAHBBf3XqkMlMellQZBuJKw6VbCR/N6ituS5In
0vVtcUhbPWVVoHdlw+LCtodxijVCJtxY4pDnPHPPrl5ZybNvicFAfUVoalNlFeKnVsG4F/OfeZs0
7wDQTFmHJ+vo4wzaquAwFzrKZ1nspMJDYWQaJ3VijJnGFfzkbHIzSc2tz+6YV2Csm23zSRXEkJup
tSdjU6J1mISeXg/thqMzYcWeR80pmC0jRNAWYwLHOYPLPJzAA/2DD8xs0C/xJug4qBGzq25LKNEy
musPCsqaTtR1EDrZjr7diLOT2zK7Fo3JEZiP2VSH0gOPNSzH2h+3JmkLd9O6He7YqJUegAIIdaKs
MafiYdSahm6Kqsn1a18CnXAtVKYqCMM0rTo040STuwnlIC+WyjeSvT1Uo32Cxozfn8CfqegfvYCA
TqilrEy2ZiG0FzZCdhOlaRPVqYPXO3NqQ0nr5lGWat/LCQ73jw4VYtwhxaROLEdQ2SK0C4Zhl3Zw
wdu2Q8JyjgZxLfWwhc0NClMF9JGB06tQY4pNmakGzSNmySMUPkd+lDJ9HEYdiKrCbM6kw6G3LUjl
pc8ZgJPuFtTCeopS2mUisOosS7ejo2DdOetv+7kKWom0fVu1epvea20FJ+yTaydkuMnL3Et2uqpB
rAxLJTq/eijsrk++orzvwYyJVBoWbODaNC3PE0qGYLGSEo6CTBj0U0/KsgmwRNMnMx/wT5w3WB4B
gA7cj2TZtlUEPKTfbQZhZOUtWB4Gi6lsqm6TVoI+6ZNJisC1Wm7vK0v0w8YbrP5PoPL/Boy/+YjX
/t8B4/a1KZ7K8X1fdf7Aj76q87uOWP1NEwBk/Zm4/D9t1TnJmxNMRJGgb+v4yI9w0cFnoMAB7ZJZ
022OJf8KFxF+Ak48C5qgNo6CG0hSf6OrugR3zoYYMwnKxnVB4x2qrB+zzclNCmFJlAw7W278BPZs
GxxzgJqLTkXthKZwaKVtlHejOE9+N23T3APTJyvLGwpunlVYmzo1W77xc3K26oTvbCNlJ0MD11r3
hRm//ejyJNuinP6STbS9nmob5fSeSHAirf27B3/zZ7XqfTfxDSH4rog13xDERcAPAoWMoOG06GvB
qxO7A6rIYSncJ22yk6M//wFScOT53aNnQjJhgnb2cTQ1oNplok5QMO1PyZTpgXJTFXs5ukXSP6Ut
VQ96VY3XSQ3tZFbmwZgn9lYYDo8A6nFDHPjeyaKNd5rJ2qf6uRC7mpFqYxAw3QteATVhFluEHNMK
JcCdb+PjbUKNA+kHuPUzbWgJLK/Qg7dVM6tviR5VbFFrTTxUxQt223TLuVRhbsMLk7bakReWvXUA
fg8Nn1qfusRtrtF0PVllgebEwHaG8McrbuvsnnbFKXWma0+Yxq4D0vYmdQuATwTJk4ANJbA8yYSH
mSQwQ62bfYcKTKTDvfGbcLalvSdmQq9VATnTrEqcoz82oCNW+qtQ1PgiU9JFllAl0NM0crCjXbVX
KapqoeohYRjkWrrrXGuAF4dURwRBR9E32U5nJQAhnU2OQwKDIjQbQBIAVBPBWWps3n4cSnRyRJI7
Vww2wEevL3DUQhLatIS2zyzyueO6MANTJtYey/FKG/kUajKHGv1oZycH5IA//+BGu9I1W/o+Yj5a
oOrD6suHesLMJvu4wKSNqFWAHhcOliw2jaVnpxxIzFDjKt952k7vcpcGRWqeGwIPECNNp6Ou2TLI
eGrt2Dg8FaPuQpWpqq5Q+6MbT436nY6S31nBoExLtTbw5jnANc0PaV7xfWl2PB69ugo83hpHYKOm
jZtDyunXS22pQDzfGuY1yiyohM8S9IulJnrRT0pr0xBY2WZnWxQH9ECKq567MD2oDefoDo27HWy3
SAIvGb2IFmg/GcwiB/BoRChEMoW2zWs/rvwqGkwsFuS0j8XIkiu9d6zTHAyffG1cqXkty8Lzpbtw
vSImFBug0DFn6u/bp9CuQ7wMdYIQBy2U5QeyV3aa/9FXlQW5Re8o5OgHgGdxyN4IenQGVFgKlq2U
c7FXX6xiOO85tg+FDFQY3cXu2w6gbneoUYdINf0tkkcPyoe5BBLR/pRKWp4SOEOf2PyvUS/rbVuK
z2htu3jl7r3v3DJN+YcKZeLD278GhyV//osSF9wABRtJpXXNyWh4HSmC99O1/bQtADNau5VF2eHt
iUIkCH+Dz++DrfTxibYlcUcTsUfYaWKM5ZCpo7Tu2pwbh7cfunlRv/1rqpA2A6U17vg8R/79xzRh
zxghqgvRJg606XxWIIiPtb45lrbwgLDNVvbRn00ErHice9D+n41OFhNBdNLyxswqQlcBQajRNigA
ZIwgSpvFSBH0KKfpS9EYUIpNNHtL7O+6lq2cWW9ousVmDsUglGwAHEApaLmZD5PeEQSpRTiIxNlM
NX12vMyIzBKGltjn9ZNPTZhMchMeWTW/cVmtVl7fm+/qx0tAZQoU3rl5ATHAiwUx8qIbsiYPszx3
jsyQFrq3OWAaKQxZcz05elX7jaRWhlRBo0fe1oGy+lu7LgGT5+J+KNlwRqKLqhJVRx2R6hgUfpet
VHd/8qjgHQQNNCAgEPpA3frjNCut1vRMAYIx0zrMcM2CpaFhTgckSpgjXX2qXeVHtuzsEyvum8pg
Kw2Btyfx8UlhnmBoIC8gUYo+4McrcDXE17VpVuHU7Ayb8nsod4TMRqqcZ/UXgs522NZ9HUCO8NOI
GlxMRs3cO04HWnZhnNw2g3uzN1VBUvr6SXpogcGzkcV6ghIL2lloEM+CBKkkd3rbuDE04ey96bQS
TKMNEX716CrSBckohvjtQIfQlBtpWfXZREcm0MlkX5nN3AodWoi4zktsIHLNPmCB2gI4FQBVkKTf
+gYWxNkXW1fm6bSSyViFXnpgtQsBJ93v9SvWuvqV5cqzPzK1d7r80Cm0mkeiPxhNaX0yjPE45U1+
cJVRBWZB1QaHAD3r0jpkfHD3UubwR+bMXzmIETEvAiZXh84JesMIdt23Auz7HX8adRvOF/mPgEnW
Omy+epOeGqvucA/+Yy9J6OMxXuWN+v7rk3JuMn6cMhgbQ4K/jvMSEMuPU4YUKMSk9gw+4J2/tdIe
TMDJ0mjYWl3xgEvGYtKzNZ/2JWNtfkUA0KAZAroYcMRvzcT3GKHEGAC2RBe+hwBT2D6VXeptqOBu
NPgcorek0U9NWdSRPfpx3lljRG2SHjn0XL0GRTGrQCkkc/gEDXxrN+cj9+0RqjxrsoM/CSRc9IKh
1egjA0GwtDg7kL4ilxd4PgwCld96kQZAe6IY1ZFPKRQJN5XD7rKhaG9TTXYhwDVt2Ghq26k6BSW/
qdDxLxy5yfn0TZA6O8NStrjuslaD4EIiUW8bpmBgaxJpP3mrs84GPE8Ajr3cimrDo6RMSIHnpOfw
gFdpQHh+bmXtRA2k5nbgGnhrMddFxECgbYWzYm4kwEzGmy/q3TvtXJQCUeaE9FJtYLM2vnR1Jw+Z
Odz6DGQiqOuFhVsZYEB7oZfTDHCd4pB4ICVCeW+EEUt+I/UUoEr6DWgGNPgki1COfIR6kgxkrW27
BMi8NGsgy8T0QAO78ddrAa3wi9wFmitw8EPQiJ4qJuliOaR4PRKSjx78dhE3jp592wyZ2Hpc23QT
6C2ax5IwYYDQWNw8K3ApRxCC79TGhnVNRKfajKQd61ZRxraDyhbR2iyYEp/GEBDyonpMUFBzSMiM
YtrwMr8R0kpDh3h11KOnvDFocztNSGNRiNtYleGfEVfvFWyINq2tvToiUqUB4j7R7HCqsiO0pO5K
04GZle3hMZqwmfUcFQFalGrAZXBn3yYQsJSjKWMTnIRwUn/AXSWuy0keOwcsRaK3bIuDI7C09KpI
eHs0ukdFElxxZZsxV74X9WKywhpcht6WU5CD2Ai5+k9lY5tzpRqSE9amant46SDmjnTq1rHUuu+k
R1TipuU15Azt1h9j39eOvdBOZf3JS9r2/hapnIirXpSoY3MJEFROIo/CHGSYir1lliPU8Js+yv0n
qg+QvMKpF4HI6xx02LExu7eiqtSyWZjrEa67WgwCPMBZboxCWrnPMSygTMMRxcmbAdbR6Ijn596y
UviZp25ILauNNLP9bOmKht1I2jhrtA0bCsjh85sqdc2QG1UFBzjIo2i2xretIQ5q7rin3W1L+i4U
hg2WaZOAUVIawD2ZeheXMEcIUPvrcAQWyBolSsP+8Dktxm8DG1TQF10SaWXa49Vil3WfmtGKGxTT
Y0AXymhU08FjJUqDg2NtADv2s/pomtrVkGdmSNUQQE4ZSmplZcZjqT1n/XBKZDVcUyMfz16F9nI9
foOyI480sIZYnruB26VoCbGwQHYH85CMw6JVExDOepIJArdRm5JIFF08mAmD4zO/hj0SNGigjRAh
JkSxBWFN0AKmcRDdfmp0ewPoF+Y1Y0fOszR0m8eMWcOm1fyXjtTF9SAkbIELkW0x/2Hx5pUi7MxD
Q41Dl2RewHzr1c+9u2L08yDPymN39GQGa61svK0aZZypjy+Q5XBrSgesdFV/YxDjcmDHANv7V+KM
ZcTNLA/zjGUbOmCKF7n9uaalEzRdwkK7BOIUc2/fO7CVK6JhyGHtWDrtxplgwVZYgDiqsd05nIfA
oZCAWUjli1I8o8bJAx8rGZiOHPIYUAkLUt3PNgae9oE7Vig72sR2h6/heQcFj0HrQzqUz8VY7wBG
lGh1FebW6bqDMLHKZ+fXjTZlE9QtgLNL5GRD6gZqr3WT2bGcEUy8uwUQ9AiUZhb5o1HEXey0DDIY
rdzWkzHNxhP3XTHpMWOFFcFW1USZSssE2XZDAcDeIKPR9NSOD6SKdOBIo5xZPKY9wJKqU1XYoouB
rtlL4aZG0MFyi1WxMUvFjJMbqwwzbTDZH3mXANxFqiZCnFccsNkDV687A2oAAoRiNONC0DXjhhg0
GH39Hm1WBwGKZoSTYVZRwXJjqxX9A7Of4ZqIFip5Qa3QCAEXeKixI4W54zH0jzKyg5BDoHEjCVWO
N5NUzX2GDWabZq6+96YvujGQ/0vSeSzHjSxR9IsQAW+2MO3pmp4bBEVKsAVTsIWvf6fnLYYxlEaj
JkxW5s1rdlbZ/HH50czOzhL4v2ssRjMqJZsr3x7ShGbzJW9Ufq7KMXYLQ+cZJQ0hVUerzdNLqfW7
ACgnXC1L7RZ9qCOTMPeksPs+FHqax6kx/gYgEB2b33ho/CZ0m0cZVKepQG3QHos8+xQWmQrN7LU8
ZpD7WSzHOMy3YdBBqLTruGTkTcoA4mgh1RCNdv12y30o8876kBb/ovHgimC+6IFfHNp2/BlvlaLl
9WRNcKxWiQHkulQxXYiTFKr7Vl2J9XS3TBd7dL+cYRK7fNm+8vxfXla3fSAxdP0AZF6JuXhUg/Yo
5OKHWAA0UR+UWuit2qcfED3Wdvaj200kLYLx7/AsUBfowcfO3MoTw/0ajk6J9K8uroOhw+n3g8SV
zsdYKu+B+0sd3NZ4zYElPaf60BcCE8vlk22n+9TVbR1beRHsNKh4Er5vOPl+wSpHf99M5YX4FjI9
zPj0ORob4/qquXm6L3Pwlk2rnvVRziyL6i9RNGrnA2f2+UP+Qjf6V3j+8LQOzmVM5WHATnjnzb2Z
mFNdh63ceJzqERWIaMkQaaQMDTAgJgr0FUQnm7G7ZQiIsWBg02Vu8WDX77PzZAXrXji6QL9lH5fc
Q27bTrwb3RDaQb7GReXTuTnV89rWbuT1xRyWaWUmYsp+cguttTaLad96X44GsSofZlDCi5g2jSWQ
KU9D65BkVT7oTvNgu5UJKlj/EvpoPYHvASpqbkwW4nd3ezT6yQw50dvQmXTnM8+IwrTM4hgY02WC
jraznOyeo/IosTrpRpsF/4Ko1pD4oxK9njQ2/Ce7uRPu4lxQTH0zrtx2ZZWEkLCcajm4l8HR7ylT
4josKc0qn4ug6Qjt3qUTGtmsKUQF/9iBifOfeTtsaeOxCuwD9teHqpBbJO0lGqtFiy1rdcOuoOdt
Z/vQdF1xBDG8M2pH7FwI53GluZdqStu9IcFQt5aMo0z/aaTwwoB+bYWFHorCs8K8Ld9H1WuR9Pl1
asU3cpgHyFJrks/DPncyaPHNd2Or+Ti22hTV/daELOJlN0LK7pIKvnuSGsTVCGH4CRS/Mkb0sGOr
OzxkORtuCCbm3u61OcGb9EdN0K6XNTAjoTzvYAIV8yKbr46Y2cHyKl2Kug1C7/aM6god0dR+m9q/
epz9SAw4NNVqtpJFqxFTyRq6lulfaVDvNiPlXB3HyF4RegW3T4njqXjSpjyxrEtXmNYnJ16dNHNJ
G9HP8eKVvAuwCzNawXhsxS0nnT8L0pfATDhltSZ2TB/e+QWCXfNHztD3mGZC3Z98FhweKDM79CQ7
Iff8aCzjuar0BW78PmOxuUbZZh3k7B4ds/xb2CZJtdp3NryuupPtcuuAtwzlTflGLIKbeX7mR+zt
tdB0HosijcdcOpwBwomhPPwnW5oivToTz6JHc9lS7tbIybz0igBPhbiiKuWOBwKMW7qQIH80++ql
KXn+e6OZk8ZZ9uPgByG0ggeWyW00GaY6mNLGQsDIfkZoRjEGc4cs6x+aWofQ6acX+rSvchFW4g7d
HRv/z1lOBthSfcxkP8VzS28qHRbINyr9MC47vXDpO8dY9Nv7ZKvD0rns99fx32Rvf4Iy92hRtbOD
a3y4fKeiwsegWqpktccbp8RNJjaMjabZF63Lk7XzHoJeF7xp+bOc9IPf1dAl9DQWDk5gWh9Y70yJ
LyaebtW0WufOckm40t39siWlV3+KgMW6aCyMJ5byzlrNvdC96c4b0k/n9krUtxV6uzX7qsDMsXMy
k7lofJwnkSWDdK9NkPnXym9f7QKDzIa+wzT1x6Xc/HhySOfFe/KsE3l8niD302gvBIBTZLWkrSx1
NUygClXoS6zaR+EPwRE3T2Yn20lPnk33iWV+aVixUNb4rK1NNOAVdchq1r2TXQYJiQ2fVbXqDy1e
ZJPQ6TI31BvSTcOKYiJAISPoNf8m5vW1FrwdxO309yVe1TGcRhUyQrfPxtDsEcDs5COgrxmOhZYl
CnbAwj+rLkXsadvLYtt/VkPDYbALXUOe+xGOjtVjRL8QeAO7iq5k/Jf1katjZUe11of7poJyLukH
zQnrDdwCW1NH9bAcmEoebb8Lu/4FtgesMnsJocXsGz3FRVqdF2F8gYndOrRvbOQnooet2XtSFb3P
TMC5CZwzoU9hC69dVZHfYR4U+rqsY+V2W9Qa231HuidxA/OM72N1TBvswA2zeOrpqya9MU5DOr4z
lEAnwFiHUSqss4mGY0lPsxVs51kYpyYomdeC6tbQt/slH75k2Vs8R8rbVRCWgcJfFucEPcRKrNoV
KFVK7WVolnM6ODxVKRo7lZLxefukbbtl6DUs0u3zeJkqPcIpks+LTzFElp2rzCt0jUtT7nWc/Ws8
U8OO7Vo76r95az21g5HFFS5akW1s2aExjHgCseOM/mTZSrLS1KKlcfLXBYKvW3ShnXUpuiAS6zT7
L+aUf3QyqBApwXQxSmuNWm1FuNbcMfk0IZHf/U1d/EQGwKWEApNstj+EQ/NeV+krbwaUIlf/LDz/
jz05cWWaHzZXFsZRnAuCvKu0fHWz9J5c3wJDvMeB1h/8uz3kjb3sMXXNsndmSyX7r2lTn+jonsYR
vcEkZeyPNkIEP0OW2HKYVkKEW7G91YH9Lirzru+QpTQmaiu7d7LEtk6e7I07lXp9uNmkE+gMwN1U
RUJnJm6MYeC0fCgKj8Ov1nLAzULut74yCFAnc06YU0ijoJ80MzVDzTBAK7S3gU3MjX4ms+M06y8k
NZ5aYwkiNxN5qJv5v6ZIVay125sygxmtU7lHznTtLLFXRiZCP+8ugunuxJm7g19j3ptNxYSuZW7c
0PS57Rbpc4Dyqau/+0H7NLa0TMRo/y01C0d1nh3qXNra71WQ/3ga15Xz+l55PY0vakNARkaPlFFA
q4KoXtuOT62BgAbFXljPpmcOB0ZwKInYXwvRwqTSs3CyuDVehopHrzv0dBuNDnqCY14UVzWM38V8
x9Htzksb2WmaHfGL/kLlAgxUln2Ut8GJSCb0SE28afmXhofaIUe8lMxWikNmNU4sfuSxtd1rL0zG
OFr97kBQnp8wdXLxquXgZec0H1jKZfmuVSNJsERLRnVTXP0KQCkzvWcUh9XBLdg+KK+mSg5FFUFj
CoWqCoLu1vzdtmW+RxqT7W5QTOKmUFWcersjGbuLelXh8oK2gUkJ17PNI86k8PeqFCLOexg1bTo/
Va65YPpaedCWCvj/5sZZ5G8YwjrMtHWTUorSG2auzY/2fMidXCffu9jO6bGA43myyCtBYpR45Owy
AvtmpJnzcZjtkwa8zL64+OrN8W8q6ZbsVH+YFpvHNH+Xq6SLG9wuZEPShYGdNjE2sX/bqk+06waq
u++weg97UI2JZM8wsG4++v58E9uNob94bbjWE8a+8ylv3Wnfj+1xUVNcOaqlVTLqs94LGVUdj5GG
+jbUSis9TFv7rzbkespdN858xgU15F6y5vanXbIF3gyuc52+wRIyIm/ipFmqFlJufWcbPCguqTOY
XmyHEVFPOM31tPOb0Tulath5YgmO1rTcVdPwQ7RLVHYl1iersXDdTXffF8Ojna5hpnnGLuXmhIVm
vhcVESJaV1rxtGgqcdFlo3TqFzvfDZWlMW2UI2lx2k5pXn5hpfihrcgadbvoYt/JrsQI+S9910CU
Y6km5B/lUFuboi0jWKwiGYYmDgi9OrTryjgD14yMt2N/w5CaESmIQCWm+ROMOVCWRfoMqPOlLsrd
bGukyetxT2W/uZWCS9zGzkD+Bhlg3+SlX5aV7+faHJh33d9mgLNAoF4VYpnz1JfZW736RYSsi2K2
clAJD1fuYZ1wxpsoRMZRuWq/rRplIH3L8XifWoITZ+/MLusPPU0WFV311jX9eRQ1d2fiFlr5u2+w
mcyd/rJ8sVBm/HWadp9rbdLJKg9zF4e2uu/MaKVIeQEhr4PnH0u/+wNmcMxGRIfsx9cYngmHqBYY
NB9alcjeTyPL4YKkywTflA1BPfn0exRFZeKqn7bA5HAeGPS6SdCdQqepq1eisRLkkfPF6Zqj6m+z
gwQiNdHfGeLmjLZsp9V1hmhbDDDebUAHxMwR6N6+MShY+dppSY4PEC/jhjjrxsIE/asdTRx0Zcmw
oyOdU5xUt4xnv3JkH2/kR+iWlkDYfq4DIzuhm2zYnk4ygg3PVnPe3hYv/ze69jv4CHxL8yswl4mh
0IWGO/P6zAZZsdCgOE/Eb53Ne98FuPMWhWS8JwxgWIBDzRyHDPsvNbUHSuSmwdYxSb+5DRF6EEKK
Z+Tp36alfWoa9rU8HghEMITZJpvG0bmaBT8Jysdjk877PrevRZP+1RSKYFlDDXTMbCe1ycfAZjw1
CnYmmlpM5MAt8E6uQylWeCXSy5J8BO263Y8eCz5t8NxkXafrYvTEJhn9i6UVzYlRLzvPqk5k59zQ
9DGNlD2d5wI5KhA2USdkzOMhoz24611heoBItRBJmRbJMjUdC0ANWayigVmUF/Co8WCOy3BsNeBJ
SKpjKIF5tOC6Nlvcq/aKJ2J3XItP2eT5JWuGxB37vbmKlAKx5FQSRXys9h5U727/MinYThi74Tq7
ALLoIVT19iiW9R2CD55EUrXHttdiuVpHZMb8SiY/mCnLyJ1hxo69fO2lBe82p1vPx7st1f5YQ9aE
cimTDZ12pJMdG5ZDSlZa5slds7aH2oN3POBU6LDO7q3xtWca65xlIK13FpSFeec1FQXP1MFPejMK
5vcAi+aTLEELM4JFPZC/ctKPYgwYKoN0X+uwzU0bPoOflnesY6qozXmnas+8H7vx3ZL5r+mYEJYt
zeHpsNxjUTuxs5KJaKmJq5Lfa2J4blM30tBp1+X2ajntXWDW3P6UXImtHfooI59htyzGzh/s+8Ez
VmRocF/LxQ1CpEEDy7Tup1EqP/i4P3qpA7PExfddhcbcV7Gj91gk9nZzmVZaPR1ctyHACaiOZUEz
F7ta34a9MU8X1/xc7V6PlLGNYcMN2tXN9jA2N0Qy0H5GeoVeQMjbROuHYqqXCJ4tDVPfBCF5A5zF
PRbjd2mdcvBCpGcqAxXQAx6VDhMNepmzJqsHfBSzCDbusWQoZ8Ef6KFV2oRhDNNVq4B6nB6vj7Rm
9BaktNsFu9EKz3edTiHM83rFBH5+BctawlQ6aq/rhhfOm8Bygb8KF+YnzWb91podkwShyaFb2Xqk
PfAq0iehyLJ4fv0FsrrrliKxByOIij9KbL8tdyDqDaXC3gepLewiCG1nPZrbsm+X7cVrNeAgBNV2
amJFP/NUmFmaxRvRNlIyF4xjWu5b/dtMib0RcI15ncozMCY9UsMB3BllrKmGbYQF3rp28zXr1E5f
jPYwV6ufqDboQGANyQpq4ZUd6n1VgyZ6y1bvS3fMI42NOwSc4Q7Yot17+vJHC4ZsX+TbyTJ5ppRn
99Ha2lqCQueXwYpqbVt3si61fRmsv6ypxbPKnDhDoRMNXckRYFOaZOWYb8hH1IwJy1iPUValqCn9
3D8qo7tOPZZIsq5PMnCfndH74RABSUB1fvbM7DdYoIpjYnUsTO0EMzAESxNslf6SgQos2b5jJBBr
efo2yPJ30LQvSy1DpKVpu3OHs1q9aZ/xY3AhYT3Zo7Ptch86DOdcT2lm9O4agL/WsbIwNQC6MkUL
1+3KmSXjlDXVrtXxs51tcTa2PFrN1U0ggHxDN2eozO5WlydumYooLVr7xVI4cXhK3E8GNCC/izjQ
ry6zSEQESDWPL1s57/K8Ck5Utb1W5P8yoibq/rZDbxgD/dQ02HgMf6Vm3A1p1u8WzXrFZvrUb/ql
a7hBtdkvkQ8NigTM31rdexJjYaMmJHIj9DnMdJFkbvfOi0Q/UP/NbgPbavb0BRkHXw7tMDb8Gydn
VzvdGM0eKwsZKDc2pP06rhNdZkNF4qge5/SuCZq/BG2OEZKiXwUakXbE9AnHutum6rGzZLezco18
GR8+TQnoKC3gvrF1Lt267nSZBRd7boLY6Pnozfo+jz0LxDHPInOCH4ZeAiLuNOz02UukGn9rrXsT
aUesVJm9uGt2wqHIPK7Br9d3/BzpC9DOMwv/dpcuxjWd7I8ppTJ3XAPQxpPiuXW4X6Wy9LBEFxUp
cpX19cvzWityjVv0d4AD0JwEtcMnX78bFsWG1CMrQCnMznlfGOrHViPzMNh959tvo+ncm+nmnlhk
HFPehqhE4RJV5WHFhOBSSIFi+daqyo2L7I4UDDE8VPnyz7coUq1mDHG6jFfHSmqtSdmHzO8jrgex
CzFmyfOX3J94OfgaNcbox5tCwbGgA9K9coiKjaooVtRr1JYgZlUqo1aQkR4MerK6QJ1+/hC4vRNx
VzHhM7Aht2st1J3BjvvSf+5QnOROsCS5J6eI9JY6LtI+COfc0+Mls67EOpqXhfOsyzkv+wXbUAe1
FWqFIf8aDG0hZgrhhVnNy64scoXiQDz3q7XFNnBXtDDrGWuFL4fTvVmVJ6LAFRwBrdaFvYZLbfXH
lEjM7I5ioyn4F/W07hkVMZ7qRX/sS5b5MJ94Pt1p5wSrkaRgVzQ08rExhyYZLT2NpCveQVztvell
gKMOInCDATxK298azPgwABoju6oReHXdDq0Jc+oUmgWQeNny6I3a/OC5mhejLddCAemZsUHn8W/M
b4+WDpWB5MANaFcobj1gyPzhLNR8zBecWNfKX3dje+B0yxIOnTiDBdEqSp8D+WbFk7EtZS13dEfz
3An2VIiE+CjLHM3Z1J8R2mJyV1VYXAbo1I1enyNCJ07c9B811EeY3G3YlIxCE+7dGWb+jjUmTo0k
qt0Ai0e842jlHtlG95EvHLZPg/1vIastqeueP+UezDY4TusiE5mDWpXoRRhnJ2ba0DyJZcHQYV74
YwiPbOYHx9bwMmkHFjiD2vWVdspS3I3Zh8WqLk++AZjlWdUD5SCuSIC5yf8F146ncoAagBOhCxRw
KG1w4CzYS0d7t4fxxwFtBiQINlac2kfGWCJ8/23S0ge/SQm/G3WkNEObQIOko8JFPOnXzI3qbmJf
FMB2aL3xknPcFlrXHpgrz0Vj3wMmqjCgw4+4pqjwyrhQ08/KNrkBw1rUrzFSRdAuligUHRZujLbS
IgehV3dmnS3hgvILzV7/0W7TW1paZ1/iFxvgdaMUWJzZvrkB4ZZ9WxmR1jfxshoi7jfneUllG3k5
rvtO4UV9mx/1WQtIr+IRmrwjxO271XaayHT1Ey8dvpBzyevS1sMuK4d3IOgnS5oPyGXwG1jeUjtb
45RijPQPHmGPFcBeYPYFDBrs/WFhS9j+uE55ghDAq+55F/xGIoAntZ/88Xmm8WxqTvFtroIE4OPz
W/e1SDH17f1KoOvqZrj8evlC6sGTcvvvQjb0lWkzIxUPPNhHE2w923xidYfpY+4zNzXryr9VGMbn
24ejBKNS62MTwzCOsc5xnYPffh5jxxje5ZAaxMXbHx1VJEFkVMVpnz70KeJYxujMeKoR2MYzg3hp
tIyH8+HmCl/U7+kgupPf/pPM/tHWv+higzpYNq8IhyD0+c5FN9wXI9A+oMmdutkMQulQmJsBgH1G
DXvwxfqk2uHOlLp7qCagurle7wSPzNy/zDXdCTteuPMVYgUuZ9QCp1f2EyCXe0ozUYQqG7LQn2Wc
moqAY4XAy5/+jmqBylAGV7MENbNqcTSmuYJmMe63jDd80QTpVvKvn2V6zIYgkZ69zxtAh2HQ+x2x
5AyUwL3w3Q7B4Mp9tjougGTJEY18Ldi2J0/NPLVN5Sbm8u1Upkh0rT0btTGEQUV/2qrys63Gpzlt
23jgXu201D4srV9Hg/pvtMliC59yyo4deZa0b6s4SANKPhv6ta/qL6eRh3FoXgdB2A9bC8pxelYw
p6NAcv38gt5DtqA6t51UOJGmeOzE/OaxEwAqEisH5UI5ZBxYoSyGpT8f0cEUL62u73WhoEE2T+nA
yskw+m+izUC3GwhqjkPCSmHJBIW1Chdz+zHz35lVx6FizZkJO8qn7rl05wSjDCATBoGUCUAzrjL1
DiVYL52GS9u3si709cvMmOcoTo1JK36xa5hDUAWOhaoAHFT14zY8dSsTkOvdOY14hAcHq8dkVJUq
ZAbY55O3D3Icq6bRPWw6uxJFw4XH0kfZDUyM4FaBXYO/efgJ1dax6b2vyWA+k8b27Xg7kcofYhjX
sDPGMh4qdYEes8ZMnVlklODZtaZeM8y3dhWLw34OLuhUkRffOK+2Ju6r1TtbWftcDuzzA0CHcEyr
Owe45GC7xUnYBeNCZ9W7lq1taaG0ruW+tPhoLZ7A0VDB7OHv65rsbM/ZvrLB15yhf5sLVya5xnGm
R9XGAeF4ZThns3caOpJXbrYjaH+JZHujK8yTxtNVlCvnuE7obYdO96HT8ZkrZMJO2ojQoNLExTzD
5BjkvoLGv2tT+eTeQgNBpHcaNHwu8sPQSqDZCdRuaL9JSTPY+lDH6jJ/ndxZI2KWAiARxxgAaTPI
txyEdac03jMHZKSrfXj9/otZ/AyVcTWWdqS0EOtom8Cf7Wrt2R7/zfMUo1d3+Rgb7vXM2T4wT+7w
tvq+CuHTqnnWtVNahD5WgowNH7M+vW5I+8PlDX5pKwKGiBm9jbbTCTlM2qFpkqljHJ7Si5mCmVls
j6RvH+pA0eNYWlT0gxfmvnKRgetMnNOXsDoiFtjOhP04/skW6EjQwnhc0aIDCaGQtO83xp1iKC9u
vpxoxHXOr9FJ0GG+VaX+nQWVCB3N+LtUOsv5xVxRqmb/Rq3DNqeEEGcHDUWM47RUiniutf1QRvlX
n2DFeKNNWmMDR7GW/8B63Lm+9np5qlb6P9vnHA90d9f6kBS2oAFgYfsZouH9nLzmyTbmnTuXRTL1
rA+qmtfRsdNkNl4334/R+09nt6v3zgyjgsB11jUmFLyJSd0US42Cwvyrp2r8qDAvV8mQ2gPAKUZ0
ivpTtFk8O9PbVNYffUX7wN7gBV9wDQ4SDOkVGRx4DIgt7UXuojh2yk8Lhe+OOPkvb4VSUoDogTG8
6X7H0ofiHaNgZwUvsREsmxY9vCH5fwArtGziabbqKurM+iCt4sdpHv+2sDensu/j0YEKN1nl+2zV
6nFKIDOv53Q01jDIPRIlg/5dbg7C0bSpY80V8AkhEpjCutGPrLhjjLq9Iv8w7PowMHXDrWx6zGZQ
eq/a9lU/P6/9YsTYOc44PfAGNMhcQ2d40tdup8StgGlVHfstCXSBx/4RQs8R6yHcCwYqJFSy2FTq
M9j0s157F58Pc7cWwoyz0vucLBN/0U6dbrJbY/31W9s5wzL602/2tG+Cto/1zbrPhOUny+z5oYbf
XDRLcTUVsSaj+sEIygJT58bNgJKrb9Fb4yPu0cNHKzmQ0dKlMm5dHKHWSatZRK5/jDy9bTzUNxZK
brRBr4yA1XacmyoqTfor5C6JhoHgo5qfWl2OiZV6KHXz/scY+ze9/lO4Kw6M7jxR8RQUhmUEv2Ev
JVo4diWUgdaAOjXdDOXY4AHEFWfDS+s9ihxo2Jg3KYebWjptc1uguwmq8mMWmH80Y6xOg+5vj43b
6I94Xzy1hvHm635+UfXSPK/O9jIJp2YFhjPfrC8nMUjtaARoE/KlfMBhegAJhqGTlax5hBhOvQSx
XVPrAcOC50ov91azaZ96Pj61db7fnK2LrQ1d+U3tlDp5f79V8lKYnN8zhk5+6uYI/jpoeQw1O2nQ
6ck+Bxm3dqJ3pqMJ/gSuC7PY8cBIfWdiMzX3+0zH0n1dhPuw2pYXFsaTQaQjvhcqY9HeD28tNxbZ
4XDZSnUPX7l6Glq8zoRz1lkrn/NgkFGhl/Sv27vWA5npucq45VC00FfbYbpufz3a8rXUnvO2usxj
Tr/ug+r6hXXSnRJSj+fdNduiRW0BBaNynGu9lgFORNAjJtD8WWXyuHlDB2luExHAjcvhjUmVb68P
q6e+6sm4W00Ei1O5vQ9L0F98VvnRkuGiWph/JB6HnUzNg+tr57YHYbXK2opuPgQOgvDIg9gWYRB5
nQCFpYYXaiGgAzaXfmuLiAKan+3qZ54p8L1XP3jodKjBpR7Sio2xBPA1H2F+pgkA4XGzqjySDyst
8cnwCzyQO3z1WDs/IDW4Ya6FFZcOGKfDT1hSSZf0wdDKm2zdH8FB8rjd6umuWcc7mN7wXWwRNh4p
T7lqIdwTuLvah6Ga73S/qYi87Q/O4j2NU0fXV5EXp0sSI8btQWpSPxdKTKEHIk9fmZ5Et3ox0bJA
Rn1iAXsBKLgUCUcEz2X6hbPAeBIHIeVRL7IX0k2uFkdS2I4B+CprDzlth37LYAso57GxxLkzx6MB
/0qV6sG3512aDmqPJq8/Bhq42Vg57wLwP6zcFs6dVleHPritHTj7hD8loiusV8PsYal4Tf6v6na2
O30AW5KJiCThvKy0avMi/i1BkcV6iXDShHcS2mQ5h83YP8q1Nw/k7uwaDzZpsfTwUmitYoFrdERa
ya7THBzRF4jJgZP+rNt2mpTIH9t8JTIBRfBhUnuPK/vXl8bVlzZGHNtwNVj6XidrLHnATOv037cW
Z3y0CqjiTtpqZzPTIXu3Gbe6Qh3aiVR/tD13uOt0vOGHznicbl/+/+uW99h5kzpLy0eWY88OS+du
upRtecCJpgEaXvNnpw/yZ8KR0Zy6ZrHvPc850EFhxuKZosVIjdHHyFWwc27feque7bQZ9I8CpJm8
aoqqGlR31G3r/r8vowdY5NsZsDeLoEs3vTZLStub5cPDWhR4pm1Wd4WD3tkLWonVz85a6m9vSNG+
scNI7//7roa8N6cie1qwahhvspgqXR44wO37AqzkxV+6iro9ufv/frOws4aM2zuzsQOaWuk8E+3Q
Pk82Cwu+yTqOZqJX76sS91B0pVfLSo2r3tVnO3Pae93I62OKP0OUiwHrIPgZkFWd9VE+C8k2dCnU
zS+TzlrlzScw+Mu89B7erGmwmzT2lmxb88ik/B8594G3/1O5Q1crd7jKkhLdd+t5uO00//tSLYrt
Zt85x3Iwo/8Umfpiy4u6ffnv2/++iMm+072NlZc+gQ2WTeQKJzgFI1rm8D/xWN9rrKG99KdblHwy
PzHPqZ6mNJBPBKMH+3JB9mV+KlN/2LB26eDzf6ydrVGv+um05FXxUeh0jljJwNMY8kdF55jwcw87
11nqs2OxL7Ty7s/S2NV9j7LjdTDkn+n2nae2IF5xUCEHemFq9vI3wV7hPLd+Cp3cd5/ga99+578v
/TDY57qe3mHn/uqw2F7UBEhjkEX91tdFE4+s/h5rXGL37qC/ptlWR7MP3Q51UbvDA2O4gRZvrZ/B
MUNEF63r3KtQJsuGqVEDoPAAemA/4BJlYHKKWG5MGIIasAydjMH/cXVezW0r4Zb9RahCA2iEV5IA
M0VlWS8oyQE5hwbw6++CzkzdqXlRSbaPjywS3V/Ye+31gx1DZ53s4Y8bm4yQJYMLx2hekjmubsJp
yVCCjFt6g3cu2iOgRNSZUEQDklG6p58PXVadyqlmRq3n/dPUhbh6XGLWw17i4dKsX3m5xwlIuKRr
agGojv/zyxn1nYNiTGr6Yyty457MDKO8aSHTBEU0QCieKfRZ/dZsLN4wGDG2GkPHV7dyyq2Wyf6t
zmLECxlymSXboh6PLk1ZZB9eeHJxkh31qsnf0rpsjyPGmSdtSc6YBBWDbY2FijPVx9xWBF/K9Elz
QieIBxOQFpJn2n1pcCcgpUETqrZZ3L0LWXr/mNO2CgOT0guuAOGM57Us2GAeWhgT2eoha+y/DCus
nWd13UaJUkNJwJNGvSWfGZ7klhienbSoH6p6CqifxVlDDrTGtvPpzwczszCjz4RKuGnm7afwXYtd
45kuP341Jhebtx4+VJUgb6ZXo5+7uJeVas2jVT7EsfpjQRE7u+M0+E7XF6e66n/rOruerKM6BDNg
Gpd5eCk8e1g9KpTyTt8ERlvNJ0vJ9GJM/R7Q0J1MPP2eTba55+/rDtaghmeUgRstNoLc8qLrz4ds
LuP/Pisr9afSsR3YnViDRprkG28WulLO1qfCTMVp7KeO4tyM7jkTRLbjXwr9zB/dKzlKGes828gS
97bQxz2O2PTwcw7D/ipOEa6xTavnVlBi/va1JLpF7SifcHtGdxT8fyfEKzcV954feXGgIeA7Ox0n
tO6NNv2Es6dSLfbaTP+WTCOK10oP9z+Hg1pPhUXxIrJ6DwSKHKkzYMed0T46ss22IwG6J3AB6EvT
9s0oJSImj4K+qpLkI9TjJGjiRu01e0w+nMT9JfOqCGRn0L7Vc3eOiro7m+tncUOODZ6Ae0S7z666
/uU4cb9Hbm8FnoP2sJuhiGQue0S41zp6RbN4+vlgOta7hjr2/PMVPiIe5yjepRx9//0BXAzL3tV+
d6HJJpVb+6bVe9U73YMV5t0D2H/3EGbW37opT1pR/S7qeGBtnSSvfTytDITxqdWiaWPwn5w1LPg7
t00nqgMGQ6rWzW/dYqPg5OKPjBDQlwlUcR7K6W5BobqNM5sZ3as+ZTy3Oy+fRp80RwLYvHwXjywU
t3JC3UEIDZWu09pbvGDxta1DJuws7YKO+51Zrnmr9VG/lusHI2NWBWiVTy1VxgEWPfO/L71iKAP2
mmQmrr73camhSNGknUa5mq6c+glTGngpCqy9ZtLdluDSqMKhdkw4MZ4NhNAb1/RYv62m5HE2kvPP
HxkHJ78kNioV3g6V/c7s9L1yje67cquXSpxTlgBX2xziZ9NqxMF0YIx7TgjaHKGRv0imOj+nHJqJ
NZA98Gp0zHX8ZPRlflgpyYcE9j24Bvh3TndXcT6fGZQrcmo61V3++1RNY5CJycQTGaM/GzLxVjiz
OCxxRxJTRU0uQqH5ZYGmuM6leMs1l5OWczMzKbFKPdt7nfPEYiLFBcbusCwYl3aew64oZ3WcyNSn
3rOfZ8Y0hKwvVy9s6z3ntbWNjGy4yyk9KZ0bYezhuY+ygkenxb6p/9LTdrjdex6Mm82ds3Pr9jvt
DW2vLd20bVx3uMRkRu2k1El8pcVxvOnN9JrykOUYrIWRvyII0ZR2TzUw62UJK4xDCrUfDadvlti0
PR6/+zCIN62TzHd7NtizMyCR6eLmVLDSV4KSuFLGXwvzsh+T03VGDa+fc9YdnbAKEIpTsUkBgKks
bY/GhN7O1myxr6Ihufx8MLTyPMbJtE85YljuhF0wj+mHyFtuObRwTG+Z+1M/inNZM1jX2VVCWfRz
rE9bjqa/Lc6a/aKSh1RmXCBSPixmw/bZ0M71qLubLs9Dv9VRpxsQSR5nt9yburpSr05701Y+zO3y
mjkWLx3nnIk6Vw0ifW2z/qCQxf+Cda62mu6gw2PNS3yn/aSSPvSxgNdXPAL6ERKtPLikiN+aUdWs
debsJVbrKC0X8rZGcm80bXovGY18l5bx3yfrr2gVQ9AkwqqBsU8ECxrAA+ou7yWPp6cB+xlidbSS
/aJy4Cg485zRJYO1MIxXaObq2mThMyL5YP5oZV1/1Ekpzh3d9NaGLvYxWRBdsYvGqJAWTJ2uurap
8z5EjAboAqYr9e20X5J22KSk2R4LsT7EfS6fJzFxQ4qTJTvticDBNwvbGB2k82za0PiGlF1EIZr6
jk3vV5cy+0zG6KW3jf6h7vHB8S58/vmAW+VRZZp1htfkoi+MEGT/f8XjTwX582tIJh0EB3+bUdSP
uDlxIyZZ8Tsb3YOdJVnQt6oPzIm+1ZbJW7wqiz3BT5lLJLwkvXDMIDaATthrAzByXNwyvf82RMXL
uiILfj6EM3v22QPCOJrqYZpbO0gtmiBvbuRdg8Dje5VxFsKJz+3sjIfITolGZq7HfqnoD/N6ZAmt
HK6cfxIDwynW+4si4l1s2KPd4igWVw+NTgg35jNdukPc8rL47Fy6Q96V8y5BgP7ZCHG088x7Lbp0
OZZD8l3K6mqk3ML6OIoH0KUsr2MGGGk/3/DAevt5Wlh/lQYBDfYASNtNuAGdJjr+VJa1Fk8PKdAD
HjbF/3hgBmijj78DeehvrurCTUQM9K5AdnTsdUatxjD3NEKYfNZsie2ywpAy3n+jiK1DoaGc7Sq9
uvZtU11l0wS61cynn69ENpw8Pc+uc/PMiMa5p4MRPmqO9kwEzLeReA47gIVFokzFvS1iYoeywd41
65c/v+aNXBlqXE3J88rbyutGnIe051Pala/amMu9xULr8vMBdnx1UnwHcew2l65/0OKG4g41xnke
eoHqSQq0rO509moWsA3srJ0bDuYRzRDvfVCUHcTJuXznx8M+vJo/kzSWPKV5eQxHxTLUZpms7NUd
ZlcSEWzvvKQ2gR1M9D5pfAz0FCOzlRypEOCv6JroWQo9so/jqwOBrOhU8qtscVfookSsCWu0FwpC
qmF3z7Vu8MRmg7GTK9xUq9ziktTWacJzx07SvfSLnTkbxoNxkHQTZhoSMx6W7hzinHwzG6zd+Th/
dibmrqi252MsJ+vRrr3XBNsq5IHFw8w82Lf3wvMQTQjJ4nGRtroyM77NfYJdfbBVfshC5y+KxDIY
zMg4Y2j7QIiEZCMf0wARG+3qCD1Rdou+ma2wOXYDVvHWzXGyCtOwg0LevCFa/lq5ZPs9ge7kp9Kz
Hm/0AxbYewkB8CqasAyWUJR+hS4jiO3cOTc4TBjVeAvTf374JuBO2lNzeMjYSD04Y/pkqWH4qurw
Juas/pRi5CIH/f00WTnIkXyeL2XIaCJ0pbGPZgQshLvqhBfnaHeUNzz8fAadZ3yIveUFG5o6VQ3j
TscGmNmu5163GOpStB9hklm3hhHgQdrjvyjlq59ZwM+vj0qX+zi28TzPZcNODjmTXrGX5j0E6QOV
T9lh1Pu/v6Wp0fN1kCk42x3jBC1x+0NG0dYT5uczMzHHPSSGt66O5vP/fljG+v/9ssskTeQAvee/
P5Kgjqq9ptv877f2851CodW2cYzY5uc3hoRiUIg5PasmPDfVMn4Kk3Mqw2DFsicjc8Re4jME0fkC
8pcVP24eFFDz45KH02OxNLuqGeKHsB/rZEu6UNM3j5HB70+m5EepFUSc8gdlrIixwZEUSMfITi4Q
uq0Z30Hk1pdq/ZCUDqK4//26QAHo2fmDhhn+S7gO3oWm7R57j+nmNHZAVE0UWEu8+OD4/ujCeokT
7Lcr0D1IDHV0LesXOhnM+hbaFBeS9ZbUlo0y04C3M6e0R2hJYyQJgFnvqNnmc8p3GUWPgxGPL502
fcLf5LYIUQk2QcSFdiWX7YN1u7aPJ7+vHevq2Wm0B2rkbi1jN7Cu3tZWph2KfBIvszHie2OB3MCy
xW6R24Gqqwv9zVqKpbRlWbkcheIn71rVpyonuFH0HYeo7xGU263YTFH/XYW5eirTQW7xthx1QgD8
baEhqEa5k+Dj0YazXlEtei5iaD1Z4FvDFbt4U0u7XWSQ//gKIdUBw+1b6CA1gR8idyqhcFWqPmVt
dK87rOK1iLWdwdwvboblXGOsIyYhGBpElfoEhaF14s63avehsRdoNxXQT2d5dyXrQGmyH0zbE2O2
f6bOQtvK+2kj++itLnLBmT/t5n5AQ+n02c6MpobFfzvRUthBb00eBhzH3IFQ2vbM47YYX41tjhan
DahukKLHeMs1FtppfspBlzMCw8wVlxU04OIcd0wpSfTp/NpoDmWUfTtDdy9wSWup9xCZzXuCQ/hR
74pr741XVzbOdrSZWXGF4YfQqmPD8AGQAFqlIdy0M459ZOkjqi1dvQ7rCsXqkAEZ1FG7Llf1JV3k
ie0pQbAIBNdmfas3s3qhcbxHkPXW6RkTdV09WxV7lFYkmHk0T+8PE9VHNF1kiooJC6p7ThZuLKkx
Smvz3l9aC3nfQA5Ilry3VfHWLC5zCYDq20Yn4SfRL6UdRU9Nw2K3ZHvDOOnMHPphCPELVMIFil9w
neOSge44Wz5H9/ruNDdh3K841b440MXoflOJv43c2xIp2dT15qUqyuPSlKy04V35jl7fuwJJtBb1
17Brf1dd8qVhb9wOkSoPMpYWDXjkIliekm3X2t9TmmBWGFsizWbV4j9LjV2WBCiAGxqb4ne0eOeh
TlD0o4tEDRlia4iRBYB+hmJtuAfX/WeP818ueEYGhvxbfzWFSwSGh2GjZPbezvY111Wyy0JkVJhf
uY2sBbNWk9IS23yX+q8ogp6BU+A+sDBBO198gv6cUXgqfxILRT6M8S2CovCIYMXXGpLlBr1+ZHnK
XzjPZ5QfW8okFzNAw56oWbrT+g4qtfSkNa1zHHLUm+Uozy2PP2rbSIJbUHMBvdqN8W4PrEtEA0kz
EzOacUQhq1P51VXG45TpBIQkzS9o0unWFEBHrD4cdmh0q104BCV5NDfYieweBxtPl+EFRq3/9npG
GqyG6a9UDlUzGw9Y74tgiTJ/aAWs8Er4WhGnWxeoCG4LeAqD7L6yBhwhMnY0L8t7awACLlbv49tY
yvyAztBDZFRbvjeUz1LJ7lik0S0bG4gqYz3tOosVuZOxCmSeuqtzi3NxfBZGCJ1Y2bsqnD6sfjh7
Y7FXbXUcoS6zJSgEGpCx3UwpxtQQDUHqof7SXTXDI9C0x+ho9TFBylrKoQuRHFha/C/ELnVCMlXu
hg7DsKtKf4x185jpyDto2nwGdGYQqR6eRI+tNzdf4mnR2I/agVG1KGhiY/DtacT8qtPkJzKoLe86
jtoeDjqbul4lDIbCe1OLcHX9SGRvbEzoVm+z+6KFVMXPkDZwrHsdzj/vbVZDsYlKvF6usre2N3x6
Ou1Z550t2+oPUYcBuGIHzpPNJZ5oPTpRe1vn0XISUXwE2J34QsCdmBzKj6ktdYABMQqlGYW39OTZ
DdUXopkM9a71WJvQyFXksWvqcSEY7OxwlYSbsHch/2mJn8M0RiwWOAPyq3kykEmZTXrIDTPHecaB
iMoLASC+5RTZAMcYJwbVpQ2oPC94Qzj0JDwk5Lp5c9SDd5bXGYjr1RjGIJ2FHxnD2+iZzAM1/rVW
DSaiqW5hpqydcOQUGKVRwndKcDyuI/2xYjeUdyZOb8Um1857OmQWd1uOCzwe1BNoK/HKDSiU7Cg7
xWPdXFjeffTzeJ7LUAu0vv5y2cU0JWfdeifuMkbcsNShoELQRuKnaJ5/FVn6mMX40IbF1agJvntI
85uidqudUxO4o1BeF3N5Zmu+n1X3bLrJydKiYjdKqwlm0gwKLDzZzOQZRoh39trhJSucj2qOQYmO
L3XXEPmYSZREucOaqK8f3WUx/EVjGzUW9b88zP001UI/E6PBQbdrNFL4shajBSOhQ1FCHGBZTE03
r8sR2pwqcR565RAaOjZ6QDgzOorUBupgCHGXyGM3FkaVJVEsTdMpcKSBi8FK914l8MFyLNPca9xK
OD2jiGagbHyjCfOzSP7MJkocDUfHWGruk3AMNvDYPqpF5yv7XnDy7hIlzLMHxRiJCKZ+fJnBLGeE
cBTMpUeP0yJqLXpWqhaKeuT5renXdvSex2hoI/c10ahKJ2ZnPCbhdCwjXhTKsW5iW1rF2mebU06m
Hs5gKzP/JpK5062Op/Canil17a0ex4i/od5y/T11TUtHm+CZKKQPPAwRGKxWnYEMiwD05onbNAiC
48FPRHPMKhXxLAoG4zkIH029V7Jp3zujfMkH6zkeNNbZI4DfUjPxjEYPcSEWbrL5PJQomGXKDt2d
+2tpFfWVelTiY/S6o4adSsO2iFZ3XZZ+myql5ICwA7hjCCn5q+9aX+rHRmDQ69MR5keUsAIoGWTm
ZeGPa39shj18BRtsu0AfL43p20vEU9b3t1F24hiZ02cL63jIPJOkDPFpPxtg0e7O5KF6sGEZ0ZNy
84jHBbn5zmnkI9GKm6lYJGtZEBXJhSiN7NREvKe6NvFNRmfbPJSrox57ZTzod9gsh/qrt1vtgcsY
96WEBRAvGzZ6tAV1SzT2ipGd7yBdjR2yZU6K8K3u1XluHOsEJ7rZFqL7zaP0Z8w+Mrdv/VwDcBwp
AAowr285Ik6scts0HAcehg4HsMGwF5o9W+vMXzyY8wJt885yB52ncJK41kqWE94/o9Teiw7vf2uR
2TRZpBUOKeugUTKixevo7QZjwE7TdZdkSIZdaw8jZrnx38hpcM7RMtXmCEBAZ/uuIvTsWofCajBP
VW/sl1J/JgJD4KMN3RUG5PgJpnj8/NRrptvivRFbM0NWhjLb3GsI8zx7QpEMYQxFWkkkQWmdayv9
EhrXJ9ieZaZFsfSP3gBzkVoPYRq/4YhOA7nCeXSr28VdduDoR0hmsxSyMKtpEqPXHFiFB06yck8M
MQXGQLW18qgNkhl4faTFp9njXu0xRmxpfn/Xi4v0omXDnLjGF3JBsRnL4UGfYwcDFqxDGwJ4rnw3
ZRep6WiDp/FJ5TyZdjELYjWlC7sg8V49ueWmqimOEQXGX2MukTKn45sK80NZVNMxr8ZPt+u3LTTf
iJXOlvaq4RtBcx4W1hHpT7FhFAtxOg9/1cMvkJarcZJ/s7OETERG41x28Ilao0aYhrgTbNrCOVyZ
+4LUu+OYLM/oXxDdJd5H6mr/+nKpgjRxwc9AvQ5TBB916v6a7YyWq3iyCcxERZtg/sryY2vmD6PX
/WO4+xpzemJGDMOgObd1pV0aG/REXv8Cln0Y5XLwyMDcMmIW26Km8tCnp7Fe+qArqhMRpDOmx2QP
S1oEWAAK7HsIRTL0QE5sfyWoDHdkdTL4GF+HBTxpHZktmgRmG6RQyAshmQDTWiwwbQ7jeK6+chMD
p8Lur2Cg1AQ21q8LsvxyRpg4aye3PGqNK/aWUxn4RKr32RGPDZ6REW3luV+yD9h7gs6DRaY3L+3G
aCQvpajwyOGdY0q/7IzPBXIfdyGiZDfjNYrdazeWD41mY2Wx61dqmCDUejZvjstjyyvnl9Mr5Cy1
8vq+0AkYT1YyfkcaDl7dQUaZmBzgnJBHknZI1rXCbqevNbEha/PRKd1fblegTOwekqJnfF/04b7S
HHYYuf5pT3905sqpsN9Tgf3V9NzvtiLZrQ5/2FYvqhlWrWz04grVH3EbsjwgsmJe7PVR6AgZpUXV
CvPo6vMzAIUNsNt7yF27TVfVoerNbWJHzxIHMXIuQIIiQ0RNp1L3SBTnsEh3yiQ9p6Jozh2oJ1aE
zrUdSZHOeQCXGb8D0lM8hSlOEmI0/oxRjHS7d/6JxT3NQ/481AZWFlKViGYjM496ZPIiMHFAvgHv
2Bf7zM8rGNg2bYgmpSgZ6A41SY3vofQ1qgHrfGUFo6CJGbKq8SNZ+3jJnzUXhx32MrbvKPpaZrNU
bjp8AoGEyTChllQJEixmh3Y6qp1bIPnH8Ft4UEe0ECurms5YV3a8+r8SD/7MNKRf2tDswwi6oIMh
jcXCK0tB3ylo6MYEBXW9fNPhEsscLvz3bX6yGfQOu4gXZOui0yfkRpfJl+rxnWTJKe7az76hX3G0
DlFqnv2G8ONuaohzdRPfvP7Cw713huqXMeDcYot6T9z8y8sFvWKPWnZYgqVF5M6u4ruYmlOUDZfO
Iudu6sYrFAxqZKN5XjTLt7QK7bgY3yPcKJs5Df8ly3TIYs4m1+DNgs8YuvjGcep35VnX0KBgjwmQ
p0i9DKMVBZbq1rP5txMn/lhfFu1ZbxkVGUZJUY+ofMqeauVdcjM8LcQwbeVQvXTSeSs6xD4L8V1s
JdGB5f2rDRChYJyU/GY8biNNMqA+adVbPdHWNNarNvR4DivGJYau9sIbOzYd4x50CCujqK8QwGz6
if2Ha5RP8TyrHffDCXK431hHjzop4tXdEUiqHeZ+eRNFWwY69yTePbN4nNnX8eT7dTMSn7weIJBh
UkoFcuda8k9LFAlBjbMeph0MNp0QFHSqr1qM85MR2sbrCapsOLEvA1hLs4Rr6OhUaXPDZLJYPWE5
1s6rpfX9htK23fZRzeDZqe+Thxa1aYavOtbemQo0QVhNOjtX84/tvKDYBzgw8CphvBD+elqUsMdA
h0ftdsA7t9qoSlS6sdUdGKc+oCf6s+ptiMtZgtKUoPE0JI7OGPnUGwbiCYyM7WS/LcPwgr4DYJpT
vjiiuORx+BA13EeO/m3G/5yoS3dDy/A8LuIbgVQ8stYH22u1LdKbMoYLHIvXNRRmUZO9NRweJwxH
63zG+004LiHNLX63Fncx3FqDBaULfY6dnCNs3vYieTTxADFbUHt31r8tu3+ZcDsQtqmlzIw1q3qK
Sb1HvBGj2l1zYfS2+Ha1zjuoUhJzIMW3lrCayVgz7+TMv9RT1h/GMPUmNHERhWm7GQoaR4c9DW8l
jx9DpbhvqEBL7SkuuQTR6FS+STuwEWIB5Z1gRhy3Ra8laITDD0PHoRC1GGZqR/ohcusH6sZTXo7X
sbEOWkHqRe4dXYfZea1+Fa3+YCCT3CGXvIGzuJsDYZZm/WJ5OOMSOCK0y6VfyxGro61RGwo4gAaJ
wZsRdMi2s1lS2iVSrd40gj8GLEbfNaHCNDnK5WGWzZ4ykxyiGj1Qe0tskGJONBzmnOqdGnLGy1x7
WzF/rogZ02Y2bU8oGSkeX5ao/INRheFoOmI+ywUFDvv9Hg6jBeuLYiz/Kxf5JfL+haYOFoNKd3BL
L2FLmHGh4eSxaf7w6rYQQnjXa4xpN0XBY6aDW5rJHbrlNEVkqoHv92th8tN3SDVrnD3uPA9vxz3X
tX9L+ZRBsNwrC3GxqxLmqT1dXq2ljykSgtntGRLY46aRs7XrSvPu1OVvlgX1To7xc4R8MQJMziGU
+P0SRxvPjcxjB2cl7Zz3dsg+a/R7MwvNXeEYVzGzbB5Q2ahrgmVXKUBC8JU8v61A37jIlPQJPXCC
HRvEHETIuQ6peOKXzpOE3JY8iNVImtJiPxkGUWvtAKUhdpO3JCyzc1/JOvAS+KC6cpgmNg+JF44b
MypmP1t4Q+bEeagQR8cMgKRstN9sQGv++oMWywN5vfG1kQUvSch9nIRqB02Pjc1M+rkK/WnhmaNg
OC5exD5Jc9kZZsO7XlTRBTUVCCuqF0iDYuX9yMkgrJtVeetodxvlwQmZ9Yqm7DjFh8Tbmt5bwkTK
B2dSbqqV19N4v+IW2S2NA6PsSf5Fxb9mi48067YXoDDa6oteB1pdd1t7Ydi5eBjLR7ZJACcEf7T1
viwddURS3WGvN5jFUUwDt4VoiX3P54yHl4PoNA+LBA4adz0+rIMhxkODC2mbOSEma/2yuMZTCTSB
2CtvH6Op4Nt2FJoic1zjCDYldAYIEhTNiH04+mzXuspOvRcmhfxQoHnHDIIpO2MWMCeMthrX+4Po
CSxM057pRstTUc0vDP5qZqLGBfTur5pE1haNQS3m8V612kmJa8Ozk3cuqXiLDttufVy7wZtO+mD6
UgzcN0P8Fumn0Opf1cS7v82b9d17i43iTcZg0vrOaZEj67Ars8S94vEZNwJnkk/x9Vb1SodDOwfS
Xj4iy2CyYIfBOMgnR0Ro+0i/GAtQoK4+nhZNP2tueyu1UW48nf1xOtNy6UypE4UlY6bEnrE2E9AT
3wtb/w5HemqOqxOPAFpQa7iKoXoydKO6FGN0oDcnDm1xH0STfkmzYTOm9SsW5xF7Qr1+tz2DzlOG
VMHvvUjnzersKhZyN/jHMeZm7bstqW0810eM5HHhJpupFYCxYJnK+VU5bn/EjxCiUtum0GB2nUGR
N+QRB7WdWjtJ0LaNuwC4ZsUc2X5pX7W0XP087gS8urjoA0ogbRh5q0WT33qS7e4E8jxyAJ8UWX5I
856ouT5ou+yWNq5xzTDp75YsQ3uMTAVzu/GIOMxF6D59EpMg2T8GIMD8MrYmSkmebUOyqJwYWjIy
4TzNZO6rvmXkokHuajqakzAL6N326GnvciF9La38ygDpyWWT4r9z1iVCfC7cX32pkW7fgfwC5bMx
tAg6qIPC3oy9K2r4mMUyrzQj0cCw8UmQHI3ls9D5ybl6+bhYY7zVXXehgsXPXccMI5yooeke0LNj
qDCDkXylcOlvMz4pWeo1aLHuvYIt74fJKi3STn3vnI1p8qOWf6SuY0FIhbacms5EX2rsXaePHl2X
drFJKLFS7vovS5oPUzTQ5I6P4KjbY2y6Z22tegGjL8GIxXyj9eruTUnuE8V3wIs03BLeWmnDZH0k
XXCM9PgoLPFvJjdPF3LcTprec6vWl0jvGRLZ0IQ9Jg1Gv82q6I/d2SEMPJApFs/7rurbb+QgDOdS
FljL2bJceRqwUrtReRee+b4CpQl4sgS3jmk507a/xURMbSUf9ksvDmOXvXVupH9QAZKh7YX31jaG
G228upQelXneZm8sdfVr5k7uyVsBQpZ6NmX9VSjsn1P7B1KNRBpA7Ipk2sM+j4VBFEcXa/gwcqFd
rLi5Aoy29ylRfhAdaw5vI/P1jCPYWwMOnQXLWJYgnUnhrs8f1cjyJu6IZ0pR9u5EzZa9NKtr+aT3
fXYss5HwOnslg4MdQjW77KfZqHydoC7OlW0cEbzTTUAZoHieq7z9a5YjOZ2uileWEo5JiH6+q3sv
CayTrim4gyytPeguzglUJb6nqOxGy3quE2ufWI4XNFOy9xg71nMlH3JIHc88W4Bju49WQ8mcMzAV
voFS0qv+EvtITc3oQgrBJlDRHwzagDCynDhfQ9bITUTeeQ9qAOTudzY0b/XoXc3x26n1W4fZmfDd
4sMG3UY7puhfybBkz90sX2bEZMFKApBK89box4lxyHgyYAifM/kW93Z6klFlbxuwK9sefxkxuFAp
qjTHIQrIY4YRNWON6Rk1ubXwk671p5ljRJ8jZyfi+FGm6TMYcnvf2gg9JwwRec9A04nwVjdt+26r
Lt7x46TuzOqz1qza1vrcpbH1rCK4CKuzxtJTn5Czfxq1nE1T5xvLpWM7tK8M56FqvZuKGAiLcTbP
yWgtR4AmzIdB20BdiECV9e3L1FvUnz1JierBW8zyOFbVL5XrvhDKuGFhNnb6D+pSUtsRJQw2w9tx
XIGCxdO0rzucJVHR3DNvqN6gVH5GO2ECzqQNQgDLkDkiL9TF6xg7HjZD3lH02d92BHeqX5vrmKMy
FqTp2EZ8FQDOt72jtsaJPCyaixlEmI2Jo2fHjwoveUgkhYNsRbTl8v6b2c5n2KT3TFRlMLOMgKPa
vAgmb4gc8i3cg2Oks2OjBqDtMQ3wLp6vUbEzl5lOLEjs9sUJV6jAjE0BAgB0mQ5J/ryTPfGXKyBc
aUYWTFb7Yud/3UZZD8zVBmSWyZJzDyIAvCrdvSOcvUgzaYKu/FPrngy6YZXScJQUlHkY+TjNZFWx
Tclr5sDhPVX95xSJ11LajCBpfcksvWj40SKApk3HvnSKGFVTD4GIZEfB2biT3SeSFRziqPF3So1/
BmA+vlHkbwhtJ7A/PF7GmL0upEBByduGOS7Pqc4PTaVGvKxUzNGcH/ohf0htV/fbepVaISsB8Txk
HChmx08oQbdCdVwHepkeFXipQnYh7hj7pVbDjv3+J43I72ighF06uw90Y963XQP6ZoI3YbK3cHp5
m/6HujNrjtxIr+hfmdA72ok1AYc1D7WvLK5NNl8QbDaJHUggsf96n2rJ9kgTHs88OkKhCIlkkSwC
yG+591ydgJMYn52rvlHXwXvoVR/OVWwhHei1DTMQ0Yie0Q5sCuqfz2puHvq5xJjOeEXl8Kfh4SQQ
Aj/R6WMV7Px5YXI6SmFsKjaOnuPcEplWiTrZug4luq9eSRk2l5CcFDfNVKg3dPLvSFY3zQSKVPDL
isb0F1Y5oJE0/MfRMb8VvfHDrJ1DErjtuR+3pYrupRx3fPbFoOtYlWEKA81KxjU63bOC/85V4xpw
I1hcRKbxCHImWM7GuPEbTCpDT5abEhssOic0KBidWXChcS8YhUFk7lEi2G35WQzXsU+LVMC3P8Pe
/tGLpwbeXM/yY+M1oL1jHTircsDs3RjmjyBDQCt8tPm1PY+rfBbDngTrJvhIi3t8Ca+ZnWvGO8dq
YEnr51O6qzEKMkUCBTbSHDjUeKPwzoBve8SudUM+dwitQrrkcJTZS5h7jJp4ZC8A5HyOBhJeuxiy
JZL2R5mIF4fVC4IH5+LlKYc3W/I0BmWKLSUmP2IatyBhFlW0RD9zie1sWavPSu7gYicbs8neyWtk
pVx3SClm2ayD1q1ZANJg+1D0GY7Hy0nbQNEzeuAOUIjhOegryulJZOLYo2GeGcxv4wBLmgWUJULe
jagu+cHS64g9FIu8QRD1YPjvNflUADTxmUUt/4dSE+zLgwmnQ43Qh5ruOtJ15CYlGDkQ8XPj+ffE
Q2zmyY/3VqsuJQqTns9bypAtaQSwwKtq7sA0fuXcH7kIZ+Qh9OjQAAceBilgND/4CkRYn8KYJ7jZ
mOEmDJxbs6bIsJr+aAWEMPhJfZmximySASFcgLXeM9RK9DGPXxJp7Fy+CfcOVeuhkOPzlCDnq7Be
LBJWK+zN6wZENtqPbSzrVRSlQAc9qBTIqYFRklANGguLsbx640hLtPz0iOW4LdNPHqdkQ3N6t1wD
aTfY29jBalomwLV0TmNv437u4nnlDpCrQxohaPxXHVz/XQOuLXHIcIyHrxkpwzuJRtgiCunQRyva
/2DdtvyIXo8VJrQ/cxGRBVBPX42ON7FGOg5g6CkwR/ytVVOyA6p4QX/atUN2K3PKxh7FyThMSBIj
lrYoulcRtpTTNOY72e2UGZDZTg+lVQZeKevEmk4vQg5hfkNDioUwadtVlpOYFBPFc6xC59ZDKZQM
uIJa2/4RKiZc+HnPthkau2HGf2bLQqzkVA53jLHI3z36aAi91PqRscftomjH1GZcSCaQ+4kA35z9
ziGITHdpy9ilL6j4ncyHMM1vOoViVvGzl+aEmKizX22nvpu6wVqXeEpvZ2L/YGbs49KeD/nsirUz
QZ3Dfd2a4lGFUUe5Hg+baazf6kgXuwR5oVdznVNWfyeN/oTzBK2+Li+sbOvDnFRvASBj3Onl1o+D
D2zzLzO40zS13ydhTzs5wVIyuQ6GPvNZAcwr05vuGqsHHcaIoKrd7KjdYh/eaJH7d9YwH4fGjc4u
1q41Rtd81ai8Oyrl3sOH1vfOFfIzyYbjcO4Zkw/etWVGXEDRearcANaP6Tgb3ySkXpiiPDYVWWsG
xsGy5EmC96DYVq7jbkfKFFUYyzlCw0LUdLRR8dUrT/G0HWsc34E/zKtB9+5KWUZAP62PrlXKbY+L
eW1wuS9s41oxOYcr0o5cB+sIyBfYBGbHZZugyW+F2gLVDxYIj8ubQeMD1Afet2BpGBYfZxa2pKhD
Ym/3u6JwH3jqs4Fnx+E6jdiXqJcXvmdCzwPnlYXsqaoyOdQ2LZhA8LVwYIB2sfXa8EOue8EQ1zAT
82ga6KysOXNvFFrmMFH9aqZu5G9yE2c6PHpJ9jXV4yEtMgZOBUhYwA5EaySPuc/icEyL75DMNmPf
b7OpuE+QrPuxsQtyZhGdO1YXv4auFMTLwePWhjGFkzoYpg2QNbDAIzPs0oHv4o2fOnfOaQNnu0c2
2IRlsg3D/G6oQNgJ7oOVmfgfZqROgxPbMKnzvWtXbxV48KXPpBp3HstvifrBas13GVoDyKyMcUi7
SUwlkYb31nrsJPhGFX36WfmQz2zJmutS3abUccfgaxAn30OXKBzbRF0XjNwVpUjJ9+kSlC48b4hv
AFiW8teEuM5OnEdjZpgYKOlVDPQ1GAl3BBYAm+rJjC99cdY2jzaKbZAujWAo7RHqhAPzNETTw+Ak
uITityBCsztnBUzNeB0TmLSVFPCkpHmrENVt65mI8SffOwwZrnFtjmdR1UdIiahz0Kd2rIz/cYSW
83dZdkQ0Sul79jWIkBAwIqX/NgSMqUxv/FyUl1RTjwHX8eQE89uE0nqBLf5YkXR0I1IvOLKratbm
7L1RJvS7iZv/jjbkoVVm9dIaKJUyy2cpfZVZkXxzdODLcJpgRjFaxveGEtzlyYPbGOIeLK3HM7mp
zrZwAFIRJYLZv0RGWjA2njLntoyY15YVxCDoLV/d1K7Y5CDNVggYF3E5XgynK5eVMOsdGy19UXL9
WzZsQnQ7gGnCsRfOlN0NIYq4OpjkOcQbuf7Hb579d7FtUlDzShDftuV49p8Dom0ubNQ4Bto5p/au
wTpyHVZdcNA+y3pQP+D+BcScuVlNSiN5UHawKZHSUmBOhyYDUWKz0EMLF20yI6YTI9RvadXJrmky
AjMiiEaCkPVUEc6RjgxNbY1QbdlVSq1qgEl3bldjmDbHbVA4ztGuckKAB8letYiCR38yVmh6/bu6
G+uNDyD7/8hfM4Pr1fGHNELJAEUI27KuQZae86erB80iiBYbqS5pXjhqKs+8rcL4mLZG/Oyy9mZe
GLHXK9jJKywzL00efwx6RByU0K6LPKkZXZW0SQZg5DVq6olnUzndZKBbcAFFuKo6F20qs8OfEdIz
fDGUqoeYyJkdRnl9F3v8y9Lg35wKxEhGus2JyuLNbsrvuhlegDJfwYDaWo3NUOPdZZPTWenTEJho
+lpy3IrWWwVCd9t5qszH1jC9zVWeuI7QsC8cm8PVVlb1kKfRA107zR9DnpMdC4BSPPoWiVTRAbZV
Tg8DjN+AqHjjDQtZE9JhXr+wG2CZqTQXe0T/1wQbTDwq0zDvwNMULZCjKWzFhXnyvB97l2KkKodl
TZ98jWbu2T5ADpy7iBm1ovgrfOs73N/g4iJzDchEOIfxdCgIf9jVJtnNrj0GKIGj18qJP62+9zej
Dy1L54jsoivhvbTIL/8ZyJpnTgZxuQf1YhgmtjvTvGkEtVgDoQm+ytWvtPuZM1nbAFInSQRB2HUJ
wH//dgyB+YA8qG5ilwUOMNfvE5Fg08a7MuhjGDj4DczTz3+NpWeeikDcT7mMv/HDgSjveKraw1Oo
lbcaclhAPwPW66oPj1X7RiTPjYUCakfoV7JljRO8AVulJJ+Qq6oGOcKsN5bi5lxH0hLfO9AlS6eW
Z5uY1hu2QOjhLX1hQ+6vhtg9IKdzj6aaUWR7uryNewuNT+d8l9UgKezZxUzXhR5j9R/2NJrbthfj
qodOdjc37xBTT1yfBaEF5Xy2rEitgxqxADhBUG9VHd8VvXhOqiSD7QLeKL6KFppr6cx+D7olpMyz
76F7EyMLTG03j9lcX6GTSjOHhD4ONqT+JniEZOl4U1+90POEFDozCFFk5LKwYmE9eRrm/ITmejXH
MBdde9Z7iGblre6BRiscxatGpoImt3dR7mMYDJ2B1Uo0ZPgB6mzz8+H3b+/jv0cf1e1vd7n+63/w
3++VmhrqpPZP//nXx6rgn/+4fs1/f84fv+Kv5+S9AS/42f7Dz9p+VDdvxYf+8yf94ZX57r//dKu3
9u0P/3FNqWinu+6jme4/dJe3P38Kfo/rZ/6zH/zLx89XeZzUx6+/vFdd2V5fLUqq8pffP7T/8esv
liCe9t/+9vV//+D1F/j1l3skpz/e/u4LPt50++svtvjiBzLAKUN4GOWma//yl+Hj+hHL/0LFJgUj
ZBn4NmqRX/7CGdXGv/5imF+EIx2T4aAJntEVNme4rrqfH7O+4MPFKuFbnseoxPXsX/7rR/vDn/B/
/qR/KbvilqzWVvNd+fS/faCz2ZYebbvpu8K0hEmW+J/KAVq8qQ3kA6Co+UcLiGxlwno4pNXj3ODA
tCzSMjVOkpvY80Gj04meB9Mdv4uy5aJLQ3slY5B4UcdJlYXMtYymECfYLFAbWJQ8OlREt+jJ0RMM
Trevg0emUKg05ydzQKwwxjq6C3M8E06LTD+ejJHmuY8m4nLc5gyggULNxkB1CCxGWIuwkCCic0fv
pZb4aQuGchc5N7DX5qh4zvwaG20ax0igsMS4r+6skWLgMKDBySX6VMnc7NlqKv+Y1i5DEYeT5Ktf
Ou2dk9GR8rAcofmkZjpyvCEJAq1l1IQCIjPLmHhrYzUhld+pKyOS8V+VszYwrf4jKWRqb1pYY1+n
yHePXZAW7BgNBCANmr4fDDtDdmMIw7omvKKo4nnvjYlBMBr+dBzCPfPkhUjjF/QEgGR6zNLoXNAQ
9qRnLSMxAeaWc4ZlsU7umjRyQNR2ybwOfUu/IxlFY28Ncuvns/GdedP04lCLLfzIkh8N/VK+0LKb
UHDVDan1vKjYomBrNk5Wka6RjDjQyXqci52jceLshtoV7U1myR4rbpFeCRuMvbofOdJEtdYFUuBq
8jUB1SBqTqqKAyIaYiBGKGB1hfHAl9hMhyiRRzau/sUyxnDnJw2S5n7oQfE6OjZPuo+8tSDW68AT
zvtmx5UEJcOu6BsADuTQcxOeazuv7n2jSnaMvKoDog3airzr7iy/ZGAWZ7L9mub8hRclk0mam0r6
h4g0dl44se77ao6TrQa7vZYGRdpAbjN8qsTfl0jCH00xdrd4+OJvnefm9wUCj7tc2CD2yCq4V62G
thXizuEIksOa3UdzTloPzUyVpT6cdqjixk4Gpr7O+a8jMIKU3qKc78ecByQraO6YpWIN1AiRjHVH
O4DtxOivw6XOBuWr6mNZsuWPzcF4jRq7fJ0KcpQNQOQYNnJRoaIONdctTLJbht3Ogy7MeFMkV3yn
9IrkUVmJHa5z9NLPDE+C2zkecDoWXsQLwLKlUIKhZ+xJBZkfChWo9J5KPicjClszIFkPwgrT+7m1
17otVbcGMhURxGrh+9i245jNYGpwxe7nycH2PYbCejbLst2jO8CKEdSiZVqe50xxqzyQzXLgRtya
GH52mVfmT9hngg3nqiDQoSedYmEaBJUzBh2bXUOtt/TbGqAuO4ijq4x8HxPttPHbAUekyMLNwOLp
rDo6xsoVoHjDCAlk3sXTk+kbchOAadgofmwIeMl1XIEWKxXOfNsOtfnmGpF8zPsIZ0Qgq0ODeu/V
IHZgDwgr2A8sYXdDWsVEfQXGTT4NxkYppilS+WCdy9F4cuk10V/g8mQnzV6S5CqESvjpCDZC5Xby
rWh6lUnvP3fEmN+7MxM8Rln2Sidoo5Rx1biROrlMXFXstTnN7//6mfzPHbgX9VE+tM3HR3t+U/8P
Tl2f8/B/P3QpH5oo+cOpe/2C3w5dx/tCaGngISaxHVcK2/yvQ9cRX3AqmmjSLVfQxrm0L78fuo79
xfXdwPQdy3NNcsQInv79zHU4j13X8qR9PaYdW7r/ypEbuH+OsPaEZK5k2baAwiaI4/7jkesPFIqh
RkgeOoKnBybKEAwm9yT2Zga1AG1LxdzO68/zXDGVM0R0b9lZsyXlTuI5s82N4bdk7Lg89Lqg7vaZ
x+ZdlRjMZ4WJoMjMT8shrcKbR711kyBd1ZZTbtLYbg/+YOvFWLtkn+WI/K20iLaR7mG7w69h/Fcq
ljQZ6sBmpmfHwUgAElCRtTUk+YG7X62mJq4PPYMVZpkpEpR0FktHRTg0dTg84kHuP4cJX16YweDg
nQYUnUwGMNekPo6YvVek2dgra0wwarosASRm78/YBKSa2iUOgySpbUYqk7eRon+fExNtTeqSkUUv
ka1gOeNZ9Gee5cnAkoU5lAvuVLab2srzfdb2NjLHoLlvbPw90hjkmmVAsIW2kyEMIOW6D2IkXyJi
RcH2fFUlBEr7qRw2UICMtecVjMmMFq8qt35tDeEtdtsAtMc8bjyNpLq3HLWmJlFblfK2Mbt2eeaw
OHIoNC6dh2S/rK5cs4bTvcDivu19b7yteo8/En6AVRI570EKEQOdT39DHcQiUjDgTIxJoa9E/J6I
6F31iFPIW3iGnXNxIMjtnTru2EU0dJ69jwzJ9vP3vpBq09utXpshPVXiusYqibXaWLNn7zqe4qTC
MCesqaeBdOcDkkF0xUQGMdlkmoCKy5mDLTg3sbX9kbRglzzMiDzbb7oyC/ybSe086l6P53Yq/VuI
98zJIzUKwNDeBF8DH9qmMBJ561uwE1m0xyYwLyiNsjnUfBeIbV32jSp42DEbkIdg8J1vY1pG587q
xVYrt/oGrhv5q04LZGFVnCZbs2wnwkQC/mczhi/d1KC74qJiGNR7KEr7IIdnY7vma9Xo/K7KEvfS
WCwkWRUNNNhmD53ULyvnMIRDsJFJPhxsjv6bSmUua5As8M9iJJcIeKN1jFQs7gcqmTO0LrGvw17d
kn+UboaqiD5nu8cNBm6kucmqLH8UoSgfLaDrizQdqm916EcnshCGo1HKeRuEE+a5Epj1DTz38UJ1
Tm42YwhWBgEbMz2bzooSAxqlk6M5BMLsMu4Eo05zOZxqJncHz5vChy5P9RYicHkYjCF56G3P2Jpz
w97RcONqWgX4H89BUXuXrBVIOnJg/iek2yiZWtrgDxuC8hkYG0YvI69vVQ90ZVJsCylI2+5Fhll+
R+Qv4PC5grVeUhOdxyka95WZjAAEauDFOpTJp6+j8c6g0Ln1W9cnxgTzad038ZaUgO5DFTEeWcKs
7lhLWswdOIzznTFq69Bh42NHrlPjrNANvZtGkT75PQQRv9fUVL1VEBdighKPEH/gisHsrlREMJTb
vSoZR3cBIGDosUh1gE3I8kRRPd5bkEFhw1vNnKzIbIhvOcO924wbDb+qh5Cf8otddyrvUtKMP4Tb
kmEwxS3fMcRi+5JCadi2gzO95F7lOQsv9c36wPBN/7iu39/7ITF2KEDMVyB8XEw2YWckQ2Q+Ub1p
4RXr0e6usU88pt1F3wzNxksEY+YIYdob08sWvuvsN2+Jx154bWl84nHBmpgaVb0i2kV0kjv1j0yy
PIqaBAFYpXSxD+DM3Ed50//IU9+9ZYdL9dNjvFrW3CgZXOeqEHv0xOG6mquuZ38S+wPxKRaJ2YEm
u9tIsRJNAEM8BgkrMjFHcBETGZ41Eq3asBXmzgmfoGytEZ8k7+iliGJJll+PM8L3i+IJamZ81+H4
vZvmke4j4dlxKmfywGTBnHqfRVXNraFATHutm9CYtPnenDCilbB42MtKidudnB0PilTjIN0pPdDA
RTXEX0foiG+dG9qwLgRrBOWw1hiTuNkVfS42Xi+vYDbfRJ5TD3hz8hIfnGPiuix8DWsoF9ss8xPi
szOnQFLVQXukLQsZDxtetG50yf4y8PuVZuDkLwA/aKKn/KAtl+1IluR11LSpvck8tajP7+ciiZa9
apJLNZbh02jaDcVp7cYv2nH649xr71Pl80QO9Tw9Y+WojmjwJk4Ow7yN8x71WO2X43eD7IuHMMhY
v7KgQtqG3gAnXCuuscOGkx6gDspX7qHmGx/Jf2gFkVFHU3BbR5a/CEziGZA9GdUBKLx5SzZIBQyr
Qrhqg2RwlgHt+QQPxEuY/kQu1rFkNJ5TN3VZYav41JlduHPGikVy4TnrMLCddxCdQIY8nPFrnVbB
Kcj89JzUuXypWzs7mmWYf6MT9F9o7RA9JrVM12aNSh5Vur6vIz//aC133nJPIKn1275ahAoI1QJ9
V3nAxMA6N4eZnbNz3CW2P6OPCqr1nLIe79w0JAMjMv2lUikMLbtIPVTdubxK6t17QbHyVbmJBWvF
461wfpJt/DC8UYbHIFRpi962ZyTpLScgd5hAMxbJLlfZRrRzepMHDVsajUL3IkY3/ZpU3DOonpSF
f4npF/oaa9zAC8Julfn9LW4ueYpSrN6roRHmefCTjEtA4O1PHYeMDuCqAMgNMorISiU35Nw6UBYd
Iv82SnsB8qE5gvYJBNFbEmCP4NQNEFdOlm+TAN/M9iqwooKoeBKAgy1chYLWLaoYeGdSUZKUVk2w
MJcn4m17Cr7PJhKTRe166tKRd4FdL0QygK7EdHYmGZfkYrSKWHHbCrp60zJlHTABhuxOmQ92ycUr
YaMuBHb3Hz5X/iv3L4epjrIU6VSWFUe2yiZK4W7mfTKnarox3Gp4HtI4IlgmxreJ+c9zCWoVFRtC
o4ntDYQWAJLsZ7PqxpJk8SaLzjeHbWhHAZLrcKQ/DPMc0enMehYQNcP4h1l9L0P4j9N5LuHlss8m
qeRt7skSSPFyJJKIsoS0iG50Ni7o6BDIiokbTswQNDFIDfqhUV9T/6mPHiQWkSYhHjGmva92ajxM
8kPH96T58ozDJ0GcfUZY9IxLIPVukuZOq4cq8HaB17zjZF8OVO+cfHsMODwv4H5Vu0E8TPij8g59
h1GzqRiINcyfIbQ8FW53lK15IIL0sVbuk2zy7VSS2xXNayyItb9FU7AwhxQukFG+VgKNn1NTMbWP
TQamwUknuCeFM37zGa7PBKjBfRJF+CCSDH4osa7VsrUT6CFW90C67i5t6jWiChANKeoJxxw+LIwd
q7Cc5FPW1vVHmxPlxnObeKrxjYtnWg+xvFgx2pWAZdKh1RNMmzqZQUT4PDIiO8aH7sILK8oURmdi
oVl0Vf6YeClYcQdfyJC4TLY71M4zsnFq0fAVKlO+Uon8gYLmVnEAEn5JWz+QC63d8Zml0S1KvxxV
GuuIjhU0iGzWe0sW7dPmOsQGc+yCXJPRHXlyJsrDGZHOfF120f6v8x68yaSks4E6+DWqKwyXhMxh
unKzpUy6eBdOBJxVRAXdR2Qz30JCzBaZ4KiRfr72WiSgQrUR3QxIhQoT0bJzpu+tzwys9LTm+xGv
G0LEjrht6yekQeexcu6gJQO7tct7QMEew/CATIkh0Itu6F8oVl/bOTBXKGe3RgqbEdsKkhBcIaIa
F8nMArGuEhdfDqd9ljjfjZ6yAb3xc4s5adMEnOhJwuqnMzyxcGL83eUoedLb3TOqAcLyKkNvkq7B
00ey+Toc8b81DiEhbFpb9t9YpOYBbUUTMLPvCvUCaCgk9s+uHqV/3Xm1I9ZzSePA4u/7zEHMGpT5
iAxTseqDkKgwzDlbMVyDFQLxBrQRkXY9OgjlMwx/OfTszMjVvi7YM7kizNZ93bovQTy6l3GsJYkE
2ag/faOTd248xcjge/vsWaHLFsOe2xXClviELjS4H6MmY7orPGJBB+dNO4U6ujn2XIq5iJxDrylO
aaTyJ5By5k3QkPJE0gHCrK0mEhzIs8HMVADO3Lu+7LGTCPNitwaNAS4PHjxt6D2x+Ifi1xTeznOS
67tmEU7f9SGnPJl7V4h3Elzn9Ok9+zR7Ndhhti8qDJdd7YVn1eBqGvIs2viFyp8zkpcXQnTWiYxR
ctaGHOAmV39KvWlqvtqaFMq+VnagqWr/ua/0/ICp0dqUI8Dmve3MzlNFm/6oTbCJBGJo/LFeCtRC
cX9vIkSn+ibIbbaZs9VO66DEAE5cWJnOW4tD8/rzAx0x4XJnK2MoBnRgUSvgOgq2P6ZGEbrWIh3U
nmLMekk8YNlAC4a5ZD5XlOuxtYxl40rjtQe4+yHaivi6rKDVaTwx77F4UNJLWZWYCwOyHLFxlM+C
QdXBrHpQ1FnKWaQYSpuT9iAwdACUMXxX17WwBlox+jO3uWWloCMGp6o3EsbeBggxjAHLJz9IzKQt
T+QyYvYNN2U8RSeMW+xN7YQYzZl01tSv2IpO6kmLKSTxvOk+fdLXYZXAmDPqdv4gPRt5nDNbxTHX
jTg1rkD6UcWROqK9dM8mBJNFAa1sLa9tDwRCMtxMy88QAmT2t9RDXlV0U/5JN5WcVNTOOwqU7Mbs
RHoL+VYfk7xHtzMM3fTuj+l0coYJSkvM4YotosiPcxUMF92FkgmmMz4kmXYOswS95kgLgRI+L0xU
4dR/dZzJ/SB6Rh7dZuzAJHvVycMNuIrRey6nNFWb2gBD0UST0e+Dash5DoQ4kSXOYLikyL36uoDB
iPfOeEqqyXvsM/rIVWKXMRn2+AA++y4QbLa1fgrRiDF79uyI5UJYyw0OWXsfORl/h0ETum3VM4r0
ZMrCO5c2QaEbGmG9zI3eWTVboTVYLR0RidsEXLJy8qmzui5+NLMxK1ZVneI2imQBg6Qtw+q+rXiI
MSkVWznUYFSSykkZJPdPqvAvY4p2iPxs6vKq2rcp+Z3EYNGGuGOByNkYl4qM6eXoQdAiOYAEPM+E
LkC5rm6qMq6f476zb8FXmfpIYHK7dtyqOedDDPa/k/Pp2mt9I/o4hbUia//xX592/hMbyP9Hu0V2
fP9wzNkl5ccfppw/v+C3Machv3g2qwViiC2fTaB5Vav8tlw0TPcLRsSrRINZtPvfQ07T+uIhmsV2
cM1/EK7FV/w+5JRfzEC4ARYz3/ZcB67IvzLkhK50XRz+j1LEF9J3As9jjXl9QZ4jDGH/Vmc0Zw6w
IOGRyWPXZPHOPVgU3H8w35JznPooYMxeWJummfUDhhpvOSRpsi9aZT+RAGSA2SRvAny7gcrE7Bio
oNGcvGG6ZNieV1x37jHzEHxgIhEZaKc+eIrR/8NuKgjs88P50QuJhcOQ3C4SL89JY7XU1kwKeKII
R859G0PXxb5G+kqG52vEXgwdw81vgG6hGx0KJ1wq0Rg7x6fP96MiJ97InWm40qR9iAC5AU5R3rpO
pyvhVmfqq+UZzY3lwPKhC8r9cw7uN9wXeqqAhyj3U6Q05SvaPg4fkzMcQFndXbnGCFXJDBLilBd5
f2hjoC885dOvHGP2NzlGNWI3M7tIPAhvYexTtUS2GOs12aou9NzUg+vqcYbmIgwfGVGk68b1Rgrt
tI/uFVZ55oZzbhN7xK92rK1m2DXMi74axtTfNCOgmcCBWIb+L8/fbW3k5xL4HDnSTASJQp7qbyX0
iuXchd5J251860YuvUWc0D1ZE4mR/UxdZckkJUe8RARfaYVTRjQvpovix2b9cgAeMx/Y+UbHUEm0
jBXxLd0iYad2qMPBPvpVlX6lYOnIFLZmgYtq8j5GXZrgccuWPwUi8BatO42/iaO2If9ikMhAwDkb
DGWjsnmLA6f5NnZueSPY8N5bNQYit0intYW1AadlWaavcRQEp6k1g5PbdvV3PwLYxDlVsLsLAMAu
FLuqkzKNETXqpMmOcFyGigV5CjWa7caGX5UKw39O49oFfQ1nkl1juyaeKb6W7wgfTSfZpun4DjrT
uEyVRamWMKUYuYtvuJ7VmTpK3dVRM+7YuA2vWc1JxUAwPJgDfcwE/+M4TQqUgXa8VYHCfK3aOt8O
CNp/FKOJv8O2eCngdNDMio/CNZPHMCc1Pus7oJF2E20lYTtsoyNyahm+DgbARDIaorEcNn1DCM3Y
xtmPvpxxXFR9sSHpOiH9MTAglCEMbUkvxj+QeYcWUVEIdG7i4hh7SZ6eVl364etkvnQEhOGPaPv5
mMjeXAuVGEeao/GrCpnf9KO6bvtcy9p6nW53Vpw1m5rsjQdS4d2MOWLFpr0Nbf/kIMNXsAEG5smE
oMlk2dn9tMcjONwUXeh+Gp3d3ZV9RLQ6dcbX2BvGJZzI5jKZldogYUiv5HP7RlhMSYwSWV6XO+Ki
iyZ/S/qWBxBnIfPaIifIpREhhC5QARgL+6K5dA5xtcuuKfxNVFz9mFlt2ns3HSjDB38wYC7I8Kpm
L3lXhFWiUdbzdNNqjFLKm4FPdYNJs9WQxgdQrh3R0hpoXYPa9G7d2g15CPV0riXD2jWG/upDa/9K
liL4g1TfMEOXBunxlgMa2w4QHkesIVv40KsUQfYeBru11kRddiJzIHXN0wNT4Ykq2agJ4zYBRvAO
kFEXhIZ+Ifgm25LNFJ95duinccoxocp2frFA662yJswPhIbPR13N/sqoPRAA2tLhwWY7urabQF00
PPtVGifFdiR757by03Tr0wAfiSeysZWCBPOyxn7uOWoWcI4m4jabfCMGiDQQWK1NShj7xXNobEzV
MQwlMnlfFRNxUbPvfu8Zyq5kMs0bwwsFOg9yNB0jaLYltwUWvHa6mGlbP2bKaY81o8TTT/kC4AS5
6a7PzgVI1Xjfp611jm3sX4FSYjlTZt85Fplm3DH+fCbMoD+XZRespGTxE1jI1YwAxprrxMEdi+kw
gR1dO/dcit5TG1F++mooECKM3jlGIusuq4mH1dLyIi9fEdoQnsAaBpdunNwHzlf7GPXu1PI79T2B
A7O169OrByAcwUbFstto5AjAG0zbWikoxm+jUREMmPgpwJqe0RE78hz3GGEr/VFYov1eBsM1pvQ/
CTuPJVmZNcu+Sj9AYwY44DCNgNAiM1LnBEtxEq1x1NP3iuoeVLW1dU2u/Wb3iDwR4P6JvddOo/cK
5HQShJmWPdIyY2xCpnYcFkKPFr0k97XJYDR51KAnJvf5TaRsuHFuwPOqJSiKVdx6M7hR0nWgHWsj
shY+6eHm2SwSVgaZA7k/CDPaT2SkfNaNmzeIcIscoa3y5g9Niv7aup6xBRwmt7ZweE9xueOzbaU+
nfI+hS+uM62N3btBr9BhcDBPQ9XhoANpA1ZIzp9ZYZhZgRQdvml9lgAkSfWF7in+FPhTGLI7/Sel
r35CIjHChCoFnnUUWvsaSvKxyMVwjUCeHtEN3oNp9Lb8WgAWgWRoHJCGTRrNwDVq91tgFYPbGQ3m
SDJzOL9Q21S7UFflEzqj0kedJQ7dUBsPnYqICJbhbDz1GuGohWq7U9/E6dHKJlIwxgxghzlIgmxz
C6QZjVDIwR5X12RkocgYOjtz2N8ZQxKkPtP37hA1XUW4FHHMP2kh2ORExUiILyDfW+gCqLpGVVQ+
trXVPKSDG9Joph6Drrpsn0ORafgzuxh4kwd6Xhtm3Ccwa+A/WoQWSABaazOPx4gc6bvfAPvtiTau
AceDwnik7vk3ETT3xF5FXpoiZ1umljE8LpFS3ymwSGh5bnNFZIabJCSfQedO9/tUtX7njPwxeE4Q
bTjOhi1psYM9MVzc2BzABEIb45DtfWuC82T24Je6Tg7EZxh8NynhxCdkXsh9GZLLItBEBywIz8+t
nmEJQwoDjbYftIkFNZksc7Y2M2shJ95QjzOGvxlHr1FiOE/Ffp7cblvb0j3HGivfXnVDkDUoLJB5
NdaRo5Zf02Y6BDya7C4356DxHHtdxlxUWLzHPW03sRNZK5HlDgk0gCln76rlziWsXELHwXZ8mFFC
hicLgSvrAOkLJp8Ho9MiaFhN8YF62nnMucu3xQgPKQoLsS1ZBx5dQrCiFf8Pv1kZ+WG2YcFqOelB
q1Qv7W0T6dVrbvXisNRGD1GuBEgb5I2CONb2S8d7NY7Wq2vwXw0oDLiwU7zQWlm1d3AJAPiSnevu
BQppFKiF+4ReVx56zxbsN+Qo2cnDwCg7o3nsNReNSt7lh8jRm8pPcuB1ia2lP2U0xIEsLW2XKUyl
cLKzrWAKsEaLSgqh3eBHhge9R1fIua5H3gHiI8uMdDDec4QKbPojzvDF9gC+Riy2QTLU04VScDmz
gIvOZSjNtWM23obhJnDaUUvueRiskxnevcWwwgO7QHmau9VyNdXC0akM/So8J/Eda2geR8j+9Mxa
eZCFRWaaGQ0vAuDeBq2Z8KNQ6k84Ya0zEPrhfQBF55EDbSwXbYoxdgxminvGVusBMcW7Pi7x2QLI
CQLTa7Rvr4jhumNp09m6Ub/D06BbzlqiN1oXgiEz9HTrsK0tIT/PM9kCixo3TMijN5O5O80B6wHy
7ES+rCj7lmehQRfPbAMI+2BHzifvqsP8T0vZRMxx5/4z0wjUMBGogBDazLfLVvsIqVI2raa050mL
h9tSjnGxEnWnbZsM2G+vVcMDU++S2ttldIEndW05o+YjS7JPslP3lY8UDuaYTLpsUs38QDW6nOOs
JkiNEDfle2M8PggSHw9h0i9+k0OEFV5P4rfTUNpZevJlVwlAcUI/cUDKxjnDyRoSnCTe/Lvk7Az8
POnrbNONQAoUF/x+klF91sZuhp0/ROt0aM1VXngGx703nHTEqQ9sSxgw4Plov0QzaX6UgwIjpbd7
xNvCJjuEX7jUWCLMTLeJ34l72gbWHoD2wCCj1OsChbk+sFXa7Ry4rP9ULfhqO4LoB4cx5Uq07IYb
vUmhdHQx2WhVhHCkRXUVdCxSkXPIdID1rcxrbE6PbP5TRqlxByPZrIqD5oDxqXMgP8XQ/Oh0Fgi5
rjbOKThjjrONrS4MYjfuXzKv0w+Lrjd/PL06hB8RkbvRL1Yr/LYTFcytpoieekmtE6rUDYzhjukh
UDIl0q3xqGmZVLJhq3HkU4guH8bsojpjuU3+GVkhCppBJF9KMxl/y5S0LTxo1fCuJyVyEJ2S9Oq4
rL5pq/p+k3sxkYWAxUHMEIjyC3k783bx0MWERmZd/wK4UT+5yTQ9K+6nh9qJlw3VuPOmxREPKx2p
tQULlwQLmaIbYYALXEfaaBwBXEa3kM3VVysXa9ca97wqOckfT3NNNDGyvF/9Uf0oIy29lLQCZ2Dn
YQGITkWn1oHQZhHddCF1xVkzisVH4Krmn3eXAS85WG2CHP+KuZkheZlT4Cx1g5NlKG9amYD5KL0Q
qlFfbrWZZCoU/Mh5tLnv31BqGHvbu8dSGOR2IHT6As3SgC+DngWjTf+oE7NlVubMPrDVy5SID1GP
2OKYJQou4TYZ/xEaoHaGwzYSA5deqoNB9C+SvZCQBC55SkFQqeIicsN+b0wSLSDdLOqnp0F8NOHh
HFEhosVLYB1wm1T4sDio38c8bE+FNVQ/A8Pnc+YY5gZh7Hjy5gH7kiDcbp2xLnk1R907Z7TVlJR6
ffRKtzjX9+MFDaRtFytqruLaNWG6N6XHbia9M1/m0Uz1dduq6amDvmb6XaHPP2MDEEsOlvdQsDsn
0GG2U22NINfbWbIdujNblbGlFQiZAfThcumbTqMBm1NvLzTykEXjereKfbQP2bPGYdyGhw5DDF9p
k/xolbBf2ykJt+Y4gA7JR/4IJt7m1rT7OuALQpxgwKHoygT3B76EPQm/zQo6h/0hzYrUnLlA69O2
9ciIXw0kHuKTGe7EdocnJJZy13LXfkelgGdGluT8XUb3c9haqJxW9dgjBeCBy28TMHbtQIpD1r8V
lT1lWz2MPbUPSVXBrzwtOHZHqzbc3aQlOFdTtgoGgWhV8q8saZhbkp/cL9lAIoxc6y9C56WVU3TW
BivfKJGSmk4qLzMYtu1tLn/KLCbqSfIwGjbgMLsBA+jo76Nd/psHa7doy+dUmbxRAo9wc2XR8Ud+
3AeAyK1m99vGKE/UJs+pJHtFEVbnTvSlMxEBlhndxhAelNJ94Vlbok6vhrKLt3akIcuLZdzNBSxQ
hP9+leHRRv1J/OKw/FrOsKxjd4l9xVL/YBnyy57i1pfI/JxJHerQeQbjmJ5D1dYodKRHqznV4CPj
+JTo0IEEYqllRmhs4S5GmMHWStB3HksbvBEC93+5QDjVsRExiBciRSCOA5ReLekdjrtaFodVV95+
opXAYqmIwPbc5S+xaHGINvfbbEK7vSz70DM53MLJj2E81Jl+lXH1glTFB7W9Ni3YSiiS8JftinjY
2jU6DdFCVWiCGLgJI8lbRAXKtunQKFTOiZriTWxNF9VPp1p6md+beX/SnMm7TDXUJ9Uz2KDHee4V
dvxibD7BDEzfQw3FE9cbSngyhDj7uYG7oX3C7AdbRgHsmzUr3sM5gjxcuuW500hOw2EIALdl1Wga
wIuqaIELEE/A4Xop7nwJ3LOD+2JMLMS4NM2jjEYHxVbsQtrPueWatPEHh6g+R97DuyE0BTYJe37F
tpzAAdJfm9FDI+jKp2zgwsTMRSnQT87OLJPlebJjxCoDWy9oKpTukF4mscSHNCFuOMP+ePDQhF34
dv/MPGsPVFMjeRrw7VUovPWA+nTD0AA9tQfezpHfiq58Cy67XguEO2Tstk+d0r7ZfA57woCUPzRo
w4sMLGVRFM+MsrC1CsoV1eDI1V3z10j1N4PSjYgry8R+gZSkcVn683AVe05V1kmGuuPLgVpMevrT
S/Y0nS7eEZ98YKL/rObiqLVwxFodjGEBlSTokwRNe5zW6ybUge2IO9I3roGfzk+U/A3OhcX2GRkg
3UndEvuSq+1o0J01czZvI+KGdVryTiVBXKvZ2MGY4KSSnpNt3ayCcVmCccladVfMgSXpCAShvxOP
RlvTucQR0pXmAR8vUKcSMUYGRpSGTcuwjWkQUW0Sx3NnJpfQ0NWRqqlYx4V0jlNEmG06aQ+0dfew
l6IPEtf5zBzSLyvLUWfkhcjax6LCBj5V/twsHyAjWKXKM1yndUK9uYkb8yUsGyILgMKuq6J+GvGx
SqS3pMneZlJQV7zSj+Eid/BlX2LV7+KSXotd2iYvWGyLfn4ZeowJRfxuwUoDtvg7EQ67dovqbdYt
ht7zRDhfmv6NFRenSnb337uMwxfSXdRojnWdiCoeevUj4CwOmbbtzB1lpa+7WbGSfcthogCU9dtF
r56dqj+3IZR/LY9umHY+ZITSUxId2Rk7O81e85QA0jjdzFqd7eilN23ioUhjYGVRi9VJcUNzCF9u
Oqc9S9nwUtTTHZSCYqhqrzmBSlFW72aPzaOF4Gt0eSL1FDA9CMy3eaYOTqrhFCOTyOtvGeuU1Ua0
VbF1bJt+x0WwraG0jI7s38J60RCJyK1RJBhnEB8YN0f1yI7tvQA3ME9FHIDtSNC0jsc+UYelsfcW
jekg02nVViz37I5qsPCGbWhDasSrwd2Wlo9JqOPJNRAz/S6xPBoLeVOKDnqtK+2TOvJsux50rhRf
zKj6V0I3cNwxwlotYR9tw3Z+DcvoLQy15yildIEqxIpgQXCq4Q5cqdb4yzpuk9m+YKTesEhnKq+T
+GYm39nsBS7HHAo8Ugrd+hcGkG8IF36I+mc0y2ddo5wrCu3iZgsfsnqaeoTZVX9akvijsrM7nURs
NJFsJ++uwWoJhNRAEPUEaVQWgFw66KVAOU4gCzmZ5vDm3TXFSHzPnjcEihwY7J4+uQdfOTPNTnZr
V0Mo0KmG+BN7g0rqK07vKlmZwctAGoh3ApFf4Lr9eweZyHC0F4NYVN5CYP0JuiCCHFgvd6p/4dkC
BpLW+qqaIMkYBahM4patlpH9gKcR3NW30TuvodYQhwYEo7P4DSjkHfTW4mL35YOyuOv1oBvEh2Wa
SMbzJ7O774JiciwiDBUwGjUQnTHnCfbYSB4UqeLjoYX/ZIYRab7Z/QBI/w1TaB0MFT/Y1XwNzRB8
GB/LFggBn4hzwbJxtEexG1trGxveob/vNYA6T15zgehwRPF4QHeFQme43yJP5Wj7ppwAyg6PBYOF
mNAxXpv0ZCzyeTLj87gkjwmt9Jjoe+RnH3YLCyEBp1PXpF/KfN7ECLXu2UJtmBwr4b2AVQ2IpPbJ
7vLdIbnHueKHfmzVr7MAxHpM8j9MZlCo6m2B9IhNKod+4WMPXwsh9Zd6xL6qwa9cZcBtJOQmZLzM
GoyhZkyDFzSb1lFRIQl2EQbCv2OtkdLUH+vioXPynTfDjZP7Elm4YbBVsp6acNng+pxgaaruPZnN
wGB1LNuzW7NboSflHMjai+FMe6AGfg+7vK3VZl7UrpeXciQHtBo3nDIrqyWJc2LGbL5MduEjzn9m
ZkR/1qEsl08h8rCMu41ifp1ihXIc64c4jZXO7qudt3M6rQH5rnrDvKXm9Dp53k6hBWUWz9alv4B6
WxO+FERcLQuIjYnxBUfljPYYJKKW/HQIxRiCBDjpqRKP4D8BY95VufgPdHNVqcmfKrUC7YgQcm1J
SSQej7c7XzVpb7mKH/X7g+ka703k7Sv8SE2pvyrD2hRputbBbMzutCsUFRo95RyI8SZE++RkgB1i
fI/e8uhChvDSCq6fftIy+GAuyEvXsBEFGNGRZdF6yrpDFyn+GCI2Kc6hdLn7AsArM73Sl+NTolG4
SKZ6CJ75W1HeroasfVsKz++8kD6lecvmHDyX/dbDxrazDNTgcJXMOOPCEuta1sdJ8mUAWXUzB93S
UwwDq9j1xA3phGOgl9ZNoAFfCkZTZH2ojorrLWcQYqgFlNUtjc5RYZDVrAdNVPGtcijU1VfGZwi1
aG/2Dfjw9mEMyaFO9g2Or6byngnm/LZj762nsV41YQUIJgZvU3Yv0Wg8KeFe5il+meFzkheC1pQ4
oAF8UqhZvkkmWdgbzxWVOxm0JwrsoJ7SN8kVU/CPxUrQBSzEHk34CFy7fi+cx2jhoLBhSE4gxObw
jIbm2i7oLsZj3DaPadRspzuNh5DhNUlPeCyZc5H7l4dRwlVbPg52/lCXpDWkBgMVTujCuCyut79X
Cs3MLiEb0BIRoU121euA9hQ/HBFHxq/e0Nx4ZRt0jbEpGZ3zj2QLmru7u+QVARbCRZTioA72Vgt9
NsWpkqnyKEmoWOZsM0MhhqPxpnfd92g0Z7TfDtTX9mnROYrrewaCq2KAfGTyaixIuikOrLhjhYVw
mgI6KvRN0y3Ikudn4kLXvfPmLSSeM75qYcfVxjpzfm0sRAI6hyErrtEIrh6wVIS2q4KxXaLeYGuy
ek3RP18GnQ149zuWiiy46K2Jsws4vIeQX+i2/E/OqmpOXhAhgC387Mv4OesnGAPlLhLQ7QYo1VX+
jWGRfj3cRE3IcocnKR3ZGrjIpQot/EjQKS/efLQQfrJy3qpJ9zEPbRz6tE73XnVT+YuYNkb3wEu3
yyyNhh22gnJuDZgfYjdPZZQECl3Kgz4ZjP5E/JA7SLcXYjbSvvsRY+cgkmVJndwzzVKtA61sN890
MAG5cA+prjccNdX3HNVMEiNKLNYUYHVs7Rr34W8vjedRUz5hoCd6X9BOrvMKdJ64Sv66OEkfjYK4
sc7cL5JBQwHqhsW20nOS7MWPQGijTCxUNXM7zT6QCQYqdnyKcMjqzvATVs1jpEsG65QV42Q/u238
y4ZRwhUiAkNrEpByDo4Wx/lSM4ZMPAkXj5ny1tIAA88E7W5wJL9oWaFtGFVw2zYa+zG+GN4wxzQQ
OjjAk1KgLgFfWrIXoU3vjszS+2kaKPup6VxcEhkWi5gWO18cMFGMRKPMooFdvrswE0HGYG01AYRc
phZBKx1zfV8Ujlq+HbrkCS3DbxLxpeoxJp6RVAGkb9noQa0DkGTXP5XRXW04b2k5v1pu9brcUYAG
qmLR3lwwpYk7veT0w6jAOBBx8jRU74XW+bYHRG/q3zXr283YJc33YDKybQZxChM4qc0wvE36q+dw
9AjtAITkr3M5f8Jlh4XpqELrOKTDZjag0HYRlSAdBMV5X6Owy5RYM2YMWI7uqTxoq70lfStiz08H
tr7y0+QAz4HYrkwG6lnX+g5sXl1CtsErvAL2s2vT6cA5dDYoTi2yrzTf5hwT411zyxpI2zB3pdPV
1rZ48jooSvRCY9rv/mPqP8Gx5pJnQL3TucV15M9eFR16CNWdKLatoTM8t44QTbB+aedoJpSAFE2b
yCav6y6JC1i+mvxCSwMbqiYSOT9uDyW2XtLFmAUQfVU9lz1iwcg56dN3haRtynmzzWydYHgPqY3K
+aeY3jMG+B5hg3HK8uKH5KqVCXoJ3zPhtyQUGrdqJlVOUN3yhPkT6uuw/8nTl9I61SlHMbB2dJys
JR+k8zvqX2b9YFoYh3hAh+Kl6X3PIAdG1eupOdTRsZAMFMd5jU9zTQpXf8/J0XmadMafMXTW4dVB
kRcOTKEnUqDRefY41+O3ik/J0k+kj+10y9wCHFnlqJCN6tuCdEoRPiCH0Sm6RzDvmniq80CDw5J6
xnWYWJj9h4du09anoeq3oz1h1X4pIHO33WbJIx9ya2gGFfpMDay+ViwBOMR95+JaaUwfX9I9ABd6
JvdGBcTZhjHvpB/LPfTberHqZudwdLSJXHs8YoRIMYUsVjWE1NBud/cpVEwhLhGssJnn4/50ohtx
xIV9Qne7WuB9Zixr0YHi19IeLYI3lvDWR/k6VVtVo5szW5MLpAvK/pF8vDX1wD3Q5apzbekDOlZM
hCnA0BydghM60Grpbuv9rNsr0IY+LswS7nxfft53vyN84al87gkWYg8wUjUW4UkHXJ0e5PLc5S+k
kofWWRbdTuoXM39N0KfTusy8AaUCy9mh1uRaIwz+PHibSrtU+bFo55UG+DrMrn3z0LuM933LuppJ
wHGl019Aw0CuxJdf/LTaxc4OXp2A1a/W01KtBAZSA5d0OpV+2b6Ey4st3lyUg+F33MUn1A9oWizo
pERP6I1vpPe2FiHzF+Wk31fhsXVeljD26+YcN7GfdzG1jH2stbM2CSqCf1ISFRPpQATLTS+XTYzr
KfyzLTQHYxZwzq0lImGdMISmOYdMMya7Xg/Jo/Ig0lV0rVZ6niMLpBO3zP0oWR4cZLBIPxvrlwkf
yqoaBezVU9+iUhshigCHoa8ywse69ODxCUt47ES53ON6EPp/cWnvqsHYNC5mF7D5VYTWoJkvJpkD
MCmbw9RPeweEaJmQyaA/ewzbJkscehaFhIcZQGxh8zzYUUu80POsSCmKSb0Uv0msB0733nXnYfyY
oed694zyEB/RRJxh3r1Flr0pF5pELyGCofD7mAQGch1QJgQJ4D8kOmsj0e71zwp5E4sE/Q5q2gAu
34UFCQmO+2i3fL22DJgxMOF9RBeyRtpPWfhHyONp5AXoh2nHpsBfyum4aMSJYJMRRJrkQxLE0qIV
jI/WLG4tWXcKRaBTElmogTycyDEjpWVQ1YXexne1eI/Uee/I+nO0bliWVnbxA6afHX2+lTlPTRu2
jwoHTaVNV6ii+w52FupUl5FUsUnl8JqPkhWy84pNTl+xWWb4b1xKQpdWdYSRIrHLnRN3rNXwFfS4
YlFEbrqEdQHbboYImT9b9s2gpint9pS18GEzG+lMam0BRayxJwMIMb+AANA46rQftNustYqGs3ZZ
iHX7qd069Oswv/ZGf50t/qTW7ohwa3VUINZB9t65cemEm3L4kXhPkI//1DLaM7BCnKjXu4VSgmMG
x4YFcIToTaCmJ2liW9KTc0/CrlfDHDFSa4LbXLyjBHsZZkB5kw0B3rxnbO7MpVrPw7jT6EJVWGAB
s+4JXD5rZLYW1DZkKN7DS8gDscs/L6tO3FT7SGk3wkz2hI8XD3DpgPaWdIuy5WrUIu9d56ZYz3nb
P6gBoi4Mhr9Sw4JaTywvDZDU41K8ajSY65FAznQk7cWaIZS2IyBybbLwnTbRsyyabZ1D5ksB41Wm
AUANC+QWwvdrAWiqLRgwdB49NAbew6y51FkCjQlTUblG3fiYhsUTY+wmmJLivSgEEyVSiUj0xphk
GY+jAZs1Rha5SqM8gP0qiLBgPW47RBu2VpkfOjo/cjmaAzJOFQivetAjFICaNRN2F/5q0E/Y2ilz
bZJavkPFHm0QpyON8QZk2wwwWYIU8tnAwL3Pxu7bVku4tjzrD84DEEQXUqE12m9TZtzSObzkbfwQ
z+oj1THgOIC43BZGatg1wyY0+xuK84RVruN8FzWWmLI4elFzoFX4xbfFZJd1zS61Bp2Dc84NcPbV
q7W0zSFx7B71RWuWHFoEmbJY/XCGdGczqusdVD4ZWsdySzZZ/JESTfnSmESrIqxU3kmUgpWT7tbn
oumpRx1O/ZuHzuUyQBZbOW4W7xuBVMBikld3w4YB6Lea02oLhOAjxYK2jsfyoTDRVowgW0fb/oTj
c2PJcxSpDdeACJrOYLjRobybKuxmrjNuWJ0+52RkUJUYz2RzbKHUPKuChPPezjZDaR61rNnZeXSA
czwGw2AdsYlwnRbc6fk5sseTKMyNR+SrnZPRkDPD7zJmtdV9824AyRs/+6jjsBzVTvcc3xjiGjak
+03L9xCp4VsI56Fn7TRA+1RJfTBQsqkK1EGuoHMnkJVhsuC6mp4lkPfQFghuxXayMaC1ar/kHkuY
tjzURX+qB4aBKCRXeka0pd4VhJQyWUzzT8APQWcZpHrCnW3oR8aUODZVf7IuP+Q0UfBdQ/AqUYCV
0nf5Uhur+ZO1uiAweHBkeGFwxTZFaHswMdeYKGKWmD+Npe9gc4O9jZ/KxjnKTOxKu7zhI90bQr9i
wYF4SkNjLCkDY3GYXAwBsProkHEqKfdixWrLkGyTMtXSp4+Raa+DkAG08IXka1aB5ldXYbKHxRTj
gHE9CjSHXxpnj173T/PeoUByZ3cVDYZ5Kyq4260byKz5rXsSfCSHMF5i8ERnMekbXv1AQPht4+k6
RuJzLuVxMG0izbsPo9Cxpc26HyaW9iCIBQPLZHKDyVMzgjiYdPVeDdWTWWJbjsRXRJbvSjOIHMic
sYYwkIJICMHYAo+euxngm2VVFgtOWxIINOuMP8oyJji2MhwPWrYhiUkTCtR2llcnr3OQdkm9fOkp
v4IpRO62BUHl/SHNMWIf0D9vSu8u+oMVgwpf6TWh5VEWU7txIVA2x6NV7vp6nNEChD0Chdl0Kj4x
O+2C1vLmPRoO44VQJ/xQSDfc7VyNfHL5kL+Qsle/6mULYd41UwXkV5lnKkH35OWNg6yN/TA50LUH
u4ckOAR0WDkvmmIfFKLYYKlUZ94p7AZSQlIBa31VlQbI7MwjjrvMwXS45MQJt+uJSyzg5aDCiP/R
YmcX3PnlX2M2ALbQVBlXSifJBUrsXKZDbcW+GWn7qK4kaXW1Sea4ZQHNYPUgRccGrSS4z40zcben
QR3uLUnENCZ5GrdkuvSOfU+qw8F8jmAs3kV68EzakXV8yabribH3vNd1ih1HCUoCVRA3m1G/4i/r
cHRblvVYwl54I/gHKh9aKN/qS3GIkoWVNzBW4nPQFh7siT3w3HictOzJnsRgTdtxjHQ6IVNgD4oa
dqZICRs/Ld0JlD9AJLnI5DA3GXxbbGLlV9VQyyYVOdCtHSPUmrKQwPRw6EIWIy0IkFLGjTjnSnS3
cjQnhoNO+Is1Z3kAGYv5FtFraW3d0SYXGevfYIpdOhATyXU6AI1a2uE5wcYLcbhs213kzchCvbHe
gXwfThnSpCDrzPymiz0MqlUVsk2z4zR9MbKFJRHR3IcciOWWf3m5GduBcSmgYggUAFoe9dZsjyX0
8W2he/qGFdfY+KMzeL9SoGlzGpR7WmlHwcLP8WYMEwOnQh95jTk3USHMaLPK5p8VmvOR0PoaP2bd
MtOXufsgBIVDm/dWyhUK8MPBwItULiKE1V26Wyiq8jnnO/THItauGfL+Y8+Q7QSMGL2LlNGucHvg
jUaoVmGE+CsejOUpNlLbt1DhHaq6nzd6c4epU4VqhA8LRdU3Wj/uqFCJLd5wrcaueAOuCtEdhtQ9
eGX0W1WZj1hkXSqLQh7b0hg22Rh1IDvFGFtrYoiJqp7qlKyM2LXijV1QyM8iEeSYVYv8s03o1mmu
D/+KZBTfM5BVsONOUVAmW+UcNIROOJqu+0VioE0MQ/OzxyQGgrm2USnl97VsQ0K8Gqdl62r99KpD
PwtqILj02mN1j6DFZ4GYBy0dD/QqRt303JcaUHOhOUdc2fKVpeg5DImhaoVlEYigz6cRD/imlY5x
tljH3vhYGelkGoMcq3I6P80Td515eh/UynTIDdbqvYVjnIlj6By7GCiEW7UAccPeftUSsnVr2miA
dLZufVjiHtWkMuJLCvOtN5EPr5zS7h+EN7VBnfYFOIHB3NtiBjzddVF+Y5PDMoQoWYbZmMfw53O4
c4+Ngaxx+TBMzZhaIN4jYapOurvPM9K8rdUbBnrimVx1NS24/D3gXmvon9kGfdXyV3HEBqUyGJcg
8jmlqpREf8JpexQF6p/J7obvuB3MHX4J/Z9qyv4Z5Lu5dknrhlWtmhs0zNQfxtH7HGfdu/V6Zfgh
6z+m+Y6efETETUGYXcL2fgiX3Y2SMPklvHk51LRk0dD5erFdQDTc2Apwx1WhAzO4HcUedJqdsPwH
g7iudBMhIMuAHYm3H0m+sHHHeWK/jaaMd30YeZ94sWwqexEuVE1uep3HuD/ZYAvOmmDFmrAGQ6/f
q4vRGywI7/jQTQWxKYgZ8+jDgMO3KB15SquIP1xNoNxWzHCZwBLLVBDJlJK5Zrc9NaSBXWCNcC77
mMawviX9pF2NOKKlmZkJbgjE68nyRHV9KJMOwaJyp+cocu2/jnjYXZOZ1QPRkFGOUA0uMgIsMErA
g6Chm6EDUWlSGMr8NoUBXrdVc2CLIx+9pCVSy+jDGk9l0+xdc9aeDJXPe0gkbeDgn2VeP8woD7oC
SIhLMkfQuUnzWWFi2U68U+/MR0mP4jwcctZCkmQLgf6bh1Kql6jR5WuYl8lbj8SXy7KhCbEiYsSN
ySFQPV+F9oBcbE718JebS/kC4dZzJiTR21k7H8zYrHd8oRFrYI1412aWgcaDsZYjo/WpzLJAUHbf
AIH3m7Cr5lOZeDEKOxM9NFimO+hEl27ZbVIat7c2NtO9RDVMrUUoEUc5Uwqb4bqDDeUaG3Hj/yf/
3v8BcP6P/wTcxHv3X1xxnoEnznYBJ7u2ZdnGHcf583VLygg6p/E/DQA6Bol/h0kt4gDO2N5gRWhJ
0QFf/f//m8R/xYwBHDUcpBc8kdBFCW9z7j/Kf/qrkh7Dh5tCFl8vm2iXYcxacw/5wK18K0h9MjfY
EK/bb8sf1twP/kkLxo19IO2W9fZGrb3q1OzmN/nffALG//PnsgSHnDB0x3XujO3/9HMBqvUymdx/
Lj7wVbyGB3bEsLQVgfbx3/1lzn/lVf/vD0FAgwO4Zktpyf/r8w5xuuRSatyLY/gEY6r9yQRvbGi9
kn/1v0g7s924tSzb/spFvjOLfXNRlQ/BYPSdItRZL4Qky+z7nl9/B515M62QIFVWAQfGMWyZQQbJ
vfZac46ZHKlKpu2KTiAm4j/Yw+2wpK1EYrJAZwyKuhPVbC+VWKW/h9cdxmTrYUYgxdVyu4GuLfq1
MvxNEWOW1NfqT11TNvLYo4bI6wfoE4sm7VehQJ3RVOKRJU5fKor7WKhw1ZoSeYpyX3uofHpBPWcq
UA5035j+u/gtGftXNs/yQ6TXKjgchs+hiK1sbBgMeelLWdA/NXtho1QxVNHUIVxyijQcsYZVD7qO
qziW3D0i/+BJFtV1X5HBUzGSIW6Lp9L0i/rkY5l0Kg0vNvX0k8gM7Ou78LPrr4qELcmKaqqo2t5/
2Qnpop7fI6SXzWZVtEV+w2cEW9CW6mOOGOqbm17+7OZSZUnnMbIkVZevbnoyzSFNtv42QA+zxT1F
boas+UtXb5GhjarJYAiYhd+09c5qlPpWrPx0Dto+oL+TNnNeL4gzy0K68VItufVKclH6ksUnKUP1
J3D4dCliOWNEoEYLNVX69deX6/fz/6drdnpo1QlOqHIOsmVd3a80fhA2i3x+FHZgngSGA3QTMEmU
qtPCfkaVFxDzCVUpoIp3MwNXOqYwrIAUQ00t/hKiOHW+/lCffYeGZEiaxKeCpHf1mXR5MC0lIlCu
KMI7XROH3g77QiArpu7Z2udqdv/1Aa+tw9NFMCBF6QYmYrLqrqzD7tjnWlVom14Jbio3e9EkX7K/
PsQn7+F3h5juoz9eQprWMUTOtA0WrLXa7qkyZ2WqfnMQ6dMrp9H8MXjqdUW+unIwJcE4jPom+UXH
4BRtu7tkCTlpri7Sg3dbrJEmbYqHr89MwkF+vcSYyGf+edDp6v5xaoOmuW2p6Juyxs1KTuYTw8qn
pMjWKQkXtuoFF7MLV8zgCvwb3t3XR//0uv5x8OnP/zg4Zb0UhIK+EYA/NCn49zu5/OYEp1fG9SNi
8opVJOjXmnK9hKqyKEx8go0m3UfFOaoapnc3tSTOJKaIX5+N/Nm1NMEdiSxV/MO/wzT+OJ0MtT61
Ao6cuYQsbk52pF2xYLkMnx495gIzLOH7aJFvxjf2yd+slABMP54olY0kibLG43d19ygklktCbWx4
7bSQJ/GSNRkkWhL9hGgV61WVId2WkI8MXXTz9Yl/dudamqUoMvco5PLri0ymsQdWzN9KF/3JXE71
gmCnWz+0WXuqeTdPHWCCqN3Db6649MlJvzvw1d2LqUmqXMvHfD2Ds+HeuEtylefZMlimq/g+YvAV
z1iQbXLj5+E3z+sndxboYYPSTBRNCQvn+5tXZc8jSEpIrEabisBfImHXk2e3w82m4tcpB+VFhGh4
+vpaf3zb8ZqTJ/Ssxq1mqldvuxhflMfWcUtkUUcgCjYurzfFl68PIn18MIkwlCwWAhYYBcbt+3Pz
JcOgYqm3CKjY59Ehws88DxzLJmnL6RJi62ZhO29exm/OTp4+/rvHVdbIT2UvoXFhFRqmVwfWoLvK
vbi1qFbxWvUGj6uu4kizyFdt9HrVxEax7hqJKpSOKunVOcGEiuvN21zIl13WE6YieoadS5V8E0Za
v8XalC0Kn/Wa4GHlrvJ7dJw5lt3L1xftwzX7/dFNmYkARbl6/fSHRtIkpkJuXYJ7HlCWGGPtu/v6
GB/LYQ7CrlGSLB2cBzfB++vT9XUtDRxERm7gaBDx1k1TjPMB5+yDnNbyD2whDQHFqYUysdQLcr5A
bC7yjg1El6bWN+f84fmbPo5qGayO8m+I8vuPY9K9sNxQ2bY90KuMfpfdNQkpXKInrkpzIIe2KNtk
1THC+ead8+mRNVrKFi9cmZfa+yPLEmEwdaNsaTiZEG00ykS5EVSw8hVJQl5BV2pgzLdSk0TffP0l
aJ9807+feUbThjnRod8fu0sUEFqasjWEBglmcOjwgS15klAbj5TeVvALXNpkupAfBp+A2jFPHl2A
E0XREJ6ipWD6XRx6vfjAcPOFTsOL3PRrsqbPbSBhOZSre9bF24ApOw1dJKE4/1FIqXcu/PKfRhvo
c9FSCHZVCMQiI6Bg4LdwyS2Xp9mU1fuHKVC9ka2txb9BU9j7JeTYjtPxQYfzZuFQm9VZCqAqPjFm
3gUWWw12yHaGUJqERSxI5ki2EgCBRz9DHQ4HpPqm1P9dy1896RrxSAqrlSRr1G/vL2ISp5UQtNoW
NyuiY9OvHF8Vmxvsx8bCJ0hgSWMkQbcepLZSxsK8rascfqlsEKxVjrrTTFM0BLHCAsCUcZB8ZVwP
fvNd6Sd98kbSRF2RaCrrovxhbZNinUG7oW2HssAHb2nhTYZW6hIZkFlZjlPbGPWKAVZC168OQFHG
TIY6oRrvvr7rfr/6ri+YotOiVSWTTdI1CFzOfNoEtAd9EgAuBfG9JCUmpM50uYcKaWx3VUlEpmV6
tgSi0tGHtAfrHCF4EhMZWnQU6t+UHJ89B+B/ND4NjmteA++/Qi2VxAAO6zYq3J2qMlsX6vyusMzF
12f+3WGmV8EfZdVY+WUUKsZWp49TYseGObXWhR9fH0T5UH3LGqvdv07mirMO0m5oFPrFiObTFaiC
x7Hqq71VRAQiFuoBYGmJHFJGrlHpzKrYywDwZJ4xmL98LKGA5BSedL83lrme4ExTSHwt6rXvhneW
Ag+lIh/EhlqMWzb1Ga+pDy6df2iwTLor5cmrp64XsZI46ggf1VwhmbEdRuEzggc0Vab5RoG5ni73
/+DyWqZBewm5PJXr1dtMzoqxTyVrW0UASRCSaEiBB+ubu/eT1zUpNP86yHT1//gOE7cdBV+x2Kmq
86TrH2LykxJdnls03THPLbEI7775Qj95cA32xOyK2YVO9cL7Qza0V02LDrJypPWpPKJ5mxJetYqt
fQ/4dpkukmXuhH3itDplBsD4LUoirSWPbaY/IkBgLr7zF5Hd260jz+t9vjTtrz/jJ3e2wZtFYvW0
KNl/V0N/XJWUkXNgqNEORQhJt9vIcDoSO/93x5CvLgPJXwzxop1VV0u5V5Au6Os6Cr45yodimD0H
4hEdT70hsi5ePT1BLfYB6cs7SfZ3PrB11pkVjmNHFIStJIjfNT4+OxwgDgMckCyp1IvvTwrRrAoz
mFeeU9w/wS5gwlfZU31aOt6JpLWFuiht9Jf/9vfFEmCQWiZPI0aaDu8PK491AbRc2vW5ymlSgm3E
3nfveTEJ/8sjXb3zvLAIUuYWO+TfLbOK2kAiljQ4r3x5+fX98ckCx0mZECvFqZr6sKNISkuQulze
xWrs1bgYNeOmw5y8KRCabAWj7k4iBhBigEtxBmKQwN+ArE4LTfjqm0/yYf8s80m4gQirIjpDFq9u
ooKxIulXvGKrWlkZShH/EHIveEIGL6EwZRj+LNR+vNdUYtDGtsvv4ipkg/f1p/j4TOoEFhqiSX1N
0tX1nVynbax2irKj32SuUJ2HFGVDuUrlVvjufD8uORxKVykhGb4qxHG8v51SSFxpOyFyWrPaIh9V
5rlSEzptadkCZwTS2MTSL3Dbm03dVURcViKxlQkzu75rcQGoVYZEU43njTha9Ifzb4u06Tl6X3Pw
CWlcs+E0NUO9/kaUykdh0Pc7rLdLiQ0glqMl5LNlfyAcd559d0E+PtZsnNjeQgDkG2BX/f6CmCFi
C62VeLTcKYQQmORTJSve3mIAXbLC5sLOT+R+3Zsqilnepzsd0P4a2+R4MkrVe2Evq9pDxgy0y9Eu
tYVmRrO6YiD9zV1ifHabUC/oE7qQZfPDd0cSGHFfyg4gL2nuspqim5NJ5mYXgGJZgo+WlGRnB+2R
SPD5kGCm6Lvm5MbtXgGYYrdWdUlVwAx92Lc2HeduIRtNTySL/AJt1ANk7GfLGEraPLXqU1o0SwXO
E6EvxSIOrE3aKw+48rBr59wXAJ5zCdyap/KLXsUvrjputLR78f3qhJxqlYX4EBRTumXeBJRqxJLn
Z/HMkJpV6rcnRkO3hS8c8jTpZxCbeA9YLt0TDDKzsZZnMgoyB3jHtm6h0iCwN1Zy1m+MXu/fGrY/
zqBKL0xH8mU0+YN9r/nZ993oEDQfwvTp1qofj3ODbMSFm3v7xCjPqhmCmEoWYglHtGI75QSMP79+
lj+7n+iFiRO8krXpep6Qm12kiGRL9jKWVtAEIxRG6GUQ7tUGJLFYmauw8YxvKo/Pbg2DaYJBhhe/
Xu/RjbZWxxyIvAr64x6ZI98xfMRbHTDON0eaVoGrx5OZHbcfjwwpf/rVC5NYYd1iYrJvJEsQQGeg
qB87wV+QyRHdsOfHE0ZkaP3c5AKmo6+v7SdnKals3lRdomEjfujzm4RVRiRuw2B5ZcZdQpd0cwdh
j/XvL4UciBcQgxrYU9cdrzpySSHp/T0otFmNg0Lwburgm93o5yfzr2PI7188yqh5JsPlvR7XlC24
12V97RG4+fUl+9C7kxGi/HEm09v2z3Kv8LNmzP19QPw3CWTgx3vv8etDfLJL1NmPsWwxFQGjql+9
QrkdDamDu2mO9IcC+VQLuhPWZDMkaKJMdeNZ5J2HzV0gU5x18kn3lGMzYrH45nNMV+zq1tRUSWYl
JTdrGk69P1cASFk5DsZOvuFzLKQVkmfbvfz3OrH6ZzWMRi9BY/cigqO9LqRBjjSFq2NFxPIZlklg
x4G48uXa9rIDFD4G9fOa5HhxT1IwHxcsOklMKLxkBYpQcOl4FdIUWYrRz7g7dffpo2shXLiz2AXU
5X4U7no01kg9ioo+C02ZXykEQ0Rn/XNJeq8aPVQG1L8wmjfCye3v/OjZ6g6ZfgCTNxPQIg/dgKpS
swMUs5bKxQ/RRmMfuhdY0d1qAe1ZIyRRKd1T25Yzg9iShigtf/SdNmef37ySkUnmBEZ9sP2emd4Z
vGSwRAlIm+qFFN30yhECfSPNuxqErNMsaf2zCpmdQza22dyOmZMHdKnn0VIr58WN3qziaDWob30/
t7SFafg2mEwn+mUB6gooA+0yuickma6QD/u92Is+cP5Xvzl1DTLfRWrZI76jcGmGNy6Gf2D0wp5f
DWkBFYhPMLSrSHLMG5fI7nKp7dXwTm63gvBoItntDn7gANlIyoWnLQnpzIA8yBNNyk7FRVYpS6hV
rIUbX8RA7pQSyP6TFqyNeDNGYGJSvJW7Qj0J4z7NlpW+1qKt0hHnfRummykVrCKrvZ317dzFBRWK
Dvvq+NkSHTN4xWM91Di0tmoABnGhgQt0d2a6bgDjFEfNeKhH9uAzXd+oCQrLU2UiBHRczBrQL/DS
D4vyVlZnzVYi5SO+GIAPoT9Um6wGprWS8kvJrlI7DihK8IzqToZ9xYMqs0S7rBmLAhWFDl4BNt9G
jZB2QPwnRf6JJAki6dPulw7+oV434l6rNjqZp4mNAIxAAzQGvXXryo+odIdoTZiPC11WB6dSOaLx
6BIB+qBhvhyPZbaIvHnaL0fzGBQwHYGTdMosE5zMshGJ8aOSNDO6S0iMZ0Zu8Yg4HAoaAqZAWfje
K3IMdD9oZWjD5SKjLKA9P6QwxiuWty2IjezU1NwSPbnXZVzOBH8cZjRGzHWmaSuAdI/NWCxSiAJV
nK+QnePH+jUYtGSxqrY5VufIFRZoC3aVVCILO/jKJk7rXW3ZqUFsq6SuS/R0YYRmCSoSlDNccNzu
8b1opgu3OWBniOLLb/JTJDgV+vtxOMF3IoptWRH4JTQ/sixeWNBz48oeixWSwKJ5cVGPk9otjBoP
3akt1zzcZbzzxGMungZt2/cHdTgT51z2Dg+Fp9gWnjqcgCnRR1tLw9K87oQXJUfKQZPdWgXpLS4z
13tIim0nreGJ0E5Nyl9de0Y4yNsjbXGMhWsvWbjiQVVJLBBmcbmQi1sB+21LT8kVQ4i/qTO628ja
CynQCZKFGhXY7Qihc3xKeqB5t77PI7cY2p2Gf8VsGenJMEOQ/FLF2ISI2foALlB7gsxopSfdvOvg
XGXNo6/dNphem662tQCAEM5ekX25NLoHNjRTGF6/s/K7Ur0k4TEsdqPcgnc5qsJjwgumTp5LGicI
Y1ADlk6A06+pH3pMl83aTA+D8CAnlzC6a4YnoySDxUSLNczqfJWkD7jzRe/I+B97rxvPVb2w9XGh
ZMwEZAcEoyUdGlQoBFL4+1rcNPJ85J2igDW2w3QHNYRsYBi8q2zchcECyy+sxIJysutWOLthsuBy
TgUbl+dI9oK0xLINgEc6oEYOMK2ARAVphpmuDWHW9lum3LPYX5TYiyWmsuJrGKVODBGAzOy56x98
kDZxbM2Y6oEai+bYtXmbKqBS8Ro2or7ATB21hK0xR+2FKdVgKSH060xKWnWdB5cWjV6GE5awE9QB
l37vlfJMzOZhM8wx97UC6lwEpgJEG1qDHg8bukAMcVV09ts5HhbwyEgleY7rH1Zxh92ayqocFjDb
COko7JGtjOeirmwcQ3hT9SWhAxruOs57gMYxPBrG2hgPo3oPbwsdLA3plshj18njRSWxh3KqlzJ/
K0NkjNgRX8rECQmXU9UzwiUjXUXDjRys/OgseJAp58GwKfpNV0BsUmcdLK2OZ4WmirSMdKwsSwYJ
g7CpcJyrOwEXpH8R6vmwFOvdAJPPmDXZChcE4Ai+fWk2sIi9at26MM8BUXck1eg1fodNIUAFEvDs
l0svm3fFiyqF0r9fqWqkh2g61Qj/XbepI81kQ5P5e1KLhSdFHKBDuGZwo07htN8c6nd34Lrs0SwR
SqxsgTu+Hpx6hWdEXRzsmT6uNaPGsRFuutywG6SGevQKlBu+mriwkP1bpMAQjeEEUTkL8flirJlB
O5m1xmBr3Z6NyaIzupVSPtE7nBH/szLF82DB4I4BZdb471QQogpQ0gFyWQVgh50opmpAKsIFwzNB
ORavQ1FoHl3Df/VUHZ31oO0TN9u1LRrRPLn3fDId1L47C3m2V3gxjaG+IxmOuw3nHvoFYzD2/mSa
r1ob3faZjfkyYLZl9abthTct+KVglxiYOMC9ZDtitObGSEBQwl+X6FsPPK/w5wURiLKA9+6mS5/V
8dSp6sJK37qm2XgA6aK2n+mo5KZsi5mmsfktlDcpCo9WBg4+HXeCZ5J6hu/g2zJ1CjH4UKiyTVPZ
y0y9p+uNvBbrUiJX/r5wKT5aICiRqxGO155dr9gJ0qulxnZa3VqjueuYScs6dsT8tdIrnjR9Nmbx
pWkw4vqhfvFKg8pjzMkLhFS2NuFr8spBvx4OYG7V377KIdZ5brCzW8Yb8eUsjEprS2K9EUFtarFf
LLKCdUmTHDeDqQh4rRv5+htPW4cVYm0/cca0XPnZysixn1r7zPpVRitPOAb4JvUlgMEShGhRUDot
DW3hCt4RycC2E9p5O+4TaeGZDoRPt8UMEjyKWIChGgLrIyR0phB54J4IYx0IgUKWj6FxdOcI/mH8
iRHUiBlGEo01A2hKXGzKYmnlAErmzZv/1uGe8je+sCr0ZZK6VDUOkGTAn/l4p49zwsNhy88Mc52P
WAfmomsLE7XO2Jsi+QPWo2I5lHIq5EpU/iUg7Tn8ATNcUbX0TbGfGLmh9lMYDk3XMKewdSQABpEu
ZvCWZBcRA6yAlfXOA5+icnmVblnd9+P9UP+02mipFsJSde9rehleco6B1nnRi9C/Joju6e8RNvVD
FtZa+rPyn0PM+C4wq1p/pJvCqfr+Wcejqx27dKYZiDAxBB+FHQuj2thJc/Sfa8IFNqnCJAxq3nKs
t4rvWAKL1MZ6CMWzqSFw57tzlAqXLPrdSRjDrY2z0+qm7EEWWnhTex+zOCVcEZ6y1CYEXAPnBdDW
jpWEQROl3SKghB1A0z7C/x/IHEKeP5cUAjFZO8wf7BeY3dgYvsNmJpI6qVpOSdBOrOwEZZc9hdGN
Sy0a5/UsNAwKeLy9Sy981mCK+NI6xSoaVXO9XA3AiXjdsDoQOtblv0ZKzGIBOWHeBQ94e8tIhPi8
Ugv/lMr3jX/s2zWjSxhNz2W4zYlabFL2HwkCYuWiWSyTcsbYVplLCS0sVpIkY1/RqgsFA45s9mvF
OlZT9IZVL3M5dWTjEQvWQakf0/EAjILCKyCdV5nBIZ/BnrRlU3Ok0lyDDsLrdbG6vYmbK5F+FASJ
klOPEa8DSoBr8j4c1wI0+TCHPCuwroEY89OK1yxLcF/xlUamtqrA1DaN5ojpxHEdH0m9PXa6a/c4
OJNkVRoxgAiwCDeat+vTldaQB36ucrC7OzwzwYC3YKADo55E9T6c8LYYlCHK4lHHoJ952xC/Q+8t
arQzqa+vSyUHtM1dGBQFJlw8wRHmGVwR8ilKOtmGRD0jzIrMZMOzi6SxU5hGfgMKPw2bUyNSDIU4
ZptosoBj8+Lhw9F9COOHHgJ1L8eHbgiwWu56by00+zJYkhG8kdqHWD3BXp1P9cXwy4hg/LJPzItf
Zv7DE/Y+RZMgQwC4tA1ZQIR/DuHC1AiFJgskW/tQDliNciLRdlWi2b57Mam3e3Zb0UzgzLJ9SrYJ
+Iv2gTToMYLvc8oippnlT/CHvoblPpr7/aZtfzTmj7a4ZOGrSA6Dv+k4AzY+mogXYh3iyhWl1Vju
u/oMrguf1pIMkrGHlPAwlj99jTp21qUE3C5y4xfBxnYW/Oz8SyG8ud59092KRBkqGLggp6WXoVnn
4oulri13GwsrrQNV0OwrfJbCXXJnlk6izfViF0Pp0LpFMNIoXObYDlvI1pgsYEGYbJw2afwSeOSZ
wP4hzfU0GueRraD1K7f2errFA+w047FWa6cQHnr9Zx5rFEveyvUuhMTBqSN160bCC4+jy466jVVc
1JZO6Al4HSejaRQCa+shiVnpPMX/GRIxJ2AnTrSB24AsiDrskCffBzWa74yqtbbBnDoGPxgF3jLj
Zsmx1w8UrYIVIXgiiKkG5iE0jqyyqqUJmYe5UwVUAfpbBhve42Ylkg+GiZWfasjtY34opWWartoK
QLuwEkB6sZLPukORH6yQ2KuL75Flvc3QsQN8S0zU/3fEdMGlekIyP+8otdXi0AYYeurX3ghXo+bv
YMvMsMk67UjsWXHMg35TwWlSqlvKWpKghIPRazP02cgW70Of95erOOgo17Uv7LDC1v2xVGhRhNnC
InVDMypWHih39ChE+tOQPJJuYYAIKHIKdrosPVwKVPazliVIPKs5o0GgB+Wr0T/FGPyqk94Ha14L
lnWJIgrtM9kQHRwRt6X7sc+MfdNEmMfOo1ezZTnAPdiwcIDs2anm2pNOge5YGS/3u1gHs7WQoJ0I
1Fh8iXdY4AMicLMfamh7ylzPbzFYhsk8+WmWy4S0yRX7ebbcIxSVEwS0MoUjRhzqyW1XAzsL/yG8
JMXN0C/gi8w0fLj1Y31WWKAIAq9uVW0XZDq7l3ymWb9CiIav5HSXKkyzW5JZ9XbWvunNidmA7zM2
5Ft/zssHJHKDvDQLGOMSNw3emF3QroQCqA8xBBkPKoF3aETfgNOyLG0S8SbM7vT+qOYHowSAe8TI
iGAWVw3WSXDBs0C8kYZFb1QzvGMd76iKlJeArGP3Vpa45W8smJxe+wycsSU3yDNmMXGYYrpN3INW
3ojFSeVtH+vLVl1SP+TWIQq2hX7RjHOUnd2YnloSP7bZJsnGdSwOS88Pb5HxApGExh5RGACc1MM7
v46ome0MupcLQwlYke7BNK8vWrAqcJ27uk5O+DOg2JknbEzYZHG05h1ch7FNvwh80GwU3uAas8Dc
yuQTq8cK7x8vHgvoI2C7rZvcKPpeMs4E+wTSIihveNf33g8wesAovGJLiBMhGaQF7LHQOyORtiPQ
iW3k3WrcnG6+M3Oijk75cDvGm/atYwOQnoScNNycoO/6sWSpLoGDwkwIBpxYjhefsMpC4dEuiCXM
TtxkEoybHnN10C6aGHsaiIM2tG54ttddoJyG8rb1QbmMy7A5jndK5jqFDx/PB14YUYRLJzleeIAr
871V5ovQfBx0xwTQWBYLOG+xcOqzbZ67iMLAGba41cCTpFZox7hJg1FbJXBS3YIlNJiF0noiKEfV
jx4/SUuND0p1Jg3PVenQcpYlJxUmRQsP8KpnKhbGJi92ZGqnZDh3wG5y/y4v1xIl84ggJgQZFsk3
CY1JTPNp+VSUG4sYmyJ+ipUjOtGZm+yi/MaFimiVr7EK+rkgQie9yUFuJ2uz3AY4XdJoDnHRku6r
/KGGl1cc6saxcieLKICXTKTKH+ChZ5178sBqBUts4yKpdtpOLzZdtcoIge2XvBFYn6l7aTrN1Pqt
xXFU8DycFNdJwKqQ8jqKTgdWR+GHqenc/qZUTgrbLmWMnaZA7EycihdeYvlSWD+GZqGjAbXWNS1c
Hf4Dj4k5JYg+ltY8H54q6T6JFhk5LJZMi8CnhZHYIzFPxP22uIek/lnV+ND6nquKaLvrdiI9o7e+
3eXsRAzGdRTxvHJlyEbWrRGTfZwySrMr6c0qt4Ow8FSgPhBU04tByDRZESVwpfCektYMFxZoboMc
sQ21TV8v1bM7zkeScDtCCO2UBidDysEJC4e0orK4tWTHu6uTZTVcopjMbTYX6348A29A2D48FDwM
4VzPdnBnRBAgohOOTs1TWDuhYWvSPrtEwAumDRTETwr+dSli+6O6gDGz7Ia1K1G3zmtvVaOTJxfL
0GYmZUWYopgkU+k2FzYeGdHBSWsvurRhiwBC3Ulf9Wl1gYbs3sbdgcg48lVCbROEJz08mMOGyrno
WhuyorKyin0tPXjdcaQ25ekLkg2GRMCQyEdQQ9MYe/XCn1og4Ve9LcLuFu84wiBtG7YgrxjB3npZ
/2yYOElVEif1srVlLp6mba2zRb3sm5eCDJlZTD672m07a9O4v8bhtep4un7lQjeXWepFdMojnOMB
A7oIWWY0T6qH5rEzZhIu4XBeiPNyfJJcuvl02MjlsEdhE+VOXR4U2kXKqVRvu/GciOQ3gy9Bnu0f
Q/egxhvSzM1mQXx0SZitCmupX9YmN/RLIW50+tzd1isd2Z8L9V0s3Ff0MHGA87A+hIDrrJMINwfG
jHeC5MFTQUSY3y3SetXxjErrrjrrwskLqFyWQNCEkXCYiujfeO2F5zJ9gtq5RNY6lheyOSxv3pc3
pr+dnpTs1JmLkK11Fa2zYGVWsLnOQ7RNqmNfPVISadocnNv0GRZt44SkybS2chtRuqVnXAQKpXUf
QPdAOMLYxqX0a0pAXVNySGtPBfmjR4NSOsSAEzRAsNDcx20aF49W0hoOSbGjk0Ba3ci5D9BUljP2
bjnzCZkOP66RJbTzF4PgXrvrynjLAI1jYlr/ptnwyfgPNYVoonFhRGVcT2uVKFVcv0n3Guzx0trC
Zf3mAJ+0MnTkCAh5NLyMROq9n7kV3cAcXaSbGio0zwv/BcQPnOO2xMg28HZB2vhNv+uTuanOkA9p
iMzQ8YMKO0gNuevicC/phUBYlmk2zyJDKdwBRHt9pzH7RC6jAydBh4ssBz/s1ekpE/eQmpLcl4lB
7cnBxSOmwQkHLXc8wH9PX48wPz23Pw43TTj/mNYmLnEXsUkrL2eEWjZpt4V/raxVRQ2/kbN9dmMQ
zImHb5qUmuLVicmpGg3DGO1JiSGuxevjrd+17vHfPx0m6ArWVsy0+vXV6ytRD6H/0m4ByMMLcGxf
Ul7uXx/kE0EC23z8ABJjCEW81gulGbqKsYv3kLHjs2XQbzX8HimPHnvWD8vyujugY9ajCdLkO/vc
Z18Xu37ufVGSZPH6InaG7FaVlpH+IIBiE2pH9ybuT/j69Rl+dhOidzahX07GUUl5f1fkAV1f8tWg
xEU7Uc6W+GZJuteWtCv+B8/Wn0ea7po/7j8ZSiM1WLbvgqkN262S0AO38a2U8rOvDKGKwUVT5Mk7
9v4wsZXKQ0HXsNqwItKmjA7eylrEc5JIbWSi0yJFsfT635vcf/KlGZO/iHciqr8POs7EcNtIUfjS
+gvxecR9P7rqN/f9J18Yh7C0SSo6qe2uhAge4m2k19m+0oaFROBBIW1pRa8Kqfm72Og/Xvv/671l
p793+au//Se/f83QMgWeX1/99m/74LXMquxX/Z/Tj/3zr73/ob8d87f0Updvb/X+Ob/+m+9+kH//
H8efP9fP734D0jGoh5vmrRzOb1UT178Pwied/uZ/9w//z9vvf+V2yN/+6y+vsFzq6V8jKz39yz/+
aP0T0sBklP+PP//9f/zh4Tnh5/ZvffCaffiBf+QOm/pf0WNMSjmTGwy3NV/A/88dlsy/ouFVkSlx
ByK9Z0FLs7L2/+svivxXXFSwDwzeh3TlVe7+KmumP5LUv2oMoNEI8pBP2m7j38ke1t6LTjWES6j3
dBHx66R/F82rx6xUWlSYhFXvSWdQHK8DcCDG9Tlp+hq7KB3H0jj5htrvVVIo//6L/s//g4FDIBEo
JLr07XKIDmE7Bq++oNMB1C02Y7EiohvwioVYA//tyHjwYtigtdlYBGkG8l5jiLglqJYiNinrC0CS
7pSw1+xzuuPE+4qYTDium5dsxOOitUkROMSklb+FMQlT6ZA/GQFCgbTYioYPulcbDLw/Bk1qzxqr
o96KOVARXDTEAFZHv+nPf3zX/7jr/2RUSL/frP+aeXEF+eIUXG+6SuoBxuXpCfzjRRV0QexH7HF2
gR6MzXyIs+KYCiXZNX5vrmq5Shiu5AwQFWb7ilgnJzeKxkOSBCayA6q9vgz8iMmqp1UL86fs+i++
6LN5H+TkZKlJu4lUcxl5vrTLdYL5LLKMbZ5OaReoDahGI0y3sBPxoQQiYGW3UB7EIhBseJ6od7L4
UQiO3WDkP1I5DdZw5+j4JbSvQi2RljKMjZkRydJN2wrdKq7ZcWW+X2yReuc7kCBkOhBH28iasBuT
YDgNvtKfRMBT5JjKgNAExtVTKS8oUXTj1UM/pZIQsKzk6V7h59GYWFuP8Ii9oKK1oXJl2jb9X5Ar
3RkyU5u4xEEVunxfx0Ac0UharwQfO4YVM0lW6KqU8thtXMHE1RijLDHEhDmdQIVLVPTCI1CXZldy
+/sXnJE0l0PryEqM8rU1qmXAxd9WYwi8Nw+Gp9bz1mFxJ7i5+aaaUO/hyjOPdstZI3fSrzFGMDoI
/4+w81qO3Nii7BchAgmP1yqYKpSlbbJfEG3hvcfXz0JJc3WlmdB9oUg2RYMCMk+es/de/bccyTFK
z0W8j0lCT82gof7vd87/++ih4FcoVQlaM/4/Nw7Ltd6LKRdnFdUrxKsixO7eqPHLaJCn0q+5F/YD
Xc9QsZMTqb3yd3WGgZlHxRDYBj3DoRjHV8Yf4j6mChNpPsIs0DhaiiojAvdIf2q0jDcIqp9IGJEm
yPkyAzsC5MsYIWlOo9skqfFrrLdmTCvofa832izJnjAy9U3liEc2ti32ozYqbyl5jUdSmAQQH5eJ
BkPvBKAYjid0v/SKElKtp83wwYGNb1FYJtkPJEahz4BcGpIZfxbm+79fRHMrDv/76bPZ2tjbSFTS
KcWF8Y/1i1xTTalVvf7z6ROhoT+XYoqcJiSsd0VBfFFimnywmSHgQorlTEgikTdhDXwG9oEiCNOh
b4aFeH58zvxOjF3/3OesYela3uQm4hVSzIvZivZJV6bqLjKVR5UswG/M1oqjMhrKWwbGdq+lVeOQ
JUnPuOj111aTPxKiKFkEyJSN4fYy+d1bidmiGeNNCwZpL/qVb1biOSIFH0ZSVvxYYXTuJ5E+j2oi
b7mOCGemMb3LGYFGY2PM93le26OyZK2jAiX8MqS57sRLohwywA/I92W0a0x0GFx8lzSsvwg8gbUS
T5zJ0XiBfr0cpQ1Qs60z9rbOPN6rrPFXBb76WE315d9fp0d9/V+vE5WVbckWO5ctqMKhWf59lRQV
M2ASwMQpFG2Dm3D51Ka++A1veGdJXfYzndAGWlaho6MAvqVEpKxkml17vPr1l1zASEzDZDkRZ1gx
VwGt0OyVUR9vUxcZL+s6ba38yvR0DQDtImR53/QxsdpSee0t7YVKtjrqBl0BNfyE1EBbICFVWDXq
OYgjAmtqccDqHl4NMa23xxvI8enZZhBjjiafygbj8D+uyd9rT9SaKM6RZmCj3XYR3vn7NYH/F87M
36dTkv8sBzW5GJFMY7TTAFZa9LkJpUAEocY6Ck3igecRmvmk6ah8qpV8UUJN3/Qq/hK3XYHSDliV
nQ9IvlZF/YKlK0vLn/gh54OEYO2SVHo0kz8yVhdrmLTjqhgrDXy99uwRpZ2oiuZecc/tCyMzfiw2
5KMm/64bEmEGHQMWqZXpGJF9eCGW1Cbct1q+F7SFaIMWX+vaULYk/TFQ9cp+kjBC0kGBTKYU9GOl
/5X1oG1nz7/dTDRTuIU47WOhVfCP/OPCrRUpYunSn4RW5bc5JHaQuVtewtvsxfclh73VqRIOjWaO
X9qM+QBLP6noqtQ9L4oKAVGrIr+Z255TmvZlsrPSUdW2uS5ZUhP9PdlvRUL+jbV0mBp1Y2IhUSvm
vZlGhlDGEMtS19eiWTDTSRkUSLZMVx/01Mtx10MCgbdql0DcbLpU4dym52x7UUbSkeI+Gt8IzKLl
rjFMW4GzOoNihN///d56pKX8/RLZeNNx8VDdcej957pYlBpzVVhaJ8MqydzorQmqgHGuYGB/Uaa8
OvZ9DhBoMpiqzeRL2hVbS7YO4Y8kUAEq/2zhbO1DYqjRSMfEv4po9mojfzOUzrdalay0FvpisFCN
rEBIU9n7979A246S//gL2BuJLRG2ohHG8I+Ti7qQfBw3dXGyZOq+ojddeR6b575QgIqttitpafOc
633Aoae/5rb1mq3T8tWKaL4RR7k4rcHtDI5gfWrkKd+JfFy/0WrkmNczd7LLPD8jF68B5GR7MUAQ
KNTmqiTRPqFPef/rDSULqBJRmwTT6QWrv6O2snT9o6A0uzdBCMDRXog/W7K49zMzVIGC5JAOCswP
elNr16gf3v798qjbn//fl4c2xrbh4Vxj+diOA39/BhoyIy0odTNq4klguJ27J3VRYz+HpLcbDXsP
uHZ0xEoOta5L06UbEHvHUdceLVlCpNi35nub4dgeqrR/lcqwdCpJt3BQdMUt01Ge5Kn6U1GMlzRv
lm+A0SnOilj+KJPcRKmQ936pq5MrQp4zAp8+VnNYkBNPIArqqngSduJjVz8LO1LfyoJNa/tIiWVe
PQt2779fjsc5/W+XY3Mkkj7BrY6dnv/8/XJIMPlUOO5EpkoinX221ui6bGZbSX8Gj0iU1xILkOuk
7VUWohNhtmjj1/a3QszEbpJzFdH83PoDx87nvBw4AnXgbEZpTwZC/aWqVONnsSI2xM/0I11qYvsH
CThdrpX/48b/RzQAdzz9KZOjHXYPChpMgf/4U4Ctdq1a1vAeJ/FUg+OU1fVzLtub2pEE3c7QtqJk
lk4MERlFNWCcs6iI9vVMY5h+ulIfDZYrpjHmxVggxDlDSaX77xd8aypte/Z/X3POtEIQHUbsDakc
4p/+oi6p57BilufrjKdygvhT3X6bDGSg811ZxCHuL0P1YiWAIBOBiETQ2C/3W4KrluXXUTGCeJmD
RiQeIZUOFvBLSiwqeoZduvYviETccttHlBP/67lXxDWeh2vSEojaDV+rWH0jdLD7lmnNTSFRHb/D
JZ0sNF6sqP1ZaRnkNTuD7OaBQZiBmCwDQ0NAeWl99GROA2b0V5IrYOf4cbiDb30uG3FhRK+znbSS
GmQ9uGKT7K6+cpVxCmLzTWVisWisGWJ8XQl3rcDjGjmPxlInB05iZGyuTquat3wsfXo7btYysst+
2elnan0Wy5sKxRbipHrKw6NOOuPsNvN+ZkC1T38sgHTItiiuIYONsbnl94o/Nk7Zd19b/fdkTbuY
Qj0OsXJkbtw9tdJt1oiR94XNzOO7LL2EbbobSBYfAzJLwT8eKCMy3cm1Q8fcvHZMnSheFM34wcwI
uqTVO8gDquWQzrxYMYeqWfHmVfpCav1R1lJHzuRjrfETulOs0IVbkTLKpNInYMwr9Tk0qtdRVy9i
wU3OSBWZSZTh1l0GwpS3Qd6Ai3TEWmJ2T12+EvbXcU7VmIOYrxrw9BHqw1oTSMP0Lu86rx6JakWr
bX6NJOkeK6VnFh91SMAw82g7HZ5wVTt1ipjXZEkfcutFnsnHJXte3WRZ6p40V3JNJeU6oOVP6OCF
D3k0UIHqw0YkAoIVkWkkvrK97VaZMbZyn1ebTH7AJIx+2vcMvX7MAKknQsZERgK0+iNCv2SttzyN
D9oQnuN7GEVgD9VzFCfIg7Ppdz7Q6bANNDLjMSKIHwiAmyNSAck+oPDVkASvAESMNqQoGE4L0fNm
dArfu+iLhUtGJcBNe9NrlGR7ygjlTYv2qvZt0+clKhGzy88BD0dhmJ4dVbss3VQvyH7ExwCdYB1e
RhUXeI7+RXLxohXaa99+ZvNbah/q6Gtn3Mf+dVQd632KUEP37ExPCUa5JUHZQSPAje1Aggvax3A2
TlHzRmy+o4aEayBIU8xTk2v71D6uoTckgYlcIOeYE34an7B5NPWei0/2C+Tq1VdSdrvKnzqvRyOT
C3uvdy11U0Vwqb5sv0tY9E6P2yaRwC7lYGd5PpJ4dUjq5puTc623wFMhLrc4OfvuLiWKX0/vchZe
TWQpAOUJIJ8zsFc0NFNF2j+OYiEESTCQkZocsp5YToK4dbS4Y1m68YACxT4sNKtL1En0tNxu5asS
V1HBX4NU03NG7yOPAakxGYqMnkJykhHlcftnIe0qMk8QlJbN6GtC3xNq7c4dNoGGzhIB+VIuu+aI
XzdCAYf8z0zl3SIuVBvHLq2vFnBm2DNH8No7gnvPXa8EY0Tme6+9AE5l6K3526GdPGOf2Mr99mhD
30DhFu2JO92t0xmq3iB0Sm3Xyo65dCtiGIhuhOKpCqr40Kj+Ovhrg0KWCT1oozPEqygOFJ6K9Rzb
X6d23ufLu5L9SIQIjB4YOCYdO859HXLBqBEK3UeXeWmcOGzafUuFA5jXRDkv1tOcW1zsNn0vTOar
nQjDT9Ie/URA5lYZuV20pf+Vz7P0ShkrgHLtiZZXXaUpqLxjY2NBDvipeoSnUeYzkcy8tb6lVjh7
bU69AjBLOzYoKRx9bb9n1ZLfE2FML/aMXD7lCJbGIIrrUQuP2DwTR7aKQJVb7bnOFtQtoXyEcGWC
uLYq0mxj+WCCjR7pUL3lpjbcGpNgZxtI6ig3H4XVzF4Xppnfwpk51i0cKVUaP2lFCXp2N1uWB8L4
oVIlKPviBrHKaLcfPbXy0RaJ7eD26T5glOm7pTGLi1wg/8wJ0n58WW2NJhSO1KJs4P+K5gJJZtLR
ZeklWn3mzAaznFIl7r9MJVEqSDKivZlO7+psFE/V3IwOxZt9nBVt/NCoqqduMt5msogu1aQJtDvy
9DEhPXdmZaiO9PSusyzmZ+KovSXuW2cdxtlToSwHBK/++UZNR8ubi/Ty+Hy12shVIBvG3FidYvrW
olMPdbMvL8Rlj1odpBHB3IlE0LP+n+8EJBrtncIV67KvoUxEuyWFpEpbNIHaAX+ZEWXfKtgJf/zg
x//4ePP43F8fPn6tvz63GJZfRDzgvYZdaSOG0k0ujHofSaG0umpulUGkb4cMmO/Acivyyfdmq27b
ZGk5j39Ktn9/vInLgt/k8W7Zb+eTqjOm/Yw8fZ9aakkHMZd8BXyNIZV+M8hePvRulYdupanHtH0y
+OZFPAUjnr+ZSbuAetSL2aPG5vRBRnzYw1lGxwcoxkBHVEX9dSLNHi08+fkN+jh4N5XqadV0lEvl
KCmfg0xNBIzGNP1BEtcCUwLJWQg7/GFR/DD+mio0InqcKnnuMZ3ymNZ4Wry8Vo2KTouXgLycta1Z
OO3nrlqDqov9pox9dWTBsBVHXlq/6rKg0rYeLSYSWkAdalG787flqtJMt5EVpxAocLBhkF99UdoK
5MYpt+LzoiTeqKZulRosgp0n9ZoPJdXvxtyJ6L+X6XqR6QpLluHQgHKr2PA1nt98QXSHsmotdV9o
GfBV4Uuh5tc1NKz9qmWQEYyvtd6fkB149tA49djvRZpe1lU6VjiMzFhy4sS411p6M2btBih7N9t4
nuTlttgDuVdNUEjlRZPVF7LYvzUcu9r2C9yJQArX98hcv+v522D2PtU5gRmdP1r8HooAmdFfqqRG
pDgAoLnOwJB6E1YxL94wWo7EwjcWykFKpfPUsWsg9WwVe7+YpqcsuNlyFKedw6zA1ZFVFr2CkxPK
axSSS6bv6xpVO+6z1loDnv0bM7K9HWcfdrq8VEhFRNn5suzHke7bNjsyEwfkdvmvDIeDyTObzcB0
O7LPQVVmAykbreLFeUSe7p7MpYDm4pFJPrwxE0snPHuroZi0PNgGwRTr3Kkk9Nh+XiI+RWLU2zjs
ivOKuqdTG1dRPitEWKSie5zrHW1onQqhFJoMdxjBSFbSLloCqVQdXZGcBRSIJR/tagiUKPaNcPRN
YJl2rwZ6xdr8MQnr3hg1oOqMerPyJZ6FHOykPKUvgl9wknmEerLBq4KnjHCdxJPS7GQu1lngBDRj
RhU1S4OofJpNpPxvJMsVpvO7TIUhqtQlasolSYC9XjCS2Fw9eGS2atWaPEEmiKHOp8qQnDID60as
WDvcV6v2ytR2epv1gfpb78ghzgF0xQp+Hc2rOfNtXg/BcdaOJA9QBb9VSyMDrGvkmuvE1cuORubw
kvrwRpDzyL6kLGd7bqg15Wcg1Ke2wSOU5I5RsrQntl9R3FOhHrWvZH0djLW+rBFoeBZKQhDeOBkd
ybE/hTKeOSshOxwwGLrFdZ49Q3lilhpM9ez2yug0A24mExspllkjBs9jXhc5RjFUf8hVf6urGPre
nvbrzQhL1KEtT3v1VsWtQ7PpIGvVBc1HYI+Kj321apLDoJaoCwq/kCS/ZVoWIaJUtIoSXngLWBNs
xHGiY14L9ylqxnHFRho9STLLVKcfi22PxShT5XmgQ9lrBlBCSxZYavQMEPKs91+I9Dun07VTCm+b
92ir6RUR95qqU/hY8KPTYB0Xih5jb8vagc0eODHG1nJ6bbTVLzExj9W7MZfHMV2fo3X+kRvt0R6S
U2E3d16h0SxwVujQ6dVjrYdHlRESryZgWvOpRVzgT5m4xxmmvAyvB6+jpmaXBH9MsUaI11JXhgVc
ld+3Ol8h756Or6Nogx+i4EYCTEab17D+RrbkSRYrTD26UoLgUeR+QYFUzN5Yl25rdYSGczObT4wC
QO5K3xo7PNhrjsKVZEGtQ8zI81/xOrI2L9hqZa/H2pmjhFVyLZh3fdh8Y2zy2bRaUA3LZQiV4xKW
7CVBbuBUrsDnACkwlhMUD1bEDiQQntUZcmv+oXKDFKgXkeVPoF5bcwmqSb2Vyy1e9V/T9KKV6Z3T
6k7rCAqO9WOC+cNQ/W69N+iZ60U+thraYFTzpvxdbo3D0s1HmwlMBXOPBoKr97rfVJkrW50jWSNr
07NhRresHIKino7MmR3dGJ519GiLck41DgWHLSWBNPez4oWMTIDcUhN7yK0PdRgRqcANzIDE0uqv
ZL2kieLyqu9zY9OdQgCeKgh0OKvxUxkQJcrSxIuvY1rqL409M5oihnFo8guBjedelgNFU8+zvcmz
MUXS5B/H+C2b1ZeY8BS4ZvVBm5jIXBcKD41+g5GiYijSV+rBJ62BgKfRpMeiXdnPzLxvOsq7Yr5G
YWBN7Iee0n+VI9U16rMxbd4kfuM5u1ntm/09nJ5SjqFC99sUgznIJN+Su4ucGF5mJGc5qd4ks3ju
BBYvk6SEfD2xIB8T2Qq0vvjIhfkTN82nBjqqk9MgbmMvB5207X9zQ3YRvYa8Wva13R9MwHltrF0I
FHwuoS/P3QuArBMUHZRcNaYggTRpBGqX5JhyXjSpO1ZgpVZp8bW1P+pT/mxinDaa6TjEGNSt+NXo
sKavjjQuR6WvwAYtdED6DUfirGbvgogI9JpQhMKVQ86WuIaXMLn1cfm+KOOV3ronjcwbFMtvwzWY
i6eoGw/F/AmAHXR7dZDC/KAr0UHIOcGUZPznMKQpNk31PX9tV/Z2PXMsBb3hVrqkxS6Kqje8gbd5
wgqlJ5dNdlfgosmmDPhKckmFdc340e06XwWHnKRIXDh8FJPOGLN9Yu80S0BupXWFBPHMCPbYxuMz
/Jh73ceBJccHvCdg5MrsImHt3DUqKPc6dGn8BqVMwbYk3Hm2XzfFxYArNmXSqySFl1gSh3rtD1aE
g8nCdBKGr5Kw3hVbvTPjee5n45Y02VVTUxrIxm7Elp5K/VNR2BdIr4dV7aHyGAQzbVDQLbRP3Ovt
vIyUN9TXOw6aQ2Mu10iUGCHWpyxdgbDtcqm/m6n2igbgnOvUcDkquolTUMMDRqPK6rzBNo7YCJ6H
abkkVnW2FP24tmdrNIJZsnxRiYMcNm920b9b4Y88mnbRln0VdTdhOOM8+fCWTnkZHTpzPjXcBRO4
VW3U9wLv31AtX9Q1PGR5j5q8/IT886WNl6dCDt86UT13FrXXtlIm8oV0KXwY8icr5btNVacDqC6k
zDEYJNhh92msSMij4Sj66sBRX6m6IGuqJ7kXJyv+nZfTtwQVyFoP9w43YzJSV8T1RSipCwtWRp46
RgOMp/hlYPzZVFqQ4VSSaw26nPmMTobv0r73ZnVVBs1lFr/L02OvGQdk3N6QRk9WYTnAha+tZAdd
Ip7aFPf/rLsp7BLGdbtcBvJWxl/L2AwMSv3tFpfT6GtujMdsGFwxmc9Do51m9SiNTA7W+WTY0ynP
87sFyrzjUDjPbzJbI9wnj+TTK13CH2sZBTVRGJKCa3Pe6wMJ5zxeNh551Qy9RGnPQ4rhef6eD++1
Yh4tLXrGM34YQjhuEp345MwWQJXeEDylg5ytJNWxzc/WUr1+qcmeoyegKSd4xXTnMVbiGx6h+wKS
/tAy9cWMTF+a0h3TolttvuaWfjKH5FJZyrFTc4xJ5WXUzTPGiCC0JShV/oItzsSnP1iyAz9uVA23
FPh2mtk3f8yV4oGTcnvT2I/AittsvQ2RfE95jCOe0lVFH6FeophxKxbTuqr9nJBX5lUvg2yeoD14
uhVeMkkhtGrxIuNLZZhBHc++3XPE/yK09RTODd7r8qJYeZDLayApuKvs+WngIMsZD1QR/TojPdnL
jKybVTvFo0fRutL9gKPNNO5d4nmbhsmRmojnihJQUqhz+qPR50wVRJCdy2nxML4f6OHgt1TZQhPC
dqbQXfqGpyY+cvaVTHEnxW8P64ttZcCaTppFxi3cRacFMUilqj/Hsj8xunnOaFNAn9qpIR7ERL53
tnwzVfUtzwXr9PRrnE0WWBsdTn6ACqvP7zmoEDi3NyZmlyEZ6cMRd9/EzcEucpLCqydptd5M03xm
JHgXk+QtInvOme6PKraS60xy2dhngZROHNzpNhcCrkq/dTLPWjm5Wa3tzIJau9MCgzDvsVifhZ3e
OItf8yg+awQny+23OYnPY6h9LsWC7Ub5YfbKwdCWAzLac1ZqB3Ucgoq27JgMJ0B8QSq+SEjHrYJF
jD+gVpl7DAi40o6Vqj8da7s+mVpxMhVMEJBkTanxtcFkWyvPac6eIDOXnj90W38Cbf+5ltJHMkR3
KYxcequLj7bApd0Fqprnxa1/D/qM4+Nm0nRTZd1tKCYalr1koQYCHtkreKaV4UrevINOzQkb6QCH
FDvtL6n43WGdCmX5llO5ddx6RoPjlHMQrQ7J9GfMkTMRQsA6D6YV4niz/I4iWEjKKXtqtOpbE0dH
S6q4C220SbJTJe88gycWqLsydIekEs/JxOEns67yUnJ4vCLzoh8peSLUSYYQhyiaD8pMD6lkKyJG
oCJtGIL2QRff5ia8mVlxCfvunE0UK8vKmYxDfUsDpQSjWMBf2EtRzG+mg3KJbnAq6Yr+p7Xy6IbY
+kC/4vHJx8ePPsnjw8ebR+vmrw+Hrs4dkfebHxSB1N/aPc1/Gj+P75HZ4Bfw1pkyXeMJYItTdDFd
CBMILoUmk4CqS0raCrypw6rbSWUxOqnU/Pm5x3tlwYD8jy9MMo0+ZLI5UQS0oH22rCU8N4lsjkGU
nFisOaAIb4I+iZugGegnyV3L1ixMblTEOIGY2z/f1Iikmco+PqZnsBVW//ffQ0b0iBLnw+NTmg1+
dDBrvvqvL3l88vE///l9/voWJBfjKetwij2uwaP587hMxbRgGC5TVuTtMlVm/0Ut7cSTJVUEjzdp
RVyBxg65N3FvBxEAXearovjjvRyFH5duaXZ0+r8M20Xrt0v1eG/YLoU0RvUxDyk1tw7b4yV7/Kil
HBuXydzPXAtTJuf5TAdli+WiycC1fXwDIja5on98r+1bQ8j8EZr05+Oo4SVrahw/Gr6h7Seuul78
8WMf7z0+16Bypr+0MgrD3tdt3+Lxzf762sfnUsQTyx8/5vEvaYdBCfzcS5dx+fuJlyfUtmvdt3Xr
SQtyvVGyd2u6XMe68+sFI/xSw7lMXZi8/gRZN91sWr97zkkFjiGbiCRp0DkfCF/rGuzFW9LK7A/T
4MpgpLN5eW3AUkv1JSQfhdyF6NamizfBQCzG3yi97qrScSqb3IqeOMm6npQt1+V3HzIBXNejPHSn
Ih28KOlJlKIDlAUiyh1zTN2l1k+MwI5rYT6JtroxnfXh1jEIJbSVF6a8V6tyqmEG6VV5yVvZjfvS
l9S9UPdjR1G9GMRp2l4pVYdoiIKoC/HjsAVl2bU6ETV+yCXuSnvbFGVnMJVTSBhrZjavtFN+62Tc
EBI5zogJSB16QUIQDMSs9UPtJap+aP08TZwe6HFG5kI8Dhgg6cwnlc8g/kQ+47mieJCL9KB0dqBJ
n+FoPKkxFez4c7sMawgPvMgc7kjUDPTo1sYNe8XJZPxF2PMma6Aw/tXJrR+nJ/pr0JCJHGpidxjO
+kjVKON4x7cZ6rmjimgvU5wsXcGxKzrUurSvKT0yRJh1kzn9SqhS4/4UUuNlK2cAgoiGzb++gpCN
qOQWy28EQTciBWqYueijMK6pO2usvJpWZm9iWyVx2mpfQ05XWdp5FSVMzI8YJSBNlnFLVWbz9bNq
zq+ApA/wDl97baRVnzvLytk2Fk8EAZ+3k2Ofq1wkLvmo7bMOJr0i989RPBAgErrmvBWQjE5WRlpa
7xjjdNDIlurtnB2DxB5aaXW3aW8wx1EBZQxaZaJ3NgemjEmQ9DwHBLQX8+eNFYkECCcZ2RwM6Usn
SzsAwURRRHtceMJ6FpxRxtJ2JhI74nl0ikt6pIu8I2V+l1uEEeHtlojLkJ61SdtxZiDb6Geifxj5
bxV8rGJRuM8tvDSny0rP6GtvlJUDybd7KR9Qxeb7sKH5jGcyxPUuT4WbqBXm4MlBQ+SYzVOFKz+y
p902PjXWiHMzMZdwGlfsyA3ZYhZ/mTxkThWR06WoR1JK3abghJgNTqkb7hRiq3Njk05mRrJq2HyC
y/A7flgajm5im66W6d8ARfsIKwnba2B8KjszzByZXKiELSWipTes3xraTSazLwMRgpB2am+hpq0J
83ulhyCB6s5sJpfEDWaRTeqFRhMhp8/cOpE9k/DFXFzSEZpi1CdqSwyATOYZweoSmLH5ncMbUjTJ
b6L63UxMEAlRADAWbK6CvpP4rF7aSyzWAh2gNMybVJbucb8HBuGkke5kfvpzSWPGBReFyJc8XN06
HhhSXuDyuinRRznwbR6elSnPWlTnJMqcKVTYoie/JFFqNcI78zhX7Xl8LAqbiT8iPaPIPFhERJFS
7OQIMzPUrz0npGH8Aetht7SRG9MBVes2ADcYxKm8z6xibxI/bjNmMUdAFAONK9ymyGGz1DVTOPOA
y2dyo4qmdfSJuw2ZRAZGXWJC0U26N8GJpy/njEVDh+CXPHwvtnQhfvTIZRvyY0Gy5Zw4YkkZgMhO
Tie0j+pDkmJtz4bDmvTHtqYOMYd9FP5eWm1XbIxNWweVwmuaL2R2SettXcgby/p9qGXEE0IbFfHZ
zha3o1es6ZRRrMe47os8/z2E9fPM8NFqetJ4FFp4XTB2FNzqSckRoNDGjIs8qEv7Gpkf6gxfWpN4
qmDohu96QRIDHfeaoV6MIjdny9BHY0eo+d6QNFyxsEXN0tdMyZFYKjtbQ+eu7GxpxDxQHEMOL01u
+5ywg2ipfKv+UUyo3VV7Nwzdpu3ZoTEdGpfgSZ86ttfl11jW6XvL5HpbnsYodZhJBOl6at1bmOpP
wmQa0dQvnZEttKW609SAqrYYFp8KulfZavsRpHEiB+skea9k3ZNsULMpvW8Wz9DOwKE3+7FGkd7c
tbklaxJOaVIwul/2ws73io2felxYc6u9xe9urBQpheRiZjwtxrjfcoAFDUETmHHBwktyEvcAnmvU
sAkjn2mSiXYm19C8DZxDm8jYk4j81LDSJwahqhz0RsW6Nqnq2ivxnZrGMaA+5Ch/7M7EQlUR5oBm
vKMbo0R0MMWTlOhYwZUj9JrfcUe+yYtaj0C7zG0ABcIuVt91tXeLMTpqXOkkn10LI0OhXCI1OgpW
EKldPuoheZv78q5q1UdUxV/Vvg1SszyWmfXBeJa4B1ZEmdPHdiI2sohunYrqX+wy/jBNuVYxszS2
dKPXTyNip1rc11k6inK4JMWLYo+XNFleYnv8VBL959pyCqr0t41nrte43tdVP8eK/NxJBj6LYp9o
8x6Dfac+ZSK/akNKYUPBNM6c8CRiRol0rMQlspOXUOi3Now+K0l6tQR7Szm8dmV6HhLinZPBC7kR
Qt0rzMUxcdXDh93rrKELAgSUly+rp4fKfZpJbqjgX+qrW5WVoyZ47pvZ5cjphDTMq5btMo19K8S1
ztatSU5b0dyFOAG3Ndgug7IcY5l+xcQ/8+KTjsrYGb04BuJVPY7mMRqoEKIYyUN9JrHsUI8peXba
heVwe+w9SMgsD3f6YHuVkUo0L2SXmDedQeQGQASmccyUPmhIcemMC73Ot1ZRzqVtnspakD0DfS61
rmkcnlqZcRgebHsI/Wb9Ood2sFQk5inkHVo0FyN2O0zYLe1woEZs6jaV5DmVvk6qTETTFp4dkzlK
dcGpZ8i6Xan9wA20G0l+iuofg/WyVHcT4z8VepkjUXNlDSVS+2GIV7GSkbBDnIDuZlmdnAZLegrN
p2r8vWr35iDF92H4VXD+4qy508aUr31VyblSDrbCff9Umu8q8YLWcXmHNc6G2b6SH5brR/kXQNJb
9ZFs+eJOh+RZ3tvftW/2F9aUYi8Qr13rq75vjiSNvqIJoMhoeNkYtJNBsSs0cgq9gdnHLh720+9x
3BFaZmfsTxyijbRlv5v6e2YSdjmMmXZaLSu6VtJQO4jixeuQTS8J4YeRJJesMRWhPuzXgT6DNxEG
GVtJpBhMcpDb8YOUnbHEpCMuJukWmxsENnL5f+g6j+W4gWXbfhEi4Apm2p5t6UlpgqBECR5VQMF/
/V1onXtPvMGbILrBpkcXsjL3XvsA+L9bsHDJS5Fm06Gp+KHcwjzHXed/a2m+iDIer4bf17/rpKPy
ihx/2JKEWa3AgRnH0Qt63gztdhDKONUDEPJwII6J/mW7cQ1BkVql/i7LKW3zJgdgRm852uW9Q8bv
4vupRgbq7jQ+Ct81tj3u8n0W5xWrnpG9hzP5CSY9t2GGyUNaIvx31jQgS9O8ZYG2zmGCVUmaJUjL
xbmU/N/BmLyDXVrsWaIJlboXyk0qZp9iCyTf/RzoHn2IuhngpDfDpCOdbS1re/pp5+pBzyUX0mi9
StnkT3ddjR1ar/dTuaU2U1tFvI0YVJvegp7tTHlN0cVyJzRONr3L6/3gJjnYA4FUCKa+iiH5yWa6
Nlk8X8lEmq6zH9FFqd2f91NMhdnHlum1l5NDdBQN3OU/c/9vsZ9k75rz5o/hI9WLjcakNt1gA4sP
Y2uML3jRkWYyT0sDZi73z7wfVPaVYlJ9inJok91kLrSgoDlHfqHP90fCaM7eWFxrL7eO96+MCIUu
g9URNm2qP0ZmipeurZkGyqTdlNSNFzelzF7se4bIx0vS48ux+ef2nYyObjhDc8OEsAN/mD0p04jW
amDM7jtQtLKACq4PF5ZdExQYhsw2ZYoLz/0rT75cbzJ+1OY870yy1g6ZGqI31A6ngjyZpCzVswnM
+dKQIbwqbHg8ZcmAfEj/oGYBPZcX6WrmkQSFRkfec+lUhU/maAmiNkmXYpMF7i6by99DED0TAUsR
F1jGRrv9ESyqc856evY1xpjH3OGdZWgmPHp5Gk7Vg+pNgEI+AFHR6mtB72dFVZhDBHWnz8QZ6FsP
9XD2uyT7MIqfYZPbl6opcPrGhfdQdsWwjod42MbSz05YCi2Y/t9dLQDWZWR94zUp+Zs0bvWQWym4
Ae9pmkUORtd4NEnpgkfSq5PlZ9lVRoPejHpMt+0AQBD00yPCfOev0/krlzHM9whTjAEB7y2CQI+W
KQHB+NrL9rEw/jJIueDfdb7lkF8kzKOh6WhqlQe/TeDBV01ymcGbqLJg4I/zqIS1mt+MJhT7tE2H
k/Bqf1PoJv2l1G1mr8eQ386398ukBug6ZsWL2/W8y8cQ4NVUJRcaDPElxyW9S5/p+cttiHAbhlvn
nvOkybeyTn56Lqgax2+WrLVhQIxGEy2XBd8+CDMG81YGYIqVLOqdN+gI08sy8dZOCZPbVQx0aUd5
rnT/Jpa9p5Xkf3kt9JRqKh0IuD0z8uU9Ex+yLEBerYkspEc+lMNz7MhtOcOWkfSJxzQS7w0GtWuM
r34V+YN4J44Y8VTfM4l2a2s/W07AzbpizO1Cciw7q3+Nq0jcbEl3M0yG15YJEOyeSq3rbO5fqTAf
0RiJazgZ/SvO4WHtQLOlIZD3Gy8do1P8nLOAJCuVVRc/Toav0bIx1ZVd/eaAOt40FXlsTtFzV3Rd
7jExV7A2DyYh1N9yuSJ1Zw6PHuQRahcJccuuMsQFwJJcE+1wPvbet8tugc538qtpuE2VuoooDfOA
6d2Q0si1iiNx1umlGutwO2tTv8wlv4WNQKP1BZ5LKfQNG4e44JbFFNPpm4zz9taVETD3Ap6U61Xg
nVG80WttiL1upI9aZrGudhOkEUpYNmcVs5PCKB89Kw6Y3AFXzhZTxP1gxhaoVq+d1rCD85UDB+b+
f8qw67/Ey7tn9hfkRrEk2RWAtWfUzeC3kgsuNIyHUaaeYpQuseqKc3b/zr7duxsJUOBnGSKqsAeB
C6dmXjEEXI/OFF+GYUSkOwPSNUItr7pN+lVgV85rK1B+VCEGw+XgmlW1MhCl78o0tCA3Y1GcsjZ7
WqLB5TjEhznTetsvs1CzY3iXjvgCbU1FcfdzYKTNN03LtprV/LMehPvh+qB5CaqybkTQQ6Etdv9W
ALuN8EnOArNHn0hCtHO0C517zeZ53NgNLcy78aqw4plNB6ifxXt1P3U/9IF1KErTPPsiyo+V2/3W
dUK1zYCWSjM9VhXrIJ0TEgLJC1nRdYxgGrEJjJyuW/dB0bcrfx7lhgkLVYk9goMzUrinXlScmlli
l8mq9qNIY1RKZfadde6PvvO+/vmMS5tMtsb1EhCG3nhxhHj0nC55uR9YyEnRyx3j0CI3PCSeV8Hr
zyGMu2hOs4CBgCf0M82qfTnl7tUpEpSEmZXtpD2RjSqRdlAFzu7WS3u2OdHkhYfQzc6Y4FngQm9g
aHa3YloTf6s6qKbr/WANDm0gge+MeMt/p8bOwlA1UIdT8W39Ymp+ClfNm1575aVAAnrm+wJLJR+E
IWxkHdCRGln/02oUkTGRXe+HWE4/UQnViEc71zS2XGJ2dRTRhJ+nafcZihrRjMXFZLp/iYeKiKXl
6f0R0xMDpaV9+O+pDqvJBpOPuzgICFdxO/Pcte5/DoYj5WpM/GpnuETqrXy96F9Hq56OOs82jR8A
914OlqGDvTCCp/spD2fEv/P3R/85B7UuzMtjYYFkU1URI4oJNqUj6gsKJcCTSvQ1o2met4bE3VIQ
QVI29aatG33LZ+bD90MYsrQDW6eD9L+n7q/wl/OS19/PO02lHwYJh6KPqv5FYf7PUzE83Z/ZICY2
Uvr9buiKFGT2r7K061vADnJyJAqm5cDdz12HjQFrZ3maL6+IeEWPrXyDL0seCkXJoeyS+m4o/B9A
jZgA4LJ99PrKu9VhAVZ++UDc9da67Ms/XmO4+y4x63M/NWjyxqS4xX5zRpjjQ9an3WVRSj7r3DKf
h6WgDlTbH+flnJPIanG6xzmjyZj2GcI4tkkz/U9P1MXZyYdLUlnOo6vJhUYuCTKgR2Yej6C+iIt/
ah1qxy7I+gc/YZp1P5cEhTqrcLrcK9jcqq1z3ji8ic3pG6t1F+IwiG34PJ4aL5mdveMkIBnTjbbU
9/REkL1vhtEN9Np13/tx1KCs2pi5VGvhTYWSTSYQd6e0MR6F2cNHjtzuV5rNT01stm/h7BLp+puQ
subg9YV9aya/ovHduB8mWDufe9Ax0I3cuK2qdlPHXhRFkvMWRun/PU03rhzLq0/MS1vCWL773EIr
3Aordv4ZZs20+pNZdLPnOcJKlZSvdsGsbhXkk8FyY3frbO5Y4tlIo6aGITZq2wZzLmidUOy8xy7A
q860k32PDo8KtoweJq6LRa+jL35hk+9FeBOdTAqGAsD1G5RNGxffahBV+LsFvcfm0P2bCueWu8P4
A/30TMjdTJE6APUKu6w/FqqrLpEb8i277DkvPfkhHdqQQVFFp3R5mmtSDoF9HBFjNICFW/vNnh8r
goFe75ZtniSu/e74RfRUgAXfM/yShxr9zns6wVlaOkGR7PxjmprZM9JHvRodduSMrtE+BC+MoP3K
mf59sTB6nJQV7NnZ1SQsVmJrV5W6GnVTHIbUi7B3kKEwmWZ+wCuvrgXq9K0Ow/R5rmicJoTQrBIZ
GpdAqRejD8DuGWKAFQjH/P7LyODS2pNN4DH1bEOk0kdbV8Z+HvJ6a3iaXzf/idTW3uUTbVefNAiu
8yq3b9Z8QYOVruuQeY5vl/Jat4QX3B/F8cwIJ0TimLU9fAG7Q/1pN9Uh4353CNuQ/GijstEMdvWp
VpW9qWMkyWZIrmq7nGtCpZYwbAxHTfYiNUTI/x4CLAX/nlp1h9OmLJGwLi9RXZOu2GS4u6G0BrlX
meVszRKPTDVEYApkau/AyQ2n+10hlsZwrHVzlsuNwqxbZa+MyboNY1weRAR/rrYG5j6Szqd28dj6
yzlLEQ7AdDt/9aOXu62+rRprPQbWcI3K0TrlxnGiEjvYwqv2nciDj86fmTnr5Ffggj40ow09Wbm3
msp5U3ZfbuXAK++XDsnrYKQMpNVQOZm5ubROZP+fgxcU0UmQL+AyNTData/R+GkVT6gaYoJ0ZNPR
rhdtWNGXp7H2HsrWyF6VbZYPYiZSV/hpdu1hvla4Z55mK9NPtemm1/b/OTWHzYOvuCJ6T17deYie
MiOPnhx/jg/uGBfr+7n7gT/8qz1Texlkrm3TZfOULwc/qfsHM0dtYlST8yii2TzVoXkpKme4pBM6
wCa4DgxiL2wOxn+npxzNeNehNczo70yejAidNNW4x4bMvV7OGF+7VOCpHCqgxWbbbzGU1C9M7p6D
gMGSFdDakcv62JAjsBoIk7yM2v9TJHXxwRSKjB6Zlo+Gs9gv/CilOZj+mdGpHMDKpU+wMXBVWan8
UuGrmWNAGsP8poewfI2Mjh0st1kEak71ZC9KR2twL1pVh3/0BkVYTKYNB9BKWYQnpHuSSVfuqNUo
GAQli1bWXAyrbA6bU+QuUSTUMr62vW/NpBISAInVLXRUTKR0s+f6yPQm/fRh7QZVPb+yHg+IyMy/
usqzTz4Pa7ERC/fgFUm2GRPnma/gHUyvFNyRPKSGka7+JOgF69XA+nryPOepbxFG3J9R/JT7ufC+
7jCYEu3Ko4OrZp9qN10nC73hfq728c1VTfpsxT/MBsJ7knT9S9Ylw8Yc52B3fzqHVYBMKHliN0AY
o/2h6njaM8DuEfQ78Y+8cJ/c1u+eSVysb5lwIDn6QXvCb6GZksDRIXgy2dz/kPfDNPXVJnSDCRwq
Dej7FjCCB4IJzQiYgrRFTHd22SyHDq0mexz9DzFGD/GYqMN0/wAdJOgwicRbkEfz4/1RVivzcUxS
ztXxZ+JJ7+CzuzrKGnuRTAr3EjTpH+Tkr7rop5917iWbubV4y0Ul2xT4CJtAVv3VBxK4ulvCuQmk
zM9ro9lK9ey1FsqeNGN3aurz/dkoLLRuXeyTUDyQ2tRhIa8JK360MY3jnsH/Xc8diMupJ+H6fiMX
UXy287Y5C1CcMMv9R+EmwePY+Ht3UvpyP3U/wCFBK66g6ERRJc5NPb/RXcaClEz5OZllcoz7ITiM
WT1c/KApd4lpDjTJoZO7eZm9d1W4tCaiTUxJS7iR1k9uyaCgKq0QQzPI5SbWyVW6ZJ0IU4mnInTi
jSZX5M1x6aha4WD/rGgNZZPn/xkIuMlGWDrWpJJnkaENV2X+NwZUn0xy+Dn09j3loXvzCirDSPfc
2AIxYFOwDzHb32PWqWo/tr1LhQyEXGIO/PdoXs4ly0fjUbgkePx/XicBPRuzdcBu4nxYzfxMx616
moC74WnD6h/nbsoGX804z2fCl5Q1v8iy+88jkhT/8+j+0f++TnpaHKWHc/P+knn5Av8eTX327PYT
dsDkr/Z7bt6mbfbbqaHLrhqZPw9OxFKR1u2uq9yvtHbF6Q6EYWogAIUHL4OlGIejWdp0BYW2xOtz
uC85ykFQ2kWBg6LLUy94wmbZNJdQ0AIFreO83Z/6y9N2ARcgd6BkzdNx00f4JhJ2MJ9Gx2+UNYjk
Bu6Yn7F4abpAPNSLUc+giMg3Yy+HkzHGgO8jq0bedicx3Q8j3eyG1p5MjeJYzenfey8Ri3Dt5xqt
I33J3JsWG5AotoAEdv9aeoXNDNCp2ksDoegnBJoQuWvmvJQjsNAkKJ2LUXYdIJjBR8oWdNdCDjh+
u8F8VXVnrkwZRF8N0twoSl4Y2ci31sJXq1IRvTRWQ90pGZZ2QS5O2pTIs1gXX5IxIW5FtP27PXnv
xc0oRfzDaCt5nEFZbe5Ph5rfum9a6zriw3yxhbjQv052o0zzQztl8663+mmv8qb+YdnRlnv69DZM
XnVuQrrycRmqH2WThKvM62YGQqEFUDbB5FoI7zz647ybLQu+dtt755lmab9yTTwKZqx2TgvlRyyH
GmAYNOgci4DSPsRNo9t1ha2SnVsofYvzkamgkA9157GwsVIjR1empOrHsfGvodn4pDbYNJWdvkDL
sTSl3QjPS9UY3NeXjrWYYnarIRjXJimm/WAxUfhPZ8+F+jQ6TPlSEbLiLu2+YQbD3OsJZfXabrW9
kUNbn2C91Cd+jTBY3x820k32tjZs8lY9O8XHQAeZHZE+o9l5q4bO3N9P3Q//7SzbTtIRpdoSo0q9
Dd/cyc1TNiwU2ag1T/23E2bdieZRTzjbcub+gvsBZfFESHvOmHAu3bPDgI0Bo5Na3IhbIGFFaRDx
Vi5W6XJ5SHi2c74/H2L2FSVq7jnoxCE0w2tL1c+7dCjsC6tcsKJJL7Zx7qSL6cMF0OM3L7l+j5Ko
S4jfsapHnv1rYomkvj/Lx1I/TUHZ7gZJ7IAxLYxlCG3/OvHgAYA5Z0G+08u2qEvowt8/2pgBfKvl
o/+e2swYwiLu9+HCacJvBYC+Vbdy+er3U9pQa7fI1O3+7E7fWF4FcBZlbTM/STfPronFVGyIu+RH
HtXEFOvOZccQdp/luIFpoh/H3P5VxLZAHWz2jK0Nk9F4S7hdsgCS7cl8d+seR1o4WLyDlo/S+F75
GAowhA7HDNb4ZzR77MmM4BVsn7yZtHSARi/nPT4JRR+N63j7749kaLlwunl+/4GDyfKR9tNHqE3s
/Fls/O8L78+1SYTYEsWolemd7wcRE63536f3R42TQGafrN2M6A1ZgYu+p3EpHC3sTfpn3ZU7K57W
Yzra9GM0b5cFdUmIycr07QQ3Nc3PsNqbFv3kykwXpvp7mM/7IIWTbXThvKrmh7Gh/I7dZNW1AxIN
zWbZIgE6t4FE0f/daeM39SXTzxb2S9ScpJvtSj3vESXp7dxYj53RwdVusEGFI4mGXlBfO+U8FSrI
CGCrzg4JQ/gd6w84dkjPosPSUEdiwxYPjVNoODdu/ThOqd5ZhK1CfWGt0iBQbYZKtf3WZcDbCKhk
iAiBWyLfDaOI4XXyROI4CR5mz4QKC42JCFeGJcrN/AunzDOD5J0dzZIhpMINmC39D5TvaG7HcDiX
Nr7IMqieRYjUJU7FRaAp5N/FfCaVLfutrD9EHn2YhC59GbyZ4Lt4txFUUY7nJKNrEQ0hXHb0wSlL
DcT78Eckm4e0td6WtWRvkvRZtvLDG2E59Xn1JLj8hOOuy/yXruLHMe5+Lf/SzCEZMZGYw01URUwA
49Vn6/F+Hjx6GdPsX7PBwPtBSMQUhAxZMcDmWPbCLHqfe+u1qMIbMzZsI/lIgeglv+y6/2Q9I1PJ
GJ/wRst96Vibjvl17dp/nMT7NuSnjEmoK2tysuya8K0MvxVJkFn/PcjuuyZFUjVsLMMZR0TQtju+
086LaacY+YPuMy6mIt7ldJ5WDaX2yha2s3EYcbvIG/OFhmHgZNONdwTivF4szxHz8KKZ9yYJb/gn
9a70imc5Oy9R5V3pmWVrj95VXWP8asf0tW7sjzQc463lTsfeR0bdLhe3X3qPNnlfdVyUOwckYTZ0
u3Qwb0E23sLQuRVSo6oa6nVAr3bCXYBYB69F8M4ELpjaL92Hf5QrQOwjt51wfVk+rPrEYXyKeaGL
nV+BgRcyrnY1cHDcybmHDk8FRHk2E0Vge6hHeaNl9CUSVJWoK7nNWbD5x+I7tsEd1W38SH+sQ3VT
b5Os/1Qi+LCJZNsKUZwYJeerJMgeLNUeDVbWbVZO6JjYso2LHk1F4Up1HcEV9AKkQkMdqH1ce/HG
j7lRzqZ1kuatVkW9dcl5DUdCQMwxxN6SlvsEof2qF/KJeuOcRvT5mrbFrJAD39eNuOCJjBk5k4eY
bShF20W70tu0NNVjaxWvIXz67aShS9BiWwvpBqd4HiAZebg7vSVKxuK/Vtnoqjyof4JrXdbI+cb4
jyIODNn0hruHokNWsrIxE4HpdeS9rFg82LTo+tkM0nqnckl9H+LWDXvi3DBto4zB9l5koA/8lM5o
ceZHY/lZJoA5gkzVxkj0m+SIV/0pa/zfRarTTTqHF2vkK1e01Kr5O0TDhsICR3ICDUHTUCcvlkvG
a7ZOzpZywsloY2EercMkMJuNtWmtiUNx6vIWKRI5pa8/jKT5EzBwXTAPA3rGqicva7aMP4ZnfFaI
UGSMJsprjhPNsq45dqN3kqJ6AJdSkA4SM70sDXJFK/eHyFkNC3v6FQeRgzHRFCs8BoQeJGzNfddB
jWga/HIka8VhvE/pXVH90pic837vZAZCDK9lUZ30S120HxRPfzAePvtJ9E3luw8ksRQBxnh3JF6o
ViQ/eL/wRz3nbfZm4OZq+r+0L9ljGcJCaoKxJEs2jkRqYxsoluIY62+eMVN25DLu0D+7pst3A/kh
g0lCTJNa/ILJjEsx/+WW+msKIYRgqhadgVDJUj8x43It9ARn4sMj4ELvZfMt/NJaV2X6RM7ZrmX1
9T0UnXkSTDvbqzeO27ZnRldfnQ+mFop/VU/FbsqRGvYkns75d6xaptee/nBywNdd6PwBDCGICDx0
44RbkjiEeJ4J3yzHl6QnU6yCCjM4hzDX5WqKPGeb+RmMINACpk/WRYb1FN6dsS6isSIZMzmFOTJA
+BWOB6+xEn+McfpAyU6/1OIVAXC7WifBagaUXlYkTXYUqzHj9B49h0H0fETjKXc3xTWUwY/OgarC
sO9GyXl0fBKQBcQGciPSVyvia8rQAjZaRGsTNEGQ2d+WhSgrwexuL+3yOhvfIolqaYiZj1cZLo4Y
hSc4rza0nXXgEKcr+oZad/Z/C29EVNO0b0aYbIOmJSrPbU9T0L2SQ6JzJomjo97qaoqxRmV7y2+n
rQfUf+WAWQ68UGwNkqCLql8TIH/wO/s70Oh1AxYgLMrjeoLXtOL+/W4E7a2xgr9xGZHWUZWQnYTT
Q2xxyI2I+se+GP4ONMoDl2UzKcpPSo13rp5uZzvE2KD3s2aTEAnV/bHpYq6VNeC2y9U6MAkJKguU
fEybjgjqYZBH1wrtZdGgNLXk0fB6OG/NtMEU/scuDL0ZJEFsytgl1BtFhfkqcgBBUQ/chnibjkCK
6rpiU6Z/ukzlSbS23iEPkoXEG2M1tt0vk+BE1qPp3AzZLe4wDPuBapDuQQXddSFARbRazdWqZnyt
FU3/wnv2jaS7Vl1UbSc6sCuwbniRscxCgBrRwweIgAXoLuoe1DrIPkCIxDB156K62h5G9SwfZ9p2
3WuPIOIBsdYwu/wMYXVRusQJ3tAmSFLEZWIOP7g8YYw6B9u2/XWraC1lqfmRd2m2QY7JGFYN7BvM
CX8eiTAmJp2iJdK1qoJk1frRiHJeB690azaDsJOrX9S/kwXJXBkh2jdNzt0d0LwcGObMewQZxPTl
jb5CUwqoea/mWP0e9Ni8xuIKmsokRD45tC1Ni6w0fgO6KmPZ0XybIQpJbuZpTXSrY4Zso9okY+eQ
76xZfUOVV492S/LynEmkNRAFtCQ4Q8mUGTJ/vD5FEgt+y0u6r3Ak9cltPIaU27Qdhqtdc4U63sSC
q8IToiMwGCyqeUEdqMPsqCPnsfRZjwNVHHKE3qlT7rQSxd4TZHmkqI9RFbbPDeoWDFgk9GD9jVaj
LH4VrNy2AJ9UecNBuL65N5v5l07qP8GEAcRmV7xSobUwknB/5olN4z0hjQr6K5czUC2d+NMp5uac
tMMX2zmM3xGEuFaLNzdova2yCfjt6K8PsfFaZ+TGjUFNDdB9F0gcVolJGnQCdE2QbqSN7wbReKyc
au0GEMX8LL31D2lIrnE/ks8HvbXBmDB+ZGnADSAkw8fp08dWO3+hqRV+/yMPl66gnokOTokP0w13
eXKY+ft69NtZIFxIOH5oHyp2NmQ4ezsdUKgX5q4kTzgmsjKIIVHIcWwgoBHFZOId7PtqJmgZ2fuI
Wt+RBClYNVOQOUabxLUOsI7fGGX7OuxnZohz8Bu0V7CdjVZCo0NEq8yIGJkx+WmkpAln9WYkiNg3
hv5aZvN1UkpvDQMBAsWGcm1vpxRfG4jzV8Dn9fNoHgtfPo4K13JVP83S/jap0NrZ/xLK+vZc86bw
ImGJ3qmRKlhMbKsb44xkbukYx4gyKtI1u+jIIOeQ0L7YyIyUPTwV/bZM+uAQRsG7P8xE34zFo9NS
ms6e+k4mGtx2SFrdTJ8j2QVBdww7sElWGX2JkgDHwfg7pXO0NXV7A9wtF+MCFWmUyXXd+/2biw11
yKaPirYJIGUYx139pZKElPj+4iai2o3tykH7sbcMhMlipBmex6h1TC5ux2ZyYNPoJ+GOHp2tpp3h
RTdXNwwUeGutjGXI6UnqeQHgLpFPoWrHEwk/ZyuJuQUH/Qe8hN0UezCXcsBWjSAbS3voOavxfQir
aeF8kFQzW4ghPZJWPTf7SER9hpfobN2C8KZiqkfcExh9Lb631FS8wnnwBgXnU4E7NwlQH3W07tgu
kqEVvKfbiixahvCUvvhrRcK3VB0jic4tMLL5AJR7ix6p3+DzENoMt7bLfQ6uER5db8ajmQKvyDWO
iv5BSBTKUrDIskTiB4AE1To2YyB84n3Ptgw89+LiQU5LbjClW5Wepek0a+30O5V5Jwyu5bGU/MZG
qrPjooaM5UyfiOV6G8RvTBNBy+a4SgOpDmMiyMl29QlZGts9m92vT2a3WWdE7U3QjM2u3kWKrE/J
NZfN6WX2CUWv/HJY0afbNR2GbnqZyBF7dsI9Zb9v1urBxs+2agXNOrQJ5wGpOl3uizdIZPKaVawM
083EuvbEvRqFLuyRyKFWjTXNQ+a+w6qvMQX79KwfgokrWbRox8MEZhvKUH/dPPYmREJ2u5K5JJs9
Lr3uiRUHeYomt8pGcGtTXZXtAY4FmOYu+gkAcLTFL4sO0dpsx+ZxnuHzkjUOtkjaP9igAHMv8PPK
OtqhEjJWXdew3W+rL23O43bKKfy7ks6h4z7YhQgxosGS0iETqCKrH0ehvt0BgJQicjcZcb+UTHYM
NF+F51lbULBcFgZd87Ed1apdophiQAzGUp9VQ1tsTLiMVuB9uSxguz52Tzm5oZZo8r1peFdHGfXR
Qcg72HwWRCWPn6hnYQUulPvmIUXPS53tEUvrm2toIXurxDgwWPFnzCBn05YBvVmz/AAR/er37lV0
bIbg0NDnFXuPbuMqzEEKF8Qu5qlpfRTFiDdCIMALs5E9w1IVQa8iJAEtMXG4Q4Aw3kCKzi39ndni
S50G1RY+Cw6DGfWydlBWx3+zyb9EEF2TNiRxksyzrKKuswTRoQn7si6HtJfO+mI45d9gzDAIlxS5
9Bw+UaLfUGU1W8pUf2X7rJm8IzE05AnGpDhhHT5EJheM7N0/cDcepoYRgppaZhW8hfseZksPE0ny
tifYyyHr0STV3hwZutF4ZmxjAygTxZPATaFHgYDQD74Lmxtl7N+0ckG5BQ8yDvFaKRSGo49dar5V
bvDsV8UZr1oFgBnNkZ/AlQreWe1dj8lUpjvGkQ5XpeWGlwhpRpRfu9D+CAbTY2CanhkhPuQTsWCD
dpGE2b+DyP+d+lAsE+OU+i5cyKBGRl9dwx53DY0Z3kwI1rFxwN0nELmKol8+mjSAdHCmB+uPWr5d
jKt71abFj9yE7GhqltCO8T21g/UV+BNe7OivsPqQ62l4yDz2pX0LzpFt/FeRti9DM+01ijiGqhTp
7DX2rvbedWlRQ3Qu7wnwgCGO5cDpjIPtepIeBB7BwP+p/DJfN+St+/4I0b7Ekhy6KcKX8bNM6DL5
pWTK2sLPrpR9CYqU4YguIsrov7FRHibLKZ/vh4x5wj5Gcbi+P9XstPDqBAh5p7B+oLjclwEooSTH
VAcWJN7FZW8dZ37GYz2BnskEmaUTKynm+YWzM8IXKJJjUua32izbh7ZPbjIpwwMUu1e1iEtz4zda
d7ZK3CPokTORiLJDMat53bZjyCaQmC+jDMuNiTUdRNy8CR3zQ/nKuFYTN9zUjM/mhHnPMDGmh1C/
+knkW23hyYpDRvxW3JzxKZOnaBCS2wv/h6fOIGk+3Yrc70CROk1X6YFJymuRlr9HGlJ9O77AdVcH
OMYNlf6QkMaWvoR0YbchTKp5UHsoJdzLRooRGsw/Srd8KZz6JLSNJx7cdpcwFZB+eTP89hoM82fv
B3uvyK5uCAAma/BOOgFmwrxCJkP9yzpVf6aFfATEtXGLdwuN42XG+u4YpIBOKCy584RIsppjoYHJ
pswuihE0mO9Dcgl6X2+sBLtCj9eo8511A52RAD4q7K48Ij+4BkbFZtiMtxH//FpjVomIMo57enW2
Dyun+PAYomcRxo/EHm+1lD+VnX8ZjTgZyKN2eh6B+POTIJiNVbxnVkbm++w6G3PwkYlkpNn5fbVu
ZfBR25gbbQfMr0QUCnuRXlz5UiLVP/mjD0aDyxvugV+f/GZud8sv1fml2Nk0zCKrfCrtLGJgn/1q
CJtApF40kEmH9HOsQN1YFrUs+EX3f7g6r+VWtW2LfhFVhEl6Vc6WnO0XymmRwyTD198GPmevfc8L
JSTZliU0wxi9t45X38DqFrKTIZ6C5k53clTstFEtGC0JiEBKl1Qok8wspAMevPuGvmYIOERpOoHq
8mDlKzARG50xScckUhe1wEoY4DtUgYq3BQVHV7TvLTbkuKhQjmnWR+P5H2yOH8KqOcd5cyFce5kb
JU7DDMT0qLUvTpC8NwQgLIqMGkJX+nvd9B9av9qT+fw1EsGzkp1+8ZlMGUpJPrdhkpHd0Tr+owEe
Us2Ux9RkNlEm92Nn3EfxHQECwaL02CLHbnMycsDKwR0O1mMVkqnsZbT7jU8U95AtqJ2tW1pwcUxp
SNM/uOrBgLrtoZLJHrlTvwS6fhnCrW83/oZqebEKHRydVa1/yzDYwFY80IagMpqQAzWyEZCGtoZI
9jNEFCTUkh2BzwfdpKW5EKlVYXQTR+TiD25krvClUDMR7a2T5ScaygNy0imcM3d3OnW/zKvOmoqT
fPKyOsj0UWwzDMvOfaY1sPG76qsqWKmHpTxx/VCT909KSV+1qrW3YPQS3HLuwuFKLZuLprd7Zwxx
8EW826XWIRbGgKp2IXBeZua2Nj/VYniVTr/rjATZevmSDocE0CfV5AFNtn/2GFmswHowTf25VgG5
NtWzb3kfxfcwGA+9Z61YTp0I+gMXqOA0cw34r3Z7GoPwOkQi2QD+eZROCrG6wjogh1eoq1DE8HVC
UaCm69c3MWqnhjdLirX88QKCg1v92uSMB9m0PRQ0LRymnL5kdvIgONABWwUFSsXJNuOb4jE3R96G
2hnX5nSBRBgle6m9Rmy4V3aj3YC+2IshLEGaS4U3wniGOP4u3srS2oR9gDqW5dtCz9s3U4JUi3GE
asfaY/5xKd9OvDg2qdjZM795DDvtpY9fmuAb6sXN1GNvcY3KKcG4h+bo9k/gkffZSF0YG9GiQlwi
CpJ2C8YDBLARm0KlfjZVZrEgHD4DNGUbk/7pWhu6E/HxMLRNLAHU3RAGsjoqxUdhlOSv2MVyxJ3K
97s/NrH5XOCORMF5Zs/ZLpoyu3hK9QdR0yYa4g9LBxXgNu/OtQrcXW30dyoFf+kofGt99t6Do8DN
IUYZrfZHO4TfVDNNuIbF9+iSpzviW8NpsvON4b1noN2OvMc6e+J+/KZHbLOPoBCZGXLXGtP+u6J9
G6dQFjMvOQXhd0y200pRID0Lr6SZI0ATWRQzMwq8ekY6zDB4yqJQU7CeG0rxXDZ1tjATgwVoYodr
L3d564wu3wxZB55JfmkFK9WAcSYY3F3SjZ+B0uJcMsNN5bMLTLOLpGKOcvKrL5yDliF6pTIA2xo0
Zc6nSwkJguTAbhljWfhEbeFS2Vs4ubFLMGzrQFWrBp1KE3UB16F2oiKRw7fXvJoRTEGgiWUVMxPC
daQEsRWwPtZtAhewIbS2bQxmDKzabkXvsFFe1DT4ThkVlq7hvtq5YD1fAXjMMff6begu8QYuoSuR
Te/sjLq501qM7tTLbLZgfrLV1lLqmDdL7Mbyy5+kphl1PPxeqLtzRuQg0zF2RAfh9K+JDhiA2oCY
GDNdwSjoE47KWBpQlMSDl2IfGEJWeqyfZREYa0iMDOcs5WrdPfDBYlE4V1NcWNlszYAYX884ZGa2
ChVH4SqYx5boyJTQE7Gd8hItxVjY7j1o59emjTyAEjRCOvPmqmq78r32Xm3ybNOk7pMnuidko/hJ
sg4pUXA0dPMu1OgIqOjlWLrUi9gUJ2JtCNcmPhuLFUV2lu4eypptGt5LRX00jCJAb++++S2LFOgO
BEum55AK4sIOzVsV6w9Os6iqKlumePY3RLbguyO2IA9cARZyfCdpawlblYu1/qKq/YbR4dYFVBq1
FK/boFhfbv6N5Ow1owDHVpj7PGUjqnFasQI7UXPCg0qMjG5gHrKat8tNn8oc7UiUuHcGNmklLfbs
c15VN60WOUukZWuWbMuTbmeYFP5dNdpSO0BQatYrx9SBfcY0U5BqaqwIlyESpVWka/cAcd2lDmG+
q7M9UZ350SWYKsvUD4hWcJ7tSSnOEGUlFEw9bbyFRA4tWepCkHFAFprlD50IuByx8acJA1xYoF4C
eE51SU+4UAZ3bWFBYH0FFGCwkUeiGYtQQRFuPdQPfKEgkATGpwiqN5294FGC/MhGxDaOssF3xsCF
jk6RDMICMyuNJ+wGyoNN/Ak6j41RHfOwfs0jOsx+7y3r2HwxZXMue59JCKfaIujTs9mJS6MhUvYK
CRjFZpfmyepJ7Q+R1b/T+dq2Fe04SuYJDkJ3CP8kIqSwFRQdQSbphYbUye+7xw6KCQuDia5EGDmE
34+SIoZS4/sNbSiJeN2XMsM7LqIjnSwyjlkKO3VG76HwnqSwycIBNaqVdFdLoQDSb4t31cgPFNfu
hzJiGJFvoNDhjrf+dSLRjnjwaPUNq6iHt4EDz9UPXlr9KKlN7Ip59sgMrmNnqZo+rNKU/ocXUH3N
CvacEk9MAOTQMvpFlMf7pjc/aKE5pXsONZksrVhKwBetXNqB/6k72RObG+ZeBRtw0G4RzHVLO3Xv
IvBMW6frPm0q6JYfXf2+L/Z2c6WXMi7HqaVlYjakZEAQe0+OtwlP1sqn5VZSHcs1Ra0fG0ohu2yi
uqyEAZH+DAPPSLMScKUuuXws+eIHETFbprh1lFwwvH/oTr9y3WaZOG1/Gc2sXqh6/2X52rhwLTbL
npU9syx7jlnGWC47Ahf7L+Jvq8NBidzZs7Nz6lgbiYAMNQWijMAeqbxkn5TEL4nxhG3GXzp06Rfs
8f60ojzpabqtG/Lo8efaq0Ai7YxRKIwk3JtKvs2j8GRF+FizgY+7js/Un74L5qAFZX28ES/Z2Dr7
JoW4qKopUhKfyEDKzyWlqGWuKrsiovBZOQwcAS1wF6hHBzWLmpd1bBMkCV3zzpQcolImX53pdOyQ
/lSifKTebu5Ms0LCFzcn79sbO+eWUs606kf21hZ2w3syiSboIgyYlDkwe+iiLsUYiL251emoZRo1
bHB7I9/DLoTFZIBrAU3g+jawlRiOf1u9CAVdUYKhn9JsEp74WjUY5VaCi8ap2rOdyg1TkL5hQ7aa
Skiiom2U++2RIHlt6xg9VW7Vva8CdR+ZTbIr3eZJ1yXfKp31AHvQH/T4j86IAMFqfNgjEbNE7aOg
SQipt2sKMO0LyGqWAxZf0wDyO74yojnQi4B62pdDvWW7ibiqX5csMFnIBi/EY1kL1WLxK9B81nAD
F1kYt+yuLECoQfTWukGGhCDzpw78u9PgrqEKb7j11eJDH5PihZ0vgT1je+gi58cf1G5RE4KRQt5Z
JHn+MLgnrRosAk4QMjtusmvxEoQDb2NvO+F71Cr9glGqWcaSZWXdZRvKbLlHrka/E6EA6dJQq/Av
bWOfGKsYOOOW0BDlqA3Jc1TEFEaKF1ZmzT5Ru1e1Qz2Go9yOj2VB0c/0Ggp7uHU9QIZl0sDXBrMW
huHGhiS50Lp4SqFhzRE6lODGjP3PopbK3nTdrT525jrxJyxrU9waLz2VmUpiF1UseDLsiJE6tHXM
P0IeKc3aaqQaZ//kDhlKRWZF66BpbrVT8cvYZqHtSTSjWRUjOmGT4v6WnLQHUMHQZEIFmQSyo1TN
70dki8tWpI9qG+4736AOCk5Fjj9CgjiNkqc6jb+aUH+rHb5sTqI8BRVl2bHu34Vvvrs64Naos6Ad
DCjHqrxbGGay+xKlAmhbKVdJoUMmJ30vHah3Un1ne82Kni2Zq43VRmV7yj7+jSrRLla7Z8pEC7vg
e+Mnj+FYvg8fatlRZFNWkbVVc1uj517tWebbBHJRPQRxhczbwaAoEbPBm6DFvLZ9DHsgQjYdCJB8
uKEhetF8/SsfmsdxpFqZmclz6UaPdVXhmnUW7BnSPjp0TNODal9GmbypCSIkU0uA7PWgyIviCaMA
TQCxdepUbE3SVkY6bY0V2ltz6I4iNNYaFpgt0MuTYihfvpX1ZCeQY0YXknGiwzc5VT6xk6Kg7tgv
r5oS0LsDUL/zQMd6NSQkjcU/ZF4EI0m6ovV5rcNiXUrrIzPsve7KPzLJL05l94sqpd3k7jU21ctC
RvDnYguKFm3Wguge6fd7fJlXFtfwvknIUdXijuUMPKiaugyqZYp3zModoWaiApPnpgZd3vEUpoBO
I3npB75LGMyosoawFvxXF1nxItKoubtg+lk5E2YFmnrbMqPRzgZbVuO19wzxVSjxd2yJ7wGkXVjj
7rEoNdcvXY/nwY70W61Qo5mCAip03AsSN+jLa+Mq7RF0W/WwSlrLWNZV+sLKBI4VMkOKmg2w8YSo
1mx6waQ42T2+89F9gsDBmiUY4QClpndDLhJWOS4t2zmVIoBZsg2FJpeyJ6zAx6pI3K3G2Ntq6Fqi
D8OpyKsJBaSrslvpWbMu24x4txGrgwLmGnAMZkW6Miz1V1o9XPUmg9hldO9jnD+G5Ip8Ys4LdgSx
UbUhrJUhl4xSQLZjxjhogxsSKh8JgZtnbEP+knTzU570L4ZqXBrVesvJILc9/U9M7DEW1sZeVv6y
QQ+z0qzW/fDARE/rJg3CUZUdXRk8YdLCVM/8kARfqh537OpfkYZ/6wbFBcQ4H2kyvPQda8gqYNpw
NJ/4ggJYHnCwNGHXXQpEgYgbQO4+d1K7t4Sisi8PoDWy6/L8HFSX1qsMVlJbwqfha0DJa5l7prEk
H/RZHWDPCVrzeo2HADWxR1eoLhlG6lg+tSVGFo15TtL5aNWPrBz2/uhWa8sY7/qatqEakGeLlCOH
uJZtKqLEVlaEND9Eyg2363kMkmKjyr5Zqa7dbPB2fyUtM5Ii6Hsq7LRCAKOjBrg0aB+RT63Uml/o
RepN8A/A/DHCveNSOtZZzYidJwcVa8X4WvRwrXydujlLkG+wTgwP7Dt6zUBM1K4aJCPLsUWhoPof
MqHYr0rnc9TYzAK5u7WSVW5jntse/lZejy2lJ/pAOEHE+0gp2ctCOC0W5fYw1llP1C9WqpfMkzTC
iYjCbCRiBQxxujGrql9VFhujuAKcR1HPVCNBxg/b+GEgVFfvJoAKtellCW54WejNV6PY3qUU73lF
Fd3S7YRlyfjDaFKf6V1tqh6YOuXdUPnT8CCfc4PP1KcJ3fqasRCBzcay2GgZAgUH2MkwdQ/cSlNP
Q8hKNHFuQeYOO0Nk7IaHrlibdQK6XOu22NLKjVSsmPuddFczP68dL35vdZ8wkNSjxgqYU8Bwus/j
LYjtPtTHhecBWnTCa1pX37VUcwzbYKcHe3h2e4jpvaDGFgkgcj4W30YPJr1OUe9o0QKKAOessgiL
UV8vUT+NZfCSGui9jVYNCAtRT2zee6yIEdXIhNF/iCOaj+5JUSJt4bbuW20DMUva/k/tDBRjuagU
fAlqQa0S+ugSbgtQ8NrY9VJI9gQi3GgI/bm2tWmixecQgc/LyjinRNCc2G1pQZ4jfppkEz6+kqJu
ThaUKJ1G/bogj2dTdvIQVeItAexBIb48C5HsyUl9UiJaNbqxIfBzKnCClTN1zVoGWnRX1AC0dYoh
Puq57QgtY4FviwHJ3/RTEwadKR2mssaXar8IixW22rFtdCx9R01cvQ0qLVSElnszrr2bjvcFMTtk
MisD0O5Kc5Vp6Aj7gfIalj0y0RgzI96YfCyCE55rut/AKhZBzFTJJTRqHv+MmpmLtKMTZlN10AsX
VFPSP2aa+p3rqrfVHOIzgKENzJe8d03OInIkwwv0EQm6SkQ7u7JbgkvYAVQKq7ejziUZh1G2FtUg
D6WAfDof5lOrKIspF+/eoY4Mb9qg6W1OETu/N3FulajUc2Q8LQYCbHaoUst24Dj6Dn5Nz2TzXtU5
8sTqhEBO2US+jpt1ums+IB1nyybMo9Ug+xdTXM7fQzAF40RzOg75yztsr8tmQofigAYMOt+aEKF/
T/MJdGXAaWYG7NNDwTc0/r2pTrTRYTp4qUf3G+Mlu1TQqPNBCf97az51JnAqMaI1ELu9kjPfFCnw
QBbP3JwPhEGQ7yHyq5jYtfGUzRMxuS0oWpLpO/VS50PtZeXvrdRxW20934nJrkLIOz0p0XTJCxre
0+lLVwZWB4u8/89BiJBNdXcy0kDB6KN/uQmAQ5tXyDZDW9oUxVgguEAjPUUteRFWy0eV9KRN0RkR
aU61tUL06HU0sUoLJJXejQQHTO/M/A/Pt1jq8CbU0Z2qmGANsISOfgIU7hBj2z6gaN1YZn9Mp0+3
FU9lhWgs8FHiDdbSNvIChn9sgAXwBW0awhGh4x87hXddDUm++PvJzJ/WfKimz82riXRAfESEz/t8
HYSDcNeNJt6jCh1+dlR+hE8toudNsrSHASnrKs0l/Tn24ob2TUH0h+w6Ba85Rtea3zIqTXUAP4Wv
S07U5+h/3hdB+4xU3d38Xv0+TH+bSct0WQTKuqcXP0F6S9WEHzff7GId0K1Mu4roROvr974Wnc7v
w81805dWfpgPXTqxn6WFsGCmCYd27cR8yaYLdrpMTX20iXiLX/SKjefvxfS/19V8cXlx6m0g2J2Y
Iz35Ol+SdauBvM0hvmh9FCG4CvY+Aoft/JY6M4F3frP7f74av9+Pf06zKkWqigjD4mNNQQUc5lu5
P1K2K+kzIoygJCqr8vB7UN3/3JrfMboJtHtLOviBrMdDwsLpMPQxOqbpEJtKjUSQJUmGLoYdN1DC
VsrwVk8H2grN0oGQsxG2x75xEEQRyox5ElxTcHOHiA9XlxGNbMq6oaQ0IvrRxkrpWld6SOapC4dD
nRrGsnGDGjUTuJdyPlDfD2hHX/4+X0OnttDrqNrPPz4/oAcO8RAZZYL5p+YHiiGsd9FI4rQWasbR
NNyrp/ruVdo6bVoKw2nGXSShoaqxgb4adtrezc8IvNK9CqN5RwY+RSj99yfTBla4XzBaD3qyKig7
30zF8W+W7NQ1JaH6975O6/2b4mTEvMhcR+vN6XwgDrc/GvBn5p+afx7rUXU3MEk0/zzr96l4jLIi
bS5BGl4dNbeOkWzElWRLjAnYotknR+IaTPcN+KDXKU3v1SiSADYOK3EGwvJtfsrf51nhEQKkcjf/
om5kc8wFMK7RfKDf7a9hYeq/f2R+Ai4cQUriyAYOnySjIH9ONQtnqyQ+4akIJtEFBGji1dyj1h5a
60Qlr2qRmLF5FUpzkKNnnIbpZxnfzatCBsAyxYy7ne+bD0y/JkscCgF/79OGKDlN68EhlN6+l/0f
apHhrbDj4VoU6566182BuGkhv7uAs9WvljU8RLGaHes6MK7zXc1AV9AmJWqlIPWY75ofjFCu7y2d
zcB833xwjaHiw/73PYpkz+ezpRI68Th/n5p1FXSnoqeHPz1lfiAyyaKqLfHy96/P98M0WsSlTYjJ
P6/KZfFFSZq+/PyMYXrxaV2Xm8ZSwAMVtrxCXc4c07srpkPpwKsVJM+1IwYgx+/Mq5bb5lVlRF7m
1iCRHnIf+CfzCuO8n0ildMKm++aDCyniOGWDg474e3lFiplcLOHScDt2FKYWsWzstTICKZUt6ZDI
5Z96K4qOPep5usKIBxqb/nDPShS2d3et5YMIxoeyZr0+2v0K099HVcfKVU6HrOyDTaB7wVQ6967z
A2pO3rJuI9sx0dHiaOiT+Nz37X5+yu99pXeU7Pmvv2eRot3IuTh2utC3xKUHu0IhaAO78XhBFrAY
c+Jnpk5XmHcnvzQ/mLGeq4qILY9tVtSHKO8r2unxxUSLsegVLVy5VUfMe7keQ+0xanV3kUt6sb3m
PBW6t6sAplYeL5hRY2GW1sKyUZJU7rnDnzTgdKt7/7twYTWGhR2uqtxaSDJ2qtRzN2FSf3tds480
DGMy9MpFo8flws2Trz4mZBRXb6b3P5ZMVEDgez8zqHpZLenqXvEhXM3YGX5I9Afibb7RZ4Zq8zCy
WC/4Nee0Hz99hTxSvvvHAQ2HxKTLzflg1Y7K+q6zleV8U0zn8yNmkoMWgvxcx3dj1TNszE9wk8j7
z3Pn80JLNKCm/FT5zy0vG4fDmH6TT0Lc2Pzg/zz395H5J5yoIjw+VfdSUaCu/3327x9toFCjppl+
N//Nc1LU3mb+uX/98vnR3xc2Am6w64i44uklUdg0FuWgi9XgeP992fOz//Vrf38wMupiVRYh3qfp
J/++Xu3v//77J//+x24QlVh23a+/d/3rH/vfd8pUB2cnSAtDq81n8PdneuhgS8x3gDSH/kGaZrQF
5W4Wor/lRdHeK2Hv7vzBsxekEUyMXYFkFZ5btDcirb0XalfcWqox08l8T2SX/bZwAvLkQ4yU9Kr3
dtKiS6gYQc5D2wzHIu+uxrBtCOt47i2lvCCmJxA46u17kbQUISaf7NEcy4EuUDyYNENDqqYG2/Ch
dJEe8fyVIsb2fr7lZ+h36T5HR/TtJVV2t9mohlLdW+zwKG8BnmGjobHtyqz2wUVFOsV7l4mGDasg
ylhzOnc5IiXdzj81H5Q0W8WV2DsSQqpF/N1JF3RnXNs8mHEbn0y+ywupOSTBmCb17Qw9WCAIFGrd
ftxLoBPzGekJIw0EtCZZhVHNBz5wF8Lo3mRDhsl5uqXkfrTv6Bd59PYcl/ZSc58Q1vUA3lMj8mnC
FaoNpjwsGEydw3vhdW9Byj/vZGzwVRW5aGFW3hFJCFGAemk/p5m9xb1KWl3YE+7UGWdarv4Suo79
5hj0iekDpxcRW8pNydzXjs7CmyycS6onz57jDe8iQgZEe+PBZVtwTEy9oNJYuBf0DxiVcuWZkq59
k+Mg7/hhfCoJRRz2A5TZzPFV91NsQJ40XmxGoEER4b2rZCRiZ80EtdVgNDmT31qhGXvOE6LuCJCR
lE/qGHhlczTnayAJad1zGVJMxPJ+Z7Iq3RWU9YD6BJv5VULEWY66TjROM+6UXqGOT8kLtWyFpSNT
vccCVMHUpOvOPsGkB2tQ/aVIte/YzIYrNd/+9yBjKnNEpm+7vvoDDas00Kv39s5WKcFkhGZ749AA
Lsd9YSvDVqo9fXzbjsD3VjX+BIRACnp7l2ipy9+DMp2WXXVN82TZTBizGmAJbpSQ1sJ0Wtaq4Ipy
+ysQTIoKxVOS+uIPbqcnmBTVK01Q+O1ZUW+8kESE3NpCabCrZdA7mMgJoz3p2PcX9UCbluAebPca
O7GjZxnesW4b7/dWLD6jrFNOQTwUxkoiYyPiSCvuzQlFh8z7qfQU9ybpsfAVQtKnNBZkT9lr2Bwi
1pae55hQaxDUtpGTHvTU684UICq8dN4GzUC9RylUvPCGwb0mSFEXzJtFLGCuIf/ulETeKqP4coY4
eIGq2K+QRUd3jYfQzixogxlF/xWicSCSAMBKYOkb0RWS4jnA1S6gkqhX9AeEhhkmrKiDDHHj3nUG
+6x4ZNmmTqfzfWBPDm4hicoYu+E9ZN4QVf3WuQDuExZ4m5gVFWNKEFA1KwlKwoTWETx0/dchKe98
p3COwqU2mfYCou00jMiQb1g2qtfEiopzK/17IgQIhlRpcx0HA6i4QRrsHcHI9oEmcbhpoTo9K2F+
i0PEyNAePVBDzasmNOulEUW2KqRu3JW1SfiAH8N20AHRFl5zKqOeXTAtoA2xzsRGG4H54AS5f8ax
g+dm2Gdu8GZ4yWTpSQaaOVL0832Napy1GsbEhjWnc/MVxMYmBuQeb8PJNahbCdPRD75DLHgyIW4C
74e+i3OpBUsUEEkBKyHbruGPUawXSm0+eGZZrh2k+Bv2dvapCMIvtN75ARNevjSVgC80aMQPp/eQ
Y1L6uBklils29f672gF0yD2DQqWVHoOCWVG11A8SfHF+KUF9a8VDMTpctiKJEZvYVcfujk8Nywim
X83aR0ZcT4Mi69q6fdJib2Dh73wNpGsQaao1iGv49lo5ifJMWfF+/kYPrV7uMJ+1i37iauopvIIU
Hm1Or341hNMCTm3LmzPxBvK0pUzaeuiRplOcH+aFXcGdm3j2OVT84olhmjmmZRFr++oeEDSvMzMf
qtEWD4Yn/xBUlIlYO1UT18A0YWVrRZud5XRqT6eBGvZLDBbEEuVWeAGThKkrjNMvM9vG9VB+DhMa
NUBvJzXLfUP9fZnJtZCqlwqQ2AeFN58SlcqQ1mT5H/Qrk/gPIf4iNCNqCFjWTp7bhJugrbQHd4wN
4oL9ZulVPeFjEx6w6I2QQr2bc5lyGqI5PKpksYEx5+utaEtNLZeOaU7ESNUOt57afxuOhfGyrOjz
CmtKgWXWhsiRECnfifhsvTGlyXKt8hKWml3mFyAT/cYOERzDr++79iGsQboUqgsMnLOgov2p+Pif
Oy6jsIwffsf3CBj7HsaaD8jTqt+kWZxtEUOhj+n/ZlnLf82Vv+T7iNZ2HoHT+eh2RE90VEZ/R0NM
G6i1E+M2DvQ/DELV1hVWx5tv2CeJRfWZnDKsVSmO3PkUZ4+yQF0JFSvimzsPg1IA6UxcfR+FuXMh
UTfdBUOQ4q1oT3jR1DdwGS5/RVh3Y2LSCzAqM0ZNOZqPGZ4HetZTuXdyP1j6f24p/tAvMf+BYJ0Q
Ug7MpF1p0Z6IhoIm/XwnaVUvoRpsY9L1OrNqNpoasOrte20Z+Fisg8zO1pXRpI8ZMmHowNZ355AL
pPmFtkZRUV8L9EooUfSn+UyVLj3kjdJr6lOXlunJMqlI5hPGpVbw8XQ67ucOKeDdaA1LNF/Da12i
1EQkXexDoQYPkWoTwDpEm6hXt6KtkIHPM6rClrXNqU/M94mqACzYDeWtjQN3Uw5kgihgCjuZfmmt
9ZiLLjkIoik2mYqRRpYWBEvLMq7zAXIMUSIUm1BNcV/QY2RwyGqeF2WqMOydrgXlcoganPIauXhB
mxCZgTF73U8vubNyJIYJCyn8jdrV8DHdc81Y39YAirL1v+r4KWkAE+SaE3w2BhGo2hjm9/rYmweI
L3gD5xnTo+9Aoptb3qCXupv5P5tPNRWGaG27IEoRlarsIR+MwHgxBe6eDPbyVgFSe7M1h4ITeuVl
yFflkSzguu6sh7A020f+6Ldel96pU4haDuPQae+7OCQTxXeqc+HiQssKxX50daIe6jCTd4TZoum1
m/ssc7s7nV35kyaq+9Yc+rv5A6697j7XxvIoE3kFWRteGz9mqdPayZcXUBkVmfamWwH+NjfMjr7K
M0oFAC1h4yCfGhoJCqMZ2Xhtc/SNRPusbfbugeK0SDqs7NUr4Mj3Th7vlLLKXitmfVuwMojdVL3Z
iXYvDC99ZRJxt6lMNoaFKixE4kigXbXOBcNsmBXH0cw3neIRvJi3X62FLqhus+YpyzpS0qQvLir2
R2oy+BBDWd0PavbuuhT4EDNAg/Ty+ALD+JnSh/YIuDJ4BL2kTCcW3qs7iEbwgZMjasP6oZVZc4fG
J0KHcO3KMvmRyc3DdPSj82tYbuvOExTTlSW6ybIUFi9+qBIukrp0nKbTilUA+IianpfEBmvWElSY
dOOTZY/EHib4PH+HnVC4Fr0bWPmFRj53EbEXmU/nw8zPJ/8S86VTWqA+wULXZW+flcJ1DiOrRB+x
OiyL6T6yQZldmGjPbanjVYpjBWpSSX4kHvSVM0DCXSjKA1wW+w7/K2dGMzwlwk6ONqWFa4Pz46Bp
4yelTLw0RQmfeprq5vmOZmAKSbDAgcLEV5RRdTSk/6SqWXNKu0mhO01N+v8//fuoEpxZ4/xp+6i/
r0an3GsjHZ4CTR3VdOh682Vo9yqN/kgj3DcM7ZOljCSZhfpFL2hb5fOUXgUFU6U15GtDUANLyyF6
9iLSoWF+RLWNJFStAupwSCBaM8ovxljorF8bnTUpde9FnIN1+kXXqTmS+9JRWyoHjFMajbbXuB3a
FUpbdW9Mp61v7sjuHu+z+I54IfsuM9mFsD8cXtMuvjL1FfRme/NB6MZLjxgNB5//g0JfIggFS1aF
ZY4kGepJOVPL6hgORUWvsB3s4i1UY/gmRvtimrpzSAOa5mmfyXVv1y2L31w5Uz7fAnkob1ZE4H2V
bXwS3C6htCFQWWPFmoKNIXpUdOsC8KeW+9rZVumoK5kfPQYMUwTyOBsQo+qyrwjzoh3CeRUV6tKC
8nVTUq67+Y3NmwCRLKkTSwuL7MrPy/5sK0SXUGH6RDiAnth+VyLv558bitJ/SlOK0/ybBk19ydQ+
P87jV4X6Cttvop7jWPg47vFMEaxRwyYound0yozC9zFYxxVKbABeTsm4HpWPZRE/slEnwne6q7Mp
lUnTwGsyPdhXRQOPBhvp/GjkOB8kKSSbwkemGk8ExFRFbNFprn0aYZI8kea1nu83p0EekrX7e+r7
5otK2YDKc0OGJILT+VnOKPJ1DiiTsmYtN2VoEuvcilcfyOp3OrLt16YJmOSuMjORa2Du3oVWan7l
TfwVpVr8Rsea2mFXBqskGsS+j0r0I76LC71pL4nOW0FnaCPIncfVBkDd7Rv3syWvNBL2Q+wEzlfb
uetUsTOkcKCRPT1qflwFCEZUm68kORQEhiFopazBgrjzt7WlRFgZm+40wZ+gRdG4TtAmgA6SxH3A
uwGZBmiRg70CIuuzj/SKx+5FDw0Kb7ZT3blKgxa+FA4Vx7w65wW4jUCTDgm0tr6ZiHIJKMog1rRH
1+reyJDXzgOJII8DxIMle3Zvp9rFZuTahuaL28rquTzjqree1VhhGy6iBy/GYJSOMXp7U7C9NQ3i
l+ankEN+ocXpo2ms9EMi++ABtzFLUGu4zWdgR/CvOFQzW7Jq5ruEdIMH0f/xpyf9H11nshw3smTR
L4JZIDBvmfPIZHKStIGJkgrzPOPr+wRS71X3ojcwIMlSkUlkwMP93nPdRMy3ZpYIov+zPeVXAN2q
68B/1W51Rv68LS0UxWlSkktl2BRZhW//pIHKVEIx/oTj2huttnE4qsupQg/kwkJNsjz5HjrFW0cO
RPAUAKehwPvHK4Jv+EPOs++N5ywpkvdx6bCksqmptzobDz9Q38cHK+3dy1gRKMcq7H9ruq8w6vRP
SkE23vyJvaSKvtpOe+6zvH33pSH2Vdm9Db2No67K0SzOqXjOs1Cs2tFYJ21qvUIIsPiL8OMEYtTY
xWRyNZN/d8M7BfGf2w4cy9YNWhxhYBZ+2tWvuGITABBM35Y88nCoJ9GHGQ4rrdUvM5U7KkFibRD+
GxfXYDZBkC75RcgSYK2FCqlAhslM5FnUBzmi5QCGlgiifZ8hCocT6hClU44XvyDzqu1Kb5uOmnMt
NZdejpTvZW1jAzBZ6zVHaZ6yurvhfkJw6ASMf3H2Mw9A6ZRUckfdO940avXb6PXJfsxJ7RGlYW78
wKXYsLqex7u2x/mmSH5z34r9OPe/SttmIx3MEmT08n8iT25j+gGpFlHrh3uD2w1cFF750Q8Jjjby
4hv8k6I3EEo37TZjKeAWtYqr3g4GE+P2Vehle4ACZm3dIraPdIZMxHFN89ILxbiwlA10fsXX2myg
kGkwaKzm/jgAfMdUK8EBDWZVb4t4bUbETvRt1N6Xw5iWBEgm7bwL8/QrSLL6HiQp1CWj/AMm6nGi
XgkSiKWzjHzk9MW0ZZNY7AVO0s9i2Beux/7Lhc8RlAwn9JqzkXuqqNrnpnaK5z7JWihcvvga+D32
ZKUSqhYH5wU8S4AGdDFbzhAOuugKOuRCXl+okvZoSGm8VSC9a/05Ql5m9752fXRP21KkazguaCF6
aGTsW8Nhi1puRySUAlsbDX3FscCjMQSHx58C7/O0iQLYI21C6eJm+pn7Nj0MVCNQD6l+g+5Gr2B6
abK8uKvfDOdFMAj7lzop3Mn5FSQD/TRIhWPXv9m2UP3H1twZpeN9hMZ0EE3+u59j46brbbZrPEhA
aZO5qwctUwt4/jh5+Vw1KBkWaKdRelDDMusU/kJcOV5RAqL0V37xx+2Ti/RSRZpGqkB57UI9WaVA
X09QgL1TFOAyXNJoSh+cY5d64QlyPDqOHP1NMvQAQfSCLM2xTgjZ9KfpJv6kFRUB4yryaSuh75fb
YJqAKSAwCjeIbOh70BlZDjrcG7TcOLuMHJ4w851tYIzJ3VC1ux/U+IRbnm3SkgRITetAQTNlVru7
CKrSNiX05AKqD2k22m4vrUL+v7w1I6IUpiAvYWL5f9rhH4xZ4e9cQ4ZVNsiwHhkiMbrdGkdwtu6S
uNiTevQy6nz13x/OyGjeE/D6WAYgBwqxGiJ6TknTNycQk+zrrSj6cvWToaHMqxM4oK2I7nhw9Tsz
8rVnDdnVdce3Luv7t9CI+reE6CH4y6++Z9THomA3RAhFSgVqyOatFjz5dBuDShR2aCTVx4hxuc5E
DHiT2ShhuHnsi5EowAqjQddkLBUCeW/gduL6+MWMzgh3uBsd1F7euKuQuexSD8FfnGDaKFLb3Zmq
dKcbUpEAnpmXlgAf5HaFnVzEsK8dqKgg/6y9TC3tsxsxTbF1OUyVoh93KSCY//PFpPB+GrNwrwtG
tqb8uFQohhfAZTrQRUWRdHb6tl4VYL1AIqVoOSeRkkcQyNvyl45BsLYiCRm61XI6hUU1HPWYzekY
DX+WT05uMGOK4/zQBK53qczYhUDjJgiyum9tVmh7IrfwmvvarQMN8D1lUcJVG3o3PFhyZ2rGrezC
eW2obX4liPr0fMbAUhG0K5quC1SeIhbyyrJ0QTIl0cDxjo1Gx9gbLbxQeTdXB9rjedMpJgMdi35Q
OBFeCZKXMHO4YzGWrzXHnE5jEOA8THCd05Cff7p0qp66GdW65qYYj1upncy2nDeuJ6sbUEv+hPgt
Iiw5AImLQmc9dJM//54km9CXTBqT8lvsJ8GmNGeM4574PebRtImRCRzo31cscVm3p0XU3Jfde6xC
lWbZQCDq6KNBtESuBWT9KcWg8SWDaOsZg/kP99jRs9NiZwPJ21heNl3wXQVPjZ66Pym2ibzBd3QK
3dLcU1EUTKM9Row88XQTXabXdrvH+gMKkGCDzOo+HJI9Y5HMP3ybSARzTOiq+qPP0F7gxzctgyag
R1xELjE4Gd5rW2OeGFQjgf5rh5pyOpSqOUJCxrquwEAk9Qx4UnIfO1H2siz2VRS8FI1uXQntUpbg
OvsVj3+EEM3PEh35Gi70qh/9CWIhldSgc/+WxMOASGrWy2cLIFl7H1JSUnUn6hDeoMNToGO2G3Kd
DvFM3qFGcCRB6KYV0U2YRMhwHT6WY+nbZaVw1Fo2zDMGd+S3j7CYeRz/EayLL6YYf1Up7G+ggMPK
D6cdmH/qHa1IPzvvo8/ceQ8vA/Kn9MdjIbG1tfkkLwAPcB9qw3tmz/onYiN9bbpBdYWw2UGzqi4d
miV8I+DzcKxXNfCrwF+Ngz1jbyvebBDx/9T6F/06awvPtNiMIHAvNNXXlkpdGsspuxg9GtOB1KLl
0EyOd6LzS6avtQJRED03Vvbr8S6Hlbws9UBjoF8dWgARdIB+U5drq6IbFYu818+TnZKeFxA4Ahf9
GEmeQarG7Jm7Xxpk8UIAkClLTdx68hSOSW+e7Kmne12U0fAKB99CqZrVlwx76RMROtPNEaAAMwK3
Cyd1fruhgTirHCGjZz4Ei6B89Uk5xB0FUnJCS4WiCyavXvcr3NcBkTuQbiS2mt2YY3Kdh5RgwxyH
sIthvptacWzDEUYvqCasdiMrZtXullU1DiCFSWu+eFGjg8dxEH8HBpwdd/ZeZwJX0KQPr5rtRbvl
LqrNbjwmzoAckgnw9fFcLVgpL2PCEAKwlHedtfK3R11OsTyAi8wb2veZdXQI0HpNCvm6ZP9YBV7H
1Eteai99iQ2GNaHTeLfHP1hHdEeCqN7qRJOuI5vuGc0NY2PZNU3ZNmaAU/6Io+DkBnp3yB0zuNC5
MlDpUqxgEntK7Lh57lx7fGo7H5MQeUDOs+vNM83Sj7KrSCSYC9tZg/BgjqaKKXdg/aKCIRXQzoCS
+GGp08V1sAVX1WfYFwTYRNG0BnUivrNX/RWbzFKLFFIUVr+76zcemzZIxGkXHUfdGhB74bUrqqjD
u8ZZbPR/z8L/ns2ITUZRmO////cOoOjxjuHSqlmQxrmAFqDCDZgiaViD6TcvoQa0kmEiuq9NbuzG
LpMHvPzFVpoi+R4RIoaPt//KO4m4vje1S+Ua5I80INjoyxi+nvxo0+QQj+xM0Y2/5EYafLMd9Lwh
/sALeXj+lkbhxce4fkA8x+w06+ar1UIfT5q4fTPDQglBwFlNGlGnNBC2udJKLXX/cgC8yLiE7ig0
ll9+VfCXTUn6sWLYD6YGchjdCpvbBr/LZApSvZQOJxTpsKGnWm8SsoMIg+ZQzeVwsCvDrXZhbFXA
neG0Z2qPmXXwodp6xnWflfBgIxosk6RJxBxYPoXsJYGk4hrSQdYe0yzH0YUV5aOfUD9jXQl2yyUM
KIRM/N0jdq+EaPkQox3GxsKYoq8koPx1td+P2AJMUPXeKeRA2x8P4YRR6WQNrn8qfTX0R6O+8M2E
axSX5Ww5+DRJCTcnMyyszGgjDaB4xmyKo8QSu/yKy2HKPhibFd9ifT456rllIGjO4Rh/mWCkpgCQ
wzaXg7kWvcET1E8PguAyvPWBPPXqsLzeZH9T5PLQsLdEFM80XBnccgeNbD64rZaAtqV898vu29gQ
/GzB0bASM73h3rLAGXe415IAB4KEGxEyRSt8D31OYRf7nGbxeazQkScaVgMwW+QuqAfNsliMoffx
+EmNmpgncgJdiA2Ic7s6Pk1WxvNypAtepxJCFwfcdfqpKUuxScHoA91NrBcNCx7zde0jDAgHBd4N
gVxd4qX014yzrc3oyxEDV2Rgi5tRpu0fUx8g+YcIXTmAlQYWkLPMrAiuiohLzgAmtbA+C7oD/yo4
TB4J/KA/FiGCBJ+NoQRoVjiW2ctoJsgoJspOsrPjxMneNNcK1+GUolBvSXiLPLNZ5437og3p+Ov/
ngSUTrMW+meTTAsGvhgvl+aUlLgPlKL76thMAgKRnfraVgp+HZaZJXCWaMtcvQubaGcE9fStxltw
eiySlUwft5UjDPRfseD+yP1wfNx1+TyMq7bGnjVm6Wmsyuw9541ix2s6RBe4L0R4qP4F02qnquJ9
UGKZCEOTzQdRoU8RHsxt7o7l89Kj1IpIv+oFQ7ukOZhoOjaLsIQib2PUrvbhs4U+xIDdV6DzCkhV
Om12+oH+AbwS+6gqt9ex43zqMzX9MsUxKMZvUWPDevOGcWOpyyQUR9EU1jGdjWbj/sodaMKGKp8c
T5P3mDi8KjcOs8bLU6jXr4wL92NcGp9ek0/HkM4i6qlfhJb4J9mogD6yjjjFbwiOOaKrQZIkHaS0
IFOiQ+23KD0qZZbg400svQuSKBdusLXzqL34JX3qhn5SoOok0IfdQasYJbIJAVIiFVpVhrj+QWod
mf4VVxHh32DCO9DOjSQxuNq0pcdIgz53N9rAiBbTKa2yR/6ZEbEMasxzyjk3niWeJOottY6oufNj
Xx6WmYN7I87fgi4Zt20n2AJVRkbETh6sUdfzN2obxvqTMML9aHtnq2qoRwiFLFVSisW9dWHROOVN
XEBoNiIf/zH8GgN8F0SKftoSeivfl8s6dOQmBWPg11XprwB7nHPm8nuUhdUubxpxoTv494yb/O9Z
fhkNaJSeljDXFahOsEp8Ny0N36I65F4FYSpVEq2oys/EmpTPaZW8CZEoNFs74X4P/WEzqCcmtlyw
cYJ03Mc7VPFNK0dHHwF0RVubXhie8yEw2Y0UUc3PGScXUxV5y+M+Dem9lyX23g5ASmLq3SsO4EIp
t2I+FndLd3f02BL17jzeojw0z2Y/nPoy/TbFk/aculrzkViHZdyDeqy7ytPsN7/1LvKxDSAkYoJf
6Cu8qmuSLCF8aIWAMZFFP90sebX7rVPq4ZdVs/lHPJ6dhjExXnAk79CPM42iaBeGeS3B9rL9iGaD
5laSvGmS6ZqVtfjfOqcvdo5umAfytH28mZG9atVOoepyd9/4GZ7LpeJj3H+BQlHtWktSXPSx9t6V
7Qq7Jd3duWbg5Nm80zwX7TE0jygjkIuNdFZgkw0VbtREfCmyVRhsAkeKr7jLvy8qjtYYjFeiFVxL
uzw2g4U30JD3c+3sYYv1cMo2kI68PjTunme3e2rxeM++LqfxwwCo1wi29LtxreerZWpNsmN2W85y
CHmuvmlnm3o74blS1myxaf9Z1yAq33HUWx9SmOCLMhN9lkdXHKRBxzK+7cmaeg9c/Q861UNg8CxI
6xtEUXp4Rs7dtexqOzdqj0EaN5uWquOAMabCbpjsFqmITtd1RR97R32R3nUiB1aRnU7f4zm5t05A
LzieqCmSbsPo3TugYkh2o8SIG3vMOL1B7Qdo8myXz8nysVkuXZfm+mTmW2vMtWd8m+FzN4RIUaAW
QSmlHam2drUaebuFn+4e8/F6wiwYmM9+Xsn90nofnNHcYmJKNsulG1bOsQXCQbw5z4Zu+k1+ExHZ
SjfnxTGK7iAyn2NfNi9CeN/LFKFuVms/eQKchpqhpjqZZne6EbKQrGZh+moGTriJ2vQvh2QNEncf
o8P+Cmr33c4n/WOsbbkhv88+JUY5XNp8llhPIaMbJaMqTXe8tSa16OJbQ34G5nTPBO7whC70m0Yy
IE2NnOxgvzyMTai666ggajQ/hE3UaLwGGplJ4pBsFvfNi5Q9Qg1JsxJ8Fx1Y/pUdiODs2Lbmy/IQ
TgqUOo3R6mxQsWPmRdED0ecD3WjNCW12+mwyYoO+bXlrqXLDI+Jcrigx4dfPVbjhk5kfzLBG4iX4
2Ar41s96Qx6ZGEX7OeV0NKU4V73mHiyzcEhBVLJT9B80hURHqpQZnlyjCq/Lc3LOkEZhVvlsRqis
ywfKqiA8NtgbPgLHIGUIq2s4A9NMlo+n+qDWqp3yWABp/0d3S3b6ju3kuFr+Bu4ovXWuJH0zUMAN
0YA5IiNbviNit84U5M96S1rz6I7GZbAokbEtiA9Gmh53mGcizlaXM3vfQEd4xa8VEeTcdmsy5WY6
hw5darVrlyz7u9rocHqrPltrGp+TMMNDqjR+el1nR9fomnUiWTIrR5ufSWNNn2PB/bd8eJYvANWG
CTpBkJQMTy6tBi1iNj1aPtwM/RA7763GAyPL4Iu4NT+sE5h0+5UGg4C4k95BNAzdDuO+g4zOUBaL
ErFih8Hy0lEWMxzLDh65pE+uXlfEbTMwQPY33awOBs3spCRbSDB2SA34qlLJ+DOHKWdEXnTfAy8R
kMEH7dY6ltJwIF4dtQ9dK+7Le5AXtvXaAZiP/bg6TLYPHRyP68EXpncOHJS1baw3966kPRLRU/3W
xNYn4QlKp9U5YMJtmsnmVLkXZD12XYEiUYtqPWIuoExNb5gDjX0fTcZe6HV4HcNiM8SdeLJCSiSD
+L2d6gdCUyqDT8PwmjWP7egg4t5ckyETb2pyrK9agG/Mc4fDo2KFZ4lJLE1+T53RYgfHcWvoQ/j8
78ErmWhPWvf735cwWW2rqK/Obgo6dSnVioExpkihoAaUM+vcjfpdtHh51VmwnE05k5Q4xsvG7TEU
NUiJroGcN3QvJR1pDNNm/6bTTvd06dwbt0kOUe/Wa83Gxzu4yKcJAL84FnRhdUUGGQEePWa7rr4A
zpt/NhambAfU3DFParLnc+3TIh734mMtWlmDU/KbjnKNnALLAk7L09BREOFd19/MwXMhC9TEmGnu
U8nudzUS5Pj0qF8cGv/QtP556KymQY82if6fGNhBju6hN5q9oaZLOYX/Hrh1Ac+eS91icljR9mEj
VU7smjhM/z2bzZmVvxP7uPVQGDn6NypAsnmICgHbasTxLkYC/W1KbWwWIvxq6K6g0HPXRut1n7qt
f7Tw8f4gxlqN6USOqZ6j13aZjRn4oy/0aMpPl+bjTPPr3XZorFuWV2GP0HYPEU8byJegDvYZd+sl
bVl7lLquUgd/MmxyUfrdsnQllhRr6ROUE4c18o0aw4jrqfZAgOeZ4R7aL3SOzF7Ma6+uIgIub6kE
+UD+FqMcdbl8IYi9J/J+h02YEDu2/Bguo+rtcqmrLrIietAljZ+zWkEy1G4IclV6yVr5Y7myWF/Z
QKNfymlfb7Vg7p//PdNi1VcnG3ddNjGEwNLx8UzN3wr6gfegDz+nto1XfO4qpHic0XvmMa7OIvWa
Nox/vxr1/Gr5UD6+d3l9+Y7le/MISnUyOn8aWhd7y52Tje6l5qcRm/QQUyizQ2HfFmVDPFiIP6eP
wQBLrxP9vV0Kp4qI161gGpEm7qwyogDlqgan703PnUbgo+NExWH51rbpKprmXcJnisBCX/bhKZrK
5ORI8Bepxm5oYgPw3reFts7wCl+BePDcy+DKhKL5sqKm+RwNFmCl1596FRRemsmBANGIVOD51WsB
XmZ9mN7CeurPbpUT5yOc7KMu9KOG7tgSbXUvzbj5YETlpJ72nkZG8OrSDlleDXpQvO7Uvdu6rD/S
IZnPSF76p4ks8PfZvAa0ILbFrNTZdu/cdZcVlDg59wvmw3sTR+k78BptB9VJ2y2XYxu/L9/QekpS
ZTkOmTz858s/NFTDjMhewdh692t08ZsFbh1sPTdELqjr/lkbS2Qp5K38jDzvNs5R+5aHRXMcW2SU
JfDSn2gLALgE4TcPC+Le0XBbkulXfVgh3agYzVI7fDeg2x+ILWUsrC61pH0jSqW95+3YXTsyJSFe
8nroNxO0hio7T/RX3/WMJhnSXRqvwaVS099ultrhiOuWirhk6iVRaxy6POr2NUCys2lnu7SQvDco
8dbL8jh21IO1RmKiibyIvV17n1ILyJAukt89ESFStH94bxUJoG/f7GgkbSgs2tUYC1BVLf2NtPP8
rXdE+MlYpQvq9hUgoTjnGaXa41oL8Dz4cMTLbnzXqpJWPtX/TYSTw05Dq8954msHfllrTxKAfZlm
irFqDE5LbZEWdXwLaLwsVzjIcH+1vXMivxTdCEX6IPEq2MVU3xun1vfc+e5umFnBSvaNO8oxZ9e4
vXuQpplfxwLmVTpo+kdujL86iBz/xES6sHn/M6FpeYJBEqZD+D6YPSL7ioeP5O98qp2RqIw8JZG5
4Fk0m534430fhTlv+qTSzlQB1LKdqF86luNzTnrWujaM+mem64eBCJCPCAPanj4qjGgoF0hSAzb3
3BY6acFKIBS5FrIcWfIQbdPwO8N5krE4nkUUMyqzyBFrMIAgZozf8DGqUCoz/A2XFd561JBGYrwH
Fg1Pq8JSAt50fDJbJnwRc40WvVgHJ+bEZL+BPcIlrYBx7SNyO5DU1aLdINi28+G7YeoZ97aqtXSL
HldlI9tZyo7ltWr6cD2IDmFhpVtduPF9GMV8MPGeEj3MEHl5ra6qH2WUovPL8cP3DFLCDfQNnaEX
13BGlaRNafa7vPy2uIo62YYHd9D2WqjjfaozJQeTKjGHIqYD5Fas2jI9VZU9XQki0phOedURbA+G
uy77KHsBCT2ujK0DSf67ATSoaMrxuYg9JVqmOEsq19wtimA4cBuwNf67bavsBYfpbgC4vmjyl8xJ
tBe7kt0Zacm9VlCc5dCZNd7x1L+OYKc+uIEuOcPhr9xlyxoFaYnN1nROoaWBIsm97KxlE5EvQ+E9
SYRRKotU3I0wLnBZws6rEv3OEFm/JwmqI0S9ePC86kfyulSo1M9kVl/S+1wG81ZmifGZG5AY/cQV
JGS17a4dQ2YfWDWnHeGQoY4Mp3TPZBSjAMpyopPjSCkG96QjVmduJeYhba01R8Ta79QgyBWncrom
LTVfMLrO3sRLcYsTCfow4NE6FDI9klVfXIPS+Bb2kf/UG4nzsfwH6A+dD3Zi/hMjOPfJKEfzOVQU
oSDOfhn0sFZOb7TPbtLSY23CbT0H9hlIs9gwN8tWtue9d048Xoh27t9a7bWGVvkeU/kdiyjvz2lg
vhilW5/4cXDAwEjq1zWqinW2RHczGV1RjQ4vlfyZGT68qzHQjkv9YwLraC2UyZHkgZSQf7Z20tCE
v+Hu5GCgDXVEs9MD/x7VVOfSJSkxLhAMzb3K4jYGEJQoHNf6GFXfuxKQgt/L7DlVT9Ig0S9lhszi
pYpSpT9J+wE3F9pKayh/JpFtnK2GvA+CGMN9P9hQNwvnPaGW3hcNqWTLWUQPBDeDU+16XG27ENfL
DwQtRTesvNkMoW+Kv1/qNFaLGoEfVeKyvgHMSyB9Gd2tL4LwqEldggubkjeIcGFytPJ7JufpOdXS
HFXFCLZ5Fj8c9MQXE4nkfvasO8GZ2d5FP/yEjEZ/L+zqT1Al3R9LMqGyGuNrzhlfEsxeviTwGfcO
1UhDpNaOz3T5IgoU14L07d9yXheFYf8eNWRtMphcBLbo0RMIWwU85o0AX/qz/gMkqvxJpGCwlfMw
HGSn0Mu9nx8jAy6mU2b5z86EoqwGAkVsblFj/mDIPN0zsydqDRwNYTDe9C1EJVk0g/YmLcSU9jR/
oK9tznGjI7xXLYSypnbmUdVdPEhppHlZ7AUdNJcOtsFtNIAzXhE58+7qw54+m7gK6bmXcgLZgAEp
+qpS1KuFeGllZ7zmVRdtsPuZ+06NpmTfXk0Wr7vpogTPMvuFx2a4wvpYHJfde6rRq8RMlpgUvL2B
nyixhgRbCI1M5c7KkGDgAoCFlRM2DRx3/tCCISBjsBYfeYCyUCt+8p6jFbZn0kkMVOC9jse69Kz4
rluqqyVf7DllWTVq/5iONAqqiEIyd2mxpnJFX1xxC+30G/u44JT45YcnUuuMMIB6WM0J84ag5Rgx
BSkiwXtFl+1S+yRZA31Ym8I5Lx0BD+IZzcb6Wo51ey9nljV7lsOaap2afvRYfek+gI+wJpo55Sz2
eeYjdR11Tz1K/cf7VfNR1xAD3r3ALl/00ngtNE+8xENyt2XD6ktoxDbqIpwMqfNHjFlwq93cuvu+
f8EH+T3IVFVcYeJi+/E9qWgLJIll3Drm/E+VREySIS3Cyce2s4xIK4HI68HWVZtSOBK4snPt1KQv
3VAbz23noj3ir/qOpA7MvWuaX13q0K6s8x9LpxBs5YseNmRvkPL07Ne+seujLDxlKbLrYUqbXedP
4c2UAPfHnmSiCojaVsZj9kZdQWMywAO5XNJS40c1oMbYgPyWnZw0+N5/L4W6NOsmg7JjertubjVA
8z5RsZj8NsvNFNElpr3qgcNq9cPjTdcl9d5cTNpuMeo0M761gMjHxbtT8ywpgwIKvUr1KlWOi9ML
oqM1q8NZol4UuOIZJZRkSKpLqdnxM63hS22U/t9OERRPstXlcdmKmeWQnBsS3ErCEm5aFb/zxmof
pN/IY++Ti1dZ+IqCjsRJN+2/6HZhE5lF/dqWjbi2c3o2qULLVS/JJGtskR9pA9evAbXUUdbQIQXJ
8hLl9LWiT+BAnIoyWOvJtH9ckxGGMIaoqlVpEesTd8jRJTAPc1vn8HaAlBhHn4esifsKKUeZbrRC
M19l6WrXgBAtD6josgF8HBKNraCTfbc1Rw222Bgu+0e3GP1t5uF0nEc4CoQupdsIW1jUtbDGOs9z
UFzR3EscAmWNKHK/MxjcO1EEhV+pCKXDp9rrHYyP/SbMmeKzgtI5cIgCbdLGPoSpqNfLEhIUdBnS
MCpPjVpR9F6w/sb5HYknvV6/QtMU293eNRt/vTTrR4eh2kAS9aH3nPHmtMbvIpxWnd1Yn0xs3X2M
gnv76ITw5Air0D35zZyjWEBTTAaQuV8k71H2NnFLryGyWB+VSVpIbnv6YblsmMSA8VOdHRnZH3Vo
bWrRnUprjI46ZfpFsiiOiFA3Zc3zIGoJojIjlgqXGxwlrWYW2DPqPD0u/S9vQr0CLfS0XOmqG+bC
N177uFSBKZrHpfxZDkBtj31Z1tfliuC49jizKwJDn7Y8PSmVYt0oaNQK8Vxk/kgmfF0dqkbXDnVt
vJpCDTyVfG/IGz5drv+Z+E2GUKACUKVmM1WsQXxmPvxiQ1k7MpnAd6YulwPyLJM4QIBx5kRgsCeZ
8y0fpbSZLjH539fHx2zw+D/bdv744vIdHQN9h9nIdbkKEjYXU0eiQjQzkxUyx1o3hsRuDGyKamaT
3QaJ3ckfGVPI6u/Nt9yBBTYn5rFzjgLjP90LsnAxkhDckQhMblaWe6uwdYN7SrbI2SmBTyLQvS8v
BX3T7RhP8adX37F8wdRygcJpLnbLa8sBdcTNxDgL5bZMgX/K1ttnwPDGSjLBBE62nvFmGkSpZf6V
TLD8xO131DBOsWVziQ/pSZsZGPC8AxrHKAfc7T0XWFGWAVo/mZel160UZnKK65MFTxjHYPXT8iRw
W2UhQX2VrqM69o/9GHafOc+PriIvIcrd+yL8z/Lh5NcMD/go9W9ebVFGGka7gan46vQAh6l5kQRC
pymgzaC8Bs98zHx73ld2jWSeNja0SnWI++7vWQM07QCQH+Okv6t9OSAX50m8mKU9IjuOszV8RE1W
7V3SRZ6qYhgvj+mpMssvZ7LK7iJgSmVRED5eilJCZmc2a5vWrORV/VRQcf1bvpCIrNa/ibLftNKL
rsvry0HT9IgdKBVsqfsAQSJGEEKPPJr78iNMCu3AoFJ8acXY7whPR2YYj+n35Yy4iuxx9nhNsvLS
qHkSed28WBFd7oZib4tzK/qGFflQGXq9Z8Qj0Dr2O23Ku+9z5PlKCj2dc1n3F8Nxu3ViNmJtJRXK
BX/+YeQ4LJYFvY/RwMDuZk+XvkQlEs7BOWa67x6HzjIunTosZ5h4sotd7h4XY2xewAMRRBQhcZOL
ezYyS48wDlyWSzevnpIfTj0UF8st2h1s7n5DGiDjmVm31jT+Sub1hviYbM958ovWOsWjq52zstZp
LRAiMaXdxxwPxsGIGlYI1VQKc4v+joHKvqDR76NK3Pc2062wCX1cBF9179LIx0KDnybwDmb0zMJc
floI3j2mJw+bvp3aL/OcBveh7rbE4emngVKt2sqJp0IjfrITICrEY4OUQA940lsH8bA6mGygT8sl
MFPustGBeaHmtWOe/AhiM9l6XoVqXWIPBTtLaLH6xwXTwlPXd8OhZ8Lz70uGRyjjshEWlY3BTpV9
yMyNwxDREVwKv+W1IXHJSAVcgRiHvDEMQ11QGIcsKuNrnxKZSudIAPazzaNvYZYfSdN+egzolmsW
Ljq1gj9VHobWXveM+Ww5QUwzl5mGk/LMyaahOZpFOlwtSNn1pvHbZBVYqA+rdrjBAEsvCJ1v7pQa
F7M3V/+rwGXKGG/nWz2StBZGHgwVNYNaGrzLWe4aEzYJVDdSHSaSq9eW8JT2q1Tqn6wK2MT4kfOK
h1a+u45yJ1req5UL430u/14VaqRkin4828VvJleQFxwnuOrBnAMm4pIq5TmbdOcu1BYuK6wTbgD/
1Siq4JjkCAtzXwEjq9jdoUupV0k9yI2fzlhIeqkC0ERkbfVUw0hhFzqFXoYnzezsv9cudcvWKq1+
pXeJe3MzNnyZ5nfrkZ7mbXkN3udwELRSiAVTrxXBSE0PPFLEBZp1Hpm8pXdzrrA0myLYJ5r392wY
tD8uA4o906BmTUvQ+x4yjNZzAgwoHPrnIC5P5WAWP6fMcXleRvNr5M7wYaau32r/w9iZLceNZNn2
V9L0fFGN0eFo6+yHmEcGg7P4AlOKFObZMX79XQhVdWVmp+W9VmUwBsmUQgjAcfycvddGKksfotMv
CF6RClQm6lUb3nPqifskS1BjovUmREnEDqFBFarsNt4gH4Rv05WkISEvOXrz4fbydpiiBjr+5N8D
te1PnvI7uNJ8RWom5KbSGo5+jl2Vb4f60J8030VUcmNnaIRgJA1B2nqFpr/wGzJR/uegEks7R4DR
ToppE2GS0CJn/F1eDoDnkTMD/DZWP1deERaniV7bz4ILaxDPWB2b2K3kUuTn7sZZUEh9byxRkInD
TUJTGRQEBrs5m2C/a0M+3e3bSZezW2OX4bXjt7FiX6K5hXEtub6WhZSYCJ1Bv95+IGZSnl0pd//v
7w1iurdl0NKpJMgNgZG5LAa3vliQ6RZRbPgHFBDNMimIVCRfznoNfSbMSdY/8TBS9yIjzXb+dk0a
Mi4fHOEIqzcWT9NXCLx7E0TAb8qhYTRaMrinhnKR++TuCvVP8lvToB7iERrGKKAGuDByhotIdrfb
qmjloRbzMi/nBiXpr4+aVbGailF+s1VApC6uMMGwUmZEI4X9wHDbsRk9JwSHDxVbwMDGBW5Vyb3h
zoMgK9fA8FDZNzhgP4rkKVTK/GTAiMYzC2vUwaVYC0UTGnJOearYoq1J+OqfmW7OHkLP/Jy6r8BT
gg/TkNhWyubNz9h1p0wysTkl09UitHgd2mxnB6YrW+4i7+RPwtwpSIwHprPDATiLtiNMdECkLKpt
7BP0wFZMMvwY0qvbsbsLm3F+mhlXptcAPsNG/1pbJlPtRH16MdmZIHLChQ0oHj2d+Zml1QtxAPKr
Hvl0xJgEP0VSmavc98J7umeoJCheTy4EvQOGa3Pndue80PyjFiMJHMfSPt2+ogy3TgGhQdvbV//+
XvTH7wWJIw40M8nBHfJ9Rwdr58RiuBsHlzibycieQybciAH85DvwdQYlAxTICbhMkAzGb2x6h4Wp
DcWlssQlxo+3QlPWXayYgbjl4mbhpvEO9MuDHXgRSYY0kPgx9MJLheF4dHDEy0YNB1pdAIZd6tQe
cQvXv45bCKeRKr3gQa+4dKEzZD/nfux6ei3Srl9++Y///q/vw38Gn8V9kY7sMn/J2+yeHp1qfv3i
WF9+KX9+e//BSweOJDZh6dqObRKEYtv8/Pu3hwj6869fjP/jAEiuRYcPy3YVWAAtHa4QPIkuIGb8
3RL22aM1/8M0yQdqzea7kARteE5QPjk9mxNZEj4VVr1aZV3Oy8jNn7o6hETkZM13hgKrdqjSVdgG
5VkwgCbMqqXLkerupdCmGcatmm9NhXWzKSoesDZmKDpS/dKaN3gQe9S3ojChqQb+J7LE+yGKY0bD
QTMhPAOzLfHP/7SQx8j30Gr/6yWAeus4INH5+VPHbTBv3hzLWdHDoZ8VWjeZVheB7Edpt7id1//4
w4ltbif6O/EnqMVpVfzx5X8/FRn//6/5v/mf3/nTr5wjAtOa4of629/afhZ337LP5s+/9Ic/mb/9
n+9u9U19+8MLwm4jNV7bz3p8+GzaVP3rApl/8//3h7983v6Up7H8/PUL3uRczX9aEBX5l3/+aL6g
PPm762/+4//5s/n9//plW39+fv/88+9/wjL89Yvp/UPYrkTOZboCvIvtfvml/5x/Ynj/sCi3LR0L
kuFK1zC+/JIDjg9//WIb/3AdFy28YZu69OgUffmlKdr5R5b9D9dzHJSproV+03DEl3/9s/95X/z8
vP76PjH5O353n7gsh7wpV5gWN4xuYMf8431iW+QF24FAUYXaMI0IeZ8cq36we7nyPWRITMhmU1GB
OXXM4q3sbITwY/5UOwMprkigF8PATjqwWAMMMaxqQtuXaT6QKFmy+Shf3Wl07353cv/i5jbMv3jT
nEyBTEc484n445vOU71BLFsGSzCw5Vpl/cWa8+UCJJF28NnUtB7p71srS+IlkDjUiwHFtR22u//H
G/mrsycliBsGZZCdnPmN/m6VsfQq8HLHx20KIGuF0hv+u6PX2L/1iO2IDdZV/PDQai41L1CIjAd2
Q9704+/fhviL0+HppkCuaNvCNf/0GfqoQJvAx/jBrK1aIEElJ11DPjXhR4Jytvz7v81w57Xz32ur
a5qmTtyZ5RlMpoWp39be3/2rO/KT/cSsgiU2yfauxBrd+fY3rasvtYYIz8DZv8zZGkCfYBPQBuNv
ph77p6lR2XE0uACEfsj6/jV0V21YEN0bmufeNsDvp8DshWHItZmOJLr15Uh/pfko8N7hyTT2huaY
O5Fh+ueyWtRD9NDpZD3WiVLHofRe9HbQDnlVUejGiVwq5lKPetWgNs6Iqy6Nzag1d0Hqb/quajfA
UYHJ46anxMK61OEzrrNl+Uj06vjUK3ctGYOtMYf4Jyf1XlSLZyA1snuHRFIrS5Ek4y9d+FFGsIAg
NrE2AoddTPejrQoegs0DiTb9PU+RbR+awdmPY2PL3Bis7UDKAOlpS9LaHlWsAY3XJmeJ6Ds5aOTb
4v45x7bpnBEs7P2U6XnvDDtNa9Nl72ZkQBPASqBgsxWg0O/AbqFUqhJvmxJTofqh3zhGdO7xo6zJ
bNWG8NiQNzTkdbcwYBNupKkjZBfBU9IVT8DmegluHeTO+1SbjI5c5xW5+8pLm/S97MjTRmEfrLwg
z1cjWIWFF7TmOmc2v5kqSVO6rZK9juP0bINxUQwsDi6IiJXbxPnFGcp7LBKkklKmHhDA7gY5jsdK
yydYdgp8LNWOV/t3fqGFG2PEb1U7OHKszsnuhDcH/wBSOTSvRjm2L2UrF23IjBa38vioZi5EWEBJ
DL1arqWCmtE7+t3QlTD1eWy69QgRBm0XA/l5qNb60cbStWDnuE64xRtGKEakIZDNS2DFQfCWIevm
73d+kJXZHaQHgNaVCCf7FrO6L43VjVl0ExXbvfaGTvplBLJ/0C2zXBpk9zLb7cq1NlJV//1NZ3p/
cc/h8jQsw5OmY9+WxN/dc0XumvPeG6Yi2xw7jfeMr4GGkYY+dh0+Q2EfKePBdLjvUOhnCsIMwktN
oB6M2yZ2BX0EdrbzontYjZEpUYsjMuRQ1AwfavpN6+pJb5qWVZNYQM1j5BJM5Vnm0H9bufn7f4/x
x/psXkPwQQsXdJGwJU8h/Y8rp64TtY4vFh96Vecrm0CLs/bgjgBF2oo+oGo6d2VGztxdWuSyO/Uu
zUYN2z7GvuTw92/G/t9vBkGF7hqO7kj+J/5ULKbU35EBlWKhOylzPNcmRUbJbD9S313GzIKdlxj2
yZwPoS1HTHI6Wuzb1ANPNDiZsqeaM7LyIPM6RF1uhmusNvmml7BHWuM7ngIoxG3k3QceD4MBiDMS
yHXRFWw4Y93aRLV97EGNgzwUJTNq9B2KUHV6l7gjmwTgpGboP1yLTVJr9f4r3E8Sn/NQbNPS91/z
svlKMV6zY+QU/v3pMaz/ffHxcbmo8gEUmp715w+L63mQwBxnqAIZALFu7n2GneS0EkUT0MRaKB+s
jVsW+nMtne/RgCl5jsidg0l5LrBZzpTjYkavRsZMzSLNumhbVshkkQf5Kzzc5lNEboZmjPldrbTh
ARBdtrH86TGY9GWeCGdXqtzl9hryB/JBSdR1lNymUE0epX/fEro+fpaWIy5a37vXGo7YnUU/7PYq
8RU9YszKtRIGngnB+jOfVSSXZIoH1iUP4+7ktAYZIZbSwUR2iGUQcGVzW/Ex7Yds1cTj2kQQwLVY
y29WWF5z25o+0Rcu4558LdONrkOfXWoqlh3diXxbmkD7YU5H+1gnCr6qpU0TuS251UZ7gYSkIiHE
EUtj0MpzphscZIOpTXf1jd7NM2pmV1IjX47PJN/gHjIx4vb5AgAFWmaPFBif+QX8Ha/8jYTXcGjR
KUKCvA9KN15ORKR7TGLpnUb1WeP5SECSsfdquzqbLI6rxqitpS0md1fNyXZVRhyiK9eZiRf1hn0x
8KCxRbPbn+NF1dpXLbcF7EOi9iwoubh6iGVryR+TlfH0qMUFEPBMcx7QvIgHVwGt9KTRQfsCcI6N
5kFTUf3o95PcdZJW+03dL+jU3aV+uo5CKOq6WdZn05byCs37WMCbew6jI+SdBiefao7m/FXUN+7+
7y9x+eeK0jRtQ1CFC8MzdWHYlPu/L+RS0RN4QiA7RB7niRHXrqnyDI6rV+4KVAurILTvhyRnZ1c6
5VLDQbA2PYC7E62HXrdLiAd5hwjaIYVuKo8ihOU0ZhEVsHBKun1tUh9qO3ic/G56RVvzAIROvzoU
3tcsau7nme6bpc+2sr7heetDd4TAsXEToCQ2tJFV7QBgHbNhfLgdsiTZyJpAALh8sKxKaKvIzU4p
6qYdfvFgSXHBgjZ9WPDyiZBL84cudLDZZSrYNOPXpmVrmJJRv4VTDCQuKACCFqQkJVH5Msb6tMBv
tLRjU+6rQeuPRm32uB7lixvzcBGp1+DmNLJzIuxsY/cZFyN+fmQ+RMelI8l48dCne+gGBEGPbfve
oarAlGe9+Ba9ZhRb9c/vO22zwz4tnnFllkSPMO75+0/W+HNxzCcrrXl741n0H23vTyU6uR4ZSlID
XVRjbXrE7q90ps7+kLAMTRhb/bBHzBKQqda4gCZwm8Da6H17jwfOZuC9pZsDiRtr2QKmu/n492+P
/d98af2hmrZsFCC66zq6+IvF1RpqL/RdFtfejNaqs+Upx9WEzFvf1JRJ1GwkOy3RWfnbGKBi1NjB
qyLziOV3eq7cZhfkhXW4HepwIPGXJyXG6vFyM/PdbHxIy5bSLx4cuhHrAXvLs2uyAjMdzAhpnAcs
aAUklfRCSupiyL7Js5mIYZuREhwWl3nueIxMoA0ZGc8vo5vby6AotvGIc9RXXrItPTrZdj4hLq1z
67mK94Gv6qNvwosjtpGHm5nVKxpm9v726naonYB8rZYCzmc1BbeGxyYuU/3JDynR7cQmSNhL3E01
RcR9VkN2ih2RndAMqlVrZtlDTqZAAALnQPqOSQuXVa0V+auWVO9qJPk66Mvy0BqEmKMU7jfMgqyr
SfG8tD3de80H+T1yo+GD2DgAARodVAvhfJkYJeGpg/UqJpVTVjbUWGZzrR2diJm+Gpd9r6fPufsb
Av2dm+OYcsvpoYq51hPP8/cCxPdRaGZ8wKb44RB4vcUnj9qV9PpVGqbmovT5D9omM7ZGRBlNQEW1
DiE2ruiNLeMR4LqPbBynvr1F6aUfuzA0jrev9OIVbml9LEsRbQpZ2VtYexpno5U7+gdMHKzGR3sX
mMvOqYulmMnTvmjPBZunII9wUap4nwVNt/dk06301GLcGUbRuepDzDeuMniSZD+6IgcFPncHPd88
aAUE0UERm6mP1rTpYa3s3CSuzk3Zl4twZiymmREejVwd7UofLjw80wWUs29NoTFVMr3uNSnt73Rd
r4VWvoReVqzBXtV7X/kCAy6zqpuX+fZVif8GWT82I4058RBc+AgwigeSj0E1tKQh3uJONxa0V80H
23Uh84O6GQtoFKPKj0Q5r0Y0ZMcGuzNDc29QhGYVPSFk9eckXXXuMTIdmhwxR2BLhjl98D3Ehz1V
1kcUVO/B0VJBtx1bwrgZzNt3JG+ZW2I4u5UoccLxNNbxclPlsLtb2sBSAzo2j9T/+YUqYmXl49Vq
xuI31y9QqzQTBq5YD09gGrCgzD8wxb3tFpshFNbVqJE0wfyaJ1mljX8vULt6L2eK51Dk9QVmPQAx
n0QyAGAG5tIoOqR5RChdPY2bykndHbjHeVzrG4+Gjw51rCbSLa3OX1dy0rd9VmRoeHufE5CSQjTW
ubFNAyfedHWOJMtBSW/X+LsAQUA476ZPUp+Wld77Tz4i1yPpc8FStEzoRIFcHBBIf1HWHe0k4+72
Iu1Qb1l5hHnZMdy7LsIH2ofx6QZh65EG3SVDXSzM2iMv0baDlTTx29/8IrpGdlBLtloDV2iXlcEc
fTZ0B5qtNKbVaOw1UxREdMhiV4ZNN8PWUkQkXrBCw2Ue7NgV1CzqmgdWsgu9YMGS3e70siKOj0YD
+/S82oDMocssjPQHWqVmHkI4nr0vM9R+AwgudkU0qqEYRFmzBVhefd3wz01OSW5iO8jmhuu/DmlP
N0mljIF1Pb0w3XcIYsjVxbbyl0B22TfB+gKiv/UXKAwwVcdWdWwkt5wnMYU6TvEIEL6gc7Bgoa1K
Z1xXvon5OFXeKSncdyaCJoXzOG4UyJd95DoXLD35sgLVdE5FhpjJSqazMGEsu4LCcpINY8eQp7zp
UJi47WFwq2NYWdFOJu6P22dQOnQnPD7j1S1JiPDBXcK2hYjdN71Elxig5FsPvfkDJO14bIJgpTXm
S0ff8jDMB5WSLpGAClrofeDtonx0tvhjC6hGrn2XJtnHmAoXhFUS77lPDVQ8tbO3y7Znl+0SGMdI
Irfy4aX3RsA8Rlbte/Rbbx6P5GiUD3FNRX+bmcm8eEyblnUBH5UV8zFbutL2SbgKAqK4OrNHxli5
d6h/RtgzhObU3nCvEKA9BVaAfJiZRdcY1XPoTQcsExAskUFtJtRbdzeAtpMwZ6/LV93vzFd/qs9s
e9boJiZEeHa5LXQxoXWyv9tYar7pRXtxeSJfbsQhO0YoBM8FpbPXnaI0JkuhLcRazUIxi3moKcvk
yrOgWliGWDZMkraul2lMjboneAn6OikNtXcjQS+p6dYGUd6PNozSWEtQD1k1cCC6ZhvXKMsjj43y
OKSNs8EZkm1DfLEjBiewzuE5Aba8Qr05nbJJg3nPNn5LNN9n3oSn1C6mdRDS/PTROh3bnogxrapZ
hIc0PgXjGO3VoN6w0HyHM2a9RVmyMrwWbVut50xHnPDqI3KkLCr9Vcy5I7IvRm1Zy5IuWoCdyimM
sxqZ7lmtKLEqxUfGfOYq8Jg4GLmbnqNEHqi6sOHlLgtUiVnQk9E33xkVkyGRP+Sxuuh17N6Zepet
Oxh9ZPF2aqOcisdS+VJGTvkeadUVaajaMcnRDq7SgNcVDLcbrWVw3COiU57YFkZkXVOh7dFT0fSt
w2qp+Uy4VFU9jvNjWjgaCo/XkDSQb4mlns2oKtkfNnS1uF+ILmtgANbN2TJYqROQgk2k5MarcZPQ
Z+wXYePqd7Yv6W7VNSqjYbyfbOJPnSpY5WkuNxXhoweVIZ1VRUhSUBgC7ytgggH5wY3Ng6Ot7frF
Kr9FMrYem445uFZ44srYkqQdt123AMOXhp30ANsneRc6HlYX7kt0JeUSgA9L5ZzVV6OeWY95HD4L
38Cn2REyAnxqk45RzBkph0UqJqaGQ2WfpK+eQO6wpLAH6RaJQ0aY0SREUGfRwWLl/l4i4WKahb9N
NP1BD3uSV5px0yZNdQqqOLiHgapdGvvKNWi+0awpV6lLPeF72j05WNrFLh+wjx/K3NO3UBMRgrb5
umyzlcngf1nkYfbO5nBvqKgj7cYXm6CdyoNHNFJqTeERbkK2q1t2XPo0ghOJPQxArAPn0AiGR2KW
Ie3gp9aLMl2xc4mPOnZgQMhFuqFDMi2EVPLOBl3MnlGiHczD4ZzlH4hoF4XChbDALUPQqAFNShlK
41HnRoduKoaL0hJrGduNt3CadGQnwD4VhkZ6R5theCWcZXJxFtJyuZsSQXpqe+gNrQvX6I66bTMg
M7U88SlKo7hLC4/LAVYlMQnHfx/cJvJ3sPwvsQxZ32E770q9hVQk8lNB1DYsv97b+Ub+kRiDT+mU
Q7mT1TvBnhjrQ627s1T3VTh0gytbI6i3SLPtTep4O6DJPNhRKtmPJealGt7rUTPvbhKFuA2/D6Yx
ITBKfGpHY6dCEBsW19WyLFtyEfJmkXEbXxMgr/vIb3/TMlCjTqP9uNmFoSR8GHaO006LZvBgTchD
brZLrw5A/Y4l/Iy6ruC06tD6S2EjR2oFkHKZnWQUIM4yoKiEgzfhjNBGbHAd3ECQR0szHpce9huM
6OLkErd8zXRzFdef0gihcNB2yHjYBQG2QrPY6h1JIjx+LXR2OhneXf4OhDdZabS+5v5GtaIN4xOV
JIMdQQblCsX3/ajVvB8zac/upODowKq/ncy+D8XBcbV7A/0ivHdEeFYfL5UHuizERBRHTLGHbOTm
lXV939YDDLsaSxh5DqNlG29yMNR6UEYHjkxZm9gMCHnXLCLZ3YnWRsT44X4oYpMGuL404o9pgruR
e0211Fs7WySQBw96OYVf22MdxNNdWPmYQIaiow/FaXB/mIhALrjBC9Qc04BOSg4niyRcA7L3TlhK
PBT0tnZm96FsYFDGTdSdZBCcPFJELJNniRuKbzGeRA90FEOirxEZTCsLjceqSUlvBztf398O8/DF
NzJ1shvkosKxTs3QNpfStgGk7jVAC+ja7Me2KqcXZ9qPqVmt+4pSpkIffTA0yzg081dNmUJrq91h
PY3ZFg9rdV+Govx5CCvyoVSoLlVXS6aAcbuuDaFtpi5T67S7LweBthCA9d4axLeocZM3r3+ZgtwK
FwKsfSBoIbRpQIofKPwDmtxkVwFGW7SC1nok/PzDsi9gYILnuiIzzcRHcSW31sSDxeSekGVv7Rp0
GmIlxQqRECB7tvGbpiLReWiMx2TuwUB2+BoWWLqVLaMNMMfw7OFEXZo8Hap4sE7QfdS6JfvqhUL8
XbPZDK7qKRev2diUGzUgn7+97AnTZTH1nTvVVfJYFMFT4KKVV2hYly3mLt5y3ZMknn6Dkb4kqKV+
LhMS/AK2eIuxJByguGXMML4HQpMFD7HZNxfPFellvAxdIo9R6rpHcjI+3biVW0jo37M0+oEAkX1K
koRHtNtkI1L4rypTLoeh6M/wWzzip3TqQ7uwD9zVJoWMbl08u6oWMazWNfs3b5VE4Eh6eiGrqcwd
XOraN13wqBGSmATiPra+mwVrEwL/6lZCSRV+mGGMPp3kpFVwA3hMmfdY0brqp7J+qfx4uOeDvbiz
YTZj7nQmKIfQ2PmHDHc8N7ZWICz1V5AAj2klotcsDnZaEstD7KP5bghCWPekiS6EcLo7h7CZRduE
37sm0e/6FEMfGA86FmjZ6kkzLkzQwkPcKYXKDK+HZbAJmiL8Vap0gYXE07gltPbAX1mfynjqnmqk
6Qun9ixYoAT8pOHU7FDFZ0uf1vQRGHiwjsBzvEEIWnh2+KBi2t00v8MdEnn3o3KiGLW1M+ItifHX
jyQVTXm0aZDnLMn+de87q5P3TpHHB1Hy++CdSNvM6+piF+Wik5277MLA30MRoTlb/Yhj/4j6ztyQ
m+Rc/S4qF4VOtGsXJtbhdmjQve1cCR0F5/CVALVjPv83DPUPfMJvIdPEHd4CYnc6HU5Si2Srp6sI
mKWrGMVXVE/k/F2ADy1vQyzaLCUMmZistdZntdfoW6Qo2ZG+pvukBJbruWH3GIRt91hnOAoSaIHM
nV7MurWWdR1YS8NB2J22WNgrTQCxrZvXMiZYqdJB6LIJ6Pra+YyTtUza6JNuMtCoIBWP2hSOG1io
7OhVx4NEHasiM3Zjkl2H2fDvS+3S2U72MAY0Lom7MRLyVNDQUfXb6sqSXyKx4nq9Kkh3K9hPsxVb
txZ4afujPh8webGp6TyxFwGoddP0mzdsoBQF8p2hQngZ4jTeNgDx1oTxNsuudetDr5GLKSszuuok
cPRtNL1mKqP+rqvpFOgFRY3Q022NbpkyqBaXJsShw9Yw3MXa+ExeCCELjAXJrwVYcQxbxz56ThfO
MZmIUSePVA7YEet0rrHDDtGc6RMPm5cnZz4MSZlTCqb2s1G5sEW58WhwTGiDcjYUN4ElIqEPp8wp
+ypn4VkRGVahVp/TKD8Z+uQfKrIPD5Ve/IChUWwtj6ciphW7VdWZ9Oo1DT6gl01obF1y9I6kt8Xr
Mho/MtpRW7/Q+6uvRexKUqypcd3eIQ1p74SrkSwbldPK6W1QlWC3l3mghqfRKx6Q7D/VY2/fY/Ro
n5pEoCPVpteqZ39Y1OVyUlZ04qken2KlswfJW65o2NJNpx+zkCcy9dh7r3XuydFAuCDS/MoZMB7x
lYat10Nt4Ea2Z2ZHWLrAgWYsba5nQByQIzNJZzGpjzUN5h/J3JAPZ/a3Zj4Pwwedzt9cbRBb0EWB
sXDMrLhjglrc0bPnXHlst2iM9TnFGOOsGnM+4JrYMMytDq91lbACHKrQGt/KyF50yvOfwhH4w1Dc
xYAMzgE5pj0JPP4Ijl3pU3SvG9cbjB4dUAqHXuAIMLaW3wVba55c1+hiFiYhqLueWJJLE3juRZld
fJBsj+cLGiJZ/KacbNo0fsM2ieTVWvTME6vk2833UAWi3WS+nnA/vGN9cJ6HINmEleEcNZfeESd2
7cxNTBQiT2Xau/cxep8lfMVwcVPbInvAaRtLRO1DP62jHPJGGqfOvhxN+qyBpCNZ8Xgr0N/Nr9CT
fW9Qi65mTdN6dCb5GvKruImGmvrSrkAbFmqhNZBbPc0dXvmj5kAzqU+zzwjqVxjRfbJr2gaJ2RKE
GgTG9kbDHXIzR0tIJkzbwpk34FYCS9WmvS/6+NT45KpMxgAOhKiYmfwlOuzXKJOds52lb6HJVMab
mpbdZ4V4fqxpqFS5255NLNJnZG3FIWpHEi5aSTE6qWXRjPW6Z6K7QJVurVPLCfbz2Su9XNAq4RQq
pKskeCRPWp+rV0CTVwXk/ihuN8p8QIjGoyDocX939EmHovg0JQJHqy6yZ1MO0IvskFR2w0BCOhWQ
veT3zKjCRR+28k1WhMBKTUsObmM1C0lEmZPmxl1uxPC37NzBd5Kw+g82qpgKTR+IsODcolqEdlNg
u2ecHLz7LSmHDXocQGaDfQRC9F3GPfJ5Rhxr31wxRwCEFwgZHAgmSs/S7jdE61AvRuyNu1fXYAzI
MEkdb1/FQx4f2wyjXh1wAVkE92Zdcj/lmnbtSz85V2N4p6FYXERDrVEhCgMwmVudhyivT7Q3NtCi
rBeV1U9Sj/QHMcBRYAhNAGgQZehNpbvNTCpYU+fTN4xQPAFtbxitwmFwRucJKhFFPkDcAgnaIx/g
i9HZ+kvnUxtGySLwCucjrxMM73Vo3U0poJoEi8kYyOLFGhjIoMhu5wdsA+wx8Y9Fpy/hXHxQ0mlP
DiqkTSCb/FDEkH0dN6djYVrZBlZ/yBXhIvQY2ktiSu0Jg/CocQ/qPcV+lslNLfCJeL3TvOrTm/LY
IKsuPVsIL6+VHkCAqbMFOWHa1QuC30xAWgcB6fVC5uZLZpPbp8f0wxbliFSgiT2Y+UZAmQAiw/Jc
f6vGMHzyYMXYAf+c0Ot6iAgt3+q7V81sX7oo1k83DHyUJOtgIPKgZAV+qwGp3Pl+pD+lKWYNr62Q
xM8vjSgTK0hUMFTc/BqakX4GBY9jO8Cwz/K5jOa+7O2Q2v5ORJZY88GA+x4bcoibIMIWztWwI/MF
519Vv6d0zLZ4M4LnwKfz01oFj/Gq2jozM9D25p6z17iLVnZsxYOiu++zJsctaVAgo/vfGXFfEBzq
7QBBjQ+9Ge5Qzdjg67Lk69R1zOBGY+V3dnJIoq7fIjOPSDOxJbA73dl3Aw2peAaB8T62N3RfMxXZ
A67XcplourcjhuesGOysgw43gaJGIQtxhYuwODU25Uef0HhhADveN/REF6YxPiVBYj5S3awdStGp
B46a4lPdunME3mhrMdAlqU4NC7/VT3uIQtpdRsTBaXDMt6xx1QkGG82i/v32wqv612nodlMHQ/Z2
gGOCeKzSqwOjqXMhET4TkfHio8htU8i2WtFejYEm6DCuy1hir8lCkJV9aHG5zeYyYZvdjlRdHKDl
yARX07xDOjbRzqeGKXKRvQQ9sfdmCfWop0Y490J7y2GcRIUVfQQh5LGheXes0FoVsfOjoClxYqdk
Y/YP/BdL/pAgDvElD220HwTaKSON6q1j2OIBuZPB6MgcDgIcyFK1GIoqvK8/03vZC4lV0439xiue
PVmkDzcH7lQ7kvKL3PekkdWjjsEEKUzhMnYDrtn33emWnhmZbGWC+RDx/SCQRB/OUoRGVAEpsDC/
nVmiIAuaqsJ9uAEpx6ArmF/z+1j/vQVBLiD4VBnslPKdwzDW0zEkvoNGiqcvFCeeQgZFh1srhpJF
cwgnGtHmbKiNZfE6TQnMdYsLpcXqcVLK1k+17jq7vKzQR6iFop6gDK4PvmDH1WRpSvruexdPxPq1
7vvNonlzYdZCUrK2JuahPvFWWUkPsZKBONwOjkpIbqz8enX7LzqfixFsTQ+XCwGPu0uyIgAqlXkr
HjxvlTGCoBxStnip5xzaYK62k1d6iumdmyL4YavoLKKZjtoWrolf/WcbO/WMnSbwRPmW0q6mrldc
DbHYZ8za4mXmEOBqQ3mlzMBIm1h7xkLTb1qesA9yoa+RKB7hJcAZWDGoX7BJH2jN2TogxxwfLHui
jdt+0rUfD/GNZZCUkPHzfN+29QrVVnw2NDc+htp4bzXGtG7/L0vn1Rwp0m3RX0QEiecVKKsqeTd6
ISS1hE98Yn79t9C9ETOaVnePVCog8+Q5e6896g5Qa2/8b9SvcT9lVDhk6WbAyY/6llaTI+G5Z+q/
XtpKv8JJSQ5VjGS4j8V4n3rV8W8CrZDAn4VLx7x1n8xK6YeuWphOcy6+YAVlGTMQiFp1zQq4wYmK
hTKoy6zIL4znShPup++4+JI97utmjKjOMGSNiKgkT2XHjXEejKEqjxS1Q7hW7np23MXf6ZNsw96b
Evr8HXWuhteLBuS+5uRxbogXY7ZA+MZM9s1hlMBRe3rpd0PBOU8raG30o4C9OmV7TR/ioyrsF/dv
kIz0PtDh3Z15j36GOjmas7DuEr05jrb9DmtqOho1ElaeBJZNPLhhHJNUyLy8vnVidcW+NQbV4j79
bR2EDjFbg58rOEudTWnQ7msXBrfor485CT5gE4z1drHEs0iGEbYDn8Wd8UbeOMaRyaITh+Pt/f9+
tTjPYu6Me99DqwgmrDisIPwevQkYCGAVFntyUMbC4rvh5YARDKKkauU9a/YY4rP90sxeHsZtRpXC
pRVuhVSNawWiRZ0wfV5gDchXQlLSi1+YOiFHjB5b4ClR7SIvtMBfHzHLRLBo+l1vFmI30cGnFdV8
deMy4cuz6vtWnP/am6Zr15d0sJh4YysnDuW1EKZ97A00QC3v6yovLrnDt2qut1woVsOmcB1itDN8
KjyJ4yD1m7LMbHJX9PK1tFtci3kW/2dMGUpJSNU8mv0BdQQJAPyYe99Z1ztS3XBxK+JZJsu4L9su
hhjzSE1k75omRYhh5tktJf1w6Ke5BFDPp3WCsAn8kXUQyyqeWJ5+Z4BUO1+QKDJ6lrbzxhyXEldr
wQP41a4wIKm85K25IfEsDLgkG+E7H0G2H/PRhtHI7hBlrZHe9slw141K3U45bHnXGe5dd4HIM2RN
RDBAsutmI44mAusufx9sQ1qXTE+6g1zaT0K44uPcgKRxODEd1CxyQoZ6xMEZjcC/T9sZUKukLaSp
p7/gXE8Xb5OvT2GRuADFt3I8a9fhY2okhVZXnLaI6ns3nv9j+B6fK2wsVw+ZgrP2y8NQkF5k0Yht
HAp33+9vSXhqziXe70OJZClikRwCdwt/9LcPGeDLXdxpA1qPNb4OuGpyxrxTMp7w6fLZ34cGGmnd
5Tywg9ve+7Rnyg2hWqdquo1Ld2cJdzp4iznujYW456EVBmSx1Qxjl7NiLX0VrFIXH3pSv7SrDyDU
iL+dzXKdo/eIRA24qRybZ6twLzFQOMjSfDY2EjGFllvhZHnLeSVL0oXdwkjcMhHioXPbW+vinP8+
lMnw3pEseFZThuDNWNZD4pI/Mdh9jwanGskxHeYZ36GRPVqg/wCKrjeT2dy4U/UySEW/lh76ncqY
vAHXwbDHFPM86RwRal2fICmCHOib5Un6q/e0MhwNLM7cJ2QM3hOTPfOYDfPIfdUc89QzL2I11JO5
oi6wpPOzDoqoJWKcmC6XrFyFqBkJD+WrBj8CKWE7fjFlOtXDECxyLpkmUoMVi0yvf7/6+/AHUeak
8qLwROylrfY6gQN8vYTtVn/0iB9OybqpDwMsmZ+xKJ7MkRLDExb5i/E2vcsbdQN7kMa7U/GU89nf
75MGrUd1obwwQ9/0mHLGPGodxkJly2ti5JtRTOqPM3ThSBvt5rl0M+JSiEU4SGn4tBXd6THmXckq
Q8Bin6ZHxePnrBvIW2onJmHsMIo5lmp+XBebK6HEEUWdd6E/h0hPBwVVkCh4xFBFUvbA8HucbtNk
mA7KbIdgbarkrs6Q9vX9qtC8g8DiEl4NwtbO/QD6YFlJdZfoLveNU45hEjdNG1QMLfYMxf7FLdRA
jfSfYynK9oaWPjMVUl5ozeXzfnQHkHLNOl6s7UOfGPrOnJFPxp21r8B2n5zaG3gP6G2JrhpEsJp1
x8oAYYnOHLFsfdzeliJ+RofQ3JkglhGw0UWZ0vm9Gzx1/ruzmM+fqpQXvKQ8ZsRplUhktl9yXOuI
7HB9uc97k9u7yd4dbtbjUhXxtXI14yBrrvHfV6FZPh7sp/amxhf8/75vs57N49/nq89EfLKYtE+6
xrqHhR2Wl/XsYSk5J2phpLUMxdWGNRP0CjF0S3VQSQdElWcHolcM9TYhtggcCRHA9o8tw/9iTHYK
bU2AI/rRZ0dEDExi34EhBC0Ecsll+kiOyF2C4cIj17MdeG4x1Fco1dpFHHQ4lsXq3ha4GerF3akO
4yaNhAtj+ftZ177Is6F7q3O0U/ZF9O8FA5llkcyzhhMSDuWbZ0fBRUOrEmQZxJiaFGRXvaPNOXfD
TpXpnVCIsZYPiwavbOxTSWCFp248bzc57+RjdAEibk+QAVCcm9GHXzMSw1Ry3YcffsQos6xbUjAS
EoWG91p8EGt2zwiQBSfdCfqXi0xu/Po/SxYYnOiZ+HRaUrBjQCqy6TzmMLvmr/hKuEbRrHshWG3I
StuCcEngDLr41UZNyyRy4Z1Ixa5NnkCmU6OtHD/aBfgfMpKsmEJF/1+t7lPffvXwTDBo0BbwiHAa
D736trvlTEIErmcPwFhdJaSRo+EDXKr7KZBr/977N9leWICtnV7W7EUXxLFlx748Cx9mMBDpSjsg
kwuz6YEzuzuuZ8/6lp/VYiHvv46VjIqpCqvl7A0fhTkAlxrCnsvPNr0ja/db74jM25nO42KMkQtM
EJBO5DdPq4FHV+OsuuFiGFcPdnNNtCqU2noYJo2KtQq3qmF2xrMrHOImARKgEVt14gcHJtslLeAR
1ZveYGxt3eMq2j0bR5ix/A9FcWNnRliIwG26fZlK+PJvMWS0YUa92XOIv4G4B1beC01IW2uanUqf
IN60D7uqYlBHWzMu8l0OkSFvnjMh6XwA3S/y+MQk1xP9FQq8F6xOlQd5DZskpfO52YLn8oSCSfOd
DybVF1z9kQlsJqAv9qkrb9euFscQkqA12nO5EzqcUwKg4heZmT+QvJMAYx5xyhI0mWYenZGC0Fbe
iwHIA9TqfaUZOw+mQ0qIg5rY8oufgocFKdQtnbe9kRkcy7Sgsw0crKdx+VoypIt+crfK5Cra/nPS
80ORJS+LzqQluSbrcChxqHSs+HZxrMpchC3nSlAyp2JEcZ4le8gVyIXz/xz2tHn9QSX2rHvpTTma
jx0EfPQ9n1KxsdTzc+kDq+Fq7FYDN3nAGIUfCKirmsZbtDpRNlv33lASvdEXO3sG2gb3pdBu2R/q
PTmXQmr1qemg2y2IVJEFTGYetRJ8fg2zW9jlg6fic+rizoppx/lbSxeT0JKem1pEfpztco8DGqk8
S1w/zQ4B7hPpmOh1CFkLChp0BTDUNA1btG1OWiAmzc89qF2lcCT6tX9GXVjNrFiIxM+4Iw46Awg6
nutrwiyd8cpNJdM1oAL/zWpQbrlvfhBazvWYr1mWXHKin/vUP7o6rWl7fbBQk7vOxF3PEin95MAk
8wgu8FSzwVjTkaneGZ/JXnQSAdbyytAYc+BgH53Gi3LtzD+a89mUzwSIHMDo3xMcJp0gi6twJiGs
B0Wo2elvDSIqSez7uXKR0JW8ZSMrtX1FY0hMHSER9CsSrdx1GbW9mOk3DQQz2tjpydloViQfKbJR
Hi30wpB8cYm2OeGcfFXqsbcsIZFrRUyOI3oxtGBdublKixEMDU6o+ID3y6e4FMROJ7CB50DXGsYo
6sZc3H+lrkXe/N9sfwJX+5rW8uRXPJYgzkO0A79JvOyxv0ejRtiBv94x4oT3/kOzCFWaOPhtg23v
bVk1K/BTtR+7+rswPwqVQZC3GAc1dzC4NAot/wYF6t4ykg+6G2FiOqxM9qDCIu33Km/riJAshl30
6wj/SLltM7kXPq1vBXTF6HaN7L58mrRHtXaXCamEO8oQHi5dXoYvPRqcdiEKz+h3aSqvZo06R/N2
btwdpS13U29EplHBnvKZ9RcHcEChMvHXWto+pYvDWgyr+32JOblxUrCa/KK53dFnTK01631StxeR
y5dOqvsKqR2P/yUT9j3xhlFnkKAyi2iVMz0t97ZyieS03EORPyWK2jlOadcYwRoXoR2Tz6WW42ga
r0XRHRwXQfR8hwrRa73fSfcP7sz4tPcOs2MfBFCsEJ9rMNZMlYqZdDVb3Fs8RK1oTmstfzteMXL/
QNrJU1JNv81s7ViF8O6O+Rdu5TrCqENbURpnM/EfV4FwNc0q5rVRbLY8xC4s3PgEXhiriBPVponI
b2Aarf03uiDpHMYD8IOO8KQDr1Pn5SepiA0inht8ffnqZBnlFOuXyA7CHM5xU1GJ0gCoCj+oUiTS
Duu0hnbLBXPUZN9Wal7WtofAcVslTugR8Ap48tk33cgei5MsYEXo2qU2YsbSHU1VeAp1x/pkwopl
8X1wfTCRHPESg4SKRP1wFjwvQid72HtVeveJVrComVvEez3WfgvRX5qm20HL2duL8zCQBGev87E0
571u2fAWmtsewgfKT/3sD20ol3+2MURW/LuQHu6p8pBV/rXIhkMGe3xy2zsn9Z+avN7X6CUHmz5/
XEWa9yga4xij7g0AmaFc6DANGkHbui/6gom7vq0cmh4gzlwo1SVpVQYGkmnDMy7u40y+dkvM3ghQ
j45YpRgILCQckvxmWR7eHuuuzcyUP0+pJOJdTpwE5FHOQI0xHw1mPAfR3yQjYA8F0FlUTNoikdym
dCh7beXlbujWBV7wBEOX8QbsPqvIkOEgvW2+BvSQdNJ2Nl4DLFbE8O0bezC2AJ69Pekn2463Q10R
YhO/JrkbGuWXw+l9LDZAnX9ujJeNWxNjOu0SuWsr9y2l/pQ8QR07SjO+SoPSJtFPnZbtkzbd+7a+
7/sOHwNJv+BxHJk8wmu6Gd0aqo77gGAYkXSGkrff2+0UdvSFDZ2Ym0J+DLaP/FnLfzuLuPLcP4I5
Q5V31W1ibQs6Wml9HtRj6WWPvTsS6on2J2HDw1uPxCrFD0ko2FUfkyfLQtfCfj72A8DM0vspc8oQ
QZcsqPyCLiaaDTKuf2e3eUlW+48tupx65CrR2k2fk+Iqr8y/mK+56MpGXBaPmSfPy2jQzCJ1JqVC
iuEeH4akAbxuR/DDkDDZkHDclJE03ouA4WJ6dV34Zythk3H7r8AGEDpzfVdo2QNYHTLFSvM1QY0w
yrYApIncaqHtKwUhJv2QhJ7OeXniFyh7/tVW/VSh2g4mJnpkFJy8dG52JihYTN8BLSleyFJylsgY
e1tuvzm6f53Ou3VH/RftVY19FBIhqFJWL2DlugEuCxFDrb+PfvISd/Jdn72nsg6kUAi3uF9mjQVq
wI4fzQsyrdq+y0t3DNY6n/FkE8+CbJHEyTZDHU+fntCBpCv+oSVPwtee9tem+fpHwqIbAjD0qYSI
G8Kps/RMHquF/m9HrphuVyTnEtCbpaT08dTaSzmEDizXwOux7oAGlRiNmPKD4VsWbYdEGoqmmDaG
c7dz0JsatTnh2doSeDt+t+u+3AqNu5YWkWHma6RXHCjLxCGM1T8lzvBLpiUlU0cBZM0JcRQIQQxi
3EVso0lWFLpT9+6UL67SUEktqLor9qMpJf7InXQTzOvIxNV785NCQzDYLYHoLktD4Ghmmn04UH0h
4SATx4uZw+nMs/Jl3uHhzINdq8M3hMoT0ld1iDGDbFzEc2SWxes2Sib7V0RMhP+b6YIfEMe/l3yz
ZnsNRgL2ZOKkbE/5T5YS5F6sajxkkKSxHPUy/5C0XwJXnmCfwQFb7U996U6m3t39DeIyRHbNagvE
yMzws4/etGSElJkTxCRel265Vp2DGNDJqDScPI3mKepUxiMpbTNcteGrRpsfW/+c+cYbspciTshn
4P9gYlwGMxm8SXWunepzTKbHdlku8IM5GdKqyxKPtUvbpA4CzU7Wee9a3O17pmekDLEE6vZvMxbQ
nZ3jWM4kHvCi5hjoHF5EerLwrszpfYZqTM9WPLuYffjjxWNgZb2QmYqEzChNEhhhbDaac6zrOYwp
kkKLpl1Ixte3NJLnrV8XOEIQgsSwdhy6f+1kN8GMAPxUopjKbPPGE8uDIZ/1eSA/Pmt3fe196zFn
3dK/NzT9rXRnzMbYLoAfIhEaqrM7Yt3BLV9BsxFkWha4MNRAio57tyis7mp8bFUDkcC3yxCPHzPW
az5ihcw6HuyGfklLn3fIq5NVx5QGy5smJzckpWRm0ppe7bjeKpEyigW8MgAiQaXLH7XEPYfw+bd2
vhpDNMFk22PUmcM/19o79N4axh99kZPRwHyXoc5HgdgZpQCiXsDCiMiAx8eu+bUQRJmbw21eo0nw
tSo5l3euw1BzLHOetLwhGfOc1QhAEIj4QWmteCwQZ+mquK1N+cDwqQ0y0wKxxz3Q9E6oZgaLANft
EM28KiiUgUWGFX38UJuo9cxp/MzrH71spoAdGIMrruCgxXvH+AR3/XKuK7u9WRhYeKY2hZroZzCX
dbQIgRF5fHWZH0QTj5hiHSgas9zTdeEgbrOtS5MkJqN9a3yKNzMm8Axz0SEul8/Ktl+Ym+MeUt/U
IXO4fnXMgjn1bIm/0v/S9R89VdzN+mruY80mNKD1jlMJ5NWWWG9ai6N6W3960nkd8C7D7lBHkyin
ENlnHlireTdaqLWqZ7frd+Aabex3W3ClJdKKhfG5ztP/VDa++taD6tkxneq9KBL0IUphAbZzyilZ
QfgAAjcNlNiZfu9qNj0RMvGqNX9rB4I4Mvrs9JXxjDOe71z9MrSGSx/RhDPMv/DgQ2MmklrijB9T
wtx0+Wk7nN9JwO13fs6avBTIPRwaM1BF7sfY3vxTd4IWbpFzoiEU5AHXcppOt5PnRu1Q3qwzAldE
AJo9f8x4Kyd/vA6pd4719mR7qApc694eQBknoJU0+ebrBCQ47nQS8Odoqh7y6dMY8MKoevNsX9Nx
M5c4No8t1OhVeP7WWQjaCrOt3Y4fWZVdAYwd2k59sEpC8xuLRxk76BzJF7Z9jrAq/i/1gX0iSEnC
wQVi7oPObVLv6LTWfSFJKhg1671j7RuW78nT/rPH5TSph6bSrnODuyN3ntJK+yrQlGn2izJoQJji
O8YkMG0pezHj+Bj19TzT8Ww7JrMd/gZqCHN+yYT+nHvrhbDTR/xUlxRjIgA87hEv51LDNDv2vhk1
OopiLeegKgGXT+7MZzzuPZv6zLF7gjMy4SEal0ZnN6ar7mTWI66Wr6K0HwsPhS12/CmYuvIkS8uI
MhSLhM5+OxmT+WQdp6iZh1en7u+IqUZQ5NTvol7fVHodKuexokrEd6GZ3CtuNfMcLI9kW+LRz5J/
lgB4WKcEJKaTcwAIhGVJaE8ElG8RflwOs3/n2IOqzCRJehrBf5H/OtREPgCxYazU3eqVeMn68X37
LxUuePCRnhLdM9t5cvwa4J14xa61i+30azbVh5TwvxrSg1wNDck0aRGpk4GCWehX5a/Gvt9VNUve
xm2UHDH+foakwqpZDw8JYsqyDwxrvk6KHSfe3mcOSU9Jp52sQd15k34dzPy0EHvmpdVXR8Ggz+Z9
bKB9HYZdl1KpFGJKaHMCJEczH5kteydNsjqbnrWq/ja5snjr7The6WFhKGfTerKy4c7cqIMwjKhH
bFVy4BrPgy6ZD9RWaBsccEz96LXQmLU4NCv9hwHE2e/kUUN64yU5mVXtN/UGbaT1d3vIewqvUn83
OwqkReGalhmnq/JrUsl18sS3yrMiqocW/dTIORGhQNsfAPwhs8fgCYXmL3PmruF+y1r5BeDyHwqC
Bzgx+3GgmSXWC/m5dDLqm7p7z1Yxhhig0Nnk6XNrcRP21vf2GnVp/POzmEC//ARR6Ns1TOxPHEZm
o9OCpRJYZdaMvvwYidQLxyqZA9WkiF+pXVmIi3+eu8tsmBBcLiue33tIj1zQW1y3J1OR4JCNMaXV
NO+VqUc84gcU3ed1BeiRbG05qxdBI839Sp+LHGkufFpyIE6sj94aQrPBLqOMkSgJ17/a2y3t+gUp
AAYK8eI6ex5jZhUk1SAPEoA9bgU4pINtc3az7+ai+xW4yXDVGu/GzOwMhtihc819rzWMTixzDiFG
vKNeoBEox3ciCH9nG9MDIXJIOzoVYfJe9sip5pBa70YhnmVGdzGc+WLkMX5e034wU3rHSp8c9Axc
n9KIs0A5w11Jj13hrmlGtG+ahHDSxrzzjadf9MIBmzJvsBSyQQgvElGh015rJmwOA6VsjcTHJUrN
Jw0pkBOorG5Eh2g0nF3mRYsWxZFjnuKvzpqrHb2ATDhyV0trDme7snerz+QDwvRIwxSdm8UZm6CM
rseK7iYnEp+6ifi3xp/2JrGtdg+iw7gSIHxvp92nQYoTEMIBQv8HLnIriC076DQbAcGE7mEi+amv
dHArlCieW34llfZQjyxFki4zkraqGSza1ndu1qho6C1JTGJIX84BdpbdVl5+P42Qm8jVptVlPRel
px/GbPL2vb5uaA2OV8usSCKxDOJORLtzGTHfmJsLwtacUw17/DxWundIKnWbro19SFs2E1fAHmit
eN/Q7wv96oS1gQNSqdP0ZxyI/HDIDjZCYl2HR923H0uxORMU9YHf8J20SjuRTH2TzCNpYDnx1Kv1
sdb6l/ItxU7C3xHLEVyKsWsHijordR88EeuhvhqSbAtx01gz0IYF19OsUJfT7JxJyAkrJ/nJGbAG
HqnKRLFAivbnW9tnmG0y5fD5u4XTf8YzB7cWoS0lVhW7P8J7Z8TPi3uFD6OFuq7IlqisQwWXFG9l
lQWuVX04ffyKDhcLb0ISIwf0w0KoGq0ED5Vb06HeI8XPR38wDpysGg/NBNO7hgS01tiN/fIzSIBh
KbNnnW4vb2sZqsabglK0xPxqMy8t/0Xrdm6lPGZFC5Qcz0YgHfbdft4t84SCHlAIINHsV6/wabTy
xVzIazESzuLEJO3i9ZYEUe0waMu5r3WEW8XymkBdCebirEYKH5ly6NL65hFdKbI2XGYtNyKIoeml
wwnFDqEoWzbAAnU13kbnUBjFKTE4eGm2z9vNUVTiyUmhuaRb2Cw6bgopqe9GMNS4CeKjbxmo8Mu3
CcF+YBTizWF+bME38BPS5cwF0EwNO4DxICoXa+aUYo3EG8QcivopsvECuLNzkk18oSt0Fei0m9VN
wntHZT37VPE5xMvZ0NMbx0z3lc483+wfCAfYxaZ3aTfrD99cqK2LQN/NHje5qzOkbCc0lfRu2JP8
QheMpbKdzyXtBHWXqr4P7AKwJwo0xiRnwN8dWjBsPWkholw479jqv7xs+KU8/M/P8i/8BKGNSTHL
GFtkjMfUUvDj6/9cfrYwTsrzOCL2k2uDuZ5Wm27gMapQLbojVBsb0+eE/AMywH2L6jQc1nATnEV/
f5oJ8U1TrQ0wXiYDE7COuFVa+/wQpP9FDmytVZ/OTpLhxsrU87ptThKaai3FC9rRLzj3eZRk5snp
8k8v0XMacP+VZXcUZDbH2rrTte4ZQdnBok5Uc39tTTNai/WNtNw3i6CUjNMjXlbO5hy30THPT12J
vVfOgJNFfq5oIvIYTB9ukh5iXAMGGGe2Hmy3dWoFHlP6UFUpDiN8RgHHBj/BrOs8VTJzApvYMWfV
g36jNdc8KqLvnox1wke1AifybEJk5+m+7w+AJlf+enmqVfFUyOrFMhAnatsbOJko2tl/YRRIlt7s
s1wFU2A0nTgt84dVlg/DYLzG5D16dnu/ikYLRuPSFDo3sNFjjKrxQTC9dya+pNAH2Ovfhhr9oBvc
575JEeSUzFssH2qzMG/IDv+NgQvG9FTHfrwomd019cy2mizXYY70vnyC3Ed2rVM+9tN4bof4hmYR
yoVXv0gpD/Da2Jn7ak8fzQqL3alvNKt9bqS8GAkW7mbca9PKmzFBb3Jd9WmZ4wdsH85+Oa2YTvN3
i0e3SPOylWnjcN/rM4Nyilq4Hu42TSMx5p4qgmd8SPHxAoJV7d1qGUOY5Pprh47Wt0WExW2ANEJ1
THaV58zXldo30D6skkKvxltCizwo0/mhTXiyncamDpvj/3IPYKF4MKeSLXf1ocIDKgi8/6RFLz7P
oGAliqctW+iDc3NvI7Y2C2z0scz26M718WNes0zL+dLCyji3vvuAVedXtM118JZvcDT4vN3nnGir
gHEO6tjRPLopOmtryTNMKu4nhK2XXCmWw+1q2sKEq9AWrwDbmKmwAAQeKxxN7gkXj9s8487+GMdk
ODUZSpwYSh9guXWXxzvIqN4OgyfhXZV37Jv8alOC74XnHeolvTFMOkrrwBmpQqXaXkoe/xxEVQAE
b47AUdADAYZLCpqmEf1R0Ht2xXtX44E2GE2mH0Xf31EGF4D2qZHKzDsbEyM8dm62Rudg2NWLk6ML
nPJ7oDIRwoj7Nyk1wdm1wRvX+GgnXM5hCQ5Ff1DvhW51O2MwiyDv2mqfLOsHiufnSlY9g3zju/IY
IYJE5aoL3pippqjwnINqgDVNVrqr4+4VEAy6Nlx7NxJLCOpd7cRzd1hlyzOQ5ENApsCCCYz+8Eo4
lul8Y1PdWbS9hC+PPpaj2tyibZbP1qNJ68g8IJMLDZHZ3JvZGrWFgyYhNV5yK6NsKZJ3mlWfPLAH
bbbaHV5fRdPqVJtue7KEehudPD/OaYczwGkjVDY3yeR1zAMR6Q+KIYvIawTTtBOxrBMjZeLjlsZ/
a+y9tdYFJLpH6VjS9Wi1J28sMdrllA/NuV+We68p4Qz7oPlU+oBhb+sgx89rR3qG+LWbCceFzVWr
1ubQad2NO3pvhrxLem6hqab71EHGJupaP9cKWjeceXjLJkhDdCZVyxKh2Yo1LmPoa5ZXrcz2Sy13
K6Qkzq79g7tgu7bZhtxoQfAe6KZ7mLyXkggFqgJkFUOjfxoImrKiobJIpt92dCNvwygl0MM9Y7xO
Ux+6iu9i+0kZCJdgBcO5sKrS9upMFTikSASdaN9xnlD3G+pBVU4IXJGomjh5m8fy0TeyG8RYN2tO
1ZWORSAMid8VKlfocs8gGaXJmFyXxuAQmdNCIff2WykTGzQeAEbbToIWExiAMSxP7uq4od/edk36
MHkVrsD+tcXrFWKa4r6ui2BFDIHPd/iAXfOhLbsW+XOAl8ohWIJNl4VxcEnbWlz03q+5KCPf8S9U
4WTiFcd1SOuwK/GzlIClDI1OOf6i+Awylx07pq74+zKifFsK8YwrgZrdqa9rYvyOzCzCdKk+6G0A
Yppul84cKe/x2GRT+xp75g2qPEfi0jVmwbtQiUc3EYheaXhMBUxzJK1Q1Ta/z3BJaQgGmUXOOTNP
115u8JFnoSowFZRCQ56XQ/VJ3tK69wJVnadywu/UvjEQvFs67QvNG6cSVEn+m8KZnvr+IzKrz6l3
vxv0RKtv/SPe0uAwrS303Vod96lpQMybD44q3gXaU3CM3AeuAUZ47r8yNngE49mNU04eYY1ZHMJr
Mo6VVudUUshWkijP34qWOzMz/OfEaSiphoPds782BqMnYY3/SEl7bR2TgiczdGpJZ18q9KAF9oyx
7798xvTaaEW91T6Mav5hIHLVAcQA8jlqomHEYTYMp9ujbcyPeUF8DQEH9NkW90ZvKSBHcMN42eZH
BmoapzBcYmh2WgQuJWF1oVP/J6n+ialkb11wg8OLT3GqeE7P+5C3bDJacyBAhNqYPpI1eNe+1A+Y
bfMAcGG5q8WYnYmsu0ycqI560jw5bWlSl5cVkiD4VFPGbu0teWQoow9anfYgAsOI1/4oZY1SsGse
zbK+jZOYMTKgnVy5dRCXRB3XWR+JQnZh/OW7KLNIYMRbvRHYsBRem8IHTpHYm7DFua3JmAy4ixuK
MInHdCGAaq0vtt98zM2EpVCnWl9FfaI/yryWnPnQZzJc9Z2xWwoW1WJI/jkj+uwYNl/gV/dj63De
TNAW4r1nLG17mOLIQYsJutNJlcZsYG5WefIeHrnHWCwMTjA8d1nYl8OHUmyxdcHGZFiUs/Vg1oyH
3K/Wta6ZY992LT9mopEaYCgdmDwxCh5ZEFSTEEiA7co5iwZFRxGwGQWisM56lr3aYB+3XAd+TPD4
oYYeO4hNAroa/1jp0w8rP0SN5EEIH9RQxcyC42JCNt850ZhpJ3S8cNHkK4evaeXhB0CEBngUV6Yy
RxaJGuNHYCZMr9HZNJTCcXs3y17bO4lbBRtzcK/3Tn8dYAcHI1KqvcjHQ515STQPIxHCMwSzpL2d
Kv99yEQaoQnvM9vfCbseYAZ6a9QBjyuxDJ56M6wIXtpsXs+ZbxXkruqRtHnXYwLD933RorT2hE+r
fN5SgtaexLNh50vYCxRbBGVIl34iXS9UP91zyYn/hs1ln9rlkwYB+SD0zbazjtpDT3DLgWhLuk1Y
tazmf5yd6W7bSLe1r4gAi6zi8NeaJ0vy7PwhnHTCeZ559d9D9Ydzup1GDBy8aMHK2+jIFFm1a++1
nvVk0tA6hKWO6TszCOEB8U8hZvXb1uZeCO284tQnv8ddTz6BKQmLK+JgJQNG07pH/AI5sk5/pYB3
V6av/qqyKVtlnY8/JBAPRiDHbVPzGFgR+C67bZHDywKFXTJxvnF8iHLVORMF0+Ge7oJHccdobl84
qXbP5l4sRneEmTaf7bzxLDPGyxFDnT31QLFSDXhhAxGanYZPnaSBgQxeLQHZiKXf+PZdKjpGqwJU
GTHLlFZ3AxSeO7tuslekii2tVShRXUAY4NAQmNmN06oP3gek5vtYAPyl3l5ENnF8HtGMB/TXdDHi
hBOHa34EZi4WSo7vYZKnd/SdhlWgj1hbxvxgkRYoqmCTJS23sK+8FYi+CC5WkDzjkGPCYcb+BkV8
exwcEBVIE71o1RQwlAB6cI5oMPYwoK0IIlHTXSEMc1Nicd5pNcTXkmHhs1NO68427rUpSX+xMq3h
6siPaCBU08/K/uRl8Y+wIhz5FqRuGDkNbWNg1jMHqd/eIvdJ8QVBGAROdUqFFj8k5UX61fjml86b
a77Xw68SCOnxb6JpXL7h19fw+T5JoaMVZzc+dmWQ7uC+0lKOc2dV2E14kLRbkRzMQapeXr4Ydnr1
g04sKv5bC1GU2vn2go4+2QUx9DHst3fIw61nRkfFCj5WdWL8TZOuVNwK+bTP4PUeu0mqi4EPGdhU
/KZH0zetnqyjHSXICRMxLHD8msfbyxTZEVLZfJ158nGsk4UNfQWdWTm9kskIES2zsyeNdoNVOu2H
e0GoXf2o54JReQ22X2caAUPFYLp672dvi7OHb4KcSncHWne8rzywV1n9RkGGQH/OQNIq29ve3sam
UW5A97IetpPc6YJNxjABtFOpN/Y6UnW5Ha1E0B5VJ32MyzlGfDh1XhItsqYtjtnYg2eT7g7VELpV
7C3vTXxwYTra87GAWXV0p6TuHHMH/KfNdkDLkCq8F2a2jWDq3KnS7EjiHhSrW/Zel6BrAJK092KS
V1cq7eST8o00cIhPou5nGKMvmDk4+snNPfAIpvcWeFBQ4jjRl0XUFcs05IxcB47/VHjDYznV2ceo
I5TvHExJRpVP9zo06j1dUzJCJiIOcUsgeCVe6w6YOchfzb7IKC2vSTE9CcuCWtCyW+NhEGxc1RCt
FGTOdW4guxm0AKndADskN2hDtCRx0vu214iq8nPkRt3G1SLIZw4tcrdM3XM78wsZmWBfzVE2keTk
bkCIPeSSHFEfe9IiLoZyGVcmOjPk6yucAzkD8SGG8O/LH2REpvem4SX3/f/85Ke1u6Po+PvPTTOZ
dpnFEmnnQ3JIUizdpp7Urz09zVg00V8u0+GuWSArcA4xSJgVy/oMl6na7WQhLwGDmzzkiB9WfUmc
OSOiEPhGIDeu1W5Gi3CrCCzNGBHvzdGHp5HGADs/IraZN9oD03kWAdvawJg8DYxXx0NQGjK95vQZ
LsgpbS6YVoodT72OGOap9Jr8IuuChlM/Vlc/ehp82+ZvCoEb5/wyhZtf9QrYqFREybI68O/U6CJA
0q40TlGntKFL6w70WqXpMc/uibOdjVFDeB/FNf9/HgCLb8Nk4Q3DuLZrzpQ9CBlfi/YRG81BuR9l
MADoJu38yaNLKJGgMK3qs6XXTgiMh1clctZ0i2AlF9oS/SKRnSGAr4JKb9eDntgnPMDhwhQTPrc4
he0KA6KkAcSPsWX9DPzkgANx3Npm2r84A1SqYpQjyOOpf1FKewcNC+Nu7MIdlLJq6XAeeB7zcSbM
Na9uL7RViaiZVG4vfUVAacUSOaM+SOKbKnVXRtlaxdLFYWK428I1r7ecKyPJs43fcfqo3W5cVAwj
sCSMMDJ6fxXxRwcyH5nWjll2iTptPNoeUxzhjUtmQv7eKBmv90mza8wyWt++nnj4kZpDcDHC9FKT
vXVvJBrxBr6lP5osGkutivNL0J98G0kaCLQS3wc8p5GidMvk3p+OoyyyTU/Q9LsxvLgYnx6zljGK
jzd5O0g6KcQ4DUsa+JgGe+9M5FK3Jn3XRX/ngG7ok3rV+iTsVK2WXo2qPwwonjmOZMwEPfsk2Y6G
8NmHH/cwolUCq2x8UBdpzyLk89mi2kW6rm0GmTh8PRxnvPFbWSzBZAom5FbweDOA6sQM+8pxDnUw
ezML41G3kbNMdb0F8IR3tLWszUCTfme6KA/RjonR6/H9ojdygUhvR396dvGcb3RrsA/0Dbp1FVN/
F9gyEsd0F4rciUnW4cmS2ZvXxeajGmMsZuQa33muQQSWU2THYVhPRbBSHQDe5mw8cyysk+NkmcPG
1zp3nznSxYWeNZAY+uGivAJPhWXB6uOIjChyWXk1a8t8jK0QZF17zBvIP8aMCVW2JKcYASlSoGBg
XyNfc6V0Wg0eU2okNWN+H5fGI/r6eHMzPRUZah3p0rOaYTpdY9fnABRXTrx7NZuZAnOsNh3BGBht
xewqZZTZTDZKfMktkBOohk6r2Cj8zExVrctM9lxbouPiNvQAXJcelEaYPVtPsTesibBpxfTQdkpm
0R5Ha6uNz1ke2dthpCM+tZSfMql2UPgqIKQVDQyUyPrWtuZuWopaqCs7xUw7zlf9zFgwOIwtLFu4
+9tbVEy7Ct7kValiONppSSqXngdHGpALRJ4eKaqvY6fGk1+U81Xz9CP2nGRdGjnqB6cPl0aDBEbL
GN7IMehxFPMN4/TtNknQdgdcEiugPsFLnkOQSX2YOW1o+i/GoP3iRuSDzjIJ30/6I1gufT3S27t6
SB7BG43ihaCgXTnqG29AwV0ldvw4hKTA5iC/Ext5Jl3M8phaXbaBBMqpoQYDB2IfgidYxAfhJf6J
2fVj7XNbGTE5bvRU+l1CoYNY0aSPMfOmOPCsHWWyEvVgXidp+mu3TeJFg5IXXHObvuitQgbdN2uz
UrSVRDXssYZraybWZ282ddGqM9eMS3/dGEttWW8rGlG6CuJXh1QHbZjGk50vW6H5+EKGYM3idgyL
GTtdDnw+Tkl56z2Dmbcf4BWrwncfe50tLDUK46GzxnMBjI4tim52m0Mlc9y1TurIstOxXZY190SU
A86rmg+jsvOzZhJMH3C5uum7r4MUtBx8+d1oWruw9TfV/JAHoxPSYKvtrYQYfEmdHcDXw8ic6r6E
m8tRVJN7cGIPSUE9pJHhdlEd7fAkbvqnzDVBJ4UfU63Xrwgq0Xm2ANhSG6dPbqEUC4dDju0YwUvS
bLqGloIc1vxe5unGpsFH7LHtosTPbInvToTB6fZTSHAhhBu8HUX43MgwO+g0Q5ZIStJv1P+vNJSO
I5O+ZpRw+FSJ4K2jU8tS68eQDe4cbYr3AxSPxzarbe70hKYseusmg95K4+a+TKqK7WF0Yd1AfvYH
2dy3hWPcDxKkt+fORjVyCh4DFvWprZhAKHBUDU3aO4tIkQerHnGsZC0IoTptYYoLjBCRl36QYXFM
vY+eTnfuNtBLbD8jxWdWx4QBStz+EGmKv4BTrjO/IP1NoER0FgYQ3oIVIU5lmuQG9QsU0CT/+Hs9
nRfVxs+HXcaKfFeG8N4U7shVazvWI+4NKBFm+JIqTTGcMLeSId7SGqW/H90oAn7o3LdmnB/zvEFs
ghCFLm0JWGeWsrj5Ty921cacOmfpdCSut4IYmTAtnzK69ZD+TUpfqAbIg8kuv70I6WHeHh0GyVbW
HQuPmGe48uJ9KphZVa0w70WBPApXzfvYKv19REa3sNHwJlUB1ze6bYiR2vQI+y5JYJMt5PT1G3jB
l3CMog/pBBurijez4unBgWdAcg6ycKivj7d30+yOJNnw6fYOBjXQ+Pq5qKr+rqrqkqN0RoIvLQsa
x1n51EYZi7GNXyygJ3O1G4sh4ZzhqblzzeQn4pTKIFxTQcWo6VIHbVZx6GRnPFd0lyWd06MbWNOp
j2L9VJKLvUBN0SxpK8UM85P4SQX6pQ0d+ZOAnyUHWcyfV9fSxo+opb1KW2eN6AY/bjl4zGWriosw
v2RIIg4Dwn0sVRXycKM63H4Cd0mREA7Aa/lz4kBy892CavcL5Z4mjV+Yd34wAPUubFve3gsc75SJ
5hWAnj6TorzT0AcNg91crcCiRWdgBvZu6uuncX7nIAS4cyXxo7qI6qseT3/RBsxflDHOTonA2kZ2
GL8mBSgjQCflvWyCZyCXHD41iO2DJu03Z4yfKauxcyFLCaWuXUehMzSI0CyS/M7HYB7gQVhLtdo7
OEHSPgR9913NouZQVgotY6wfbi/x/JMmZ4kQ0umV6TYwlydGFbZRKzKidfO5SrRwOU662t54+1pU
RMsUgfs2iYhlGody50HcZHLo8gClqdriExHH2wFCNMyX4qLM4f9PlcU2bSd3zahHR7NTw8MIPkRv
cDTWKVgqPWyucdLE28ghqFP3BJLDIf/IFCLREWLH1QnVa88w8E4MSr4PY7KMmxDqiZeLfWmY3ZJM
I/U+iAxBWt9exSjUfcd9wEjD6eaGW7vGzOGf3Xr0T5HVLXRmgefbS+pw/rcil5Znp/2MbZdYsEy0
V6h15bJxxJk78EihOt7rZUx3jwSZ7zqDbj2hTxfH0B9vpWnW2MAfiFzRyAJVmm7s0ZGkM/2fTn86
vttt9UWaiCLS71+RDojHbEsXJDooxas95w39I6zJ6rOOzOmKmtUTzXYs0u7izrdBOzQPnZ40D1rr
tRstdHZ+YnyDz76166TbhVkWHxinX5P5oEc0o2Agxtf2v29zPe84wBd/ZcXeLl35UfSlu1TWaB1k
Fbvn1GH2CbdY7YaM6X7jFjFGED8+3X7SW5fiO1Q8ombZ7bUp4niRRUeXs98DBeaPik11E+atu4Rw
AcRQtE8e+nrgV5lz8WyYYgGUxUWqPcfoKVNWby2re2/hyEPThOZzhwZtZTDNE6wQpywqzGUyRM7y
z5kZnxM9pClNYQtJtSmhfuhzKN8/rm5fTV4QKWAG0AaJTJft3nXFLxoCGrYPHI1//tuMz+FQ/HW2
qRM1SH1sOY7+KRyqxTrMAYIYtAw/yQ/49XfKiZsfeYmFKYR8/zD2brAJZPOtIC94q0yYl2O3qsrC
f2Uq4TuXibHuviiFuQtl8qOIEzQKfuLuIkXCjuGWikzgIZ4rjS+CrazP+YTStG1H2RYUGMO0detT
ylZPoLTNaKBbuI049lycPSfngCi2C0Ux4J3ENTnd832Z2pprZ0J1LV7HPG9PIzO8KWKTSwdZLVLI
BTgKKm0tLSVWnMo9RC6XMdHVu2eV5bIg0GhVJgEuONnFOwmSzw+GcGMH5S+9ZhaiEAkv+kYzFqmn
0UGt2XtyS040Ekgki8r6oE2FS7xd7aLIMo/SsL0Xy6xWSU4oe0rv16RBs6KKXLu919NwxWfZlnOd
XEBxLrC8ckbQ1TqtdY+xSXSSQq2NINBPoTEW6z6C81oRfItOKSEsoeww5gus83++W1Bm//bs00Jm
Iu4oaeq6+ByoGQtQR8LE6GFa4t7khdaT79IqacP1gEsPZyolagsL72wAidvqJLpuJdakNHNqlIDZ
ks5T+WCTprXxipJZY8JosCs5k9YlC18xjN2lAW2OGgTBpZ9Mr5UdTUSNG+6yzRiwgM219pS2zYlO
m/Pki4gOM2pSC+Aw5un83DZNtlNVFW5QFrrPdV08gqtqfyToJw2aY/F9PUXiDRV0iOGyTL4biOgM
0CqdmrsIXq2dxpE2gxMYh7pLmVXPAXkuTrOVgDt8wQJ4NhrfvKPtwrG69vSHSChxHtBcFNUycGpY
g7l+ALwMydXwtb0zFdq+M0eyo3PaiX3vMPrSHHdvaa2+S/uwx02QzgMy8rpWYW1OS4gP1QPeu2o5
YZAwPV2AMk+b+6QxUMGEAlUDptYkvxh6fQycsHgm/088NJW1oN3n7DoTvRCmizMzu/DZLLVyZxhB
QgdvTz9n2JCZQ/0TmP0WUohc9T7jCVfTC/Z9TIA+a8ZjaA5IKfRAkj3AT8iT2jM7sXPHIWKrOU52
AKfWHP58h8nPUVXSMk0phMXCp7tK3pIC/7H8FaYpWgTnEKRT/Qk2sbgd+FY1XC8OGDh2277amoBw
MQYSeBiDtL1rOKKtorb0Fq3p2/e5pk4hzLpwTN/8CSG4M32A0hjH0juEdrodsK8fx0ZbwsxhDkEw
TNbo3nkgmSTVZXvUwldTeO4Fh73Zli4XTJ+t8pC0Ahka3+oIYIW9h4rzpilo3p3j0nyBFM/42A9W
f74eal7D8lsA9BzMaxtcjzkkl4hDHfC6o39KP9XJ64E+jFrRLYGA+tId91rf4VGStrbo/f7NFchU
vKDtsayCtzPREt4jlT1YsJuPNpd6W4q2p2/evQaJP6Kx0+U9Et5oqRNgBYbQ+NngH4BECRhjWKqA
r1nVY/HUWXvdtF4wdGhY5tl5Ql08RwSoN2INBkwD9XrxJrBKUVJcI52HXRO41crATj4wKUKViolX
KGP7wQ/fMcpZO891Qyy5IrqPZbAfdJn9ikTrLDVGXl+E6N7W/s/XzTQN1irdtblsn4oUDqpkyHtx
jgWFmTzrU42D2c+/lfWcgDUfAVSfertE6AeDdf7EQWuff/QA3mPUM5GzIPgaVahwsmce2J959B5R
xBqBekFOYSz6bp21GRSFRjh39EzxxNqeuyhsx1g6pAXtrR4nTa2PExdMeYhHsDW77buqanTYOblN
Y0eWmeADUkh/C605igLjWBJylKgaljmQR6tRdNj4O8BUHp0DpnNmunHJg994wpmHUNb3PDLbozCS
pSmZCOq6lb1w5LhosSgunilgq2VHjEP1Q9uF9wVH98Wf70/xOd+LOoVl3hCujrIKwMlcLP7jeY0R
Ouqy94uF1MPuOHR2uKti/NJN7B6yMsQ+J4OU2TVoUUC8h9wf+2Pb2B9JHsFyD+3qKpIqJGE8Zt6I
XQJyd29tUQ9/mfP4X5+UgLS5YAUSS3H170/KjIBxB1ZRXALBAPwmoC0VLFI3Ek+eXXz0zEaObRnZ
K3ob5go37q4ihubsTvqjlVntKu+7hHZO9A3jKdOcNmVSXHrmF+Xfb8U119MxDNY/x1S6tOawyn9c
Ty/FquY1db4IJ5BKuiIUKCbneunXZGkGOCEWRYqP64tvca7y/v200GlThkO9yT/C+LTKFFkjqxFe
Bn9XufGmPOBcSvMDEkorCc+BISvXRpcUsFgAwWXTaOzkoN6hWYF7rTWD3gWmzS8+1O9Ln4Rp5bqK
TyR1W34q77oorypjBKwRWc2utcv2FAPN3/k0h1YjsSLbQLTDrkiiBvmr3PVj+/zFJ/itOLZYfl1L
KGWYjkOk67+/jKbRYWTSn1wkEZZHF/I1tjYPogd/lURStcmlovUZdzsaKGybwfDKeXPbWcS9kC5m
fvGwqflr+PQ1udwXumPZtisc+9PD5rQoYowkJE8laE+B1ZWbLG4jfFqJ/Z5UgPGRwuz0LExPtEGf
YBeKVzCw0MsjqU6xNtl7QK6vVtolO84wglZEHKwtUmUshuUH2AwB8zwXArCqRbtqROhdhu5FqKCP
OWub5o6CD9Ydg1DlPTQq03455ampZfBCfNvbZAzgK+YEGw5gGkzlKDkOfftWzC3O24trg31JLUXK
NTzDh8qp3VU0BZeEzsG9SYzWXaYP4dtkInnU6rY/3FrutxctbH5KJ/W2vVn7xy++598fOktQ0rDP
chziFPTp9lexGeJsQqjgZ302Z02uzMGsXxxEQTuA7tMSB3Z3Z5SFe8xJO/fGIX005rGyE2Q0Sd44
QwTSKwG5OeLktPH3P38+8/fH0xKWYzgwt0zHZlv7932oZQUkq4kjQYm74OTY+XXS63YVDCX82KFl
INFk/rIKnb/oWrVrZw727usKicgcPDQUqltZLbWJk3beOfdn0z3l++0FGjWK31HPt7e3Tf4Sgkw0
DeT7RHf7D77zXqUm+9EAfQ72mrsLCzp1qZzCe1u3DxQnzj3dwy9udfHbMdiyTEM4BKQKjnnO5zrQ
4rik04cIGWalexaI6Gx5pXvqITlHlxFf1tbzc5LNa+8eGtaOGKX6YM7/2iCmDwy8b1haONMOyfWL
7+L3ApWKTLctC7WkxMn/KUsVBAPUAtzni5ZpwknTahdoOjpkk3Qbnk5jpQVyOPJITjsXoNWypOXZ
ZO96CiuI8JLiGEzjdGx73bxHTZMBxQzlorIceQJlpE7z2J5OmO2tMyr9NOuAGk3Dt6jtppWFBZQ2
SqgehtrGugqUeAkOBHaMTQBYw8Ttz7/rf2zullImFZSpTDLjPqeLlpWUNVOWcGEb1oIIPBrVjYEu
zbC1MzLv9dBW7kNQQvtE53gYAi0AKPMWp+ayDYv6SMyaed8PDd6IFKELAhbSWUXonP/8MY3fvxLb
oAdAMWbzaan2/v14pAGCJe7KOT4eIwm1A/V4NTYvk8ecKiVPwx9z48qARVyTKOXgn8dLm0Xproq9
R4ojekR5DsXfiRU9LRg3cpx2LSRa0Ma8KA5kNHEl6g2X+JU/f/hbtPm/13QeaE47Jus61b78tPZo
oUYQeD0ifqdrDWoWSXjbDk+Na8sjBqe/MByBd0HQmFRE53HiF6csLAnpjnB1/vmzmL8/dBwImO+y
20mdPf3zhYxl7ArZAG+qTilS6bs8cceX3kf/4CrVA/nG4qjlyb52RHLufMc+wG190T2XHmsUGse4
dNTVbQUQEdv/C2COtrOyas6bDqaVIRJgcmV7vOXN6RPPUG5Y7zBsj2nHgS6wu/AtaXUy7kwoInGp
hmOaWu9AZO1TW1QwZ9EJrnVyENd+UjMi+j/8+uys3PPObGHQP9Ve+M7ipKzSZFEZzs9pUvaJqGJv
y4FZQHeRGjxEt1hXACCubm5IkkWH7lVYTFW8VoWbvAiY6FfFnASOnrILnEdNjQzk1TtxTskppjWy
qLUQpNT8tg9zex/GZvtgCeSNk57ax9RR1bZKUEP6tVHYK9jrK472gRQfNpkX/agfJVryHLGu/KIT
aP9eH1Maz6fNWzlP2fPvp2jk4wQw4bOF1wKOnIpzXNr+Gzaq5GimIPQddreNpyBl8dUNC6PI38Aw
NSd9ytGY1AkJVwF5Cs0QhW9uV6MHUskpmNtlyejiIQDVrTRsijFBkFhBwi2/7HCQjTfBRAzb5z5H
LFYXRJwZCxbZFSkkAPw900Ad6xOtlQr3muFEWCq7sO9rzS/2hGf4YKNa/VGmuHKBtw5rv1csuo2T
3fuyoccBKkAnfUOrffMFf9M7UeNPnemRGINP7a7M6xptpKiuoV0UWwe1Xd/Ws/utfjL12N7FkM3W
Rhur/Qgxwc4D870wPWtjxS3ZLWOachYLGEYyGVxFQVzvVDpjcFdE1k8rLmAA5sPtcLH01osbOh30
BzE9Cq2QS7z81ubPt/B/LYWWzeZN59ik6S7nSuIfx4d2jAlgNHRYu0RUqsKzrllX/aVnGPoyBDeb
WF3SySg2dTTE2EKJMJCDcYWkZj47DOjarNpjWfUeBtj5EJrdS0JQ0SF3kOv1OLBu72g4Tnd//tz/
UeHYeENdB4esadi/VbZgNjHjt1ARTcDHFT4EcygX7Vj7q1gvwDLyVWwzwJU7katdEEB5qGumOTUw
2oWuWe5hfmvP32PceT89p0fK0YwkelUGGeeY/RbR2CJoMshj6PTG3ngmPjFGGdR83O0NZtaD8J34
wgy4nyNmB+wBxjczTCamFLXaVxLnyp9/afVbM3Uu43Wps7saHPlu/e1/fFmMjsZUhmA+XZ1w7B52
wyEkEfiuG/12VRMVuGN8Fp0cj9aJ0wfXoZNYdCv7gcmOvrxFzBQVBC5IPSHseHjqxKVGC6cntTnk
zHbIXDQKeYOteQHuOVxZeh6fJoWFs8GnaK+MuIp2/SC+y8Co6R/5NRFKCygA5L0H23pIGYGAw9tz
L5e7sutKlKZ2vRlHj7yFSjeoSCDouAEVpaUHRHU53dVVi4JUxDez2yKT0V81ekl02/BvIepsv7jf
b7vjp93TMWBZOlIZ1MfmpxOR6mqINU6WLawoNNlBSFbQRQo3N6iDS5jRNOxpBQBt7+HvaHH7iOgn
Ige+yx6mdjLuRr8Yt67WhdfewLYkUAdzNomxzlWRTROI/IX1SO7yWuZ9fjCMGKlA10XPTlVFa91x
p0PXASVxS5EL+GUiWOc+w+fbMQYjp7vqvcyAFew6S+Fh8L61l6tS5lvUkh+3d31kuASceuUitefM
jUoXWwIe8G/NjSMfKtdXD9t/1EuuTX9VupYJlNb4tEhELjpHZuIQDOpriSb3uc0bnBkG4oTb2ywv
tir020vp9qzqmqNWGvjcnVWk1sqiFb/NOnBtCZz9b9iUZaXjzc6BfyS7xO6te1/F/dmfDnSMIRMw
gaeXm1/6cPTxklSrPAKUhsB/2PkTuS2RbiPxMb/4JcXvZ3eKc8NhOqRs6cjPZ7rOs6ysiE30HYWc
NkGc9DsrtN5Glb9zc/z9fNhyfAjzblhKYEEH3/KGvWdDoMHPPX1RS/8+aLNgQLuYGahUsQV+bkgO
Wl6GrE+cAbRkQzWVP4ooCM9ywh5fBwitIrPaymHUD0FavhfKPHWsCm9aOxy9qX1r2/FYWYNkV3bl
UnUlka2GRPBA45Cx5Uh+LoHndf8TopDz7YuFar4h/v2UOcKiMOBCKotjz6ca1SLIDs/kiMe+hdmN
MstZA4Z/GMseMG6QBPcjycn3GYnNf78ov+rBnhblYgALhTOBaNMApIJ9NkyzeuU37fYlojCYRrwN
TYXZcHIBRR4aXwLfJ6Z7bUWZ/TSBhy2A4z3qCSk3g6eV95Ym3iuvUQ8NgTJ3pVslZ/eqkCK/Usnn
a8swBA6WqVnWDY87ombSWv0UL4v7RAZBfx/m2bhJtNcy6fKdD+V9EZu1RW1VtIsicxqQopp1jUnV
9cOGcHrG7V8sWtbvZTZDNHu+mtwPNm7Qf2/Sg7KqYkA2hi4Y5DAIjhltqu3pf2gXCcZipQe2XESZ
BMpe4ZBiWasP5VCpxxpS6MYb8eS2tsQJqpfBdoxAvc/NCG1qwos5XRINnLQmupC1yPr/uZhhYqXH
VHUHMrHqv6MykQ1TamkkDebU0of/fRnNrCcG9NoyCrgz07R/byImdaWNJ6XpQ+e5iTiLYuF5t0Mo
TWTMfTBqof9gdslD2YOZJn8DYzuioQgk3wGmeLlIkCFtNNMFiNX5Ln1g5zSg249iu1npVWuuYsPB
cl0E2ZpjpHGC9M2qQPVWh0wVx/JxAj9L5C0why9WCvM/VgoGyYaFeMqk0/d5xOJomYeWg+XQmU2V
oxnhUGuN7t4Mh27V2aNxRXsEiWDVWrjmQMEUbV8etIKQB42vC1STmLbeiNtkioEjNz3RabZYGXIA
xUm+LJ5jVz/y96bLoCrqdT4awdWGEqKqKTrXBkshymb/kaAHKJKoouvchhkxQUUFk/pVr+v3HuLc
Q1L8z1EskJ8rxLghDDHF14Di2E2ullN/j1LHfi9n/UgQu/Y+LcLZ7RnvuM0gWyL13ldOW+9t826o
WzTWZhs8TlVrr/68yli/b0vs4i4fjl0Jaqr6dAChbw/HiNypRdlHm6DD6VU32vCgiFA+aB2MPch/
D7c/8u0CqmhokW+U1FQWoX/SCkuQ7Z2YZ903zgM4BGJWwotw5K8CaRXs48Raxwzw7gSz7buKzWtf
FjYk2sg7lXEj7sxJc8+dLvLTgFF/EUzp9EFTdU9iXfJi9Jq+bQj0u/Oc9IOw3uFqzi92bH2D9hkQ
sdG/xHrwA01qdlakARB5yGgo8ZYkeJGKVNRoKTPnuSLFYU/+QbUKLJFvs76r0JQ6/ikPG+8uqfVN
UuTz+bltvzEJDe+hjO2KyELC5p814X9x5KfN8Nva7grLVpIrgajH+nz38xD27NGAe+qx6rY4oDiP
VcGonSp4Un5onJzYzY4pRgCHEJKVnLRxZw85WHUZ9upO5zBryEvb9QCdy9LcDtMSkxhUuqyz1oIo
v7/MUnywYA9U8ZhDpsJHo+lUBoyktnjs46U7gRka9NZ8ziwcT0Hr6n+ZPdndQP4XbqvTMLAQOQkm
AAtrNhKkINU2TiPTVWLgDii6UmzqMsV6PgzFQ83lox+Iu8mHI0L+xlZMHuPieCKiMZMQohro8kfG
7nNuTH+tkbnif7BxbuhevTRb90fpUs1FRSWvvcdMuDSPug/G767t5icihCgUB0BRplAfOY0ie/K6
3DvlZA0hnP1upbEF8lqpBxeLIpPjCdb3uM1Vq9N5JYKYMS68mhZ9ySmZ/RyAA+07sr1p7baRu8mZ
0yL6VLNpxliETiSx0erwvGBL4TKswlUN5/HCGKhfp8RM7WMYuilqOYilvFiBDvpXZx4t6oYZFRb3
F6fN3sbGEycMuyHDy7rdpKziC4s+4pm8VzSaucF/rDL2CpY+i1cTASuPktmmhLwFUA8cxylehonI
9u0UQ8us9XLdFaPaDFggNjIV4b2RlVtuNvdozi/hHNE+SG4FM8nGfVip7inTtpaOr2AAkfnEhOS7
3dLz+n+Enedy29jWbZ8IVcjhLwkQYCaVLPsPyqGNnDOe/huAfc9tS11WnXVQFO3uFgkS2HutOcdU
O6/rWPEM/zs0ovT698vLfyzALJn/actdV0TV/2bVKya1HDe9zrYyU86kj8MKaVODGJaR5NSGMCwt
7sYXxHZPZMkCTZ7Q8AhV9bNgnXVXCZqx5wbKlqblz1GgHBBllN8AuBDFi4VW819aGX77sutSS/WD
FcM6f/tzAcY8hGEgzTmV/bHx5neP/XGxCZTNNmMGuzMFPjRlvYhkWCnYXcylW2IpsdPmrH+I+3Fi
0d6E2NpyCz2UjpOEG1BH/qGdE8jCzN9IMTwiu4+WR0IwCFx5pNSTSzk9V/kIy7w3kDmNEyPs7OHv
J0L6j6W5ZdBSZmnO9vf9WA3VrSbRjeVMhNF0NpVJ2vshQ2C8BeF2tMx8X+dqfafZIkIDgUOIOXbf
o1i5ZJN06KzEuCt9FV9G5oZbYkJmZk1JaLJWIXh1YQXV1tcuaR/CsJ8vaMLnJz1le2XqxEHzb76K
cagcyV5RjgkMqE2LyA8LDz/qfvkPWJP8qGeV7oRC1LlzWPw0sGDfavFSixAXqzLHHDUGJ3+Ss1s8
11zhEUUhhcUUYEryNzbMu1kQ9M/a+DJ0+ehpVWPuFEGPIUP0bi7GjRfJCUl+Q+O0KiAcpprZlThI
BdObAU0UNx4cqoEWK/SmygNy0zmy2aAER7i4b0IZDyLagwI5KAlRUX/LZ1OBbR8IrBylzFYqS3o0
bLHrp0dpeVz1eYsCpDiV2Zxyl0QGQkBnciD6JH8cK+AAxF2hJxOyJcBCdYgn6T/li6GJAcQxQUfu
WDUUoEJQ2csWP0IG0RdCtqZTimd/m0X5Aii3amcmls+mtSgfafzdZjzoLjKiESOERCqSMo9focVv
+kFDHDCFAhkYAxMNIezABBrxs9oA9fz7p+29WtVAm8Ae0BBltrym+farE1VFWsnQoVS57vdDDp9i
VD5VMNHtNMmDysWeOLiTVaWeZCQT45s+fZUW1FUrY54sRjrACYiETaEBiB7yIfuaoH0UUS99D2rt
mCI8/CmYkHviEvQVbikuisemDCZCgEdksVxnbcACndcU0bOGgf0z4q5xw2hOu5DnLd+1pLwZ2QW+
yHwQGR2jBFkehlU7H9TU1+G6iLSotJjkroamvEX/1QUFVbp5phO8rVcjV95UvDZVMxPS41tfFG1x
Zs4aiHuyQGY+9Adz8JVDgY0r34ikNX2weLPe9bJ4m2kqMLVDZLIMUv/c04Tgz+LO4IZddMUz/eJs
Jxh942h0vWiy5MNJaklALIr+Fdd0z6R6nE/rISxCLFnhvZdvo3xr6uXY1bc+uInSlbIIqpKuw6VS
D01wNaSLJV0CTJe3RocZwUUshEigwVGrFnzAwXL18KsQCvCbgOA4WlvXPzEYHv3MwsYTJjrtdUG9
8be/9lWHdDovBzuumGItpUsPSviotkvJaxnaY5I9Uf30FGVPgfC75vrZ958a9Xmsnyv1OU9fqEJ9
zqYXKk5fagFvAySyT7nwQkHU2Ah11g9EJMEwtCA93K2wcImysr5kGepGjG2vupqGO6w57VP3YdtH
Ft/tOw02GQhmUcvKMrqKN80yMEk0IRK07ZKOQPJAKjheOoiSQ3YcrYPCm6QeObagqaOTj7mMnKnm
1Agn0rm0I3GDdXlu5qVG66znF3rslGpe/PzS50gNr6aJkehKzRhFrWtpXaviVrOsnm/jWvN8M/2l
yuru+5wGeHz3lsfSPWAu4aS8J086HBeobtlT02bqXk6Ck4C3CvKyXu2D0givQZGggdckt5D3Ag25
g7jA7g5CfzBInfdhJfKZXyoknMQ6+OmRMtNjgpKbkAj1qFeEi58C/1SKSymEU+RnKT+DwpogWWGo
TC8UMF05vXT6pXEH5Wgl10q/TP3VSK6lfh36a07gpH5N0hsVpbd4uBXGUuFwy4xbYtza7E7p473O
7uq4FPl2rezI4z217uJ414uH2Lq3Ui8fLeI6kk6hx7pIULnaEI5ngt1PhLgnFknjgmSIgQvRJbnL
AoqMoKsHF4cFeaUPWv6grCXlD5RvQC57MI07nzKUfphJVeOuJvd0WEpMfleu3X5Vqt2siJSZm7Ee
w/aqRDehuaoKiWBXHI9ZdE3aSxJdo/ZCBS2740unntvuzLHszk2yFIYcBFT6cFLXSmGSWUfag1RS
H6P6GEZHhsT5cBjyQzocLKKB4g9k4e9VMuihUA1INP/YSlpv/QlZADusDlVknXJYPIZFYjp9Kw7O
iInjcZq6+uI3Fi8n1R6ZoBNDtmj+6qHrCJ5QCYanpyKhuDiuT60HAoCUs6oco0mzSIE3kItDvSDB
rp/voWU2F6HrdpWESDucYCOmkGMAiBTTl7Cpt7qUmJ/imgEG38xotxqRlueNDBT91Jq6x6Y3+vX3
RRbWod4cApSXuwRw8UY1yv66HnJseteoVwO3lRt9MxWvMyvNS61U6Q0DGB6Y5LuuVumnbmzqfZN9
IHx4v35ehuxoxHQFNbPCnObNFb4h8xexd7HVZu0pTmILwdC8UxccWjSwdRUnsDBzXeF/yi9h3jfs
4ck5mUjhGrPxUda1Z1PTkjt2t0hjg6sknaOWnQbrGK7XCKD4ii6P1OLig3uTtFzX/lg985sjBpdQ
kTDweLfFNekEF102Qvnpws5t55q7ZC0/p9hXHFXFxpFkpX4jowV4shW8aKjRwXDQ2zT6rKXR0xP4
u8RqGzI+rjapD9WSJPD3dYr8/gbKCIi2DIAHXAbm22FQbMwTOwpgR+0EQrjQMbhogRl4nQg3By6N
cZk6unCskZ1BzGPQJcW0TRa2NGwSgaTCV63KaneQOhXaTE/ewpCdYgt1ujz5nwHXXNti/mj+8l6m
w1tL4wzdIJMEdNBvFAPMloK5qZVsG4u1jxcNfKCpkYvQKCnxe/A2twxeh73WHvMGmpteTa5WqehA
M2M65abg1Yj4sdx0xCwP3Bf//qa+F7Dw67EwUZFQo6B+NwSYsUMTMAm3Lez88hn4N9FaQx3TMvAH
R20U5Mhs/c6+TqQhJrGL3DNZjBuZ8aI5fRGjDtijT0+vUHXGu6AyPEsz6XaO8gc7vPdNSH5Ta1Fd
cNteRZhvvl0ZqVdjDd8znJZLbIUC2WpQ5hmJVuNMU+t0YxpztqulVkaORoAUnio8/D0s0llert/I
FJbhk2S3ZY/vLSSStbYm4yyp8jKGMUGIdD0KhTCTRCdDlnMJMgK3E1GboO8IGzZZ5gstHEbUki89
6mqs2P3EmEsWIosoDC3fGSFblA9O0X987hUk/8gNGVir7Ar/fOFiVtI5RUe3pY/dH7siNom6bGm8
ipssUr7HiIV32JLx9/SO5vNqzRR81t9/Cf0/rhAKFzVWQKiI3gudUmRcZiplC1Aj3IkyoTUQ6r1W
q5fUlDI4wPakJc0Wk74h2X5YQncoaeJnsiC+h8QN/4A0cWiIHzk1ItzJgR0uHWGop3KrfivIXLkj
6quuS+NkwxdJPI4BcqWpzoZHsNoovFub62fplCptr7CZTriZy4sVdAQpZnjbp6Vd0pYdmRJQkpMU
50NY4duA17w3zVa8KaliPQlVGW8UhO+4pGP/yTAYvDSKVezXP1XFNnY6fxO3OaItwyc9EWO4x7Ux
9gLyRGx/VIzrHAqnQCyrFwO7jJSF4pIwQ48ukh7QxpwHEdLiJGaVh5DEetArfUKeS2Ld308Iho/3
12yNWQ1MCDofhvq2TQ2NtutoOJWgzxCjzIF1NlX0f+ujUu3uusKydam0Rx64J2OQGtulunQ/t/ve
8kbL47PT7mQixdulBsW1fHdSlmLtBDOVvAa2LdhpStL2JFQccBek+0TDmay3z2N5/FVicFSUg7ZW
Qshdf0CVSEX+XpGW0qQ9oTxTi83NW9S1kkf5rRd0nunTHCYU3h0Vd1YIYXL1xlUbl9DGwnBJUJyR
wrCRjzz8rtroRd/zHuAjKUp7qg33vrafx30dHUwNBOlBrw5qdejnA9vDzFwqobpjmB4j0pW64xCc
UuVIIZT9VdV8UsqlivmUzScDOgu5oFBJsjMFniSGhvfBKVzXA2/uuiYKTe68XNiW+eGfX+y8icty
gkKLYrMZrxbwl0slHUJUZ1jDcFTFjFLudMoxrxXmz6ZXdkkH7jz0o+SE77Q4xHpKTlfQRo+x/0MN
q+xMPzU7r4+ENJ2OgWxwI/eTg15EnwW8O486OWB2aLTiwzxpil2RyeJVrCju5Qn3Yr5BvvgJr1x1
Kwqjuk2NVXlhREfYSIfqFgTqXZxAeavWkhhqdjrBbc33OC7naxsJ4g0BRLgxrFL9jJEttcs8RS2U
sZ+ao3k0bXof6qblxYLaglCYqJ6Rt88y2NozPmzjHButASJG1XdZbcFxQIAIb0/7GuuYTGUsBrZC
GvlmVW5I2Ho3bNnbO5HkPwnUtm5xVqNYXJrVBZY7rKe5hsgcWHTTy7mn3lORvGusl7ngEpXbbPU2
MWASWg2IBngLTSQrO0yQcMt6vLuJ0hc3KRNe2lnPvkdm+R21L/Qw2ect+WjpKL4bMuAxZezNrUYz
sTWsIsh/KV0AaAlqlklE75DBJ7pBTHydJ3ERqTwEF020b0kQAgIU7c1pKX/al8YeE7sZH7Baj81h
bg65f2ikA0D2Kj/2w7HJ2bXihbTT+DQPR5y+VEnCWXzq5ZPZLFUF51k+UWV17oKlagTra/UVF7Ol
prWUBTJ/NvyzvB4tn8ikc1ZegG4J1kYCf1JeYuFMNeUlktAjXobyUgpnql6rFc5Uz9ZNJ1jIafg7
aw3SmZqI8wvPiDfV8KyHZ6Vejql68tcjMw7KkuDK1KV+N0jm/jwZsbitrKa4ZwR/ET49xY9EfMob
QHzybdbKT6UCx+uY08ssT11wssqTwYP5pCEytk586QXzZK0lZ2dxrXFYvvH9sFQ7sF9bqtHPY3Lh
+7WEA+nnTD+3ySUewFaSJnzOk0uknwMdrMpSd6SLpnbW1xLiy5J3OWyl/ixr57k/j2tN2lkxuGWf
u/R3jcaJqtIzOQytcUIiLaOSLpYKi9PkH6nBP6bSUn59NOujERFICw3hoLBpZK+4VlYcZqD/wj7B
b6zstW5P4FH0CZ0KtS5BvZlrLi6/zishhHK3VlxVcZEtfXSLWjY8f17gFFHiNmfgemDN/laiPopz
r8Vyx05ONwQb2/aexqZ4iomlWiuEa0BQG0atxYO3FAkzQbbU6LuzTyyAWyhuOCyFyVrAZx25CSQ1
cSm93dX5bqp2Csm3tq7sVGUHietXNSnIITKf4ZO5pLAbultFnoZsp/SIIs6BO2rot7woRJS5VFj+
LiR0FDryVtvr4QEfXq7G1m6YBSCycgWbIpf2VCntIV4n7T5q94HlhUT08nJQ5YJ9ab1S8ibuqKk3
+C41+W7KnU1xA15IsZQfuiDhqEbcae2OjBMoeBHB0DtK44XwspQdtrlf1TUuNXMv5BXNEjMJc7Ce
YFCH5od7FhZ0/3HiWGtqKrstA5XkG/1FJem9KhBARwwMHejtBKuELG2woIEN4YFSKjtA0ynZ0cAw
0yZ2IOBSGsDPdLrMGQBLN86UOfQ3KUl1xsZR1KW0tQwWZqqTCE62VkE0LyCztUi96rg2CI4BUVuA
z+SQjEfVmtNqLMOdXltq5MeW/AEaF87AeAPxNGBodqu5EyLjAztH0i2JxopNsU6nxuZ39ZFNQXGz
1K1sbSuRGQ4Q6K0EO2qtAKJ7sBTzIKG0zcRuxaXqtUqBVEDbT5ycDNoEi9tSc+UMNFDYppNAMTjk
2dDEoibTAUpb8iRUYdNp1pKYf0QISJxF/2A6FB0YKlorMB089pSyFmnhqAdbiFMO/FKSESk5dnpE
MLEzxY5F0qxlF0ieJjtTbSgsyoS0x04LOyK3L7ZjnyUDObzbDNLOkuqyBVSfTtiDt9isfc8kRIIg
Q85rYM+prVY2mHAUuzGsd8kGYARkVoYLZ9hq4JDMQs1rMZ2ZGid/SdCdN/QJHGJsmbspk8OGKeUM
TrxFTqCRpbMUHvfF5s4p43RrS1Vr5bPTaGDLnU5zmnapdiYz1IHCKq01MW3D2Rs5rWlHkQOWJ1CW
kkgXHO2hYWRlt7nd55gqbEQhUGZNFWXithaX46L/mpZjbqCDINHYtliuJ0SL2nG/VCPaFaFq2lKF
wB/xsbSNxKEmTuiwHAdKdurB6dbjyHmU+U0gPPJbLVWvRfsq4qTTxDIdIEtUzN8EpUXYerTTJUeV
HMtwpN4xwLz1jiixgsLF6gzlUt1ac+yYlg1SEgl0rtqpaquTTbJ529o1AdCs3zivnF0fl9lW2tP9
wEzciVur/6A7sEoA31zAVQvpj67hraajJf+5Qi2nMs3A56JS82VcvKoYPuINDx/9WnH6Ycg8Mg5C
BGem6GA8YXnSSMqrYNwDZBi+z+orVeY7w8HCNcV0PyCdc5M+YJkKSQxpenj9/4cUP8TWMF4t4zXp
XrOOf83rHLxW3asUvCprkQEG/nQloH4S0k+6+tLNn5T6xVSX8tUXg8f+MxVOz9YhDe/x9Nykz+n0
DMTWUJ+opmFw8BQGT3HwZM6PmAC1/NFYyzQewmGpeHhQ1HuTPGjqvVBIxwF0XBYZmcuRbj4mk0BU
RuH/E+tR/kzuoVej37shUUEa1bXxNsXH/PD3W+l/dGwRXjFGtzC/qvS+3nSRxL4BrOkvHa/cuKol
Vq71MKXkzRQpUp9iQOA8TvKLWOokaraadKyq+HNtcYEm5EWxB1ZIogRasiG1iWSZJH6dAL/YJgll
+zRCpwLNvJYVaaf5MM7jYkkPLDLx3qUzSzErOWbaKN7Xpxp+3BgwJ0l1DS2GCSa5JgKKLsOMzMdp
HLVNyy449eMXEta1I6Fh/z5Ekp0vYe5zJW16eWAdSsItRongULeC+WR25Kamfc01BGqaDVbW05oy
e65Rd3/wATfetzWYmeDmZQSPaoCx3J8f8FGX/USsZz7glcl9bhFpFkYz7Qn8pEZrn0n72WJ9shTr
ll8VQP218DotxdKFYt3ip8uRdQulmnZ3YfEi9L9XLqgAI2PHyoVSycVZVy4sXuJkWb+wbgnH3+uW
3t+xbmnX+rVuYelSsAGOvG70lHJZtFCp5sVUuQ/WpYsf/F60LP43CKxRPu1gDUJrMsLTeigEBLC+
U3XI68xJuHaAwM5//5Qa71sSCr3ERSSIQcrCJvPnu5kQrd2ChizJxAJBktJSPTVId0+TeetRBIK6
K6fXqJ4R7hq9GxDGArnZnI/roatTxiBxMmwr+GxebUYDPiF0Zk0qq19bWdqWQD9tdS4612DEw9AT
MyPfhx9humCx/vfU+nxd1/62AJzsrH9AUOHPUZ4IE4mjXWPlMPc78j1MAquPOacNb/KEUv/VAsi8
zeLxxQri70Wjxc4cT/5jN8gkaEQz0wZtMA8BlBdG0Pqtl5HAJLGYP8u5oB67fsnjrfP8WUQKeja/
6w39saKyki9kFn/1uyn7Prb+qacP/1yjLFiJG2WOpkuwZsOzIhmZbys/S41c3a0mr39qYiVuEhWF
QKLBKkdg1zhlm5VPfz910JPeL/mQnKC5FTmDbEHfnDuRJqNAmH25HSS5pB2t0igz5OKKKaIrnJkR
gGVXOms/h6V8TbL9WtlIlqqDSZmqGcufowr34G4ediPSK2WpfthZ1s5MMAS5hrUj0UtNUOi6Su2a
01Kp7sZrDaHXrSVorJA9ikET8drD4GmFp6zVDB6iQAyVc+EVgzcWXk/+9rAco8FrCy8YPDXwSoSD
BaZLLy34qriAZYa1Qs2VR1cqJxiW0JzgpKNzb9Krxq9XuwpA09q1Jleu3Ux3tclNdDdaqw+9dq06
9MxiqTL0+sHDBdIO9APw5MmFh6G4HLypWIrGSoq/uFgq5q/wIgJP6D0l8KzekwIP7NeI+C3w+mB5
EGgu5atLzUgBKxcKjQY03i5wscduGrvg7qnEJNB5qYkgo3w3dLsh3HUhe4kPxkLvESG0FXXu/aJu
GZJsvSVtpamR5n0lA2pukWGLWUKIQJy1jxLzqxwqrUc6gPmoG7GA8GaOHpkxkCQxRJmnIS09xBXy
m0Qmuqamf/sFQuCx0QGZhC2pZ5MxS9cw+GyRKQQWcrqUU9+eaO8E53DmdlQWVvgqDgMnKCSUsmql
dutLYO56EeID1Ev9aiK9PlRNS1/M6pPnwEy/L//v6aRtmSIZV8TGxD3l7Jg70QIV26sHWSuJzqWx
VGZicxT1r9ICvE5bk5iMgAvBHE7ExkyB8jnQhB+YDdpvTEpvQyZ8D2NtfigS/lm1K5Mb4FXhI5/u
+1Y/HAWL2xHzWSQ56wzkX10gg3iU1OxE3s5E771Om8JDi84KFGD0qEGfFcNpV9XW/KkIopIuD2AH
opR7pOFRQn4R0qJK0RUPldD0UoQNDF4NQlav+azkw/6sJQLpcq3if9C+em/RBZ2rqDi12O9DuV/1
bP/6vUNOZolDBIGaaoDWmwJ1O2ZMOwWlqg5gAmG7jPE+jvT+ASmX5UrFM/1A9U4KpPAB1+a9wQ/Z
toV4W8ZMxG39LYBLSsZZTYZEgHGIHyMNy+Ksl9F39ADmTkuVnJBsKLWR1VZenJJkCgA8c6MJP0YK
gHqZScfKkuXdJQSuGPMGYqsME63R97GuRWy9Zutzm6p3s7bKDywwLOfeXYUhzHEVFlXguPK7lnAb
5GmTj0qwHWZfrLYBfE2Eo8Jkm2Il4dPsgG8WixRiUGVaPhw6hX1nqBO3vP5BoaHcizJwEkQL7qTe
0A9zr1TgtArLjvMsh9wa0GBY7GzKckBQ1ly7aP5Bjom2qxqjPSoDzfL1UScNr8XQtK7ekvlU6PEn
JLLTvisIHC9LhKmwG49V0fvHVu0BgPjxsNPJnabVn1qgXenXbdaHuZg1B9HYIZnOzMeisMbCDUpB
dJhhaGQgldqJwOKc0WhCL6QB8bw+N01xaWMXCu15wRCPhY7LglmYY4a1dIlNHzDrpJN2FCrhrQK5
vQ3qniQO1NW39blOLqwr9lyh+X9PxPQMkCAYBGKYLTmy7HV9kyutxOu0O9r1kGE56GWyYUlLqss8
OnFslHcxI5FZFAlQjIuGO1vXXGoc3cdQkaob3HKi70aCzFNL2LWt1HmqX7RPkkIaYF+YuGu0f6Kc
Xko6g3yvo2T0Bks0Njg4FTufelpYmtTD/4ShrygLgrd1A6UtyH6AH2+kJJxyETuMiHW0YFYfM19h
Px4z5kp1RPyJQNTfQo0k7Y6kvE6WYWtarE30Jn7Vh8GwR5kmcsdUH2wot8nEEJ8asw5uuSLIL6r1
VdX07DmDRx1EvuIlahMeBpBXh/URnfjfj8qssrj69tUvT4yRAXWo2tLcl+U8OHmDRbCV2/4If6E7
doBfjhlQcrJhZsslSmQD9y/+kuIl2fVWO+3nhNUVBLhPuO3OWRjjqfV7hUli44MZUqfkQEqICG0Z
+jFhzPU30WLw2UzmZYpiRDpZ3l5MFiTrT9WUzbZZgZXSU6FlSCepeE+0VkLRqPabsEbILcAlaYPp
yRBRUuAvu7UWTlZdnwkE0puCqTbbp4LtZ68UwwFM33Bgx/v7kdyNwyG3+BCzd+WGy6u99205381O
+i6ojXpAWj3dfz2fNpjjC+u0/rQ+P9FvMqOWGBN1RofFfre10ukWYYc5SDL38UnHCMGd7W4ZBshz
iaF7oFT+IQl6ohpncSbBIIXQu4mWZ6P12ZCgnlRCsbU6ug1SEdwJ3StTGEgrvw5NP+9yIQBhVmgN
wiyGcNjVUNUqgg+qiIaxyKWNuehIFHTZG6MLJe9a9VlztkS2QcUgelY78HrkT7Ov8sbpcrtgwo1D
Ve3XHzrxJ/AKbS9OnSp5gbos/weJ6PF0+lxNYfYs5MGOG7n5WmOLq8po2GcCM2t2lHFQWUdMUXG/
WZ+aAQec1kMXfakGE0JzpfahvVLEhwUu3zADzJckr4GgGqsrfx/M5UfTIuGmStTB7ca5OrZV8aNb
iKt8MnOnIZTS0Rd3zlCbxNFk1bVWoX4z15HdPqpUpCVkbQcC1God+fWm1UsJLQ5QdTNUgn2LwGDD
HKq8iURGR2ndX1hJ/2MAD3yoFOLFgVw2p4RMsAOEg0eGFA1gLwMzbA6yK24EgLwKG+Ms1HPX4j/o
zTK5ayppbmcrjyMac9LyOReVaYM0K2BwJdGlVAIsj1U3HxOCxg4z6X/ASCb0hzGTjOXRekBizap2
UmY6ZcYnU4hyjyBR7WwKtXZWc1k55EX/bErtfBQ0A6Mtm7gtPqP5aKwBlOZckCGuyy9lln2qdMTn
YSsntE99tmClipx0DI9K0dQHse2LrQrgxoYhRwhp69Pzak2SU0iHYO1SiKCgIjHHgaJUSLOqyuna
lBT1DktXqQWYOoDNtQDx0XvDMKJbYdjFOB2UjLA2nxieS1/2xUVQk+BiMHCWtoScd7NQOiFdp51v
NUhNh77cxwbzUNwzhhcCk9z0qmQRulr/PnTkfG2QawC41+btaAb1cqcIW6/Isu/q8l2ICaLftEWZ
eyQCN9dAy8iVZmXBBCVE3xHE34xR/Qcfh/q5V/WOlIYpfKmivV9yNibTmBiqpfOvg5D5tbDVMnNr
8B3YB0EZEytbLunPCTy8uaiPkCr9WUsv6MI7zVaVnA/FVtvEyfjVisKQiMomvAU00K1I0A6lNvgP
CDJOUgNWVxJ6bQdpabyMC4h+mubRNjsyl81Z3PtGBWfdHIetkKj5DsxUZU9GMdHD9ZVzEmd7Kesm
mpv9P5bAZkwtY/C5i8IC8ciDpATMHWPVPxQBZiSgO84Y4+9JOoLQJDWIHmG+M0xa3A552PiPyG6+
iUlsfNOCHGhwQHRxb5Hrt6SaqGZvnmTIn3Y1Erc2huKXsrWKH02tkt5uhK+p33eOr+OUTDVlK6Pw
4AQTfJFlAqag/x1KMuiOcamJNOpj3dEC5fusq+WjOqrKXlJI4SoIFXFxtJrHLhIMPtTywyghhy0i
A4Utzh6P9WawSZp48j7YLb+f1hJAKhpgGGT2y++0F6RQ6WbbkcoUItW6hLXs8ZaKtgh70owKBiPd
UYHct+WfJTnVwj4AlCcnzhWQgTSdqzj+Qihqt61667Fo5C8ifvAP1sGreuDP3q3FQhhOnq4o9GTe
yuVmwCm+gfxsyyqZBr+QXnQt58PmI8xm7/Y8qnF4HGBxeTqf+v4oy8RAIqKxtLG5AsFzJtoFW6Vn
Lz9jwHVCerl2kpKcF5EeBMgxzOxSeghGl8gUERY9i/4sK4g/ikaVb0r8AwYabAVl2ACTjByxVX+Y
lg+mtV/6+FXMGEOWEXoPcD9S/RQmEoYcC+92ZYQ06stpi/J79mYcEDQZosKFaxO7po7Ha2pkF6PB
5EilK0cMwIwwfw2tlNmxxicQ6DbcLEdvqmfJH7+n5SR6SAWUg+rDNB+mHIrtAOQAo9rj3z8Z8vsF
PL+hzgVX0RHVsYb/swVWSHNrctfI2JdBgfON9AtU2whnYGDnjAg0pUbFr1Sfuj4vuTDMzYXvnOWG
Ss6UKE2D12y0pM3OqfUYfTTc2n2oh4YrAoO8Zdb0LKmYZLVAIqsef1l46dIqvJRpZXwgTtHfzW5N
GkGYr3Gz67RI1TcjQClP4bsnRr4tR0l9In1zVn5GlpY9xgqxVUYeJecyEm5d8Z1lZ3JaD7LENpo4
ccnTB7O/Ve3PZMxxITXaeRwl8pPwhPq06utJS/fWINvGkpcE5gfrG34Fo4hEO1VaopJmkM0gXVcH
USBLn4lRE5/oM7OdwGr8bepuocllRErJRJqhyz/GGYkudP5QRqTtT5wgw67pS8kpp1C+ZA3xO4r4
iy2hVCYL6oG7e2ZE0ROkU7copscmS06t0BeHUI7GF4K/HVwvxnM2JJ8FTbhFTdA/rZ683v9J1mXz
Qa9FkrS3Wz9TxHRgGCpQS3TO72YtZqAGAlGIW6l24F4bylLWWhEsbubC9VJZvZvUXS/sRHU3Crsp
c2dhpxBE2pKJuJTBxiHxMkj9KBqc2XSTxIOZlCUeXl5KRqJZe3QbCewOGyw9nmJ45oz22tPjvWF4
Aas9w/PjvWB4VGh6UbKPTY8b+minJqsKLze9kjhnkS6t14ke60O+YZTRQFj1rMbDKyQ0nmG5XepZ
liusJctu6Lt9vxS+p26tPnQpa97J+g61NNW0OyBWU7BrGeQCfnP6aiIvdBQtSKjtcxgk2WluSrvo
3WqtvHApeNkV/y5916xHHVrqvCuTbtyEkUa0rKk2PybPIDLug6+89u5ugDITYoXOLYHOt6S+oWIV
SjAJwWQBnazOqnhWwByKSxnVGXGMVZ19cZHFgAwLpDPKmGStst80zS4DVlaTe34u63OFCCY9IGoL
z2197uvzhB4mPI/1IowRYKKH51A9dd0pRuyJ57c7TTxOl0oBSbIYIQJqOsIcm8rfJZZAe45IAam4
X6SA1JQdfqkBWabozDdWQeDAfC7dIwSUSElfBIFNtlSXeQgCBX9RA7YDBC/3/0g7s+a2kSwL/5WO
ekcP9mViuh8AECApUqJkWZL1grBVLuz7mvj180FV1WXLFdZETESGwrJsgQSBROa953ynsQi9DSuL
iXcvp/ui3dvL3lz2q7GNOTksDS3Jg7oc5NfhtEfLOFh8bY9Ge2xs3LEoQY85arzXkY1XDBoXBfqC
kzRcTfFpiE9ms40uPkEEbNZT9Tps+wRvyNyWGdtYyrNqnyZ0OeV5KM9deW4R5ZTnej5X5TmfdylJ
MPM5nc9FSbrEOUHLR7DkdLans1ScHVbHwIK5GVL91LMcOdXFfG9rJyXBsXHqxlOsb18HUuj5c7EN
xeJlnzTrahZXBmdaXOHOQjQ6/amERAbJQA+JGBIZJOHF6CHj6IAS8ncx5Mz2i+y0P8WQ659KyG/F
kP9RQvZzqBV/iCFRQpbwqF6VkDmV1fY/SsjfxZAoIRWi8Jo/xJDm34khu/WIZxklJEMikUTb9JAo
IVFHZa96SKRRbfydGHJFNWWfjNeRriDezop9YoycdhHKX3rOOqccwlL5ah5XE9ycP7/HXilF3y1m
uMUsKosOdUYEr2/Bc2DOywEmXOO1ZZITJWSpH6rSSdxkaawrIlyya9TX7a7Pk4a5ZyFhUcW0PG4h
78Cv9Buk4BoBkQ1BRhq1PPLTFlhPS3FTOQgJIJ3EARVSgyuuLoLeMJ0bkZCHNdRxh92FGTl2yLfG
9axfWdKCoIKMy7NDxb3JI4RwazwFsgQUSJ7q2jdLKXlYLQciIV7Qd9Z1dNR+eFCQKrDxywgFx8Bj
bz//ptiKQLFrs6En6GTyfx+CvozpV/FuZYvyFLN/6HbRspO6XY+VXqBp3oaVB87roIg8wzIX7AOC
SA9oFVpSQNmKEcEEIBqwolYTplVYjSFsMYZQwo4OgBKqryNzwmUMC6yESlg5oc3D5nV0TmiMYcxm
2glBWeVqWKohe91NP7+zK/wuIYADRlyHSRKypsuSEPt1kYStGazM/RAR1iAdtoGWX3kdbRywA4jl
XYHlmH6AvKvx9r6OiP6wDQ1xGyXxhP022DMwyNw2JKpg7Jy2r4C2GcS6MmpnB5sa9tSUBQODoiXp
s03QZME9yADS5zQ2SWqgOIHIgXaFcx6Oebh04fQ6ho4KSdh14Sy2MYqwf/2Kd0MxwqwLVyMsRbgY
YS62P6R/jlhg7iC4LdTabShtKLJwbUNwHgxAxZMdMAabsLVAKMFMN34M6jrQxkBLtgE/q7V2jEzZ
JYxmF407qd5G9khC7OAghNtGRxbx4BOoDbGhb31l8mm7M1ZzGxDHGVG3ywD/EfsrdkSmMaZot7yO
oYMgGYDeWLrA0QPSQCQ9SIxt4KWJY7q3YVKFaRxmXCyvox3DqgoBJ4yvo6tC/Icza3MlFGPoKOFS
hZISrlwGaqiPIbmh9usQKk1T16pChvM6JDK6OQRXyOuoTOR3QWOShBcgO7/O4mBmhVAG2RBQV2qg
XZq71NzlXCXjNtLXgRHIsn2+SrTjkYCxHRZED29jmXxd3kZBvLjpdxAnXwf5Xmm3S7WdNO9Imiic
3ZgFjD6jeb2Ndg4klczLwFED1QksNZCdYOEicYKJ64RLogtHrg2uFjLWmB5CIPmkDzFT1l2oG2En
/hiNCBmglmYjLLh8uHDENpLXIbGtakNnCVUyxdtQphuYhaINJ66RDIt5ONoEcATMtDbGOjswR4xm
QVVDYiT1ZBtyEsDHZEjjDrlF3Owc9t1cJtk2iFlB/s2Q+m1QKnhnxv5BQoigHSOcbjFJaWwh3igr
MlEuUidw8YGEPVpARk5NEpOzLi+EJZi+ObT56fWvU9rjv/8JKenSu/hd7la1Hj27Z0VvzPFD27fR
eVLJjyxIlX3SNxP6YKa0EgxJ9xLJQlxiV91h4aMWmgVhtBB3WadfrUucXL+mWhnJGFPd8CtYTMc+
Tigu94PtGqb0yc7V8TI6WfVBKzaa+/pea/1HgIytWBs8m8YenR1Wid9P2E4XxUUmWeR4q0kKQF7h
EatFc2ga5sd0++71r1RYl1CmGLl+TJKraTrW+tEut0F8baoepi0a+GANB7PYhuXsq3Efq3saMTmM
PmMbFsnDycGig98cGvMQaKzEUtLmt2GvR3M9rvaR8vNcXDHG4moar2RtG058atuTFZ/qdhujcyrb
U+9so6jO6XLOqnMPSbkJ4uUczWfJ3EZeXKevI6asNV1H+bWddwnh5pYEe2xRQcJS3PFh3UnNVRRf
xck2Cv04Tsd5Olrl0SnZch1GPMnwSVNfKw72cGB/aDrEZWyjhn3SboM6jm1sw+TtJQdp2UZtHpT0
WJqHkg7F61iKK0K3J96gfZzHK4XFzUjpbRsN3uGW0u5JX09ye8yA9ZzKCpDPiZEsZ0ZanaUtp/ad
XcLfCCxsOGaQk3hi07H6AYutiGqOmoL0eWpcqBAnKWeRUuo3STRL/lQ32oell2rMrdAVWAI9mOim
VztdLxFIzruaCBEtJti8UJs+pHI4gKCEyzlD2t8tOEtvxlg9VobV31O/HO57ialL64drc62YsVIE
xVhJ97W11o92WwTZqH8duvShNp34HjZjR/bIViuKBsom6de6nKYvFXpFYULuWLBIbXAGartxq3zJ
i/5g6Exqw6y2lwYIn7dOnYSPpy3dVFoqPzf07p7b1GTdPT/U1vCRAAnaayo1Ykqf+ByT1gTOpg3X
q1E1Xlqtxmc7qq8T7QF0hrMleo7HtohvVXu2QktlTzhWmnERpTT7nZI+5lVnnfFQIr3ucPg2EnoL
q74S0BswN8zyQ5eoR9DfJvmAJVAmUWPsaxLzWZVwC8VCuxHypFyNibxcXr9kLUGFDZWuna1HBFrk
oAfHrrpKhJA/9K3yyPmZj2IqaXimBlr6XjmhnviwmEKGGtGDjTVt3VWYupDTdZuUdiyP2gzIIh7T
7kP32ySA/9pggC6vXyQRR0fNy+Z29cZIX68okOmPjXnFClh/qoeoOQpjsRF2xukzLZ1HuSmL6yFZ
bkByNkyps7xTKYmQAg9FQp66W5uS420cUUGL8hYgSRKNicdTUiXzSZ3r6rqMzBoHB1bGRq/NJ+pX
XxVJq16WWhwJ7YnBNBtnx8ZV8fOHwd/skCm9bAxXGXycin3w+xlwsCbJLI2e2IRYqLfpgE4mWjGW
2wA8nypZeVlXuF6NlBkYjST5Q8bisQCDvCPcQsIf4YSpncQAy24ZSokqkxD0iULK1V9fhu1bTNJ0
7XG+h1qUfihqxXpWckzBtUSK9TCPzi3tkK9zY59j46NTPETiwSoesvgxeR3t8KiZAKu30c9EZ4dl
/ZTXT3L2SWSfNOVpWj4Nr6NbPvE0K5gk576+tqa6+9AbzuXn5w3I+Q9rfZb5SD7xPANEhLr9/Ymb
W+JyDYHtcpKlm85MpkDIqxlOhjJ/smG3kokNXzmfFBijSwGgwaIGqkzHMbt0jQ2PpyNCXNHrHSRl
qGSDAi9IAHFP0uSLZvfxpcli1YsRmd30o0WKYwXjuZNhKBqGdTJVbflkzJoJdUd1m5bzkVhoxQmP
HO5iS3p2QMew4mDnmqnlQLiq8TXCJeutJmxTifCkXOmvdXPgMaU1rCvrTtsbUancdWX0YR0y7XFU
xb6UKvlFsb/YsgWm2F4FGdd8GepWnMrCtMhWV8tDppDXJfL0I3ri5KMT3w5pWbDDIsdbzTPPXLrq
xhkRQ1cErHqTOYKpMMz5LKdLeaLL7ulq+ZVoz+W+L9M2NHIejfSL6r1uS/FF4T50oSyiC9OxaIOX
vdLGZn2p9fp5GiBOUtYfWOUlVNrGvg+7zVvsJ1PjjRJ6VS8rKuLd4MGPjXg207nGvEAhbUHVjZD2
dQ3y+sVU1MzNZzSS710qb68UMA6Yx/Da0JcgfXIrL36zK+SXj83sdKOnm0u7F5H0oE/zb8kKBJNQ
+/GMIqImYi/MHXP2mhFhxs9fwI/0A1oirPV4CVysPOvebEtjciZ7BcyDp6UR3oTYOA5Wi3Fw6CNA
HFgOKoNiftawLG2ZuWxr9tORPTJEpNaf1difCNNGY2Lv7PFTOeBzLFCb6Cyz5/gFLmYJF1M0d+Na
7n/+yn8o3/GimZIslmcorqy3KrcEReak4Pz3WKQiVTOBCKVl5I62bLDF1n5FrSDO0oix+vW4//Wy
/Hf8tb78Xr7o//0/fP9SN6JL42R48+2/72vMiOX/bP/nP//m+//x73P60tV9/dvw038Vfq2vP5df
+7f/6LvfzNH/eHX+5+Hzd9/sqiEdxO34FULk134shtdXwfvY/uX/9Yf/+Pr6W+5F8/Vfv7yAwB62
3xYDjP3ljx9tkW2vBdL/+vb3//HD7Q3865fz518/x5/7l8/dD//p6+d++NcvhvxPTAmvXOYNz4z8
6pd/zF+3n+jaP4E0OirhBLqMu3rLhqrqbkj+9YukKP90UDJurTCKtLB66dz09fj6M9X4pwlUQMes
Ru4V7M9f/nx1332Kf32q/yDg/FID7er/9cv3Gx9Dh6diksWEp5cIFJ0IyO9vxLg2JK10YtvLDsSf
79kUBlLYhdm77jpn2zf8VRR7PdK2luSt8mjYHhHfHwmNsGzMeFi9YlpqpMmZ3KwG+t0yNUtKAMR5
FW6sdMaIEzebHdG5JNtU0vUcqbEd0pIyht5NZp0nAMI47bmrTOszs+HwVVr6LAuslLRlN60m6kE5
uWENII3YukKbM4yojcohCsbFmdGWsZKUvUId1+HjVC0JRN58IqJ7QcfYTItC0riwFzJ/S9Gm+Jqb
Ps8qt2ByWlu3IVCjLF0tyecmdZsqg4QN8r3IH+O8Swc8zOzUenQDABkWtzD6WZ5cCy47f5lNFQJp
ZBr8iPdqgBIbccRlSo56y1qnBBhCViHPQBqgClIGEpkUUZWQ0qRJjzDsi2WP7DSvyUItZx2wfUL2
d8oqVkdq5wRlGy/m1zVtbXwdWtJgqXBXMlXxnzWdKOi7mIOxh1oN/NCNhzxvzssodTabGrtOjtiO
NflAjGokPFVtNOdFMsahnt02qTPYS1NVW3urmYv8uak1iE0OwdWDLzKS1PwIiPzkKram3w4I5g71
bCJJtkfxwFMu9xsSuYvdjHwudxMFlzOZvTpUiExVkRxEyRKfNZDee7LCxbGxhg5JSi+VbuGozXXd
8qSV45nYQzUZKRzNg3yPdA7lVBzZIfjzzpuzSY68eVHiL3kJsa8ZwOrxpK4ylhAFH9xkdtUzobiz
6hFe5+BBydJPei1s1dVbzY5OlTpsCeGN/KTRL7y25i4uiLQuq+M0Lyqlm9TGn9zD/X9WWhgicrHO
d5LO3hL0TeTPJXHFiuAfRm2iqS6PXYLnJYk1ZFgTrJb4ODdKcrBsiCOKMi34h+bEOLSGPn1RzFrx
MyVTHgzTWK5ZF+gPQi3mksQgG8z6bOj5YwftzcAl0Cmyr2qxvbh9ayj06Qun+1Sga7T81Byrj/02
twNPbOqUkJlhuo67UfVbpSc11yS6XSo19bZYcpVYHQXSqa+O83oNcjCh39+PHzIc9mxdrLZD79fm
x3pSqFiWtnISjQU4D4+Bc9Amp1S5Q/G8GQP00jUxsBCY4Lmteo4DbjcDunJMaLquWLGrqmPsI4NG
JiyM9jmyJIUQHKOxd47Sd6TJVjSEEBskRMamprkv42bdc655DYvQRs8wY8NzirU5D5mQnu1qRSxX
pJJzHdkJ1jJVZLBWUnDWH8uiRxsUTY32KU/lmVBWW7g25/tSlQ2JumIQ0lXE7OPskUPlsx+DZP00
kBA6enmizs+GmfRHu8OI49uinegnQWW9S4SGyBE1SEvOBA/5s1zryXW6LNFNbJWFvMG/UUwl+WBq
Hl6M9WtG9CqR0kPBKq/LuWFdkWXE/ao22PXLIJLZq+fRutKFNQhqirQKP7PaVR13SRstiAHM/6o7
xjShLifGyMvZydH9HNur0ipM8NY8Viird0NEZgZUKip3Y6dLHsqnDF1EPX1o4GQyVdBWSqpaPzXs
Eh9U/E4X9CD19ulGKcmqXUsdLhrNoBpadbg19Xx5sYYBGjvp9NgqiRYRNJIULH21QoXQlNeLo60O
1XWMi6REYSCIrexulRbt1zyKuxDBSQ3J0zEgQkWJfsiMwrw2k0b6sqIBca3Itk61VmVfk5n0HEee
HPyVSnJtFLmASx0bAbzD1k0jMlcIZrBo3y4rq2dp7IK6cqprQF3j9YDEqqBdiprczehAsB6zCEn1
pNmRLE+uaQPGDvwcQxuG60qRCgA0+JjXAWWIrNdzKKW9o3hqryy/OnPsHMYKqHoyxAoeHUsPEL9T
u0jF/BvJMuw05U49RCYu9oi5+mPBqvi6bbbQGaDE041jg9yoVfSmS4NoLeZ6ubIb5UUrbV4Sutwj
4TFq7iXzqAdWUWJaXeUai/la3CQZXY0yQUoVJ6t6C5qfK7ZAsGguavc02ZQySsKgA02sOhbXCmZX
6kh4TDLtA4G+5kuqN4pgd1E2/qTGQ+aaedQfGqmTMYVn056N1XzBlacl7rJI6ZM6lTFcwsTBJGvb
7jJycaLCjYIsrpkPFTW/1YVefbSKTL4YkZHcR7O1eMyb8UcYQnKg04h0q77JvFWu8DTrGU1/kqYy
l+Ac5dEQNdK6taxib+nzGm2W1l2riTQiOS2m+zIpYT3nZCQjb5HyXQNSZKdyrHB11E5BvpgadCmF
9BubqsizkoULSYJMmhqj7k+FanwCoL1kJNp03R1n3r6CWwr3w4TIeFsWxrzR2lHeDKkonngyDDti
SMk9c+wIXt8a0yEt8Ko6On7AGDUJi3UyCwhZTW+g+U8nubDh1judCjhS1MGIQSowF4jw2SIkT2UF
EOY8Stj0EZjKea+ye1SibAzaSt1PjlHsbDMyudOTHumUnX9JMzLBJVb1oRTjFu9rjWD6kgllWHv1
PBM/5WNfBa05m9Um1gb2V+vIIJZ68EyzoBIZidJdI7ABkob/O2GeuSllg5THua09aOZojWxwnZWw
ixAO7Oe81TMvzeTroiHFNzPsCH19k3hJ0wE0zAzxhOpFv++p0+wIhpcDklw10p5iI5SlnjVLlY1+
jabHN+u18NSikYOu75YLW3r0k3qqk8+UdXfIi7LHed5Et0WmPKNusb9olVFeJj0hk2adMUtzHs76
QAJQTT7Eiy6rysXCH+nHXTY/yJTm/dpcY3/Ql+KiGjCvZR5ErhxlSJpHQGemNN/ynOAOH8nb8tu0
XZF7qJuYf2nuapxiAWcwDdqNlEfMVf2ZVWi2mws9xfjPR67Xi+Ppgzld6rJevzpD0geZJE/BYiys
aQq7CBoNZnqikUdVmKPxa6OX7PZm5mBq2eYctnKlnSqtwRqtOmI4qdOWDZ4vyoUlx0pSz+ggaNVh
dQU84LjYyeYh6U+uu+M4qMaXfJbHW5lcGXgSFVrZTo/Z0HeF+SJIqsSLhL99TZfkSZV0a8fjat5J
jtb5OTv9i7z2TC6pkLvY1XgoEiY70hiqNfvFlvuVZzvI20yYFMflIf08YFLagVjqb+0JynmaV2iP
ZoKzVyyPKGRk+cppLCUYEfMRb4DHjSe68mRXeYu2A4JPa65UwletMVyRj+VzZvRG682F6O8UiaqG
a+dTMu5RDVNRJTKVfitReKR55+z3MR8rSe21ZpzFoa4pakcjxCaFRRtajVxvvY6eja4g8l4g6I4j
TfuSlCTPAIfSrxrgW6qXl87y0NRmDqExS/ytVXFhyVVdFdyXoaVXmOsVkPtz1ahBA9Dt1hEjWrnC
wH3grFUFVmHu8GJECTSaJNbCop/I+E3LmVpZRnQQF6Nb2SbZBDHWNHmYK0ysshxqepft53KS6V5l
+sdcxC2XB642s53z2yEnNjSVG8ObejyYM7pjwAUO0fEUNO6EKkzeD5VmjMVsYpI0v/DAAXJvRfTE
UpRyJTq5Y5/S2ll6GTKrGNNfW+5CE8uHX0bNjO5QKrw407pAz0b0wJlSeXoPVaHoFzJaAWajeELR
srSDtjNRtJ4TJIY3fRpbO9mYiCGoF6wWbRnvpHK2Tbc1p+RKd4BCOdD1g7EwTCLfF5QyzEH2rkoT
5VDC8jnYhVExFRB3dKB8j/W9U5b9tAzD5AMpNMj6qfHzWGpbePloYx9mhguLTm7OfWWPz46Dlc7V
ic383K2K+iLJfRv06TJ+Iuo4vaqMYrmKoEfujRa+aVOQE5IXS+kiMZ92lWGmB3ow0W9ZFmkfJm0C
ay5nhty4k2J1H8sF/AFV9/IwkQZwjR+3CSWK9YgkaDSW3ZL5CLFxJ5NUgpS+7jn7fQPIa4hvsqIu
e7dTV8VDyM0q0lEnf6bc7RtmNLu9NMhHkgrHQ1VlK9HRCfOmwbq4YlFlLQG2wOZzjocWpnlGIa5Y
oS1IuM9VC9nyZI3QBIlRfCzlTKdbVceP5TxTFXLqtTyUhmocOaM8azIpK4o7pU6JnIo6J3mczQSb
hGgVEJwYCVWariAD8lyufG3VtL2F9+pRrOqnuU0U8gcA1eFmKXXXGfvxoisyj4ZWBsmpG+LXlNXU
jc3Jo4HLE9ftjE76iBNxvW256wx3lEpOQmGZOsbkaM6erb7XL3aTTA8t6ZHusqJpqyg2hEZmW88W
UZtXVRX37YFKKbtUQxHmriyr4jnSG5IZnBXZyo5Q4+ZmwCC5w2hdHxT0z/toboW3oMX+ykOhedSs
FY/SGpt5sKSa9egMg3qx1g3R2qqO8luU2nwwPE5Uv2vZiyV8FLucBlNAfbB4bOfBKDyj02ykXGSp
N37MHO/gOy7sAI0doR9GgjKQZByIOczAVgrOFTtCI1iUNGPjFkKkR6ddIZTVhb1eR21Ot0Nr49KT
HCxJYGxmHRe6lb4U2sYOMVO4wILkEpiweW66rNaLfbItkypnTR8LJjey8+aU3W3Cam+os+ZTgtuZ
hpKjXRSoC/uqReu4FEbiSfaYEsXDDniKu/63MqOJTxZY4U+SXb+Yy5SenKSLSK0b1mITFnBJKJoo
7pciy6/UOqGyZ8SEQMBkiykE5MNOm0FtakIF+p4Plo0yHr7hec6b7rYhM/bSdoMqbrHYNfgGTTIG
pLafbwCQcZ83xoBpiEvnWE3sCQ1VodgwLhDk3ThzwEPVgwiHtEeVb6EelG4akkGH47QlwLnodvur
SbEjVzIS3V8IMNhJ0Ygew9RB/NeFQp/biYhVgG8vBDN+tG68G12PT1PURU/rKCzdjXlS+F1NDLvk
yNKeyY19Z1tQnbGBGiy9InZ5BvlBbxr7xmLtDukP8JqL/VFccL1Svi4G8E88AJaAabi2XdnOFzxu
lLsRTKlcXUenSQ1c/L3xwBJ9fpKc2rrvTIv0s8mwX6A+dn6soq3pWSGGWZua7jyyTdRFan2IZ0Pd
tyQpXGJFOLcTXneF+oJNeFK+6Wqs2AJVZelsPZXVM/qGhnE/guhcUlqS7EpiN2Un7BMdNvkDKLqL
mPMI5rY5ZURh6nr3WYd7uGM/Nxwls+fK1olvtkiyXgCpdzrEOqwpeaATM6L5qjHNt8aE95PbwsC2
UET3plFu6bWJfVcZEp50BdeSK0wH9CnBgr9Gqa6chshuSS2d7jpseq5T1J3Xt2K/CMxjrQVVI1+Z
lvqaKgfkirM8ysTmEvs0O2PmVwNgdIPsTn2Nm4BImaFyu37JgrYxwLJPWXxinQxmZ6hA/yq0RxMd
VWfeG0XY90QgGjWNPcvopc/CABSltPFUhVRBEwBFdTKSOZx0R0MZ8CFQ7agp1ums3XGl6yKjQjY3
tdtN9gJWZ7X3PPWqyiNvLTvIQ2Pbxy3raJ83i4ofKyf3RJbrSQ+LWItanwVxLg6FrhehNuISsfQJ
SoNM5XH0YPcrH4vRUD47nSTJ7gRQ9SSoAp2UvDczV20GCxRzpU4dJYMpIpgNKrdXQ9zP/XxwDP6i
cO7ZMka3ETlAH1NpnqluZGbjqkOussex0kOsO4PkZ5YlnkSZCuLmUyvD95ZlIoGsZi2nMRuUCxzf
4knSFj7ZWS6SnrugrNu9WlbrehOblvjoEKsF15b9zxfMm+O9KGUyW3R1Hh54zkLETjWT2LaMZAp1
3FI8wYqXtSv0lRVx2uTKelH0lh3KRKCGybXVFMchS7Ibp1/6e7wOEdeE2U46q7Jiek6woV/KviWn
HZzWi5aAs7KIUT/YoFTD2YpZCWZdvJ/KjOYdHd3CZYKRRtQbiS48SVBIECMivnYsrBdW9Ple6pb8
pNRx9rhK3GuuBBzx13E1lYdM3pKJUoGoXR6ZkpeyWAdvsOsKN2CdUPpIJ3PTmtieNNQyBLwu14iF
NEFDqWZJxXpYzbrdaYUqniSuh+Ec9bVokWoYvb2frdnAOp8KPAlxSyh32MR1klBEGYY+gM0P9NWl
o18P7NLsZHqqc6ScD9YgcS3bjrQxjMZyKkKZvXl21+sKzOtlNIX+WMYFCxBXbkXNFIx1hOeRSMvJ
PoMXaq/nOJX1fbG0E+pWzJs5Qg8ScfCYiVR6sRoMfljlqFHEn1ItwQ1GkY5tBhWgRbPMG1kviUsl
U4BoLn2S7ei2HHmIkJfWy8opktlFw/rqlhpzmE1kdB5ZA9ZryRhILzEMefBxVrFLrlUuzaOURyo0
Z0ex+kh3q2gp6o9FO03JtS2x57hE6FRNsFBN0oXwblN+rZ31Kk8JTFG2uM/KfKVmEFU81TJHraCJ
zDZkvDXPmSX6KJ+Vx0bKWUivpRY9SRvM836YAP17TjyU8WMxsQEAMdWZ+75VmcaHhZRWl4uz1x/S
mdAnT81la9xNYweXLZuMJAm3RXTpl0VbssUnyQazFkWV4ZHd8JIeq8zuNF7tEvOL5Lyk9ucRM2Dk
H2KwOdnNCBw8uaVeIllHFadHBf6m68VO6Hp7n8o5yolab02Ub4qigKE0o6k4R1U1rF/aiorRJ7y+
22cUG8sol6QjS3N7sLKOzmAFPVoNsOvDqYERZZtnkkgIcQX0SY1UbTrZ6dzWpqFCDvycrlQsFFYd
OB2NVZE/OAPZ13ctVZ04qMnsfPp5a/BNU3NrsaDdojNEJwc1G0SB71ssZsECxQC87kVnJYiO8sdC
g0Dj0V1X3cFffCuIj0yvk7d69X3U3FgFjzRXYyvkWe8o6pTvDSI/vhbaXt92eHEtkc6R8Vpmbw2U
9E71TC+7yT0Fbgh6Rb++QAw71+90R/Ufmkzfn4HNJ/RNX5kOXFOyJo+8tdBhTdHEkd87yd9DmH58
Y9tL+OYQM3tZzOMcouOM6h4LVR8k5Gc91AIEl2Hib5tKrwypqPnJPoOdfiAo8La80fepn73XSH/v
Db/pqukZ2kMr5TT3u/6B/Z26wzDjjWiDvDpyYy/bgf1756B//9EC0FB1mpD6W3n7mOrCTqDveHqy
sDzG/wQKwbn/+cX8hhj953n+z1GUNzpEHa55am8fJUjGINFc+FE36Ud4mE9zgDnUN1pX3UfXQ/XO
u3uDk/zxwG/uIkz6NvZlDmx8IEtlpz6QGrU3vqyP6RkhbdjdDQ+qXwbJ0QKu8M7B3zm1b8G6qUM9
Tm05Ni41ank0PMlfbqd3lDrvHUX7/hLGagskO+IocY6SefrV6V+6JPtdMPCdXuDnneXtVvzr83tz
n1jxZLOA4CBUe0OzdS5JSoETV8RVx+NCIxSBimcwOIn//7xw3twSI09vR91mHhlTmfitOxhBvkNc
fR0l7rBjYQG7VL7S33M6bBPa9/3t7f2CyLYxUoI82OaNb+aFRhKRZte8X6JqH5Jw9uADBcs+34ud
FYDo9OOQVfLdutP9MlQPWElD6dh5sW/utJfabw+1L/bSe/Gg38tF/ryY/3pV28+/eVX0j+lg5byq
2Zt306EJJn/1+9vMlzx2ZTv5pO/nE9bYUL/7+cfw9xPTXwd+I6KrI7A6Q88zk+K4Z+cPDbyCnx/h
ldPzkzNuv5kh2NOtitgEO0AQ9hSHs4BitVu55aW6XcL357038RM/nMy3oqFES41SR0jAlLQG9bUR
0M2PdzjjfMrnHvxZFJKdx0r/ff3E907dHw/95nGqt4IHm8bnmB10EOG77jDdFH7t2b5E1vQuubaO
tQ/54b0J6d2T/GauSFk6a8LmJENyYxVxj9LJLz0sAnTAfXUv+dE7H+sbAfqPb/XtxEEBi5YHbzV6
No9yOPjJJfEKX/ZglvrdCUKxh2p+XwWRn3p0AKVbQAbnjJscD5TlTTscHH5/6Tx2oV/zACmg1z6+
c+n97W2FeNDSybfFRPnmZo+GmpLldiXot8m9MpHS5hLhgdluV3okan+gV3JNsjCpZSSh/x/kNH87
2Xxz/De3dc4uroEN8fttbT5swh3dtd3+vvTzoN+/827/dsnzzdHe3MvNuKijzsbOwx6VsJxUdzng
C3e4Gj8RD3SNQHPnzG73v6Sd15LbSBOlnwgR8OYWAMlmG7W65XWDkBsQ3tun3w+a3X/IIpYIzcTM
XUcoWYWsrKzMk+d8zb0t91uNIv9YNoQjDpaIytvAOnuq7FJy3weOe3txv3VCr6LImQnhuh8hqxno
kbGV9ycwu0ua+jtIjj+TnbTTXZNd7Q8qyRslHp419/ku8beDy+qdzFiuDtQJTVMxtqRJV/XKEi+l
kpL101S/GNHHjaUuZ/VqqSjaqFCH6iDRhKUi/CNrtVOR2biommiU68kWzaP8DPXml9ZVDtWjdFgC
WUTOiBhw9968S/b27vbPWF3p2a8QQtlEE4e6K79iLmJynI9Q7vma9Ou2EYHa4P9GkTMrQtya45Nl
VxAHcfEpe6kmbhmf7Pvcj3YO57R6yg6Nn7zXDuUrkl6yqzwp3/Tv7cf6tXhnHW//ltVU1pZVk+cZ
oAHm5S8v4dGZ63ZGUthDn2SOoJRw7cpLdiE/hc505IVf5sxHBmgHjfdhw/byTcVvfm5biBSxQR1Q
SbEN/fUuuUt29LLeR0d9n+3lrdMqiF79vennxoRAATAbiEaJsX4fwg/kwYyxc3axT735nf1WPTKZ
/6r68ifzdXgPF/jbrR+gLfHgxmrFOa5Abg2A4vwAUBkkOgSrZ5NJ7ejees9giJ+/bbzoXvLa2uVV
trd29S55T0Z2lx+qOwYjdsWzuZEXrj6EbfA3GrAJE82y5TicZWAj4pUacLq/Q3VA0enX3xeocs/g
ptczOcDze+sSXYubNiPIEHvItFF+U2WfGW1KUz9BnMY+NLDa2E+IXm8MOStbJpaM5cxEWI1mPNS/
tzr6NuzKnwq5EAWPI5n9EkOogG5kBov3XH3cs0UJxwjFd8VUrJxLtwNY3VJ8pNZZvubVibrhg5NR
Xqy3JMfWLvrzjRSOD2SQNCk1bHYQvwf6O1N6VpQPlvIUtx9N4+vtw7q1pcLxqYNo0hh/4fUXqT8A
KtCwUTYeBGvBl4wF7LsBWQoQ8suv1vR2m0Yx61m069U31vwkNRvXzPLhrz/TPyaWVZ45xkLPVdQn
TEwWPCYF5Vpm1pnUshHsub1fv2cRBVP6koJRv0R5FqjJpalCVTOzBHnpyfeQ5/rxu/YdeSAZGHK5
zi57DN9qXsVLnYum+m592brJ1gK7AaRbNwxVRp9SRE9b00h7LGTCvtklb6zIrRHlO0qe+TjeDxR/
tA/513T06NwVW9yb13tsLKOqzKuajC/8ztrP9jhVe21KcrIF23wop5+T/PP2zgocqb8jueEwYGAs
shrqFS48g209iQtYqZe61vRUeARNRBIRsdipd/EBJMvWt1xJTkxGMXQEWNhL2RFOt1zQJtVD0n75
oB+MHzCBPua+AXOXy5ih35KHpbRm/IxXcu0FP8x9+ZIetmQb19ZtsmDFNpH+NKBOuPSosAQK5ThL
tNb39kHfVSy8+DGlnrxfLuhND1q5sM7tXQkuWrljDAlpSptnngZRaTV+P4FIkT3N4OrSCug9puJ4
++uuBAGMGuixQd2DVIKw1abUlHNfsshIe5lOvxyIGBLAG7eNrIQBS5fRAqTpYDJOLBjJJzno4L8I
6DPKDJC+pnnt9XBqnpKNs3D1zRiR4FMtNODGEqp/64WeHQbG7wJQUVChA8P6rOzH43wXMqzvLo9y
KCQ2joYYpEVrwo2ggLWDuxhrYbOf6PimjbSxc+LnWSxAC2zKTH8gsiUOR6ltlrbAcmaPjhsDDSOY
SnWvb7GUrFuBBRkJr+WQCzeBkSsTY4ry7OXpN0pzrho+jNZWqXj12xCk/mdFuAxMY8pN+JZnqmKy
J+c7xHWoT/c79NhPmXvabQ6aLG51fiX8vXn/GBSuBD0fmd5MWdbS8KCo2fI4/xYWO2RSDr1nwU/j
yvOe9k73nOw3rasb1oWkaEQFHuTAslxQK659Xz+jKPgEUn7cZX6030rzrqoz4mqFQzYAkO+iktXW
fvvYH42H5AUUnjftYZFV3OUZd/tQrxgkMDrLjceTmf8Er6m7ONchqMb7v7G9XgjzQXgfHowXhaQP
gJlXHk4bw+jXjgodoM4Nu0gPMpcrrLGht58mSJ96VqW9NYvmxYrMX6192jjXV5e5qZmcN9vi0ajR
rhMFkYu6z6o+hP27tlInem7MNNG/muloME2RS2N2QvEo706+YsA0/6AHqmvDdTHHxrfE+YnChWZ+
bmPlV2YmzvxG4e/qn28EbOUqqia8J5jXEp7vTlYFIdDc0atiCfowtSwPXWllL9CZaxshSAzev/eC
56rGIDS5omjK0mnmZ8CYvLx6GuXHwjDcZITmHmLj2w61ZsiSbVqXTKHpsikcGMZWUtsoSziXkwQS
UKajggAQGKzD0IbeNrXiR4v2qGZDdsgknlizm2UtHYEPjfD05Uzxxl5boXWXzrvbZlZCnqXqMgI4
pqOSE4q0+KexZ/bYDJjq/VwfeYH61ivSoEfYQ3nonT7ctnZ9G2GMd6WpWiSCqjirLoe1bA6xI3uA
jpmkONaxubFtK+fiwoRYg+ti2C0lx5aJqD30/Ht4LP3kPvtg7fK72VO85LN+Vx62GshXjmHwmHN0
XJ274zodBHrV6mUg90g9O24rMdIwtV4EI9YIwPb2Hl6vULAlXOllHOkxfU4kuPzs28gc0RvHpRK4
fDuw+oh3PY4f9f12GffKI7HLw0E2FECn5C9CMNVA64wpbGFeF77Y+WuafkrUDf9Qr+5DQ7GQ3cXr
LYM6tfjgk2rTtCUDG/3e+DzZPlU/54G2lNd87nf1GzQY/OI43llgAqTD+Ga5E2GOo4oM0zGJ/u2d
vioQQQV28WsWdz5L1RRzaG11mnqqcoVbuJp9l7zRac6dfN2XXihhP9K6dpn78JmzGNy7dOP+ujou
gv3li5zZBwOGamvCbszp12a6d6ZvGwtcPtlF+iEYEOJZ3qEdIs8YQCmycbNd9yGn6pT71UH/2Pwy
39O7foypmCPf8iX5Wfia7i4zphv7fFV0EvdZuDNbtS6YduZntH5wOHnNoT/mJxcxekAJwQ/1sX4y
vlR3t9e+aVQ4RpaRd/yuZe2P2RsH1pXH2B9dx5vv1Qk+LNfmCOVP1pYy8dY3FZ5s3Iogypctn1UD
I7oZAsBXN6LgylE9d1yxsJgOEwArByNJ+VcvRyCMv4xztuGd19nVpfeI127bM8RhL+4ZH5PXbEfy
+GP0aGYdYUn1t966y77ccFVzyWXPzoIUVt2oyZzFft8e8317N+z1PdzQu9tusWVGCHJZK43JaQlA
aAXd5/v+Ljmq+/R+q8i+9oFI23SbC554Kj6axha+dl1Ses9E7lHLyFdgijNtZ+NkrVxLMFcoJInQ
hFmyiH2pGcqp2kLvPRveDRlOM8CQLkkx/PrShstdAVGWQ8yADHStprqURoQPVKEyMUOEvhzi8pH5
sfhJc5HkoIZdePX3xJO+nt7Ifr7ridrBxldbO1TntoWvliPbwXDkYjsjt0BamrGF235xVUAWl7f8
hDP/63qTiZfx910ge9FdDZ8PZR7piQlZF8lLf3rYyimuUzNhRxcnOjMZQgBQasv56vfQzOGSu+IA
veCb7D0Pwu1O19YmCpdBYCZD2lasMLVbj+EcxvbuNzZxCeTiIT7/TkKgT0ZwjygrLCtS/1omCH4E
fzXkLdTgaXBVj+M3/QdyBNu5y+pVfm5ZiPYRHBWjpo3LVR681Mfah8vwbqSt6C84jPA4+eY+PEr0
FIfHkGfhf/6YQtwflG4oBwpZv3s9PIGH1+pJ2kEoGPGAcLcNrnxNijI8VSyHWjNR5tJ5knaKiTsD
NEbzfpl1apOtV9dVPZsjQSkb+sGl8kpRWXjhBUmUl0WPxkDr2wftvXpPbvTyXf4ruO8OcGGhyurG
phv9VB/RU/KbrULaygp5sui8xxzeLqZYEoKSTNbY0gFUQ/ZG8cGXHPS3uls9Vse/OzqbIL+VdOnC
ohAD0kDLk2nE4vi5flR31cH24RM/jDvNy2iyb9VLVi4JB7iGBnHKQm1oCy4D5+3oTHM4eFPxS5J/
ZBIjH+afvtKXbJ46JApIpiLz1rx0kzAFLc+gfO+NToAo4X3txF63ZWTtS50ZEcvGOcNfgFN4sXTF
9MUIGZY3E/397diycnE7C3nxcgMt16oQWk5F7ugMAfZewxxI7bwbFJnirQI1felHSbwPpudxeLlt
8zqc8R7SoV8DyszWiRrsTUJdPusz1K3lFmg7jfKSgTcUjbv5Y5gpG/nWSgy7MPe7nXx2HyQdyuGq
k3Kbf41e8cCIopbkpj6NzF1xH+9Nv/Oj6YHS1nIhbRXTrj8ihw2WRQCDrBkurEtPSaoxcqI04Yl7
+lAghKXYqX97O6/9/dLC8gvO1qflaBSMHRYQIaKaPLg6L3idCYs/N2PIsFI5dBVZkhAZLb1IA6Zs
Fk3yVxnl1v4QbLYTrsB3Jlx850aEy3RA8izIrdNy3+RwFQF09ue9ztMGPbwX24edwK8bN/ycPG/d
NNc5H3UcZWkJmQsyR+wy9rMR2j2Tbh6TlFAd3ycRFEmx7uVw6/7xRqLwq9KX1SkcXVVXjUozlSGB
fcyoe6+ykMWRf5blH/cXAKGQUXLVUPdXma+/9IouHKaMUcfWC9PpqJD5wHbHldlsON91/MCMyUG2
4NYF/CAEwpNhTFU9MNSTQlE0W/1RNqG2dF7n4q/AAJtnpo9DZW644sojdLFq6VRJIRKAKO1ycX2R
dqojDS1uskdn/E2+rzxQWx6KBnfx/ekeEaENkyuH7MKikAglRlmpU0J1SjV7t4h+acO3sPt02zHW
vP/CiLCZU29F4xSNLZ3m6HXeA20+tM9HHP+ov3NeYEVbcubw2X69bXfF9amK66as8dRh6lDYTUbc
GKZx+tbrRys+VC3kErStmue2NaJDmipbepgrGTq1Uw0VIP4zoUATQokZBLPD/YlS6H7eG/sUkKf6
MwGuVJNAzm9vr24lAF8YE0JKGFRqx1xR6+nOR2fWUXQrdrctrPjGhQVh/+RTCSXWgIVTfVSs6dWE
w1Q1Ptw2svKSutw0wQMZ36xPRYoV5hw9eae4sc/cb/lJoQZNgRZ+cDS2N/ZuxTPwCirOBi0Tjrdg
EzToPKAXRami0wZ3VsC1xc38pestSCMYG9u4qldKI1BmnNkTDgDD8JYxM1TgjT96SJWoQac8M+jo
QVxHrhjtt9BGawtUDYVgDK6EiCnczimC5L0GsRrcUtVuSrJDh8BhJgU7Sd/CPqwFLZJ+mjsELlpr
otdr6B3aKKB1nO7gkO2Uh7JFiNulSOsrXvFTBsIc+rCk3/aba+ekzexAwkmqRWFYbHi1cwxIzACu
NeZYSF/hAu2sdiM6Xp8xk/cSFNDWb2iHWH9WT2PhpMmJWdWierUmxlVz9Y+TRtOWdfQlYBlABko0
QV9Eg8sG/i8jjKGsyGWVUXlVOz3FaeA8NXWgPOhKsNXnud49SyPl0U3aLyhTipWgxOqTTo3twguY
ZmMOHYYHNNwZeP/Tj3RhRhyDOkE2IyejVXiaimzLxKTV/IES+sZX+v3PXNYRMAO3mMydCRuqOL0y
5chmJhGryQpob9LaL0tI304nptSPnRFBMTgeqhK1kHo+3F7gSvTCNKU04FOKAtJIiJHMz+o1GtuF
B+WjiSovJEY+0/OvjOto9M2ke4guoj9GIZuw259bFeJXmWQ84UqsthV8SEXxmoXMQubj/IeAO9GO
ELeSExjkSMZOFEMfVbS7pnliqGLj6X59ysDa8IagamAqBu35y6wnPcUlSs9D4SX9a9fIbi1Vfx6A
SapMFWUbm4zuCs8TRmaColRM6dFXyL6R5Di5ktcxEZfv5E/I52645NqSzu0JH0ieIJhRTknhzd2n
3Lxvt5H/KyfYMaDTlWFhobAjovfM6pTUko1w2+DVqpseZUAisA19gdpyIhl4Mt9DvrKfd2B0f9W/
si/ZHuoXf3yLbNzWZbPSgvwdJXUevVSXVfEQRODVEfWEvW7wnOfstTtIb8zjHLrjQ+uO3OHQhVEf
tdzi08bpEwFo+OcSnv9nWNjmSFLNIIXu3zPtAWIPxvhl5V3Yo1o4J3dRrH9Ouv57macviRZtQKNX
nt/YJkXX0UrSVBTEL7227uCerXLYIpYZ4SFF5Z7GB3yLboMMizfeIaPqS38Nqgs39zLyWT4Nn7ba
E9fXPL/BWCAVdEhlGgKXv0GHR6wqIafwqmp4kfLofdghSlPKhyFShg2XXkliLMSekEFSeX7pYLwu
jUGfpktSxsiqfK8VruRaD6d3kqe7KG3+1X7drnetJBYYBF5OsQuRR8AzlwZRa5xQk8ag+QSRhDc9
ZV9PPjNjT+NO8fJd7ZVPW4iE364qXCUQ2S0ICPJC7WoQUp+0tMpbdhQ43j5707yJHhoPYYxDQjYK
xfjz/K163m5nrZ3mc7OCI/exBOl+idk4amHNkea3Wl59OgW2sfEVVwLTxfoEj9GCIEX7EUN9ZP5I
7PTjSXu3cSg3TIiTjXCZTVNnY2L+0T62751PHWmGX99JTzagIxfysql1t1o+ynLcxA8H3AJuZOI7
oATBWWDnr4YUnmy8M7qTvi/DhUvoad7GL93d7RUuH+OWqWUDzgpTiTzQSMsw1QWPWsbUJGBAw3oB
cHY/p29zKd79C3sgZKh5aODExWQNqR6AGFLDhmZIuThBVsKe2Ed7pVFmt6k1w5Uy61s3OM3G9b8W
XhZkh6MAcqKOKpz4oFv6n1qJV0LP247zPoB9FFI8j+nYDb9c21NKOksPlHhKXBf2FPIapXTSHFkU
YMQmcs6nTz2zXY7kj1rsh+jo3N7UtRN3blA4cWDhpEBvMFg20VuEUNy4OLnyqf9+28xqQDm3Ixy4
wajUAP5XDhzUeK86s6Anf2a05U38FwT+424pfZx+2bvxB4n/bdvrS7QsHrlL9VEc3imMyOyVAdNq
46iIjUVAgRJUm+co3HpPrMZqAI7UGZcb+eo5JtVZqmgoM3AbovflNVAiuY3uBkd4Rf3pERrSxmNY
aOsCvF4iE1tL4kixbGVuvVCcGa66ELPmOwmOJDnNobJK/D/dyGUujE2UuYRoowlXfV/1XZLWAUrD
8WtI30ID9ZIpH/6bEfXyBJTl3ASdjBG4wr22o9QdZV6mbrXprqPz5VqEOGmG0qL7iBm5ZSi1Od3D
2bkRH1feY9hwFq9neosZY8GG00d5oNaw4yh9Gz1GMCPvsxhZE7tRuhfdGGl0SujhGulk3DFR8VPq
nOD457upKY5lLFBT/apMXPWRopg5y6ygfKQM+FXrgH9K1UYWuOZ/52aEj2bEfSS18bKbsHllDEIA
EOpq+Y8PMgV1G1EdJgF0REeE/bSQeWg6Rc28qW193rJmOPjzaRMrucTYy3vt0oxwrxldUFflhBnp
xFt2r/8Fc6ynoffyU3nt77SD/dl87o4aFKGDt9VOWt3IsyUufz+7U7WggDYvw/ZYPnUa9ISfYuPd
bZdYWx6vTBwSn6A2JpzitKiak6F3zLhPEF4f+yl0M/1XZz9BJHvb0krBm5rOmSnBLYi3+aBFmJoO
+ov0zPt81zwhOz4+OF69sw4Qm3sJ45vPw93mY2xlJynoQKBEI4ZBJDFYSWNZoYLQZJ5tefZL862h
yzTLbvQLLSKmDBcqcmaQIhha4j8PkxeWhVVbsVFFidIStVCPJWHxLU06JFa6EV5WItiFGeE0GLpc
NVG0mMl/2OODNXz58693YUA4BwnKK3O47OBS0KR9oH3PhmP7UPnNY5Ht56f4fsFnJPB1vqfBu0VY
oG2tTzgK85ROqVyyPsvmPS1Pppt10gEqwTeTXL2z9WmX6j2Mt+EBXlpfsU7o2mteoj+dFnXPQnZp
inu1o3taSyWq645TZL5V+gTEl+Oji8fDNH/QB3pJTHTn84Ey4auTHAPb2UcQnyux5TUws8LnvBHG
Vg4g+2rqzDrRZ73uqVXgOiUGhDxDQndR0pXwvlQkC8HRT0P6pS0m7dvtL7nkVkJAwyAXEaVOyAnE
dtpJOoVjN/EhT7Qr/SxRJ3wmuQuCAPRuMHpNiaKBFNsIs6a6fbhtfP0c/mNcSDBh1dQqtcB4rT0m
ymfVfK2M59smVj2F0RKV4pasmGINCPWVcVRLauAUjN8kyeyGTrxx2FZX8bsVSk7ngKy5jMudZpaZ
IRcZ+ojfYXGBu/arw0jJ7XUsW3H1nZYxGR4aC6Z8cZyz4F+PsCjIywxhanWP6fSxa6gvnIaDfXp8
N3RbafFKrsr06Zk54cvogYKeWYW5+Nh9lNzT5+kDwrUEZvr+5Wv5VX4IKZXdXuKqK+L6dAV5pV7h
rxw9tUdDTjO4QCAukmw3ngcECXWvVU9vGoRJUnjVT0q/8YJTl5h7ubWAYGBuoPFvmUB7hGBCfzco
kwovXCiUZl9xLdktEl8J/Mx4O7YPi2bSMpc6w+OM3Khv/IQa+ZQsCrqbuO4lMN/6Lctz8+wzNxLE
XXH3+7cgore8hJ6TJ8RsfMihQezrWx/6Ot5crl1wq9KwUFniZeLls/IuKmAYBUQyhZPnlPmdDYfi
7U+8Uga9tCf4VaZkNrAH7P39BlLc9JlqrG4AQ3WRq/RUpn/n2K3y41a5+fqUYhmsAlAF2HavaBr0
0s5l+8QpLdJPUavfy43pVWq9kdZsWRG+n9QqaoqOEqSXpyeVHHFM7/T+18YmrjjsAjxjvhenvX47
aJICqAj1dy8I2vbeII/zEFMazcdUqvuFZn1hGKgCBj5Ocv8yTHnzaAGZe4qrzvowpVW5USe4jrEE
JSLfMk+mAkgSssYRidTECRJu4zpNdgC/TsdTMW+NAa9aYTqQOE7P9go7A9mLDcEojUao3eXRteJT
84IelHS8vbtbZpa/n53AvhnDUZ1hDyc5fTcUCp+ym7dC3XXVaAnjC2kIzy9YFoUrQ9aGOGxRrPFG
aGXdYej3Thg9mpSxeA/qG5/n+upwKPfRI5V5PKzA0LrQzCqF9qk8K8+pPHkxL3VfyaPIbVLncwjZ
7K5vhuCPbyzMKiDpqQow+Cd6xZA4TWF1i9n0oer0+0h7Ui002JBFSHS/65SND7dy9LBHI1+lJE6f
U9jTxMw0W+otusRd3/uSapePUwshd+qE2pfbPrL2+XB0hQfEMigrFv3oUqPVATWz18GMGYzHAU7/
Tu7eaXW5cTmtBUwmQv8xJQSUxsyKWrYw1ewcbsD36q5B4951LOiBXWtnEjNtVBt0N2ZsdKPpuLqj
Z7aFy8FmCD4KB2zLp2OSwyXSMuef+bf3cu28UXrjSUJ3H6Ck8FSxJe0UhS1GwtNTUXxTxo1v9f/Z
wX8MCAd6yAsNxvLfOzjsIIjeMRfWN15yaHfSoXlXIy71AoMHZElbA1OrSwOrBmRShmdDBMihqSBH
eaIiQKsongODfAJpyu3dW6kjLRVvkpZl0pAup+D16uxIBvK0qYfsClG+uGsNWAIla37IkvwB6pzQ
beFmbvX5NSzBoG6YX1siXw62CaiXeUgLLjLmHUKCfb24ZwkGyR9Gb+kDGQfQlN0x8Wd7N9z9i6uc
etU/RoUkomnthOIaRk/SkxMZbkC7q97CvK708qjOkXBD40+lgu7a5UWQBLYWOij4eOMegmrps/xE
4bQK75GVOmjfcJuhvN962K6MBC1GmT6iZU1ZTyzADLmh5dlYLvsJDyKVkC/aQ/Y0MYJxx2CfC5Lt
bjT88oN8l9+H+60K0wpU49L8knmcXX6mZFRgADFvvij7HNE/nrrPkjcf5H3yhay/fXD8bCPKrF1P
50sW9jktQjBlTpF62V+p8jZMQ0QbnvWy2Ct5s/tT1lLIDSC7WRhLFi483ruXCyzSwi6KIGOBJ/Op
b83XTJE+3z4TK1Hz3IQ4Tm2PrYEAGeuZhswttM43lNAPgq0C2hWvobAUQ8i6unKsYqfOU/Aaljt8
Q7dd94ZD6lNofXt6Vj4Bm6a9TikDPsO9+riwlma8qZ7+xWm8WK/gM3IDn70Vs14Z5v5e711j+BLI
WzX5tTCOGTQPF8De9QMYTVfAeilfbuF5m/1kN38PYt5m7T2SKYzet0/1rza837oDVwLchVkh1hhx
i8pHl3LVp+gPKvRMlW5/22HWTt2FDcEpW6QsJjXBxjJ7vwzzhi8W42reyMR2tqeUYH35dx/tf7v5
e1Dp7KAnvB/6U89uQoU9umDGDjD53GfB+HJ7bauHgQi6HDhydjGeLWqaRhcmLE3LkTd8Rf/SnQJr
4xZctQLIhU4Kfa6r2dAoQqgtMyWIwRxCVhV1sVs0451GeuvfXs+aO2isZqF5XLSZhWA1Mx5hAT9P
vKx3DlE63RuV+ddtEytDYg5J7D82lt9w9m1MfUpDOK4Tz/wKxw2T87QKY19HyupD8RQe2nKZhHhD
92uZ2Qpea2mzQL62n+zkwi0IZQrZ9OUviOdxamkP4fRWfpeXM9I9yeNUOxuRf3Uzl4sOpWtAZ2Ly
QMcGesHGBgULbVQ2vnHG4+2tXH6nUE2h8UlWyfOHcTvxCs+7eJSSOoAvx4ZqKyn3hlMdZeTNXc2s
PnUZmqYRIyVBmmzUOVYeCBeGhU9YVQb61gOGUUBEnw9ecuMJOhcXcZLd7SWu7+E/S1w+5ZmzSG0z
Ur/GUjd9kIO7U/LzX/z7pqnaC9UX7RrBFSy9NRsjdzha6j3FOdCb9UYOuepsOBkhUAagJcIarKQr
0Q3EAnxbPapcZfjSnjZWsRpiSZP/Z0QI46piSr2dYqRmMFjb5/sanmvUKhBk2kHWkLjp07gBoN+0
KWxdWlNtlCTc23lnfR7fLTO7wZ3+bLvRW2h3fee49QJevSPPVimSGMBZPcK/j8Vqp99rkLgEse9k
bvmdqXlXA2Ootm7+BHwUhbfbbrIy10HQ+meDxZZa1ZSI28T44XI9I8HNCHvGQGtxzBlO2GKMWnV6
C7gb6E6kQkXURmlLqUKhlHfGcDrKmfxXswAcb69o1S3PbAgPb142Nt06lAyKUVbuDBSfHg3JUJBx
HbSNBGB9OeRzYNt5SIk4/TxKSq06LaIJcoyM0NHaZsBZ7iUxEvKYoVhoMnZDAfQyTKBY1LSyyeep
fSoy0Z1yJ3kVMMHk/fKo2B6uWNs9SiPMoNHI4nUqvAs1G8A5SmeEdiBDpU6Cqtbom20c67WNO7ci
nOri1LTSJGOlyBiOqpDNhdHqthusmqCEZSwVTgqPwoUvIxheyjW6zkPuvEND6m2fGrv/ZmL5CWch
vEtQiDUjBb6HCM3d8Y21NXS1dhsZjBuqfIkVTosTOpRz0s2EBYggTeezjsDpnMN7Xo1bYWDxI9HP
FrJGC3gh3RRxqAYCxypM2ymBDCS8kxoESN46MCwteWzffN1ql6x9HGqoDNUA77iG285dqPWz2oA7
LZCt583adBvfZi2DOLcgRIFwLhD6btq/16PdtXfGQd8n+y1yk9Wcz1SZpVS5Ax1bvGYrqr5Nn9ZL
+Bx2xj73x4dFXKR5ekV9Agh+sUd/+Uu6g4hraxPXCh1QlzPZqzHTzk9YzvKZ/0mmdgJWiO2FJ0ZS
PIP74UO5g3OQadui9IfvW+XvlfYiINRlnRQ7TIdX3aXJoirlrjQYIltui/p9crc0gtq7ReIgeavt
7O902fzbp0xdgoHommc2nQUof7ZMQBdNWivYHHllTZDEQyPxPrw7kVd/jf32oT1mu56w2PgTnCvl
AcGDBlrH+WNRunnmKiFhcguSuxYmLe5NFew2RVAxLHOhDLXW8pu0JnkokDFG5juYN8fP1qL/uRnh
id5oJ6OeOswsrOlS7Wv+7zIWapy7ZfI9QpFvY7eX+C5sNg8YQKoKN5rOYOnlZqtK1dYoo3HfMHpm
NydXb/d9olB2+Zb9OU00V6chU2aF9QFi0KtWgxa1SdmayeLBiwRAdehe473z5je/m9e62gQbfLEv
D2rmhn79tHWCrr4isAJGZ4hAMjA6Qt/lYruwqc0oaKCKzZJ3w4myS2d6rRn/6VsaM0uZF6g/raOr
qyhBXa4r7ROFstPoJ450jCvL06Zu49NdBVXM0B6Fk49CGYAG4dOlWiW3TOZQV4IQspd4K9Xyhonr
kMPLkultLggoNKBBEdIDxrfHJEJXEJyZ6o214iObfA89tFtblHCM+YD0JsqST7r23ZC+pZG0i8ct
usjrlFX4EUL2UDoB4uQTP0K+bx//fmRbb1AAu1+mF7aI6VZ8hENukn5Rn1Cu6vRxEEXNkAG01Kvm
6IzN5xDOX7sct1S5ru56FgW/C3cwlAbXYJR8MPVZHkmNq1h+NPr7NNO9oC7cEqXh2wF1zRIFJEVG
1ITKi9jfS5GeVJyAlBKt2x+amX/GHaHKCtt3XDHH27ZWfFKl8kc7kQ6m7Yg+SYsld9BjZVUGcqy1
lO2Dbm42FnR9K7F3zEhS8dcX5TsRCzUjWskwDenkQoTua/seUZEoOVgwY7rmj3mnjFwBMlIBG4bX
fIOKP/8vCcAVy32kTxaFFuxGFTS/EoKh1ENCo9z9i01cTjTVlqUfLBxsJxiCIrAwc2LuDI1ot6XA
ftvE6kqoFpD4LcBisRtFu7tQkzBMvcrsdooUvxlT7X2daxvusG4GpBUEMtR3RNaCqgnzJpN5zZeO
dl+g65tasj8iGHh7NateB5fs/zMjBAjViYYGHD8P+KS8m2bETmR1w8TaIeINS+WD1jX9ZOFdVgwQ
j8wZJiAhuVMmcg7TPPZdRgfP+Y+m1Mtbyq6NTqpUzlAU5CfbZSYw7PbWFBjBfVU0ke2dMiOTNwph
V3nAcqT4QMYy+ksvTfC5vHOMLKJ66MUTOZSayfZOiajf99aneZAfmzTbQJuvbCi43mXQmfIsKDLB
oC23SlAViCuWMZJVbai+nJAQMaf621xJW0QrK6vT4E9apishnrtSYYl4WWWmjrHuNMyvWZnG93mt
RV+BHBRe5cim287QsNz2yrUVMkOigP/Rl7RRcJm4su2oPWE00Qq+X/HS9wAA5Oltrg4bLrOyvkUA
lFIma1xKLZcuE5rTNDZOjGaWPj7rVrNDc+pY6Q3ywPFRnbcIEa+ReCYJFPxogHsUjXrw8nvOUnTD
KnUI7wA26YcYbi2UWOBDHHbVq7NU7Pq95enPKBt/tsFa7nraPuYnyU82Fn3dWBN+hXDstcGO20EC
ztTs7MPs577Ggwga1698VMAXP8t9NMBxj/7srvAzyTd55v4Y8qP0Nnm32RBe/PUikRZ+jPAJtBNw
LjtiS2p/AScudTUJjPzShM530bs/rqxdmhMHE09xHJ3M5QsoUeeO1EX78N1t910JquffWCQnQlp3
HCWH3XXkk1cPk9s5d7ct/D4BN/ZM5NUEulzEkY2Jwas+OndLwTe7az6EX6mvAJI4zB87GAsLH7qz
++xTfL81cbVyQnnWGgvPAuRfV9oqJwXxoknRwCc49U/FklLX0JCvJLk52n21Vahcs0ZWsvCK8Pa4
yh46SnuNVIGLk8qmcsvc+ThLyktXQWBVpDA73N7ctZCggtRB94PJ3yttYD1IQ6Mrg9Qr1Y+9HO/a
fvSr8ZOVmHsl/tP+EM5It5eyMuHVuBo0HnQtsYIYW2bWfxsi2oatXm+F0/UF8Zn4BnwyEcs19m0z
1PlipHjLFJubMXk7JT9IBR/qaCs7X0lcWNE/xpZveRbg4qqxyn6iAhvbxwBl3H56iv64KLrsGoN4
CyMXjVfxyu36aDTyERzcpLyEzoM5KBsusLqIMwPLCT9bRBAmRguOl55uBilpkxi73oHY3yygCLrt
bFuWlr+fWRocbQoV1Bo8M58R3dbdU3pXbOmkrAWk8/0SvknpSLWlZXwTdSq99vS+qf9FxDs3INxq
VdCr8jSxiniRPuDZkkWTf3ujVmPA2ScRrqwRNGTbLthHqTuocbZTu8KV08njXv/z7OPCu4T7KK/s
ItXQxyB0fxqbl7RkSEp9sbJow87asdQMmIvop8MUJqYedSRlcTUYoK/QWK3axB1PhZ/D7JmOx4i5
lNv7t+ZolCL+7nYzBCN+oh4GfbsGI2hkJI1p4c+LL3TlfzQjfCbNqDW57jCTLuOB5ttAal1V3oCM
bq1F+ELIMtkM42IkQNIhT1GoVd4m8Z+O1RBkzjZMzBOipOmHXMWIFIyPchs8ZKAEbn+T5XeKt/i5
CSHPZdilVFQJD4CiLHEDTfocWfEXJw9/BGnzGGZ5sHcUeIOULfHftcN0bli9jDqOmSr5aXE9h9pl
H7y0XXGn2iBHk63JoXVLS9lwSXmvyAPqIg2HuWQXG6k/hNG4qzPtEZWIOd3qz25ZWv5+FknDvKiK
oWFN7aQ/tlaPOOy7NNVQwfgXxQw84581CUdJnU27LpfPZuk7TY88qXjbycW/Okh0D8CVLy8v7XI5
GXKbSl4QhULnVHiymUVwqwyaevLgqmzsfxFdmX6jn0U/Ewya4Im6VlrMFvOZTqmcuTjeLkh/MM0/
uYlabdi6RoAuJ+vMmOB9qhQNXdEvxh71F+0HVEz/h7Tzao4bSbbwL0IEvHkF2tGJoihRlF4QGhl4
7/Hr71fauDtNNG5jNPdhTezEMrsKWVlZmSfP8TK0sJHDVGMA36LR9Us/mKf0afisoZqyv37q1m7D
c/OLnTUNKWIol521tF9T+xCF/yY6nS1P2D9zRCfInFHK+fuAJJnz6ctfVZEFXhepG6+ArYUscge1
iemCC+D8PMS7Ksh3dn5zfatWryiYIyB0BCJ8McQRlLU9BCkWcrQE2zj/yR1iu52fHpQ2/x7Uzdfr
9lYD+9/2lsDSLIMqrtOxB/LTrYBwMD0JieyGlfV9+++qlrBSpwyRNxP7puVMgqmap/vlxsZd4lR+
+/jfNhY+7ozKFHLrE42gGpvv55vy2VC88BAhUlO6yt6/A2gJamqrUbO1toVzM8qawR6LXQLyzuga
d8q3nGLVhHj3Qb1LD3zZTK1kLbGrUARauX7vR8NeLfXDdT9YN8Fzhb9P4WmJapNmXzX8RJiQIk+p
fvTBFlvg6m0BNTijclTBL/A16mg0udHwJhrHz0N0m8Sp26N3X3y7vhCR7ixveG4+kjxIly8J97Uh
DBsUcHHowZgOcSaBgXDCWfqGHtX02Kh69Skuo7BmcMn3w40rZDXQMhrH/QEBKIy0izxJCvskMwqm
MwYveNffVy/mbfzFflFO/hcHXFgkKMnM3pU/6lDxbxWZft9Qy7VT7hf9NWjJLsZeBi2koxGzdkHp
6h+jU3GLkiA4e83rHreJwtZiB6KvFGI1QVS0vMKYbuUSriYQnWYfz+5UVXHrSVnjgMrJK8XaeLit
9dYQNBEMD/gPjdlF9O1jorqtdWKOgV7lKdtXP2mkeM6xQprR2zrXq6s7s7bIbqzQby2zxJrKldn+
quOHMvnruq+uf7AzG4u8BpyJ3BQGNvqDfxQ9Zn+nfRABS1AXV39tzQ6tnY3zDVw8FfqMgcBi7Dkb
UnLTMfrVSMONVb2LzWpnap8CeWsOa2sPF8fBbHOQ7ToGa7Io277rTdD81cbtvxr5AeQyZSJahtTn
317/hREPhhH+9ov0oz57RXtIFTd5oqaJojK9SobZ+nRfPW9Lpq/7JNOnjJejSUFV6a1tOeuL2BpF
m/6+e0EjDaKR6VB81Palt21tbTthehdNbhCKzrKsNFTzICEZxAEYmnelHx+ybvgYVOHuuluuRepz
MwvPb5KktjKVSK059Uc18U95rH416vJdB23RdVNrK4IriEYvDT4B7Xi7fcHMWHHeEbEixsiGVN+N
s+VO2ev/z8pyQZnS20ONlbo1dsHwV+fo+67bYpte7TTYDiKRgt73cpqkmuNoUkKGu0wK0nCDFn01
HOvUFCSV0uS/ygZMxrZcF0+BLPivdWNoa7cwlVzb101nfjN8reT/liWvchbW2a4qgnI46jNpokuj
rS9OVacgIFMXTnDT2FRMDnMmlXvg1M6WQNral4HoFIFyMa52Mfmq5sag1Q1TW+i2PkXB+Cmph0dZ
yQ/XP80loJm07czOkqo4GBKt92vsWI/mre5l+/gQ7niS3Avysgjy1C2intVK/rnFxctLGee2Uobf
43CT7bWFW1dAlcSdUnywTtlt8FTemffDqxMy8I6KR+1t/4jVmHX+IxbZqtV1lp2F/AghTBHf98Cb
9X2Ohkh0NJ+t43BfgQjc6iGsbTYJMvAKmvWCFGNx34wteVlTxNw3Dk2wrHEbr4Ij8rvZwSZq/RLK
1//iGgW0pYCvIBkDzrQ44b01lkGS0IwGuX47GZCX2vGtFvsbfiSO8CL1MQQjLdRL1AkuZmjKKSqz
rBdpX60F3X4aQ0hTNKWV/zKthgr8lKARs5HtrRwR2OXpsCggLC7ZH7QwLYZIYsRq1l4SmcbP9Nfc
WvvrB2TlzhYU9jI4ToF5XqL5UqdQQmvEiJGXJzmki5ZNneSq1I0YsodtW7qRo+h43ejKawCAKqUJ
odasXNDYd62RS7IPismqnrrsuzVuTd5dYlMFUQGT2ewf0euCQiepkzlVlUBkPvVN1u80IOO+G6Cw
fRSUZ9XHYTccIoQ9GRE3+d93We6i/3F9mWsf8PxHLA4hXBoFFwPLdGJ9HyufDDnzoPTYsHJJkbpY
6yI/gZ9kzOyGtcptQrwvmscC8qzKKj4ntb7nYuy8woaCzWyj91alf0cNdCuar5QV3my3+OBnFRIr
l/TZ7MR2K92xqvPnwQHz1M+QmWb6/YQg2kayvuZBkBjImsHDQLvgL5LTOusjjbdXUjco05Tp17Io
N+rFIrdanHkmeywxMwebAe+Qt4tSQy1ph34C52IqoTfr9HNMLclPxtQex6y5sYfENabinR7XW4Oy
K+GG/oG4uCjwU6hZ3CGAtw0j4FnuMW2GUN+PmWnuJm+gpP0X3b03lhY+qsRJF09iVsDvIi/QDk0E
Uftob3yuNf+AygM2fxiLGIJfpLFOLelpnrOeOexe63I+Sj5Pksp8ns3iFBnZxz8+eEzBQC5A7RMW
xeUkR1lT/5olYH5J4+9MSNqHUHeneaupuOKEb8ws3jtFPtd5E3K+c8f61qfT+0IBNXx9KZdkCSbE
kCRJ3KZAri4qdlMhV0kiBm2ibP4rVLPTOJc/YkgTglA6al15CHv9LpPMH9OobFx6K/GLI4ZhSwea
dIGqZfBPrX2LrwZ4Fy2mb3bSwdj7aWOBa7tI31cQEVMYvyA27INGhygLK5AiGK5Qfa3svfRtvFUP
EMzbLlsaHLbGzlYOGAMYBA+RNoiu89uznaEsN7aIK3iTVg9uMISJpyr9FzkKX5Wi2cxCV/wf1VQN
XBk0n3CXLs5zW5o94GJOmXSa4S29awHGhJ7zF3IFBrNuJ+OJHEJ7KZ7Th618dHV7aW78BtdeqiUZ
DFEgOcIgTWsMKMybrlmZT9c/4aqfAHKVhU4kHAWLzczjvoD5D3TX5NQH2jZu036pM+n451ZI8JBh
AqcJmGMRjqlkSMFQG8xc8hihETnZkxtzo///rCzOtFlIZh/MWLGKwqW77qYkJ3P4/c+tUEHj+lKR
Or8QtTTjqvXHClirHISePH0MQNyFsGNft7Lm5PTpuMB40/NfFl4XFhaAGuF1GgyRTdC4KfyPRVcS
4P884DIvJxC6IIIv8Rtx0gdjM3KcmiSLhDDjGO/CRvdfNWvWNxA2l96mwKMC06RgHNHJyt8eXUvK
xtqxR2ZiUobndMRS9NwNrK0U8vLcCPin4J8CR8i81mLzRlPScjPFTCOmziYNZt4tvMCaCd5JdAQV
DWK05UTRlGuZ34eY6Npo1+Y/UmPjs6wZ0FAfElkSFevlkZnnnrYLWouenJ2mQEVWZmvW7NLFKAML
mDvaaLaA77/9GDxbulixxC5lP3vGdrXmZ6HXbr8ly/F7uuJtMoYhwNlClZJK2HJ8toGtLQmjHozs
6zTt6xttV9F80W+iZj+8zz8zhLgLT/Jp1Hfqh+unaKXo/ta02IPz5Dadw7DNMV3tnWeMzwQGLwqQ
5CyOMB3sjIfZy5MbytLiMZ97W3NJK0XAtz9gEflqLkilSfkB7WuJLAEzXyhKBa46HqwjlUDU7zae
FKt+w9VPeYbaGfPtb1dcSnXu5FJFupYOO641Ohxb7/bLG5E1iekj8jM+6XJGta+KqkKinOQaZrDA
+Ux/DRFQ26skQLTdRia/UgjHb6CiI9oCcLwY8SSJGo20LcjUUI2CrR9yikftQ/yieDAAf/oHbM0i
CC3dlbFoxhNpmBDfF58skMcmMSuWpx9laV8zlBHuzJ1yKxkHKKJ3SC9sfLK1g6ijkSGGWEEeLue5
ptyedGgpyKKcyY2Q9x6zUzm9m8yNrVyJvtTB8QzabLaI+W9dYwoLO1aCTID/HVcNfrbUvwFXbqxG
XV2OgKgLeb3Lso5Ux44atiyn3fW7/qN8nEET7JNbONjjx/4UHMfb6H2Gyp5+Uvb1kWrn5Mqucavu
kuctV107DQJfhR4QI0qgvBdLNqI6D0N+i2a3cI7OblxlGzf12mkQrWXxzITiaRlGW3XIFZM6licX
39vgrsg/jTXCY8m90ekbplaKdJSUoD4Dm0qqdoGGneR4UqUxEnOssqfcA05tjsVRtA+RM/rSPcK3
sLWDa05zZnJZhK1y2s6JicnZmXdt8do0zS6EvHwjUIvLZnnoeEDA6AndEstb+Gai+YGew1XOGMO7
OqgC1xkisPhjcIyDcq8p5SEdJqSUu+RJTmNvKDYLoGvHXkiEQlpJWeIC4+Nkpa3VDse+2mcvRsM9
1VBvCm5y5SgdzVN+DI/X16yvOSfxRYZtEe+5wPnApWKNfS8iWzK9+lL5MeyMwg1Uilm+NT8YzmM+
FPcSMnZyjM6R8dSqn3qNJkhvMB6sHeTAwK8lt5w6T+E/UR8FgPerLoPTLD039HWl+0L+4YfOPq6j
gy7fl1G2H+TBU+r+RO01d3X1fpaRG0x7N+xCr4cWt2rkO1v9kPXhwYk0N1O7WydSNhLB1ZxAVBNI
CyjxXTyNg0i2J8lntydP+27WbvUhf9RZymfzeXp1Hqad6jKXnDyGn9o/L5ugM4HCIkVTiAwZ+3gb
E9R5nsZJYdv9BlI9o/dgHPKgddiIgyvjfdghcyM5FAirJTSDZrWvNQVL1CzKl5L9XMzFPkRItSs/
9BacJe0EWahzCut+V2U9Hp8i2R3v6jn2nHqrjLMaO5h9/838xfW9nOPpk3Sio8aItPyELHnkpl+U
z867+an/Vb+UH8bjdMo+X3fw1ezr3KT6dqcZTy1CK+fCie/t0hs7T//V36CJd2D6vfTqu9FL3iu1
Kx2j7/Ftd9oa21NXj/TZkhfR39e0DGA69gfPPEoTw9qUXHbtqXnl439JjsG9te/vang5lQckfz51
gN7QZjhd34a1+/B8F0QYOMtBEXYpeAuJXdCRM5q+DJVzKCCd1pStR+NqrnRuapH80WPU5QJtF0+Z
7vy8v50mwzNi5tPr4l4LfgY6pypAQCS0gMJ9mLtT45cbJ3vtvjj/CYuMuwT3meQSP0GlhxRaPyWd
4anNGvJK4ZzD9RvrQWXyksVpyHo/Djox8E95pM4rr7Hfd9FRKWGvK0cUzfCwT6n6E+WzjatqbYGU
8+jqC72EC7CSRV1gtmnEeol6k6EpmscPZv/9ususeu65kcUuymXpm2GFkfbQ1W5WecMvSMytQ/cg
ecExutEf/ft6P+/NO82LYc5413rlP+hFbq11ESrnkqdTJsSXU0ZFq8bmrR7Bp5fsry931QzIKEEz
gDzKUjQhyuJw0KOYQ9nmbuM8SuMpzb5dt3HZLFMUyoa8jISyr74sqNijNNhlSIIB7f/BKrln89TV
YGioZNNr9MkdnC1o8trBh26bdAICSfB5YtlnB5+3cAZM3Y89q6+8eFT3RTTdT/JzuDkHvXoczk0t
/IXokvBuwRS0zd8F3UYLDa9b3BQIWfdfru/kStpCuZCEBWwLVdFlqtbbvUmfUYyPT8P9qAzPk7zF
T7OycyRF4CXEMDTosYXfBVk1pqrEyW4qZujAUIZuYtqvSITLbmdaW2j1Ff9j1J+ZGYN0DOnOxYdK
B6lvrZxiW2lor01lvhu74etsN1sOsZYSYIh5dYVONHRiiwsptWdp1kqqrdpjYrr607Cf9oiw5S4i
Sx+02o0/oAq7+QjaNLu4gdJZTYMqx2z/Wt/HP1R4HSXP3GnH/BsawifzLnvcGuxc3VLkD+CVhI7z
QlxDK8ww7APKEHUBwU0FtpYeu2qbG8F4zVEE/wTJFLkcZYm3R6zLGSjXbIaCKnvaSelT7qTHOXye
I3V33enX1kOJDKCtqCheMIjkk+63VU4yJ6XSSenzw2T9IOnbWM7aOYb08G8zixJ2HFXo/YicMb7p
77tjdvwucqQYvfatrGQtAxe0n+AGKDuQFS7Kf0NdKGUnvpDOawKaNucmzA/gjwgdza5/yfi34sjs
tboL985OOlzfz7V0VEWMjn9BayqARG+/XK8OTVWk4X84gsSg8SQmjSMv+cgUZLQLduH91pJFL2Px
xnxjchEkh1o1I5A1YnMDwDztaTiEJ/X0L17MQmIBHQwRwlBBfLsyo2l0O/W5aZRK+Qie+jmM08al
hvzx+hau+T53JvVbmI8Yl1/sYEFEVOYWO3Wrf+jG7BmM9t4veEoqwx9j8QRwGRMOKmYgGhfHbEbn
QwIjQGdlzl5yK7srFOV7bKYbcM21Q3ZuZhGnQj9OjVTDTGS/FuHPdvo2bQ2SrfqAJZhmHaLwhSyL
BuVJjtaPuJN5cllVW7ldakF8npSfQ6t4qHI0I6R8/EQM+BffC2IKh0ehDMvHkioiVwZJGpCi9RLZ
Vw6RFD7baTbz4tALV7eGLQKytc20GNFGXV0AzpfwU0Uv2taxSQmmzHfl4FfNa1edXq774ApYTUH/
4rdGLP1Rcqu3zl4zXhM4mhl76tF5VH/VH63/CDPfFprnPxqeekp/dndbxPGra/vb6nI0xRgUO6kM
rBpGehgc9ZCW0YkO51aQEnnGImJoABFA7EPxIUbD364ujyCe6EykGrRHub33GQvN5L1zlx78G+iS
GceidWH1NcWK5LBdF15ZpUaPj3qYQQ50kRbrQW9redrHHmKynzJtei5Ac2V1vnHqLuMINTcKwwDJ
aMxdtIDtoDZ8KeV6RocUnEVPnjx7TdfDqGqOzo1llWHwx09iTKJbDnKATPyi9dTLpTP0Qo1UlmSw
xJWfnqY2eUceIX2t+m6YN+7V1SWe2VPffsfK0Ht9nlniVMKpQVfdHftoPtCBbPZRamwhnFbNESD4
ZGgrXEBmCnXWOwW+QS8pnfFlaAPdVbvUPyTOzPxREW69+9ftwejE3DIsNMt0mSqLY0NqDN+vFpq/
RtloHyrDU8ZpB4mB03nXz/yqNRirCGOiC7Q8FLIfWV2qAkqDVcd5iWDhAnVu5QFM66mfPRS1uRXK
Vi3inqZwVMwuUhWp7SfeHCDw0rx09cw5+ZKWgJaz5d2g9ls04ZfHjjkZoZ9ClZAH/kVrdzCtcDbi
3LvrYu0FXvaXjVzy8in6xsCSGVKSaiaqkEvxSh8IWocC464DD/fNSsd2F2sThJGAQX4hExJXG99u
pUJExxr2Qpi/OHtgaN6eBD9xOnip2crBCxl92Mkvxl1MLzZFOsxNZ1c+bbVAL1cLPAjULfGTHOfi
FVxNQzWi8pYhzT7e6PDsSOEPKfmkW8VtHzc3RrYFwFvpubI0pj4soLf0DZf9yULJ7VZBYNhT5veK
/+RYj008unYe7WX5Z97M3uyfrOFDSiyo1S06w0vvwThlDFqjxLcLbsg0Nxxfr1huNX5Vi2fb15lM
3iCdWkme3xpZxLM44eUVFRixnut7/1dyGh6KY/TQ30pgchHgqB+oL14/9Wue82Zhi7twquw87tQe
kPEv/Zfu1c/Zp/nd6HU9rfP+k7Tbmki6vHvfrnGRDGZO11LLxF4EZq7XPEfSvTkrD3meI9WyUR1a
eXi9tSY+63mtxhjTIhmwZoKXa7LcczQYq+Ez6fTnRoa/jiBnGSMgWf+QmT+v761Yyts0Qxh36FLi
r6CjFuWOaqDWUVstPFStdOtkipcyn3jdxPqhOLNx8bI04043sGE/DHvrUB2Do3Ycdv9whkE44LUV
LcJMoYfaGM9YQ8/zm+Cil7xW5EqMu9xuj0yslEvfbOCSHgL9vNJOJ8wZj93LeIDW7hgcYoyH7wlw
h/T38AQqHfouuqHhMNxPN+lT98dJDT8CPljiqwW+afkey0qmHtWaH9EUketMr30gu5azh4Z54/5Y
dZczQ+K6PPNVlKJKrbQR7ZzGzLXT95H55yRFugorpSUYCJibuEDsmFRVWoVbIpjjLzPYoChSvVJp
9r3p3MBRviFdsHJFiP4npVJmNLiTFv5fN2YQ6uNIvhQZT012S8l5H4wTLc9s11Cq7YvpeP04rERp
piaAx8CnZ9G1X/inlElNpOclDpParupDzTx+SPub60ZWmN1Ik37TK0BxSxq/CJmZWQ/mVKJqK53G
g31UqaNAq2btGOg8BHv1i3I0bvPGRSLaY7ztdoRh7p9MFK34C7g+i8cgJUflQjStVoYEiRX6B4Ey
HUap283Kn7u+iq4ku0kr+7I+4Bh9rgUBV09bp7ez/D1r8r2h+d7YbwrQrS4GpDGhDAzmxTQPdBlx
7UAuDeTYfiq+JScQEB6FYtDNHsPFu2hzKmyljckj7Myk+Eln5437fC71EpPOSb3t79P3+b1/BJDw
2P9lfJBvkpv+W/W+vC0et5UnVt7Xb20v7iWdMOr3Nbbj+/yGjhqaMnfFT2nfHdTX4d489F+F0Jaz
8SRcu+zBW6FbRqbIVNiyW9LljVLODjLW+hMsW+K6cPYGxPpi/Ni/2yYmX/uqgGmFcI6A5S/TUkho
eaEWnMdAomxDay1RlQNoRLPauAcvnxIUHMHGCRkPEFfLsiPDNN0cRTw6yyEZPlRqqJ8APKh3RRWb
bjeYf872RaoOdYKYn9DBlSxCAOhtx49G2L6SabZOQ6vOB5RYh420fiWAitcfnVDwwg7AtbceOvRG
OaW8KbyiNO56ja8UyKcyblxtPs5N785bKpeX8RPQK89NSuHAk2kCvTVoJkMAjTwvzsCXBtdM0fUY
5y8UPbemky4dA5QwMQVBDDguLvhVnXRsrM5EFVduFLn35koOXiXfDj5cD9Vr66HSw5ud7gxLWrww
/SwehjnjTas0JXD+ZLAgYyhs/Wc7Bu1Gh3x9SX/bWiTvvaoFqR6zpMbwzWKHMHrxgwKbI28E5VU7
YniaNywP5yWsMPODoZjaiVsV+eZ2lyUxOtFcq9X++t5dHik+kcYcIkrqK85X6lM/tPMshtTmfT5J
I9pauXM3+cNwMwdhuGFudVln5hbZDwXUqLZzlgUkT3nf5ZL0IfKNYguUueoRZ2YWHp6PZOy1jJm+
MyVG1YbwNo+n5FDl1VbDYHVF5CKU3mSBWl84nzIxvm1ZvOaKvC2tXd9L8uxCeldtpFnrdiyo9hm8
o+i2WFKQ9KWTZXyoaWjm1zaw69DNYrBlu+sOIf7O2+Qfh6Aw9L92RLQ6uy/TUe6HoGHriuxWDSLX
SMpjNrOmJh+AZ2j2xuNtdV1EV1Un7abvsoixlRHXRlSyfwNf7IE5mfGQaJtN4tVVwRDITBe5xwV+
ijp7lA46N/HQQ6OHuITsljT990qjHU0rSN3BrOI/7ruwk/DqQ/lkIyS/DLN1O9a9Ih5tcz2Fey0j
WdVTKXAD+J83LsYVfxdDamRUNsMgF6jnojOGuRA8uaY5nZy4fUiG6m4IGYC/7hwrdkhDbWajcfXL
kjoCollctAPMMMFgHRXJ6tywhet89Ltf1y2t5E4i4/3blPCbMz+sY4WmrSQoRnbOY5BCzBudqiNJ
qgv0Az56+i7Ze9Utj5tY0pWQaJNb2BBXgDy+wARzlutYt1ook4r8aFVj6KZa9lkb7f0cp6VbON1z
FY6PffBUT9WxgYxKsvNPid7/yMfinaCy2VX+xrWz4r82BTFckiT9EmFroRniZCl0JH3+mJbpLoq+
8+RyNb33umQDab5SoDJsMXfIAA7UHRcYEWSy0gKdH0ghH+zaLd9ntwikIA+rVL81YP4JA4pymQRh
k6XBs0FH9CIJCtMpMsw6gmNjjo+2EewcueHJL7ePrV2f7KxmZL3ZOZK8E7J/sfoYRsqh0QevH4d9
YODtlnVTmSUK1lKzkV+sgOJtfpkOHQDvMKb2FzFqgn3XZCQNUgddd+eJ0fZUdh11fAhG465qtYNk
k9wP40Nd1XunjZ6CqLnlFfTRcb7LuXOygx9lE4NtaCLS1PBgVdVHX0eJwKHPlgy7Lit2vLEltw/L
jSC0co7E3AUJC3mYyC8X90YOotAwe9A4aeRqP4xgT+WYaWMv2EueBFvVJ2Zo3oHefzQ2LqxNy4ub
RIrU2nZownn+1+IlgJYwozm7Rx3Drd/Jh3Y/7dLb6HmrYr0IUSwUvIpAJQCKgKL59+PoLG5oSiTV
Wg2V7aTN7xJq+ei8xuNNHePK10PU4uYSlqBMJoPGMyDdWA7rQOeYDUjoqV6qO7twqPajXm/Uihen
AhO84hxxEjnzvJkXjjdO5lzX2Th5jVrcgab63AXZXs/Gb4Wav/gzBZba2CLWX4S/3zYRCmAygCo8
mcaiuqKm8IwGeTl5iTK8S5txdkuZZyQNWvQvdbPY2MXL7yXsiFaUgFpfqLW0vR5pdqWPXtxXrl2w
iyFQdhiD/uxjAQ7jBBnIPYBqYkhgkab5Q5jlCoS6XqgxwUVn+F7R+o2vtVzK0ob69sqCA8/uxwob
kBfcqUyIx130UemdrVt46Xi/7fCJBI+HRmlocaSjQpM6fVJqr86suwDxc5TgN77K0vGECWIx0EeV
v3/Rve4hJEFoeq69Kkofaku5MSzpKBVTs8/y9qjUpBmoSWwYXVvXudHF/s12ODFTi1G4qT5ERnzS
0vHDdTdYtgrQwXi7sMWJUhCBzKoZG3ai3FRT+2JpwZPcy7skh4aBqfe0OWjOXTHNT2qUPF+3vrVA
8c/PYlPvN0WhOmJXk5NuT14dbXHdrlpwkK4Vek5g64SLnlmI4joEgDbVjEREeeyFhV8cFb9utqa1
RRA4eyX83kZRFIVwCDwMqjpv7UDMWqXpWNYe2vVuET74VXtbtvpNawJS16ddVzc7Zdgaj1w7YMRZ
0Zhn7obM5K1VHS7YBEHm2usj6N3zV+7TfWZvtSDX9vDcyuLe8g2lm9oBK60s36Ywf7k9XAz/wtfP
jSyi7KQbU66EGImb7lSm/XcryTbyuJUzLPgbHZMhZNLZZR+gimK1zmSjgoyjeK/bwc3YtfUxHAr5
UKjakzoyG6nRk7/u48uCq3ANnboFDX/q5iL3ePuRLHjstM5I4UxhgtBMb83JLX1XNV2HrGM8fYeS
8HumvA9nN/nSPYe3W0DBFSdh9FPI+hDqCZILJwkzLW1jxa49fbYZuO93RfguyOrT9WUub0lWSTec
S49OC6WT5ZzpNKSZVBfMA5W98S7K29vOCt4NtgaDulU+XLe1ctjAEAkxOLhAyDQWd1dZyIWmwnji
obiie5Vfu20WHJiR32u99ZCY2TvJlD7Vbb+V4axtpRgExSooXeprbz9l0ubgx6oIeKcadC6YrZd+
rCO3yNIv11e4tptiQhhoP3f0Beqynqdg6iOHwKhnt1FQvJTt9JGG3LHO9dc/N+Xw3QAYAG27mKMF
c0Z1w1drj0LebmRTm0g62fKzJd1cNyT87G2IFCUhRbiJ4MZdVsV1fVSstGw6L2DCL23CU65+a03t
JpCCvZJsDbZc7qDN7DEYG+rVvKOWVCChQQG+sdLOmwuTN2GsVLfVULRoJmrhzpC09Hh9dZeu8cbe
crIU4qd50tuEmcXsforfzeoxjH5cN7F8QBBJ3tpYuB+iXJJSh9jYGY/Rh/q9tkvpvFkejAOOF9Mu
CnZbIP/L2I9JoB/0FfGOC49XZievTfSPPTjn7tJ4OAV2sN9YlgiAC8cAW8z7mpo1oXKZYAfREFhB
EXVQ6lKASpUjI42HvBtP+pjfdeq4iwIEBXkOEEriB9kqn+pEeomLZmN/V9cqeF0IlqS+S7ImKdYk
SZbizothXHHm0GUMe3d9ratecmZicZXWgT/7UJIw4Wr2X9TM/kuNylM2M1Fw3c5lhOSzndkR//ws
7Rn1eaDyxZYyoRdPOshEJL/6x8YcdknyBTBPn2yxFq/tHvUKwdSA5Ai187cm44HrL1ek1lOSr+hM
nCyn2ThiGxa0hQax2RVWpLQBvlhb4S4zrMd+tnvv+s5dJgkMLPy9DG1xxuox7SqrwYg2tnvbD3ch
OgGWmj508tdhusmieMP91z4VBC8atyYifxdUlV0ddf6UOa03Ngrvvdmt8s9t9LkdbI9ON/yHSGa2
5kb5bFnS+h1Kzq0uHLHRJKNJU78lKVEOCE04iJwe+lPvWUfGdn4UnfvHsvb/sckIDTRyMoXMJUyh
8sc6l0xWajRZ4U4xoxF9Ot/maF5suP9a8KfK/L+WrIWn+GEyJr0ESUIya5/HxDilgXPLXXtXdMPN
dX9ZO9Hnphb+UvihQSuCRUW56lb1p8Q0XWPcwuCuf6+zFalvT5dSJrONOEgLMp3aQ3AH5Qs4AeOh
urddbQ8u/WEr8v8fJgWXDqUWHtbLvDEvtKmXWFmgHHXIZnYofH+Ggu3V7pCdO6rQXES7LSz86h2H
gKEgNzXW6ENMczQmBJk8/avzOO7Gj9VTvBtP9j2Tc9+S94E3fooet5TEV1ITTuDfRoU/nYXLyZiM
1hIfsXWcF0WNvNDq3vmV6qO+Hdyman34c6chUgrWUQAJF0xzsW+HVtt0rdcNxSdw8fvc7qHntbIf
1+2snQNHQQMOMjTGG5dJkJGMWThIbQsfmiG5rZHssqHJ3TYeXvvG3nherYVnISgLTQrUJBdDZaNc
dTqDDASy7rkNH6R4o3669fcXIauDpb6bwBd7mf/O7h6T4OX6Zq2dZBQFQLqKGbILxFtnIsuED7Te
rHw3B/B2lGfjdEv1dH0Vf1tZuNrgMG6dN1gJy2mfGcQM3OD6Qta8+Xwhi4OrIhCuxzN/tm/aPDt0
XRjLhCYJUYYy18KnUGnDL7YxaVss+FtrW3yhUB51R51Ym9PUnyLVforrdtgI7Uswz+9bhPclyAZD
zK0vszTbDuM2H0rOzuQqh/Em+Qr1VelakwdfE5HQid35x/UNXTJpX9hcLExR0NFQVGy2O/1WZsh1
Agh5LJ4Kz/Eiz38O3vvu8KP92R79R3Unn7bQw8tu0H9+ACEY7jSoiC4UITITKu+wxPf7Q/Yu/d7q
XrL3b9rfUNT8JAhzjG9V71Fzd3ZbOetqEGHsSnACMX61vAcKGksR2uvYHlD9jJ5qR9sXdelK2lbu
tXrl0FP6r6nFPqty35o55Qov+DbuwONMD3Cr7YIH3ZWe2tkNvku7P22PiDfVuclF2opeWVVSvEDP
w2g9umu1/DUn7bruQOvf7++F6YuEZDZ7X/IRJvPMh37XvPi2l5XHuNvLlZs9tHCSO7Y3o0ejHSXb
G4/qyfxw/RdsfMRluT/oB+Y0En6Aomd/dXVSeUodt25mOjn47Nw4XDe3JIsVDsskpxjOsA1mXZa1
tmhI56FsuFEbpTBcoOjMDA05Ean8kfV15DVzFey0aS4PpR+aoavH5VanbyWeq9T7qNcIADNVgLeX
OvrLVpYHoInj6mluRzenKqv+dX2dKxEPGxDSoteukdEuQi1zGcpQM6EEbQUvkvyTr2/VRddWQduB
yh11y8s+zaRLMBQzSuNZreg6mOZjmzuw2fedsvvztTjIetF3ZkEXdFzjFPeQKPUttRk7OKppmd9W
SbkF7lvbMXAtABYJZSb10LdfpS7HWQpBcMFTpLijIrmSvxGtV1xdPbegvrUg56nd5sKCE8UfA59u
k6qo72l0tG6obUm0r36es+UsiruhOgW1rnHX5rW1kycdMEbgctL317/NcuDh93miBgOPBA13Apb4
HWcZKnIoSZtlXK39gfqxdZjR0K52MOwhZfAPyj4rbSFb1Hz+a09s8pm9ZJ4aU++xN6SQBKZg5gtU
nZAaGMveHWUIb+evPkiQMoXPq91ikl91kjPri2NVKRG4QgPrnfll1j7aycfr27n61eBmYR9FvWkZ
GuxSmcsqgHBuZM7roEYvHF/a/lZab3y3FUOIzJMRG+DH4AxduEeRF9LcKjk565BNcMRqnwalesiU
+tv1Ba1sGIAGBKOodGqXc1pZMaajmREXgBrfZlX5aM1bzdyVOgVgY6Zq6YOLjvHCA5NSnqTifzj7
siY5dWzrv9Jx3unLLLhxux/ImSQza7LL9gth+/iIUQiQEPDrv4XK7apK+3PdcyMqFGggs5JB2tp7
7bVmfEUoHtnw3u/eGwKBY/a1o8Manv+oTOs3rt4vfhW+chFmgKkHIOvVXKGCqcyNAl8J78nJncjO
p2+ZHL+4Qa4DVAQU1BBD+wlFGJSizGuXwi/cQFCxDVdmJqHN81Yk99dfgxRTsKUsWMKr58Bzgsoc
egPxHlPWyYB4+C5veXABu1W+/tuPAkxEa4n1APjxE7KPIePKKxBZBRvbF24/jPyNpf2XP+XF519N
r9VUVr6/PAegMITV1JUZ1N4aE/TU1Yff/5JfTOTIMgGNCpZWxLmv/UV9pwgoAxGV44GdHpAldOBV
JbbML/+q2vDvG0gucnEXFQc8b3Bivp7w3Cmks8+WEOCwq1nCECYkxFyn1htv6q8u34vvuXZi0iDl
HgNH9YqC/XEvlXvvpyPILqxy//ur9/NGCSkl8DBAeASgleW3vf5FJphXgjlVLYA/6XqqCPZFjTmt
GO1B01Dbn5uKyQ1w7wS7aTMJaXHrZnyvwJO0DlL5BhTkp1cZ/wgCZrDs4SBAHOhqRk/bboKTv4fM
EGnlyeHyi8g6d/f7n/zTA4OpAub8Qj4JnvmfoDPWoAoGVC5f+Tl06LMx2E+mDypI0LKab8Z1f5oP
9ZcBJ44kHTBxXT8wted0AlIjfCWrcNfZ49EmAzjiiumvsfVuQg4Pwpi72DLSyo5+/zt/eobAbw6Z
YPBu4C2Hr/3qYhbOYErfqdgqN3g0Qt/EcB7Im9Rwy6e8CsuQJeefgF4EeVZIm1n+ixcmwOzPXqh6
ZI7nNXSi5HwGRvQLpBc3Wck5EIfF9Ibf4udnBF/oYnK04UFCxt7VJNn4qWvWbYrsiAGEkQB6Addq
NW+8Fr+4dvgSgACwPwEc5JpNvTAbZJX0+JJZBWVksfHEhPehH7rH39+jX/0YgJGwrCw0Bj9JVrAU
sI1gJEh1suydKIovTuHc//2vQJgHUXcTwTNQIL++QXXg8T6jQMDzvkaYnYf3jBvVG8vJz+/UovhE
ANwGdA/MPFdf0tfV7HQZ9uJGPVsbWcvYHrp3VVjdVdJ6A5v5i3sD2mHY7oiCAJ5x/UoFflZTAVZX
sMT3x9ZA/mBZZJEt2N/+nuXGIK8dry2YuK83p4GB6a8xoPsnKxf8deZmJh/dAHmuf/f+OEBcLvMD
PIq4eldLiqpJIKjngE/CYpE5hhuIpryxGP/8lMEbBPEBna244C5fPwKN7KvJZmB/zbj5joxgPSDD
W1ucnwEsAI8um3jQQiMa8NNevkTCYG8E4KfpRvOjUvXBy/pvroeZz6rfT0NxLEHMWczWozvN3aZi
9IZYBSjF6Db0xshz2mSu20vBqvzWLthnALHeeEZ/ugpQYECm8nI/wd7zE/bEtqZyqCdRrGp4AZlI
JvqWUuRPcyG+AdHeBUQD1yOuxOvrLGfiCRPU2yvm5PXOMZDoJMXaLKx4tJwcPKjj3zZMsUou1xqR
lyU94/pdMIrC9xVvC4Qk6D7vU9CcqtWbwjrXZHqAQgGuhrdhSY72fs4DqTmR5UzzYhW840mXTBCD
qdbDkR9BGpAfsn19qd6RP3//Xvz0mi/vgwWuL0B4EAm8BiQNJe9nOyzy1RimUT64kS/btYn3RH/N
f30d/5t+a26elqr+3/+D+teGT11OM3FV/fcp/wpKvuYv8T/LaT+GvT7p3xf+jd2L7ts3cfrMr0e+
OhGf//3715/F51eVDRO5mG7lt266+9bLSugvwX+6jPzfdv7jm/6Uh4l/+9cfXxvJxPJpEKtlf3zv
Ovz5rz+WlfG/Xn78977z5xqn7fBDWPWZ4a48fdp/Tvn2uRf/+sOwrH+CpQjiFTDDPAAWF8NRfdNd
xP4nAlKAqcELhP0D5vs//sGaTmT/+iNw/gnidKgkYCaAlwlv2x//6Bu5dHnhP8F5B2zbgsVykZz3
x3/+t1c36fmm/YPJ+qYBCKzHb7myq/AOA3+xsIzCBQVD3F9e9hdmR+OLKTShdHsK5o9VT9vjBMv/
ONvFsJEGHBCsbWHL6UZdmBPw0qBCwqCMSX58Pke3qaXjebQ+4r6/tXuhEjYMfA9JBho1I5vayBGB
eXw67JHjdSwYML0lbcFrqasGN4/E8DBS118cPp1U+cRYKS9t1zk0ooFIC/soMCeS6ALavcPwVK9b
CaoRG36VGkzWx6oEpC22+oAkRh7IFZ52tdbnIJliamKoC9sHO/OBy8KHvfgcREI8fNnof/TnetqV
ANCuJ/y/q8GQXZLDVaSCPIx1TRe2GAbke+lezqWIJuV2iVF9H2guNd5hcnsa47X5Vgo5HpGSOwHU
5CeFOZxMavsrORf8E5I2LtikZw8jDfwjIQ1dC3h8P/ly/ESaorgTwdDtRiOFTDjm6KOhiiCuPLjm
6vqoW0pvfmt5x8OMZ+SF6bqsAxDwWvZxJjYEwM+9foawAS962M7WyS+hTVI7qYjByS/iXtoOiIEy
ewHnMhnrHl3VRxA2m5BnA30ivAU81oVdmTyuSgpYr66/ONT1sOF+FIy52NR0NM9euc0ZrS66kMqq
Lo3d4Cbw4KCQXhUHQpZYLPOkBuhph6hsgvVy7iM6mWu3lodgNL1PRTdGVm6ZH7pJgRKgMr2tTH32
zke+daHkZ7CLubusCIsFoJ2u7bIOEi8YgiQF7iJ5ruo2xri3c7n9qGvPnc9jDc+ehijN6VoV3QGE
iNPWM+UU22AhiU0vxUv3XLekAseRrj916VFp70zxwMV/hjrL+c8n6aMXYwRytw4iX3BJvnvp+6E+
wem8xlvvwr1dFiRCNFbsijlAQpsKxkMBAD48DHZ2mWb1ze+s7lZwl6ymGWwXcH35x+eiJgV5UQXj
WwBy335c6SFqdtolrajewL85eyvGxCcGMki8rEMai8JNQeSEwjbcDsIFJVBgRcA3BEjr22yqis1I
5XTruTJYB3n5ZnR48Z68enLhFYeLCEJGSK+HRuFVBGwYTZKOsBlPQCGEsY/M051XpsdugH4mQUrd
ihSfqOLTfclnY88VlC4d+LgBJzbWSjmf28puziCwyK2oXw7npq/3cyr/fGoL+Y7knXVvWbd0yrt7
02HeejLNdJXC61xFs8qGeBYlDsfWsTbMHkA/3nl3bVeJk0PH7H1W0g99VZ+Zq4btaBWC7mri0lNe
O+WhlPlJ1/CAvljDvq8TL9cFvZu5vjLAS2BdAIkDXuurd9qZ2mYag6o6DVO3T0MjS2YZdZDBBDm0
Lkti8WToDJ481fUhHZzHEjrfO+rwclM0uVoRA+FiF+C4c1vIL2XeAlMymX+OIPl9GI3+qAzSX+js
hDclmK6rcDJiaE8bcefXyLTThyNCTt5KH/apGTIkrmHU0+GLAQ4b1MqeRqCu5xFJkaI7N1PRnQdb
CQQ/7MJD0M87Suj2bhGjlBfLYz6YQEL6jtEBWgrht7Id0z4aC5clGS+N74e5KVlicbPfmgjPRryj
zeH3l1vTtr283NBeh3sc1i7IiBfajKsHMS1EAYJFFcamUlCrBs9A/Fxw0/heHZuGQDfwR12PGXTj
1fCnkboRWZbbfLTY/nmIPrr6GIA9nKcvBaeF//JbeEd6hB0cZ+NXhkigUgq26bItNq4czD5S0isT
Bc6PPrIglhz3YIvxjL4v17qnmAL0eMiA/j5oNBg7ED/fP7Xps5fCbbn4fs5zj6Blvje4f8n0xxD9
MctoozDCjRvyPHLDZsZqbvd11FV0jnXdXxp1Fa+kvcX0nkeDmMU7u2ri1BNHv50MO3IaoOFIlXsH
8OGytbSo/aiPdJvk8/vApgDO5dMFPqBNK4ow6Rrl7k1VXHTNWBYBfdTnYNN/47m4XlrxXCzJwKDB
9heJoHCZwF6YZ2Po0VQVDolVN9VrNiv7BsFlK6JVX+4JZc6NbrNmS20dR84rk80iktSBfyoLkaJb
ey0/ywB2TGbAuFpqIvVK66mjcRtQJcOmYQPlZ1XafDc39K9aSiOWLaVHfVR5aejB7eHg1XzdM7g6
HdaTEcmy+WDVVLHIb2pzndlERWGgAjDrdH0Qd5NPYl/CHgHJAwYNzWNod2Fc1nN4NHweHvveQp6G
XZhrXX0uujH4PuS5DbZDeOzywywPJjajiccVj1s/WAPTMSZV4zD8S8uhmErDRdS7vyDMgFQX5dAs
Rqb+mDCzL3fccj914L4HWXX76PEwPZbADB/Bf+F30XMdxBffe57bimy0QOsWRqCBmhGMtOpmFUA+
IuRpfes5MrsfRqjdctMFpZhrH/hgY+JpW8XXv39IyPUqBrca5mkQJMLvBQf0NdyhcqZcjalDDtLv
qwZ5rTLrNlPWhbumV2D5sh3pRGNgJCMvKRjG5rMAvvv9bEnv2E8KEtlLtSBC7kTgT5unXtaytZmZ
7WEMB3CfIW9s3XRBdwf4dIwZlZ11zZAD5saQv9e1EflRd5PHQVDFM2gWLON1gb3NZmqa6UxaF1pB
AV13oP+9qbEl+P/VeuZ2t5CQ6m4xWsGhc2MqZz1Mc/i+prtMkuxL3jMkMwjFjgEtrVsryJuocfrs
S2CqPysljLvaZg8ZyxNfCX6qi3IXzt54owuAB6aboJ4/kpSL+LndZ7a3IQrSjL5hvQU/RnTwyuTA
HhDEAmHgL2RFC4f56zdaOKDrg8djPvBy4psUOg9JQwNMsPrQyDgOscqzxGvydMMbbImyparbrocH
he33URtwlthhzqIGlCnb60H6TP0Zg9sSGIE9FsJl5+HOprOf5zKx9DZFt+miVrkCTGYZ42d5n2Ru
7+wRjk6eh+h25/k8XX86Y/nUEZ+qa9BK7hOjHoo45c6mSPv+XDN7sqKqCzHdDnjXdFX3gA2gPE3V
X7rScqc/90uhq0YVuofSUzeOmYmnpufOUhJQK45qiJ7bns/HZtJai67IQAiHj9Md+jN1dbKRH+YR
2KS6oxl8M3JpMcQNouLrjnTBfuZqeJzy4GMDFpRLJyzyjrK/dCuxZXciYBCJdDWvw2zHZ1lvdbUD
KWMUlqxcT4MbxLWyyY09KgPu9tbcDTBujagkA9nkXgOM8dKtx/Ae2qYey2LfbcgpqAaJIFJpyYOh
7MtTVfeIcCInUJqR0ywcFuU0X/mplJuUhWaii2A5IsoizdqTEppVdeBvCyTvMmT+H2s7bU/MbMD5
CctmWKsa4PQBW82N7tGFQNotaHmWkZC+8ndeQz49tU0O6faWjbh0lZvZrT0BKGFl9sM8NdbD4AGu
jAX4Ttc4+E0i/GaZ6GpltPU6bcENraspJq6dJXpzrau2/Ji2qrq4jX+G6qGCx5MHAewuF1urWVpR
ZmbsZgAVOxqF+zSmtnp2oztejJP52ajD7iarDWjecAm6qSww3mO/VO3NvM82uhoO2bweYJjtddVy
cClrcMacdBX7+zXoo9QhVCl+6bI86KLV8zmw9fnRyB6kNWPFyG1158B3Nr/PK0x4YKSXh7y1vKOj
WJOtc+kRoLMCa81z80uRzf1+YKS7SKW+FxaNSqsqL1fNpD6YY2ufx9ejR/5ot9h26PMrpeIM6ON4
sgtysg2HnOAwLVy8UpULkqVIN+lOyuQEEIFHgLwW5Ht3k1V4ynCKO7PqpMd9b1rGTIVxm3WYpYBy
Ps2er54K6qPqep3aEby3du7sWzwPh3y28Msh0QKCYCxJ2bqySL62+XzTyX6KehDg3OkCeplI8O/U
fNDVVLntRWKZ7FsBBsk0tcRGtkj7biBvCZ0T6m9bBP8OLhn8qIHcg3DTb0yKb56LvZJlqG5DkCJ4
SguLHYsumLa218z3TeB/kOBMdtKqv+gCmi39BcmjEiiRKt3oNtw87ESW4rlDt+le3eE2cBc9n9Ew
m8ZhaDTlZzvsm1ULMkqo3lWZt/VdZcMCyYtgV5lWrFj2GbJ1sMKgpHk2SdecIV+z7s3RP7qNw501
X/aPS9vcNv6xya3OWevBS5tcxunatJyqz89KFb4RQrG8BRn5Yh+y5O8hiIKEywVzAhjc1epkeEVY
d7lKt2MFCxK7Ff7YUH4sM9HcyX4g92k+b4rabx7LAIJEpEudqB8Zf2TCp7uAsBK69Fm7g4st37jL
5Ya9/ZhT6h4auL286Edb2DXuIVuutm4qliMILz/mYWVsZzU89enmH+foz1HLrdNNP9pxTdzD89Af
7b6j3IOuOU4/7StDAUfrTSL2coFop1k3d0E5sLtwQNrbVI/lVld1h0fGmwELeOIEPrvj9ijO5Wzu
dU2P6mtR7grmeavnD5oBXI7KmtYHPQQahQ+L+3dnhmV71MVAJeTFlkJCPBtAJdCU6o6+cNpj0KdZ
ftD1OvNnTPdQ/XPN7N4NcmDXQfZzmJwG1bl2EpFN74uJw+wcp9qOLNijBz3YFKmxRdi+iNJeOFGQ
58YtjPz01pNluAYaa9rotkLa6S0pZBu5UEQ46KruUHJYy7LuLvqsGlLV58Z194S0UEwYag4SnLC7
lZ1sEz7Ch4T0umz1o6o7xTKiChCNWkZQYGSyVfGfaqOm7lYP003BbF/cnve3Iyw1sD2U2AU3SFEd
8RlrqwFY1xugXho5rB5PT129637v0o0d42Oz0429mh8Gc/5UFZPPz6GESe/JW6BNLBYP4AV4w1Hi
LDvzV2+Mi1CwCR1sODhBW6KhhC92aNxzcuyc7WEra2/eevgtR/KjyGbjJMM8i2vqhGdZq3QlCL30
oLxb1VXl39UzAZ2rn4GR3kfU1xLjN2co8/dGBmNuXKm5X4l6UAl0Rqq1bcBfEvJyiBj8WknoSH9t
1MFWpSrdgZbeeoSr+M9yJJdUOPk+8IfxVheUflYz5zd8xraI4bF/I8p/7b5wCOAfi+QcEt6hC4R0
49dGrYf/gAB9122dnlfGugtmBqI4OLcy35Wx6eSQumPwKRSNO8PNVjv7rDExVZvyNCBJYt354w7Z
w35sZ44fjyQA6Uft7IagnI6hk8Mga/iwk3V28Lw52BiDD/21MVVxUQgV04K5kKq20pXflO/KMZwO
MySKqZ+q3cibMKlaRFILWW1oRoa7IuhBozXZ65T0wZ1lwaE/gFoOoYsEjh5332fYEtnWcaCdc+Hh
dOcyw754thEcSAXWh6J1Ljaz3oVjP8Y9cZsbywUJmTlWSZUJse5Hbl941tSHgfqQpBjnE1GLJutS
pHByrCoKNRAb26GI9anxmA0pbi4sxxjJ9fSD24+7QWKudbCHu5nL6aNuVp1r7Ry7DTb6JPjiIH3c
gwWqngz2WELwyVfGo0S20xYbj/3APXov2jkyZAMGMcP+WFWEbLCfKt7Yf15vaTDlIboIMW+oCSFf
Apmwr+8+Caq+6dNJbKfCrLcgJZqO04/CZz3A9kWIJHQbRHeF3Rcr+AW7jb+8zfZI2KmBPqBvkONz
YWcEt24Mv/LW5ccU+XgRc9L3opxweas2O8+pQc9gb6Pnzi2qN5ZB7dx8+U4HPt7owEIoY2E8gH/s
9Q8SlTMaRGVy282jjNLaLk66yHJaIhwzl/BxlP5Wt42lpEeoTG4Mydl962fdus1kuu1aqCo5QyYv
LvRlzD6s7+H9AHs4ZBEPQQs4TzpiZc/zkJyubHm/Lv6C3ZuC4W6mViQDNz9Vw59zPgVnGBHBWR/J
NDd2MIzhRl46dMHaFDpLU0g2EIvDqVkx+6tczZgnlJed1dfeLQwD7v7pBkZecMQtobcQL2y2KR/K
qB3q9t4FeL8QeGgGa6gP0mmwQU0nv4TOBA51MYQuRHtyG0QrP9oWiwKcsazwNm+4N67QAHi84BQF
+AoTGILmQCa+vhupXYBu1wExzgzsz4VUd8VUl0ldhsVTwcOh2zSzC00M2tPbQQRhQvgY18uPM0Em
tyez2Wx8w/VN6PZiKwvyG2uV+2uWkfS9rdzgGIgcVAytjxc6zRWUdtOjWfB5b9Z5GE0BVAocr0MS
7doYQ7IOxqreFd5IHoqCTrtMYP8QBq21p30IHeJlrm84IfvMEl8ENRznqU13eF2wHkIpE10zrCZd
l60Pan1a9hsKOpZNU9r2qTL4sCEmEAk5ljpAOtgKUH4Lq0EJRaZK5avOcqcTq+cV9ETV3ehYTQSj
01nLyc0ThYyFO8HlhpGsA4K8RFiiFvamY8yNhJU222HyscTkWC6XCB00swWgLOUk4csqlmeymoyP
v7+Rv3itNFoQuRWgLVvoRF7fSGtqXRU2fbelQbsrFg+eRX27gwEJB5+ui7rrdphnHtqhADiyLI6h
UACm9RlpY/J8mNlFF+tGHrAO5ksHBb8ia+PG5W2sj3TRGyHZpsF8opmPkOJTh8i8XYhA9OTyXeZz
e087LLXTsg+Yg2C8dGk9wKM7AX414YFfCnBp1IlqbDdqa/dYTeYht/0v4yRSASmZbkgM3xySjKDQ
Vb/bCHvyYyju1MfnYgYz/oFTF+EfgzRR6gziEBbwIqrUiVsIkiBOitQ2ghuu7LpJeGXNe9vm3hvr
tc7Ifj3BBTDusWAD9bLQI1/dCVe4ptFCzRdxATuPJVBt29lL2ZrLzARdR0BvoYw4YDPo2fs89PuT
MWU76vnl2eVDdTZ6AJ57mrUbf0b0KNKNXVZVoJ/s/HUBTumVdNgMiS1j2JvYKlxE2PdRjzn3HbZD
Hk8QJ83jVuKKWgEDFXmgKKgWUZDa4ufF6yhpc5Jd25zqmU5HBiaYC5fV2sKq/mBDGebBIXk80YYC
cuqzjVjc1c3io5baKT2bmYFI0eKv1q1thYfJ8XPAForw4k7dLuiZBVVzSKXrpjCryriwxsduIf8G
vxOGjQIh9qFyMCMs1efBP84nsBggDyOnHZKamxtQ4r7FvnO9JcP0B+wigDvgjwNA27kKAWShKwtk
K/Gt4ZlVBMhgurUmVz3IZqYHo4UiO6hQ1ENB6akJgr32BmGqsDfGRMF22DWRzDw3HoPMi22n9WID
K1M8hh8JcJtfOi42plUa934FIhodi9VFnWVGPDq1u819uD2AewjvHM+FftnQf8nM/NBPZnNw5nE4
jBwb2QWwUTJnC0uxe+/htsCgEevKMOa9D935OMiMfjNNcohDUr0sWCkQ/nxu1GNSkR8As553+WI/
jjpMuhS6+txW1gqqIM/15+5KlH9lPZeHbCyCqBixpvmiEdsqzJEkV4dqg/yHElQP1tBAqn5tlXgM
SF6ydYNt1QZZr+ZBVALcW8s+BtvLdAvn8rRqfVh6lln4B2Ky9GyI+QOcPAwM7YIcTB5Yd37ZRmnD
Pv1+7gSMFZPj1SuLDQZofIH6IeDlvnoMZDdVExGB3NYFS1ckl85eEDjBN60THGvP7I8UokTRhI0K
QLBzBgyNxFZ9aL9qG7kJ8m5bBPlD71sqtppsxLRXgMS2n+6aYo7cfmrjPJRZnAF5uMyiusjtRm5J
W36Eo2g8C+TEbsvRkicWznBLzpCbIcvtVGYeI9tRusJc5TYAPoM/zklZN98LXa0ddTOA63uf9apP
Jr/uEyyqN5kBZTp/ZG0dqaq6G8F4FZWmC61ow7HiygrLDURov4jQHDfwW7b2XGA+7taCq/AAVXJ3
j2Iz92SPGwHMDmawqq382F/2E0JZNKazFedjF6yachhipwamJvXyHSgS55hWEAKjKRjV4XyWG0i7
dcjAah6CLGuOBoykpHPMMnlqR8RkB15gugLne7eW+WKcLc8HSD+BOerqgyjFWK/bxecdSuhDM8fs
d37TOiBzA63B4DvsKESPSBw2rCeLUTsZhmrTNhIIzrTLdngeDzUN05hR0m8H+DOjwKpZjH+Q4c6k
dWyFk7+fYZHkWPWObgkIL6gMRHcsl/pAJufQiRwOM9I/ZK3xyUgbftK1bra7NTfYvKNplq4MWD87
A3f5qDpgs1WPLTjo4Lp7+CbFCZCA7n7uDciMVEWwMmYEUFaBujdLE/F12t5TH8hhkfXzIXSGadvC
jrE6o42dpcixT4l1NVT1bc6y4TQ51eexs60zK4l4ENl7hBynLR7UIjK6Yk6QZTMlMOvJkZnHOcv8
NrJobcNEQNEUqfGGWelc4SIXszLwAIcEdmD5c69C7nDrGh0PvH7r91P/lbvz3QS0T2wuRbfAlXSV
jhcySOdQ9jTpx3ZjTgKcIHRANjwJ2I4KRPcauwpP2bJrHUFrcdJVqKtmR4M428E2nSMb7bWNiPO2
IR0MOcG6TVt4CKCbxfyQk/E+k3O4z2cvT0qY2oglYLvPzdRcvcX4oRl1ruYRwIuXpHZwSwN0ADji
y4iyCBpaD4Mjt33PkN04u+o+teY8KUj3zXUHRB1a4A8IXFvu5K8A/LBiXZDlaDZcTHP2Y8cCdXKX
DVxWmV8sUMFuAzpPMUsH6yBGO3g3Z5BMApd/nGFZjMViRFllxZKa+p8LKy92UAObEh27pYjOvhE3
d6+ibPrmImEIvMngdHe9a3JcCHKL1Mb/sG2R9LpzKjc/e0vRTgPZqRbrXlrKZCohW0wHvKi6atEg
qpvAOfOmM1dIcaZHahrTSjJ1q2wlzwV1jH1NLFwlxM4O4ayKqOlFcNEFgu5Hz+UBrBA0cTmlB8It
CBJXbf2oBICDnQjPjgztKO0QMs/mtniHrDvrPJuXHgRAefhZIBj2PuuDYoOYD5aVnPqRxfHVHTD0
Z4g/AinnvLHd/dUjgTikhQfCQd4QgKqvH4nGqahrBEpsFQXkC1nc/Kmw0wouKbheQA8WDDFXWR91
Yefv0GxDdWDDkfB9BA2FCSUpP1wFdZGuR2cIblxZBjdLNngk+gQwpnSXO1Z7M3u0uyngwAfICXfF
9ZoVN+WHoPig334JpkhwCmI5Hd+iBHCX5fHqsYdyITYeC4wCT/6Vh8pqRyDbAi62KTxZO0TEuQdH
fqsgVmp7KyGrLtFFQe0ywu6Xb5/bVNlaK9Or7BVVdXV0xtDaIH8Diy38iScPDJ2shUNqyNNdW5+B
WvMQL/c7UPbMYX7io40XAIqh0HLhCTzkYaTs0dpUTTucbTq165QyH4liqkw6v2HrkUixKf2Qr8NW
yL09+Pa7DBT0TdmeqZtuCiP1/g/vS+jjIrvA2y9M/ld77KYsJRunsN+OCldiEJOduI1VbvrWAs8F
sS6z0SIOF47NqiI+PXujsPcirR9LQjIzcmo5rj2nBpCknS+gkWcRnDY1uG+qwYvzoFwjpcG9Bf69
fvDGr03Byf0ILI7KJtgi7RTPQym2Mrfe9SUdj0aQiX1gGYc06zctlEHXMwtAOpIN1g1T48ei9eDB
FtVX12JbtUitDGVzbu3C/8QhDWmIjxQIWRK9SeOs2TeuHyOkhIcAuYJlFHqpr1+Vom/wqzLVb4MR
Vo61/P/gXhxjc/kR+ki3IX7BV26uwo0sY5+Gxb1EIips+3B9melinJXzvGej0xwDH8Lb2EDEPJ3p
iQVnSgMjdszWPs7ICN+ryo35grHkU1bt3IY9eDN2lpYHtyNRgGN2BKKUBt+D33q+dE2AR9wXMDhS
7Pl/b4TaP3tigBUHlwCyxRCrghn6+tfPnJm8A7fqdqB2GFVTTbakRzaKZ5eXhlB1z9P2NitLmECu
3Ry6usliwzH/xMWRCPanKQBUo5u4fWAckGq6S5shO2d5lZ05cAEmlX8poPQS1sthn+EOIsOkwfam
UubGH2vjHHjzW9xQeiV4fUfBkgmOUZ3Xg5jXlRmASGXe2Ui52Xq0d1fCDTagfawBHfOcBHzJQdyU
MwQmYOGJfkjhiPe+F5AXClaOlx0A4kf0ozbGG0T1p5uuz+2TAcgx5ErzfAqT5yKQ3gZhYrmyQe9o
holySnksMjomeddWMtKHk8nHRC3FrLpdMeYjwkfYBEnPORmNQZMlZFSroooHLttVTuXJg3dqb6SG
PPZVT9bSbryV3/0/yr60OU7c+/oTUQUS61t673Yv3u28oRJnIoRAIBaxfPrnoM7YiX+ZmedflajQ
1dLdmEW695xz3RIx1rWsagA8ygBaNfB0xaWk+uA0iPwmbT//VGSstAEvtJIAcu4ORRqygqYnYTmr
RCgEfFOnZxckvsquRd2lb449/Jfuhslh8PnPAM45/oXI1UQ+/xk6gOArC7f7WuB0DUtRAPZc11Zy
huQB3ek3MumXNKitU98S6wQ8b7K3uvAG/it6SLvhqIFe3k142e8Cb/w2wVVzY4rh/aiDcylWtgpW
HqHZfmLwaFpddtPPRVaPD1JS6F0WY3fkAbLbQH12gz9vOavC3/77jeTPi6xPv3amzoLuifUJmB+f
HiNukQZdBPrWuqeTs6iZV0HjLehvLDsUa3YYZRJHiMT+ALXqdpQbr0AcLVP90hlxJViTRXdZ3W3T
OkXOh2DXW2Vxmnxfr1vSlTsA6VaJLiXg6n63QcgXzrV+eEaqZcSQVYH8GWVdLyaob20iWmRLHvjA
6mpbYG+PAqGuFmm183ExMgvAw7notButgzJ4iDh2E6Yo2VgdkTn6OE5jFTu0Gta0b8czHcc1NGfE
HQNtNehDfRG88bcSIY9lOe8Z/Khvl76coPwmrZhPZYWtJtE7P0X2J8cv+ew79VdSwVEtkuy/BKIN
Se/zucftjpOOONVMMfv9IVal2IO6faIQZCZb+ODTgz15/TYFS2UskWwtahwEo/wMj/ehemuDUJ85
8jlUSO8WQXThWU65WqoSqUCbKvha0ZLOy1uE1bR9tCYQHpJwjsmNySLyFLgNybhilj3uNABsPEHK
izba0dFBflFkIgQZy+72gIUvlC7p1rMGulBtjJQMEfBywHbRvMCpsdylqn251UP69n+/FOdIfwBM
A5Je+Z/9CqRFZqeqKuo1tGrwBZoXWRfdV+EqvbLIKPa5Hd6whGVnJ8mdhT+E4QZZx7J7v9HdTd1E
S2bLrXJLAYqASrcBElcCOOn7N02E/fQ0yQoUHQiiVX756E3QMBFFxJaDrZdMjt9aBGK2ZhmA8He+
D+zNyEe6D2h5G4GI4WOfnNXIedO4Oyryy9h3DnaSiICDGNNsVJOtqibvoWpDECmbV5f9SL8kPXAi
xt+lZ6eXGkSxcQfryKuB7oFdsVYpOIxxpCyytEBn3JQ9POVF7YHzFIzhXe0n4d2UrRr427BhIAc9
jvWx5Hn1H8sub151froWoe3gOABtzs+9z8uuqMpGONYstSZphdDmUNwFrP5eDF5+4F2Fp3UakLXb
h/XRdbi9o4l9qHO32zaQfY7h3+EXr9YPhcpuADzbVIoX6xyYw63d+/2WiwmhtlC9eLMUId5nEyKd
r8CZ03uJm1RL91tRevwomH0BYJEvxzDvNngHPdcIN+/1rGFArDl3JVPpOqrcLTbJDO7DEIFWpvDu
L765gxhi4+8IhNPchCOyHk9S36csdW4iOEmCzCUbNynEwRTEEiFcRhTpmAncM/9+LZvT9el0QtHY
nsnZWH/jQfX7rY2Qa6cQhcet3frYTiPkteqqLO46NS0sgV0YV9ZfQ6hey97JsP/IcIZ10K7hG9Yb
YBKOpI8euHDxSC4VgRvoieUZws6Tvq0JoC0Oxt+7SV1tXXfVYL27TOo6eSmwrYrLSWEZxpHdxhlS
vK1xpfN28M9KNMcWST+ONXPwV9XVG6+z/9CX9eZFym8/HMF30N496CmCaIUkY7//cNxNZTVoXEf+
5CHB9dgdhl7RneryY6s4X7eWTRbAC+kF8L7+DZ3vT8CjbATpuViqAdmmvLai92J8mIbQ3Si7KrYt
o5dW9HbcjxGIdH2OhEOk97cqEuDvJOl6CPL8rGRdnYDpXmcIDwA4yb312CmAWPA8bRHrQFYVPH4A
Txjf8IHkeZjIsh7AacLZeWvq4NbmhRXjxwJaIrhepVYv7wsvJjOnSYZesXeLAFSpaD1OMoiJSlfJ
UGLLOdSgAsss29VhpOF7Kh/q2c8NkIW7bxWQif9+cRnNp9/P8SzwYW5XiAkg4v37OSbj1GTa8qEB
HsHb4aroWIGMcvQ7LK2Svq4WpoqViQNvKsgJx4mO7pHcGrOdIXsnEhFggCkSD8m0EKDoV1cb1IpX
FVaPC+QdkbeS2MEisbxuTXMtb40NOHZ72WPPuMI6Pzl2DtAQSwsyPUukRGt3fieni4iIXGDdab+5
bO+VHVx1SruXKKcaqt5eCqncFNHD1gZHsQf43hx1w3QW4JtvPuyEJgQc+rnf6Dc/iHb784hXSCzL
orhPsY9ct4UV7duEtcfUS/OV9Cb9JFn3rWwbsavBO0T27BnVTHk9AmU/diuLZgH46xqJvIDh3tZF
EjxBUFrFQpPmqNOhvClH7ymsbYpQE7KH5FYw7OWElB4JMITH0PX2VRQ6cKro8ijCSYgN/kpIcxMh
CucjCDvEWMT+l0qC8797PqQzAUUXWTBnciOUGX7/w7sVdB6oX/D1OLrpkbnBWrcqf6YdsjoMlhWs
kewkefXVIy2q+mvkFxMCHTUkdHJ3eoAM6KWhtP7qNpNe0JDYR1JMp2pAUC/J0mhFyya6G1QgF07R
9a/YOT6MNRNAmir8pfOAxaGYTkw73hdgrMOY24Q9sBbaWYEVVQfHg0gmkE73aQbRpoKrk6mBElxu
IqfNl1FfAlsa4Xnf6dSJIfrOV4JJe1F1dnly4C7f4qpmq4zkYEFW7AFuL/o415BcWBydBshnZfEH
7Yhv4eCHN9da73TYxCY4KXOjNejoYNNaxKbah/CYqUIvIjnSSwTKXIJV0VevS/WZgfuJ1W1Y1TGt
Ix4XleXvbXjhb8a58ABjXUVp5sS0H+2bPIKDKNZTHE4dATqvCG8bCpGdPPD0F4tbhxbX9Y/OSpa+
sMJvFB6CuA3hXciaxloBFj7etAn8cm7S8U3gDp+HI3TumuFp1kXf3AbwvbBI8m3RIHEnCzhofgIK
CzXnQJ4C5HIDBUe2IwCT7vspGg54pkPCOxrAbgMkdeU1LrnFvZ4vadNVj7mnArymx/IVMJa3FBi2
N/BEdrgcZBp3+PJW0yItWo+opqj9vxJf3TWjA9A97b4VTQq+8hDxYc+dGgm+5yPxfjSw5r/S20AQ
+fNrBLxyuICQsx1vkyj6TCSRfjrpwLWTVaeSfumlnowHToNNIZrk5AJGArAnF+PaxyoJFwscYcsc
6CMAiO9Ml94f051S4UOj4PT+KNRchYBQswdKKP6wp1NED15a/+xrqoTwBITveYSpf/TuqwxcEadp
l58a7ArJCjoGOEo7A8YMaswULu9+rX7YkAeT7KvuQcMDA01QxvEX8MjXPCHZtq64WOtsxCqhai8h
IcmdBam6k+82dmzsHrydC1o4I2DdbDhVI15yTDraX5f1+L3XFDIVkoBIiGvqLaWs3JhNuCn6zh8a
rGqxKQfedIirhjSrfK4OA6jPs/SEAUa1YFouCmASloIEtbcXA/TztGBwhRls5IhsovGIHV6zliGk
7BM2PiG5k7zRdt7eJW1pHQe3BX9raO+MqXX6cDW2Au+LCho5enSjG9bT7egl5EsCrYWFsJVzwQ6w
2TZwL+xorZyzzgRbWjYeNGBvfk1l0WwVt59sHfjYGdqVjJlbAbHn4/2ct3xYpIwDpMJF8VbUD2FX
ul/bVkHYq2/ZVoNEvcpoCW8mlqegvdEet1cLkm8NJH9I2+ZgCnvGOZYsGKqYBqQ5QFfmZ0sg23mz
Odd1nu57npZbM8SppyTuCtBr8T2jRZVSCykFfFqd0pC7N2qpEXyI1i3FaxcyGQpO9CIPrBg5sXvk
mJzRZ9dDJ+0lkLBgMiCtcx37Av580/xLH3MIKTmkK6ADggGDy9TKGL0h+690UP/7+oG8FoCl8LjR
OePa59cP3pWcNMxGDnXPnlZOWmMrNukGOh4DW9qShAjawfs6CSkvQJgVQAziqAeonSRknSvabb0+
BAp2LoQ1io2wLCwYeAVP6ZRgaWwOKWNpHgPnDGe1ZuXeGM3RgHSnevKCZe4iW3xuI7Y5F6Unb3CG
2b2dBSJOE4882SB1LX1PD9D/7Nnm3xdgSAEYfvLiu3gsQYILSyhnzjYDZ+Tvr2Ls8gbaR0W2AXAr
FlOFENvkfGM1926vhdM7G+ZiMZa5VEBmJXGspXAhFxBGXZ4t3N7DWpO5xfbaDm/QU9PX5PAxRY13
bF9GwdmY3Ewgioud29apynPWOO6epqQ5e3PRwD92LiC2UwyNuy891l5N73Yuk9meDx4eaD/7GttI
9bbT3NlxJ4WGtVdH586WwcJ1FUS15+pHw2iJtW1pC4FoEp2JKL0dq/S9rSl8iHOhKSOHppcZoCrz
oQuFARUPY3exGkAojE3Y8BZmF0sn7HVM6bgSibS3ploW0cLCffGEX61uJGngG8Kb4DUiI8TssDa7
Ye7An3SZLUndpK9kqMZtNaQ2YLiYbVCgAfjf7TFt7y3StveDjTTUhAyXlKIW+tawwivHRuQUPQgr
2kvqVSvTaExSE7aohk7ujC1AXrcD8FzA588DrkWR3rYQeDqaD/BGC6JAUQN64twj8V11Py3rRNtw
bYkiX3qEq42ZjKcZPY69BxggemJ1vPKr2r2EnvVlAs0PJGLbu7dl1q8Z2KfLvmH+vY88mufcGfZQ
2czrBegkX//U1wxFXqxvE2QusVXU86agIE9u2t3ZU5d9h5fz0Y1G/sQ83q89ENX3dSCyC4B15cL0
wG/UTu++2cWSCh+ep6IIL1M+TNvGciE5O1c5RZK2RI75N5+wZdOH7V+Jk30bkCXoCamWkDQdgfqb
ai7wRaaVaQDe+ltmZxDB4Mxe1oK3O+nkQ5xaULgAhkXppZh0jmdcJ+4SzcUdVmLPMimTg6kBd6ov
HVjejDlIi1KsRBROt3bnFUg9DNBR69JnRCnglJZTsDBVW8Br6zuZAnwhPUEORB1cjcfLJURG8n1G
G5X9GPAlnYno+xzJZRbwNvhbU21F0xwqDhxv79VJtWhkdRpYUJ+wkYQrAQ7ddRVId2mqRChsTQqg
RcwtZW5EgIucTTC4Ha56rVPAd36vp6CAbzrw5+KP+1ZYJV3VEKhchoV3aBPlXfAGJ49zzYccxcWT
Nn0EMuTahgRo1LRVIIpd29qR/h/GmTnteZZ/Gzd/uvmE988z3wzMs+ps+93XybsLO1l9g1ZCvpzq
0jtyqJNArKCgS+zl3S9t0C8QAXXeGEcATGdheGlHi+8T7uh1AnGqJ0/UF9OjGcrvAVX1w6AsdzMq
bwRgNeX3pMtkbHqUkd4HAKi8uO7krWhVP068B3TT1YjR1Zm1tvEgu/VEhN0EwJ0v7tQ+4QWiWPyS
hCWyPtqe9egP2n9BqNVeWOkw3GaWF62tqJgOZhq/C5PrNMpNnY9pQJvGNMePacp6jkTadXQo8sJe
lGP4L3NFNZBJ5iuFVvk030OYq4G297LIsG7wc0qPeeTfpwL3v7mTQVVDjNNHauBAevck4xPkSLA0
iku4QGIeRekNMhrSxxpbmxgBqZ9V02qqTTAg35+y9Q6C4Ww3ThQ+DORWyRdToYHWTQu9rVTZ3pnC
nRa0h/ssAgYEiVnuPTyfkKpwVt2vLPe+hgjIvQ3cna2S8q6PEn5f8+I102T6qpuxwyZF2JeoTglc
sCJdmgbRc2zliPU0aV5sS38QG9Aeo5cuwutwHulaHOujHpsYbK+PV2qb48VWoOzZs/OTGvdux5LE
xsOzx9vLMODggY69ftSL1srkFtILeJJbGSiVkNv4ilRePyotyzuksMkAbeihHYCL5V4gjXZk9+LR
mousB9Q/pBIqrBlqnjpCLjo5mw6dBAujSTN2NI3lqFLgrMJ6b6qWJetlTzaihCZLQy54fyE8wGz/
zcrBX0qp81XKoQIKuCHg2yvfXeaVV3/J2mEJCVv/zcOeF+gOTW9TUte7BNnjNgAPl48QyXs1Pfx0
uKNFCxSlrx+niUOmquPky/B+xDzrhzG9H5heqdeTL++m68FZuI1/noowfRxceK0CBopcVfXHVsKp
785VgCTpppwMtrSrntsugFNMsWgn3FU9efQ0y5WtIhXCd6nVzCOsaQyldSAKJFE7kWeVf7IrhkgK
uIYFWMdtDa3r7GdRZSXoYE57+LDnFCfc9PiwNf5049uV3ukinGm+7+N5X1ibStg/8FhJ4HhHgc2S
s+rtrl5aXvvTZiWdtZVBB3D83MU0RHjLH+083X2YzFElvvVF5ZwRaIuuPaWfPKlcMYByg2foySJt
VEJeQi/1926Hl0eVl8mFg6G2kLbFNwMCqFZcg8C+ajNATE2z6ZiTAHI4SlcxqVzXiovQao48EVuE
saPrNAAwYNmXty5cESc70t1FGvUB1Mhcy3+rkazocf2Fp8gT3cV2suYWMZvmVo+ncMIiU1gQoAXY
M4zOimp5EbLz4q4HjykjQl5M0UBu8JB40Y092Yu6ogu3CZwHlvnNnTfIhT/XoAjo4AFcbIN0IBdT
Y2mGPUWt8E6cG2VQ+ksogOYbUyUBCA02hGiW0lGvCcMeSnmF2IA+MDxUxPrhW1X9vRTwTRHdvMKZ
4yOaOlk3UVN4N8LCDrJgUrwSJhFXQtc6kn91VuE9hDqw1jkX/i7kqr1E1gzEkUx+l5s8BGvIdShZ
k0j0+6BBvkXEzQEonquK0M0gEYvkZT0czVE6jKAnvXdWwEF6e6cAisjCu8Z0ASRn7aoxONTYYp+q
uUh0IVelXfkL404wNnMkVRdCHo5fPREfdtPouenTIOxhp5vEw75udlZ8zDSWqXUytmsDogcfM40d
c9cq9cgasf2v0HVP/hqhHoqtnfc24dTh6V9k9wgrB4ijp+G+koHGvhrIPWTanp7eB7WyhNup896S
AuguMyiEvNy6A7hhhSfSd1rbBDkUy5iyenzheVbubQTelqXrji9RhRUwzxvv5g/dyNyt+L1bP6QU
u32w1Gd7MPhyX3Ts2XPaGo9et3maKLA38LD2bypLViXEMhDNVM0yEbL8PiTQwsnEwJ7x0ObLrqIe
mIFhtglsbzoAM5gfBgmFMm/ibQhabNhdMpVf+OwKtqtmqVjrf5tI4sU6zLP7gVjjGpo/+uDaRXdD
KoVNfk3rB6AEAHITafM9LdM4Iqr54bPm2U5L8tyXebfUBU/PyClrrSEFvs08eJakIuOX0HuzEXZE
3Ap6xGOWDACmleOXrPpuzEkafTKDKQZt/GFq71QUNSvL75utk9jypc7tE5hiNdxqfnHLBv5YEa94
iZoM20Si2dpUoR1TxRoblZMutHoExHtpRmtm3j4OXzZKypeosJE5RmflQQsq7xoOt4/rDIDWZxV9
Lt1+MwWNfQ85s+K2tfo7D5GkZw7m945XHV1mgXx0gHmD3wSxxULCQwHteuhxEsfJzrzM6Va65C9T
a2rdIbmFzvWRwrljbB8F9FXE2Uo9iCgh0mPswWwydvhF4Kay1sqOgxFpsXnHx5cq/c7woH6izTDe
ILkQWEWzuWNpsSTl1CLY148vYnz7x15TEvyci49v1EmtJ0lS+FiQ23tL4Km/ZUGYbnzsFxcQPcAH
VCwHhBXoz/W1DgBzETMFuok1TMGtSmRwy8d6DVSKc4pmk6adc+7bDimG0SYnqCQE03RjBVO1cbB9
PrS+bg+yp+UGL9Dx0qYdgEa4S58Sx4MHQpURMolxAOsSXO7YQa6qvg7eCkSpYt1soZJTPNbZYC05
VKnBVGH2TgdNtYW6Prv4U5ctvaLPX3LHfgIhz/2RVWcPW+5YJpm96CXQoJI47c4q7f85Gt9b/7Gf
pd0XCJM191x1z50/qTtdZOSIFOkp8mKAbCUzqJS1Re6e1FSJWzqGfwkEfV5HMiLQk9vjIeky9jg6
0c7090PXX9Em9HHnuOVri8BUwBgAcIjCM4ktJ9Ac4X1X9icwdldI8yeexolbe5fzetlMEGEu7fYt
y3l9CyqEh1diNMWUpOFrP+cOAnQjP+YJSIxYC98iZ33wijdescJXnXYtARGWqDc3tdxXeKlLHp6G
vMWfI2HusqM0gBTebJuLhHL3wBIFaSnUTKPvNT+PmgoxAN54+dbYrlpFOZ/aTdE27XXmj3FmMKHQ
8gTrvcqBQXSrsTl8FHjmtP9cddqgOUxzYUaUWe7tpl6uioi/hX1vH/E/fwR8msxCVOIwzlXkgPYX
AanDrWllwyhXfBoRj5xbPYhYrevalStTJW4WbkPINy9SX+aPOPMZBG4Exeponnn+DFCK3q411XdQ
JhEH03X0gMRmcwRl7pnLtHgUiF0zUnnrhIlq6Q4dEPlIDLyw8DjfmqpqyvTYeeWTqZG5R+4Bu6S7
yD4YW5Q2+U66OdYyBsLv0WZdI8B0uY5QXbpGdD9f8dohsRcJ+8xt/85NePRS9JG/YLj4L8jsFG4y
q5upYh05NmNbgYRcVo/IGl9hTVpO3yn2jOauAdbul+FYjE0XyL78HG5FuORBmqlWnsOBTapxe1k8
9W6AZ4BgF4BlT9A773eMC2vhzVXAsdw1Ew5bm1Zae8My89i0Na3atYK4zh1w7ufOVdO+lDKtz2SQ
w9MA1Z/KbYBvVzR6wKI07m3sAMHsU9sJQNsTCDASUHto+zgK3OoisYAzxFrwOVOBWgAypw6mdUKi
Bgb12HtIItR3BC4BY+bccfapwE7TDGJMStBuLTAt5ylLiKGB26ZXDKk67qCsjoiRZSEAN7ucTDFN
z51Uw52pDIUcIAkQ9luzAWXV+LM/99KiBsfzeeBkuPNEet+nRFmIHgfpLoqYveISVFKQgD331APG
dSOB2//FhlxGLmjDBBma5t4uTuiJzIVpqIGRummotzB2Ryv70ADk0atUPgytd+q6NjzVtJUPrCr4
UiZjtDGNyp6yXT7AW2haR1F4O+2HyC3W9dkB9MhgnVvl/dR52cGYrE7+PDK2j2oShW15HWaMfxoC
7qW9RZAdl3b9QHjvvNairYARLgXy6aLKHH3QmV89pIO0QZyckCMKqfReOwZ+ohrtEbJPSXKbl9az
Ge5EQ76ohN9gDwWndVmxflG1WX4QE6HPtvBXfUXyB0Rd6GUU06N5mQcjJ1tHlPApz73MoLDxxcG0
/u8g06sAuJvP6njgnf6EJ3QzLOmjao4MeMEckZSJre84AJ4AyuCpElfpR+d/H/tpqisYYv7cj+kD
vFVWVdGoONJA63hS2/X1MBzCCRBJqLdNRUV2Pt6GfJkY47XplwEFHbOFVLpdGqMppt6dyuN1QqB9
+40sw7uqsqDcPjI2rjwIVcYNhxBePEa9fSrScDqFkdrgUTnA7VX8NBl745bj1mfl24f9OjTtcM/3
AZ5jtC3AbK+6qj+B0mYqZmhA05nfDDlBsPfwYfX7zIgMfO0cASTTbLrORwm0b0dG7rhgeJK3uF5E
ZIkT4hCTHc/aiGNCj9eaaTBF3aod+FsUnDn0/bAHIFOeCu1+R/Q227pmjo8uPk7uQnFoOPzyEeaw
6RK9dF2IZn30vo7GngaoWNqS+Fo3n6BBcTs10r/rfWQI6wCmWZkon4n3iSY6Z0kA7dY5FkgDhZSO
Lrv9iAUC/latzKA2zZ18UXfBGQ7o4tOAdh5u5vB7t1oBCtmsPiZ5/xQ/w2Imw2N1LHcZEmissypq
jypPXjhw09trrZTIQ0O4C22BuZUHuHxKgVmbucXYTFGAAznEk11ArMMmxYLK4ddm01vNQyAiG254
Zn25zmpsZgbThaehOqR5BqDm+webQ9PauCONgc4PVi2EAFwadId0/lbIGmkDRALvCJCtKLxx/FGN
uDwiqHYcqRu6emlaAWsMFy2wdaBooMXY/KAAscXUIXw7o6CgRng1mvafk3OoQU3Y+pqOPRNPIP4C
lws07T0vkxsQd9tTEubVfSuho+RYs+aALAA91NXDNAFXe20cApAzEntO+uCV960n+wtEQJem0UyW
9GW3QJwV6r3zbKFIGUSDxZNpNIMSC8Rbq35pIe60NVGtSAZw9oE29op8dHr3KaKlG+9qN30/vO/v
/X+Zo/2770c3c/Ru/3DEG3sRBte5Te36PQgIh11x5qrIbrAIq2+NF6b3m9s/mKYw5Ajn6ObWdAU1
9taYTM14brB9/dNAM5eZ+X1gocGH+8NcZpr3Xh/Tm66ep67T/z4X8LL85neTGWjmev9BeqJfQjWv
KWcf07vZ9DS191/wh/n+6Wz8Ya4//Kh/OkF6sCFd4KdffV1uvDZwz1YLCeskQo5jn7lsZRaQlvai
WyH/Mm3G4pWWu/DTPgDkFstRLeryWI7jg6lNiFPd13LMIIiRdtcVqoLbb1W0abrA23iRwLt3rOBM
H2LLbge9JBI8DIGr0bQYxtW1oW2hCIdlK15mpnveOn+PhKb8tEbYSMXGKOeWcABobHI0uBC+fcwd
f89JG90GKUcB+sHWKhSBgN/ftiHHmr6qnGJlupgGQLAp1MwBZ78Om8e6UXmoomo8GlMawluoJEca
HRLemkGkxU4CogffPkwD5OzWUML2F8ZmRnZNAW1OUYXrD9vk3iUMWL+QybMJR7nT+GBqJlT1XjNt
VgNNgLmnCR3NNSWJPP/e8xri0vldCwBlATZ4rscvPKR8qawpPDiAtWOPwR9yHf1qF5mAPukkjgCw
ZaemsCWYoeCPMKfJTqawRSquR6wt2xV4sRUy2aP1l4a5WtUcq2/P/frJbqqA9wE+nCLF5p/mnW1R
QxaNxi1lvsi1G8v1wUJIs0TAogAON7L3UwMcIJ7Ro78C2/XvQ2PNssIiC9OLt9bkQzkGA65W04HR
OiEL4AW2+IXhZpin4sYWsBBOlSZzlxo4jYMpmjyPDiPAqh3Y3X8bZWHB3wLmfKJbu99xiQc30Ckc
yyk2RSXQknYPxNBsvbaZWa6HeQJ17LTtty12C6e6AiuhBwNa0ToLlkU9dZsuDVTctU3gbwRy2IMd
2m+vzUMLbTsrtY+6RJ6/zcDKWVeGRatrc6tEcpzqQwWhZxJf51eRu3LpEOCGBP+wJD1fJ4HOgZmG
xraxgbr788hyydjEpS1eRNZ727p20i2xS7h1WFG48IX16RnkOGBiQcD7MKVVkJ5VPTx0cvR2ptdQ
BBigbZAk3H5mLDFI7vjtClkakBYa3JYTa/Ae9CjrroWbyzBuwG5BoP63BtM5dKyj8Hm+JxD8c2Jj
i0jpQrZkZ+Ywlo/ZGs8HbSt0n/oASGWR2o9WY4NdNRcMqarGuArGb4RbyeYXmzmsR0jWikEsTC16
H2aqVhkC/9KU1qJrsIAO4JM2rD4QSNlRuBED+Bckv4/CdCMZxIB/twdt4a3wlO0WfhvWCBluHKMv
XSDFxcrGcm0FiGB6bxr74WcjzgBy1bLma96Mi2v8giBjwXmuXkMdpupZyL1qYh2mChWHX6ufxiZo
dZC/JG5xf+8R25vuESwmC1V02dam6XRPSOEcAryjY9NqbH3eHAQyw5yNiU2+u7JbHyIqCcanKe3O
ule7j/5FDyBZh2RxwJBiyt6NWoBjsUVq9asHB74T+3D4nAoVlCc/ifIlQGdwH7MB1Y+G+ci05gwg
Y39CvGxpmjXLimVmjHOfz+N+n1AgHrVIyTB1S6RDpWvHzaMQuIIWGPOhE6trnXlqPE/VljteAfm3
uQuwpj+7mOCPJ0O2opBlWjiQYIJnzGre0j4M1ypLm5tspPW1YBSpUIGgGsF46lP46jxkUPaV+zxJ
GawFCfs1oKX0GVmO+9ht2HgMeW/vwjCr4zyENygjzEX4NvdOJZwPs4ID/8ZmVemyQuh7CsWWM6vZ
9MQVD1Hy9v+BjvxTl44O/RraAV9tH/phQCl5DTY/n1eIZEIqlopeMVJmKWcKBJ9/sSOqUCwnZHfY
yzI6Zn5YfYWCn40IgSMeHWhDLwFC8XHtKKRmH2vkGMobeYCzb9y0DaFnp0jIskgQWtV6VuCoafEV
0ehTmpEHG1Ict13tgIOGRINr45lHokOERTqdHJ1g6J+Dy3W3Dm3zY+9DTNHs0s2YFrfdms9b+48x
ZWX1z/+PsfNakhvpofQTMYLe3Jb31d3yumHMSDP03vPp9yNKo9Lon93YmwwCiWRL1dVkJnBwjnsj
IzavtL70b3GazRcrov0XZsYeGp6+eaeS8V+Mx2BU75QoaJZqAvNVoK8nvaYph7T4qQ7of0i88jVw
jfa1h1aUEnlxkH9oTKqbxt7QWss/yRwhRG56Mz2KaUE0IouiKW3flUZ5EDfMOz8WaZy5L12cwHGa
6tY5NMZPYesGb1NUhG+V1c+7CnmijfhkiFIthu3ZSA5PH8QTJ8Mb3ausil3YKoEBbJ838oFWHvQg
1KEl5+Yy6G6obeqSF83T16bq33PvUSIMUDV3+iDbVhkkGuTtoBGgAS64iE3iHe68mALa1OURZOZL
kGNmEIs8gwxkCuHco/n9lyA1DAr+OJZ4iQwzXsUFmwtvk41fG6PszoPZD+HWi5KzmMjKcL4xuw/0
loB2z6r8RQY/1/KXzMi2JHOGq7jm2mpPwTi8llZUWVc7L6xdCM7NNRJ3kzTaIbJQYMjCWt/RKjR9
ddwP0EylX8o8TQ4kKX+48/hD53Q8/WroARyVzGimvUFR0PGtU/2jvZh9p7g3cJkHiWj7e1vT+tLq
Wumsu7Hn3/7bAMXjwUr67ZAH+67fOU5j/GUPH1ue/eQ45/zu53X+1c6DDJI4/aIqY74dtb/U0aiv
MijsYR9XoRdEG0vLFtLCtD0PKUg4iCh/feDWHvlyNJJ2cd3H9Gb768mB5QQqQzaqKe0fQJH3ea4M
6wpG261MlqYB6FeNtA66p/koPiWwl+aXiD4Ylz6Ni9N5G/ZB5tfOrY2133v8S/U6eKMa870IFPPr
6LGHhIIaXaksBzAQwfUkC2K185CHSqHP7UzQWkGrIvDkXdOhhGX2pzk1ASX8tIkfs7HMimmVyvVh
/gyOKE2+BkMcQDiDtJoaeSg3DMGWbjHtfeeb4XmK83kFsar23m2c4sVTnaNMBh2uoOlW5djab+LK
kuh7ZeTJVSy3hcudJec8VaONw5OU4pgdqLuwS4uL0zd5upFLOhpnNTXOj9kg7lFcilReDAmv7LGO
bbojkhyETfWH7M91wH7rfvHXPSTnKcjqNDcGPgcfttxcxrAlNRT7ZbSWqdzRrIHt63xJocVb87fX
Hdsgom/Sz5q13Wfen5T8V5rW2d+9BgEc07ALSlYVxc2fsTnFONDVhiuxAIzND6VKkjJv2ku+1NAB
Mh1JoPRfKR4A1fKn/kUtEzoSc9c/2LFv3xuTAnU65P2rTyPp1QCVtRJ8lWHr/VXPIYxt/d74IKbM
tpmuP0wf5qLV2BjVNepBSlR6Uu+UyIYtohu015l0ICJSUf6t8JuTZfjGp/+KyEILksa5z6k/kB9P
h098AEvfPoYMkg+39CxAgwFE+W8TkkAftY+yiE1SaDzuo4fhjwVWRL2ztWMF1silPFzz9rUsmoFo
XnjX5/MOUivjk0lrDC22CMfEi6mM9HNBQOlQ9v51kWFk3rumVX9ZNKJNo6T1vVy4lK0G9mTPBjmU
eFm/Ca2FbrkK6v+1lbTpN7JmWJirSJIaW/EJkZX4nvdBCSCgZ5QQSE5T0F+NeSsb1T+FVT7ePXjB
7FUVdEDZiuGqlPgeE0pp3NLx8ljkD+5wHwwnvIzpfIjC2o6209hox8YLv7R0AEZbQ1PGfZ3Q/y3B
j3U2UiFbo4MeUe4MSo2f5lJp29APE26zeBrvEi5D0GkfxwzCzlTN6GLm45D/pKpGDovAq4kp/0mj
z5wVGp3ZwyfBEic++QgkGPrTH3GPz1NsY1n3/Kye62SJ3Cv/k9Zohfbb6GLqtX0JO82+BNNEovZp
y5Ve2MUqcqdqJ+YYZNWPGNQ6MxjH2db1RzAe71SjonZkgq2/2cuQKqGyyeBURm58mRGnDA2gG2SN
PGNf58lwq7u+vz1WG86XEhbGNUJyaE+oevS57l4amGkBSNbqdW75/MU9U4TeNmXlPqLI4n/oklSh
DDgrb2qQniWqj8scnmV1WtW1W27CPm3Ws20bL+gKmy9942m0A3P0Xlzm4hJ/7WX7oUm7q/hlKKF7
WXvj2O6pCtOmGnXzDtkLCIObOkHNcOSrDSPD69OXjFnzmi2D+JqGpgYJkSFJk37tJj6ERG5Q2bdF
KfB9FbXwwmmNCtvwqJ+NcLS2XlwMH6fU/FgVhv29TGlPQo7vy/81tBzsjwqaYd85gpLDbX+EBgZN
fc+7ZoHTf1xCi+Wu9f/etWwHD2nJYm2BenjRaZDeOHWfb6uyYG+6+Iopag8QaU8UY/7xQZvQXFF1
3xtLhITJEFUjbaBKeats33kxsjA4j0XyNs6Gs4sTtDtTusavmVVo16aq5mkll940eGtk2ttN3fn/
ODOoga4SPsWgH8kFjHuJFt8vq7uFCSD2tHMzUVkDiL3cN10auntN31HV0c42KaUf2FHHuhQOdFlj
0J9UFzJ9Wn7yN7r4fMoamrcWUyY0XZ1XnVGWR/Gxx8nfUu3M8bB5dRYDZgg4vxHIWMmcRKWBp230
LlW2EiITmaq8aarHI2j5UV4BVSPs2LvnT0euddprYzI8fros8k16iIqgnQ7Pnw7B9mrQ6vikeuH7
cNDnqwy1CV5mVQHurcZFmWGZ0PkQ+FU4i1IUpMEPcxoD9bEkbhT74M3hO/RP1WtjIyRJKyE0gQZy
ZJAkzeE83mSwO2+8RQV1ApQzSYf9y29XwVaNEgeVQXKRks7LY7M/0zZorCTzF/ldf/Yz3t1GEKeX
UQnti748h2jGsn4x/bz3Nk6ErKWE/Ffc01dTbtDnhYZmuZ0M/XLl0imFrJp9Q+9jWFkkqSDzsMN3
4RAVl7Yavz7yFEuyYl4iAjYKJ/H9jKCNO3znBV57jMIMMj1kDF7M3MhWXpjNX6sWGLCu6ektbRvl
UPVK69JMSmZ8BUITvU/Dca+O95cYzUhDuly5tp3eYX3eocFVXJ4uuZqL+O++Co3Db353qLq14huv
NJmD3aYLh7pkyfNyGHYlSKC7DjTsMBWQP9teXa1rqCR2qZVYL3YwWC8exFw7M/OqNYStaFW6qCpc
/Ar6+SVEBoCEMXo7w15PA5pxDHgF9ZIzrOhIRos0iBFHdF70xrFL9crYaEhb3FSCxSdhIUhJ1Bkq
dy2ptL6t7WPkN+9/z7hF1ddZ5VseQwn5BlgDmshm1j+iMeuvBxSHX72F+xRG/vxK8ytsTX4T7FW1
pudn5oCemdb3iefpsuVoL88hS4PuAtLP03dxc3d9Qz3LJPtTdRfpUHrA8nvqlyHwG36NcmlPcHDK
VZalOkj3hZJTpieoL3ZOmn10BoNdJen/c1NDKgB8Mbd/XHr1F6q+qAMsgjJIlwb7qBrQouHz0vom
+eh2gb13I8PbG2SQP7haenfqoP/TKzmmZk0yvlQIvJ59F/kLh87jP4OtzAeQ2W2cubXOBQUHqk0w
UoJSGGiitGBybr/k/dSfvYFcN29GXL3d/Jh8hvnKSEdqmDRrCXlO0JBdzmp3SpUoPrs+rA+gCuPz
0xSfvUzIlQyZPwOGAEJMejQy2k0h9m9Bw1y/+lmdn0mlBG9+Gv2lTnCGijUvp306KbS8n1/FM/S9
eo5i77NMPYJiDnrx1KSb55rIyMP1UAcktZa7yhBrzZGaeXQTS7U9++Zrxe55I3pknANCWZ8yp9m3
VDLv9TLIlbVs6KhnmY8Jd/Tphp6Tz2DfdBJ1tX2PzNC5o8rWHmlWgmrnX8snNLA2Tj4hHbvEPpa7
hvESwiJ++nE3Bz3GKAYDYgSItVYRmgqbokGmxF90r5Rp/iGDpbiZ9otJQen9CNVhlCPy5AbmvMnV
72asapeMYtJ1Jsc5bwq30DYWL7KtQHK8xvJv+Tz9aBpb2kRc3/00h356TTiC73nuLX0e9EMnXcEm
sSn+FEuG1IElcyWXk9+DDtNDpABc5foMkatYDzM0U2cIijUES6u5+WwqrfUundzVVLvGq71YfZg6
a8gggIEtZt0qFqqpwzXvx2YNm0+1y9hCxODXUUvlzecda8vCbjIFILPd3yKzdV7HIHLuFc/XR7DH
IezsJsm3RCaTyHnlEJIi+FW96/3oY+Kg4rRSkw50ATTZwpc9LZZwYwubds63gH6KPKPsAscyX+Vg
81gmMVmo/ueyhU3byX1OvpZ+rHzd46DbApv3ax2qzeVSNxVQ+rl1+NUn0xLuaDyOvdzTNxItgx+A
bn/Y8NaRj+kKtg3LzWRwaJUBOUH9AqG0U+R0ydWl3eTgTEDgFstQkgScAlfBMkxUMHh/jVR/Qvo9
IQfA+QzsSa/+YsYwYNGSHjuAMv8VJytyqK540/FwrBzfOivFos41IwBMixKNReZOCc3xgmj5eNG1
kG/cTzMPcyUH9GrHK+CR/SPQW6YlBgbkrAMu/M8ayzetbTohYtGqUNqu5JboK1V+VdwRofHura6+
tyHvONkI7dxlmJoYnko9OYJI5Bcuvt7M0ITreC/84mw8/X1IVugEo9Z/rwV7u1EgckiiW9yo5Wam
N+ODE+ZQZSD05Vu18oGe2mvfWfNLWebsW6bIB66VQZ1JC6U9ZDYMWWnzCo1JfazGodh3Tqy9r0v9
u0TQiXimjJZ9DjOv36KmYJztLGzINNiOeah9rzn8J63Jg+GkX0hQamqK+coBOf4LKYrM/EKDYjsN
6fbQ4/3x78A5hv6l8mJoDajj7OPW+lNZ2EpkcBemkqcpV33T0a2ATPRv/mesR0/2HtHqP8UVkWOn
Fi4MKD9vp+sDkE8IHsWf+8OtGTu0lJtSe2npCd40hZ9sxaQFTXvJULehCbP64+mSq3qcUCJndxwi
tYboTTHzeQNe2ZeZr75ICHwdPAI43a3FlAk145XgKsZGbm5M2T5DMxiYX64cozh+sRb5eqSXxlvl
5iDvloEHW7JBHljbqFVb6iuZlkBjKk/5CNNi6ARfpzBBPUw0WB23OqjeRKYKyb1pUWCtRHIvy/ye
zqQFujeG1njpyvBzQ1XpaoGOfe+XYbAx5iE7VPHcv4/Gyd4XmZNvZDZHluCqp/4fMlnxeLxoSvSH
BmPNXVfs+G4uw8ChjMe/XUIr9M+EXI31lB/iib9tMb0ZqT65CkfFvsy8T+UmaPMA35dbdXO4R+sh
vIAusK5d/LnMp+DswutytpdBrv7L918hY9rRWRjPm//30rGD1yHX9a2oHzyFEZ6mXD10EmRabPLX
P7QSsp9Xz4lMrXsEiDWYrpbZ571idYI3zYXuORwNC60h1S2OYV+AZoNHej2qc8aezYqVQzdX2RlS
1ewsV/Myg1TXznTAcHua3Ww0FeWxyukgG8jzVL/RabYk5LI6cS5oU6DTV+Zvkza9VyggfkkczdgO
ydK3OmCSjF91qVfRaNcHZ7hwkg0KTd5bPlv7Fr6gc70McZZP5VFsa1ChH+r0YRcNenR0xJQgLbR9
GICX+Mdl3eQfDTuZjppWUetLS586/JA4wA0Q5GFXA+VC1WSItlr+eVwscT3jxLQ6K10rdl+ey8w9
NqXVfQSw2B+UaGkwasz+iw7m3WUj8scACnTbqrWyUIIYb3zu3zzUQP7I2oJ3RTimL9SaVmrehC+z
49Nor+p5voaSY94EQXx5VE3bpUIq5c64YPs/wvollvgDjmgrepaKdWM42tqwoRgOEn96V6jNfKZf
F/5u1fscR2NyB9JhnSekrleIYrUfSS5ElG+DjBosZgKNy66mCwQMfGquLXcydql0YakqTZR51h6y
KfRv4pOrLNM+BaaHaGoIqNhZXj3WMlSm594tf/yYZkN+evoRsxwuiu/uJQCW2eHY6+jbmbXivQY+
oMIY9nsShcGwcpsBDculqbaNwgRxAOULDeV3KLlMZzOXkX3RkBGgyuDPO14Y4UZf2r7LwqhXakgD
kzW3+ofJB5sh5nO27932IqbMiqm2dNt0hZ3Ef9NDUdE1kfsHS9HnTZjT1Om62QBtRh6jWEnLZxEZ
f46RW9+1vEs+9YdxmItPtmYqW5VtMq/Wb7MDfkiYJwCn0o9kzrsnNUVLMeCkD+DKhymA3QJtshIF
QhRAHK+1HgwYaTBAXBfEaO0KA0ZY1xbbzmFG7gGWDCvl+ReE5ssYeyHtuHSLB1YZfQCvBdHu4guC
YIR/+59ZuRJf4St0QDi0PiZ64fMx68N6Gudx5yLhBqtYgOJnHc4RCosKtvu9N9GLCs25Rlat1Y9t
p+183+zblfgyepda2J+8+hEjTs3S9GNP4G/+oXZgekQIr6pWPeKxe2OhESib+RX+Tqgb/UxFqskJ
r4CHkm2AKvxaCdLoajcKVXPV0KJTm0QkGPO63+WZmr6b88JeqdQn/vSUaOtDHva35xjXdvRicAam
ySuEn1C5NJ1Tm2wPMUXEa6wX6bpvw3yDvDwKqmVSWvuJyo7JRvk0pREIMnt597l8I050tiO07U63
wc3ywxQZyTys6OEZOGWZyj1uW+U+OuHnKI8Rnlks8Yd5Yp9iTq7o4xXognpW/AaYIYGREq16bQRD
MzdVn6wj970Bh81Lnfe3QLW0Q1ihNJtYNYdnufxlCItPuce5+emaZnaewMWcpbXhjFj2fG9Cni1u
rAx7S426eBu602sDF8QpXmYlhLMVCT41BJPQgXNuXeeIAsWNFOikUhwLVVo35vdwE1FMa3c8LJVX
M1D8V2SfgITo2lexxJ9VkQnjquOvEZHwH2FWP/Zrtcr7vcT1VePfe3qbeZi770wLXc04zLSdOfnl
53jqdgUV9j9DBf0AOzLnm+J59ZXuYWUtx/ukd1cJ38YvzUJWb6BydOrSrDvTe/I5UJAeyszR+KOI
1WMjpdN0hgAaZsjvbZRSnfKr4KMWm9pmAtZzTzqrO8x9aaLAGcGXPBofGtOExkvELxGMiU8tSI/V
o1bgTWTCfrf7ZV4xl9pMkpAHk/XAl+1tOfvZUerOkZbeXE4l51xLeLHYna/v65ryUudEcJO5Y3B6
lJu0QH9n04l8bKvOdjY2lEx7o7KRTakGoHvakG1QpER+kg0ZWca2ALCpG5/N2DgOShZ/7w2SXG2Q
Je9rJZj2AYDMYxbPwaa0OFyI2oNJgpmdOOIyJ7HlKqee+sMptgxIOcdb8Dz3iobzqTDd+gGcMku1
2ChaHG/yceHnmtw7NEs+5JB9CypiTObTsAxyJYNnIJxsx2G/eujFVhpJyw6ZG5FxHejdemi/tg0P
8txZeOsgLhiFpeCn7xkmq8S/3AOogAtUsNuVyxYm69CGUkUmSmwZHnZoN6hMJu034Vqv4IXIV/rC
efXgXmc7ctL5AH84+ejtk1/1fHYTYoegXaZNivTDxpzC4d7XzYDeFFdIbHDyNzplK76gUlF3yNVp
gms6GvbPQIn2wuJb3iT58Tc/maZrZfbmPvDml8IuvzZa3nI4DowPTpl/LcYkQjNGFAg9RIHiYNxD
rqnfqY5ZGyWMjPfgCUBBwG+1H3pN3QVdjMoM9YWvcpXTSP64evrKp89ooLSzFLRlu1J79ZLxFth1
88nzqfX3DtpmYkLGgnJtEkOnllnNJ0AUCzdo1t/ENHxAUYn70Wuz8k4C77usqQ2bZ1jt2hsJgo4x
RpmHx52Yjda9ywDch3qp3NpRj1/iSc2ASTSfxZIhb3IfJKBhHgKl9065a3qndBk8aoq8WPo9TQoU
8Elz7by4XIAnmvbeXMSbXCNN1jKbh6p1ywP1VazHglvqNv370MuKLXJlw9ZExOylA5Kzy+h2nvzw
Dsjoqqixt69B9t/LZdDnKDxAuFesRrtLrBVJz/JuqPF4bHr1s+hsiKvKPe+YasZXu0qLzWRGEFtm
VQW8Tx1uqaZdGgr478TV+xM0oq4bnrw2jYCTXOgbSfStq1bNSQbkUOw9Z2loUvL45Nblp6FW+x0o
oeZBUg+zACT1U/YhLzUPulR462XgxdVtA1jweW784ytrdIbLRD/KonlZKZMly4fM/5/llEvqDblI
jskxCpdtjKaxDK4KkGtVhXOzyviFQ9/ADKg3lFidLmDqESBuh+xmr4OflH6CzkJxyIfxgkPoP5xb
v030Ab3SLtT1Q9YgYiYnjLmJqv4ihw85Z8xG5fIksvvV1JJXK7NkFVn59FI5NU1/uU7C26ZxeIUE
dXi1yvzQTk6E7rjff6pndkSPUmIx0zRspYrxyWbzEpql9SGnDfw+6cpf4lZnEoHAJYztbI7TVsvD
eKMuOfwctq8DzaJfECUHXhP+lAGXCbSqvkiY+EUKXK5kElbmL2JNUgxYhuckNCjrYGoPCHEOJ1qj
h1MbBD+utG781fT6gQx9HL259ex46AUALUKm5HNYT9Ux9fvppezfU8PqUTxadnR2BDxsrmZev5PL
28xu3jdlDg01icf6GFcBpcjCGHYdoBzeTGZ8ok31CP4gOA8wia5aVIFfis7/7NJo+Rmk5LSnKYU/
vNaL4PLX2xVKESGtiUn7sQLSQd00+uwW3nQew7AFuMwqD56CTe8CpJ2i8L2BpsVm0sf+PI8FNa/l
Sl2Gp+9ppnXulaunzXrXzPXVzGa/ydt7opQlr/sq+9aMqJma0/iVZFa8LSwXsI2asLHjTz7tFJNt
K4CDuAn690kLsq7LYMR7zCJ8+5bZ3komxaUN0S1JrezmA2JCU9WK62pPk3tevypu2650A7JAd6BE
KoMDrhDpYIefOVV/xyBVvwFce9+o7fChKIDdjLHT7h3dqE/+QrtVxt9n104+xo4X8NqbF5xMZXwy
5m7YZ0bubVstjrYeBHabfnaCl7rYNEgC3u3GSyiZ2ZO2S5Q2X3dTFr44XY5T7eNP1agUpPFYIIOW
msoJQYHX5ReZb/OYd1ld5ydvDZ5OCd+gYSz2Q9b+EQAyOmu1uW/c5WstJSwZfk7M8u0v/X+qXDEb
rPPMCiltzalaH3rX+v5425dN+Y2fkxwHDYwajR3/Nqv81FZmA3ljTlezo9TW1VoGuUrc0Lp6U6Zu
oJ+x1ukwp/NKnM/A3s0OdQjKUvy/hHhQP+/BTn5XY92CXJhb/RLSa3Dy13am754zgUkFZZx5xLbp
3K1IPkNeO5aHsUC3XSyjn9xi85gwTGIW4e0GRNeRB358mdR9+5C3BE+N6GUHO0cMh7E4YZ7iEqan
8TJGl4clE5E5fYIkA+gW9F1s85PuryI5O3ZVfw+dmqRT7IxvzqANe9+PrONkusXd5+G1gbI4/Go4
zVHWpHH1mpQVf2/Q7aZ+8lfVTT2Fcr9/Swz3e04u5Swui+zqzbXdo1gTIhRvvg0NUNNb0bYam/gV
IVRwuOqrXvf+VqM+uxHTZle5UgwjOUaLzHx0ZYNuvSbL9Tjkyllrzb0y+tvMqKNPQzw7J6sZ+Ksv
+27tBZp1omaMKIs5hnDaKexUuwrJlKQ691pN/TVx7z6UEiev6PNT2dY7C+buo58hMKFqfnnUIB9c
Fz3a29CYIOsBpevkHRo7+jiZTr3NlqIm+NkWyTnXWQTLoxZkjY9w03KIkmFeTkhP8+kLmvtUJuFj
Tlui/q+hvy2vPGqaZbjkU8Kzpzg3x1NcnuAkwJLtFJv5JZ7D4iJXeWFQwxcbfFlx4Ww9n50cWTrC
/NYDNficfKyFkf6oWcofAx30fZB804ZWA9w/JfegcqNzHcIi2mZ2/gmw5V1OAdDsfXb4qn2I4hyA
axD7R4gI2kuNTtVGS6f+0xTwdIdprrr6k9J/yq1g1fWD/aGHqu/e9dMXiTLMxjvEDix0Ylocqjcu
7TxHMfsE8JCjla+T09LFOHmPKMqt9c5uQ5TCICyLyToe7daMb3kVRFtlLqwPbMrAfJZj/tdYveeV
af3txtOHqnbrz3UE75lSZuljtTqqxpH0TXxjm/ljda1HKc/poFhWZymUHpG9MufyU5Jn8XualZGT
z2JrV1u8kLIZVlF6l/8sO5r/naq3bhqck9cEimwAdUw0/EWqeVB8nS3VhKWzrE+OW3uHcUzojkp1
fVNNZn9Pu17ZL+y1JACS8mInhbrzAIi8Zp5voIir+5+cpP4GCqv6KwT2/mDnGVVqW50RnYxgWmhV
CvbIdj0N5350hrPCCYpC8HwUywK7BeNwUMbV6hnzsB9zmZGMZ5lqNA3qmRCCADEfQXIXv4QfoRlQ
PPF7tMFl4K8pvNnjXXGj/CrG0x0CTbiFM+wSTebq+98mJBjtN30zepWzdpdbOlaVqVSjovBYJ3GP
tLHeRsaat8kVTUnrY1DEzSUK6NiZyEN+TI2qOthGD9HsMutB6bUt49nby2zU1u4q4DlxltnGcREk
cvWXxusoT4dFckgcvjQlArdJo4cQyu9aC1IeoEGhs/VauknzJO8vQVlfPQiugnVnlPrd94CCVNFr
p2kRyQ6GBKHLGHbL2yMqt8pXkoPOOcobmrdnBVpMpTHiowTLWg5BEPe3prl73sWgiLUdet3e2Eh8
BDyKwnyP1kS5pgLYXqm1gj9aUkzzkLpbZNrrrQ+RwTsHrdqXKei3lO/h7ZssKmDp4OpHCVY46p0M
FRa9EvrCi1/SQA1fxvfWqcLjs99CdsqL37T57MX/3Dz/9GdDV5+92D2YKF6cZZibkDLOf5iBGesc
etxs9YizWgPyoyVwfl7+svDpjN1S34K2y1Zyc7WAvaVCzWLzrCBwrLLX8Rhn62cJ4nf55v+2JV6q
FY9ihthqZh7pvnePRRRQ9kXiczUs4llW13j1fhqddqUNgFU0arlXP9Fo95JLCUpWY5DrIIvr9Gxz
0KMN/AehXvBRB1/0P/x5sMKPNOxYiPZAwbZ7Eug9V4qPhv15V4z84cpErdaoIHqFdizY7d67yPkg
6K06aXg9WObDkrmflswtkQL7gjX1ESndnz8j6yiztyAsvK305CL4dJiaaLxL/62RDtXOM0JvI5N2
lmVvkGLJ3GNYxF4NHbpUadW1/R6tXDt6J5OyJnGQOMo9Mz9bhvuVh+u7LjEUgP3Nj4GtHUny5iru
XPFtlXy0pq5iv212EqYXBlRDMg/b8LBrEd5m6wRZ+b8TMr/bvyRoZErsfEnl9CL5/cu8XNLu4f/g
SLdaKMZIRVXwVcIoT10qtjjORJoNuUyfndG2Ipsil16UUaBSpwWaS/nbae0WthUq7siy1vpCP/6T
QEiohJ6muXARPRmIFA0wVZqEzlpCJBg0mw9m0J820tZtoLX2YpjfHv14Yqnlt2eXttR3guL7g5vQ
+hEtLdv/Wv+bh3s8+v/kjpQVOs2FBkPt3V3ktA7QBsMBrMBVl0TutUdPMA/S7PT0D5XVzatB74ad
oSbj6hn8vIG23GVZS/4kA0Hxz41zr3NXpkqWM3My/4ZsQLmmmkWT92Lm7QgYc7nKvEk91HbyF51u
KAmIL4X1HqxwiJJsEA0JiilhcAs6U31L0d1acYiHt79KtLd6mQjV6lIvlkS45qRv0tyHCGtZIAMl
jVXZUcvux9Rd12k/PpIgdqN/SAJ0yYsyLEEcZHq/VSuj2rgqut4rsDpwJXr1kSIFKd5CH3e9XwHM
Em6axyWfTfxgthF6m99ZbMT5G9ON0NvYNDOti45GtXYdlPRjwQvZ8mApjIUj8R9rdmd72DgBTQQh
FcfHcyVtzC1HS+skj5D/ovP04qldtwAyN/LQ+e0ZJL6ZEtPBR8tNLELLQ2cDL5g2Tqgnq194QGX1
PL0YIJYuEv1fN4XpVlslU+89npWNPBAlMFnIROkKOMFwdEVSl548J7k9AfaLq1hcjxz6YobKkNzU
DEJJP4pb2uOT9jK1zfdHfU/L50On6dZdynsm75INrIScxXNwzpRRvPu84JGyCZxarn0Qz9Ntm523
i+kdgB2JUBmydvpjVhV3LwD8ZPndq2h6bMUU4L5cyfCA56dBRfYf/fFffIg3fqgVU2M/GJQ3mMPY
CNh8/8UMi3T3SPr/NB81Aod22H2gjpAxtvzWJlOJ32SwQrOBXQSVhnQR0hOfTaOO6dXJTazQQMuY
3uMjjRT+zSvGmL8VGsrZAgvxJq999WwYtGTJl+qn6aSdv+khg1qj7B3eZTCmILonASnhwtGt3W8T
eRpmu9Cg7vXbxAD7CSkMqhg/76TQvbTyRgS/JD8lCS27aU8U3OeTWJnkASSP5TIRU4A5FsO3VPer
qwxkVurHlZiB2n0rFOAwv/nFzEy1uqLGTiPcAHL7v9bXUxGvp4SMDrChYL1sQ745PqIuYzp9ydCa
2Wo6nE80X6cvmpP/f0e4PoIzhTW8lIGL6J8JPgXtn37XN+1w8nV1VeYtvV7xmFJir+EYNRfeBBms
2jLOdWttVLobHi7xQxbbs47O8lpTysvDfC6zS+uz3xk0uPx7mbbwLkAUnwD4tGD3+vlznnGFGZTb
gWrGWmZlotHcFxfg5PFJ2VoMNlXqLD49mF0X06r86PR4Eglla7Dwu3JsfUxk0mAmPpn1PRPa33Lt
oaABirFCUzTUr7Xdatc6a41pNVewi8GBu0bqAt8yocO9Oq3E1not3GcjYtxVT/J4I/NyC1NVjXXt
xnQULgtlGIs0mha6m8/hXNS8RriZTDzu+LDLtcYGZmtUo3fU2jF4s13/vVsO6ZfCRGBRH8cCBFWU
fpmQXdYotpCHjOILz0JqtAgF7DK1TPdVETTroh2VM7Iu9qcZAvSFPBNmXAW6YuNjZ+avowMwVY/i
/0PZdS3HjWvbL2IVQRAMr+wcJDlqbL+wPJ45zDmA5NffhU1ZaPfIU3NfUNgBIBW6Ce6wFrgF8mY5
eWWTBKSjIYzN/p0NaNoekAKrnjnhD18iSUgObO63nvAEGlAQRvIollTFaNRS1OhaRzME/hFLooJW
koVyDD3x4nhX6Xq3mJxpVwvBwhO4CQ8Urit1gG4uvstxStEsjUAzGSmER+JP2xrt0x45+z41KG0n
d62mhbDRftr2z/2kWSKXwMsDs72XwChFR0nMTDeJtjQNe3cfdmF8mlCK2ux1GPWtddoqTO92mZgy
vL2QuW85WtxoGtrJtPOQ/wjq1kN0H62p7XVWA/AP2mtS11CSbGeIK6AOs9qTD5m1I4nr4BggPIv5
fkLMFEFtDFZUJesM0OL/0P1XvzgCMz0OpgfaLuq9vxZXeHtUtBQPQ4eDQ0BTGmwUElasAAmb4xcP
Wk8z0i1tiPN3ER1Jdb+eXPrEAXw/0pdIyOEaei3NJF0Sx6kgT23zIvDOgVQYsOu8edk2PMerAkoD
AWGCGQpX/CqgKQ3IKgBjBeDBlbJq/ZvOtI2vCsjIrHf9rc6KeByYCWrhtDOtpRUVZ8VZjD9wCDWN
DSBvlgto5AK8iY5ni0rAwGO/XPKaLfWJpuRj4Sm/FQ0qcFoJcgW04ObmZTWDGCxAA221U03ZZ1eG
/NxY7HaofhXJeqfTy2gXcrnT5QPIFkVaAJ1IXcMM0UkevHVNvbXhtdUO2AUycBUKhjD4MSqAuN70
XvmIKg8FpaDqxZrFWg23OuUzdOLYdZMHEFDlplS0E82UkcUTkHRAmjRmCAHJ0UdgOnP6RCHRZpcm
tbqXaR5NC6Cwa5Vr5DF6SDuw7fYm4MVNYwZ8f1wZDGU7pYvX7WmaDw7P/wTKNCy8xUlZqOHFs4sN
NBXF7W5dQ3bXLoHsrBDz6P6MZHHQ1tM7gJn5542TFeiIDoBB8RPRYM8Kc8RGYQXq+WFZZf0T6x3v
LbmRFkGKeuA9EKv7S9u5gKOVYPmmWVobVh2QvE5JuzipXQfaH7yPf/UizfdkJf3qQnIrQUaxWadq
d/Qr9JfJS0/zPCVnsEhH28gLm+2kQh7j5KOJ0KAYR8ssEA0jkUeWoR0BaqgiICQCrXE+eTmO4kpf
JegmAXLmrmFSXPQgQoFq9TH7A8Uw0eFO/1sRJe7iQkvJxcf6GAVs63qtN3wX+BEWumTlkgEWO7FH
/A+4oj207YhyWisG8xX63v1tgt/g9kbJkHo45jZAxskH5FHpE1eDhdziQzQ1eP1UrFlK5RieeYmy
8rB+n3uNQL4IGaeN/toGHFe3fueTbn0a0NRHK+V2To10c/dwWCq8zLFqbLbE3s5xAeABNE7gIyt8
Bi7UhEPFMiHnA1p3gfNiuSUZVQVeUA1ZukuVmXQ3ZnKfzKg+5On0jaxlh+qVGmiihM1UKtAmmqGu
E7xygOYBQtMC+skNsBZxEeZWGU5NaPUJyI0GQnRCL1m58Wwr3uYGQyUoOkJA2cGM6EKzxbKiC/Jb
CrxUWW6mlVemKPOlVbTAiOwu6Ey0a6cumh1s1Tih4GbWGemWIgnPE1rP7/SxWqBX1RMv0ESWAzf+
VwO56LUzciPIC4z1Tl9Mijo9ogn5G9X8dKZKwznyC9UHodFFgoNL6cxq+UIeC9UMvfr9VkcbxKrK
CDHdmz1pwZwD3WNmKTiuAIeGY9/yqTdnCdBC83/UJQ2GlHA/ZnLZm3GdfAmB4BDUDNFlBB5KFA/E
267M0i9GFNnneOgcxAJS4/NY/eHniokALw9qjHE8CtWAPoS/zS7nO5JWHxd5RbEhhR4cWkgyEv0v
q7WZdOvm2sfIQm+9jNalwGM4GGjmJ5Voexbu1suC9NIsg3VOxtwYxuMM2l+jdkFAFvkDu3AVIqYZ
DWD7+QYGnmVPeulUP/1ulvxj+rpo9ael4td99WVufOiKvS++IVWFMlp1Ozd7v7lkXT0NUYQWxY+W
i+Irw5g+la0VPcTI0W28wqq/AjcHCXSHias9lc4nNFkfSV+GBvrVvcnbgrAHtUDfJGhN0DWMwmoX
L+wKWaX+Gqbeu8YDMC7gHLpHswFbMOmdbgDnby3lRXQfc5dnW6NMzTMNHsg+z0kxySK4l8mkPbU5
A8jHyxrts+6hZXJ3eTK9bKyX6y0jfd0b9yaLvE2MDoZNZE0u2FpSD/2evNxGTieAWg4dDfXsuGfp
NQOYIpWSZJq1ykKzmIHT6n4NWWiw+wEwHVr+/ZbkA2YWVBOZCJfodfqqepubq9Kt3Pms5sXxxxMS
b+AIHaxz7ljW2carFt/QtDctpwBbYOUWqwN5lcqL7FqkWWMa1plmNKzryDtk09YeOn6kZaTqALiB
V+HXJaR0O9Giyg68hiaKMH0jRshJDTSjSkyaVaJhZy2u3jUVbuo1Ie2x2u599X60lRb1cnfhh2Zs
I9Rdoz5Uu0WWgyy+a4+bGeU0VSARLUUqTnbJJUyNGkDfI0sujhpIyZKpqQKg3gJlnxQWosn70h6/
3azUa1Cnw18c1/1vdq7RpXhBaQpHicv0pY+Q2urc5h0+ztUDeoqrh6LFYzLQcokPKeKGibHXuhsf
2gFsPesO5OJTiQZNaVhCFMviWyUEAwoukHfD3+D7bQ5e3+UPyOqhUUg1AZI4smXpt0g65g+8xdN+
Kk4kMKWZXQ/HW/JDu3eBXkRuAAG5nnFMhtlEWRXQNi0v6CuzepgShKqlmMRG3zjN1rune1HhCy/n
V32zNzcfliilTJNebG6Uc9c0w7YsDrOcrasFkp+unGRT79FHG26R/ZwvRTuAMJemNKAger5UWkky
WYI65dNFO92tIXFdCEzseXUkJedR3QQ3y2+0d5us6yM2ICRjjl8sQDceuOrpyRbUaNBgq6JBARig
1VATGWcLAKMbJTn2Sndn0Dpy0fvHOdv1C7oKatcrUSyBwWmXlwG9yBEIyZWMUP+CpiVQWIdNUa0+
czGidEO7A6hy2vYOyzYWndPePK2hny/Ct/mMhht1zqNj3DD8AtGpRTTDiROC9459lCUoLlqkcMCu
HWb4X3CwmqaR7HE0HGvAnJZtvvoghpmBZvSnN83WJTbgvbtAeXd5+uJ9v2NSNDW4odFyST5eVjTo
+FNbAmh6QhNe/9l3BjSGlQwlsUkLIOFodBfQi9Z+/LgMw7KxcnSYxhxoqkFWVMt1nCMh9oi09AjU
2miuiBxwz09gnLsWQwwvs+2RqpTj87oJWfpSDOeSTwolEhvTNchQF19toO0AMEztkiiWvjlvTqkz
AeBADaPPM1TGoXK7A8lCH5DyZsq6gUEbonOGmYjOqzVVVb2szvAmBmDAUYBOQCn59IjjHruQGxlf
1qtl+qI2eNOOfZRdaNG6nrzvth97YESD3WCPQkFk04ults6gwMUT5dcByQTr3AoQXJOhKbyf3v++
hKyogLLx1KE165y2u9lp1U6ZfXHckR24+iKv8h5f7J36jieZZnrQOpeeAGRZ12iTUBvNfu2hBqgI
tP6tbUj3H1xuLvfWNl4OlFU5ZP8j443z29O3trhfadLTjLStzMFzL4cc/0w/fzG//0XdXFK26JQt
vdoNyhyIK+h8Hs4ChBo5kAsBJ+G8DuhDgVLL5DmPCJsENKXlZE4swPuv25FMZprpS+h9bva9uyL5
3OnuLsWG2t2LFggP6j71Lfz2kuSy3iAtubm6vtz6899dqkOmHhgDZmdHScANuzmCpNi5OCresJjT
eHKEBHgEJD3whKE9imRy7l9XmGMCy6/rVm9zQRh+v9pXDXm5fFx3j6yyagO8JKAGJGTJbv1XjhhO
PzSloVKHk0YNFv2PkLzQEUnbUWcX76wcxOP3e1R90sV70rasEs5GL6LZuhNterP/iAIYByxYG964
qCVMkZ2ioXHYy+zfdayJAbxJPnwK/9OS/7r1nd+d+P+6y7u1d6LeygSH3yZJTHPrpNEegW60O5sj
wLEKgacFwKkrwLSVASqAgaDtp+iNpyn5ZMCmOi7S/7RkAL0KxjlHSlstpsERIBPuOsA+ad26K3LR
I5iqLG9LexmRa4HAiK7Qlf9DSKrclgnIHtTpkYZOne/WSmAcw1rU4Vh/k25QhibFmWcrxJ84NotL
yhM05CKmqRt9HRXbbZcxRBYJGBHKSB4mBXg7YJhcHRjIjQw0I2RlWvXrlmsb8atBDuVy4LL4AXwU
BHTVwDKz23ed8wWw/+DBMUoEdslQl3JM9tRksGq5EefrGrKHzSVsQHI0NDz+iHircZqMcVbQwkCP
ioV7yIBqcQBgUnEdELC6RkaDmGReBCi2w/8y6ciKrroXF9KtZun62S6UjhWQjz8boF3Vm9EaLdLC
Zan/7LLc25M+MxGEGjiKvGXqokKR+/nwKJAuG+qlvpgAXX/0UEn2SPqok+PVAFr3nZ6MpvBAyJaA
fkovaN1RMAXVam07NJxsV0e1qSvE2YxiIAL/mjPS6aK7PBKJng2UW9R8AZgX+SXtq9NNd9uJonwC
F2F/iMe6uYCqubkYw8/Z5ERAiwIZ0ienKcI9WclPu9zoehyDPdAI84nZ6GftjL1ljeEqmn0knsjg
VF0BJPFy3pOoDbyxTzK3oqtWmW66XD1QOiItGmQV884UAKMZDRSo8lW0imbacOcX2d4CgE/lSD53
S/Q2elccUGIkAOMaTQbUTs49o94TH7MEdNZD7TAAGEkQw1shAClQdvc0NFaOiEMp98bg2+esQYGO
VaH9KqApDeDoQF3q60COqEZ60el1VQtimbad4g3pSgNZsUCb9V7orf5poX1Qf1Cd6+TU4hFwoSFU
ZQmOl7+IpLO41e4rOf+PzVy0gFGDCxm031u612X/7rteEWFvPGDVdUFdN2z9LvH2BOseFXV/rcvo
B0mE/o6ulCcHeH5AqATue4G3R7yJm/EKFJ+hCeEdut3X1eQfMVSPmoaYzrSgadLk1KQ9sEkyZ/mY
L+C1c/P6AAq77H2IftqnJLQQD0eH0lfg1fJNF3W4LfDpfPZaQAPIkn3NMm/ejzZQqsgNbwZBVU3t
H3bXD6iz2jIxgm77tV+HEs1VMiNwSUoZ85+55Ju0MuqFo61ZmM2GnG4s/5jiPecUdk50EiBaudLA
X2cW65I+QME0OFwjlF0oA5NWnwOX6nXqFj0IB2rP3PTAMumDqMWr5o2dpjH6Ic4gdd/Eloj7gHRN
tOB0Su5mg4cfKRd0qAfWwGoAD2Cf1ccc8uUkZNugzh3MhA9+46MSJbHwv6rwrsrRSfao8nFWgCvS
rYBXmcjDK9oGSEXDHegVukRS8O2i/fUGIev/s6mHBLK57Vn8ffQLlG/ZUn4u+7y6NKEfg5xQTWlo
HXyqb+RsHKoLcmb9BpzHqEp/dSQDiXUIiKYc/Qprv4iTSx99gqprBAVHKdrfmu+GaIR/qhUoXt9M
HP1dSwi20DpNVsdSWWZhuWjHRmPXlVbT4KHztEF1/mEhvD1ypH1SYE3uGehKg5WKZFEMJDSsDCdL
3iH4R7wmtYvuMaCNl2gHghNxlaxmklfuE3J/Waq8NEMK+QNS4ydtyr/4Oy5w/nIBbB7WTmcabDH6
aC/pUGuNwsyswK9K2ZzOfHHQrqQDQQI8tc8qK5JJJoHstW6H+ryX1b6wuL1bnX67590ltLjeEAAM
J+AMDiaYUuSppFdm9XpMMxokvUxrOXs1d+oVuqU3YW2mWa72oRlQifByPeffAbHF1/1pGRn1Vner
SNQu6QJqBaMawDTq9wiuqZID06qXCxUb0MxNEkS1HJv5B8ccHu5cstkZX8oXeGFJY7Nu1Kt6hmWY
7aBLgYyW8ljgQ83GARgaynTrS1eRX71JparpNsiFttC3Mc+FA1gctZiUcwoI0cROUNxNm5Py7ua4
KKxd2wD5oBVlzHd1kgIU3gaXxlPROf059NNE/kVatAmhtpwLdEnaTj5tQSHeW9ET2VCXNZyZPfqn
2ejisUAZFVBvzmHd8IcEJRAPfQ2onBqN0SuBi4HqSEBvYQBoGbBnLeuByFoSondZfYaYx6BVxdeW
jAQ4qJP0DHzkQCCEXAfctboLOBq6C1MzLd6bySdh+QRGJ56gjNZEZu/+eyZNxz+yyAXBtfqa0d8w
N99MBX0fWSKqA233ef0ZuPXFAVjp0RVI2tGVZndikuOZm/bDssuTEPQK2odmoUSOcavX+ChwtecZ
qB/YdF0x4MyDdXq1xFHuUs/HvpfmGZk+EyANvXHofPtAEunHV6PW0ewtEXFaALtp81s+dzraX9+B
XvvvuvW22ABOB26iwBRlKGCapGguBXIpzItyIyCCmI+koYFixWl5Qafssqp1ABibeCCFeRyrFvUC
rD3TW4KbJ2iFBM12YNAbhn4X0S8Xd+8aPTKBQV7iUHnzInPz5qJfbFov5hfP3JOGBivLgVcGPDc3
wYvYXTA8Tov2VDYZunV/E3inBRShx7cLvrbQzHCgHzwX1edwAngb/bx2I5Esb+J21enfD1lffUmv
f6eveq0Cm2h7sAYQRAFM37xYOeh6N+u0MaPmRFPZ59cYcDbHyW0n9BQpz8lthLEBxj5KNZrwpzas
1RRQGc6Gz5Vcd4odANBOqgCLVoKjOGlOiEwqhvslPOJtP/0AvmID2Mj5cJxUjTXpBt7vsqrNn0jK
OpE85Eb4SBKot+uHeETvvD+7D+iedh9oZht8PoOeGbv67gPYjl/0Xj6iWYLlFRiUzY373ucmUjuK
grgYUN0qjbm/MiXiG/eDbbn5OwtsSM9MmEHeOsMnZk3hxyg2wakAp7zPwXFjTJ9pSS7d6MqyheOF
CkbU9wBvVU7tlqx2uBy9Af3+FZAdx4B1nnsFkoJ7dVK8kSYp2hkgkFo4Tn/rQZYBVWBAlgnHnV5K
Br2OZpYwqmORiQ8kOWpT7XbnyzIXpD6Wd7zb0k7YObNB0tXQkdEtjYclARKMaNCZFQMctVQqGiQD
6T1HccCefAFlin4hmgJqGOmpvgPyyrTnPO2fvMQFXIQfN+/BYhuHQ7zpDfBmC7P5nkULA7XE+wLs
YeLgxV6/L3IgHKKzYH6kIQeSEpjQMsS8B6tjB2Me5ous2Bm46+LZqdpTZIbVB2DN4MMwgIo9cZ69
PBZPw8KeycdAGeDFmGMQpo9MPE+eXx9620LplNoB/Kco7O2N8GgK82mKluxUqoQIDcCryoAnxq4m
nqNHUknKz9y5oIb/ZQUZYrFca9cdwPn2qreSEZjODgKQwhxb9DFWpXjwHHzEWgBQjLndbVcAAOru
763+6ISWvBIIQKeQAPKm9I4zepeAy6gwAUhZeAA5tz10xmtkAF4u7kPFOHimKvOAckAQlicVarrR
/5BdaKjVLMzbxgKFCyhYncKINv2EQqjmx+wKILwiB+R5i4UDpW9d0DU1RFuapkqmGZk7N/ZA4UhO
FV4ls5wZwY2SnPQa0YwgxruXSzv61PGyOuh97641tKl/agq+mfusmvd2KufdnPk4hOQTuqDxvYh8
0JoIlQY7cZB9FaglQi4f74mYLkPFz/fyaiLtzYKbKZloqWBzuwMGQhzc7HezvgMg/MsFeb4ToApA
0Xi43AydejxPrjUWKC6H5UV+y+en7t9dbLD0rPv/u58fCtSkrNcE/MDWt8CR89Yt0IYVA/Isz8OP
vHPzfZ4U/Ogg3rXzEiE2Jl6EUZjnPdaJeIEUjlWbzpiXDM1MwMLqx/iY53YBL3TsUZsezUAujR4g
mmYZRytbehAKcD7x+vcN2kMeSGLNmJzwRELdmDK+evDK/nuy5bJFF3d80UicNCOdhWoeQPi8msdm
+JjWNt4bx36+eFU2X5beFpshPEYdIldoTuqHgKasTx48exRHQDJHyRmsND16u8tq2yrWqjnphrPF
/YAkPdiKHOu3IhnwPwiIzHxEhWGieqKAQwGQwwlMrR1HF710L05ZTA/W2EdndDxfRpwcn8y6iJ7y
ZrIOtjTxEvCqo5kBxhqQXl/v1KXlxTuWAxyJeirXTsuql86mmNCxu8rUjgmmM1QQqh5O8pyibh/7
OKMDmHo4hQI14chJP1goTASerZquMi77IL7dqDNFxZyogRxyHOzdwhInrSIPMpLOqo0ahJUVQ+XZ
z23J0Dd9fG3z6NlJvyPehc4wL/Kf+MLCrRHizdsfZhc4ttLcZDLvd27eDxx99b77aNbo8ppq/0oS
+SVjkh4BouVvAUvnH/ppXM6NneMCx8LokSzolsbEkw9np5wJb8cUz0OuKDXIIFkfboQdgrEljtkl
rRt2oZmD1hJ8y9rJTuvIkOQV/koZjaQo3OnQ1/bZticH/FMdoNAPRuQ776IF3AiBV+XPYexFF9KB
UcFBoRk6WBHA2rqOyXYjgaq4DgIUVugwtE1J0KE5yBcBF9AV+BChxxGfxBnQCw+td0CyGRzdyzL/
AS633yaKbnJE5HMjZxPYrjd3K4HZmW3zikdguQOsBUqQy6thZdUebcoZKjd+6sjQAguiR0E+fGgQ
SVtdOYtQaTPlRynDsAl4CBDomaZMTe2aA319AqihqtnqugWv6DTVQ6ZKtBBBRZ2W8iGRzwALGHwU
CHmjtAPpxTm+E6J0gzMj31R5hD/368ABXYU8+atMM+5XyxnYADgkdtZPcw3GnaTm4hgz3p0NE0OG
mnYAUxhDd57x451ptirJTp6kjL0EXa/r9G45OSW0k/an7fApx/b6clG8NysE6cM2k2dKjtGM/iw0
i1/zgtrwWx25VN4Yv+QF75Zo8U1Hffk3zVHn+ZvGbjwU9/rsaLioUInA47mhP5NtN5W7o2lDlXf6
D3rjRX9MsrRUQvemjOQf/ivIVFC5nvo3QDSn4RstOzGKS3BuOq3eZFh97haW2b4LU/cinaID2wd4
FyIeHVGjPPE/XkUji5L+g8Hsb1bYollHmCmCjh4qwlzuI76AYTTRLbHKURmHq3JOLEDTThlCOGGH
x6B2L4Fv0a6y0aZwokWrvzWm9t6TzfeyDTf9PIDuGh3uY8AVAP46bXqQJzjAJMqBZ3giyUCy6jp7
GRvBvo0pKdOxzjauL8PtFBrNHjCN+YAcpgyNDTV1UjsnzUr8+fZiAheeNuhWUG3VAGegZ6mPo+vW
wB8Gfeo0Dc0uNr3pXcH8EHF8tASWoQW0MWf+g5CDZRcKNNIpOGEGUB+GFpZrW9U/dfhmRm/rgH4Q
Ahvmsf3D69t6j4peeZ4UPNqoBpqR7k7ULoaFvdERg3WWwlHTO2hd1OXXsV2eQYQ8XIE2AzpJxTjS
ySn5Myn6T/NoT58coPvthzF1N0Bsr4B3Y3yVeNZeAMyIgoC0QvVjqhhCSNYD+cyvjjZodgGtkk6b
pqni9wcTj5f3NHXNJX6PjoMTOt+RIFZWX6mStvsLT/6ib6sDDvHc/9A7HqjfEEfrKm6h2Clt3T3Q
7LNdEyNqjUcNoDbX9+00jLZxV6CdmF6v6c0chyQQqr+8n6tX9dXmX9CA365gmnQCoIe/PgbYnXng
Vt4c7/Qr0Kb2uzs9EKzD3RLSDcmh7Dng6FxeWhteNfMZuCM1TpHRMgNGomwQjVZakh2lXO2k1EOR
AJ1m9Vzt5OrSene2p2PWii3paKMZnSmgIFXbkUwb3dwDWUzR2pvZBH0xgvd9t6DaQGUvHVUc3bfd
y0zrQrsYth4zTKSG8T4P6C/4AMnTsDe05kZL8moiL2anWBAWOHTieGHsuMe+OZ6fHqzGa6+oPdhY
BhqDkfhGDU4TnUqUHZDUuq4BxIbGKAOa9ka5N1g0XTzQ2GQoGLjirccDej+ORjSknCl2t8nckhiW
yciDtLX9S5KhrF6dltaDE1JVqFGtZneTofamcFDiioxJ846G3POT/VQCHlzrygrVueWEMmLTeiK1
Vf8xxv5wnToAiDhL5O0S8HugLFZ2D4iCdg9koBnpQN0+oYbcw6cKHnduVj9NE4gdxoM08kcwKDqH
SLVxJNTLEeZA8eqKDzj4tdjibX1p5DMy28oXiPb4AOE/nSQaaCO1B+nBWzduim6wt50RRldg0LMF
DbY+cg9i/kA6FIIZ3QNNw8oB53lWnrsBjEd2gTgzDSS2JaBScAj7c80UlC5q+VReonF61IT3a0Wf
UlCK4UYGZbR1XuXVl5bRLrKc8RwFXuOyHY3wR247X4ohY89AcK8vjWknm7jm5vNoTt5hcZt0l3nD
Nxs41tdyAOLfxD5ziaZxEmqAuyFfH34mqQOQ1ocsrZe920uEmZU76aLJMAAVk3bHyKw+Oah6AfX8
DNLJjBVBCILAE4nEpgh0riIoE/aiI5AIcFO96DRmxFyJD1XmjkA2YCh+KaL2Migs0VHhwzkEJapl
MpPlLZ1fDU29bpEZkqHv3ho3PgGV6jXrlr+XyVKD69m1opNtSbAQdEYGtGIz2o1N2m1XuXHdBATX
3AFlsLJ7BrraZPZkCQ9R1zR8itEEglaCOOPnlKZCNZCSTMMqtgqB6UZW7iTeLGeG5RzRgrrVfiCy
RVdOG34IDdvcsQG5pDVX/2t1wFs6m9L5ZWqYu67omoAqAO4dnWrZLi1gQHxhg30SmfcSp03woWxo
6iuMPrTPgKGE5MTj5dkzPL7sblxnT9pbH2gxmz5l4G7JTLlt6tJ+dhCG2s14fdu3AMZ6FyHs9x4U
F1GQ+yiK5m2XvqehkIsRNKFjH7TOaOJ6y0EztSvn2N2ivtQHsYcIn0RiNGhxj3e9kxlPpKIBGFH9
DhABwFuTkQd+B+U82+xd5QGyj5yFX45H2/HdYBobMwB4zXitVbSvy40rK5zhPavd6nlB9FWFBPtF
Am83Nt87JLllfvbL8HMROTubi/naV+rAdDONorBF/fMQBq3nhWcwEi5XxhvocMpbrr4ayJ3EVhpf
J3cA4Par/mbHda90AASP6FyURNPed/us/i7wJ3apTBDy07e1+pOCrrsYBv40OVr7tI++l5sLW4/A
JkNOnH44fWu5kxWHDDibiDfKh3Z25+1gThYaRjLA3ZBSW8DyY20ExTEkDr6yt/geSJP9O0Qj+lPn
sDgARjrzUQMHpSPluSx4f038qn+Hl+/+XVfgiYSa8mpLOhp4kSyPdeyui2qGg2YwSYDBR6j+Pmi/
fjZBYhzJOEgAmPpOG/R1XvVuUf5yHWUwStQ0tQDGQMO1RFS/DP8uwWj8MTXYfHTibDosPB4/z739
CRg8xY9icN90SIHbLDygWprlJp9G568oQboeqJXRJ8eek0O8RAA+biR7ckPQvnUTN4M4BySESFQs
20N0amjjfp8U3Z8kaT2JNMRhjZ4LmiK4Xm1rJwRQksL1CmdXbtu4MDaG2SJIr3G+fNDbnz1boDH+
F/wv8iDdYs1PllXNJ7sqqw3OGOmeAskUXEZ3Dkp0BEiXFqDOkqqKk+Zspc4zqXRwGt3I5YZ5HKkw
Fasma1SF5lMnN2u4enKBeKDicL9CdpLYLO1X1cqN9OxPZE+C4dQize6Wap1a3+YACtOqKXHDQ2wg
Nas4lAtrEYpnd7uC/kxFKB6lHO7FFfQnBOcvOdOjz06X/sIS/oGyEa0i9a0zHKDuMxRJyj/KnMtT
YqMdaE1g9HmOBK2BQ80MzBAHCDBrBLAs42yXT16FMgB8xjIgQm3LMZ/Bq4AaH0sNIQeWCo7wgD1W
oi7+IZHKgESXHkanSa+oADSfYgHgwq4BzCqJs7uwJ5qVIyhsBEKbblSzJ18NZd35qEFq587fJHEC
MGJUv9aoQUBfMq8uXYdySLRKfzJLFn0yyil7jFnzAV+78aqSbXXKKjDTIcDVbpKxcnYgmpfXyQH3
IrErxlkOCq0ctZiKq5H0NGSoQgD7Gc6zQEk/80IOAU9seZnG6vnfE8aUWJ5VI1tT9/HGrKpue4Oz
onkEZxeEoF5RLFsCaSF0FRoyIA8fcDr9ElVNiYYIhKmXIkaK+VfxRmcAnjgySr4lHQ2ZlNne9yRA
0dXBWaa5Oj23cifQ44umEhyXyYBMnP/km5vRiQHk73cZYKTARKWHPml3fuwA7fJVLwwQWzVckUNP
oLC+M7Sd4q4aUM5BBjeP+0NpuDLwW9k82YCD3jkuSqVCK2sAZJ+4zVNa52yfjKWx+pCj53bNDt3I
Mx59s/lhKfN+0wztsmvVQ6ytI/PKkhZ9O1qm2TChJrkbQb+5kNkxLbi/rrHq+Iecebmn10Wvshko
FIpkQFMvcmw4MohNpuLOtmUjk0CviXM7+MfYnLcC0dJzFMvpzF9nJJKBdDLpUbykZTLrJXoHraNZ
n4GHyDT/vlNr/7srmjKe11uhFXqZXgFE5J+3cudD4lv3SDrLG5yT2T7xzMcPqgZzHNoATMxOiJfQ
ydwwZvYbsFsiYQxug49xWeGrd2JtUMfm8pF0rW0BqMrI0O/YmR/lAujlzp3rPRnNqMyDdvSAqW2Y
+ceMdd9Yn87fPRy4gg6gR0/A5jNRhnO1C8tEQWf952IPxpEzGQON4ecgQ2tA1xk62bSOZjEfnaNl
hz+0Pqrd+MmuPf8R0QOQix0V0QIgeJLwnSH68F0vRwMoISZDRtjimLZuvcMzlm3rqLcNtIQU8uhU
BRAwlDstBJXofG3L5FqSC+kU41yBj5pMvc9lWuRHCjXrSHTyGpMWHr6CRwv4QyoiTXpyS+sMWM0k
F5WCbRaRJ3C8A1bs1OchegVRThyZcfmOhh7Avmeed8/+bBWrivS2eiGxEas/hnjIAUQRsAVgmimf
c9aV73Innc6yxG8YHT5oMHSn9oxvVJTLo9v8ks/+n+lcF9XGHlEEqq3VDEqywfV2btjg2AryZuA6
EXWwHnw7TJDSRCxO62L125fqK6EqjXR7Z+hKPI06O3wmvZx4vLebDAUQr6cOfboAjUwGTOMud7Z5
g7p38qktd1qPJ7PDlv0SJl+HOS4ucwO6LLBqtGkwxda8i4hUjkwT0Tv0ikVuVAM+TldAVKLqPVVf
2ICGf3RV4UHp2hFwm5P4AWxwQ3RQhkaESHCztI8O2uzl4LPt8qfaAuzEAuwMZ8uderoscX0QUeuD
N27AScq3RbN1kBIFqqJjLY/VUh/LGe+b88AnZ2siXXB0JYoASSyr2HxkEtCjIJYt971cRpAQq3U0
2KfBFePjjTpFcBPl3nLDWZWf8FeYn/DZjbeA5gRcgCkeZlaFf0eyw/1PzrfQq6ZNOgo8OMAuFtzA
gdOUsMLzHsDLoQDTwJtmUhJ4+DgiyBdG2Z6Xxdadv3l2vTxnTeghlVbUJ1EZ5gdh1YCgWIAHN8d5
tXG7RPWzDvOAsiqAgfe2eZ3QE3btk4Qh7GEBe9/P8fceGw+AWTEKUXrHjoIJmBh7fyjGa+N5qIlV
htXHVUqyDE5fnT2fI9QEldbTird04IoDnFwDLIL/4EyXxNfBdp7i5nx3K/oSNDMG1Lp6Vvt/jH3Z
ctw4sOwXMQLgztfeW72pJdmW/MKwPWMu4L6AJL7+JIoaU0czN859QQCFAmS31CRQlZX5N28lhAdj
13hJ2LiywFh4Sscyf7HA5bYN2oJtTeBnX1QQJeex4DjlmJUL+sZp5SK+9uzebLZKEs88GEYkXtPa
AKAYAk0u8kc7SOx+sEONeABIKiiAHLez6pvKO4jWtjFoBCG0sUfAvTngjvx1HnK/K06tgmp6qvJf
UJlZRVpCxgYsS8e+g5OXSDAeVZaCZhr4IXdj6/WnfhTyBNCGnHuLrQlYGSIfAaYF04T68DKjvMk7
pFZbp7+zEezvzICEltU54bOTuo/QNJu+DyavN2R3tB3hztkOxdx3e2hlBhRszEPY1PvGaPuLq7Pw
fWckx9YEKR6pxpMtDcc7eZDJ1Gl73H2MFU1SEwXybuM98nmPCfrLtgud0EmHD0svGsCg52Xtyo1D
uWNpB4bOuk+LrQpQbY1gVXsJdGPNgULdlQkoXno3PMVWiNXu0LR7mdW/cwswJWqE7hVJUu1QKiVX
qNsC//MyTb1AFfGlDD6bM82H2vaa+RkyY+UqYD7fkbFyZH35sFWm98/0/rQf+VBvXh31Y3zpnM/7
jyKOAauAxs5coPCJFM8ZBUoV0jHeg3EgAju2LmL4XM8wO32qd6AhdIn2dQUZJVpS5ALQ3dg/+jX4
ukDIdcYFjV8iIzYvPbE9tqpvjoh23bImtkGxraffu2EUIUIGnohEu39YQ06JhneFThPtaYgCNShj
5IBv/4HOToSSdSvVbnkHxrUFL7v4UI8aAtZ+cvnkN2+4+PzX1rTNp3U0jGT1HXLD1S7IBYfg6Whn
p7mbxn2OaFYV4C5dMW8t9dTcbfW77oPVra0QAXLtYA8yO1WlkvuCldfF9K/taaqlneeu3nOECjbQ
Knqj+cdBYDVVnEOm4J+988Rz1lHUNuspNLpThtK9ahWnVX/ivpcVO7IimRCF60BWDxWKFA/lODrV
imao+TCePcma6k1S2g/ilGqNw7xaz+Nl/vP6D1t5Pei/bAMEIBVLDbB3QrxAhG17NYCVuZp44fNV
GIt+5ZhRvF9mEu1DQzFYt0Y53pFWNJX1vpYmOXurelRR0tyyOlCGe0J8f7uY5h9ltDk/4D76fZmg
nxQ6KLaKkedPTKCoNaHRKbNf8wqgKeV7CEPoZvzTq6GHV69mN0CP6xXN05h6yQgygXhMbsuSZZsP
bvqHjZlEFHaZXv4FVteIjfCrfE2zsyNN05j2mf8ly5reGbI1IFh4wSlUCQccCHJSa56FmaHgaSLs
Fm/csGnPZJvFmxlKKg5dnv5MLafah6LmF3uwo93khd7Rbfzi2YqsX+A2Kn4azaAx/S5wt5bDH2SY
gjALAbIfVgoGODhA9RnnQsH5qawKMNoHwOTn7JdyJuclAyLxaXCSTdsazguZKrPdsBhcrjQSiiGU
aGUXGnlqHNeWL8WxMRoX7+TG2BpGG2x7vRwHp+IY1ca6w9H/gV7iQhTZlsU9mHvruHiRaeKi+tIF
Hke/0x0waz45zisNyD/Jh1+mXbhneuePTZxtFYe6GnkgogyBQGmOK9oM71No2XrBChnw6pvlF4gI
GdC7Q+LROSSo0zzKqgyvdmkhmMAG92vrsL/KaRx+B4+lGOzfvXR/uGA6ntdCrqW6pUbkfljL/VFt
PC+Y1+KPMlwBEYKIpUY9J0g+b4cwj7YL6tl2gXrA5TpHGbgJCdG63dpBPt1pQTei7jxtnB9cpgro
ufI7iMrin1DGARlqMCZ3XMhNPF9iCwwemGii17RtjBdQK1prrljzDMqP4BRV9t/5oFU0xrR9LabS
PvtAzT8zC9rZMQKf777aZnb+Ku+H+p61fv1sRArRA/BgbWkBx+nhMRXN1gk7sS5ZGG6dSvVnTzeD
LqYq9UGSemQL3YKvJ116RROpH0CVwY5Gt1vNffJC3vs45WN1XPah3rI3i53pmCBviH9xBeJXJEcl
nj5JiFBZluDqRV2ZSdFBPX2szjR2tLNlFtEq7VuAk/WQbP9aQ1OoJsUpy0GI5cNqvaYfJVTaOvNA
vHvEw4fqlehEPbItLH3c7itI+3mvn+zk+19LP9ns7E2fUk8diLwHBNNthI2Afl8NosYNyg6ii1kG
CdRGwJA9jxcfsvE4w5UfeKv/i1mN6Nf6PviKfGm4g6Z8AuggA+G7zYDUzCfxEKUexPn0fZYaozS+
Ax+ZnzPLjwDXdMUDGELfPTwj2zO3rMUPBr2cVQncKIQTqxSnq8Y9LLcRM7MQ+KXxn1m6pkC7GhIQ
seXj7x/fdMi17kwkQR/pmxsZHYKnIy/BuI7JdLDsfSSyDMA/PCTMcOBXoGhuEijsdv1nKfkW+Htf
i64rj/MzAN/jvSHqbFNyF6KHRvdQJmbuXHBm2KaN9Palr/aB5weP1DCrAXFXF76xaXw3WUC83TJb
rsgBsmAIbBiy2we2AS5uvZJ8R0jDQJM5KI8lZAzn3aZQZKDRNn0kv0BNkPtJv6ViJipZooqmwHFq
nATZZjFRj9w8KoSiMcNjdK6GYikeYdKNwD0TtVCgC9MtYsgpbt/gTyIbVdeoPxNzOQnV1ri2nW4b
F8rV8VCsa7cuboGIihsYLIrbMEDmoIvAQ295aWCvSj1tVeAoL4r0J/khQosJI2/Mk9FFx2Ut9XJd
nyP8/WKeN4I28SZ3lHOmHZefahj5cwLxO4iD4t+w2CdVtCuLO8CH/pmIZSj2Rg5VQ24x45SLKthG
ostRVtIYYNqHjSZouDRko1my0bA3qmltR32wJhtKsIxm3obGDXSS3sfLwhol201Xt7v/2hrsSv22
yjn42gVA5Hbldq+mz5J1qLLppUuCHrH+KLlbOADu3CbwL5DKLqD1rsBFgiKWQ8ibW8lDb1VZsniM
uZM/go+leHRb92Th6n4mu4OH7RZqSBDkIjW7QLOURxZDwTEUP7ezUXROu20YAGMEjuhRKHMV/yBP
8bb3ryiYmkCmCkyxHlXeFvhOb9ZYgXrrNhnUD9JRWTRTPgw/6a/QTKsQj8H/GtorqDAvgZxR/iZJ
igl0UQKRSFmN7dpykGyWZsOuZKPG1rP450jPFbOZHAowIV9BDQAiUjCErBbbvJveo44RKBRQzSRf
gBaTtYesByJBYEOjRtWBqHbtQzrRVdtOq50scQPw3SoDnXBvX1HdhKhUFP7gKaiTjUTY18WuQqAf
hZX8IhNNkj/1OhX9tPSixURuZWXtPM+FrIIOfeU6CNbEMpp7ZMMvZ18KUADTJDWLLw2DyvxmlvIv
vIiKo+rzEtJ81qZkqXgG1dYD6APcc4Q81xmRWnloOX8k02KnnjFOOMeTn8qh7Jm64ASimSHKa4AQ
9TbLGi+y5MFj1v+1V1sLVJGC4XZjGMVpxlMqB8VL7pS+NjZSXNEYImwqUz9/HMH3bIZgaZlEUTz2
oLh8FJ5X7sivUgwJZfIre2f2Ay2CswmNScfi/mHCWNgx8MQDJ8YnFox6qOptGIYQYtQ0Gss6oscA
re+TCFG79TUSAE9GZnszo7G2NjErHciJ8v7o4pFy9CE8gXImbt+oUZozo7GQdq2RCtx8mjAs/4fJ
oulIdo/X9q3MUUvb49s7WT8GYRj72sYJlg9++wQ0YPfEbNEAee6Ee7JRExlfJhGJO/gFBYjQ9vRR
0CcVRxJkr158JBN9bmSvhzABDFf9yxf8grPvgII24OpFABkML982fdQe3CaxvnmcvUJlvXxsTI+/
QBUVURlpfSuawtijmB7SJ9NjP0D0wiFib0S3LzObNwgasgsgA9FedZBJmY0z8Te5UpPHITLeI9Tf
5nlDDf1DU7Qn07Hicy6gCBmjHvC1DANnE0dCHMsySV5rpUHjlffEzCG5d1J8IS8ggcJ9yiGpTEOr
LhWo6vrhIsWId5KRhUePFzaALZXYz+dsfdgGdOgS4yB7obO2b1v+Ne/qnTDDHqrSVVce6qi4FsFw
BXs0qM/dGrQWy1myaWrFdnQQFBB23XEWFKvlBNkJI6meVs7EIANJroDarYrIdY7/T4YXInwhJpjF
ZYJmgjHUbCaXWez/5Us2CW26sALdOZjXK26fvA4hXmsExbjTAgWIQI93lZblXR0I0awgU9rvpzLx
rzRBTd0JcUCoKZ2dlxWdXgbuTRRhuFpSFztRQ+vDKLji+qRac80AuURjJlvUDKCAsRKQULNJAdHT
+ohJPXLIiZO5H6GVSNZ5DDnInddPyZFsdV69z85ryJuMDIq6W4TlEKfX0b3ATdJj0+Q3sNEp9kA2
WaRHz1Txw4co3dw1NQ3ngGzOhhy9MkHUlfnPJi5xG+EZzRFsP9a3oA9uYyn5XUounr20ms21x9qH
wR7BpKG9sqn6uCgfvVvQ5OY97Kp5UWSUyQoCBHkW7MGjtOYIq7+hcK1fua3tg+xwqJ7SNH5pFave
IKzlbF3Emw9KuzlTv4J8LrtHSDJOON2OVncVntoNQG1+D8FAvB08h0OKvBu+Fnx6t3sgr0IRL9u0
sWM/9LqROdQd5p4fOx+HekJ+sn0a/nH5tNX/x/bkgmxtix+5d9LBvlHDDNe+dR1OZwLXqsOnicj6
q+preV3MEEqqH8bGeyFTj2joza0PnyQ8RCaqfVM4rwsf/MwZv/g1jRYKKYAN2ltp+Eoc8R/o4mls
dlJ2K+qS48C92bHT36rWkP1eGV18x6fvXG3F1wne3vdRm6iXgFs9QtDjtph8K7njPQVJyj+ugtnI
yQgfkQVto2ZK7GCNq0y5oyH9lHoa/G3ZWzmSCjKL1qhubQ69i3Jbu31opXuSaV/u/cGPLkvj1XmM
SHmPK6JK7L+inJd7spWui8shOTal+EbpS0pVUl4zbQEqZY2IgU5A5pMmRgNIDq/LUFcLU88MvIbb
CmfVtG5iaIrqrKc7AYQMwpQjvgyYDhU8l72Qm2ouXWRuuMj9c6CrFGxf+uc4qXqIAA9PfVkeCtfN
bwijFjfqTWOW3f5ajFE25PMMU8FetcAyLyZyAwrkl+eEwE3rnaghj7FDyhl0QiBy0BPLqiSKxw10
LabNYqN/gMimYdd0MlovW2V6LXPN8BC2zq8hd5BCJ2cAi9wTxEYOnzaZ/wN236OSbZyOra7cU7qa
zzc94yprgXL3MqgPlpD+obLbFxkDGUpNlAQKh2zClErCj9oaWbo4TOZxdOMyYwgMcdQC2KW4D1Cf
O0CtAbfOlIk72Vwz06oz9WvAs+5BCPtXqV1RgjJeRCgOThuk9zae0ruMvP6xaw4QXe0j4A5hz70Q
qPBUrPNWImYGxJq0J1Cqx+V1KQahohFhvc+F1j1Pmq9u7bv3ykm8x1o92lnfpYAy4G8feJYv83AI
a3ffWEWxJt8mLLx700TWJqyktaUhTaBydkS61M+OFsiWAb7Oyk3Z9/xmuaAH7vq2gxQDhkbp8Ftc
ofGHXm1anlkbp4CoDm9B7NHo2ok8jCykMV0fSBY9xhkqP8TW8ATsrn9MfFVDoklkubmqk6g9Ads0
HvjYHIysak/gNwHCx9QXFhpTQ36dP47VvOS/phdbzu5VjlKEDFIgfYi4foiM2SXS6PKi4++9KMlG
TPRrIwfFDApSMQtcHrrk00CYD7dt72i2gBhCI+sNpaHxc5WIb5EKvIdAH7kcJVAdgDo5NVrNxfGs
flxRl+vxUPNo7Vui3aIoCTNkRE4SWS7dgNXJ2EEDTKA08h9ba+vfAo1jhixZEa9pAKAlkPF/3GiY
2jGS6MmU4VaIwEEF4fuV4rE852Ujz9RbmsUGWr1il4gcBZGABBZm9hv4AxxMotY5DbqhnuH2Wsm3
AiawsBIHVYPC3joI8OBcxTLQeWrj3NB4Xt7FmKIuTXX4bMDv0Fdbqg+MjHRfFJrurx5QXEI27oQo
HKGqwECXBlLPZv30kOJ7auaou18QL75I1A6ihwDQafQFTWjc/BaS2+mG1ypbp1ViHnDCj59xuQsv
wCJfqZa55dDXROYE3F3hdADvVgrYaeKeggL8p9XodFvlWlDC1TY7N4BLLy703g9MlHDLQPJH0zNx
EY5BoQDG9Ok7TXiFlFBbSvZd64PmTmjKnhjBdZTM6m6ZONJ7boCLXimrj3CZjw2wzyJg8LA0U9L7
oMfUpVRkxLUxWRWcSyRcqvJU+dHHprMT8HQtxk8+uV6ipOcD3w6cC6rR1EPmeNNDXHcKHDUYLjZo
d+AToXEpylsXo1Tkv/wWm2hq61j6P6rC6y9dWfQXNk64TtG4SRFgdxtQHxcjss+6wZu5uIB+Fpj6
dEKJegSEThOjicdLQQJ5GZAyl9DynP3olvc2kTs/mCDxkBjts8RpAYKT6XAkG1DixgOy1CUK3Kpt
BqHTi+gMCCRZCXSzgx4g/EA4LNmGAqfvEWqNTT42VyCwAP7rZbbqLC87MB4irDg9LeEOClOgcq55
cJV1+RQBoWGtAUDjyA6Tj1hODToUZJfzobyh1mbYtHXMNsPk4RccjKmzxXt/WDelizo/wy6OWW44
T07hR5uwTDJEGBr3yUkj867kCw3IIQWweysAvdg2ssYLPgDrn4brprmT4zulu7FG6Po4I+xtq3tc
TLnTgJo3gw7vEXexHfGHUhML8OLO47byX4ogEg+pmacAEKDmCQriraYNeX8ticIHcMFvXuglRXZe
xNMhCaDZxKIBl5g6hI4Qot5iwqOJel1m/nCs1j4CdBBsrQB8raY0xB2Spngvlrm5NqPhO+K2FWAo
Yrxz1x7unlNYIH/Mrh0PrAPqAod1wdx857csBxohGvgeLO/hMTDCh7yZ2Nq1g5fAy6UGsf/0bY+9
FjUoEqRp8D3EPbOnMBEn6AnzTQE+nI0WZbnFupniVt4g7IBKON5wwFRgSw2rOgkD9QMy5cfcCPPX
SQFi5MWuuLAkz+5t5IlVbOLMDEITVK0U9rmsmfWh6aDlcQ7xoTu215yWSfLlEQ/7VT54NXQfoi09
UwNf/WZZiOSxfsLSw5GerRM9MZfH7Odp7d0I92pLsYFWKd+bkZ9eVZmLK/WowU0XpSRCRlumZ62h
AYrVdYo9klHjpRzyAedcoLM6+hIK/YUjWcqmQSmcxfvwVhW5Tu+q8ESNPwI4dKQuNJrBN89me6I9
wmUSVcjhqY5wPu3H9LVj1QuVlbY4bkPsTkB7dSrDveglP1FJKjVkr0MrWPuoCd2SrdC+NIHaVOto
u80L2cfWGoLNgE1yvQl5LDstm9S+3NQs6J6ckqPIc4AAIfRhjS8xENbnpCinVa6HqEIOHgoD9KGt
kyqkNUCxA2jGqBvq2UBugygszbeLLWFFdi5RhQGmzD+OZMxHNzvX9nTHGcfb0+Rip57N8Lg0GpQy
Iy7Xr1E5Lzcg4XDOIkXBKwNBYlEFDfhu0FB1NPXw3f/t+wbffbLjr3noVjgJoKWpPO3ffGEW+2Xt
siRxre3IUdlMFSPRJHGDKcoDkGzjhUwfGlAmXcij8vPDbAemaoOMfbNZXrX4w0LCOJoqCDPj9WsY
WW6vmI3Cn56ZpwEK1TYSA8P7i9nw0u2gQdaLacjH786YNEdnhM5TyIf+sFQKUpEh5H7fJyhATrM0
QSvQe18xVx6SMQjLf21DE76XZ4ACyAAqTJptx1rYl+npOBIxj18jxgiMPkg8XA/PXkvgrsD79ggd
dOsUq8A6UQ93LbfZVYisgo2rOZDNBZ9Es3PwJzv7yCLBh4bAxpoKMQEpZ1uEP7zVXGv5qTqzKiro
ggvwk4RVEl7HOtgiHug8QDUIfyZUrUl1m3liq1XWAkKKU9NTZJrVwZITMnqA8UMNNW6BN0w8a9eg
svZIaYfQz/l5niU1VBrTzP/2+5CpoNmN1Aeb2huPqJ9h+Pbk+UPxTaL2dtf7RZlvO4BWKmToL1wL
SZOadOpb2RH6ZYA6kktoRXLNBKCd5JN5EFlbTTaCz3ht/ue6ugnEZmjAZkn1Iplnd5es48e5IoSG
eBQd5/IRGuKAfpw1owFW/ZezXks7AXu7Ai/uSukQt5tNxSNDcq1WXnklEzV5Wftb1jnemoYA5+WP
1Buq7IMv2dPSgrAVmJo8ndyhj2z+vPUvgj7ktEE2vDJ+0Ye/fOw0nF31r8ZtwdDjOchzBeHPGLqK
l2kq+ctUA54fGZ460NCDRhU0alSypSEPmxBgoxHRXKBBXhyDicdh6KAejhF5qLqAVmR4406D+HmT
/Myyal3iDfWmZDXsoizLjvjlqpeQZy/kAAIU3MHMOrjZxdWR4MhdkiyUTKEmAkbTznDaWjIqY5ED
iSRCY+vbY3xO2zJGKYwNMOEyjkNQkrf9XzRpGDXe7dT9PC5pXVpmxXpkzgo4TvA0O2p4RDVitY7T
LPulzDeOR9lfHh5oqzKsQTjpGBEg1UH8rLgNpAAOKFu6oKVZxM9BYJQCz9YMZSEaSC2pzgtHqjgz
nD2NqImosGsZ2xqeTcOYDeC8R63QmhI/XOJ03gU2LhH/zhuRbXEb8OBd8kZjEkR7EGij2EYa7bkP
1fP0R8oclQcSnE85WO6HbhBrlA+aCJg1kF7RPqRvjngEhAjFnbMyOw86xe6rrF6zVuTHXg8ts/T2
PApS8KQjH5+UjnON8/ZGI5O/OYnp71MhppsV2fGmsnj1Nnb+xTMi4+/Cbw7KL7zvZZOMawRJjV0A
dWrsB77LCvTGhxGleniEJsl48BEeXdWTg/pBMnoKxUcMx4kpD+EDBSd3k/DM3zh93z0CRdo/1ibu
CAVK23LeblsD2QKdOv3Q9GI/stA4V6ZENMv/VvH0GwQn09e0SyQSL026w9sleU0U8sAKEJqrk3f5
1xhJTeDQk1fNDX/KAedak1uWTf2G+yieptk0GA8yMk5O5tsbrpI77uX8DBZEfgYAGFEIl+DaZIiy
pD5oH3Bb4JE6z5N/CGLoDJclKN4EUOFS4hyIDBKo2WAmV5AmGfZftsVvrW1Gj24JkLPPuuIC3Uzr
S1Uhtk9Dp2AfhzS7ODPtvAzj0BJ7nBzVphqb7qli44CaBcWOzDLap2BAUW9of6c5cAO2T2KIQpDG
RbV7dXPEoZK43IKhVL44odWfIgnQKw3j3gjuQ+6uaZQ0jnxJalAVKFSmIdElX0YrydY9HjqH96yz
w138sf3J3FKP16DSS0AmsUXN0nSCohPKI1G4iXACMF8GhO/8aVsEYbeKoeh6oaZy6/qCUIBcx6Br
3JCN4R98mXSzDJ2Ce8fCMo5kJw+a/DREac4bFHRD6DZjX/JY9iDfDlxqO9Xig/s0QcMwr0DiCXG2
ETjSrkrXUeEU1yjpzY3BU/Utj2PkJZ3wb8+FkB9uaz+DJEK0rij72ySS74Ndv0z6JUgsbEz3SlEV
kCSfyi3ZlgkwWx/xlCrOs52xrcgGfgSvBj8ppwPqmLrzuI3Nk8VcQKBVpqk54KJNUa1FIz8v+bx6
qFGSHdbZA62xeZRtdYn3umxBPQGQw/cWmJydADLjQMMISXwZvkWtWR8MZpS7zOyT78KNdukQl19B
dTE9gPgX9yptLx31Ek1GfU3UtG+clD/WIcCHtYfkIjN6/mhkLn90wBtwnApH4Pb7j416uCn3ELB6
pJXMtXE3LBmKOUS16ZoIEsdpxx804coPnJsQOAMH3LMF2rsdB1zxDOLG6FRBGnZvCVHd88hj64IX
csNQBrimDwbHw0fR5MjwelAcq80e55XJxytPjyA3k20CLTOmSGEsj2S+BSccanJIkIy8aL7Drwn1
wHG+8VO72/S5FV37jDWnJgyjHTIo0de6t9/c1nT/cmuFE7VvvY1N8O6aJU0DvbYMxzXt6oT8rRFV
u/Hrrt12mgQu08V4nMXgGMlbCyoruultGX4cK5onV9N08j0AyDdyXJbQ5OznjFBbz9P4S2AEf2eG
LJ5GlfDT2ONi5Aei/TG23W4MvOobKEHKQxSMWnbVtt9U853mpYU6SuwFHqxEdi9RE969XrU/FPQD
1qJR+7RwOhTeqF8uOC4fsjFv70SmmQjz1xS6iME1DdvbzuAjeJ5AVyINCv+BxnHFXk0zlRtQeh5F
28Q35ck+3ATTQbVAIM+jqQM0cyryDn+aeHzg7dRcykl9NZkIn7qxKM4l9LjXhmnxa+urXxQNocYR
Of5MTUSyloBJklndpkICFR88AP9aCDgk9V/qdlobjnp40penqXqmQVXJ7Dg41peu5PaXKTPAMS/N
5PfwrXOS9nfas981lCy+ImEb4/k2+RfZO9lD1ym1b6Ckd497fFpcJOb3QQKQpxehAuSgIEfxA59H
ua5l5N6tMEbdXmEifVsZEKu1/RYlSz6q0FU3No/U+DKxTgUUt8sg7IMV2VBolCBqWtfHdvDf/UD9
3oA7DRQJi42c0zCH3K/yzou9qAYGrnEO5oU6bx5pYijZT9VUgIWBP+DoSOCWUxCuPgctChccJ9dE
fayrN8iSfukbx1xVAPTi5hHnt7QWuphMGQfANOJb3ghkd5gXfpWd/cuyS/ZbrQu/NL7GPQc7O1ih
ERFq27vqMoDBp/xkOFF7J7vpFh9MqDmrkGgBNzWlGdqJbwKZQfQxFeYt1I2IjenMEeALnNJ2V+QG
mkME9lxkE8mPbHOTIWkcZ46L7zPWzs6ZE+N/Osh9OaCSLrAF7sRiuNa9RMDYRQUaWBj4sSySJ0RS
3k3LZMOgSe2BSmStrNoAGe8fHy4RImcIE+57JwfBcij+pre00+Nn1TkqTekNTo2A9ifQYW7yQEMJ
2shHZlorGtGqGoIee9RxfFxV5aBxNRBAANdy4u9RBu7tKy6K44iE0spznfaJGoXMzLqsga3oWdbN
tqE5pF5m3skBWfX8aCo8AV2UGGbrfHKydWdm7wuyKf07rSA6b9qxJoPTFHAfupWmB5zHbsNQ+2q9
gb9XPeWdjfuux7Jf8ZCsUSiA2jzWvcY4R+DVlD2aMZSLwAdXmQiUd5Ae18MEabg1Xuf2ev5SktJj
rr+0tZ9vswIEbBCnB4aCvricpqsU9KBjYa2rMQxRylX8xXqcNfHL5tfJzfgVf+78ighCvwtdhTuo
ts2+RcK+eH796LccGod4UKAEEwm0qvQeq7iakH01QZH8x+aIKts3QXQ3fdXtBwSVv9kdSCF7L/5p
ob5vbcfMvoBB2rpGVQtSSKuNf1a+capBpbuOuy54MGqG6wRrk1toGviOqWMqs2SLB44t1lBDgfqR
O4IFCzfup7xE7DSs7o0ekAXyWQ0YswUqdWtWraEowJ6s38q0p79TC+QBInaHFzBnJ7sAX651aE/5
cOVeAXbg0up3nTHkx9aYBtwN7BeVMIDTK5MjKiEH1G8kr3M0JXHAGBI5KK+dmTARAY1XPJz+PcZ/
5Cl0AJRxU88+uzpAqtoK5VhFN9pnE+xoeRBaD5Ueebj2VhvyIe/Ux7HQUz8cfHURnjGr+mEyZXHs
MtSJeQauoXVTbpk5gi1KD+seVT7Uo4ZlI85XZSfXlqjLKw8tcH2rBgW4rj8dEFEqNjyIrC9QmPw4
7GLQiiyzMcq/t2k//ehlI1eDZ1mPPEntx1yM0W0E88BisrS9rp1nBLrGQ5f57oW7Vvylznc1880v
ySCSL2W+a/UA8qnqaZRf2rY4uYbwHx3VmV+UUc4jU7rml8LJPoz+zBnCEi8TqiBKoKcay/haTZV3
cwfEX5iIvkkZ9w8+lwj06smhTEuQvST2DlXFP83edzeAWRp31HT/Yl40fXdsQ0ehhuhCdrcWv4QM
PtpVgKq/YQwGPMiQPNMfWhEVxhPA5hszZuaXKfJCGqF4EzcXPffHk+b0yMT59QtDCOysJn8vR4+v
Ox8HoAg4tFd2aJque1V9MZ0qsAFjapxe7U5w0B44LXD1GCLhIYR8VWYynkQh1DrKxPRqGriy+DyK
9lZr4IIH1Q3UVwEhdKKxwt/HqYIINZQo9PyHcWfGLxneflDuad6sRJSXpWHAe3wYoiDirYtiPET/
tx03qgQvC2gV0gsLATiJamJlIT73z0tssS1vMTWC2NgrxrUNPpC3JtCaE2bzYwB/47ZP+uYBEvXG
c+yUL3TkiuuhXDPXza4gsG4A8I7cFU2YsfETirLsycXnemIhKvZDfYaDXvo2Da3HTgFT2CFUeRl6
573hKLm/pA1utCgHmXZZUxnQ56OWnMpTOUVsXkBLGwtHIKOV8yOVHrvSVOn5RN3lgPThufuhW4sA
rtmUvx+jFn8HfDAes6HREvlveTLIS5ki0ZXHdorCJBYdaj0MxjZCtQtiFjTrJn6PdGv8nSZTnhYX
e2I4HK0LlUJLzIP6lU4RUCOJ41I1iPoWCrfPAZnbFc2EHaSe7CSNtzQsZecBY2igospm43qwZXqI
TJk9l34RX+2CXVFGlz0HyAo+h6LzVglel0eyOSruzioS35EM2Dht7D8NAeCLhYRggVEH1jc3D5ud
h//FnoYoxUfBajQBr2Gnr+AsTqBi4tfnhAUHl5fBjQUu8/BYkfUWOEYIHGvj0qCi9UtkmPYmScHO
bxmWd0m8zgMgIfHnXlYo9j+cfddy4zy27qv81deHswESBMBde+aCQcmSbTnbNyzb3c2cM5/+fIR6
frs93u1T50YlBJISAwis9QUI3yTCHSoTfgqqWXVMh/ghg8axE2dzum8gtHfWBTpbgVnfXJmQAXVS
04yfTW5sBSvYTz/rV7VeFS/TYiWbVyMBBdroobqsACfqIzEI3fZmf/mmXvqGRuniwtwMWv+TB0Ue
J/ZI4JbdN7Lm5wCDxKBpItwGynJ/9OcFxDOXlbmb+XzsKKZERWClm2qeoQ+wsFl8DGQJTdmFIrJo
ltWspwmirG9UF1rA9gy//iJcyDCqR25kvnOSc/h7+9PemN6sP7SKmIPAhySZ8wbj1SiSYkVm1CsF
4T01zGZ/CMbSe4P2qm8VJGZOfVVRC7t2A+xF78AfDPQZzBbtaIjINUcY/3Kg/VZ28dnAivKuE3Oz
8YM0XA/SZw/SEk41cvOZB23nYt4R7GdIyB4DUdc2JIiCFUeEzm2W6JSKSKkPmcXbsAr77Vvoql1E
BVSjqnsrLn1ThDS2b1Wqm9rlUNOfdYblH1LZC6+jjGA9By8XYfsCFAcTRDDTDq2gWjdmQjD/WcpW
UtcXsHJla/hwtqeiXLqrhkLL8k0LDyNb1Qm1STRRHQs7HrzfhUxItsVw9qI6qgOqPbQN17cIu96/
7VTV5wbLd+YcXJ/2qer6KYaWxXCBoEj2FJYIXgA09L1jmEf0pm9em203rjEPSLdjPxVH5H8sm1ZR
/Z20O9qZ1SsidR1od7l5YUCvdKdBQQdcMtLfiqx+CpadYWG3H7K5evAvtJXSLlGqJbOU1aZFjPxN
9eSd9LbqgvE3B/IG4Tk7BKraHgyIVJ7KqglQvsqZZsvcVOl03eI/XIk29A/FiPmy0GbyCEWl1NFy
kR1MOY3XIRRGVf2kAx4SNhnbQAGMPmIKUNAcU9CaX9QNguZqfO+WN8Fp1FdlCNM8RSGetLdXxOlt
UCQWPeupPG12quMFX5Um8fdlvcwJNK13lGacUnWjhYCukmtOnFWIJlmtE2oFzpuSlpvn2twBc3Kr
BOVUfz9Po70WgrW54IvePt7sAFTdh+Jb3VjHIfCi6a301xBBdDKzbcglL4v0HFNJ+MEJCLTgOmHy
9/e3YQocDo7e/kN9lerFeZFCHWFpVP3T0g+orb6aAuJMltmfGmo2al7GOHWAZU/OI9/c90aq505S
tTqwc5W+Hs3KuqoFxSomJe6ptYSsnFuYeYMxCq0pdHOvJgHqIgqnmnJkXiHr0NOelbTLsCQj1Mep
OEIs9yQu96FZ9RGG2YD+YBVer8GOG+//s3ARlYXCiDjXNAmUOIU6lCaAMVR12aJPq75FQdrBBsnC
HblsoTqrBlXMC80REJfZJ5UBuIxq6LQ4d2MZGaCQYM+sSy+mlst9WWUEqKLylWUDvQo6Rq4SApVR
GQuxVsUgrPkxBMdoaVMfBtDZKzjIpC6AOvSKWNDy7kPo7IZsrvdtCI1UJEqzJfWtatSH7zMs4EMx
3QZIsVHoYBLoWvlx2Z9pPuZ56hu8HZfJoA4TSQuKxI6qlEufk5baW5lT/YXqJWBnKm2jw/cH/Lhi
M8CyegufNEBZgAeGqw6SOm8fqu7vbmEMfAMbaeVBiW92SIckh/JKe/NQU99UXQ1DKhIDZaCqlPOa
8mBTRdkKvpl7ef1WT8oWeHJAcDSSBdDKnKfzATaVdyMgC5QM/o2ExM7ViHjhtFRnOhifmCNBY2wp
lqB1r+Uoe08rAY2KfG3Y1gu/GJ4zezBE2fWkN3LFUoO41Vib10M+aBc8FGtVAuvLvP69fyjg8Kv6
q8ag5j5mKdapv9po6Z8s+1elt/5iTqJV1hewulki8rnVlaMNwOAr+pK1qssYgYzH0soYOAZ2pwNM
BfEgavdER1k1vX3wAUSqX9PAwty1ec6QAIqnX+E8NU99Vz5FBcBnhmjp0lW1n6asMyA/CRLz0ENt
oSsDUE2x5Qzi8IEZ9yFWVL+X2yEstxila7ulHO1v/f0+wgTb0PjGWKIDDQ2iQ8AgBLSUxhTXyV6C
NakFjpwKJ1TcF5dpDI7/nEGUU9WpzlabjS4Zx9ZTdaOkhwIwvcu2xeutkLc4QflxBMoCkz3triMV
sKojbkRVJBNkvlM++eCWojVMRw5ZtyHcTRkDgHZqy18K8zXEEDHt37/pzWdq+OsD4OMsiMh9QBer
Od7SaGYV2fe+nq6BXEVkfowhxj40kGVfvqkPH7DoU92Yk3EdDeHhrfF/7ftZF2kV4yrskgwAGQtz
964E2SUizaaMKKJcEIDcDySvV0lZhlcdA1Yrs/L6IaxhWzK2+g+2sIGqDI7IQCBv50bSNQsbfWcN
EiIyZHqsegkXbig5QznRaG6iurolQRK9xC08xozcqi4Lv6/2aazVrmrwMXMoSDY9GjB6WDUGL8Bu
idu3LSWjBBaLiJrVDal2mrnYN5Mge8rL9qIVQRPAOOQWTFm45+T590Yn7X1j8dgN/aK5rFlL1+Oo
kR3WA1CSC7VdkFlIKMa5Dh3hkJzFA9iQrIEBeBC1w7YMYDVVLmy1KCH4MI0Kbylw2VSd+kibmzbH
OAK+D9JwXXuEqHTg1dFUQw0rwgQ8hziNhyDvv8tv7bPJgQjjyXggA9AygmJUqfRhhBsmz9cMKa2H
WC+vpmL0jyU0knFDy0dV/darhfTjg87qK21O/SOPpvMwrshrDa28C24Q69J0rn2/Du4glFQddAtr
XbX6p4gNuEjOmFsyGIObkmE+awfyIwT/85r5E0IujTWuY420t1yzwNdNstdPOmScLUapBDF0xPn2
UyrBvh0Qysh7H6oHS1E1GMNE9mlm3WskhimeP04ewQwebGViXmd9Jg7Ql79qZsGuZ5Gb17zqLw2C
+7FUSlEERl0bmOKGcL6RSWNDSy4EfgwfjMbhXq99CUHckbkfGlRRdVGde7MDVEKVoe9R7AIDgNGK
Qy0ZpJpRJOHKGvL8pkUe/SzQEcdLEpHdVDxj1zF1VJuqyWIdKt9WnO5VnUbCydOzOkSKD/3fNj/t
beLG9Qy7C6PLbmjc9ddR7GHemOz7sFlBWmzaZsuCHjdbslf1qghIAobcbARDGPyb3q6WqN7Y6L2L
cbJzYM/D9lQD7vzUIpaQ4KncSOMIkFi1UXVqu0mFCcUSMVTl1CqinQlUt9qNqgrHRQgPtg1uOecA
g1WaDwm/Egh13S+QEQjT49QCvdlhmfjdyCFf1w+vgnStk08AsgQMoKU58ukqCGl9OxvJswaM1Pey
ac4Q/uwf+FhlHiSz6j3yjS2kBuJLn2PBOTMKMGqVtI/QekuhwfJoEiveTCUyZ6oYNeEqRlTvrm9a
BmAq+Gvx0g3qmA9DJFKADyfzIM02cFR/0Ez1xW9tPtdAJzsC6f9d1dcl3EZjPScrSmMs9vMRMJlm
7rfwuvj1zVzqII/Yb6EK+FWrufRTeyEmO6SVDpGWJZ7V5PDEiOMRynl/R8HAkg8h0/ZWHl5acDD3
qqaLAfTJeRnss7YwbKtM28tCtOwMqxruxgnvXh6F8JuXlmTSxUpHx1S0ACo3BZlcNbPGAji11m4h
cinXqd4Cpj23CFTG8iyf2osJMfJL9WGGGbuUSeVS0ZaI1/+7Hk+ZgenqEG7e6hBCrqD72jOnr/VD
mU6PitaXpsF9XHDzqCOneGFpFCq6C63PGroSJPJe32X9bN6n+qOqZlkjNqnOB08Vl60zkfIjVmH1
RQXm/rutBX7/zqqGep/o86NZ0uY2Ff0KaO3qcSxjWCYkvb7SUqt8HPL2DOIIAWSqGfDudQD9iaU+
bmjrCAOZa7U5qM0I1WLzKpbdu82Boz+D8EJwM9MGs2IEDgpNQLOEJOtkMoJHWVtnLDXJdZPp5Xke
VWAkL/V9ZxRuY/jjThMDe2heVG0mpmxnIQDgqmLkC1AArMo4n3FfQ0kFmmIqoglHTXmIywmSvDjV
DuYs8pBN8/otlql61IKszXkC44EyuypkCZ1I/ZJDKegM2J57UbGFDBH35Zlk9X2Ts/qYm019VFU+
qqqlahalb4PxAxhTB3KCGKbizDJDsBjU13T2MWjT5vFdner4rnz6qmrNLKmlIydRnJnNbBcMhApr
5vpr2LlkmKLX2KikEyHjfh5AHmnvZyAEkCYzHxsKQf2u1l8LX0y2haTfkWdtC6BQE65BvtJuWu7A
5qsGWNiMj0DLBVgBAk6Upq35nEFEcYoC8yEhiOfESOQBoBGuO4tmtzqJrqCIV75YEor3fmhNl3lR
8bOEQ4ZSNeBuCQG8fRZjWoNttvCHMEc9xi3OguqQJvqjYEJe44fU2wgP5Spueu2hpd1pD5nfcMfv
s+kAB2gIyPpVDU5sfS4w8q4Bwwdx3oTF2XoqkVTkWZnCV2YpmwHShafyhCzq2ljKp1kg/M0ASB/B
zOsqCf6WP88XA8nSC3CnKGaQSCO8NQAqkV7EfkftOu1/NbCknC/SpeHDFqoh8AUayppCgA6ZB7Ur
GbXUraE5sU11ejtpGn+kwNC7UL1BQApJm3sGlI0RdeKxG8p6HQ9FtI4yKR77CTFBWLfd1RBI3tWt
RVxVz6rxoWz94Kqp8vQc5ANu1+UEXpqmDRtiMG0DwtvkDLKiN5qw9APzk0dV8ltzvCaAQy1N6qM0
rD1OP7nQWoPe5BDdt4vYgisYXpLbTpfTMjqOB9oL64xLQNyX0klvEpQBGFKB13Aq/t6PmdpwgMXp
fTPN7fk4RGwTLTwVAjLPA8UtbGd1P+z1pYg0mN9akJmAVyvI/T4Q1ks1IBaNh1BVtVHFcZDHkIt6
BZe2fp0pJo3C9ENx1cHSfTjrMzoU66gA/ZBDcxToMyw1/PIsJ8ADEYTnrgZwryD/L4oDluZ0i6U0
23SV35xjDC49oDfTG5PDD5Ybs//UxNpBWIAm2/W0TsuyuUwnhEBBAQQxsvfry8yS5X4ok8adjSl6
8bnA/CaaHzVJf829gyY2LpezMAXgSxUhBToE5+XtI4iraV+awN8VI87vOIJQz1PcvctXbkjcekNa
I+mctzbVO+3Y6iPb+hYYpBaABfc6Bwpd1sZLDJXfDGgaqKazmw7q/J4Oj4V9rQXZvtNny4vDTNxY
aZHb4yIe+3OEjPIPqw4LW9c4jNFDALDGUrtLA1+7A/ev3xUpbiJVhHMNtAyH2FipYmJ00H6PumqF
uEnq6CQdPM2S0WOsyeesiv3LuLfmSxHn3w2dxY9x21aeQIxtg7cGisgSiT6L73XcyPC1n5mjtraG
UtpQCRsOnci7m1H86t/WRrsey4Ss1OaUpBcVXjrX+VDrEE1B0oxfTQg4XoV9z656GMtofcP3qlQF
BWgyM0SiVVHr0GOUTOKF1YdbtdU4COiZM4lh4d/7wHzdcrUWEudTI9hp5yPcGuqsWulhCKk4Nj/E
8zA9kSg3Hc6Lfg8FQXKV/rt+Wurl3/VLf1/609MItLszttOv/h2e5BTeSDtM1mt37Fv4kjEJzW1j
0O5ivEWc0GThWb5cE7jzXSHtP192dTXdlZhxLbUFRJIuJl+erts49ec0xzNsQj3mvpMkAQFNBwaA
0Okuj6HBqhv3Oq39fdxFICQtxaj0gf2CZg6cv1GsLdAB/peNOsNf9Jyxa7WR2fECb5Hys42Q8uDX
PhWbXE7aujdD6F/FmXbRV4HhDHgBPpVCX0Vj3P2A8ult2Y3ZfRdHEF1IkvSQFdF8FqcsXjWJHt1a
YxXZBhL9PxIjtbtS0zwzD5Ei0YQJ9Wp8mG3P9wB3gZQGiokz6SnfW0FdVa5qJktZIwJQfgDuIqbz
lYX41tVcD+CTAuD5wqbRI4CdQNE2Oa+BRHysNVhTddkwXpZmnm4MwxyBsW/o+VAMum358VGmeX2R
CSPYQtGebgpEUi+gjB26Ycn1h4TCSopMzc+BIsErsuJ1irGhr+vdNVJcGCEQRLZpBy2iqQlk6Ih0
dGaMTTChWoqJgAZe1cHcYuiPpl4XR+j+EbM7RknaHw2YsF7mfoCl11Ja6mMCOx2jajFJ4xtGZH0D
pl5907B2A/GY6vJUNQPfrQHStVWNoYQ/H0BWwlWtTORYSJLgp2rk4L3cfFcNMGutsYPszG/9LVRE
27uQ5sOm0WKxaLvA5GhowIZo5+ccvrZQCKH+DgsLdsWwIlb11pzB3WAMUuAVWbIFyALKPe14c4o3
EcLIWUbmX8Wy7U/FU7QqlMjULZ1NCXWbcRhcw/T9XUomuo/11vISfdSuW46ZCKsoePqZ7nIDgoml
hQeN1fWTJeEcQcPiB+ynC7uRWDmHzIDEBaX3Wq8ZVwvVZa/qi66cnqaO31s5M1eiGTJ3Si0sfmL+
1MG7AXZlfoI1f2+tBriYnGH6W0P4HQ+RQeR0bbUBs5lG9KsxJrB7zy0oeOttf0ah9QVSyfK1XeSW
pwz08jbVOrsv/EeVs3pLYb3DaKuWhJDWBWG1c1TxrfeHDJkqZktnQ4/fd36XYdObCrqTceMotpsi
tJU9VJWXDDqC4lqjuSN4jyf+m2oOiqGDJ/tCfcuXPnLpM9AMhsN8TBxEZYzZDkNuHdRH1cIbWEvE
6GFt7R9iUqNZfe2oaLYQzL58V3f62rLhClH5ZPtxZ5jQMtAc8sBR+07LaTj0sact+v0GhHbgrFr9
UKL96mNu4eReyxBEBsM6Cfyr+kpGXhHF+flb1yGElU+Zx3yrdqY2yAxEc0VqlitVpzcMQdQMUvLg
93NwH5dTgIfKxzwIK01hVNYv0qBqYak2R+5b+7uNoMRsOoVsGLiBnYH5deOflSTMLpnFTBvUkv6F
0/JgQPXiTuNIvEyQydqwujNuzTK5VB1a0DptiYH70s8zCNdIX3Ob/mdAG93TjUSuxlpHmi8mMHjm
844ApLZTRTNk0qFW/LOspsQuo9i4HUmeHFTRxyNzQ8cjwj6gysJay6VRHj7Ogd/YUITi58IYoMAY
0XMfnLHHoS75qtVJtlbFpB+QJcHMh/iwJz2dXHihBEnRnE61Oq0sB1kK0TF/G82xuehlSObM1mJC
pMr47SaFVt84UfCW8yCFbYUvHJ5QYPqXOvVBRZVeBHEyrcLR8u23BrUFprbJDivQK1Xvt7lpd3U+
rXqseM65ae5AHKG7cSmpKvVtzuBUlBWuKkTZ2J5HCJyeq+KQxdq2RD5I1Z96/N2IM6Ov4KMIKfe/
69Q31RljXeJaOYTl3+rUt7SBnauGH+LCGiC3OcRZ1wpJSXxIG9sIywGGKXLb4lZ0UODLUwMYq/oW
6cfjQqo0XdWC3SSeyWJAai1onnz767/+9T//9Tr+d/CjuCyQWi/y5l//g/JrUU411EjaD8V/3UC0
vsjUNn/3+X2Lfx2i17poip/tH3utfxTnz9mP5mOn5df8vWcc/devc5/b598KXt5G7XTsftTT1Y+m
S1v1K/A/lp7/r41//VB7uZnKH//89lp0OTw1rn4EUZF/+9W0/f7PbxZV5+l0mpbd/2pbfv8/v63r
H/nz9+ePG/x4btp/ftM4/Ych4J9NCDUAPRQG+/bX8OPfTZLoOrOg4M6Y0Dn/9lde1G34z29U/4cJ
aAmxGDFNKkwhv/3VFJ1qov+wJLMMyxQmtUyDGt/+/c9/u4JvV/SvvMsuC5jGN9ix+PYXUsTLhV7+
mTSk0A0CeUbL4gLvIom/Wr4+X0V5sPT+PwNkurREK2O3pHDBFMIF0sdjpNhWYevUOax99MXBDurp
JgcKvNnEeoj5k+6M2n1Qdtc9nwC7LTfvzuCvn/n+Z+Gk/PFX6b//KplombQa/KqRP4sBaQ3fcv98
BLrs4j//uGUZkM3hFq7C74eAVLXvZ6BVueMKmW83XWHiNV+1HlvVa5jyxc4Xx1tO5B+OZ5LfjxfJ
YJq4rGK3gcgN8zuP8N7BC2uTxFgV6OY6ARAKfrkRKDZJ9PjF0T89oaagFLcTp0R++LcjnANiKnBC
RQesNQuwXBztJOZ2n89XuF02tYi82qo8GrSbLmV260dQKSeeCIOHP/+W5VD/cSL4cl8zaeFFttyR
7+44ANYYkH048XX52BQvqThaXeMKeSMBmpQdZIR7svrzIamJR+mPB8Xz9P6gE0mIn0mA2Nhir95C
TgpRbkQhHgFDpVjajGsBb89wJGs+625Enmcs6AEp5WWM7EiH9TEm3wmUuPpp1ZhHMO7AW6/FeZXT
DbAfNyMcIyMzOmhlACpWvSliaOwwsdK0J5DEXGtcXDhe8vi2A64NelibDu/UaSSXZQRQJPKLY5ND
XlC3Q+avJ3Y9FsCspeSCkJ0VQHnZKjZ9wxASeUmSAxYoWy3SbJnPdjcWTmCy12iUrjbCntSK7QyW
Cq2uX0wQ7i4k8MRxdC2GDIp1eKkBPV7Vw7Upk3VHGyePdYRS8Njn86buQjCmoFKTmLdpxRwxm14K
XVithfJWV130Ru+UZLaZH26BFb62MvMyYljOwfGtqcczy4BW2cSfyp56WhjZ8MpxQVsFBG7wigys
+Dn3v4vBOE9ga2tXgLiBOL5tmnjDWetA6uuQaMC/19UuDq21T4nH4TUdhRmiMJFLIDAOqT07zSq7
D0NnQtS8T9kmZPpemlhV1JlhVwD7W4Q78DjesupOdqlrgjo1iHGNLLtbCIjmksrBaLmpdW2VmRC9
ks2GjHcAUkHY4MfCU8nlfWVBKE3WWBWZUNuA9kKXAnOKxGGqe0k/PUwVuWVJv27w6GCN5bRNuRry
RV06P//zvWt+ced+eHKb0sgROG7Aal0MKR8Lct7mV38+BP10dJCU4hVg6Bbny29490gaVLKwAkPT
Jcd8X142Dphkl2Q7Os1+9gAUuP5qNNQ/HX0tZlGqA7ZFjQ+DAINmpxYhB+rKNHFBblhFGH5Ft9Fz
/cIysZzEUwmNR6eBGMsQF2eo9+YJaknNpB1zo3P6pt/UgXTz+hghM2/503MZFKsijL94FdHPho5l
3ARZQ1DDYB9OjtTG1G9ajFdABd6wn5A+dnDjugVcZF3A0G2+Mm6za7Bd/3xRPrvu7w+7/Kx316To
RtieAgTmwrTTyxCYqXrDSRP21XvwswnA++N8uBLA4aQjCXF/6UdYK3ryrjrnTgF3gk3lQoShctLz
8RZWRZprfnXoz94EOqGIrDAqdPPjmQ11brU1YLsuW0OotI48vhtXGL+4l2+1wuaOcQ9MT7SXrxjc
ZHDWrsX2zyf5sz+v6zphus6JLkzj95MMn7qpmvoxdicOwFeEX4IwxFhdjSA+z0j6//lon91J74+2
PIbvLik0tcsMIYjYRXoOi9V5o03mssBeUen9+Uj0s7uHUUp00C2ojlnO74dKTZ21USoinFrrNYP8
G5TdvGhdPbAHmB3eYcnY2tqj+OKKfnXUD3+wamSvI80QuQG00UWBgM59OB3+/Nf0Tw9iSBNyq5Ti
n324YUf4P1oGxC3d2gXzymFO4+CtIO+MVQjalBPdag7+r2s4QFysagdAmtZhL4mb3vpfzemW//Nx
KsOQNuC4gaQ0MRX/7YKaEiKUWcHxbto15xG4QHa/jXbRYYbVtJ19R1jguvlqOPrslsViQSKxYmLi
rib0724iLck7U9NY5JoXyfN8HW/LrWaX11BXEbfTK0x9wk1sQwtvJW7+fOI/Pe8Yq2GOJyiWDR9W
ChMlGcIu+LN+Px0AMN1EoGzqIvxi3Pvs/5kMjsCWQKIPI+7v59RKAAmDunLkhuZrLr7nwISXXYdE
xg30jL441mfXz+R4/g0uCKVy+cvvzyWFDxpZ5hZJEdo9j5yhtL44hL783o/3CJbo3LA4w6Lt4xCD
JeEAAA2OAZbeCjRtz9yY0C7B680DVgQ0tw0EFC7qjbEOLuvnrLTr2kle4yO/+vPl+2yw5YRjEo1X
PFZ7H+YRA9URxdcxxIU1Fjpl6GYxyJltYU9wJptADp6h9VvFX9w0ny6zON7vDNpPAmf5wyn2szDo
hnhBekAY3S/KbQm5V6s7q6vEy2BSLCG2UoQ7waczfyAHQOC+eEiXmf3H8//+B3x4j07StPQmTWM3
9w+trznI7NhRnkGKL1xV00+W8y8O+OlsCs8lRRbVpCYRH+7gftTKSpuy2B2c5By2ovA384DJddra
Ds8RIFqeTffPF/ezG/n9IZf2dzdyUoISPyE25cpQhx9oAV13789HMD57eXEd8Yhl0KWSfLh/KIYd
6AbCwsP0JxtU0KdsAX4ZcwDXSgcyMxCO623OIMpEB6eBypxAUH0uYdOQbWewUejwPdMZAPywegbq
eMwPtXWPfMqGTDnSQKHdVe0h1gCf6seNBZFsoFLl3tStbd69pgbck0R5B3MLrxC6M0njq9fKF/+P
flifg07MAT3LQQEEJSegsDPnoZMz30b+3zaR79fClwBf6+Q2ldAG8a9EDC1Canpzk68q7ceczw7P
cjuq7sNmAtIDKpBYvTQLJggzaujiExCT/3xVPn3PL7hB3aBgdPzHFEow3uUp0hBu684rEPg8sUEq
wW69ya3PwVJ3cueruTv9dCR5d8wPT5SsZnhML8eEDdPz6Gp24mHt95Jfh6toDcpHsm3vDKe9ij0Z
2G37/3Orvzv6h9d/XUKkSptwdN8sQBEHiae6/eKkfnorvDvEh2BBnxPk8w0cAn5rlwVWqk7msG22
Xs5rfjd7oH54VeOE6z8f1/gsRPT+Yn54xHoyUiBOcFx5AIW/dymWHL5j2L07efDtARvaLT2xmx3j
HAEaz3B0u7jG5yrfGQ7AobtuM23CLx6Mz4ezt7PxMXBlIRJEaYJfZV74x3EPdK6rOb0jjvB6c7BC
/jJU9tlgtrz6l5kVYpIfA0QBFDzr0sdEIwkuovKWlvMXT42+PMsf3wnCBIcFXtPMEh9nx1YMFZka
URi3Co6JDuhR8lQnQEsxQGpHKAhziDjn62IwndJfzePFaLkUqGG9b71wkuBYz7B4tbbIQLoTZV+9
Pz67/d7/ug+DOZh41RCOErNoWF0FNFqwAU60SMg3mcewEqz9BHx9YlsFwJ7FsIIbzsYs5S5fbBSt
0DYYufjzral/ek1MCeQkFQgS8w+TP3glTnNQYWZfu3jm9+0lYbZ51hyrA/y2Q9u8QoZs7duQSJ0P
4a65trbVRX0gQIF98R6CXMBnF0+YOv4Fk4R8nFG0md82lbAid6wPcZrZlTgn45MGMiKkOij/PmFl
Dmc3uw45dDiekvBC5NLN2mdk8K8gmnyTYDXpL3aDyYRhfNHYrrzFemUeMUPpoHmflE4JmF4ZzW5s
wTA9AKub4NWltw4PAN0eMq8M7wT53qfmOhjgcAElfLutoedQQjGVQk0DACFqvk7zfAZdLK8fj0Vx
kVfminR3DKYeQwvAIIghtCu3vKRAM6eeAQqPmUaQyRIwZcrWAKQ5bE7BeYZYH7lFgPYJyZ11DsZe
lV/BKHSBDCF+C+OdjrwMuDchVrTve8wrYYTqSKgzQqbRHRO+LZCVxQbQTwPT2oA+QRa6kGFzdZi1
y/p7AKB2DBchKFDr3V7q1yTw7dmaV5jQORxYhKrvMzsVJuA1d9owrfUwBY24XBWwchlSoAX1+BCA
vxJkDxpsViTkguCa5WcwV8/XPjxPh3o4481w0OVwoPAPlGCtjjsItztJeNsLiKuK9nIoKkfn/pqQ
6hq6YmA34Hq0UHLzLa9PAjcS1PNNcAApdVkNi2ESIGwJefOgA+Yv9GBsvBkGtk2QMACnxqvoU8IG
OwMNrax0r5pbu+HQ284gC9tpW5hYgwkL1fFIPhEzcXKTrPv0qSajJ8HmM+DjHGm4rcVLXnMPMB/H
atLdVCYeuGBQtwG2BBP5EYswAXfKfM1FYUPe3+4WuV6ADdL0Ntd1T2MBGMmVt8DbxvFeg4ZG2Zt2
OokVDMwgQ5edxSbk0vUFQhqv8hDrN3/EkwRqF+Iv8z0dSgeBfUcvF6h8tU5a+PE22VWna3YQa6ue
XiaQVEr4gwi+A+n1wwjOjLJZ9dDQ6yDQXKa3Wgd/SSjFAcoVGucae07AGcOd4mR6sspAvGxFfIFg
gtf3FLnL0bMq+LU11TqAhgAicSmmXA0UN1IIOsf1AE3t++XiFLPY1FCR7YYaVOvWk7FuaxpWn1BS
64JNp0PPb/QBBIV3D3kMRyBTpYTGcQhong8bBOAF+qfKEp429B6clJ1m6Ddz1jjQANj6xrocB0+m
k+0DR9LjaUCe1BHWz7w5gv5wTTELk0G7TjvqGsb3gExeAqByMnojolYQoFx37LKPJweAbTfW5lUF
SbZWzC54gq6cc8hn0+4l7HUgb/hFQMVPA3eJEda7Np12uXzGqeSNPCurK2gBHbs0sNMuOITj97SL
sH7pLzSA+HCcmzEYd0PVvRJc4j4M1mnfr/g8v2QdVG+AT27h3hcMnce76Z5q3JND/lj386XZGMe5
TXZQSnTgPHbby2oHN4mf/hTc6CX7v+yd2XLkRpZtf6V/ADLMcLwCEYiBwXnmC4xMkgAcMxzz1/eK
VLW1lK0r3bpv16ytHqpKlqnggMHPPnuv/WzUeIgtdhWaDMv+TRCMWJA8SZLRJ2AClZi3auSqsNz1
SygR2NhP5lY7yjLflF3BZYxiOEzH1PSIIgBM0XueMMa7VveXvYAw21rDxp25zktyzo5x06lsX0ic
hnkZTbpxoigtqvwymvEHEWy8M9aVZ1EuyLK3FzUkYHetgDWSOLJYMBH8Xyl7ryIbNlq1kABepHOw
DRnhKr0B1frsjiU1X1XztdTyBc4eNpF23s8Dr7WkjOBHhbErL5yxfFN5/cA6gTuVTnAiMvK49mDB
KFzC9/7IU2DDG+miGD9KpqpWHC2oz8vYHTMGeEOUoTZdDxpxdVM8OBqc/K4PG3c+BzU3cbUi9yUB
Hqpt0/FMSOvQqrqwTeZwmYarydaup8U+Kd0n+EaHieduiFUFBunQwoGzU7iBjve6R1eKPRxOix3p
5GNdLdn264O1yB3ol2AwBkTt67q3N7GrvRfnRvh4eIl9LXStBX+Pgm4fP5PHj3QPw2RbRJmeXJj9
WgfUFIXg3rdwHvly9XvbH4M6x9flvU0tzRH+eEgxuM48YBt2Mj37PN+iBr52g3LlRjYw0TnYwK3b
ImNRwhZXWDbyVLHvXZffQOYueB+BWIJjOipD3yXqpeO2zxM/cjq150Y4Giyq5qWKnJyJ0rnuR9j8
jQhj57usus/Cn6+9xV8DCjb2c/3sq+fB1I98RLQ4mGCqOx2nnKvelXzwuC0oDw7Mxd73+ZMlPvhm
A0d5RxylGy976cvXAltE3LynWAJr58UY0r3TdYcEO4TD66KH6Goi8pFiDxxd2w6q2SWWyyPMxwvb
AKOdw6x86swZE64EiFnjyOUm1061TXMxfSWOYmQbvzSj3qzUjHdWGsQuIEE5b1S8XHr8sI1MsBsC
1+f1YWGpvQE9G7hZMDkrPBIvLHrewWNQkDyyvDzKSdo4Q38iPhsumBIb5x8WP38pnVAxYugO6WtW
M79MOgO+Ib8YNLwhe+oetsZeC1XEgYNDdxb941T3l2di9uAGdHr0Pdv8s4QgnHZu3YlP867nk7Uv
d9ych+lQMFT8/VnyLwcKus3wLqBCe5b7iz5S97HtDQMPYd6CJjIYynuka0F1YQds9+7qDf19zuff
f+hfqYrC8Vzfs01dF9Yvn+n7s9FLn+/OtutAmDYP0DLspq9KfcyZcfj7D/ur7ZZt+ES5XSGgEpq/
DHJtZxEZs39+h8sSeJvk2gqWcNmOD9Mu3bTa/rxbAwwVkMa7NPfLB8CD6O+/hrOu9suI88cvwfpF
zrATCmGTFblGOp9wZzlLfKXj7d9/xl+pD3/6kF+mgnxiTCbrzG/yXv8+aw/rxTSF6bMdmFEdAZkW
z9n/y3j4pw/95UKdzDZry5Ufbqs1lBFdSNJx//B9/YVm+KeP+OVq6YHDFUZx/r6go4IvD86OgTie
gk5wXhyBy1wIarES/cgqnMtpDVT7hOoa2tUdNIVdwqLdWNQ/DIb/9FX9MhdKqrVGzDDoihiLHfWQ
lJCKfdpWXPJtyC1J9g8f+BdCj22yFWYzxkX8Px5A9BA2+awz+Q+Dval4QxP7DA3NOTqYF5yZ7HTt
QWT3fh/x/i2b2f+dh+y6+aru++7rq798b/4/MJKZHsMsjrv/g5Ps/uzw+o/74fP9T/azn3/rdzuZ
5fzm2ywrfaCOPnTC87PzdzeZaf1mkxDCEWazovb0s7j032Yyk6esz4aDvRgxXr6If5nJ+EuYuT2f
id5mB8J//h0zGZ/0p6eOx7PORrbxfSQCi+X+z2XIH3RoCt/dupmHpzodlklyqI1xNKlkEayJqmY8
97GO7Fvz0KgnONYkM7USXcOdLevW9rXkvqfOEmBb52Qzxz3iTWXoTHn9NHVKs/Z5ljVV1Dmjyi/n
tB2rTWaf3+wAdJOF6HCvdBZjnjGp8qonOR+/egME6ZYTD4tSBZBgqFZWr9roa8uuiid3GPYa9aqo
AFPuWRR1LQ1pPtCPlruwKO0wae2LfOhcUH70mHHOrVbtKIqud+7gwpXtdaskQ/9kyNlFixT+qkVd
m1kzBHt8MCHZ2VQFXVnZZTgtauXPxv7qF+jcw+jx2pNeV0iQKr1Vc96CN0PJtjF4u8qthfyRdlU1
HkwdGog2WnFFlUSeEYykPsp+x5jcDttOE5k69EgFnRc4Zj7opJyW1CpCq3OWce/6Bvxs5bejtu2Y
G2g4GTssybpoMvfFcGhZmuclazelWrpzzEjNTnU0NbvBKoYOH38meVrFfInNModE/EeaWWGGuHsN
2EB/0rqJGvgMSLd5cPV69rfNBM3nTqpuGk+Vb6KgdtXY6Ne4beYJLJTevUMx75Ionuj/uLcnr7MC
BYMQh7qrSlxTxZwaO2okjCWMM4tyspaOFNJOiejy69W3u+ZybGq8V9I39Gbj6XFHAbuHGiSrVObw
MIHDbzDXL3jsxgG4AHbkKiwHqk/YPglSrqlS+hQQSpjSyLUkEUC6FSET6MpejagbNbOPHFN1j22W
MtVrhfK7y6JmOr7RzqTGa3dd1vHkp80wBqob9GpbZNwVgb6O6/tQVazVYkPzbrRB5MMGI3UfWUyM
QFRa5cmIhoFkioTVYNoy4cW6P0ZVl1xIEDL58BSgYxE7Et2phfvefNuZaay7XiVz/rxYduJukP6N
XAYQZmd1r6X4qaN1wZPdoMPM7hD5DXDoy7qTTfLFwRxOqUraFqSf00znf/u6/oz9J/OU5wGNi2lL
bCkXmfOW8f3AREuF5eb0g3vejaSEQK93JTjllnIFHGJvdFRn4JOkY+Te3quXioC41njaTBfcpIT7
4XKCTXeuW2Ycl4GC5RMfM8Q6oGuO+7XmQ5/o2vIglaGYsRI6AZLAntulIlPcWFZvXuW2YBTitnAX
f9eUpcCGV4oaLulWlw6A/6qtJUE+P61dsuigSI1Q5RbHQPh6Q+0yQQGU4L3cToAAD1AjBDOlqzV0
YmzSkTuPXEq/NDO7yBXILIQEsxwf4jFPzdcFQlZ14/SkQ149o/Ffmxx3UpKzfAio9rlUiX3bpSvg
hKVhFjUn39gNMFVi5qUzIWBpTQgiFkNZ71cMoaKiDij2fOh2euFvzInbNtN8ulKsahn1DfHQdjhU
cAmyoEgbzQx45iH6l3Zcb0nhVuCHS0WQi6cIfRWZaE0ibJpMJmbxmDoa6UunDJE6aBoXRtu9ylmA
YazHSXvzUjjWwaBrU3qBmgtJJVB+WtJFIde8wARnV5B9TL+8cHgD7dN+5r6Ydcu36GF0mmSvJXmJ
YMmGzw1s9nsRUOqpO9aYRNXGMWvZbBcKPUE2lPZqF5shXdxuRyqoZTwGtizuXPb444XeLTPYJkN0
875Z+9l81xIHL4y0SRLQIGuJSziu5bxbx3lqn9Z0hoy3rgVKnm8sRbGrDO6BS8bS0ds5blyMqLXp
qMtDQo8k86HZ2VgqC38kQzVVc05LOTUNW3ecq3ILTkPxHlH2HN+Qd45pZFp9AkG+SXbjrfeL3D/Z
WZ52jwk/nWY7eU2BtltTKOXtukw06ReotlTQQmy3zpVvVaSd00YWUAK92NkvGoGeg7WO55aYnOsl
aJbML3cysZF4Yy4471Akfj9uFc2x2qvdKbzVdd3AdZFEFhCtUgGyEsdyB7GrSIpw4bk/hQCM6OVb
0q4WZNdzrQtrSOTx0cUSifCKXDRtfLCDZGgdrkQcOEUqL4vFoli94s2VBSXUxPVaz4U3B7xOCyxs
49rcpTGt0ZdNOnfzCU+ewAGd8++HwJbF3xJnQxuqysqNaETkjpF0Oq87uMqyYNWWmZgu7IxRW1d1
CzkA0h+pj3Yd39G4Jua7vEa6SBNJ8585m/wIOLushPRq2eXh2i/cESz07DRsvIqAkOiKFU3UpHcU
sprSvoWplQPgvTq/tKy2aGB5VsKR8GyQ/6LE0urpw6vwr7qM9eGYdvryOelKaNANkCvepqXyxBHx
BburUa3qI17rON8kfPQUlY0gNO6iJrzHVLA5p1iJ9LnJymkI3biX6Kh+SXdAEVvC32mGyz02+CYO
Ws7hzXpo3X5UV4NZklJfnBJlJdEsrQ1FlsCn6he3saKEA7YNI7ke8QLQLFHtClrByOQpOjlekFHM
6luttlseR1ub+n3rtZXOb68tKYJbJ0pZDcO050vfKl1a5EVtODwja2o8Yn8wra2ZDHK+IsKKRa+r
ezpurGEdonnS8xmJqlrUwTVaUe2UMZB8XPFczNs1xw+3tXLT7qJYV1q9WwbdoQGFjYsWNmaW2tu1
pt9yW8FwTrY1unkdTr0mJRE5TU+Oi62yOaDwK8v4dSUWoWzfzOeNy9I+jRaR5v0FqQg6URttHOOt
Bo6WyguHq20nUd30veFnOU+cqp+s/50fSLqc4xqG/rfzw76uPofuXf0xivLzr/wriyKs3ziAQMoz
dGQQPFyIBv/Kogj/N+xkHrKM/jNucrZd/df44P3G0o/QgOHiyvp9svivLIpJFoXBAmir61sWb4Z/
a3z487zJ69o0EFN5tDnIka6j/6pZCGso0twlh1tUWJPyrd1mkJWDdJp3avb3VeLvAedsJUfEUdYn
QEoXox/v7fKCSOV1r8vbZsivByO7zrLlibdbCOvhcqxufcqtyMk5eh2aQsK3XrbJmj0P0/jqdM2d
5VYBgPStKIkgG+ur7XMgyLuPGkaJ161byM2RQu42qqfMGXZ5Q+2B50QOJYkUAm0pD4z69AvEwB+m
v5vf1Zo/pmB+pjL+W8ThB2JRPeZ5BN9sFwHQ/0UBzAiaAkMYkx34KgsF3qOfb+TsqjdXGXD2zyQu
aCeY7Lul15PLn3VdutPKMB/UFX1Y3sZAB7p3csMHBVrT0dI9zeaivUrdeS3WmvW9V0CF+tkiTrMX
IlFv7vR0XC8W3bj2YiBPHeCMILfb7s7IQQkVE+nBmi67byQuEK+GAQVrmC7MzA4XQ9nHefEfZteO
j9QgzFdVnZl39rFgb86B5hC7YwZlxZLUpvCVVyPF89TEWRt0Vu1YAAVuZEPQzfHSzWLHdshiawh5
aEqODZyK+sE17ko34y0vNf+yjXX/0oL66DRuesXXclLMaqGVQJqntW49xrR/bbqWAP1qgwiZ3fEQ
y4R6DXhjkduwVmGrU16vxvqeZkqcTJ7wpGCyfJfko3E9juunM2tvlhsb7/XSvyQv/rknV2sJENvd
P6iG9lkt++W37eKw8sn26TzTf3UjqhTZME1oJHEz1YRz/gbnlOVanHu8I8s1mg1Sx3XLHsysX4WJ
Lp7L8s0f5qgvpubOr239UNUqXPUpodBXuy8L71EVg+KkY0ucOJVH9GP9Gs//o+ZNf2WMGfxI5d+L
iTnDKP0Wt5PJuzpx77I40XYD1JwNSWX23WkRYYzA9C4qCeihBLnR5TuSYs6mX3GnuCQb/0GHM/+s
eP28/gm5GTx+fv7XT8PMH+SElBPuqPtZuuOQy905JWrDCwnWtKMiQLJLOPuZv4Oq0uOzMtzA9Gnc
0L3sCpBoxGhJyyzGLaVVapPDkQ/62Um3I1Pds532wIXtc361e+w0I97GJY6OSfwQix4fnY4r2e2a
zd/f0L9Yp/iGbHxapK90jJA+QvRZtf3DN+TWVGUKunEjqx4x888XmknJWTyJdZtbNhrDYu1XK+s3
pkaEcyCONOUsyApJ16TMxdaUFNxwzH5RhjBOBhOSrzN+Gi2/9r//Uk3n/G758/VoWxYLAc74fL2I
H788jitV+7bbJVZUJgSerRxaL41oWdYy+jKKrp5JgH2tUWF//s9yrVlZezP71yy2L0opimOKfkri
sT9q80x4xpHM3ZXGYaFwqsg0loMLmtFL+mu9n/C6LOz6hO5ts9q/tcGf7ItE3zNI1DSrX3tmcj/R
6hWk1KPvLG+8k/F3okstMIvigal75xv9QXbQ3Joaj4PS70gV6LX5aFpLVLUqOULTjZc2DWcjoyN8
1o9Nkw27dpKCfTF1BxZwiFBKtfel+ZKs4kN3vfsmzjmezoxxhQRHLKfHLmvdQMvih9H9bEqHLaF6
iSt7g+h1ElnMI41eQQ9q+SQpYZbzo/paHU0BzyVahvMn6HorBCWLW6ecqn02fVh2G+ZVcuKnJ9nU
2zApRuyGoq1DRQMQfNfsatbHj1TVkcB6dz7836pJwXVK+psBfrLIbGMv+gzTYdYR2LffdZgL85hN
B8MqXpmD2dy6TRZSIVSf3QUSFgun+fmlpezrI5aU/NC98NG18nusvXcX00WqY1ps1+umL9djN2ib
xbPG61yBRmn191iPN9XZ6FKaSxbYU4KZd5wzCinEyaKq45J0x7mwZX5oRgoS00K9NRKhbcbuITTf
ZcY32cf0H47dVwcKHvugG+GtgfmVgKmE0UPa67J7u2w2I0+ji2ntgBSg9W30BieltDJgwDIRpxal
LxJpAQ8kTUJzHTGr8H65yM3uwl71916l91W8dse8MqybtUtAsc36ZSqXWz3hPA026xj302Y009s2
ntZwNrUXNRp0Y9c9h1x70ytnZ9taeceZXgYxUlZ6i+qiIr+vrkQ73/QQLgK713O+z7Y4EOS+FKzP
KgpV+aek4uaZCcxhJMq5PnSKTlrRf/ZZm++E3m7BQkzh4MQuW2rNu3Bclu4DPZRBt2r85Z7gIvb0
25aALjvbZInIqjzKvvisEMw2feIYh7hvQdonEaA+dtSHuotfHDbAQQUXqqFujljG0TWnnaL5dqti
ULiqwh3iFB9j52AqWGQS6rJfgjWhqs8SrRdSXedumMXh/DpohF4Slcgwg59/LCMqpxUDOer99zmf
bk3fAQOCAlV6r0ZekCLrly2UfRXEVa1Tj1SFbVrzLi6rcE31W7qhZowYkVeommkq9S+d8zPdKX5U
GX3SikGZfyIjoTIjmFS3bDNjaoM5xt7W5sijgk5MS4H3LdZbe2Did311Y5bNjQF2LnQd+370ahj6
s14cNDoncm8ZjlODzRg9MtKn7r41lE/llbEd2+6Y5PvSoK1gMUs3GAg/BrypPzOSUei0xstY5e5W
q0r4OvLZq7obYzJFkJpFGjAse5su7YgJPuqxiS9gWd66eLnNa++xKdNr4Y1X6TpBweuaVycu3lFW
yFX5HXe17oE3Q2k7A1SrBU7paAz7jMLvjVWW+OQd7VKL7cOQd82O+pMs6JLkkhiTfdbTorqdOq4a
s408Ac2eKPerHcv73MreEhP5qBzzQ2v1zb5e9cfelNpV3ls3ON6xCQz61i6X0BbwLgyZ3HqWakMX
Ig3RDowPcZUMYCh0Y1dY1K2CRNj65KUjvWn6yORQiPFMFEjVSt/7yIetiN2g8pJLSL9wNgYY+aBy
3pZiR7Tz+acwgyD3mTrrnWNqSTjpyZsxzfelpU+7gQpFYNdGkGYYCJlTzkJiRZ8VFo2j1ZibpYrT
7ax7F6ZtHqE7ZZs6aQIxA8CqGrcJfK1KNhOSw6ZdtqtNdWXqffZuKoO27Lf+xk8UEv04hfEEDkvq
YG2V4he9zt0xttj9x6gMHJD0y5imc6sau83Y0WI49PLbF90ud+of4EbmcBh6TsOrfp/P/VnYpe+M
EpJAH+v6rMPSmSwH6nv7nc0Kh2yt1xE7SJ/0yXlJLWEHxtJOu0733pOqP5m1/7HO6FqphlqYl6nY
shcYNxYM22LmJvT5CU5GDD7R/VSNeUGG+ST98S6pIJnh0eRe7VoPO2h269iIq8lKGshZoxgn3KWW
v1V1D3SOo/YWl3a2AXPHEalew9aYwzi51MpiOji6/a0N89HXi81oSNReHrer7r+Ls3OrpFVYdz/y
iWQy56bDmPEnTB60idPY7M9zB0rUued0fCW+NyaJeXTT9Dap+73rpTvlYD3JwZXM7mmyuPlqzI+c
57sx6hvrw7aKhxF/FHmfb8tTD9KtT6NDNwHcgevCZefR2YjoHgtezCU3o/mZ4SmkViahbGl475Jl
O6nkuzszmfFpYOXgtgRdKFJsebg7rB7fm8oQVZbmwPg2L/ojHlYfnoF2X/QjD0V3/JRlLW9HWQU2
ObmVEEUwGvqjX7awUAdceVP9PSPuBiKbeHGiq8uspKyq8AMbn1Rg0F+NWtQeWzf/BAoF0qS8V8ve
8toPjzyNUWZHaiM5yFupvdHzvea5z/G3D0+SB7soadTRM/Ss6lvXusNSExvo+aNbFwqVRp3wXDTa
mQ9AEKGW29HI+2PH/QS8NLnTLMokezYXnsu5jLyCmlW9jfVdy0wHg6lzNtBTQfn+sPyCsluz3JZ+
ifFBt/tjNbeblh6JXTw13wQf3lEMwpQbOXRQuMwmj/zWswFn4+KlEelOCRw1lJmP3vKjXqJG8wGM
U8E2Ypst3elVrPWzysd7qirzwF7iS09Pn9uu4sj37FMIHfIirIOp0W/yeuEE0YPPqqdt5uCGJCAC
c86pdw7Q3w1mdLlJ3OGZ/c+T1xpJkIDvDn3qK+wJE36pjzfGkB31BSyEofPqtAlfhbZy33rB/xOj
1kV6tj7oS7MxE4YWfU2eZ62nIMP2L3qT2kJC5hr4yK7zOSnWkVfxvBxkC4dMQyvFBh3WcjzwGrpz
cddJNo+RbAfqXthk2t3FjEQZClYDYTcgpTGHv2uZxGtkGg/wTbUN6OuDcuLQGFDNm05/1Cdt4ZU7
PKfWyuMLD2ujeeb1UjwPA0nGpB12sZXceZPdBcsyc6nXd4IYKsGbSzePC1b9HG4AASwB898hbirW
ocuH7zk3PomM3UCVH+K3d2kqqpV9xEizMrjC28QPQIlsRo9HSyd4q+Cb2J9/YSwHrt3a/FaufiDw
Q+942RlQ4H9YohN72dMRUM9z5OjyjlUpJZo5dTtruoZThh6t97tUHVajA9BtLFYkcmyAWO8SMGzJ
JazGh7XUkGXNOyWdm7pX1k7a1mZiq7jpDFPuy4QB1jUv2ywrONF5T26ygmYMqQPcajnwUl4W55Gt
2iaaAVMyZe5oY45iOCETRaWtrMKxSbnNM+uDaBFbxiLuwzqv3hpvu8Z4jLN1jJyRVttFd98dvRJb
4dl7y5Y6wC6WorX2EE/aqdTGZ33iVhcQBfH0zfd5H1/EK9A2HMqZ0R7BGj9qtfpkXHpsE9xzcZ9t
qzQJml3blc95mnL+BF5Wz8AkPN7TZmveNMq8nGqb1fKo/NCw8mpjlymsOohCmpg/zIZvvJw1TtBZ
9xV2kH0hEHhvmcn5wIhE036NytkDo+J9OJUpv/x8CDrVYRzVvumYfVtTeTTSLiRN/zKsyxiYbotQ
ARvXaF9yO/8WCypBl6tTz7kpU7z8SHN8xX7zVDD2cbdPgVzTT0RuBngW4yCxA6uAievt6YZ6qaQ6
2jKlic0ro7zvf+T4JT2tBFQM3sHvBNUBw9CGjr3ucrlvhhWvnp/BAxzFu+UtJ1ll11SZ3iLH3dfy
LaEWiSXsci8XqJfjVWlnb95gva3+sHP94dNNjTfVxy+ZYMIpwDMILSC6F8zKfi+86otFYFC23fWC
OLQtQdTvYT0c8dXPIV0MGPwSEriakjsVU7XZFs6taOglXLz1ioVejme0t0PL7y8WVhlRX45JZKRu
EeblUYnExKqeXurs48HoQ/Is1cHgrBKwYPkoqrjbFeKJ05oXJnh8lyYRwTTxl/t4/Zjzemvkyy6e
Uy5K3sohgvfVAqQdQ3CD2ZHnycQIHArOwJChA3peuL5BIxtpeSZclEGPIZND1bD1oeEGMRoUFCem
oNUNE6ux4XB66kzi+Gb8e696NncV419rYLjKaTXx7IplMosUeutucrZ8m0JJDpcy6j2GqqlsHmtt
Plgmp0zTXB6cEpZ1m0/ftTc/DWX6zNx9Gs8Gy8SgVbFHL3JNKqmK7EHk9f1sOTtROvSuWtNR1qkI
19pmpTnMbHQWmwN7i1AnjV1ecOZv23mJMo0V49AtNLFhWtbcjzIzK1y09QvAsVs/qcbtZlzBiTip
uWmGFA8T7Dh9ev/5Qx89wOQarSljft2Y9EQ5AvNRV7g/Mtt9GpaRgL7iG2My2/CwuJDesLAG4+Fp
uMWxdgknmAX9IV0ZlJpzZbp9oGfiPIVkt6UcYQqW9qYrAGj19n0qTOg3enpR46uACsxdAK7kMVO8
5xPrqiQ9v3jmcUFFZMjDlGqU8mF13Rt2Hucmy0fd46arsoVxXEbx4kPyxSHQTAluA+OprtM71ow/
VG0b2yXt94AvDtym1+jtH7nmkAVe7zyhztD2gzh7XAei42U/RYM/iyChuMZsL3vjPl9q8mCx8VFL
e79KFpOuzsRW+RBXHa26pa+chz3VXUue31b3XuuGq4HjwrBJbNXz8fx5I5fRSpXwVCUfXZrtm8TZ
woCqw4IhT0uy79Gk/GYBu8vxZHheTJfypKalqpD+ho7wiNl0dYhNYO8zTBMCZZb7TCaN93JcHsam
Go88aU+lXD9G7BKUrqX3NVCiULrlbbn2T6yhZGCY7cYy3HvTcz4MW22y9Ue+JhPveCK63pJ9s8Te
ssiSQTbXP2SevprTisWD0ubS4XUhVzCc3j6O48ccpYzV7pVjiMdpsa6K8r2nJDT0RfrdJulOCLGp
0/zgkXV2EgaMbLGf03V+ieFalOUU9FpxC5abM0+vR14Z0IYeTao/zcI9UijPK1jQCKt/1WbzjcMg
YyKcTojtr7zwZdBI8hMjhEvc3D1Htn4HFIC7r+Yfy3E8mTaQwYlrJlUd4aA8/hqdXAT91N5TvHsr
S/PemjPY02qG2OdEyrU/3AyQQVqbpzTjVdt66nZZUYEXRhaBaT6rrI+6ao6T0k+dPT7BWPkRC53H
fpUfs+efH42F5lgseKYHazn6cnrNu7EKSbS288dY4fmpWQzLZLypDdfZ0Hr01OOaDeliZPwdX/p+
Pi6QjbdrD/JLLafeGqnRTZf9vBQd4SGe/EV5mjo3If5hh3rifcFMpT0Xx0IqADqlS44L23yRnv7a
9eLDGsXORrbkbRiZy/SNtJ8FA2oJAgloxnOIZ+qtq6VsaEMqqiUwS25Dzx9v/VdIMEOYm6C+qw6F
vqpdBFwSwvhC8McLMuyOep29+pRIDgbNcrJyns5W4RWBQWfCRk9u6864hRkp0IywSqCBz+gqkhCO
q4wITC+e8ERXWydJL2OrZtBzUWqAUXmTTm7m3OK2WnPUZRlxC2FHPqFlQsiEbDKxMeOLsTYSzhzL
legtfy/15YYMzzj03bZJjOcua05uPJOF7vF9CPuxsOgvys2dqmqY3Iaxwz+0kG25rjgYqXxJDsn0
poMtgNlqPmFiWAPD08A7U5rbunjiKhBdqfSpKPVYjll29pQpruCuT0q8D7nPyWpuIlj85G1s44b5
zTquHSBXR093OrTj2wGzNDEY78L3apYk5wKdqTAYNVbvnsehFXVJPTysMekiY3kXvRAn1tr9HR4c
tKDvpvDT+xLeOTflTWHTVF3FOe8BRX5p9PGyjbMhn2sbsz11nzIYBkOemoVvN84JYKDU0Fs5UMwG
5+I8Y1FxQ1ZF+1yrsxZQp6hxOhJ/kIKFuknkTsuZxznwcw5prfah1Vlmiz7Vd5Vo2we8YNoeH8bW
m/F195RRv/PeJY5Vyk8aSkhv2vbBA9t94SlOyXNz2SWxPBWZv9yVseaeRiHvSQUWLMZKx/G3MwtR
ZBPHOUmXQ4fXlFdJPE9UPo272JRmQv2ApKy8X/ZTcm7n6YZthhcDdptODFLv9TsUBuibPMsu0qzw
T+OyoGcWU/ooTBRYjFTWyXKhZNNtJFk0TcZE50w9rbftSElv6Q/t3sqldltothN4ynQ/Y943Gv6G
85+kKma6MdY7EmflAZ1Ki1aKwZ4yoV/zaKH9VuAyn1sMIh3Nxb5nJLukre/yVC8u9BjWWdv+J3fn
tRy3kmXRL0IHgIR9rUJZkkUritILQhbeJEzCfP0s6I4hixwyNP02HR2M23FbSgJIc3KfbYh4s6ey
vrQy2z+2YOVALfmVsfz480+xbAiGk67DlY8uY1SfBm+RsLdhPJ8sg8xHXbhQn4s7UfXFKSuG/PrP
D9dSBVfy/sJvWtLXNbNfOUtgWt3NzQV2X7+TqDLvMqF96SO7vFSjYl+b0/bQiIRJxf54ZcTG/Z//
9efHZMfXvop+iwEgeeZNsk56eQGyQF8Q58WVjJYfbX2PJVS21wevfSin7Js51DUmohox012Xreh2
hrd5j3WJmy1Tm2cJbbu6B4Oks6bH6cYvUDJ6UwXrpvSjjfbHYa0b2BegjzaI9vgjQzqnUKAaVs+S
o95kPU7nk1djKuapYxbdOdquMu+bJUe9yIialxk+w3+y5qjmmsDDjAxVIPJe3yxuNI8b0qxrd9Wc
ynVZmP42r6r8ibTOn0kTT4ipqDgROyUXrWy1jUE8K7m8d1JrxIXbmF/pvRAVPBtXnI36tQecLfR2
PqGXm1euOaZ7b4IEOUOh2Th551+GSRMeDUBuN6u9Czse/EPm24uAMt+BSMFtKWV86u2163XycmqB
X2sfnK0KTaIMAahZ2HdaMqLF84qpg/RY0Udgy+w06EjdTACUO7S7vGJvxlTsUI12e8PcRPDnuhvL
iLOjH/feCcqXX+lPtRc5Ryey7GPv+jqTKfYhgbJfcq329o2cDhJg9AL6gbcwUB+MpsRuCxq+7bfj
yZw1dxVFWrhGoqidFJqwtBIlMtDQxKkSbwale/sZVu5Jt6zfeH5MYCQxBhxVHO/UDI5GNFp1Iufr
N1TbDPdFV+0ATynxcOHfCT+51FFjXYxZcSDKEmhedqcwi+QpL7UicKPc2hTUyX+y/SL75s+Sk+PY
X8lmYjMdQdAdTsoju9RBSwvMP2hjoB7P7yj/5S6WPZq5WHYBLKqGWRePV7kvdxPOVHtYPv4xKkdw
sEHDfdgs06uRLusEgnkRNf3R68zwC2DW0V8UXbU2uBv4TloQtvUiudTVCYn4o9fE2kM7NL9419XF
PFSPHRZwB2sJaxOcJAfhcerX42VUh/p3JEdf5iVRcoTejBlGOa3pKGjHtmlpw3lg4PAvw8tw+WFm
+XQRc51BAxeDwhbafoJldvvnR2YXPwxO8Fkvj7EQ6S0UUvdkMIGrJexwcNJNNJK0k2dEVdCZPSpc
51CEkblJYvJAxDwAeko8G2QE7RqnzkWi5V7a4SAu29Ts16HnoZUlanClRObuhrY2bmI9vS7G5sSq
YFMfKo+MLVSPNextClC23BHMZa4txIqJwEedXi31ngTBw9loU8KFvG7FcDmoYoC1YFgXiZbkx7rx
iTlRydYe4TsXNIh1Q9so05pukwk81zoNZpH8dq4dqy0PWaYZG65r1Xq0o6MMy/DoN7g5cP/aYWn1
8CfhUZJMtQrT0Nkg9i/WplkbO/o13BfD2d5rnfG7N+SPGtBoa4lBrblJO8e0se5Nf5U0hXmnw+fe
cc8nGkm7ovFwnVVNHGhhuonTug2MLCZN6kAD19n5kDNxKPTKlTbW4mgxXp/TAbWYblvXLKoT5OKt
bP3kruIwtibBEhTGJSZcwB9VPawUPQVuD+QEZ04N/8VoV4Mm+6OoWETYXbsR8I7b2OxUbbLthjy6
mB3jhnXX0J3qTRSkIr+q2+RrBV6xi1Vq7rDIvFks5FdwUtGfD92dEWa3/Zwfjx3TPxhS4zHH1GbD
SY3u1b13hLhuOmiGUYoEWlFkp7EIxkKWgdkBJlk0oBg/PZCsqDTqKtbmUGQgMn19LLR+l+bZUThD
vBE6bWSVTLck09EwIwijdQtKXRdxj34xEKJFhdvmq6ji/iaAhqX9KzcBq2MvO5pRfmlCLLnkovzo
aDr+lpUCdjMdcZnNOS1ea6jvxqL4Sh5hkDWx/6tt0gcrjfzPPvzEoA9Hmt4hltV5Pzb7qIVFPXRq
N5tOfCdzoOI06rLLQpVNIK10rywCmNpa77etMNbkc5krpx8d5MSgnzKC55532b7TCnOVK6v4PMS9
hp19K1d56NnXaaSfijojga+eVgR0BFWVhQ9lPoqLtEazlFagJs3ctsRRQje1vB2hg7gxAeQ8zfNe
RS7JGJaRYYpT/q5TaBZJ7eiBLYdt26v6F4/7ec4M63HorLuamYLge56vbCsEOgU3gjlt7gxTD29c
EYMvimEEip6vgFllTkY1myRaKnJ9SIOJEnXwB1Kz2WaH244edGdI2mejzK7ICiHFaJqvHDdbzd50
tFBVUOc6NldStaLrUm5av0ODi4uxhvo3SGR7J3BpWume6gOaCrj8pyjfHSBHaljvR+Fnv7IcbVec
ou5mOR8KM7J3gz+qzTRiXR5zrqmCi4pKlXV0Q/+Qc80Ab9NuHeLDPRdmDLlrOHCkISqpSSJidQAL
hP/JG4dr5Xe7psHW0iekI4hNSlIMT3ZRN8nrKkaKoHG5MJpR7UTqkTWhhh6Ns5Xg7gFWbfT+tzru
NrqJR4AUHnLjnH50jyDfHcVPg4auDbq5J31o57vFD4cogSYfD/pc3XtIbzdaWoVciWKxwo4Ka4t5
3LsmV+q25ggatGLYxuzC4IJIuxSpDXzYOt+ig44uUGujYKG+YhHhwonwYg1VOb11G4+NV1EgWWN5
l0zsTE2suj1QKEtQD8ymDSx/+Gx2FTCvlRi7ORZXYQq8A/r/ZQCX3qcG5VZSRyUv49YZBVF7vuat
vbohQXxOIMcABOABc5CGW6xH4bO1QfLCGWJOB/3YWzikDSjx+zEvSZvZ1DBqdgaRmXv6PZtmnoud
VaBqtxHEyajG1Uxvfnu+XaI0z76idWsvYlKdVvAHqOwbee/A+F65uDCP4aaH1PeY2e3Bpp5ZmMs4
XaBFoMTSqCRp8o/68Ak38lPhlrRDCIDLCuTWTVHfYUtarcuehp0ne/Ou0PGZz814l4waPqWt/6Sp
bLp3Y5xp40y/bMFMDksdPPw0/Ooos2KpstdRjeiat3OhVWUYNAVQg2X129yB3zzG6fUEHId3Llb6
YvYQ/w3dfEqTMHDR6MAPLp2jm1T7qJ8lf9u+luWP0QJw1fVrC6DYUzUvxynpX3nl0SHCDy2891sh
coF2IY7S17js4ERn9hZNvoWJxD5emb1a6xXBT2rp6OpWdIyL8fF3l2NuUVumHVi1XwEP+IuFHv83
LMQINcnYhmoiJb5UatrRN+mR/nLM0F2apxwsZNLodU0FHks5xEzXmvu9zWVxXdlxgTFscttW9Djb
GhPfyibBBdFVyTK2v6Yy+WIn0A+ADsNL4ZaP5GJC3wGPBrxZYYZWrUjHOFi01rZ6oW3DlkSgfnB/
LzKiNeSs0zBzUQYsCEG+u+gX+5A6UIGSeeKGHaL0G90DtlaAEaiuPkWtEhAfE7ZVNEaFIR9A1oHK
zeJnS0FDgqIboO66dUN9QaDBrjphOgEGH/sQoGLjKppQlUlxnDoL5V7tK0QYADlAHL63YHwR3QMd
9bvH9u+mkUHdnzqbJVcwyCxFn7iCgvFpilm5pLN0lRYYUMFcopEjyKtqhEGgWNHB0v/NJJbTEudj
lUeBrCALpuPXAgZ90nwhFg2TaYGXgRTkBVV9Si7prsnCr2CYnxO9q2H53OMBN0LlsIlfqXsM5Uz3
XuYNOjpn3RsUBcaIcUBYEMg0Cugho/xijybd7zDfDj0MTi1FQN8kat6NvY9nCL0kuqzxHj69FaAG
WOVGHX8KMQcDVfEuBtNU276of5JeXQLmddWe9/fUYFKaq/GBRDMUgwUZYNJOAj9M4quYDMvjDDUC
ALm4SEiOOjY+0clRhIh8tLUdRV2DdDCqL5uaSWobw0QAmBffz+Vw64RfyAgdrvBPmlH3HKSCmVUY
7SaUjKjLAxOMzkjor11nQaI0TrEq+jl60b2WdNy3saI2+/AwxF4IcSH/YilaaIZV0o2Mf3rlvsu3
pdWN18r66evF7YAXa5Bl2EqHn81cz2hVSntjaOHthNadViGttjR2cQj0L10a++sWoQd2HSPhTMYN
vc10U+bwVvWoPpStuK+Usm6S5YPkZWUGmWGU3FWNL73dTkxg60tWRc1mTmmCUAz+1u0IcYl/IPOO
4qlNobNhOb6wfbE08bG449QISMNwLmCVRT3kNvZPjw6qIIPS4bVSytPiGBWOU+1R2TNkADAJosvv
cMmBgpKV4aqUeMCIm6ROk5XjRuAl6dK+M8N5BcLEAa8y4pvC/JCKfjzEtTro0tN2IIozOqi2p69p
N648raOpoWXjqDsfOBOkPQyUF3Ne9ZSBghLGrfvveQvjNGlhZJAdRhfDWwun+wQzGJS/kAd37p9k
YT1gZTWvNPEDp6BbjevdhtbaFXzSX4nAq7XJuI+C+tHDMra5xNsBvddJEF7vFzk7kf5UOTCQUtw6
RNN1mzaV0IcbC0hfF9saghuUnJXU01OrtQN1gnVwSirieDaPZaTukKRsB0KDpzZGl+g+TVX0Q868
HrcyfgMhfR16w9y4aJou/BsdMppdOebT6GkovN1cwrwy9ZWhCfcKKetRtna05q9st3rW07Ms61OW
0Q9tHbwo4hRcRNj75fp8aVjzp3YgSzrvddBukvSIo/tWO6l+LZHnIWIfQc+zjisJIWi7ti5+ejUB
gO3CzmM5Qr0GDIKiiRWT0H70OuW54/ra1jR1CHstjmfMOIzczTu8UNwTrlIAKVU1XY4UWoGJsHWd
6ljGdMShXcUZAV9NaB+mpKe6VcXa9WFlG4bRbTTINytEYM1V1AN5xf4t27/YJ5Ye39u+Cuwcdiy9
CX4tfJmHRNd4Ry0ioG5Mr1GR/KoM+SUTxinDceVKH62NXnOr0Frrh4H6bN15SEqTL8IMxwc66CH3
q51XJn6A7XOLIxZCIq81sDuiMXksB53sSAPvKWiSN31pPrXOMByEkrCBksxFd5rdEZEur/Pk2NMY
W+uFU2G21SLww8UuaOruexU3M8Zx/ufJxT+nNut5O5hooH24SLNO5B1RbjIojeKYduJ7EtMjIyrK
Wrl0nI+qry4QOGtrMflPGetnC1v8PjFJlZndbN7Syh0871hz47U9NX2GzbWOzeofG8K/kt8T8cJ/
zxX1z5NZ/v+lvJgCPcr/Ls5/+FYSVJZ8ey6u+fNH/hHXWPq/LMsWnoebIKEWWNr/l7bGRFpjerbh
Y+VioG7xMaz4T2mNpv8LK17YnD5OKPxJiz32v7X5mmH8C5SZT2yj+OfCDT3+v6wDqIj+J6vn7aQX
a8mMqZ/pC7gIGZZYaOcuXqHwz/gNn5PPyxFx1uBwLfQoPtKDJnMHTn9ty3YP3NFYnx036ew1BDBq
v7KDvhtYqnIfNaiTRFi0GKFCULOt8ecckd+6jZqxHKkQxl77bBW6D8fX59wMQnI1kntfuUX9NZRZ
VHP9qWbnZsLziqmupEUZSNo8VkLhrDq1lrZeYGPlZI1rXfhh436f2W6qS710JXczVJ2yWWlE/U2n
Ckt8mB7C8QgE4BUV40myu0yrAv0zZkCCKuEzYltzWjuD0dW7vmm6z6gY6we43jENPTSZmFrFVnIC
MgTVy0u0M9QHIv2EJft0bMnlzcFRKPToV7Vc2UajUZjaRXp4L0VYNZzuUfuZ5n2ITFCFIpANOMya
EFTNg08AbxkO9mgcXGlDFJniYVdg0fqYFoW48+xpuE+rAtjOI1l31xgw6jS9sdn5mp5gGBg07NlA
9fpWONHYrCAAw/Anbx0Mw07Lb720rJ/e5Gg3OiBmT4+xGjhnIdFzR1g4KGaPkWBhiyGigTsWO7dY
MFncqYKMVlkgotK7EGrGL0yPoSpXQzRdtGXrBAhumocIHfR2sgB1cLDyk296brR3SBpSeQ843H2X
sszUanY8UN+xKsnUgyP0OMRpfEqkNv9A499fJgSC7fWJPkQwND48Pi9v86+2j9MC1V2IP5XL3TJb
943W37iZRjRI3jQIeRXNMYuymB5oHvr6SZBHvYR6lSP0FXiO11JHCj+4PqwyPzZ1QJ9hhF8xATlP
0ERSqN8+Cm2y6icUHENKDxJ3CffJ4/j7NnG7uW4GN34S+AsWK026AitHbOaOBo95446YVVNG6+oI
5DJDBDST8lA6XX3RywEVQJ4X41JRD+VNCGMQbnw6b1Kyj7elG6t9rYwZtasz+ncyntJDWdTTgcNe
f3Kpo3fYzcUH2GrRFxtwDPiyFfB6avAWNccneN8D0b+zv5ux/sgx0vP7ozENxBgnKIN/THk0kHDM
3e1JmD2UQa3xHAArWppTAOyD21kczrSsa69HktHKprks5Jh88kWDTNThDinyUX31DLIN1w0E7Hjn
m1H0vU9H0GKzT1AFcUNt9xZB8dTWISEQnmXU21aNUXJlFoKuUan1wg76IRTxwaXu/2y6kCJ2+ML1
YpUMcfVTN0DOAigtVJBCqeg+Ea5GitmcsGxWzdiV+bHRI609ul5soyjHkrMm7VIb/I0YKrhTY5Hl
/iMK0z560I2SuDZEMqMEfimi+Tod2xEHQjQmmCZKWp04f8XhnVXVnrichTeSkZzMpr6fVCLdLbR2
EoYT0yHkIZlLv1/TPYP2FEtcmXd5mS0IbDVgvYsJeonljwhzyw+ayZ7uEHmZMyw/pdRDbMMy3+Vt
n9Unz424afphYXo38SSh1kYp9zaKPCnU8B3xMqy0vp29RxUji9o0RuT89AYs+L655exXgSpmmGmt
UXB7QkiSU3F3g4FASS8TCGJKmIYdYOWCTMB2ch13N1wxzO3US9um/VbE9MuLUc8CO7FMgOiR1OGH
wWxIL050GiiyawZ/x12kc7u9hySmN08wCZLG3qHai3TUKxZY+maQcGnZEaY8QSLHbRQLun7A0Nkb
Y4zy6jzE7wdbkfnRVI0RY2qtYBBu6f5wO915fWWbCsu1rIQT+jUs2b5LKOxd5mT7cCjVnD2OWdpQ
bNZsI6sCyi2twMZphMzQsZSp8m4mc66MTyZ+u85W1V36Pe5mAceitJ0huUd4V4qdSixqtj7Pnf6n
VJ5rHpDnVf2XEqJB/U3HSsK7d925sA9uOoYl5q7KkCBa4xxvba1Kp6Crh3SApK6svU1cRhPQj7Q7
rtKa0Wg4SCb1CGHXsso7+lMRQWiLFK7TEUGQUp702V0/SIOmcWf53iPeFUuP11Y012tJz/iw+K1I
FI9JsjAeJWwbLuphvkLvav72ep+cJg3QL1kDtdmCfSFCe8M5XRWfpgGUcjNBWOqPZVia8gHnSGwX
Z7TWqGp0gOxPaqr7YdsQLtAGym/IYExnkSXXC6vWZ49MHe4JHmwQe+la6c0uKnU9Udyn+j7F58Of
/JVSBVdyKeYxgxojBIqA0IGtdGgK5eYXRqihl1gZlk+rEf8K2QDPlS19MfgxZuN9aWP8fi7oayMH
95qozz9VcCiMC1OCXBA5VbtOse8IVDNuvRQLvZ0z+On8eWz6XPNWiRJefuM5CX2OAGf0wUaElScl
awYKSIWyI4Uaycwj4prQ8xU2Fx6yCJ+tRz2NbMixFtSd5ZUnbKhsUPXYmL21ruUSYgQ7lX6gAT9s
rcku0yerg2yKtWttdEdd7x1vxa6li1uUciU7WMzWdMxUPps3fVqWEJ/8ovdP1CYIXMTYRO4+bmIn
vOuLsKgeellA/KC3HJ3IUIU0MKl5+XyqUJzOKXBvAqI6hTa2GkhHuX63PWR0Fz7Xr3RQU7Hx5wqq
TE7zd/xBqVBB9G06NqIw1WWxho0KwtprsTFtPI1EUOw9qnFhCuE+1COpSjAwwMwBnnwvYFYc2DOG
7pcGqw+yO1Fe34oes1kOEiHXOjjWvAs1UeZBKgx3OjppO4ZHWFyej/mj1rj7LE99d2tyXcVCXPSx
/bWBTY+heN2W2qVXjFYElYLuOE2uyBSnMpFkJCgi0bvVXLkT24NPWDMzOrLjbwjoMv0rUbcegp4G
ziTHMF1TrCVhzTm3WRtpixFp1cNMmsfhtijA2gPHAB3cgxcKnMyMPMPe0RuAHtEUudz/ysyf4MMi
UNnAOi3GjYQXBr1JEWkDk6RVMsBvaSRWtRog7fspez+IZuRPh7ab/Go/SuLMcWrgJvqs5v/Pqvq5
JPulwRXWWdTqADnU7KSUe+QWvayhVe00FLpGT2CqQNsHQLo1sqj6x8HgH9uvN0Z56Vb4epQzi7tO
IwXWocW5wq1wIXXDtKBF6fVhoLX9L9UPt+8/1aubwfJUlF/cZzzgoT+RO89kqXCX3NrVECRY9eBe
DOS57SMbUkCcE2GHc0wImlq4iHZ095/L5v/6pH8cwV5cShja1Bc5jIPI3TyPlZjgg6d2wtDtJtoL
JJRUgrvMuensHcKehS6MAuSLv5GBeztd5pt4E1mHqNnpzbjKvY39kQj7/I708tc5T4HwDa/SXNBN
UljUtrGtlebJD1TNZ7LaP1PI5KZnCiF0BN9nGmAQhMrFb5SlHWZ7C5Shu2580gQw6H3/q741kOPa
ZEDpjk738WyuajSRWEhlj9s1TWc7X80wJk0v3MTF9/dHWn7l84/4fKSz+SpShBhSZySJtKvtxM5D
nVgmH6wK463F5yxLz/Z1bsPi7ALLfdNDyQgHvgtUIO+a+zjI1u3TuGEf3gzf8Yz44FO9PSDqZ7wy
XFqUZwPmmZw86Ses9pSLFjyF2bh4/80Zr14dzQYDj1d66csSPFeEG52HKJSteJWTlvJjDGD6ITe4
Ta6QLjl4f93km/oq383374/71rCwRxaXDYvs1/MwJ7+kAHBn3IuVWkzzr+a8CzL7IwPJP5DCi4nB
0z0f5mxiVEICEWgM0wX6eg7yIL9WF8Dfq/YSms299vD+U72a8a6BwmX5jwkCQ9LRy905H0drqHpa
PaVhbVDG7GnJYv/75E3mB/vEqx2akQQWr/BD0MhTMr4cSavAawF9W7Q4YjuXdgA4uEU3uioHF//h
fP3+g515AXMiMB4IkQD9t9EQOWdruasmp0/chhfZboqT2OOPMawQBazLk/ENrfD+3xzv7MOxmu06
nxkv7hET11viotZAxygZjhActh9tu8arE+js+c6+HHqGOk1Jo171R2dXH5KLchtvo0/6QfsaXSoW
uLkqr9JP8mK8ef9JXy3xs4GXf//s6AulLsRIGPASqrHCAodAqvKDXeSNVfDy4y2L8dkY2az1mdcz
Rm1ZW8dL6VFc9RYGcVqg67dOi7XUr1HMONGJvYJjkFgfzNY/x9bLdfjyN1gWzrPfwLcjlSUFr1fQ
P4zoYov8tiXgwPXvBsJmEKZwa9SwAHj/5b7eZQzbxnaUn7bJvn32VTXf4pJqVS0WAV/sikuI/SSa
vwv4+mdpPB/k7AtOfoL1YAl+iCZ1NYfN3qPtumpq/AgMjMt7UkHNuN2+/2RvTRu2Tkzxqb4sKKYv
X2gRWS23Q56shorkya9i/PT+AG+/uv8Z4GwBOpUeJyJjgBCepP/g+Mh7uw/m/hubGBuLjxiegHEb
e+yXD8FxFOV5SFRjVCY0Crnxpx0Gmiw1JJ1j/Pmvn+jFaMsW8GwOanM11Y6Bbsmdis9tE29RniFH
yD6oZZed92yqs1m6FnUPB/erAzUM03yycOuEcmzsM5PLvJHI+qjl2BZrgACGI/NdF6oL6EC795/w
jUmBS5NHUWcIgd3Q2XRHWtRiusfdxx9sLPCbVQLL5P0hzDfGWAp009ER378+4roW4ZSmTIgORwyo
PmMbd0+g2mb4ER7mvTiN++prsVPrHgLETbQuj2Ao1s4K8en84Ej66BdZ/v2zz1nhkuvbjQEwP/3u
5/s2/SBy6O2/33N8IguxAvPOVtg4mEpz4A/iKoAkS/xwcPJ//11+NML5EotbOZkhGHKd3SXupwLz
mfcHeOvUdi1MUl3qfYcAyLMqIRlGK6sdnqEJ+xFOZX9laSP9bowTUC5Tb92qKroyXRGiPXYvoiy6
b7r52/u/xRtFkYuzGvFwGLg52Lu9/FDGhN40X3gjCVzKcn70IGP4c0nn//L9gZa/6GzlvRjobIEn
YRND+p6YEelXnGZXrvqd6+hKPdCz3//eUGcvNrJl4v7hwvTl7woWg9CucyjtXfa505/eH+qNyuT5
U5lnLkiutEqdcEU421l44aIDavCviZDj1SA4AzRWeXx/wLempe1yGwZwpDt4fiOwqyiSusWAUt0V
5i9N/P0+7HLR4EpDeroQ7tl8cGrfieocXTDXz6K7ltG3Lv1w5i9b3au5gJMZfUuDPInzaGc/nbpi
wOiBmM1gOtFkvMSvYOcviZETfKnaX3s6ivLtMElAn2j9wbXqzXf4bPizesf2Jjz5nJ7umY+sz/xd
QbZ+/yu9cXHDKPHZEGev0UedHrkuQxSPTr6C+vU5uk3YeaOH7tHYEDdsB8P+/7LpPh/0bInFGn42
pcWgsfdTll8WQff7j/XWi2Of8Jev5lFbnZeqTVwih1zWcK5wHpa7sHI+mN9vVDbu8yHOvk3XxZnS
aeNCE37S9Qsz+jjQ/vUQYB4gWfpyv/Uob862PNgWU29nbHn4x/fyMsX73ZTZB+fHR6OcPUhWJngP
469BC1as0XqvIkUHx/j+/hcxlr/m5VJaHgaNru6YeOufVxWhbqpscFPe11X6kB+yx+bQ7lDgrunH
2LdqE+/Hnb4XH1wZXm/mL0ddJsqz432kl0pTb3k4D2eh0tmYqAbq/MLUbPhcbfD+Q77eZF+OdvbB
YquDUt7yjEOYI5B3NnVWXCX1A1ZjaYr9CO7O7w/4ep4vNAisRklEcHBPOVu9XRzptGMxuK/7z2K8
m82PgOK3JocLYmSTrfAGyqe1PhlqJQPYljxY1NUa1pcC0+X3n+ONYcClPOB7HZoIs+TlZ5pHQ6V6
BO5gewaW/q37s+3yezk42/fHeeMDcdPRfYuS03IwUH85DlYDSBUH2prSuMJ0e9NNuAjH1+GEaZMV
773moxTlN2Y9A3IGumTo4Fl7NqDdDA7kLaoIa/AWK+1U3lVNLnfQJ8dd5rfQTt9/wuUvPFtmzwe0
zs558j1L2UmeMI0ebXnf5dcepj8D+SpI7dbZSFJDa3+wg7yehTjdmq7uE9nBeX/u+KmgASBnYtew
s0+u+NohUHj/oV5DppjHCjZADx4RHJZznKpNKQNaVD+rbrtkSMld8ks/9IG1LbZR4K3dw19Dpi8H
PM8dqlEr+nW0tLLx3vE7TCGcDy4Gr6f8i0c6h7UHP4m8pGYErFNEDYDZ0z3oiYUjY5HozL8/ERnO
hb7lLpuwfT4RRRMiSvV5g6k2nlrHPcZ2+sEW/3pxvRjifOrVI+6qocUQcdx+Q5oZlGkp97LNnkKC
EKWyHuu6/fHBzHjrNSIex9PZgwZL3/rlivZ7FN8h/fOVvfJurSIog+IrKeUbtSYHDrLiN2uPHf8H
8/H1qQIc/GzQs1Vt2NmQlMugBRxwBd7ErrXJI/hX43XryQ/8k9+4fz0fjlvky2dsqinyqpr1lWbS
DfzeOOjQ78M+23ZoE2puxlXpP01a8TBI/MKcFBcHsuE/2DvffNO0t0yaCMRK2csu8OwoLR1Ju7rl
t8Dlp1E3nvhdqI+CwN+aQtazMZbf4dkYNcwqh3obACyDtA1bAa78EhURSn9bZx3eVj1sbOn4u/en
0VvjAvFZoO2QH+lnvRzXIYJmag18+S0TklqmX2uOu9MK7OkqCLdd+5iUT38/IusQyI1DAezt7G1O
QiG/tZ2abFMF7+bexBiJ3vfeKfvjrKbA94r9+yO+NY18uM2LCTdnoO6cFQuNPVfSjwxIVZtpk/7I
vnoBQsf1FMxLwnH6wSt9Y434pkc/FO4ndlTm2Wgk3TYzAuKa0JzrOftSON7BJNQ1/m0gjXr/yd44
f5iOgplp8CrpLLz8eqGtCWtUbDxQc/LfOD+HRNdn492/N8oyh57NzRCrjiicGIXUhDVazJXlNx99
ordemqPT/Fm6Iy7P83IMiZ+MctqGY4dsqGrjO/BOVhCi2hDCemNr63hu5/TWC6PMf3C1LK0eOkRU
6W4azIlcXUiQn4hErfxdNUbGT0Cbyt10XmWVx0ZYQ7qxZ5Gbf3/803qz4AWbnscqOlu0WeGlnFvY
l5QFFqlzstWm2/df/fJqXxY1DibT7DmmMP/0GV++FmFV5Ux4S41MTGyUgQuNqZfjYeyq72Ezbwmm
xXEFG+b3R31duzmclbrOmiE+isr05ajYxqraRcoDRcS+yqrPTvyp9+40+6Mi/vXGCgpKHjn24GBk
r/DrDgQyNwzGqZNhI/MTopCNHH//9cMYOs9CGe/TL/3j0f9s9s6JUbqGpqG5m+vAc0+QGfczPsrT
9MGJ/MZbM02DjZTYyKUbLF6+taIZCqgkkLA0LL9GeNRwFvdzO+wWt8f3n+l1resgR2YXpeqkyD5f
LWlcmE02mMQIu852gkeTJz2+SsajsqatRnuo7/rbCUur94d9ow0F79yjc8/kgPxwTn1QpptoBoYR
K2unPdXbYoeaNZgfu5379zOQgRxmhU/jnpCil+9yjFxznk0GipQXbm087ODqYonopmGHPc1kBO8/
2RszUfBIiwCA2xHMjpfj2ZAELUPiGhGiGk/iJ8t0VgQtvT/IGxOE9D4wwT/j4BP+cpDRn/Jq8lD7
JcWovnHOj5gSkbvgzYtUM40+eKa3hrN5Gq5gBu30c5xQTamrZxPDTRZOGHFmtPdUUFmQRrn+uZo7
Y/3+470+jCB2WHwvLuQO2OfZbmgOA6bwrkvsX149Ylt2Y0Zt/MEYr48JxqCfgF2Iz37xal6MaTrB
E0XQnxIe12etGeB+Cenfj/wEI4LC/laHor3/+yeD9gPBimbba7BB2ioSoWTzjbT6Ado3vuL6Bxv9
Wy/v+RBnZ6w5wuceFENkdoplo3OJkeoHecSv5zgp80sB6zssXabFy+lXFsjwKoPuONfydRPWF62V
QRH89Lfvinwammc4thKYSt/i5Sit6dUjG/7ig2HfWxMmAdz4y7+e2gyydAgNG3zhFfozuJhf1hOD
+AM244Z5i7/s6T9IO4/myLFkS/+VsbdHG7RYvFkAEQhFTSYzmRtYCha01vj184HVM4+BCIvorOkF
O8soPK7y69f9+DlRF3yvQU9eHo9yeoyI4UyEOecQ63Rbe51Bt79Jn6+EAp95SxFUIqOGLo2Xo/5W
NvAGpIon8+7oaGoAfd03lBpyeOqQfy+AsdPzOGyDOOxe69YyhNeploPxUFmQeq9JnRvVWhggEodA
0hDkVTnkJsJMhj4O7iiGTXcvBuaA9gAiCL4z1JIQ0/8cldJd1yXw1EaVABeGJLft+5ChwHnHAYmd
pBQS3Q3aZii3qP+Yk6PlAH1tRSpCEfX3yiquvNVOIxXg1eTjOJb4bJqejte9KmDcUiZ6XyDHUBAf
g15IH+WbKo72uki1ijYiCMaRF712J53Z1uxrSSO5KhOxLBGdWtPDDEBbO3eS4iIBRhv7l+IrFdQV
FZiH+FuEx3OuKUSf+iEwSmTYTQIzoJfLyK/sYBYZ+oTGFVFc5RDqeV2602SPNxQ6EnReXNnwJ+7h
46U0l/gVklwnG17jTm4Uml4gclHtWKZf50rt72SXY4A2NZGSEslIbYlPKurJg5QJxfSyheaPfsnn
priJAKRfPk0fxcqjgHa2Y7BL4DKdUXmLi7YSvQERNQZSfQse5B/V83QI3DJaoRa6ntb5qrkFMAsr
8k5fX7Z8doCfDM8z/CkMjEHJBz5KiSDsUSxvmtuqhwOljtc0h18JXhby4VRdFoOct+wnW4jE9Jrc
Y0t9hNMbSshb8bZ8l4dNDx4V8Nz4zdpEW3U7HuhREj0HNo0eJmLjyqY5xS19fA4SFyoNJ+LJ0ZCm
ZKxDneKg972CF3Zbb9JN9pXu9nW9879BiH3FV54cxYU9+XjcQ5z3Hawo9D6NvBnQvU9Vp0NO4PJK
nniahZXFFkrVEbT7hJVQ3AyFaOvKbQlSZD4cc0Yh/2O872yPQqHI1QkWd27//LyaTQPYdwj488JE
sxtsB7Adr2sRrvlY314e2tkJ/GRqMTSB9jPLGBmaPIHlnrkOINOIX/7/jCxOQhGM4qTMRsLxzUAG
BkIYEAWXbZzderpE3+v8UJBJhxxPWltDGB60GEl2UPev07W3M277leKItrzl1nL+/+xZi0zhQPeW
6Uv4L6NcqZtqB1H+rfggPlOmFDb6Fp7oh8sWzy3VpwFaizhHJCvrlxkD1Ku/KlPamHSR0RB3Za9f
m8fl5ptJp8rAZFxwWwSOvGajO9YP65buUnDF/kp9ujys01wZu/3zuBZbsIvJoxUd4+qdfq064Nrd
6lCsy53MJOZXXkSntdGFtcVebPpYaasBa+rG38br/LZ4sQ6RC3+nEzzBKUSg6vguZCeXRzn/2eUt
pEsG9xwdD+JJ3kxBa9Soo3m3eLtUsyDm/eMHpQUPkUiDCWontCToC6cBR2Xi54kKJDWCDtf8OhW9
G9MzdHkc0rzLFgM5MrNYrSiMUQ72MCOEdarYNFWIZJDl7KDXikBXaWc9Qj6H6BuZEWeIZHjt+grw
WUF/4JWyzpkLltTdDKikFsYVuFjKSQuzKSdGsUuclg6C2lef+Dm7gTHi8qhPe07myf1kanG/llKK
slWPqWblPcJsZWp2IduwWqxzR3Cg5Jp1qFf1ikPyOj1ODqq3L6mbvF/1OmfHrOkGoYxKOXoZBlZh
rAQtQAVb/R5BobHBzT30zUq6Q1sjeM13jQPUGk67zIH9+fIknIukeAShy6TSvY35hYdFxbVKMl74
tiTZOtoorgw7tKk74XrYwtGzg6AfylgH4bmrVaAzxwfTAOLoeqCuZs7T8im+UYcmFcuK+dezYhdI
qm1BInNleGdtAAAFGUwVHoDrsY1Y7ScRnszYHvfVLlvF34ct4jmvfxc+oaiDmHJ12eQZj85LT5oR
oHNNzVpMqFHGFkq33cxr5UN8f5so37zg5bKNcxtGY1AGOSbArcY86k8zpzSeIldWE8MBhXgnZEhK
/92HJkoRr0QS56bvs6HFEQmMGOXovmUwlbaTI2myRwkFvMujOTdjn40s9oFJK29myYwm9KODEU1f
VM1y1V57/gdmJJK4c6PZnM86nrSmRs7LE2pEhCyBmF0JHnVzBJeIKuaVAZ1dHhLSYH952InL1wnP
eRKPLZaU+KnOu63YvCAwZFwtHJwmUvFg2idDi32AJljYg6tHVJt7T9vGm2GPrrIdrq41Zsz8Iyc3
BFfdDMVAAfskKwezlDoiVU60h+RcgsxEZMBgGVkItpudcVOgIpTfy+RaR9eDcvym8WbWdaG1qtuZ
SxGxeaGHok3v9bdi7KznwJdzXjRKmN42aW6Zq6aTcrfK9QokSZ5m3ydUxx5rTxsrsgDI/t1NeQeN
7Gh6UOELiI4hVt2nyrZRs5mcza9TKA2UGtJFNZAlgAC1KK/VSWi+mj7pbXhLoKeydc2PH+VAp8nO
KnOIszR0bRFCKmPxF83SPLM8GgbgJRsier7N0Z+QtzKRfIJFtMkRnvAySJOqKKqfGl33bjMGGyFq
EcYHqe2QASCvjwZYOEIGDD9vnXZ2CyXdtfr5uROjq3BgkLunILH0ahbcJ6CNoQgITbqORV+PthNE
mUHaCFceoeccAIQxuDJKEtZJS2jfV4rVaViq5EL8DQv3IO6aQU7VK1nFU4QKW9kkYqQDYQZLLc9M
E6EzazXcgYPrbczGrb+EXxpb2uuuepB/+v4qWP8TT21SeCOL+VEdWwT7TaQ1XBqwiHpjj2i8FWV7
ExaVtRz306/LvufsSZ17W1F4oWANn8+x8ynoTda9keEVsOCmqvTQtcZt7kX7rM2fJT/9ahrxptDD
A2WRa0HkuTUE4QbTIDGqSGr92DaCVCJpQqI7qUPnQY83NPxfyfucMcFlR7eDRUln3pbHJrgOo1YU
uGaNlrMX6KsaLdUrU3jexkfifE6lLlOD4dTDTQCZBE+K4EVG8Az8I2HaLr+ZdXY2mhO75vqKzTMH
DUMgVch4g536iJ4+XbQNeh609zEulD/qH92DchDuwH1ra3rmnfRN+hI9tof462WrZwfK850aiEzN
dgkHgzEDWhSRgbaK9VgWHtQ9+eNlE/OSLwJ+co4S2F7S2jotjMfrlQVTYigjWoHmrAOnjYlgo01C
2Bsoh6z1zY1ZTE+XTZ6bSq4PnRYE3jPmchcOoRRHbQyjAeXNHzj6Pe0SMEJkUDdcNnR2bNgwKC0q
pAeV47HBD5xR0B4JJ4waKpspo9F0sn4IefIkNQgrSfV45c1ydmhUdZDKUHgHLuuZJUT2mpIwmyB8
HDWbUGeEpZOL//LAztzB1IP/x8wiTpJrmHAgRGRgkDRPWgfjgTfT6wKFXEGQFLuXzZ17VdMoorBY
H9DLpc+a5p6csiX489OViLyiDTvk63zmfiX9ykAGgY4xp7vtbe/KUT83n58Ny8crKIqTPjYdhg0P
3iG/QXGwM8N7iJOvzOi5k/bZ0GKrWH5V1lOFoUCD1rCH4Xqq9Xx1eR5Pe7XA8Xy2Mn+KT04EEJMc
UklHeGIV38GK263QNrD9u2EFh6RpJ7+Tlb/WV8jWIF4IV/kKlfkVNJ//gT87P2AgjMjKUwVY4kC1
SpMQceWjTB0YqSnNFKdWmkPTagQqcv61UqvfsRzB8DOZ+TrLFFuHT6WL0WCW8tCnSppd2WXzc2jp
iXSyJ//+REugaFcPulxkfKJoF24J57baRloj2rC5vAjnnAJxDAEswQxgh/n7n9ZA1kohSlTODjR1
dh41m065T1vTyXW0w4Jfl42dneVPxsxjY37cqH0jYkyGHq+iGpvzRLts4uwRocRC2dKcsRTz9z+N
p8TL+uUwPzHGr55Vr5LAg+h1vLI456zARE6NasahcR8dW2lDhAyDuMDjQAAfTIjdZE6Pyvflscx+
a7kFPltZTJegxV5ltVjp1QKtOPRr4KtNR/2xVwKE+PBAV/zLeYM80jWTvipSa8fDMmM0wKQKeVIJ
pmU0o24UnxRLK6yNdrzS5XLW1FwLM6i9zhQBx6YgHBpNoWedxDEu16jNQQVY57HuSlNO/ZdyZnPN
e87TdTydiiQC5gXXQM8k77Vjk8BDowqBAu520JEVe1xHPKJoB3ivqnWSyXsUhq9M6McwTmxaKg5l
DnJPeAm8Pu9UEV0FW3vuQsianREKi+putOhAXVtf01ttbd6nL369sjKgmm4KyHkmsg6fr4Vsy9Eb
VPOhC9L4f7AdJ1tWTWQBNr8ZpIlCu46emrXv5AFlWgGiyr2Fvuzlzbs8Ikt7i80rN2OUBh3JwniS
V0oNA+abYPxpQmFpZLGkeRyPPQi0wvYs70keoy0CuPsQzfky0q9Ehlfmz1ycjUYtpYguE1Calv5g
oh7VV9KmTjy3r0sXINnz1OtX3n5Ldwk5iDWffxwzASlJuuMNi2ZOIahKzJboSxeYKCJ2xdufrhKP
LhjheFdy0ZxQxvDipF8604AVBOO9HDXoK+jGTw0Ovst2ToeCgRkhDPMIjVrL2LMeIU4nm5vaOSiJ
ikvVtIYrZ23pUWY/8tnE/BE+ef6w7ce01uQUFLexNqp+q5K0blDcLqz42+XRnESAS1uLlcmqUhdb
uMQ+QBHpD8sOnHzv7yEFDV/oGHBgPMz+k4rztTHO3/80RuRgmggwN6xwFdES4pT36ca76Q4UZS1H
e4Sqb4/opVw718KEkzTE3yOGL4BqI19PYCBSM/hxy+zOTDXlU7aK7hPRVm6bteqi/HpLvvVaGuKk
OLe0uQh3zXAwICjFZrUaqZUhULPqttqamosT2cLO+H15Vc9OrkxDpCL+3cxyPLmh3GhaNm8gE979
cdIQFvK+9L6yrbJrTAjLqGseGUUroCYisGaazo9NiQiSpoEA6KlQtewBNvhb6gHOOCW/wwiFCugM
rSsH8NQdk5sk2J6RY3SXLhGYkMFKuZlWcOcaUNkWFZeAmmSPaaDX6z+eRkAugIENhZwOrut4bFWs
JtDrYSkdoF/VNSRoEIrO/FU09lcG9dFc/vl6ZR6BHJPqBYBJIWOZ+uisZOxiEyzYXE1Fjvw+B4IR
uZobr2fuK/GZVOsGhqhZe8PuD+X28lBnl3LB/DJeyhtg8ZmBeR+FuXWQt+h3m3V45eY5t3QUNACK
z4RKPN2PJ1RqPT1XRZ8cr2j9topBoxEnuYHI9Bqt3pkDMLPbzW2SJOilk0JAXkvo18DLiZyoq9f6
Vpy5mtsyeDVj7RrG+tzpVkGazsh7EUTrR2bwky9ThsaE5RBrwlbfe/Eq3Aeraptt0x1FKMkWv0rR
lZDkpCd93i6fTS62ZgFNQQ0LxVx8H1b9XY1KFmKabrmqb3KIxGhKV23xcC3yOnPYj6wu3FicBQC7
RQZqhNxIgjK9IOt2UKfg1Up6J+sn40psfc5ZY9Ga6WRgWzmJ9aSwHcRS/Rjn5Or7lJJlZ9erfjWt
EXuyr1cslXkMy5Pw2eIi2lM732ONsSjuhW/pDyoYjr8Ov2TP1tq6tdb5pr01d8Fr8qrsPVu2mWmn
WAUvig3Nx4r6xpfgXYYG+4orOntyPs3DIjzU61HrS4VP1RSo632rlMLt0U657ATOLi/oZYCKIPdP
SNWMCbVOvcFI0FMpDpW1TqGjj97G/msVX0NWnB0RgAfmem4fWeaTfSVpJ8SgKDsgKIi0m2PGXyKr
+icHxeQdCE0/KYGTDpW0hxE5Cj6WU3Onch3u4UlfA8d0x1W2bkC7r+qvf1q84XSCpUPhj6r7jHJY
PKoFRW4qUZ+wEuiOMVlOh4iKbzZXLo0zTptyA3gzhb7wuchx7E5Lofc9OLHwcon5ZkzxzzxMv1ze
EmdWCUDzjAFnFPTELt4KXo38XQkztV1oZKuCv4SKAtjwctnIuSDUQPiAGaMvhj7Vxb0gWH5ee7NQ
jbgPt5Vp62iM3qDhfB9uUHn7Ud0la6Pf9Ydr63TV8DzDnzz31KKqY9UY/oAEQ5aefTMAYaoBpOv0
x6IX5MJOb6vdg/eU/7wy6tmTLDyNQV0KBinoCYiKFmc6rKo0ziopIS+mucbPdN8+oV9Es8K4Fxw0
R1x51eVOEeygkA/IlP757qGTE7wiVUYixWXewoOwMW+oEth9rrVOIvYZ4eL0enmQZ7YoBxwKZOhh
eKsvH34xswd8Cok7A8156Ikc4CBXjvg8Tctp/Gxi8ZLwSz0PaotunA9k2B6GLFd1xavpxXMngUwc
yX9JgQ1+eaZLIwJD06FAYKUGAmUINdUBtcsiFa6M5+ymJHiBK0AGKaQuQ2ovExNU9BhQv69uZiCf
9yI9DZ7TOShu2Cijvwdfgtv+Gs/NuXnklOOyZMp7FDqOzwLUwGEeKBVCc8Vh9seQIzuFDrV/cAhz
KMLDcK0N9e8/3x+fjBoL/1L3Q1b7akmZu/4iRY+zIPs/MEBRCgo1Sz7tvDRT/mQosGxqNB44Dg+o
IYpXVuzMvQnIf3bFIE9mjNXxzNUQm9e5mHOQa+/Bq7/Lls9RQt52gsQl+QfvH54+cxO2xCV9khcu
YMsvW0RFoVr05VWQWi95UhYuEs0Pl6fuBJ3ONQb6wKDRDQAC22KxIyDCl7m4hNjObqYbZWs+JD8p
patIY9nKllSqE+7qm9KN3eSLgo7q735v3ARXLqAzkTyPvLkDYP4I+nKDDJZnSSpysbaVBP69Rkc/
YhyCLiMpOgTZj6CWjWtsceeCaxqPZo5e/gcwc7GeiLGEcRjDw6g/0lsc/Q6car78tilUPMQNN8aw
i1fCLthcnu+zQ/1kVj7eRuhuIzGTYxa1DYgst/B4Or32l/+nTWofyzq3uUOZoOg01h7bGXtRRdbA
BwUv0oXTNWLrBEEbXgkmz/hLyhYaekjY4XAsrCCrQH+PyWh6QXywGn2vTtKNr0jPlyftnBnITmAH
ACR3SnvSi4OqeoZGBbMGjKea4XuQoO5L0v0KAvnMTUbmG54zEowUFZaFkslPlaCbq1ipvIdX39aN
a1XtUwu8i+fmfHjnacJctiymwaAVIqLaEIG+NMojuKnLU3XmMYUB7mFOEcHwaX1+QNBANMPY7lyQ
FY6/Vwc7cqutdmuBfJfite9e29PSvMzHtzM2qRrAcKeRVF7GqHKHBmSSMSg4G37Nfv4pps5EbvYu
ua++9m5xV32HySW/NxEVPFzvDz5Bv1J3PPoAi9iyKvqqbwo+gHbfr8PttKMolH8xH0h3u9amfek2
6X14bz5d40g8Pc3HdufV/hxadujNFSl2Q7ruIvMdLqUV4g5OK19FwJ7eP8em5jPyyVQs062pzkPU
H82N7PSbjBfVT+sp+Dk42r59KR7D+/yn8DJecVinZ+/Y7iLyapoMBn3UdexeT50s/1aHoiNOV3BH
Z7Irx1bm0X8aHWxukKZVWKkreyAutwHi/Wzf+l/yt+gAOOfntVLXaQA2t6HgsmbuOs7hMjIO/Qyt
zJhSF1e6RN2+X3XC7XQDLmJdrdMXUXuq8sO4ohlr9cdB+cL04g4QkW/2M43KXiXnq0E1bUt4vewF
ThZN5k2qAgMHW3gGekRiWM5NOpXI9A0rs7/3UEkPpj9N9GGErl4eNgZ10ZPMaU3LbdIr9KwlAdJv
CsoOo4owuixcC/5PThmGeGBQ7yGvSBF2sfXrKA9DGBAitEIn7bmVe1mha1kWvhlJ5P2l1f01ovtz
00ewJ8KMBi8Nzvp4N9LMjOZUg5gl4im2BNNgAA18Gl1tf5wX+shvMjACvI8blLTFMqakYTfXhwk7
mfKaURQRUgTIq/zeqIqVXgn3bUuDrBnpL7Hv7cMKks9cRCzl8l45KfryKj/6FIvtKI2+ItCly/Qq
T2WE4Ni9/DispFW5Qed6dEJjx/OnRdP2XUU6gVdeshrWjROsr+W/Tu+RxSdZunEvFPpK55MIjRPd
WMGXLHHHte6UG33VTDupcMpk5knsv6nffEe0/4POsZP7efERFh5dmGLRS0U+wvjYrPxt5iLSInzr
HGszpwGDd+tG1a7kP8/tNnhPLFhCZo5rbTFqqfSCRNM5R1niOWX6lzFRxhmvrPK5cX02shhXKEm5
WHkYgTCbBslsnYnXTs1ZEwwCCiK6kOAcPT41vSF5UO70iLD2gb5OBcMHnY9i8+Xtes4ZWOT8OfBg
K0n5HVvxRMDkaTJGtlcIG8Nwp9qzFeUVAaR/MmOfDC2OBeCOUSusgRkzFNtAcRjU/OWhnLuDZlKE
GfhD1xCMgcdjiUtB86OGGdNQJ5NW4dfkRq1sydVJCNlEbqtSn9xhrTnXu4FP8lJY5foDNMMdMT9p
j00nkikQTHQsllVVOLlaG7d4AcElCS3sLQUBAZqI+22nVX/aJzLnw0TStCa1ixm5uogoplyLcomm
Qrv1I/RyzcDNQw61odRPV+b3JC7FEl0OgGfmahRImuNBBjqSpoaAQsOs5vEq2AjP3wqOtPFfjFuC
w9/aemR6kb9G3+8wXEt+n4bic7EIZC6NrygmnLyOchMIcFeVEfUbbzN1TuZ2W/k+efXupzVQzC16
xfnXy0M+PYNHJpclvjb3tTRvMGn6EEMUv/32ylPsnIGZAZXMBBJExE7HU0qPm+xDKYyLFoOhc4u6
GxFA9ArxGgXeOUN0xaDRQWsEKePF8UvTNoSjxmeXKMlL0UuBnY8AMS5P10l/K3sRgMD/WFn4XoQF
4OgRsFLS3KH5k503qTM13TrXfsGRamvKX433l5+0dhbQoTG5V+zP3uo4Aji2P8/Cp7gXPd6IjMA8
Smdys9/J3GKb0lmAGBlRx/pa1uP0qjk2twhsMqXTrDZnJKF2mPStlu29a8wf10wsTnffx7JR+Jgw
6s20M75H6frynJ3bGIpKOWT2XNSYF0vWDsZoeTEliljIXxML7i4ui/d/YAPkD6g77uWTABCBVhof
YG2xqWAdUvqQxkr+J8P4ZGIxT7kPd1XSgmtAGmHTQQWDKHp9rfZxbjGgxvl/41g4QDFJ4tSLGMdY
lVsJVfu4F1bttZLiuRWhMEUGgPuYKHZhpbUUr+og4bPrAY6u2Owsu7GUK4nKM76cBK82k8VSmcWZ
H58UxQqkWIPwyYb68lYuxO8j9HqGBImAjoISzYyNqaxTPd1c3gmnqQU8hAaxvkKz4QxoWDi8yLMm
ZFyxqwFhUoW1btJ3H3I3Rz90Za3e9ytxJW+Nbl28/xvF9EfS7bfhryqv87+ai+rt98V79txU7+/N
7Y9i+ZOzvV95MVahj+TS//74NiLjqx/Nj6P/gOckbMbH9r0an97rNmn+rzz5/JP/6Tf/1/vHX3kZ
i/f//q9feYu4IH+NqkL2WWkdoM2nZZj//r9/7+5Hyu/tmh/JePLzfyuzS+a/6KGnQWmmJIRXweT8
9+9189//pf+LvjNz5rOiEQYxtPk+/rcyu2r8C0JtmsDYpAoB6nxt1XnbBP/9X4r2LzqeLOJVoAcK
pTL1T2TZF8pXBtcVRT64qGjDJpcNv9bxNs2RWJ0a4j20NRUL+q63Uc7RW/T7gf6+CZbcLL2pDOVF
FV0jM6j8pdSAEl3fGK361RR7lJv750qdNlPvv9clTHefJvLh76vls+Ll8gNShJ85KmGppH9WV08I
V6Pe5xESKiOwYvhlI1WOtkZmFttIlJI9/5CdXBZMmGlGc9159T7Io191lrTPYZmOuzyMS9fwAn+V
ekhyp+rkOT5/ZJcX9V+XP+nHu+d/7sb5CUFPNMSGM7SHtdMX0XEiziuo0VeEennxlvvG2xSMw22u
1/UmqNp2F/nV41gI0ypvTP3r5InaoR4pasExnrimn8tbKUAtemrVHcuSPWpJsqWRPFnnbTF+r/x+
KxdvXj3Ij3BD1E+NUqCXrmi0gJpd5ERpTWXaGn+WCnJKSevt6jKQ9Y0XhNlKQbnz3qy/4TT0l6GM
Gpfe+1tDHc2D14JRLhU/RWStqhzZELR1mCGnKnZJvq8H4y+hMdsHLelS1HBmCixBnfpnAfJQu0xg
8fSs6rFpo/bKhbMIRz/m04IenyNjzq2SS6rdSZCR0O2r0S4K4b5vI9OO4wKG3VwY3BiVLTtErCwq
vV0zZtIN6tIvY5BF20iSEsRtdbyt2X67vMaLvN/8maiMgxGjlYwOJY7O8XEp40rqwmycbKVUh4e+
EoabbJpei2Fq7vpGFG6zYQVYTX/q4uKvqYwNp0q68Xuaw1nYStdqfPLxq2j+ODMGkGQTJSHQ98tK
dpWFddulEfwJjVisjYa+hVSPereXytQWm/ytGdTpQYHwoEN/R4d0Wk2bTThk6m7wyuJNNjvpoMSR
tE9jbZdr4pvZ99Y3NUL5q2vzX16h6odmECXH9NNklU7wREhyHOzaTs3XdBUYdl/UySFDD9r946mm
cRrs9Ew0gAMyFlOdlZUclwMaxHVZvKpmJa8KxITsLvB/wj3nDMrQbbO0Hb+Y3g+1F+JDD+2GmymN
4aS5Vq0uf5w5Jjg+3NQ3KT2i2EA2FId0vPDWCEoQAB/2rTTz7KCjW4gz+jAiTfugStGDNaAMe9nm
ie+TAK5RpZj5eZETY6GPjVIZiSKcTW4befaFfhWciVIiq9WpHMVmbCdWUW12QRh6EBZm3XMLNZ6b
ykrohsk3LfHRfYYB47FUpW+yFHiwXZBRgdJZveKlP6qun6eHTwrPBWhD7qZZLmERUmWjFCJ6qdF8
rilf/TiUqIRKyq0kdW91JoWBLRZCvSkBV39R83g1+DQU6H3j7aO2fRPEaHKyWgVLM8lf0aXl57Uk
ntaxyYmCGWbfFl1+J6bVk9m1Ay6+3iNhHd8PxfBqDWJ9p6U+VBuNlH+FLXS48uiisLtYfLI2wIhn
GS2uyfnSPl6HsJfDIVaaAnHg2NoJsrHpG6V6SJpaODShh7T7aLx4qZw910Lu35iC56/ErHgX6cd/
nL83FGH+7GeycMiNPFj5Siis+6AArlE15YPowWlQKsFznOvv7ShHN/QbG6tA8iY3rbq9EHbmY6tV
5toS8m+elWdbQY++915fv0BisZni4YAO/PAF2aXMjW6qwazXKc+OrdoirafLk+94dCTtS/hNnwEf
3HljYmxrT85dRe65N0nubwOxfPu4uWJqzas0vhVSL79BDorhqbG060Dkv6TarWT5ypekr51OVILb
PG1F+8PHVZ4x2NmUTnYt9fG2qPtub+o9N1ORt7YlB8WuHCrtuR7NF1PILDcRdd+2Skv5KorluouN
0C7KvHnCa073kVfsBkmXt0UekdqJy/yuaMX8zpDHG8ogeLyuE91prI21Hw3VNtIG2a77wL/1s7Zx
xqq3bBHjO5glPLsJ71tu7p3Qm/5tIT9ZUqPctiIOMSziwkXaI1oViqfuTF0P1q2uRvBThtXaDMXc
7ebNN8xftKmnczKuXxrZ6BB71MWb0U/12pVUodg3lSBvVUEdeZB7/aEY5W+CrngHKOKFg5XpogsR
CORoWmXdf3wpp8FaCx4BzVBmwSqyhtVQZOI7Qdk+036jx/Y9l5v8MbVE85DqHoyQcdk3ticbTlea
2atctfc054o7U8YDgIdXbgPPEzlsyOk26nveKeVba/qRk02Nf5PTXhOJuXBAgGtivfkX9PlODBfA
YxO91b2VvtRy367/djAaREWOFRrVYzYa5VbLQUvBDLgKzVL6RhpsgECnmh4btUFQVypDJy7o8mpC
ROKNTu7dmXnUEcbkd5Wp1aMJ9UWRJRsQo8FzkqvpvSVUW89TdvJUdm9kGxH6sRrB9sW6PERtV9yU
4fizyBX9d5qV6yQWbj8OAh2m/lPtb4M8jw+1mEybgS3cSIW5Ej8CIdUIjXvBNzRXFnptC3/Hl4g0
00oe/IzGS/RctEh0A997mFhCivRx2O/j3NMOMUJHgGRyzqWFZkkphhs9M+UblJ4aN1OzeCdXZrW1
TG9yCFbxanMM9/GrJY1Aj4LpKVvJD/RdGRn6QdCL19Dqopu20HQ3Lz19k4vTNz+opn0lNN1mSNi+
oRj6+6nU2rVi+Ro/ZrwV4qgddIJUv49v0vnLGCixO1Qw6/petqkbVXv+sC1CB3KTyl3JHm7CDfmh
3g5hMyELNU6uFw/vtBAUb7Hp686kGI1Tm1n1hTsF0JtW6+uP38qkSjtEvEn3vdW8h7IJpMsX8nXY
R/kqzwXRNvPG235EDORrMrueDPW5m+hBQC5kQ2NEfDsZw+hU8lS4qp6HjpSGeBSplp2uCvaN0qYv
caekz0N476u+BUNNpx0+RuC37TMkKW6Vmf1tikyRHdK3+9DGMIxMmhe8Zh7gADKww1qR21/RhB5j
3VX1JuZauS3K6dBmWnUzyVnmtGpsOTQLmDsP2ph1IcWmLQSPilGESG2kP/1cU79CvftW+uEOYv7x
oa2j+GYSim7VBcia1VawLvOp35vBdGd5YgL9Sya6pD6iVRiK0ZPfEHu2Vr6thR7By3TwDlZjtVvv
l58M+q4IC+N+0lPSVKV4SCLhe4TCtTNIRrbq+mi4j0cjdHtRWXnDYLqGDxNqLXqK3Q+wQse+1L99
/KtOg/5VG7tvUrhLUMq+LRszu1PHwHP+vh7NjP6Bxq+ldWBkoatPafdi+FbhQGH2BcBG98TpezO0
cXRLGm82Sij5bmTIpUtzSb4VtUC3i7zzDtX8xZDycVWFYuF4mp66HW9kWza4mJThZ6ipw8anU+45
GLy12qnWjmOjHcJS0g5KQZdx83HBx/6+mVJhz9Mo24yZVq6FhA7aIhqsWyRsoAAcsnAjNcVGjot+
J4bxX2U6FXsfrT40UqXwTsy9ehX7zVMsdK8w38k7P+rlvR+n+Bdz8J/UkjaJvlWqV8+If3o1rryp
JifXCjLVykzm1YIX9YoqeJYEYy0Owx41hu5FH2rd1fbVpGkHK/UkN1CV8Xso3A9tf+fl7UNVpxxy
uQ42hooscadMwyGXg4368eYJBKm++XhxIV3YwhYlOnFo9A91oq6lSKrvZBG6fGhhzW3XmFuLxv63
OBXuep0LOFKye5E3w6YQlDtN7KrHgBt1ZYxGjmD3OJfnDqMoeetislAs8jrTtYpeO3j9kDqkr4aV
lVqjG+05EO1DqGXjw0Tg5JpiDgVSBkYGPudVqWXBvkD/1W1Mb+8bjfJU8E5aJb7Urcco7zetmTht
U2wDA/hF3MU3H196RUPDu/FUOw+SYDPJ6bCFmzq4kZSCfHyUHyZziG4TcW6xjUNrnWpVf7vPoqC+
KeYvGjw2jmkMgyvRmvOk+Zbh5s02jNxUqIJV7XXKlzQqzC0k02ipNUR2ViltYjUdHJKI/peY9LXV
w/ucUVGRcuu+j+rung8I5LkppmcpCO8roduiVAojtWz9pGOMDOo8RbTw0w0AxPwmKK0YrmZIYpX/
Q9iVLTeOa8kvYgT35VUUtUu2ZLvsqhdGrQRIghsAYvn6SdI9d6Z7IqZfFFZVd1kLlnMy82QSex4r
1jwiGRY0dMlLpOCLbxG2cezrWOZMOWI3pOyqokEC77DqNR1LRJBMbburvcHZUhNMF5fE9bFx/aOG
E9TFxQjzZaqin6Sb2E14zsYGMnzhqq+2gzLT3TrV29glPB8y5j0Gkaiigd/IgcVdsy07GfKdSSZv
00If+NJEiDmGx/bZX/7ZGONXeS2F2CvNnROP8H8MrBzx9qifc5yyuSYl3F7qtH/Hht7FvWSPkrqv
2SjYE5zQvU0f8OW0qas7owHWQR28pY3yinZ4aB03d+smL7IibLt2A3Mro9yvKhTralDPiuNXoIqx
WznIupB6tF+Y5++hkN7TJ6+c7a85RTXVJyfUNih4K2Nz1g3dtl/eetBVD7MAHnPY4hpIS5Q/Y3xL
66x7Ku386pGZFqQmMArLMv7sB09wlkTUiN/f4pjjvosMK4ZS0K2dy9wDYnIBw6x26HYRSwsE8AHG
1MH+U3Rfh/YjrcdfaeJ0OzjRYTXNvaj3czyF6EHtdh5bXkzQHu29OfbfbKt5IRh9Q6DNR6CzBxiu
7pUvtxEnBDDMJuWZeUwuqc6Upmrjuy1DZF7pH2WFr+v/b+f+MU4HLA/6DHjALcw5xqQwV/D3NiKL
gV8EHgKuPUpPrk39PYP6/IEuj2xbR38LuB7PxElP40gW6xHYO6Ng5E/rQ9UiESYKqzuX04/1AyfU
D07jEMMhT037urX/AnYs3eXfejpwvMBdkFMIzTcin//R9fhqdNsyVT5audbkbZghK9jS8sBZwq89
LW/hHM+3Jh2qog+N/hf8/B/iitWCCBgnnARXxQ7Cq/7+aaVDQuDdVQpIv0WKjCVKdjSr5px6csoH
150OIYF2L+nT6lzTjN8SuRvTPemHnZ/12WVOPHuQKcwlgcBAk2wIWshk6m9lTdP9///VriMnf/us
oF9csBjYJkEe7//zxVYlC2dR94j89BiK8yaGiBH1C8x4znDlms+WNI/RL4MtFdX8ppts01o/eF+q
nEvTVTRPZlg0rEUkjkyytSpEcixr9DETYQZ73ijNQ67MSQ3zLwW31BfGOfqZuaQ7wt3o65RkuCQn
BzWMdXYpycJ/g+MW1fvf3yJk5CCF4eQFCYD3T/GPcnStWZPazVpRWgzZ6dw4AJbSTPWF7DuRB8tq
dRI+FmHnYGLaLet/Ebz+H1AQ+Q8YB4DDxOKngqD1f7BpBDmJ4RRC5komOIdKp54FfGPJhs51ep/S
FsDIejnUNsMwIJDtbRlM4wlDAjlJ4/GXNRismXva/csK+D/I4PLC4hgwFTg4wFXr3/8vZtRmxnc6
nKKbCUjZRTDv0vuyu1WKjyhJ6UvvtT+l56Ph6yjm86Y6PErRzBuWhNUV88z/Zk4MEP8fXxjyBEAB
IRARegl8a/+cN61I38W89HCq1Tzd9BgSXDGGLPeNGLaRLtVp9CTfVyF3v4p0+Im57fmFSyaPXdZ2
OwNZcV8BgHOH+iT8tj05hEu7ySJ5sNrZqggTzl2tvGs2znnbRpia562/ATqXfSFde2pkbzfwFLPP
cdn/pjxuTqNOX/g48SfBKva0QuDxt7nS/a3uM7Np1gohcsLDmAqITKgX32rS1Id1Z6yNVjo7HG0o
toetyI9PcOmzJqZI89tT6kz3RGRf8dk+WgFYtvdKhV7znHawX3ApDV+bOHtakYbJivbupx9u8Ylu
246IzeAM3mulXFO0QqFQXVo87UU/JiiVN0EkgjfaNc/9YPmx7DL3UqYzFMTjzvV4ePOXhx6ZXvlf
vehMgiOKtgj0ct0UgxYAsCet6nziiLGVNC43Q5zon2H3h6Mr+61mCE3cLmNohhk99zD1eZpTHCdx
5h5bK2EcU0fsHR96iP6LNq54rG/FdbIDwob8E4Imsj1yPQMEAUXRlgbRcE5FNjyQXPenLbnYkQjZ
Hx18yTYqc8eH27qA+ecoxmWTkF2LwYYd0/XXEW3RbxF4udskGqkGcMMPa78vdKrYdcqmR9yO5nto
ajQuVGbvJXLe82pi+lVlE996uhN3w7aBRk8cAL4vgmoyH5Wp542vvWYHty0Ij5c1ZHSF0m2pyZHv
8moYoI/AjggdcYEWYX/7KPxRMUjYyCxFkExUkveJugQmE9eQp+egJeM5qR6SOfo5Ea2++MQV4Hiy
6SKEDLfYcjoPvD7PlgKgaRL2CiLoc9kkjrvzpi54W3DwyxgjTdCFgUuKAc1vTU9RkXk/s8EbsF1D
96J7zDhZFmAMiuoQ1EScHEMMfnSlxTaOjTqGU33rIj7dKcCeKZuTPDARpFFJj6VCgl3mw/5x0wPQ
zsNx+jlijPJt7mx1+88zwSDjtDUfcgcJ7c/cwEFczTr5knKJjbHY1xmvPqy/xHV8ZACqXmChmnvD
XVWotv8dO0GSNyWtzpEOMKcFrF+h6T2R0KLkBEy8Hax0dpPbhrsw7L9nvu221KudfRnMSOAkrjoS
mHFtrIzs08S8avt5uC72QQWk/O9NEHZnk5LjrJzqwlD5bCaiWmxA2KVif3p5G9momLtyfo8GddNN
OD2XdVfnqvZ/MfB+L6RF5zyIsCrQN+yRARi9sLnE7ZV5v8Y6ekXjH96qGg9uT9/jKtKXiGElesZ9
lM7Mj7MnwVp5E2ahnYFekI9xnZclMKkm2yXZhALAi8lrGgh+TjqB0FaE9/EzLeO8Lxt70qF0LzZM
vv61EsZE3izy7GBngEqCUrHp/CY9D8t3W5INBpyjS58peYTn5FXUKXvGrcPAAagg9zAet2srW+1r
3/Jcuq14kIrPuRO71daG6q5l1V/XBz6N/bVCuwyqsPWRCsroS9zljMXzi0bwFRrUWudwC+hvDgOC
G/Ah2sMf8Q+Tib6CQvSPXrqL0Hzma2eeWtAv67WMSWn3qHS6j2dn3rlOzXfrq2fWfa3Hnh3WZ116
a8osr5c7s5yPNVwJ9kiC1F9SvzwNNvS361FrVckLMF7V0QKnOyE/sd3ZGNhrikGJQBvUqq63m6KJ
n9b2mCVAWiXCzj9Pa2Lgat4F4zMRLN5I7u/XX87h7rPP8G1vxiDACJfL9ravz3SpzxAWcHejOjxh
kllh84j6MCBYN3ZAQLpNaHFslRHUx9M1demUC4GIeA1ybZuZ2OxRzRRuFTa3kM/Y7lX0PbLCf6tF
yW7GJt9tksAQ2A0wAu3XydXHHrkGnhPvfHhIbYwZy3Nb2vIcTdIrag27ibYc+iMJJ4SORA3PA2Ak
W59DI0qaiG/h6mgObauj7eQ6ZOdwarZY1/Wj6xO0IWsxslbqC5pD28B5rkVg96CXhq9DgjMNHoAx
Bqt0d05JtYdcBDthFAiEFKipwQ8ELxidOcGaaNyPCcRPMMs9G9mbb10IrMZoeXBq7RZOTxB2ODff
XeDbheYdTDmG5kukSr9ImyzYwkSj2Y9V3G47sKpnQO5Pa5FEVO0dqD/6B66QQonQukuowmYf4o7d
VcOQ3oNF8VON6meAbv3eV54ophiNdti2QV6mpXv3AQHu5paNl6yt23ztMAPmNtsM5Gdr0vanY6YW
AU66OqzIBofpPOy4cHNmg/zwY2U3STRMW1EH8/vsfsBf7qY54dVmZj/ShpjfrX418/zaMS2+O7W9
ye5XN4ACdMcO6VPrIRGMIMBD2vGvwhgUIx7vnicouqIubnJMMIEIszrO4WuefcQyeJhDPWp4Wg1s
yIeK+vZgxvhpfVUS7/vsYbSDVG2zmypnuqC47c+1P+AtK/dnErbpiQcqO3M0bj33gcbIWZ5n6lbn
ZB5ytOtJweOpejEigstzNtuvXV29wlvRGzt2D00w78E5zHmalQhzTUlSZPNBRpT+YEYdXOyVu8FF
jGtigP1Vu9xjfjuLPRuV3NTz17KJ6Lsb8KNxQUR2yvPOTlglB4WOKm8iiA9ZHc4nr8fstjuq7xZH
IYBVj+z9LnLb3IKV4QhYFKPH7yuhE3bk2Kb0NPIZxuGqb5C2BZlHLiaEknrZCEJIhX/aubkK3+Ke
B90IN7Wy8jY+nKlVq/pL7LMeEdU1O1LfreQR24Gd1pZgIiHwA1TCO2gI4i2tnDhfW7HK7XNDJMhN
FKsb4mnyZNp0eupEeMY3vFfK9u+0r8hFYWNueOWTTRCb5iHL7F23zfzVsMX7FKDwq5+oMQ96/Ra5
wMdCuKO+9EM53sd47zh/Ks9tcUujIAVZmmzDIcDsl9urgyfosF0hk7r9ksSds5lNMnxtB+5vWOd1
J8ExfFcw1gNlM+S5KxuQQFNvcwfn3XFmkhw676xaXwPJAjXGeq3hR9zCJWc5TOTy0mQmANS1744O
25OMlL4SWl2nxOlf/YifnFmNXxkA6JV/8wJTbWMb91cMMiFEJJvVEWpOHC5NUgV7qLC7Xeg2Xy2K
hh2qNLoRE1yc66WqGSRWlivHfxGxw6dmodv/d/uHbgKdBCJxFvtVjOD+A7zwQ9ZMoSdcxBRBM59j
ulkvXSoKrIaHR2fFuOZJ2r3jGXOOvSiHzX1wxElmzleuI/nDASj+xUqrNypRXT4xuHkrot2LSj7c
OnRyw1n1XbhdQcLc05696HnC+Eg3pNCzx/GuMkycU+bSI6DxdDOlsdiuT1t//usv0CN7qMTFFzna
Cg2Ix44xKf1LKEdnJzIWPiUMpSgVfgPWAXnbPYdaVyfpQY2ke1VjVh9ckjtuAH3jcj94ywNgXVPo
JGmKLAZDhZ5nvJk+m599NsCMJCyHl5iRbzSRv8uoWaQeqFDh0zTeA0PcRd+zgyN8f/2fB8pqqKyM
O+7nBeIKMqt2AgEB4phBx9EdQ2mSn5ny6lwbuQsa0RxLtOc5x1zT24iBz6Rpzb6auyRfu7rISbOD
i+w8+AFST288fQ7o1BxX1KbDO6IVzm+b2flQxjzNh0R6r4hTTPdOaZ7hRxngAsEizJTr59MMFK2L
2XfW8PK2PjgB4VdMu2yUC0NetwV29T8fD1is7+mopsN6AkQjuYwoz48MQw8N0k6/RRgJOrJFiBBX
Jg9grBSJgb9mpNHPYZ07P6PJnTaJX/b3fo702e8wyurIocLxF7LDCuWBlQLSr6+MTfQ8iOC3GaR9
NgR52ApXlAz99inJNPmkhYCH38D0LY23/tKznuRVhGz1pd6x2o1vpJb3nqW6UNnAtthl06VMpumU
TPoQBZe5DZ1vfE7CImkbRDgbhRCyUbwmdZJ96SL6Eel0OLoYr9+B0gSOms0MXXap87ge3xEJlFwx
gYV1wzBqDM/M5OgwWJnWGQdHtfKfv6os7j7RPdZIs3MRa7XlXj1idGtQV75w6b00mH3t3fAFLu4w
Fpoy2PhKd78yZeiot3HoIDhAGrD4xPXfuqj3c1uX8ggq4YfWojkRX/En6+LozDq770OHF/UsmzvQ
d2uA7zqzb96HSe6zuh8Lb5w1+vAx7zwW/ZxxRG6i7K/a2GSu/GyoiAqDLTSLUND3bUKf6uV30HZ2
TjgQr/Bl+53FrXp3Y3rs+ub4ySXD2l69DGn8YamGmIt4f9opcC9xNUFP4bKDsxiebToY9u6FztS5
qVznMC0/geRykENMyxy4bpVXLkvPsyGQ8mMq+ZZN6UFi4g05eJaf3Wg2u8gRiO6EqDvXjcGh2U/R
3VAdvEdiemsFNbjevGgfOeVL45TOu6vLj6RxXjLC7LcpCs7LoP1bqRrvRCk66KlxDyOoltc+RKtr
UWU8ldztnh0TId1herOQTv12QW/PnUHGrwdGwxE0/e3FTu4P5dXvY/qsNc9enWmbJRiksBO3hRKV
3CmnBm8DyA6kbU0esnZTTFkgg9HY7AgRKHBqKPYKjN1EhT+ZbINgWfh7ZG1/aNIQrmxp6WHRGRgd
AEDcBnDe2TXNHAP5Z+mO12NXQC8IyK4dk00r5wACosOqwmBzgJqxc6pDGPL41Isk3kchnbENcYvD
P7jtfrQsKvA9mI+GYcy1i9WXulnUoZNCThNKymeZ0rhY4XSZIMTOMhBJ5bBstsY8ZzbSz4AlxD7L
yjPSAL4PehKP2O34xXYYV21aueeNTBBV4aToNK0vd5+XLR+5wKWGJmmxsLiuP1Hfv46YHv2sKAI9
+rc+OFa4P5BkV2WFMIw8S5tUz62GuSB8DUF4LU9pgBmloe/mo9f0EroIA5BYiddwWSeuo5GLy0JM
zZl0Ro+bkQOK1vHZDAAIGtccyZSI1z6IfpgRM4Vxysu7y0UxRs5YuCLo0AUM03HqIJXtOaQXLqCI
EnxzlOkDcJz6RqWEanNqPmBjVV1B6VNwHjLIB868L0IVQUiHd5/AXaGRaTHVZXojjCZbDeL1tQQf
Pgz123q5rw8pzG2rMbniRZDrnPD5lVRMIkGLgTLys3c0NO3RrAVcHIQiLycoH8KK7o2EvK9RupAY
4PsCg2X4AicU+a/o2C8RYLVtEiJUsoVp1bgpHZyG/tyieM26nEYexAqO5rCesHDrL0G4rmqcqn/x
uTNcUarmcE02j85U9YnAnUNkOj21qNyWYBQNIKOqHp55n0o/hPZBVVs/hSgnrqsLBFSItHTTtkh1
o4Al6fKQNrZ98oiz9fgcnNBxhNso7rHV04GjNIpADsIbNsfsafNAInpS9NUIozMQf4iiNs5trtpu
g7AYm9cD8W/AzcQlLLM0bxzQu3AU+o76fTPNGf86xbCTsXH6R/cRzAYidzjXkLqUkBzEvzw/iHDt
JbJwA9G/QuTmbpqrSwb6gUu423rozU68a+oPeH/vwhqwPKYWzyvApKtVCmzKHIMh8IQLCXse1Szz
Gg2oo2VyL2M2fvUBexTV+Bh7zbbErVPsCRGdZliKrLyPZCYoaB3jrZSsMI6XvjVDWxdd49g8ZvwH
9yz0Hn7sjLsAUNFGLXrcsHH/+C0dT0KrUxY16oZbSTzBAGY/ZlV8dXz5pe7w0QjK+9wqz39iEcK2
XY2zJXc1M1vkYSOMyzUg3yFc3n325y1oOzTVfBuqDE5QkcpOxicv87qDFeqZDQRhsGet6LTvWWOv
609Q2GALTiI6EyLOSK0J3zXju1ESs0t4We/An2RXYuNSHOESOu40QhaeoePZD341X+G8HN8ya4Eo
VT7MnZsPmNkEbyjKMLDTkfegK+9D7cccV8RUeDSs73QphhNHNCifo7dZCWc7ZlH9WB94WWF4xfWe
12dijEOc+fxjdEmyhUE3KZSpBRpzEEW5UZG3+3ze1b194r781qtJoHLg77gMygSkochAEUMgj775
CXol52n9aRxLZ6s7okCsTmRfWjQOsOuJXtTqQMIye54WQZxpLd92yvno567KmaBOubFhY64INMJ2
gOnW8m79qusfVUY+73rsI5AMWlQbpNtsh0GlWN//TRWuN3KMvGWvxw0FgnMtD8YSsiatzcNrOXv2
TQtRUf+sgjK4NNIv70lZJs/e+CK7hB4qnUFEt5wukweyKuGEnVpcWwcXA6A57Pj6k1/CYHX9BDtY
Ley9ITYQbBYI6ip/ixZdSY3drDH18kh629w8p9p9iuVEFG+Q7Vq/8FhC8mBndxtymx68zivzgCcu
HLNpdE8Qy3PXPuDYRGchOiAvOzbzUO0g1tiwviR7TcfxYCFQuYVs2HEYoBTKHdttKJ3mGojI32S2
/gBFxO9CJ1EexahI3aSLXgLZn9wyxSlm5wG9uflWL6z/+kC64AynZiBfNiDAk6p4z5EJPWfJeFeh
azcAIsPr/I4J5eGLl5bbUXTqqeLtPg4keVFLQxgZWuP2sdnTCL/YpzFzMESRgnnhJc1XLU+0XLMN
oFeUeYLuKmTbn9cHf+inQ+CbU9xac5L61vNqRD1kB8jtS5Gh7VlILukDMqFv0LKKE+xi4Tk+jDgG
GgQ4FxP+boNG/xYmjjl8wtYL0jmLRFzIH80TeZa6mc/x6KSQPkQ/JJSn58mLwjPCCTaDz9z77LWH
ynn41GR76mWgilR0Xh947X+PVDrgtPSZOfVjC8gTNeC6AAMGWYVvnPpI4hQnSY/FBHk3QfxJFB5q
iTt0cKLxwVK6TCGNURE0SP2rhblZDzHo60/p4O4o6iagYXrcrIfB+uDFAObAm/RbL5m/1ykZr0rO
6jZz+TUTtn0ZcVmhvBGPpMHxMibNUzvFu2RoypOp6K9PnWWj0eSXS3UCvQsrGs3slose/ClPzK7x
B4AaUyw3U+fXhZ4zVdQIfX4Fd0/O0hcYjIHFU1eHH0tplUsMAeQBmKqtqoH/+Gld781U4gTv9Ecg
3HTbxoN9Shym9iRgCpJF/CU1ZZTPBI1ZOSVoeO0wv5eO5+Z9av3T+hSSp3PFJ4DKA5BITLToB77K
c73wxrZqHKAsttkGI6Tu1RzK89iK94605hUhxvqgSIAh7IgFXzCocRFuq3Z126H+yEfEMdENks13
EJiS37Gq34Y+S75lM6hyQYP6nNEKESu4R88iquHfv+hJ/noKjcT6tJEkOQQjUMUA9W5IZfI1mxoP
bCb1brrt5rtV849SxLRg6PV2td90z8PEyC6TIfyll6dpELzQMBquowvhl5Fohj3Uw69zXWFVzZ7d
iKaDnhBpDAVbhDN+Tc+Ad+0tWsCdYQy7fQMWa64lz0tqwoduWfgAAf/hGN1d1j/itoq2M7SbGypZ
9PniJ9iWnttu/Otpn0YjdNlOYTJ41IQ0QhscCuiTrAMltoWCibi6qFgG1HZi6M2gE+sBlmwCEOKv
pRBw5JqANy/PKLPNKwDwTJuNTEJYeWYWOwNo0lPV0Z+wM+shp8AC5UMpT8r6N2vsOeF+/KtmcREL
+tvxuvkRpyCs2cjLc8+mkwl68jK69YEj+I5p89tgnhToy4LSUU/FeYayA+ei8Pa+i3NhPbgri+un
w2GzMYC1NuuVCdvM6IKipvskMls7RxddQ6OzHNeSmo8Rrm1Fr0h4AKRnPnSo9nAVmG6qql4jzapr
jAY8R7vufGWxFhsjzfzUT2ZCI4+MaV6jZe1BCB3oSFiBAG97EIih+YCvy1NrnObgKSVyFHTZxcNw
Up5lDf8eR/NlZJ15k1x2m4ikYHZgSLQWMgD6pjsq7+6JzfhceddvhtSI03rWYpABXWvUikKKLUsY
wIr/PAQgNfLB+x5J4eACB6SH/bu3nsveplaqi84QqKUj6tzjBP+oV4e7VWtcoRzDzbajqvO+WuBT
WxIn6uQKHr+Gat60iVdMWFpkk2QdDFfs8Ccg06tbx/zFb/hzLAlklPNA7nQM58PAxgCzajR4Hql+
TGCYC17b5nMHtMs24JUcryEIHBlUezEG89XGcfAcExY+Q7VJoM9OEBVHYNyMO/YDaYBjZsfj511K
Mf/WlKa/SoVWaMNNOeZ+wH8KnVZQlRGX5b0HcMLxiD6W1TtdlHKxGJuLJmla9P04bkzcehdmQPOM
Qfmh0SZvJtq1zxFV/U6V4kks/HxM22srONToQzxuMbGG2L8B1ljOOJ2RcoP2chEIwTC82hocynU+
As8UdVyeOw+CFpRQwXElBxKINraBj0EU2w3mmGTwUA7TbjNGOvt9FdyE23Sexl1cJ8nFdZ8S5dcP
Z5pzJr35FbW3+yBTf6iq1L+uB7NJSidXXcsOAQR+mF9yL2uxOvAuOZQqvQN8VKB84F0WLr0WPi8w
rxgyxnhZ9oylKLcxM835E6lwedrc1XL6aNxHx94sZWT0ggnP6TAp4M8I3jhXLLmEoRmvaN3Lu195
3XOg1AbmDR1QC4fmKycPo8ThUA7iznr4Y+DjnL63NT32MHi9U1kPeRfOb6YZ5D2wuNEdCbV0zIIc
aGD43Db6wOTYXOsZs8mBz3fRbPUNYt6PTqbq7GiLwZ6yS+6dX23KqOSHuMN8Urb8+RwDeACBdFz/
q/WPatMgSKdaoia5lpAka3S/2gsfInuCYy+Y9hCIddWOtwm8+h7KZKRXL8L9tX6iMeYvvBpJwEMs
Ib0DXa5c1Fu9CZz8s2lf4PeVjAmNDG/LsbhB8YljKrEDIp+M+47wiq+27kHIeAhpiSpJMJcw9VcG
/WJhITYvVrRV1pg1KIF+Y5vlXibjXYlRIr4M+elxBAfcYcXNLtKiQC5GOQDaeavmZstaVKWrZJ7M
ghxqVX8reTAdjYlpLkhQHkfgXXnZAniJRIs6MaY/TejUj7Jz0gvm+p4FRJonPY3qOinIJYEC7/DJ
fu9aaI1q3trtCtCLYXhatY+OC7MR5YU9tI0ohjFBZm4upM+4jVh1QtmDQYhY3tEd/SENeJQSIs69
7w8/beN5TxVpf0wOgJlk8MiPsDPg13A3gnv/0qH2zLsywRxIg4nCrsX+8KIJ1wkFxAvkLrObkRjn
ClS7jAG8fO/lPN8QZ4vht7k6scgAM49+zPCE2dWN9wgVBbJHwO+IGNyfIRcgRLvSlPMhywjgH6/H
bKer93KGRryrbL1Ne/IBMWSThU8wNujyDPpKG7g1Jg2aaQcE/zkL8FUCg49xag98KvxeJQeG7j6f
oyEqrGNpkWWYsUHk8qZUmXmZjSKo/zAqECF9a2/ZQAtaCvzbbK+jpsWwAwUiRWDcblwfDhNOiyaN
ficDCHCozu9TPFlMAyXxxszgPHwX/H9P/K8oSSGcsTjQyXQuZwMhfPpIj4KJphDC+QCfAZ1D6h8o
ZiGPFcwqHPSpkKJnCNxA6x5nzhYEc5UHjoOPFjWlVjM43ECcSr/rC0XrE28nYIpd+8sbUF/Z5m1y
AQ4jjKEvILzRoK9+IkkG8lffP0Q6WhblWBbNwBtQIbKQKt2O7qCfATflvhVvoFo/YPjyjeqcObVT
INeBY87SA3w4/+Tl7y7T95LKn1Wg2NJkjGgm6RYrh50q/hS7Zb8rW6cHApx1R2GXOYPSyXZooH8T
RxVwaNqOhhwmyN+Ak3Q3RhH61n4IpcudoABIKlojQkI3EUBWTBlbx/xpnHA4Z2XibwHaA9Ju0MZM
rj7HzsPWCYZCPcz0dCOyDZVKx83kMBCJ8NlH4djA6bKSj9RP5DUh6AShG+pzPYFk0YZRXPWsPHNk
3+zBVahNMtK3BWe/xKwZthIsQQUYKA3ic+cQkC8plB5DBpx3zlyzsRQGGlJZtvexzlpaFvGYASOc
ccq4yodnIrQdQeMfoUvSKUPQHXKWZxpOe+3+7MP0Z+dMMMcLUCvNpKdFgzrM2jnZUtD/iYs4jTLB
JHGgi445MehfjlfwmHjN/4uo81qOG1m67hMhAt7cwrWnlSiRNwhS0sAXgAJQME//reaJP/4bxZkj
aUbqBqoyd669M9ak9lnpbQIXR3eeeZ+d29oxepsZ+QMN4kzBtYzb34BlHAmuKyPM4Rnwp6FXFWM1
xZUNA+7l9SEv9TuH6ntndz3uTnCRUwBVsnv1KffWn00jpuPqUsV2XA2wFH2AiUSYZH3v6Hd5u1y1
3TAOTbP9y+os3Br0RjwUUW46iJvajocgs3GDcxm7jr3cxCnXVrKhNVGkPDZdaDtqfsqc+eQXd2q8
xc+nsKt5Rc7Sea0MYr1idJxr0DOoX684Wpor62kPE6vRKJ2YzJiYjOadtMoyEHpkUMrEEwy8y55S
t+5vNftRt0kAmrO1+TQIh6MTtMIYtNet769LUJ7KYTyPOcdTPzh9iLv9ZeIvDNDLyWAORDuhRx41
e37Uu2A+W+0JHgURHdtqhY9+nFz8Cw7Jwn/Jhm7R5lbOIL0dkn3gE1tce0vJXI533fnr+MWY4p4a
ww05k5PKQmJ0lRXpbl0lmjYc68x7pQJk7Zve/+lcFy5zAWYxXflkzG+ZbhRknAOcECD0ADT44evL
3UpTPs2tUcH1Z3ydGpMUo3na4QwDVsl7ecM8aQtx5PwNBn9Pbf9F9CSls5CiPc6LE68zNyuDknEe
LnPvRI3rRZsohlO7WljTWjpylprB9JPfh2L8quH4Aoys3rYRJFLldnOS7lCmkhFHMkvvF2S89+jw
ne8ALMvs1Fe+cXFw++q/flWk1Lsl8PCwplRlwSkgaSmsBjUkUCVYSKuDXemc3ysEqjV7V7e2Xous
Q6oyxMOdnIiZ6M9R4IxVNM2lFYNvWFjIvxB9bnvTdalXuDCmOUmpOiUGF0N/1HzoeSejBhXFeBAb
r+tO9GeBYKcv563U5Q2D7xAifj5yZukHmy/INHeDyKLlr4npgp5trGN7Nf81DKXjqobM7DRxMx3A
PkTpPlwLY0pztguEbra6yTR8ZV7f3XsfVLwZG2rH3JXw3W0IjS1ooqVgYENr2jIXESw9ypeD3qBy
dUyD4hajZth7GvZMxeA/y5UKiafLo8GWc5JlS3nI/CFH60ONzcVuxV4/PTQTL0FmC47SLvVjdkcU
R1drFVcJTf22jEbaDCifecUCAeGRO+Uwj66TrexUnLXASxA0ftQSF3nD5Dbk/7H1d71lG2V7zoEU
D4spU6tnHl5kftqyBcceAjfMq996yW0sTePADTiHG5zaaymnd+x5j57l/ma/+BsYdf8Y+C0hEzw4
1MuxUZB84a7P0ErvOoPfkFngl6U5ZTTmlK+2U5+K3HWeK/WpOKxi2cnP1mjysC3ysMCjmPSl+iMW
E/jIWrlj5/vYw9h/lDlyRhWUieOLl3abWVqA8xfFugyXEVooA3NdS2keXTm+eR72GYsEj5Vgscbe
Yrdhpmy7LLJzBXwxEnwZVwS5JpX911IUGNTIWVzs08VgcXts1VyyXCRNaM0QLXOu/XOkj6MzMx6g
E0Waaw+SNviIWakJRf7GX/tim/qa9hWty44oimo377Rwi5CCr6g0Y2S7gHT5d/aO4hsl8MDELsmB
xMiEmgOj5+oQHKJmvlrGCJiGnTCzijYaBu63bUQJydfp1BKIEU1V9QWSBe2rldc1Cz7BeaD23IVP
KJDnoR6vreJAHZsccuXTKSnifNeTNOt/fE/+4sl/ZbrfJAZMCWBpgRtl0e0n2UyxSWCRaLHnQQji
Jt2mj4UK6+DTSaJLco2CRVlqyeAbyyfXV4rF8v0QTXkrEkbxVig2i68ya40HCHmQoOFHv+eIQppI
VoLojXq5WCDyP4QYu5QyFVjc/wRxSorRjy19+ltMBU81XYwm2eDsBK/YYr0IxE47r71rh7Uor4bb
mFTiJMaO8FvwTLMbFWMzRf7YksRWUe47bHqOmm6Pq3atrxrr7WkWGWJLj2Fl35/8zfurZPeuL6tK
sp4JsZxZka7DTC7+bB4XlEWch9MVi3e2IfJlgftrmrnI7a1dYj+Yb6paYJgG7Zej3ky7YwekpT8D
rRuhzWsPU532HkVB0VFD4HZ8I1DBxQXZi1AN+D3JJqFPLdSSrnXx2+DCLavuvG3UWjYWaap3NrZX
L71qprBxdEb1GNP6TOOJ1CSqqt70D9p2KkcDtK5rsJZnnIvUfkU54JcwO67MyQc/3fxjycj0/iLY
3OZtafOMj8Gznd+dvo15YEr8cdeEmmz507MsOMM/uiozRzXeGbg6FZb7hVpcZwU1GjFR2v4y3GSb
BzQ7TZ2sTfWn0WEwO0Mz8Cf66bLoLP51ajOs3OLZttb8OpsPS8v4eBdIflNmIeS345mOKaDuUri+
e+8zE6ODmMFh6mwDlZHOH1bIZ2nmb41wh5Op/Sn6RFPxoBoj0UfBzbpOMZ6J46TUr36Q1QEZnNKr
2XhpMFWDHPRkqcjXLTCbtMQIU0qubzsoBKuc7g+Lz8bu5V5RN8F4oQbWbINsZ8GtXuW09XxTW9Tq
Ayb6rI/tavqxCaUfDM84YovQUhBjL1x5HCAgjnJf1wPoAm+AtFKGbfXJnQ7OXv6dnM07DoZ3sAdl
xIWpMBHtvEtGrbvHYZpOOE7neKs4CrrdJerFSLoyoEKqLkqcq8zLeO1JGeIOfhjB2VEvnDSYTCtd
BYGDk21emCQgfNZl3DoIUZKA+1nUzXHFzbRn01+9CF70zt3SpjOxwcrlZGXDb4IEEMIsrAKe6RlR
sB2sHQO4V41nX/Oc2GCRc4UYUcNZgejL6XVyOEwtYTlRa00fTSC0l5UZGjur2Hz+JdoxeNc9IKap
bMtwdiZ6l2mOslY6B7vJvch0JLkHLhE6HppayfglzzKXIUEm6YIMM86wNYerWJdwFHp9qLWLO1XZ
ubbKIBIauJaDKj5N5E64e2Jl7hSWq8HuCT0jHxAGz9wECjOIkt2qw8JXbJGRlQhJrqY7Z0WE7+08
d2UT+gSNRYTWPHUemMmwuOcysHdKtK6NO2xoav2VFzabCViEmrScrAVxI0nbr59szxnCgcVNhzL4
R6FVHFiW94TkH06NYmzSbUtYlS1ZGb7xNHIoH3wm6YjDWtI76szHfStqb4mcOXv2VwjERuoxSStO
XEzJDn0S+tlSkD61AwgNMb4TYgNm62/vo11sJE9HjLyiFYQJca1CTywo1ElpIrFRjqkysfvu0nGp
OnzFt3Kqa/1NNmwZIpknrERtRZNL/oDq4RzDZgRCAQJkhZtRR6UNa77g/o2nWn4Qe+rHDEQfWTbl
H4BLBxhh6A3ke9PnfYSgzYfxl8DomdKoQNhUCH4Y8ZMRyljbpvJoZ3OkJhrV2W+ZGPI/8P2tn4UT
TwYKjgRkbVoGHN3Jzkj3WhfjgW+QvczbAKcQ/HSo/E7SauPFy768cT71ZPEkTIydaIGFvjObjHwa
FgRajeZAQ/GP7H0Xl4mpIFzGX2VZdowCnqfmfDAXYR6kaxLmCuzT7SvNPuYZfPwb0u9tHPPL0G5T
omu2eBq266DhMxvtgm5zqnOONAIIcl1Y12kUIrFk/6+bxHOHGYjzgeGJJ95h+6pDX+7vHWcLn5nL
vj/3DjPztZkjd0ae88jKF80x97ikneMq5Ay09Q3pszgQxkS/z3LGBHteann2cQYPvk1qLdJ7BFdU
tsZl28n4zi/wh/7RnbUNu4q/x9IommhcJTr2Z22SDu1OSLMcEBOqiftAhPcSTb1YLvmu0kpfXjPT
D65Fub1Zu7MlUns2tOJj86xnT6gdEbKo02ysZOTufEYl64fxGZig1hxqpg/zNdh/atNZnnvN/Qne
Z120Xb3q8ndpY7j2AK4YeIJ4SMUIXctSnzosHsqCK3YOQiAtFdp624XAmexRdm0G9tvDOmvtgyN0
FNFtOM9G5UVAOkUS2BYaWfVLAvsmVL7FoVnp2gawkFTaFIKYsY+EsD00a7FgyqX79XKT4IPveIGS
9esmX+XcMAZdiBhr9fEJJg7gq2Xfm2PW56xQXhK0485Me/2QonsN+JOHSwnppEChJZm2YfG7Kdst
yY9dNI6lyVxg+qGTLvCAr/jItLIE7yt+lj0IhmNPVioMneAVmNHBtpK5t9KBjJ6tH9YI7uqlQ41O
huVrB4lNihaHZivEZRzm40KqIwt9eaPZzLpBGL0w/sH95o+hA3QcKumXPFLLz1L2buJp65SsBp46
4mZi3Wi5WDy202w11AO20BjVHFa8tS7N9Fn1tXc1iFUWmUz3bD2NEP0RaPqQoAU87AXJy72Tn93Z
hLQSY6y7fX4ubfZfU9OyGm947+fxzZZkkTcmb0dbzak/ykcv7zTKg+3EmdofxnL+nanCOHZa/cUg
Nz+jMVuhlYNZqsUGmzO1ZHfm8nX23DOYLRljgV6Eu0f0w/tMkOJ5ttUfp6n+zY3FGxPMNAzrHGYN
vvVy/BGIzkkagOckaPR/zWK+IPOKmG5upZfyYLyrLxd8Om2HfIoOjY2etAP/xxPhYzIv9mhYUDJ2
u1JnZ65/diy8hjjshtio0fkrqWVxuc+8AmBVetkcerecLt6wHTdjzjnpTec4ieCpKpZovstWrqfW
1MwdB2/HxD5dDy7JqSAX7MU7FI5VxyY1oW2T16m385HkcCucA7TwTCE10YAy7tHnKpa91x2ydWNH
8D2qdOjng1R7dzIn8zdY3Yz+M+iJYf0pVakdrfJ182qmRdX6Bt73t7fJmh0cmCUbnYQtZPSv5gtB
SbfeA/gf9taItmkH/9yC7WGT2HYerJEvdoZkiVjqZDFJMFGpLYzk1vK17uPDxGQtrBfcCJNG+SeA
arGbkdCErT50m+04MdwNpTE9Z+ARlM9+7FRNHyEK9/gBLronPk3ZXL2+sYF4jdusnP/GoqmhHupH
dx4CRE0ShVHjRNZkIfE0yHVM4khn+Fjb6zBCIdJTKkl/W4wIXx5NR1EPAjUoS5HepkO+M9F0SnF1
vOa2qB+9KLGQLlp/VBnzNad14Ni7/d2VVXFzWoAPY24oKHg/yRLAq5j0fmVxcACQzVL7t1nmmyo0
k83dApcXDkW/Z8BrYEcILf7r4DU3esgMkJhnhMf6o8jkMW9481tI8+5UmYh7w6DN56q/C7MhcyG0
IX9qrrqxfc56r59nX3wixugEN6AWC2MjvkM8gNT9ZE+Tdexk9WFaHdkw8/qlHMFqpAGOV47z2yw0
9+pXB3aXpRX5MYlYZx/1eL8E42TCnRS/UBpNghqJRslKsg4k8vyBwLv/im142hnDDsZaXzIdGmGu
vZ7vUbt4+qB+aY086r2dRYumROLaJa8L/jsOyRc4Ky3S5vxz0Rf7aIochyL3aySI0GC6pyNoi4nU
Rv25dlSWjjVJ8cHWfJSkbJikQqiNzkWxTSDPCBCsPJ7FQRhP1SyaZBzEnGzWeNOm4nHWuj82UD59
HFWk78AIttvfJdMxFrZcoRsjrV+FN1WPQygYxuSmNA+Zg621XytifbHExrOjUjmuoSWVOrUW7BgG
y9fGa7dUW6xfJHduRJYsK9dONNd0uTQ6iCTz8ktq47vWiDq0dkth3EICXJr2Ndd4TZWx3oRx7kdy
dnYHI4gyYflc6++4E4OG3/TZz6CGpFXGqwyIjLDMOnbw55PsR3UKbOHiKGznRApB6ope/lJWednq
ht3YZknBV2kGZ9xd7a5V+eSXdlh4EEkT0/FLJp2HyZtZ4S1mRT8vazSf4W7nlznNr0Fqdpd9FlWm
IsKosMdlWnled/dl6SotbW2P8J0eE01l7C9mVz7JVo954Kvn2l9eJw8dbt7eNjX3r/hO026b33Ey
dFeY0jcXB9VqZLdVZLdWrq95B1vkDtkr4w0aP/OzXNHfazLcLfU5jAX6VGaI6/xbGTrNPC7Spijp
BqZcT0Z/W1mnO9bXTg2wnKquYiJguF7pdjmvt39DZsS6WVnXGTrbWeWHEWxo5yO/sK0IclNG9lfI
crwsFZ9UsJPGUkumBqUumqvRZPX/fuAjDidGPkm+ZfthbvM/nV/da77ir4UH/WCXxQjqFKQaywFB
HaiRxcAMUt7bOUaZiyOPez/yzdftobbo+UEBCYX9khbsnnS45A1A0Ex/ck1dsA7I/KjmfysiQLjk
unEb543L1CucENj4a7XUf2VLw2NtQKfi75aPgAELwmdju7+rgIa7NoZwsWgfVGN9iMLyyafLTsbA
mMkR7JCW6LD9RhVYV4dOG40DPkWTt4ncPJCNpFzs4mgCW+BYqhKw1jnyd/eHVCYUtE87ngs9VjkS
cK6q1JrXER140Y99Qym1Y8LVoQLCfUFC5CVdbO45eBotxhJv+vTFQNn+sQYX6vfJTkZp/ZuYNpBp
+rXSWoa7PiYU8M3jjEbKuEJR4+/5SfU6UhcwEC2XVUQoVaj0KxeGtJzQXx0gdPFmWfmbrXGoVcMv
8kGxP5kKP71qf2bazoXP4uXEmk14e9+gue/ns6dX/6Yia85tJz7p7N783StPILOEHqjxZQz84SAR
sktWZUXW6qNP2ghD6nOzFbYJTnSnWX8uG4yS+a9wpr985kbsVcjhVZkPHz0ss7lmGc3WKGOccge2
XzjPjS1irdjTciYsZO8PjJRI7Rz9POEP+uF4DC8sJ/gVcFzJ8t5ug2iZ2n/VCoMz9WecOzPnwH2k
4I7yhPr27veIzI5JXzwPW6JWHjydJkxHDSyc2U49lxqJo7Ih5asebJbNUxbYDXbLHXEopcf9yLaJ
nLiJrWL5mkAHIoE4hI5lK/015R3Bennlp8x/uWkIASLpIyHftItHp+PqUBnDRM2+1tXCRzuYZVyO
RWz7iCSsMyBSqbBf90A1Z99Yf81+USZ53Z3R05p4aIE4BoV67rnpmG3uTTLcuiD1xApYKzEMA1Ju
POj60t9I4mI6Nsd7AU3tNRBkw7jLSBmcNU7R/CwVyglxSWdgi9DVG2ZvqyAiyMGQlRXHnSY+0ql3
zXWmW63IaAiUDzOwk82GLeOkSZ76seNC0kpEApLsEcIY5Ebe0j0YFlIBNdEaTWZxq/H5JJb6Mq3A
vhN0LY4no47zDhHe7Tc6IaN4GVzzwGQ3S9WAc4G9sZwvrUFXPx7srnWi2qyZ/Du/+mIhTO++NtQC
bMYyeWLugW9ivztR3Vch7S5y/OZErhWWyIhkvyEiMvDfDBMfLO8Z3UWge+3JaN1X9poFoBgGoirF
x5hhz2ZY0H8NtPhb+XvS5ZIM/iaZ4vIg5hwnuqI4VT44h7ZsETGXSVvYXACkJISZAd+fYanPHPR5
z6cunTuU9WVnBS/8zUbzRfFJSAj/OU4DJmkqrJnLRcQaIQtMBf9Gn45t3KxnlBFIOzencZ5/teCT
nZPVrAVrjoszzYkmMyqf3j+tCAA08gGlGmFYHGn1YW4++p2nssrM99yx2nNw1wbvMoorN5wdy9AB
d/kWE1LsV72pI+h1N0JxsESQBxv77OCk2R1ijxywmM/95AutxGapyqjY26saHTNiEh7OkuTQiVYq
6lqUNnTAYq2byCfXJdk6/k2ex2eAgcThvHNeNLy+geSO9dcH4eagQTpC+QTZUlY7TtJp/dNmzXoM
2rmP7I5p/mj/AryA2fTm+oZ4Q9KG1fGStQP7mxnMtRM6+eJKEQeO+FPhQNcHXyfFYCNeCqZ1Lvny
/fvUCEJA3ODI48HaBn51LVDt8PLTSOf8pPM8B+Wv5c4n29jKTK3DBHeAjnoOcjt7dhuLSXaz39za
v46rFnW6011cNpcyOBz+a4Jlj3An80J5e3tpSbRhyRqScKB95gSdHgbClcIAWzCuSKRnFnxdnDx7
0U2i+QwCy9Zt0Kj/vRI1KLtHJRoUEH1G8mlAEaF7Z+aaXQg5Hu5BPZ8W0lycAg1N5j4w8y7s0Gu/
VvIC2NyRI3VV+ki6bhm2WoauieWkBXU/bNTADnUyeRMSryV5NZMy/euc9cwuPJ4iR/4AwLkYbu7G
+05MGIGH3rEjIoznxj9v83gPatnCoOqe+6FwY01QaueT+eGaWMirF3/WtJQSx0k55UKpSMCdLT1e
135P7wicv/k/uY+7EzYpEhgGizFdIC87J4I1UQQbubOeyrI+qG37RyvXhLvLU0t3omnjeg3EdsHG
6yaD2hJb0oMo5Yxse6LbwBV13pTxEIw9C2OV+GEN7s2y/P1BLqQ45cFSR2iQp7YqiERnC15EYULc
ELpHPlkvczGQlNE7dQoZMEWOdxls9gJBGCausOwz3kVehbXOEn9Zj7ZavvS5BcTsuw6GyX1EcqTe
RDOI29WIE+bZ+3Vn0LbXrZVSBsNOkKgyuZV13H82Qv9YcAS9ZneLyFp/sT6+fST47EHWf9ZmeUKq
UNfeRUIi5B6T1NpgsUHUAb45dwRnp4Pj2Wjmxe+K2Bsmhu8LkZggtiM2cCy2CTjmfwzUHASP4tF2
1uzgTlZOWo3xU6uCW121N8PKeghOXYvhmp9zjD9lVcqL3aKVNrrxphY98jeiVsSk/s3l2KagIRqX
BH+p8Z3cGYgUC55ayQ9RM+kZOaN3l0e4bGjSA+Kbc96l43CnGt3dAlhArJ7HLjGH7cfo6y69BHVJ
LegDsv6+Wq25mq0DjaNGpEQMXHnudGQN7j+yvCCcl0hF8meLSSfutkeR9LHs2DnyDMReumCE5wYq
aZ9zHATNP1sEXgTJ9aF13RRnu5E6xFjREOc/cM5CljeNzY2PW1xXCS4vSUj+4rhOmoOn+gWDBsMb
9YNTYhjI/DODt7S5w/sbg46pWJ6NTsMfqFuAI3ngna3uRRIR402H2gNCg734CGqlhf4+2HgX9Vgo
yHTdMu4kcHWtqKh810qt9b+mRv8151c9lwyEeZzXQdJU6Vb+XLs6+sNjo1XbASnuqgO+hEag9XEJ
EJu240vviw31ryxDI3PPWJmzFNNEmM2GOHaGk+JJcY/2nicMaOzYanUEAGtLnPvd7c6turK6ao1W
V0u6inhuj3x+eMKFNJmt1drE1Dz2zq1e2NH0MjkD8VBfZBzeDbJTlwQbvhYKzgMuuCUnj34rz2Uz
EVPDBNlnOXXqnUnkGS+Do78ZyIwkW+YgPlSDCu/YFSfbG+sOO64+Mw0C/PzSQG+WqnteJ3VbpAnO
TvnQI0KBABe3NmM1WE7XTn4DMsb6OAkCU7W7iQRBfwjt1dOOmjI+1B4Z5euC+J7zm1G+0fS71iBs
lmZlpMpqVk095GiO51XvX6y8PSicpBx4Mris3fRkGBPtqdVPWKm9d8rpAfrkOtR4NtymJh+BiOLb
ANoayk09aP3snHPbxpntTrce71vqVU+m9mQ4BWmPOjqbNfpHi9op3Hstp2H0dSxuhAE7a7/x7/CD
9DvnotMXUC1Z5E+YfJ0QJAPKLyCB4m7sIymIrwMqDjSJfJ2VB85ad6J6C6LIOiefHr/juEStuLsa
Zp8oeMGAZ58UZPfiaZaGEKPRAAH3WoPnHn2L1bHC8dSB5gnK0gPlbBn2I7r8+OZCDcHRRZKQfSD+
HC6lCC4FJH2UQ4gzwEfS+/5lVIf1BQrYD7/93Xft6p63PFULj+E+4qgrQZ9h1X6CJxFAS7zriHkK
UZAMeT5FKrOySjBVVZzPQf6jk/69clFfKxFDtuYfdOrcZ+6t8RkG20RkK7gvW0NG3x+E5SxIrjso
IOgrOZEA6zVYszuvt7r0kx1A6iQhXn+OApvd3tvh6pBa0WXYLPOCdIMClPcnASr0A7v+opR4CWYi
zUxNRd//ZcPpcFnIUV2zrmIHT11jy1SF+KGCT2hmCs+1Gw/fqQPUzWVM4ImTFPwWA/8PVTPjmSGw
fskul7COJpbrii0n39+YW3brmUT+J2ddtus3kkpWiR19R8ktIBAs8bDyFK9jS1jShPAN5/tImIT9
iJ1dxhmpLFiFthLS0YCnVGZlRubABrHv+LXWnuwfLiXzXcql0qGax1mMuQyxdCZaJfDwig0gZUTV
3l003z+IHZGnmKyDMcunnVnK6xocxpWh81IJ7Ujq9klnCclLxxA4YlEFM0wNW7ArvNv3758bEIHA
8t6cFc9iDodkac3Bo8ZhBZiTfCfHeBuZRku3ktVOYNH331Y5e0amCeuUFnPFfLip6idmTpLCihrI
9Du/lxWkO34fTDHIujk1aePEFfLXkXrqn+ioIcj04Crr1HbINfZa5L5TXRfV/FjGfsHEGow47DDi
1B4mP14eiwtsxDQnhx+cke/2qOsnZwWiAgMJfoziJO82u5nw7O/dKC2rXZJ6zjMKJKLYEWn6sG+9
DXi6vhn6uMY25oeL3XnE025rFpUT5+MCD6epzvm7NhZON/TdmSirreVWajAKx4Yh/t0TQC793deI
AYfciH2rYESL9Uaw+KEY+/IBShH6tCCP392b+mWx/XSrDHKOdu/V+DZRju3wKPinUULldpkg0cfc
I0935NecoRFDKxTPwmDboJvx1VUu45a1nPbfa0XF1y5PolD9z410Kj6kNb/V4jey8HJb7oH5jSky
MNj5aV28d92y6WDmtW+j+X8ZIqPRXvts256qgTJb7jmmm3a7YHcfn6VNsfidnmQU7gyq10HWNm2e
2gLYiqPHvbT7X43/P9lwS2LQ5ekC4Xj1SAKIiyLo3syui7NMdU+mWXfkyrOtljvCI1mmulvc8anC
2DHGtnv/qGk5yOx90m06k4VjdNmeyOJnnIGv/jseplTgVG5R3YymUkbUfieycPuWF3A1eTWZLEQl
8WOxnPRP1Kb2vBXWyvKV/ud3wLq3lUQ+Npb9ILNh5+7ynjRHcA5YRnPZRhllAvFm2wrwx7GyMYYt
BpKp0lHD3+W80j9WM7k0ZAEtkIlhSexY2jQEMeODO9ceax26IGhS2yAQOrcLGdl5UJ0dQUk8cQA/
WcyL7x7o7w8VNCHp+4otgoT+MS0uICl88SALMg4s9Oao4wU8+tuijpC4LW3ynRS02+06olUV97Cu
nKQsw/Iel7tZl2jyIs0s3M6Lp5mJ3hQ02vevJCtGDOs1qjy/Dm8Ig9sHTSuCVNzjMbGCGKvb3wRO
8XSWGZPkbTl3tmOE31m9FHZBKJZFvGiV9FIxwuX9/9+d6/oXcQfeo5wZe9A8N8fGKj5BzU81tvdy
7eTBRoVM1s4gDp4w8Af+j7QOhst3XPVwXzchSgSbVpxK3Xnriin9jueSNoT9dyLd2raQEdN+PzeK
11WYMgxIwfk+EDFUEn3B0l93bEAHetof1lLQJHc+mhUGz2XN/xel1rXJ0Cr9+n3ZdqX9x5kLRZJH
tVyn+w+zjgeKNG7jWI2PjEauXNL38/3//dD6757Z6Y/90r0saAnUS/yU7WZ/+oVIoe9/YjGzoHhf
5nQ+0hFsv63Ml7itJ3CEnofA2WzrRRNjMkxSfYiJGheY0LrlXVteYRj4CYWg4QCtUfe8TQYIgr9u
vx3z4qoiOAlvzqI9b6vfzewxqnU1OgvpGogS9xUtjfqjMt96L73hqvTf65CV/0i0geMwkKj/lxo0
dg55atm/XC8wW7g4ANhu86ZpZIiDoryj8SpvwFUzrHlq1FAANqjhd4bMBCAQGijrljvM93hH86ez
GW9121o3Wb59H7RZFjQkqY2/PVnpEWdK8Lj2GX8IkT+Rpui8mMRYLLWdkLDLpb8M4gZU9kwmvRbb
Vs5f7p7eqRnZx4IF5IwBMjsKIv2S7+gElS9P693kVlVbf9o0j3XPW/CyEcL+sA1G+XMuDVQ2ryLQ
/f6T1t0P53CjT+tAqb5zcE+OVl18aPNbt9Y92huu/n0kvFlTxI32mQFR67E2ZWrkeliqpX4eew7j
0UbR3bjpTtXmvPwvG61aSADI83u8SnMAESGNO0MiKAf1WEqs8poBb3C37+xCv/zvwh98FUC2M6zC
6KdN/FFWS8cVbaT/+3LwS3U0xXzXUU3IRCM8XNtEQ45i/lkhOkK5rdplLXCswP6O19wmS7Ksb9/n
iZaLlTQ6z8axQgShRhUStrwox++A9n0L9hM6BY3DzIjRq4fyiziDZ48T6zpgGgz1SfonXa+HZFk8
0lGwnSd5J9fb0Pz3XeG03Gu0r+Q+mcvkpXVj1Jf/3e9d7W1Pnd+/KdsJ0G85jQobYyDAx5BYlfF/
zJ3Jjt1Kup1fxfD4ssw2GJx4QHL3O/tGmTkhlEqJPRnsm6e/H1MFX1cBhuGZgYJwjkrSSe0kI/5m
rW89KtJ3bqWZ2Y8Zu9dVKKJIdHuhLI1NhjXDSXgt25reivAyLC6zxyU68VC2weBFRZBiMAlZHp91
FFV3fVSzF9+A5+yS5MPfLwFRoYbeZ1RHy43VjwVx4Ca2A+vSKXXWsi1TBZXrWST2a6RFxcFI2Tui
DYCJB1dIobQ/el2bHbliGTwBM+Kz3H4TUSv3JMdsIQv1g9AwopV5hLCE4x8fMVqqtvxlQyPou6F+
jlv9BgmgYAYk+DcK+EDDGf9cTfRWWmZjc1PdNRNVc4frjZ6B14GzZHnD4w2Hbfs7ubiqhlGjWcPu
vmdaYFxVLcLJ1NvrNzdmcNQ/kT5/kWSWmem+PcVlUEyomNnws75xGiZ7imiaxP7VsRLgtdp9Q35z
NkJWb9kPY6zAFpTOCZnPbVYkKvjGyBhjZt/HY4LqFaUfWvc/AEV4O/iHyUkOuKbBVLTO3feXYjBk
V4cR3xrHaqTtkgFjLuMk1GedvrwPCbvbsuvucOE4T970AungsBZZ8jMu6jHIbYP5ZCq8fa6zT4Ff
c/jGpA5jWu6H3LqvB0L33C12wMAf2WDABoaabXb5f7Ys2GdGDKA1e3N3dk/fAOPvU99JqJWb2D0Z
KJHwUqageBqYx+ACATx2lJPffZsaTTNALIFwfOvUEFPFu65I68MWHIH5If2jg/Sr0f/v55KSFo2f
dcSFjLJ9A++P0WSfsmnED+UK5IdNP+9GwTJ6/OYOGFlxmnIoimjO0l1nexl9CSWy2LzGkAZYaDTz
Z6cjaqlyMyA0iSicKoJy8vcfNZwhzF/a0Kgb59WShMJ4WeocUTg4r6NM2Lua1UfVufm1AmHFaTTU
/lAJKzQ2BKaDYekSpc2v2cb79E2bXFp0LPrSw/+tpfu0dL0Xtu0fchmxpJoFPyiTNSGI2oDR48QS
Z0RLi9FvL0s7O2lR9OxAHLprOXuaLS0GOSq/dGTuUk+69zeFis+HEh0xSIppPXMde79QISLXotKZ
IpRE3y2Bkq5+InJEW3skptNsPFaRzSQ1bz5Vs2is4eFyOOA0/ZYr5/us/D41OT1VNZishC9g1OqA
RpD0twnKlKwZHHx/VYWRXBD1xmGvAGU7LqykSbM8WFfmUTfiPyNj432xlCxXv5N9pitClPLoIec5
LJ64pqpPn8v+SkWv3nq7pP5pRfoMEMT9e+7YPADb7+w3q0e6xt1e1p4d8Nq6+1Z21VlpFa+TsJ5s
cChNTy6Wm7S/cGVeDZ1deYqR+26K5B9MZyaDOPGnglR434nxx5rawx4KI6OByI6ea2I+x0QcVoQs
Acro4a7uteMMRg8AOJtQdkc4PYsU7nVMQ1YmEVLtAZTcVsBrPXEk34dKrEtuC6cPeXXX29hcWSRy
kk0uT/eYLIeqoahaBKZnJ2HiW1XiNCKQudre/BETeHdxnVVeOCNzCDDsvArO2CfFeRaV6/TcmTSp
srBfObayr7QYHuyylGhD4jObtSVUTPWPizLaW8lj6+ctq7O5Htzw+7bfltyM2Zbr99e89E+VnNW9
0TbMpg3qgu+UEwv2/Wnt9dP3ZeZs9unW1nmNSS0ziWnZMki+f3Zp4nfSYkbwjt7EB+LKXRq3j7Ux
mXyXpXd2iunBLsxjs8VaNcp86CYNE4AYz6m5IRHWK8iSYYf6tHxeomUFFEEFVdD+ORtcBMKRxWZx
BAACcfHRgM565oVBF7UO1OgWuSuOPrYP//V/5EXkHElUYyzZJPfRNlJYiugPcjFnj+H6F+NVa99O
tVOQawKT0sGpG7illGdayp8jchtW45xdmpUTVaUi1H5bVZFU8ixSsAuT4T5YVfaEH66HNxPLzSzG
cdKJJKwGWAHU+wsD5LENKr04JXNHptxQRDeDh7yokbm672NWsiaXRh/MqrNC3J9vaCtBTGPZDhyr
+bMiQDgVaAO5t2JJJ5eE33Eopaex/SWr6rRmWCO5H+ODQzzAjapGyhy2GVgSIKWrKEEuN+/1el6O
WkPE28Zqu0va8u4vktixvf2Q5ISsAYLdGui8ZTQI5wcl0xa1Cm0n2dwKNNagrtiqZGQoNc2LyJeM
IRwTEc3Iznww0CgGvKzfP7VEw4sDnSZwSoN8LpcOufPSj2asDkVZ/BhYcd5qnfORC+aCKuPcr4wn
tIHTizMCiKuHjSj6fZAwsr4te6bCeu2I5zzTb9IErn9fOVDAy6k8/QclrBlPMxJMYTzJ6DGZ2Tnd
CudzlQxrghzJXYOL7GA2LZfPfR7devLF0F5c87W1Xjv7GYWK35rCd3He2xaiamoe09JCzltSZIJz
ZRwJCbZArPSHvjrKPhy6Bs/6x9I9dMPDNuj9D91MKpdRk0NlYd/VDi53rTgbhEow541f59hh7rGG
DRXXjI8xhT+KeLv5A2UoXdMTwpojw+4P3dsEsy0ZAN0CbLORfmIx5pgIWWqs7pWsSfagCeZBxOn3
XW8/odvc4c7i5snMp2n2PpUpdlUNV2itlRbksXPfqf5qAhJhhs9XYWfHAq9oXI+g8Vyn9Nlc/kKh
9EI2Id/dLQ9JVs7JcrMNtGOj182nx2TofU/nys+i9ommEvYRW2Pc0b1XP3c4LsCR5fhHeoYuy07D
qo3ceYpyXO0JOUWQUg3JZrOx2GCt5CLYpbGLDUTtKDc1SydlTPLtI0X0WLX/lyxVc0vF+Fd4q2MZ
usFy1DaEYfx7bG3VNsrr56xhql2HE+Ou22X7IZf3eUe539iLYnnFD66h+EG4//zX75+Le5IvdQ8Z
TIsO/obp7dmKGyAHWlWQ6GDpWI8cx3r4+4Oiuq0n2p7//t/+x/+K877/+8US9v1v2d//+7/+z+e6
5H//Hhf+L7/k/xg//v9jqPiWzc5nwF/gn/Hm/xIqfhyq+Ge7/Eus+PY7/saKm+Y/pCccVzd1R6CX
d4nHmX5vseKG+AeiDUKTpeTYkuQN/VesOFnkkoWUR0INQE2x/XFbKDWx4rbzD9e2BNsnaeoklbvy
/yVWnJSgf+MFkz3iWY7wPJ1/Mh3r3zNT46zLMrtymwBm9IweyFIXvXDebGHelIqRI9TcU5FgL4fm
gg+0nFli1RjLhotW5zNCaS0Osyg/wx1GcErnEo6DE4eNlPcExbVU7egp9VvkiYdsRlRTuRhgHKo1
CDasG0XGfidGZ9eRLSprQjXsxWmx/vbEafc4ORp+AXL6V8POy7AjGDU0qQWnkVBWp2f6DuKs32WF
y8qSVCm/LzfXx2o2J4SsCCyY1Mx1gnt7sVHULSPFDYMQmUeoK4BDDtqr6uiFJ3evISjYkcfzkXYa
9F0rp+maUpa+SFUJfHO4J3OQ5ak2PqXzS2RjMYzjmBmF96KzVs7Maof5zAmRhPoz2EsEA9RAbD/O
dlGBrVeGdsjzBo4BvRLbpPQjnTAEwZ27WETVLd2nJzZoaIRJpdem49wuLtCuMsF6NL3L9aElReg6
SWtX27QFlomYH/KE4y959V6s01Em+W+iUJ6tiQAFNIc/3QKxUwJaIkTsrJXzb+mi0UeIxOCg/1lG
lE2kOv2JDOJaddQrcb2cPNuDXWDqB51cDXDODEvBkFBOO/r7Kn4VVkbtWCYHK4JzX2PvXSnIQqxC
YNo26XJaBOVMD1MkZ0Mxy2vghdOrc6cJhVqLK0gV6R76LLkJTuIENb7bOuvd0yzdUzqlY9DU4Bty
OYTGwN57LQEzxxZ5fnNCBTMQcDct+CAEimHS4q6xcACLyo7ZaMw81aw3hq6sQ5Vjde+X6bNqrT/M
G2QAMPAFsfmbEb0PDUtVrUBVgsGKN6NHswwRLzJRB2CA0pDV4Mxw1LwXg9aHI1V7Y5RMlHrEr+Mk
Xj0Nx4Dm3fcqR/eNLX6Z0eGWQ31wZ+uj0IYZPrCLJUWHgiBy18/JevbbvsXpUGRXbyAppEySwbfN
5TLDcUYT+iOt5EjP7t3ObfJbIhMM17sRKO2e0TY7HkvOgWmkFt9RbIWd86LI172229IkQyF8bw6f
2dx+JV2jBwKke2hj2yhdrmWdtuqwiPEmt98ZEJihAatKUaME2qztrKICheBMROH1xPXmAjdDbPyA
CVohhmbevUjmOEbLtnDpm2M6DoGap08pi3tTTohwMzIzezTv5Cqjkmko7bQvj9H5JeuQH64tWuMh
buAxz+W+ZIkIKI7oK/RZYYuMOqxHbL3QhrniMSwd3cQNDHAHPrGCSbCWlJZqlb+JlcXfFxWsGhqY
D8iewphQwBDMk4JX6LEy9sSn4+VPETGGe6Hr2aFoHND9S4W3WYL9nbwkEEvCfMijZLJe8YPnp57I
JU5iczd1bYVlV3/o5+pdTwB34g3iUXKtoMgXHgx0DYQKJ6+2sI2dqqqfhVa8T7HMgsQdUuRR7s8c
SPWQJT/UAoqkJifAb137LnLY+yagqrwc211SDVXopOzZVcKnvD3e82qEJLI2oBGLJjDmW7djj2wt
Gq4EuDwOKy0DQ2Yii5D9JcbiiWQH4B41veR2moHUaEDSVWvl8XRilALfcrLTbY2wKTbVwghTknHD
yh98G4iYdiowAOeoMafNcWSheaQXmEe2v2lEvyilCslMPCKKfVuqFIlXWrc+yINDZMbkD3JQBIQb
+wJw0qWfx+usM3WpR1qPcQHOEy3XfHzJUxBEDR1kYMjPdVM0p53n+HPdfKXwAduKwblevLuJdvKM
vLnKxj4lI9r+tMOsl4wepGOLF5coc1gzafIy2A14Cagn+6XPi93DYEKSoTnieciZ69WIS8Zxfo4H
zoCBdaavrJ7NKtHehXY7Z94SIBhg/qClLxae/phsRF+mIOHWSvuB6+dQ8ZIS+kni39toXi0DO3Th
sgif3V84YbI9/tIJVpXWo1zqnY2FXk6k+rBFgAvPZtP5GjTw6/3Y0Mp3t+tw1rBpImMFNZTrRG4h
TFDkHPkkdtNxmb0NI2hm8C4vHqaSQ+vMdriK9CG3GiKyIA4Y45skBminxbzVS1zc1ybnguUgYfYc
8w21uwOFa2UAuSKkmkDtGDUgLVyAzQJeerCqOiz1zeMlIHtgqG1kfDaa+cI9+WZXEYLE4WuOkK9P
8r3AdraThndQJqNX2Oskt9CRtWgBwjyaPZ+JQwnxJCW7oniLEjqYjGZpnNDzd/jQWTWgBeWyC5tW
PZoLCUwoTqztFS70HPwznxjHAU/sXL5K0X/FjuwCzy1H7spfi9FmQYRQwCdaHawCPI+hi7EYYE6W
GSX6MHNYc6cX+GRxjdG+KI2eWRHEYaMGteclDcTQEXzOH4hl8osB165Xot31aIC3ZxicW8Hh6ERv
McijBS8VPq8Hk2+lr5rxWtXVy5gSY87klZSLpT23GKyPWuE6vlbUe9MAoMN0/sztlDD1ZprHsMgf
StTuJbesg+xmE/3Bw/cmyBDVSgTPhF8v6a8Sf5G2Wr89xCOK0C9Koxs0Km+2VAivgCz5II4eG43P
TSf0zWnvJuoE3oJi7yVogHrgldKrwonMclQeN4Bjmt2i49zOO2UEs/xoAZH6cTE2gVckn6nlYSSj
ZMJKTZphOp7GfIHhpPwkQ6fY2kAKAPLD/Knad46DYCL+sxT6CdyJAFAEXM5swR/GSDHB18MNQchH
BlHUpbw07P/dBoV7rQM3SEyw5suK6bZNkZkqxvHd4zjF4z6ZjIjs6flUmyRT5kPToP4aeHW0e63v
Of9b44xnRTHFts96CvgWTXvpVylsCg+QcnfTVJQYnsU4AyBfEc0IV52RnpED2RVQTPoiemrWgT93
o4dHg32xUJvnEWoYWZv+9jk6U/fD2/hHWHl9+r+HBdU3q+VtaaWHqm+vWrQ+Li6Ba32CQH5wfjF+
4PtM7GyUGeCFUQNJNLde+WEW2Z3RFXhhGueq0ZcGONdwmmFYq52OA9HRDmiuE9SA+RnzbOLTV17s
6NHmWg7cdVQHre6DMTa7QKs30UapoaswTy6u7X5d3hBdbsJFk0XX9kmgPcV3GZGqyidbxl0XZEsB
NQF8GBi23G9Pte4JqqXWCoS1GpgIIWMazw0omZsqqo/kWkx3q/Zhc1KhZotf5QCppyFEtp+3SdQs
A2+tCfAIEmvQgKosXyLGzOB1j54RVCYbZduJfufWNqDmDAGVg0J8P4/R+6LzNZNxda61FE3vCFN/
ngFSeYZ6gsPCRO5nVSKM7qyVpQ1lTSYIXEuKQ5u7YabwRSyUxatBwFTsbNySqf/jQY0SMW4GLWec
q1if9uKTEoyqNenO8WTEO7OGkpZskRCmB7XjWRRZies3/8ladT/r5rFzlx86Gt4wsZCMOiYBe8h7
MFO5blg4xAP89ApiKRK1Hr0U7zxiGExR2FIiEGyReHLVgCW016OwwiCX5qjVZYkS012yYyY0HMvo
7hK9frNImuos3E2j4r1njQM2VO2WIvmAJQYfTrQU0OC7rJmArXnonq26RBdAQoLG+p9+xwwHy91h
hc7Zr04dNvM3vAomAjpsFWpkc2i6v/JquzNViAoPTWxn/ASs+pT07DsiuX5l7zrZDgGR3wfd5Wxs
mE/xfqW9n8A3Bs7W3Vhkn3dg2H27K89jBDqgMfFpb0m+LJF/szefrxYP0Klj9VLi8xKCmr9wUGoW
HA0YyGSsfzlMBogHVtO+jDpuIn4ZczMg3g5Q3rS4lfBEUAqiCdMtPZhKqBuG+BQQgvkYa6TX2kCa
NNY1RF7cQnWOupRa1lySJoQIXOzrYuCONA0fNw9Qj6JPApapRmoEglCOneEmRLq505Fcmk1lzseE
oeaQDl15SeZL5I7WweywZDuLx8fqzOCSMImYz1m9GUmNSHKbjPVh25biyADnstRU1w31Ik7uIMOs
20zyh0Xl66Tx/aQ5u1JBaTfFAwTGP9BUnzTWbRh1zwvLI/oB3lGn1NgbZcVdx3fBJ5SYjWuBrS4H
RqLk9BVBaduJMrqJdAxXU8eHNzTuKcq0IgTG6tvNGkQitXdllaOYI4GRxuy6AESdUnT4o/RAdZtw
5yyayyTNHrK6eBoLzgLMjGXo9u6TtOf7pClf8skz9sY6gS+pcVgSgLiCuZpjMMhj3h0L9KCpp1Dh
EsJrOzeZ0p47t7qr1/TD5L/jw2CN8IMZSfktTz+WucjCbuDdIO3q6owC3+JXiQYSf0r51VFLBNJd
n2ADQ11299nmtxXTLxpfzum8fl4Zku1FHn22k/s5S9TA0ABfJk7EHEEDbVuBiI+uG7wrKLEozo8F
wj/gHEBKu+vkGMnRk7z3qV1lJzcXnJc6TtlkHcB7xMDaCB2GzRb51UqmJxrr0VeOwI5vxri7YJTg
VrR25mJKAoyYQSbWVarB3duY4MGrp4ywRybayLJb2F5ZChNuaiTnTOmhjKEQAQHjpw4gOKY3D0bu
cRF0LeKY8lCNXDxagq4ZvgKPVWWAdYC2Xmfxx2A2MTlfAK0o+tEKDknoLuO7WXmf8Q/LmgD7NEmK
BqB5swcqnE6ga2irMXBbjwT5ZTzNJs1ENa3EEenYP4jBucSEe2MFcNgu587Af5AnosrGB3PFtL0m
j+hyfd1iNMFdvQLrbbM3Hni81jjBrPko0+EO0fmxGC+WZR0S0hfbuglGXo/k0YzIxalpyauS73eP
19I+8LkHnH+P1gKWCqUsBE5ajG6GoceAtPCO7ewcb052LlGYCn2/oHjoDO0ez8tuHcaHyQijDgfO
vN4QFHgTO8MfwW4xjR8L+Gg++bwx4+/0tE7Jvq3PUmegI2p1UjIfQyG6mzb2nsts2pMTFHYW9yrJ
QG/6XH9GZhbUda77KcgI5po1wDUTV4rmfTaDRNSI9MKc7yaCX03WaXqx080m0ONi10Cl8mbzo29K
iDTe8jBY8wWOyoXt+x+P2paY1l0zDxeohA/VkJ81VZzHaTzlXIcWNeHq9fckuwRL9Ah/jFgJ624o
ut9UgbeOW11iV5Key+ypzctXQQ5lOt141ngyrYgONzlouvbQqIvFPQjQ4coZhx5b4W+M9RXxLVN9
2B6/UDMd55XCTrUEyccnhLxpSDj6HsOZrQ+XsSwfG73BYdJAOJ7jn2Xt/jDs5KFejOeW+nfNpqOy
6TBtVJL+IjXdF/TILI+TdbqoKr4UFAl5e0mMg2uinYpqeSitAb2NTXlkatLwt/uPFYPlJxpKfvJ/
Nb/Vo31tV/YeYCpeYoNDvcsrsDS0nVmRXYjuzY5oZR7LG478DWy9kFD4SDosEwgacLfuz5iQXrLY
sLh5ahoDri2/JuON2HAeo7bUPvVU+5pM7lOhmBv0HHmr+GLtdY3r+ZpMmEtHi+iXobwCH8EJDqZH
mvG7ss2zE5kfMx9+Tc6WpUz8z8WyTwp3bzb9b3eUp7WoLmNv7zfPa5NEn6NX/ll1BjiuiQ5Y40t2
mgUmFab9x8qApknC5hOlGhFWgLlNzXgV+QWmXAIeQt6IjpWBSQUVAkzDSuTtRi19KHL3V7m0t0al
kaI1AnyVI2Ez9rtuVCdn8E4wx0pRvsxgqUq0oT6q7Z1V9YclWe8NaRwnGz27Ik0l637ETkxXpE+g
qECYTWMGa9G6ybXfa/Emk8fcEjvMqH8tVClbNI0VCn0EWVpjik+XnJYndPQv+mg9JJ4T3TRms8vk
8DqL+LqI+3JU1zih5E+RvJ8L5zCvJaevLF+hkQOMqyvWTDSFEPjCMpIs0NsauAzv0rI5NRs/9qoH
M9dexy50yCpZ1D1YGpL/asuE5mBwbut/QAJzFjfOj7ZA5g5zDY41CNq4YBDURkxh5Pw20A0bEvFg
C6PJx5RX4THuSjTGtFEOiMLB8Np9vFJ/0ifu82yxg5yDrTM8lITU1zW5gR3PGknk4dgMYyDq1Tmx
9j6ZFAcsUlysu9tVYDVo+VkKKvo55Bw/ROMcZ0qCsO6mRwXfAlMFfSXS5I88+rmFAAWIax46K9V9
CYMedyemyIJqjLFO0WeByzzSszC9oJ4NQfHlszP7kZdDC+yD1CoGPD0j44HWY+Id83eyZjZXpXdb
DTSfkfOHEcpFLyEr9V3/qxW8ZsTSsnCimlS1gOU4Y2/nHnPDAV1pGGms5mvWnnugFvyXhvhTrFiX
s7RmSMS33/R0vrS6xkBdqS/YzR+Eo2ZHbg74kwsnGEf8faF1cZhW2U/obvdC0APk1rNqHLpQnRl3
6S3tqcncHzEwopsNFAnvG3p97Nx1dVtd6PVsXD+McwAgp9DGre1CTwO87tONI2sJeI8vJS7N8pi0
Xbx9O25Bx906RSkDrUAxrSdR6MTuEkz9SFyV42C+N4zlzmgc79jp81fKTA42R7ZvO27i1uk/rYkZ
6kjKV2B06lfRbWTLyAqztTl3FNv3auTlHQr9w2zTTwyLUTDODIHNzPsqyW9F5jTpGFyJ+sTSKmjq
JHOiqYhY7CInoVSGM2VS18KR/Vp047nrOLkiIc51JQHBCPy0Bdl+Ppk1AbkvirkkDUaRcYc43Qz7
SfChOu1AoBeh48hz4qCvrSbMK8sD5RIRU0vCl0CTvE5/MgjWPslJIowrBnlAKze63uIGqSItwCqI
D2JezfeItjZnQHFoSoH7lFQajTDdEP8UuK2c6f+sLwwfTXCpkMMFGBuKXGt8qVEaPGg84GptLuyl
bzWQa9vfHVZArmsBg9WgEgyGNKYyh8nijmjUeEA9UwSogQTtTuknCAyJSRY/Y2xSoxdhwFbqp4m/
1SIQHJYqQAcy2n8PQhV00zFalzRh8QEUzSd5dOeo9Lleq+JYI8/CjEj2umnqSOkZNWyaA6vjiRyK
YWfn8a8mS/QdtuK919DIEqoH0CmzaNbnT4Efg+HDJlwaQLGlgLdBbBHOIBl9iIyjtLHjO1mmB51o
IbIVPB7OzUvjtJ0Mcm1ZAtpmh2YE8m8Vu1Rv4lSYkUEjTleYu2Qv5tptwgKAgUeb03miyK6ytAjj
LKyS4csQ4iZvkrupodCchuokuH2v66DOuA5yPsS+IYyLFqde29vORobuMeLbDUJeiRCELaLf5RGF
X9fmt6Wj41h2oZ0ahMJ1vNSMfg58QKYBIdA8lnUe7XGx8GX0fADzpinrm+LeaqbbWo1B3OK3xf1J
UUAuXkgwCfaGJmxn9SNthrOZZCEsJn2rtb2jMh6iOz0lkpmt2QBSWmGB9dQzzgASk5XDtmS1r9AF
f8WDlMfJO1QpPl/hkYjQ4RPS03dk+2GdDn4aAYZ2sRVMq1ufnXQ9R33TIKMXQ9gXxnhuhJ4fc82K
70i5ejQz7NIDpbbPMMk4dW760Hv2FPDA+F1cMbIkhDMi+hGj9bU2Lrkk6ToGQNx6vPr9wi6FwUIb
GAsAHA/yoEeclSYcFvs1oFxzK1WlRCEbpZuhxLFwqlBDoAY6ADzyApcoWg5T04AMx+ZoFGHUF09G
iifQWhZAHiBxmKr6SXpj9CVptHCz6tTAh8ztleu5IL0ZMN1EG502TL1dhv/BShntaK2+zc7uuyS/
dnYx8dv2hIatRpQf9ApzH1s7QhS6Zj5k2srGfuQ9HRLtwbF4V8cKf5AQGqzsFhbKyDKVgGq4o954
Lle8Rmn0M7aYwjMtwkagYzAyddCgcHz8ZeZLsso3RBfIEAhfGNcfuifzoIxBtijTPdoaCC+Dh9hv
5uKO0AeTK8qERm7+XOnkttbgd94LcnG0Al0q+wpdtHQ83nBf2CNyramGewJ0hoVE/iWT+UWl20lO
EZi7KzHk3L/o7WCrbxELYHkCp1fvnCgaIwOS/UTqjUi/QSh1ij1v3hhgFIlLtQGNj0O5M+CSzAWe
B5xDCoWjndtveQu8AMk16GwXKS7pA/6ctXdezfYBdsIXtELt0NOBtWX2uzGr6By1YDzyjebs0uTZ
LD/WBcOgAUw2K6G3sFxVh0kmL7GrGACOltwPSt8txM4scNy4jkuPNhweUbI1Z5kLVaKWH7lBuCP6
WyuoFyiAYCSviR6pPStJZr7tzaAhe7JtKGuk0iOZrpJLuiIlYZQQOLB6shjHXmKw/o5HhCLmhpAh
5BtGGD+h3gzBbZDAhKotmsih17tz1va/qp6pScmQk8FN95JGOjMZA0v0as8oWkbsxgmFFhtj9pSj
aAi0YENRdsVuqXrAzYjxfSuhFeCZDbQcZ1msNt4mg3mnfbCAQALrIiu26F9bbXgmvJyWPiIzZaB4
SlKAJFa1bat5e4/REJ156jBFlpXgds1xW3EaDIqVhI5NiYgCm/waVG6e0Iw9O2l2Bzq9Kso1uTfH
5KnVtLOoDXED9Oi3ShOMuC5s3mKJz1laPcm4A9Fpyo8RcqYvHZhI5FLDh297dOxoBpfYfe8oYCdZ
P49FdOcYdEWTfDFh7lv28uIBG1+q/BGnImXdvjSnccdHsNPHCOemy8GvwUjzC2+9RZXsKfEYu5+L
RDZkET1D8mL6mFNwks2NECDmsDGme4iWaUull8AJ2C3uundrk8vZHX7VnXvS0voll/JVA8eIBa98
Uf14GVbskUX/OJZbIkaGQShBAQXx2ix2cVr+UmL8A+jkazGad8bTfi/WJ2IEInjtzLTAJ4OLZuSK
tbm4gWBDQerYaFDrKEBJHu8a06Bxo8ugJgAB1XCaG6zQkgL/m0au/cEqslfYKg+5Hr/OqzomMr9M
JPuwCJiE3xmPWdPkDIJnLKaL9xszyNmE9jISJpTYuAqXstEPY3PLWPUJDox+LAU1+DzjBiIlJPfr
BkIMvH6s4mymg6ZUNI4iP6bucNVkI0+Bl1c1Mxnwf0YGFTPZ9FpAAsxdoo/A9dIkfe4ak8TkSQcM
P3o7y2V5XjKZujMqlr21pmSQzqBWukTCJ0n626ij0hQLOj5QFMy73Bw2StK/EWwgrm5hP+t1Xh5L
rr6gtZW275fUu411EfBToYZe5lYg7Cr7fjpXbCUP/bA8F6tNtJqhDpbIqhOmTzKLvAinPSgevpph
Jix87U5ZrvZWpZM8tXFsXcgjV8zy68FJgLLFky5uXP1l9GVpLAexzD9wN0KHxLQQMs99ZEu07vUV
glG0wmRjl0FR2u29kuJiTYg1GMZLkSpEiq7+mCf08YRqP+LqHgCwtlDP0na3ZqTBo8IV+4Gk1YhF
ION79lQT4xYii3vEKzTl9A4zj1M6WJqvtqwDV7CltZJ3k+LIHbyWSTtvT8+ekITGUCrQpFpLBvA4
U6FaZYUUgTcTSEvGvgihy860O4I+NdiMNuM9giEQlLRFvo/l8Obh2GGOqPHwkbdCdDETpOoJzNap
IaslMHTkYzO6+YuXYBkrZ8g7vBSswblJAndwvAMhkSG70xGwmkix5oPr/OFhIzhk0xa0IMeHGlE0
w6L5maUMYxgWCLIC0pAMKHWK2jmKIr1OjY6KsRLLxWxmFIbl5iSIy9c6/q2JeT0PAGjJECeSbKro
cCdE14aaRlrolRGsh4KU+UDQTDb6WB0uu+DPA246NHjmitPclruWG/skY3PvRoiNHc0NEhxq+1ZT
pxinwRGzkh20g/WoCgUnwO2vk20L6BYoLwmK2MbpqIqE60bQfNjstXNzF2UY0pFFrrcWmBiM2pF5
6Vdu02wg6TwWxgEMJROCOb7KePrKJvZp2qofkvow5Ka7SYRMn502UxeibrkXpxnrunrWO6ZRDuO3
cxFlgQdChtuvYHJWYEOeME7PSYLQdT3lFoZwVb06EWSmyHuxBpviiUPdiC3vMcYwHTgmbpNJEB8Z
ARZ2hK3dDNQORdbRmLj4vGOq5GMu0lvG2MTKJsCBjJXeOSPhAg1lovZYnTbYQuKXZnYxDWLHSt11
jjZb1ms2uuuV4HOg2pausXnM1/NYc/sDuriqWNi4OAfGUv/J3nktx42s2fpVzgOc3AGTSAC3LIPy
LBqRkm4QlEt475/+fGDPzO7ZJ2Im5n76olqiWmyyCCR+s9a3WjbmLsnnsANyb5cZ49e8Z/6YJB3c
8eE+reWs2ZJaY9vzl7FhAUHC94tl/1YN3HKis8qN3wLub8MeiLw7b8kqeUuBGzz0DXPFKZy/pXkW
7riv+n0y6jelqZKJvDEuWU1PRgDByLz2QBh2fDDfheu9tVolq81HcPszoe6t+EhQrYcQymSEwdRn
ZvcsEs/aN9z+FP4qqCKHJ089IDManbujIYg6vggyTSIug2DcrdZ2tvp+o/JHDoiE/4wvXISOuzFq
xtO1QwE7hAWg7m5kJWWe3RXjt/TZzYDJX+Ng3C2GOnZEZsI396ksvJmBskCsZ5R3tzYu4Vh8TNgn
7VkdJ7YMJCbBOHbbQ+ldbCpCxFftx1KteoPI/tAmT+Z6EDuz9k6TRcG9VoaJSN5d5135LlMqIufw
g55sPPV6qHNcRlSg/io7sZzW2EIM+GFFNJBY70g36L9IOsqKObhd6rtHoNXOHLlfzfbJaLydcpE6
VPBr2gzAexxIM+o380iIUeYMyUnzcI6KCggO0/A9FcKXFgtPt+BmU73dM/Xz/G3GFt8oBX71zDkM
/XTM3K8JJ0MdIzZnnIMIL9mWC6rzKCGGzaeDWgTaPyt28g3KdpbT8IK2bvTVh7b1YEm2Eg4JbIjU
AXezagyieQxCJG64qQVpY+WMwY05F9gponHHbSfMb1T9YJ9C+4+RFV6g3fQxmhjwFDOAtkTAHXOY
uzCKK8wE5CVRJaqzAhQ78z4suEINAFjRUiENG8C+T/CRH0xn3MXLwgAjmVmfpkl/0ullnGfnJUzn
WzOPB1ovipjkEeGNJu3BeLQNJDim7YDzzplTg7VrwvbOmohisXLA5CWExqes0h1/3s6T+JGxwED6
wxfQz5dZhuQjZ2CgwO796WznmURbhFwSIRzCiW0760tE5sa+75CiG3VxtDPUK5LjIVLvppO1b0DZ
N15aclMYk6ScsE6qcQIXdsQqN/a2kXdrQWVfMza928FAkY/Rg9K1C8HG7EAKbGIvPdp4LDZRT1SG
QbBj0Ej33Xe5ClBJX1WRCFBIkXNIu+iUEnj5oAoPSUpV5QHHz93QJWnk1H6LhwAlo5zIlWWdAOFg
smSMSnna1gieGiL7YJjmTEchlxTnvCpP/K20pDsni4jOfBZPERXFRg3TCcj5W77WrX0i6STT4YNY
dBRs2IZSVHwPVh69eyC/A6MBzDwK2ECePdQo2PZmaz6SiTQcR5SDNqfeuWZeQuFR3fopoenYhDC0
TlOafHgZkvUwodG1S+yMTpy85X4aH1xyoLdUMVsjlyRleOoW+mgdzJxxiyWBfgqlX6mLK6jxLUvi
DiFA3S2kckTn2op+GRXovoI9Z2y9ZW54xeEP2aUGJbU09fM8GI8ZJ+qe3TToodDcgOtsd65xCntY
3p3hQ+IzPKoq1m5bLq1fXcoilw7/owzTr01sO6BlJDkmHqVS3LrmVtoUesK3dljULUYzduA3VokB
ioe4X81NkIWQXEf6avQat4pJIYIGZrmVz3otZ0JQGPpJ5W4SFA08/biLv8A2JwDRK54NrMR8U5t+
AC5qdHYZ+IokYoPt9UInvoOvwio4KsLzoth6tjYhkJkaSQKpI4CteGb54cNRiZwRvm0/b4aSu6xM
RRpE/oqi15s0L5dLaHGu2Kjg6CnPlCpw3AYLw/84QKaohnMbbvIKSVoFE6eDJronmweXdmhQlTPg
NkkehtK2a2dCeGgOjLQnACTkXqtM1tQkIDs7WUIJW6EeoFB5UoyVQwRmn20Le8HvZ0PY8qb8RiFd
bTNc6zpLvpqr0LhFMqWwpy1DeBVotR9YwT76sPOhP1I0VoRKsAKbHHBJ5Qds8HmTBGwXCJHa5Y3H
qonjbyQUTLrDgHTGfkmJEiWuBy5BlQ7qIPLybEYN2z9O2rBS2NCjb4RTVtspHL9nSxyDdEVkOoFS
bGClcxiQd3EzNKuNYvKfBuKMGRxYqNXINpYNxLXW9ZO90F1QhW9FlNcXN2ZCYg/ZI85DYxObLNeY
mBAufq8670eZyivbd4QBluNtVYMGlxgZ0JG5CFjNp8G84M/Gesb8wd5NVvnaMGNHxVQwIuVaesig
sDEz0q/9HNIYm1oihenZIplEm/vmXfYTOwc9x/Cv+uRZq+qpIomcVLU0AL8ESrET1a004BTxTtaM
ugvokxQSMdgigqKYHRDXYerr0CXHucJnb/YfLcP+h8mLTozQPtp6ljjs41f+fczLevpWRH/8GhlD
lrnfgAxAOm6Bwnh+C1O/6F8XVI8mkgeZWkFnTKT0RFawFAp9Mm886kxgUxhidM0oOAWyxsCLq4+f
0IDgjrxLJwCquvdAM0bRmpaxCpoa8ccicQdp4fzNyq4+BpoHZ2l4+nnfZ8dA0lIC/Zt+darlah3p
RG3vD+Xrt9DLENAx73Zsur9oYR/mnYBBHGZbPGdoVzgIQpJnkhEVz8guqgEZ7WeskfLwpSg4v7En
btFf/BJDvpeaCZeRcGetbb1ZyWMDodPGi7iZQewS0IOODBLToQT3a5QIpUtpC6Kmiq/444BGIPEB
rPQFIh9yNcyxaCOiaJsB3n/K2ESKad1zuN3j4u7cSCbEiCw+ompNH7zAREZPz0++IxJjxea0M1VG
3vXcUVCuGShbRFlY5CcTD3gOU3WPe4bSWufZnizZqyw6H6mt+KKyeg83gYNwHoACowNl+mEhayk2
JQEoW0UGz463yGyQydhW1WKPQDLo1Rzh2qkvpav/eEaFedc3vgph7D1JQQ1I6JfIITm68CVb0/2+
lB+icn65BnUYaJnpYQSAZo+ayW/U3HM1fC8xUXcuGmR3KJ9buf58fQ8HEgqRNUKoyQrARgoUO279
Pv/S4aUygWP6nUavwDv74CQoa9uZdMLG0WgMhyWo5e9sgoMLtwVdA+XIKm+WC8M/vx6pMB3q+Zw2
KIXJuB5PTl/9iVV4C+F5Hqxloj5I+7uMS/vo9S7SA129rROfdsy2RB1s0noh1hrdazikL+0iKnZv
9veQzzj69pfRs9I9fAa01QVIO6BV5zotkBn4Mt5Jd+ItU84xpY/gW6XI8SbvNUyanbFEV01XP5Yo
8s0qpp603UNGB2TII1duhTRuyTaVaj5mnND7hZgn20Svz7pxOOSm/i5G3BBoAFh02T/CdPqOrxvx
bmVsnNQ+J3XzKyyhIPa8dax/zHOSmV8QG7iBV2VfIjGVOweSBhqAeN/abL9FqFhdZvNJOst7Z6Z6
D6KZGEfDuWHWP8IBp7nT8bPn9G8+uqxtKsjQhTJaBWkLi35EqdhAhN+DRiFJRsQKjsEM9yz5sIWy
UTEyok4ngQ6Cux0m45MFBDdwwaIcGgu6QxgBnVgkysUqyqdtyQ1dtogK0ZgaBz2z0vNJUzLaBCaJ
eSNUi8VDrn5IQkQR18W/1zRfoNlO0OYUXzjj6CGW19iExoZGlFljJa9AIkdTvBL9SkaM8SzGJtrZ
PZnkCQVMBSuMKiuIJoZsrAjPDYRGlrzMhMj20VZ17FCBzgOS87lCut3NhzC/TWXxOnXeT9x//klx
sZR83Mm1c2DduLbbxrlrGSpb9vcRP9O27/13YSwEmnYdDzP2Tk4sbvwEkKTbS0B1XrMkmT9cOdzz
afruMypCw4Me1HGmbeuoixbIqaPc/bDm4SSFa52MyYPuL/zpEI/Gj0qWVJEz4Giy5wIp/OTShd+t
yFmIq1re4zlmVJfWRDRrgqI0nHBxXZiEjSE3rmdHdHvjcoqqxNgXws02KWugfdjU99Jxn//XX2ca
/5W/7vjzd/ZR/PpP/rr1b/z+WF10wrT/IX2X3aHBsl1hecTg9pfBTljyH8g7LQsTE1U7ZjrslkXZ
rDY6pf7hSIM/QmyDwx7o9n847BSf0DBtA9+da0jcmOp/4rCz+Mr+Zul0pDRcQxlkShoOJlNlO/z5
z4/nuNAtHsD/m8gs8mOH+QXZuN5TJL2rv4IUvIZxCEXMznf656pKf2UqdQHAdLCdFsvYd9QLuDMX
tC6IyUhBdi+OAdFvSuuX2msU1RCilQWr3n/jQTXlv37Bpukr3gHHNx3Pcq31z//2BfsqVYrCKsUO
ZAPXqQY0Tyo+RxLOI7r+B48k84H0cNcP+y06RXJZfXVL9VzS0DhAY0yx+9vP+98spf8Hk/m9jIuO
d+VfbLG8h6YlDcxvyMBtG4IzTsm/f0lMuf0UwlS0g/9ILtuCb8L0jrVnPjpL8Uh00/ANlOORQp+e
Qg9fhGrMG8vDt76FwZp492UOaFT6b/QPZxaLwMFHsLVEOpzbXMmtBbBuMzT2x3/zdVv/31uJV9N2
paX4x/JNbJx//7rZlqQ92Hvo1BP1HSzjx37m2DSmuP4mx3w3quxViqFjOsKzVgPFfTIlTbtZEgs6
LgUSX/qsIetfpW/kr731Z1AAKhhbFKNYmPq3X+d4nM//9ZdNnPJ/9iHzhlumcrlyuTs8xXv/rxdt
X/tVnlkUFly+qF0c+/LPF13IDkSiOv7zQ7Mby4uxvigrDOkP11+yRyANkrEaZcq/fwLY2PLi4Xzl
dMcIzoxhOuerjKKqYFl+/urzY5+/7apk3voRAYL//AN6JmRSy2Mt7PhelU2DHv8k8Eze/fXl88M2
U8SdHggKGIxvXWgsT+2gMXaNbbFzZf7UCravmT10zsGXyIyRh5+dHMJMzsX+xHYDU8pSxt8L4OG+
1wdw28yvzHe6rQ+h8SZJZDvFU9gGnj98NePFuqQeQ56RqgblzYBRO/6P338yJum3/tRdbkIZEf2t
jVmmFkuoti24TLJOV/AoSaQEmovqgh23gXiKlUp7ZX35/JimU63iWp1mM4JTqYzh8vkrDrvhUmLf
Oa0jaB+KDRY2T/qnqVOs2HwTxo9rtecpIWpRDxBGPick6TomsUqGhLtGZ2i0Pj86EKSxl5n3zvIf
61S+xrznq2E0mZL4/PniCCEZNIkVExxZZxa45t9eBkfos57/ApWuQXcbFNPvNhv0nTCS5rthvYJD
EF87nHUHuxvK/eeHTVA4nTfU77NhG4fE/p10MHX7pSveFtM19lhaBFIXVbyJmgZvcZI5YBRavGEW
ACvdDs2xcZR5Dxv7kukJa7/l10Eai/ZFc75fqzZhV9d0L58fgvWRYMqoQbeu/wWjlOQ4ktpitiiI
qSAnGBLF9DyilWNayDP+r48Bl3vUo9x+/o543AlEFd/AuITz9vMvMOsitzFhCIim5wsSgR64GlvC
qV7kNZ/Gv37XkcB0Ar733ngGapmUBOpzFlbluVpDb5uImSPLlwen77u7kfvySt2zTdc9VggqdZP3
+I4+f6uNjjN3/QMh+ORRA4bJXwdric42LsxxtK1Lhd5j/aUeRWCFsz4kiL/Y08TWckqtEW9cOWG4
ZeE8bdyEQYe/voSh4M1punbbu7CfsamKE7in8ARqIzpl8fdP4ixl7CoRNDV5NBqM/0wyKaW2ozeg
sWxW6tUeiIZ5aTumkEvVpecVOl4IT25j3TvPubN6d3X7ZDLSM0FcnxJfIHCMsZPP/hieCM4hbTop
nOtkvo1m7FLxSQXXdzCOXl7+7LwuCYak0DsiGfQX8MPU8RFW3kx13lkcioQcudxx0Awp4ZAV0Bfn
ObFo6T9/aZKQwxsV5Wy7WqzuQ/YsycmMJ2Jd8hJNTZunKK/MKNwXLuwmBCECfpY7HweM4+jTvwgH
iH/fzt9mj75TERKbeaK9hA7WoKZaR9UWt0BqJwkjXJnSetjhjRQnvFzaA24ZDo95Id0LCgT8CbK9
d1ThBwPSNeY333lhgW091oWLnB4UIxpG9NddHBMMAlJp1mSYuiGTAc1iavTM58mKgrLFYAo6ID4C
UgRuU8lL6vjPCffaG0onYg4GyMhC5/eEE3XbTqd0ubeWA/uTCG04dqRJJHgBFrCB4Jith8xUOVwO
ErdWA0lXES+bWIcoJvgXV/2wmy0w08IEWj3mGVi+agKpkv+0EYaVLIFOdlxdbBDu2hrbx8atcTrg
hFptNvC52IfcyzDcGp20j3ico53hQEc18Okd/WX6CXLEvNdj9c0vVXuwaFKYhXXDMerj8aD1al4b
Jnc8Oz2Cx0/K5wych+2yKp7cmL5D5vLVWF+4CTZcqhmCTg5C0+/D9zCSW1LRndeGE6nO6ESnyEA4
nsxvsJfea0H8gz37uJ+j9fJArXcismg/tcjTK3BlVy9FtFok7rQDA/ejpnl4qDzmGmHGZNNPhh9S
jP1thSVxa8Svny8FaKmwyzfI6S6CfWMVX62KYY3L8vdaL6MN5NSS7/U8La8JgarAphFbt+NLNk3X
TPfJLppmh4xvIsnDxZnuJFJbBzGLZ7E0gVnI+UmNAc4F8xIWvnHBdHOIeL4T7Mj4dNtGg74C9VkZ
tVc/qc1baCH5LOXkXfNEkUDuY/8R4eAcyrAVVwjyBwiJPxbNtRe2WXkti5BAh2b8GSKrbSCKXEi/
+9YoW+4NNG3nIQ6qNl/uf4HP/Omh7obwFKnBJW98wXC+zHMcMLFDap3BniVDqFaYQpfQOVt6Ba45
JSlwrRHd2vVlJpEdQXe87IWcH8mdUJyU043lnUAbP2L3sGW7LX3a/NQlPw3YF0I3GQHgBcUU6mYv
pt598v0FzKk5AZ8Luyjhko2ZVWZbsX5PAwIoNk1luDOqZr6Ak/iZOdY3Ar/WiJ1CMn0UC9Hig0Sb
oKqNZd9tdugrr8o5likTOwGqau3yf0xWtVDJ2PN5hWVV8YW6tTmX3otRZeqKT+ZjbDESWknNTtda
fVJd3x7yokdik2djgJH83vUu5j97Tb4v+b/Y9kRgaNxfzHp5C6de82yv3GABWEPezGg+hxQTrGl+
pZEZXwdE0LGcZyxIVMxn10TNr4R77s3uyTE74glTmGPJMKP7W7w/MbOUezhdVmv2CpuMXJe8Ew9R
Rpb0qK4JJlwxSq6N71KY83xOR4b5yxSV+5ywgFPOEbyoYn7IaxK3sNa7W1TeiMTr7qcf63wfNe8y
Wm7MDv0tuTFqT7sFPu6nYcWI3DTSokh2+gxK+xIVFndW1ZAd6UMeMFj7mw4nU26PFsL0Ul46bogi
DzmCuMz8usSiLCPr0knnDVC2OIu6+FLLlvBUEtP7GloC6WibgriGjYjXXa+jHuCYItQHV9RFxNYD
o1zDnVuf3MUWw23UnMZs0Ht3yl5Te/ZOfWTBdmCkHOBnaq/+FP7RtZ8HU+v25z4y3wsVu3tn7p/j
irqikuaN5qTAkYbBXnuoNyMHs0vmDqjDyhr1RV9g7RcFWQC2awE699F41Gbd7sL6x0iMN2zK74jF
nbOdMJPoZ0ls2eqiDC2EdR65qK9+iAUtmpjbmS04cHf5o8WQnhsh03NVgvmP08EncdG3eYqzWrJd
ddSROwZIp5/rz3s28vYmaLVjN8Bh6SoUZuZ6EwxEnTGruzsrXEggc0b0Uf9UzVLwqI7BYmMloWB4
qA1hIbOhiETcwmrTPeVJUmyqITqvbS0OGJ/6EdmQW169oetOyzikG59DkZiN0Ls0gihdKHGHz7Ki
W2uLWJJqSjr3Jaz7Yj+NYXyKrPiJKty7TbTVD1UtvEcQry705Q9UDj+wrdS+A2iXUZrr40io5gSk
HnBJohY0NggDUu9gzi3Jjv3r3NSACfLwkvlDcyixNZ9bRRR3TXgMOS+clabCkliXnJUeoT5n1wuJ
dmyIx/YEk+F/vpgJgo5iSuCIzuDEEfftDTNERN5VI1sfaBQskoFwD9xAqW8vB0zYICxQClAOjx/t
PKoLS81X27fig20QcDiBRZ1EIZ6adue7qIPWJGqjsCwFXBz9fbIMr+FKxhl19N0rJ8gpblPeppzR
NaowLMKubd8ZeKGp9Q61W3lBtYInR2LJNjaj+hg50nz9dwysU9GMGV7a7WMI+xtykXh224+CQlHO
rn5FYrytTThgUsQ/W0wRgadZK7t4ejaDbL9WvkBog/uXao5gMVnxrdCcqjX1UxjjdmDlDwAv3E6J
iTFJ9mfP4sKPu7YNetF8q5ouDjgzzKzHK4Pw7lgRR/v5OMrholwhqZAYP9X2ybadR6OJ/etYs4oj
a0AFTctDJUb/O+XLFz0V6t7Ld2nZ3Zd/u8ekcp/CViZbPaqFQK0hvmWtT47yUlyRarW7rChOC7af
U55/s0ZHB5EtP2xml37cdyedpJKtmWbAmdWUPlAbH4WLr29eFeZ4O4DRotSbZlJhx2gsBFI9LpnO
7seDU6ZQOCOp9wZpvM+1WX2dLe1BxnlGLT5RfcriMqQ1aQgZu+CoHctHZ764428lWxLPEv+EexFl
uWOwlEnjfdfi3Kw7IW9qDdegbY/uMbEYW0J12vdWdT8RQ5Q/XS+dzhop/KUN0/5Srgn1FhpdDvsE
Fi/PjPJqIUfCwwIPF175kB0/awS3q99JT5aBrRvvEoJ6KNWE483AU+/Gc5Ai0mRaAW/4wcevv4vX
RlBMrJodT/3xvLZCSk0Y0Ah/hxtmbAD1OPXBXVr/GFtI7UMPnb/aq8gTbyIm+WnSHLh1FV483pA7
ElAUXeUgYAgochdRmPEjUUHnKu8oy+6FnjdmfpO9ou9HTNrkHMgsf4GzDztIP9nFCzM8cTBqesIg
rri53WuL7HZbGCNWmbYmeBe52mZxOJP16o9rijUyrFnBG4hn34Qj8XK46q6bQmFUrDGyhD09J2N9
VCiFucusgdGQra0zjvEPcgWLV+00Nz3hxp7KGHyf4REMkIlgSaV9z3zuHgtFzz7JSBAn9+dYdFl5
7i18pWUtyQHNc5AZLgj0uDtxLJnPreNTU2fefsQv8GDxaH8iUDdkIzSWR4Ido0uEVT9e+dMGaVTb
slSE0uZg/QpIdhd4Q5+PF7KB8XUB7d0VdpRu07aJHknPNE81prvj1PvOwUy/EOVj7voy+9M3kqym
9V7sssLnOewg+27aE/DY588TsExRgsQla0RlLZCKzKXeQzDK0WWiiNVgPBbhtufO0webaKnrgnz5
oU7X87Cx5l02e99LayC4JrSvYWvYV1tEp0EU+uYXY8dGtD9Vlt9d294IH1frSa1RrIpI3YeuMk51
9auYCu8pzJAPqP5PE61MEQ3iq5mQedeNrjDnT05gixLnw9w/NCH2OZGk03FWqwBjZAqEAiTd1Ws9
KFimzEPqnT9fCMR19mQSVOgvmvk5CXETmDUA4FxquY87BTVpSrtzZuNvTVKUZp+DnIY3lxzbk5Vm
r1mBKw09xoKoac6brWym7GokWX5F+XHlsniJM90elDbTlzFcJwn52OB3HcIzDtZyK1OO53xBbDvZ
I9ejlUC0Hvifays+F24hrrqdWMU5EAVAZs7IphzB3rqei7ehfhEmZJEOSdZ5kRaOrrLqoGKHYTAT
mAKEI0P+t1wzS+unvMWcazYoIvMaL4DZ/bSEY/wwly4oSEt7guH5VE5ueEBEn+zMJaxeajaBVafV
xhVlTpZMEb1ill59APn5syAIcZLwFOBUyaBHoQG7IkvMOGJnLANJhIk4N/1TSm7N58NKMhY71f58
twZlfQltmDOIhD6ps3adQ0+1m4tBRJuXDN256ciLKiv1Plftx1hmLp/bdbZkLISHqESLSLLYSEqk
lPsq7J+x3OfbwjVAQnjpfG6W+rVpVX0Uq3+/s/FvRjDoTvfPu2VJUtL8wqk8GmTNtxUSEyOK3R2c
XfgV61HpuuXvtnRuVZbTsKTytcSP8uq45qbza3jyVJJ/3Zl4dGs2S9fwNcXaoEhEvKZOhwFOkuue
ycl6GiM/MAUnMeV0fKq80n6aKnuDXhV7WGY8dg4CAm0xNUvLDQ9hxWc2u42PHkFPLvWDLDhEckA+
oMkoxOfio2fUxfNflgddCfmSCZJPGo4akHp3I76I2kquSqCVsgr4pX7kWoi4sErZKSNofyiN8/yl
qwnwGTAtkS9kW9F8xu3kb2TErKRP8c51paAzcdtH7ati54VpDOib1RkxdyyevTA2v6ZOvk2IH3jt
u+Q2GE12xnfRX6rYhDXju1fiY4K4AGDXLV109lflLMl04FCN/GxYJHWM0MwSXVp3t3n7fPYTcLZf
YiSDlkHmRO2H+yYTvymUGwja92ZklrK0lM3CAKy9KHBlhmgbSnWKJSvvjBu9Kf1s+vJZ3CEmxi7n
aJTOA2eX7247NXVk/jbqmDdpv9FuK86jz1beG4myJKV43uMg45vMXDBJMcvdpxG76KbQYXxzFuOQ
WunPtOn9u5r9M0bWCVthgmEApR3UFgHadx29pY0XYKU9M1tfV97VKTdITZCCVBvLNH7mdvWtRBp6
8ZumOyUoFL0SjQQ3n95X4zS/ugXrCIeAQRD4RpDU7emTyZ22gsHVkg+vPo4iVEBrCoXBtcnTLXYy
e7tkWIvqT+Qvlq9ryt619wiqT8tozwRvuDWrritccR3ZUEzUtvTcR3ACFxhZa2Z4WQd0rPPj5wsA
kfnR9t95vwySa0sMm2Y0X6y1Qf7skkFsMXvtvSHhDRq46QYutDFcjoufamhVyjjbIreOqsB92Y7u
ofC0HYgofZEJu2gkvBYXHDxzEHEwBlCu56DC5mqrJCzEPCI9Uc+efEwT8jWtbLFQqAlke0Z4T9an
PBHEyUNTOBQpuBEp8+xb3hARqInvQ7gynir4duR7EFagTeqD2NUAvz6LO09B07X1TvbEBnpWq++G
2+7jsRmB8vfnKDPrZ/LdAHTAISqn/K0t1zCD9dyao/lG0ENzqLnauapdfbaj7A3hZBwwldOXnjof
eg4m4a3yZSBa+/2fRZOBJQYVj/Ozo4ygiJ3Hd6NZXuzhlsEqf+pl7O+n0CXQ0DT7oybj72FyFKJr
M2RQJ/3iBBqRSWa/+2xYbD2i6NTDHcEokYbxz8Ix7/TV8u66ebOP2Dltps7ixuC6RJupI7DbXta9
iyp8IoC2vSxznXBOu2SZdtK45CPNi90CqxPrCJjM0Hw/zdiwpdWoSy6dFrgYemfHZV4iW+M5U82f
ZWYyJpaavHgs6mjZ+uRLT0HK5EszIAWDqci5fQEsg2rWH8UaZ+ycGKvuWDWQfWtAPTYK6QGjarNz
YjQ3PCo4i8rOQvM5EG5oY+2tEHQFesyxzoh53MysYE7RVBM8NTgFT/oN83ZW8rLETGYRsxAybjBH
78noGgNxk+6OBQ+73uhebLei+9B/irB9JnuPnCgeYETZRnnElMTcY6xfAlih9lnvY2ObuIn3sqh+
TcphCBJnbXN1s1PXVxVpteEPvk7voFRD2J437BcvNW+xUaP4V/IRGqPx1iyOc3ZGZox+AV1jzP2d
VEkSQDwZHzIbggPg7xMi9+9LWACaEssxKl4XAwiKP/Zo50J56YWF6wp17rYVzMjSyXjKMXzfFpFT
WE7hwXIJ9C2wvT5ok8QeUqjCfVbcP2uNfm5QXyjA8W6/oHZY8VjISLbWSv8fh8cxkikTLln8foag
mdNpCu9B9OserEOB5cUf8xqBUyjx5i62OlYO0IDIWOVTZJM2QvXBRGMVqMz70cT5vRLxXtu1cSx6
2q4eJwSyS7OmuFYI0NitMf9fZjY+inRjuwToQIuIplOCfazSjsR3tYmRS28StupBLCtwPajegwH3
0zKcZuAiBkEhlwzKA1ao5dFeJsxxwkswn3XMSAYU8viwolvXl48YJffabOSTqcdko9rkoTTsXdt6
LtYZJ4hqj8uMdLsHqy7iwCY+95DArkRNjGS8TcBTApg0dvE88fTlQDr0Xjk+UJQfMSulpNF2b8A8
l+fanbZ6zkiQnT96q3+dkDyRBzD3RwIi+72Vxc0hylPsoUiaYhtVTlTFXw0fxR3sGZJh1k2QLad+
N6ZMv0wxe+QNp3R/OjuPqRMsrktyhkW3RXHlBL/Jm2sfWiYV4PdCElgBUKCyLQBOrCUhTvJlV2Gk
2GjF7nCkQz9r2TxLOXukXVgGb3P6oZTX7srBTXfMDsEHFjDYFWOYbZO7zD4T/zkFy7KRax5D5SA/
zBIIEGPmy8vUzcY2Wqf6yjIc3NjANxIc5FtvmZJHP10V8Y7O9tNShEHCBjcZEu/JS8xzhcMz75ov
zgJ7Gn1qGgCiLc+xWYy7xkPnhx6zvXU1LHsNxWajErL70mxh6EY+yEO65AiOa4NeEuzMfSI0bD2Z
J3Kp14zCuTKbc+PHR3DHCxpE03yq6uaILn/LaJ/0TOr+S943LH7jS0vXu+TY4pF7Qt2a9buINUg4
DXQvcZmexukR5yA2FMs/GGr4Npo0aCnR9R1l8Yv8lH173qs1vWFpqy45XmFMIsMvq8hwyIZtue39
vt0yC5pOfvWlJyBl13BB7JUa4yBF3/GYtPJFJM5vNMDOaQn7Y1RqmztNYzypNGNqbVLpjERwAAKb
sCdSB2UQWoKMIhSUSUEGvGrNI16AX9WaNqHxuOK3S05JVP82Jvv3UEZPVhVnK8vguaNJDBrdLYRa
wIHtnfGm/cY+t10TDCVgcci2Iugrec+XwDCHm19lb/+Pp/NYrltJm+0TIaIAVMFMt/eOpChpgpA7
8N7j6f8FsO8dNELq46htyuSXubJEwuKmEvbYprJpwwvaU60Z0x50k039NyDrcOq6hjCP1vuvzJow
XpXxrrJ0AthZ2BxCagBttNxFddBbZnCSDgAE2f6ch5U4VrBE606SGeszIAX+kOzxcmB2qSoAkJU8
GtocUCtL+E2VaSP9i4PBEGzEqmrq8IiTn9VAn5apQDWbDXgAO+mLLX3Q/rNqTQNaCRws5LDm1WL4
NeeC08nUhwv+YQYewNtsJX5phCzCOK+eBWrwqka63xpNQuqQOfpJT2gumUQITsPBoJ163fjQJtvD
nT11hyILbCTpQF9XVWpAnOpMcydl/jO3caf7nfb0bMqVYVN7N24l/TqT5GMQQ+Jrg/kcRGt9jrCp
ri3CZLNOtTF92ezpQqwOjDORLQQKX9fdMyaJJ1Lz9kpjV9do+2T613LlMrASMwel7dyN7WfonHrZ
2nf8RKSSSR0C0qu1raVsnAYFQTsJMxLz6I8ui9JrGeLREPQTwFnJL6Ifw7thZHfbLIxXH7v/EVBt
1+UYMhuOE581nR6VuDC6s+G6ISc4epIpOTIxWdvdNbea71RfuRdZaZ/uIEuicSyDEAGqg+bVpywv
hltEkaaPx/CI8+5fA9uVcSB0Hiepqd6bzyKBw53j6+YRDRZCfC1O0YfAHonopv+wKuo4WsMbeGXc
y1LPxquPIxgVal8KcKto/5+0PXHwnAry1J0qT1MKlgEiJAeRSieOjhCYjtS7jBS+7bW+f+M/Aoyu
HbWtXRviNDFSXVlaPp7qOt6ZNtf+NOBk75MpWG6AlR/h24+LYE8THH8CGyhAnhCCgIGcOvEMZ4Rv
JHVYKd6gdRts0RA6HSLLld9XbAFvuiOLH4GVVxQewTZyotzcJ0Rv6fqGoRmS3yASc/GT4i0MI8KU
RhG9iOJQGu6U2mGCKLcaaUp6xoxyZa1Pz8zDgjjfmapozNfUz7A7U9lBxK1Tt3AU30AyZh9Tqu/k
OKMi0ZXfx6J7VnZqHmh9iaB0KuuxnFqSQe36IbTOMSnhtWvE4hCKnnYlCZMpMeMrol39xFnhwmCw
j6kyvbc4pYs8fka+/CRM2N8o1QXgO5eSBlN0L5pU2xqdEdyCnKUysuBfBYFrHTvPLi7eYFaMdAgr
GKQG2i43dn4onwlA6y0+C9JSOnlkn0vb3mx9kzciuPT54N4DnXDSxHl4z/RU3sP4R+erkaR/+9uI
oHhMRlOfUsPKf8QhvebtS4muesYNJA9av+IknDaBZhnYHxKPK5L9XSHJPdaqqNSZlFa6tZnJMarJ
m4dbbluaupr5v+MEygQ/47LnepOGVytqr1JqI+kOh85r4Cd3jPMGew7j9LF1ppM7RDRa2DS7Ko9l
Bom8ssO3zOgQBwagHwbny2nVzc74Nk/vSQg6qy44GeFji7ZFXqhDVZf63XcQ5LyiOtZJN/5EmLxo
+adldiloQf8hx27CSrvzaIU8alHwsyc29rNu2C5M/a+Rh9rO1wLjqrN2Xh2AhhS6c7cIRu3ao+1T
KdLmKBaO+uaWnY4zHCA4U1owYUH80WlcNmkGGfa8MIR2ZktOy9u0JfcrcOgKBIa4Bvbb4IdprGa4
p0O6ZZQQsCpm1llYRMEUORAXr/GOXR4cOLUvONGj6DxVqOa9OqcCvHdRFeMGBuOlKo32Jnob6Lkn
r4MbIBVP0WGSlHFrDTAckMLWLi5EdAlqqPR12P/XCZpAWtM9hEGSHePWwAduu38cHFZvfjClNE0P
W0k4AH6n+65NjBx8ZU8nW5IcMcXY/9kvghxRpHCDBG+guWCk0qwc4ExHqcgyXqqF3eGuEaiO+ty/
rAOvKqzxKDtUnLjE2g2FJt0ZaIArexIe+1gNqLh1qAXyy/zIjLY/plQDYlfOM36eGNTJPNdvuqcT
vhdQAE7Cbv/SMKS/UXrOvSjuXgz63LsGSICuOMIUfWpp59j0hwuArJuFuxonQAofCpLV2UkM3ClA
FtWWKln6WJhS3QYh0APM8pnzbntVpd1t9j9O1Gaw8Qar+rH0oIaJOBYwlx9so4/SY05JQykE5fnQ
x+JCiKmlJCZmQnQbkxoCxjwd6J/tULkn02rhadq5vhJdgb6kc6kHHG/sEwe5SZlasUpcPiCablMw
LGS1A/2H4tOC1iUwbt2WkU7dZBrRPYa4jWxOqZeUpD5cbFPtBNLYcP6StetuMMU3qZ2ysWYWjT6L
Fo5h779hFntpJKKRymDWGPX5dflwTV/OJUJBrmaYlxJg1loPGEXLeRcu83DesbTiRzmF5tGa20HN
vvsYBlfbyWm0TjU6IrRmRgWD2Vy/KhkZnOfHpmoI+Upmj9bcAeV3cXpzWxQKe8LKORBvOjl2QWtT
AuSo09rqYkuZnPMa8deuO4YcEMBKGFch7hWKv/k+wol0904fkgob+u4trmvMMJxSsshldKQjzxrw
SxbZUmX8X5WZHhK9AhI1yx9aTxqXz4jPST1Rt3HmYls5dBOXHfKWLKk4HIclI8VLWFAibxBV2UIE
5C7ARbbWBAQlg/pdI+mtK7eQYxOF4lxL/bcJPtocEm6KXp4d06DG5dFTIOu08uRqcbQLvCk5DK5D
gF+rYZrVw1FmobkrJjyKgwDvWWaB9VnZ/tukYOMTMh33SSg4q472LncVrFCNrgMyQzu3Mf5S4sec
zYdjtOjJBM0SvNC08fSOra1tc47e9eZIxXkHhzz06QSJyodTD/KIkFEfGhbTddL27qmmlo44DmxK
lb8XTH4Tv5RnBJl5nJ5ys2nXEdyjZzHpHcmB6JywmJz7zo2pBC1t6n/VdK1HsFRtGj+pZTiDzsQQ
EbW7PjKf+uB89jg3PgOdZjML+wbjfiiOpQO2BGpOtZMRNXKZQ1SOXoxslzbZy8gEdLI8gK6StsmD
0UWzd5NB7iWf/jNWBX6KVh6lXXNuqdto3+clcRQaPNeSYkpeK/97a3FRshsVbYc035lWsafh6ZSh
Zl7VgLmEYX9+1O1RrkoLG0vxqdHAzpmAhuCofIPcEb96ezhMCKU7jGmScpHE3xksR3udgTrvAiDr
3j00YFJow2TAqxqjn1Fy7t1t6ZVyFfTFdj5gW15fbMw4NE5EWfe9pgdfkjkTMiCbLq+zzn98FwwY
zjKtKveGxfx9krfO1B9tbsUXMPDVNi0zCh9dC1I3f5JgYE8ooXHMe4YPqWczTEsvVHKWs6vOMLp2
rxEU3I0B7yG4RPdmxdU3XN5A+Obrp9kSBBOSL1CF8+PrR3IR+aHS9MzKCMrnQIbrbh/5Nh7rji2M
3tR6mx0QacI14jBUa0rCzyLC4bAcAZVCN4K0jD4z1etc1ym6kTN6x+s2jHUs7CuTResZn7YowQgR
Fc+mmoat9X25AtYExC9WF/cX3aPW0a0YJVKa9zl4w4N4cvAY69kAzsCSE5x6azLOHj7ypxElePJ6
ROVBAysyd0qH+lf5OkEz+lZHpnYh6K3ShkBoaq3+bLlCRkz4oEDG+SaT+cgOm5VranEFjoyISpeQ
7WcEL6/H5OcKUf5X8XEiKdQyOi98Y5fk8YGP9niRpsJwEsWPAin73gXEr3POgmTo/nKm8G/Lg7mG
s1UaL9C6BOm2HzNHu2KXKi9Vu85MoFJNot44eO1UPbqPPtf3hl522xhyBAl0bBKA+sNznfnaI/cF
LfG48/ZCy3AxzyPViM/z2Rf+sBkLPFDgDqKXZePLiJKO70Yx2/3wLFpx8ByAyVseQpyeJBjY2Gd/
Iitj4xvXqV14jzI3/qqas3rjmBotWy5Rvtqjyy0CKuPI7tdXG6Ugb4+V0DvDhoD2wOxpr4WXKc6y
R6a8Ty0wjSsnX/oinPKPh1d35xt5AJGtRRdh+V8rUeBXKssOUVpnnqFMvOXxrB1zbVC8/KcktWGD
UIwOGqU687dnezDNfybB3G2YH6WRcJTLW3yWxFcr1WKuEe5R6SnUYFEEK7qavEMbiOFh5HibnbiP
V8MTOI13RmgCHKwZVK1ptjwwFRS3NuTbuGhORozqrOmZu4tK879BK/5CfxBbB8sFla26dQHQCSfI
K4vZ8dpAgcvfasPW5yDe8BcKckCu1EM7GxvmDqljy1UoZA9+jAHXND/C2eullcVL54qJAX8SKFqh
/5miExDMv+HPI/gekh+YnHbcNciuRyfpp6cdESjPIrYR6XyOcgwYbOX17js0FnUtvL965ltXWbE4
GPOjNWU+YX8P3uce4kPje2IP8xyqDNSN+/LQYhsjthB3H47LPYC2yYks6w+LcTFEGl1JSTs5zpFq
Z3YC+WNeR8NKR1QqGaQknYPfWc2ptOUVdKDbGSEFrlo24g+U+dN0UMiK4C1QHM1DbYvNVt6U1QaH
pp1bDxEbdM0fvlmoF2u3MYOzrFogbbrp7s2xag70AxBgLnqsE4M8tZOd7n3BsB0EG9qOk38wPRv2
o66A/BMhIaBu/ExgVIaV4x0Gq0gP8GXBiXal/dmOnxjtfhODUzhyDPl0TcavomrtraBy5Zo0OJdH
kNhwF7kks81/1CYOjYyRzJYJtLXvpLE3MHZh6VPymfYIEDIb9hDQ031nSPCuQzaephLtWy9SgiNu
yWi+7NHVWB0fseLwSWLPXg89me4B/fwANHJeiNyMavUJucSdwF0rq792unq2fvKWTL5+bOaaSpbi
fB9hmMPYEoyrvOn1u+jJaVI69THZ6m6p1GRG1Qw0WkNkqKoKQ1gHoWWSJi0fPy1p5scIHQ/oyTun
TH2Plyfet2Fq4tfCy9BOFf1TXA34zurTyjaEd2vLHptOFYRnKtl/0MOgfSDpBrsxJvTqCXUO4Dlc
yPMn22EENQTkof9TKMe+gEvv1/NcZlvY3b8+bH/2pXI3jLnAuKp4uHKS2IC4QeRo1Xa5d5d0ZF7L
cRxOtIT/IpwPwgB+yI8pm2gei0pcVsp7GG62r1Tyy6bsZ6VbuXbsQ+POtHN8JZNLt1eWH+qWfZia
3P6t8dV/k2abbxIjEk4C+V8af5BobC7w971tblhvDVOiqJvVpcgx7u41SWjd9LnC7ZJ5eU4CyyPT
88+ByxgKseUD5EI34pI7Ecxd57E14PexAMBUwjyO6Nxb1soVjFTr3Zm0EsihIfGSN8mJJE23Q+oB
yqxVCiv6+JvhAdU1DPJXw4BjQ3cH52BEWBxnb7Isk0PHycGIS+CPgbOvLXp+qRrPjpHjgK4YhnDf
ekwPq4F5Bnv4QAGxOVe5eOOx9qfHAOHlbmFfojAFfY67z7Atylh/aRjZqBLqAq4bBubdH205uzdd
ypoaV9OeYd6+m6maK9wIxgZ+Zu9z2hK5aK99RU1qoMqKj+o0naagQGB1vCe5ro94ivWNaeQQQLXE
evUU7RLUSt4HThPnAHZIWo/e1g08cYNWbKwXC06Cj+pGjF9+MClU5yzkJBo1443/cedx+g+vBwnS
pVp3XIzrY1Od1cTJOx2bcOtyY4dgsHgdrbq/WO+dzNML3czVpWsYHvpDRNdHSBLDHLoSQF2Xz6x2
cdNtlmZG2Rf6t/0btNxb6LjTHlqBs0HcxHLgJBYFIQZNUcsHtZ7IjjCdPcFuonzBR3IXPVzw1Cfr
kDPvPn/dvRyWjDiEiMYE09tEscZ7Oujy7vbYEPhvRHM21zoArb57Ve9cUj2u9xpV6DBxAWpK4XM7
V/H4WG7CIZF3NJUP3qH8nDbGoZIwCDAeg51v2YW7iYTEFM/ibNy6d8vUDuno44mYi6eTCME9Ibq9
qmLuSq6jX5cHlj17ZxUwQ2wv12lzaYbwjOkMm83Qn0ouR5N0D30XlHf8BQFtGO7PUobaK4v9d0g/
/Unr6ho0N2tB3+BFC4TxgY+8WRtW+Uugk2wjw9HeOQqKo0vnA4EukGSJdNJtSv33mKn8mJn1b9DK
8UuCM167bSY29mR3rBi2dqrmR+ZD6OmgBR1pYlxzCPffvrbf9L4YkBOHz8KXSKozuNL8tnujYxwZ
NGljxH0O1j5c8FVdYwjuFejfZWIjJv9mVsI7ZQ4pd9zkx7ABISM0v9riflKnhlap09jG7cHwtwAo
93L2pDU4xJZrZZ/H+zDEku6bTnpYfpUR4T9kPX1LbWFglBlK9JSsLT49TvPk25sS/ZRz7dQd3cqt
Lq4VfhuF5uy1AfUR11ezLhRaSlW2zbWZHyYfsvMsuxV+828ERr0zxxZTwf9/+JYpzjE8zJ0dUiS5
6AxVTIva1y+X32OV6MmIh88Rmv9GYlp4hLpf3WPCLIWTjTerKTbc4mhL7+uflvjdxXr4q7cqeTaK
XKzsEl3DtEpu/l7/WfglNqG2YJLOPDmH9PJ1Y4u7coYK8ccqBlZTVh9sNRWuaKOzrZOVNfapa6iM
hZlSb7qqJcLqqjRmscakoSnu+qxa9sbuC7oakqC7+i4FZn0J1Im9goEftJJb2CYfSxt9ElEd1zKS
+F/mhWOC9zm67/hRrNLyDqob94FB8Xk0P0ji1EQCe7XN0ooS4lmfdTmeHMfZjBpKx9xhxvura4gT
ENe3hkfXPdf5H0WEbB4w2lyZhChEVlzCiPPM4qqY5TEBluvc0Tnigtj44HCxSTmOfCf9BLmlerdp
iAGgGoAOhPJzNyVmtn6DVRwGUOqJR18X+qOL9A0YHbrhHTB6jhyim+k70W35lQZzeWX1pnN02is8
pvIZQMO6SoD78ejz1UWpsXmv8clq6tSaFG2uHerCYUsxnyFjeYEhoJP15KH8nv1HGDgbWGYKqeLT
YOvqyJeUTZbCO40L040rucYXWCE+Je6eGTQdfGZQXbO+/vC58I3RQNS0QwbXMIRAuIl/N7Z/Zbq3
6/y8frQkmM+h2f5pXb5XoVEwnPf0ezcBtQg7nebqyQtubVIGN2OwL0nhv7pWC48JmsVbn/ioZxpY
siECyl4aeN7rORNbJxj7CmH5QFRYRU04cX7lxpvWwREYzKdXOVnpKdWc29KRHafou1/eNZGRpILl
5q/ZJorfNsMLJy38Q0Fibh3OOp7pBr8rurv2YYpbP+6yVxqJFtt8/SL0ExxBJperXJl4CYZ9HeeK
pmjGqU7EGKBINPeA73Y4ECJ2QQjP5B4MN5uxon1O93j3IpVdsHlDRjaMt9CJntD1HMpUiFwvGmvj
ReI0JOm4SrKY64NWeUBdaDJZwk2TE/QP3MV8JVbKrypmnFr9amAKnfpUFDSptPUOShI4mvl6oncO
hwWJ3wCRUV2TQgNiZvKh4LRxpciU/WXgiMCp67CMjBWCCdS41Mf3amHFsbrp2qf+v5F4DFduJ30w
f9a2X5uachnw1Alc9xht9c0vqHyZKrjUZmuuhMM3GotZqNvqQTCYhlwSXwkVIW81GN92JDthWZ15
aUx8vB1528b8iEmi7PU4dS6SvnvioXSDVNqZGYh+ESUrPJmvg21zK++iiz4aPUlMTe40xrvkTUZY
+1Z8j5mGHrgw/S4SCNm6249EzedIV6gTwpQOR1Sp+new9kz9z1wYKE0pUFaWeFfhOAc62VnmEOzo
8O3z/UC4kX+M+28J2obx0Oyp6d6IVeGkDofrVM04ekgnEVPZc4Qp4dzJwmftp4AzFZCZqL0ymnPL
vY84pX7yCSMylC/rb35C9VBd68RMcBLIshmBWXmYMfCO9mAFi+bqFFNz9eZHVeBuVjGdWIhaHTQ5
ioDzvC7iLei6jVS5fVoexvyrGKg+GwlTppXKww8bKPmpaKVLnpa6UOU3hyAY/+UImTAYQqaqLkTz
hb1AhnFcMwf7HqbKftgysUDg4tlM9AAJNPffZW3kJ669XFEwvNF9M39UZ63ZgRiUTUZNrxCFRE0w
H/x8uD2JIyfKb3SxwwitXZuIXiFzMvalCqkG0+0PVfYpoVjxhigNxMvGycMnh7ahkeOEdqzTamBi
SMFuOS+1rm/rT0oqHDp0++nQhI6+kqMOoimkBrgsaubhNc2ABje+2TfietlHE8GDVf4knuiJF99o
Dkv6kmwoNBmG7DDc5+pejzA8zj7tZ0LHEVCjiSgAqxoQ9pIU0YO6wynoikczBYepTsZzMB9KLZqZ
ORiv01xGR01lH0LVzRFpsjyQVqfKloY/k/zmSwXVSwPouV68plnVWEfMD/2rMmk0MaezTkgFHyLA
UlyCu6+1KPiTS9U8iCf8qaciOCPK+WshO3fvBUTOk7D+4RXa02A++i0W9i82HvvGjfNeYy5eZ4U4
dqEtXugDwGgmEi8t2b0eUxOLREN/AQe4aziRa2b/mI4p/TocbhAVUdT/DJWxC7T6GJS1tscBJAG7
O/Ehp7rPZl3TiVsZY0WydRCrbt8JoMpJ2BDPm+1kbsHMqonMfO8oKEpyUt+zJkqxI7SsF4Tctwgj
BEzxsB78PmdHV8QRl9P/8q7B/6k2sVvLfRON42uEj9cFcBsNS0sQLrr3ZMiJeLbxAysy0bh8oGzC
yMyDx5IHl82bftBJcAksXfvGS5Hvls8OhUdicjwkXxikDkOAocr+w7Nb7BrTxl9aIuZNVneZQu1A
8fZ0Rtn7EwLePRQK3nwa195tnNE9bY/dRCR1eOQwuedFt1c4EpudX6fOs8XjPfP0eyRoLtvAzQcz
D97awCItjXcmdnN1DruqeuV9/jfy8Hg3A1ar1NhYeta9W2Pc42hDhFO61WKf4M4oW0utGhCWj3Fe
gb9cQRjN/ySZiUkzN5iiCxuNO7D/01to6I05VPT79v0uIMhLyKX4wWAhO+pemm+lEQe7DHztfiTw
u4aEO55EH//WtIQGyyAAr6y5/aMlvupIrkESNztFW1K7mJAM1zJrWXX7uVbCg4VRtzm2sSrVN66J
N8qK0b/ShBBq6bC5lx3NszTDlHTDpBWcMQOkGJU+SXOxR77Z2kDgKGaQtfe7XjvUszmwKiKNQ0QW
nETBUGrGHSPhvMfKN25MRb7H+HCpbgj3nHMxD87MhYW+MPlsEHgQb/6ktw/uzqtlA6+okFgLLRUE
qQvynxapWGISV1OPYXNjMtkMoDMoYDlUCb3nRvYi+Ky2oV0Hp3JecVunP0epMxAZwQ3vDmF0HR+O
VzGC0MLo7FpReBjC/uwUHeHZuKy2oP/ISdfcHqlhE2uD2robI7QZUBVXsyzGqbShykZEFJ0tM7jl
YQg4Eqbdz/PRf2VfyJc7uuaLZqkPSUVCMVqM8pvuZVBhKXQ2BKpV4sNXqEnVMd8lTb4rJRzo+Shg
gBabgdqPhmivob2nXli/j8ylp7zf9akMGZ1T4WtybLvEOpbvQoz+PhzhkdSJ+CacWu17uyN6hipO
ZYqLtpZrb04R1qdFPRWGloEaH/J1qP8DO71lKNZ/1zD7bky4jkU1j0xYJLY++UbEmUYY+1gXN2ET
1tNrTiTcHK8wmxW2o+7ZJRrBIRwfYu954lfWPXsCR/fMghDcp+CYVx2DTbaLbdTivG3TXp5UmdNq
nDNyo1gAoDM8sfS6PHLL/d+vdMWXlUj/JWkaQb6e97BOdFwl/E5XDRUOKeabSLbNGU0KbTgS3ZtW
x+GtrfIfRETY1v4aDS02teSfiDgymYFBCs4ajQtG4B2QffnmOBzb20ThYqltwpO9U78KrQbVDPi+
rP1rxu5EyyD2dC4oK6P2mpdi3LUZJBQSvsJkKOcFxiTNOALUWnRXMQnjPleVjBUqQRMDPcw7K/9M
2VOnnHQQQUSO+5aFEzfFzn9ZHguSe/kVKhlBIr5IctZ5l7NxyAx9bcQ2nmku5Ef8IR+qyIeTNyZ/
l0mNMpq/qZnK3TKf7eYhbWhY2IYi5mcIg88AGM/R7Ctir/NVYkpqCvZodd23JVjYauSK6tjJ78Iq
v8c0Op/kzO4IR0jbOd/Cwxzfvxsai4IMMOP07nX5cy9OsOXhVLbOLsXPNjX0lWL+m7uTtsksVqmG
QK4qECiEF+zE0IPHjaqDJ1GLzbyR514RgKCqF0M5a+Jgd7d87M1dDrhk/bVs2vw4IEP8+l73jBh9
YDXNyGvuNvajbpM/AQOabaIrjETg5HO3ABqCEHxLqNrb1ORkOffNk9dUvhZPJn7E/7cid6DRFmu4
MoziQGiLQVRqXVrftg+FKH5NbrKpKbV8CsO5uNy3d1EjoiOV9D+kW4u9irGEkSNjw0ReoB+m2jG8
ZWTThi/beZ8GXf9BxJ0RNnwCam5A5kn/j1dHARBaMJN+bZRvFee6rc9gF8BDhItN02oO0syivv74
tWz3mI5wVDTNn5TRQMFJ1vSm/g2qEiYEnYYv0vwQSZ2i2v3PPDAP80V3JHj1sUQXKfIFBe6M7c5q
Mkk0nbPlaLnlrvBzjr7deFzytsAoDmPveoRIWXxBT56tRHuO83iIhtwWlyPuXerWUC2pXtuB9ogZ
EIDlny1QLCBezl0riucjPDUKYYYBxxDnZdy9TGnn6bqKuZzZTKnnR0c/NDfzU0gqAIuL9yRs2V1M
N7ni3COLhX9zVco+3k0UoW/MPqUcr6WvRk+s9ymn75yPDbmVOQxNcEk/pHjE5ivzwAGrimYHdR9c
i/L38neANCzP+EpXmEfyY0VrejI4LOf8SEeTwdKpc3OcQXWHFi7tO9WDt+VLnUNrWo2xMg/RpDNe
HpJpnzU/lWbGp7ihDqDsBnr52k4DEeH0d88c/vfgw5Jte7jMGx/4gy1KsCaJO64kx5MtnBb3sqTJ
4xh+JiYifs8GuM5DyZ2xKLxPgn0/urQsvwkDcxmKxF7hrCQJJa1bOwNl+vnROm+eUcEmmyPTDRaF
+a4Z4P23tzoZqPPiCjHFN4Bh6yTHxoko8aEV6hs/kHOgDgA5ln/BefmVbeN7MfKYgpJ5rLo87CVd
TtOVKZzs5DTJ7N2aER09VQJlFBp75DrrtDxEYGIwMccX4DoE73kICqfuV9/WqB4aB+eVrst+l0UE
6ObIJF3UazpzGhqojQDrAhPwbvTeG3yNl9Eto5NNKP3rd6iau6iQyBggPT5UR0eknuNutevM2FHe
jkexFuZV9Mo+Sks/GRpyQW+5fy13ItkQt9khkuZPBsrmp6fRqhnXALEwN/5bRqJl1txKpx6PDTUA
WztLMgzajEpj60mITWFQorO8ZSqQACneKNO5K7ehM2gasf30stlh6U7ojnZphMmiH0EBLI9EGuNn
z4fJKpPbwLt3ab2jrIinhRRRb7SSWYVizdiDcYUmT1PFxo48nQEDVYt1aPkbymzeohZ7qREkv+3Z
de2JnHkrK1wtvV3MZ3XFLOY9FAxsltUgLxs+3qKhZzXWZs6ZhBuLs/q1/FX+ffptGZe2owMBTdJJ
q4XdRFQO8y5LysZmnrftCgd9j+HvtQ/0dKd0gim+mvpnZ+bvCsNPEcniGpuU5To1/YJsosY9B/ru
/CbbTcTTVt/Jod3FgEMy7tzxZ3vgG0ncw8TZYJjDsYv5wjgBrUJiuCf4gK9WDDisECKBulNZp8VB
hfGD8/Ys1QORsFFwOD5YSUBCS8H7VvNW5Yi9VEROBrvlr9N5EbojEbnRO1QWNE5fDszbRCfgpCTi
6uhMNmsiBRlA+7G1/a3vWd8ThBnguqSqiS/OFneLKu5eT+4Kd8jJr51XYyFpeC7wTmmK9rBYVOth
/GnTfXVyehpOmxhGuEadoazT8Rj3qU6+q6KSWyEOt8r5WTIN7htVfxtTLg8eM+hD4RU4wKnZQib1
j7ZBFd1Cr8KCFu6KmPcg7T1CqnaazlHP9kI3AK+HQ61sO8Qd3BHGtkmHZ8D1857vD/YpZm7w10z9
j1CyOiMqtbtEYwCq5cU/NFl3Ywu+dBF9FnugTz/Rj8yVXbNrYjjpaeM1rsAh1n00cr3OCUTVE4d7
DyRQOUybwZbfavcTxa7BzFwfqj63sUQO9nmcH8tvzZhz3yBRiR1yXEcXggacoUh/gknQn1VF5Z2N
nS7SlEBp8N03F4mFU5y6tL2620HoPmOjcZ85Nz3X45rkutTGBJNmPlOnwI8MXHYXTo6x9XMu2DW3
fPxWBs0f86dI0UxL0gXqbYL1nyBQCh16RLwcJ3hNezszk33bcegXkwkPYg69jRnvUJZO2WHQ6QmM
Bzo/wjn1jTPvcxgZaJV4DlZiHM5268JUr9rdOK8NVTo5ZE3wXhrcflci9YjmUM958S4RNGQshXbp
082D9LbY5eDWrtIpTk+LX76wJQZGjD+htEJmxiMvWisui3188DlkBpaL1T9IdstVElPx3B1co3k1
8kViN9nEIcAtplrRRQzVhSDMxirge4s8ehdCmWfSNWtRYEDG4oi1AqKe5zLX0GH5Z3PYUKvHdOcW
jL1bWszGyNa3jedWT29ucATm24TNi+nrmpSp+4IUtA1LwkvBY4nXF7UYd/gff9CREhER4IFqOy/K
87Ex7aHXV+Hdb6V4aQY5A1NW8LYEPHg+1ygNHmNDSlmPBU4v9vDeOGcIUOvFue1bhITtUTduXyca
tLLvQUt3D0cXkg/RvvFt57uhxdshZt0Gv3NNvH+MGJgCeROxRRG804i0sumeOBvYOZBhHLhMA7Qt
uyQ9xApwbmOzv+NjiRFWc4+JkJ1cOjcY7loeHSvFyHOxivL6vvwp8PcUWN4a3TFWZUryejl8u/B7
D3YG7Z07d3INtBF4cKWfZOfbXA0z4ymZhxe9WcI46Q3G9RqJIEYoO2Wb8kAZcXpmndO2FMwlKjoW
YN6JSwbW+xDfrSkn12ek9YfQRHMcGITiQZ3qDweX8EnhVlxZrqo+9CL7aQt2PbNQ1WJ/X5vUM55R
WbdmXAcXOgJWJkZ9bOB1tfFdzA6SoPlmcBEu/4+z81iSG9nS9KuM9R7dAByyrfsuIiMCqRU1NzCS
lYTWGk8/H/LWTCf9JgIzsUkrZpHucHFcnV+Y5lAdYP1quBQ0+SVya8igAi7i5YV0oYsyXqCqty3m
o6KBe5UtPC+jVIFkJljpVFr06NZB6KWpS7prbE0Qp2jUuxmKV2UoyL9a3ZFrGjnGJrvs3dK8yTif
AYPQLbAfYXmvVxUsWoy1HyeRX2F6KBYMsuJxRuCVFfon0kcXsZZmqE0a6kWKb1yltgo6AnoBywfj
oI6J8DgSDE+jhQwp+pEYzyz6jhAYwRLqFXSAIrqMG/Itjb2sh4kfXtg8t05kIoAYWz/IMkE2ycA3
V5eFrd1A2civXA2ZcM3BMtUCob0fl7Xi9QffF+BbielMtth08FZ5O5EfFQtNICcVw0Xv0CyrcubE
iycrDsjQjwameWv4+IAq0PVI1gYZNIS2tHYWROCb0Izc68H9UpAovn/9ETbqNxQUIIkSyDdiiDAY
QSI0mUzrrl/UFvSY+28VcWvF+5XT1MTro5qxsaV5scAKtKl+5D3+vsjq6r5Z3n6dEGFZx0X0Hb5w
hQoXgD8e/ft7//tsOsWToZrdFZv9DoGY77rvaEdHB90grGS8jbm/3WpujPxdWCDoJGLtQZRPY2Zw
lEax9jMPRPsibb6iDMazOhzgYKd3OViUatE/8qNPgEOwEJk7LAAC8RJMZccRKCtu3eUHQohJzEHr
9bT3+kMo6nhZYzNlWUCVFnmC6jUpbsVEbNVkvFvm2dM4pA+zWRe3Gv/19PqryPZ/6foCP9CDz1gw
tN4rtrtCvOwmUDjq9llw9T+pC6bEdemCwEqn+AtSEYjP8XR/HzWx93p4VhchjdEFwCmQ63F0UIFA
ivagHm3GXhufXXHRci/62dvppR+W2jfcq/7y2/J3nuT3XYn1QjMCxAPEOn1NkQOBWciZRRnugPyl
+7SzOQVOoGSUanFNDLIC244x+po1CWnZFnlyDv97Tg3xgzYiSy5q8Zzi9/EMCcrFv1XxecpZDApc
3gIb3rnU3FpkiMjh5MtLqVnN9ZVeqYnXzsisq2rYXQ4RFAYmiPsBCvfwJMzpovznnzL3Q2LAoRYZ
rGy1Xv6YlAJoMFH7+g/m3HXuh6m8e/2foUbmJ1OrH3Fa+UgCgp51cUCbvLZwFsmwcVE2wrUkLFL9
YU7aH2Op9T1gBxJHf/+n76By5vIi+frL2J8yT4/Kb37iO9dxAYXADnP3Gk0I7ATdRPU0GERelXEU
nEALDTbXZkeFjjaQVdtZYo4QMAjFJW/9xjAk9woY1fu2sWud2yanCcWuURuKVZUH3v/zv31V+2p2
kXZpzE5FOiFM0/s84i5VqADoXkt4/V0QWTh8Jot8XuZgscKmVl0oGqIZMLdGkLBVgaQUuMzb1z+/
/ojT8kGERneZqOXP6VWQLtJxxIOGDzrNeO44zvEUhbbf66wflptxt/yoHecrihUBsLk2vQRZf/d6
IzFLl2uJP//945+3lFRr/6mj/R+/xv8MXoq/Vaubf/wXf/5VYGQDNqyV/viPjwhgFNl/Lf/m//6d
P//FP+6iX3XRFL/bk3/Leynuf2QvjfyX/iiZ2v/+uv2P9scffzjknDWmp+4FLZsXnnXa16+gHcvf
/H/9n//r5bUU+GAv//1vv3Bqb5fSgqjI/9RmR0z6P96W//e/Wxrw3/92lf8VIaP9z6Ku/kICXePv
/1PL3bUX5XVNMw0ETBzVsNDL/qeUu+X8u64Kw3Ucg8DkP5Fr/1vJXZj/bqoolmMIAaLbwBnqf5Tc
/922VH7pwIIwNMt19f8fJfc/ddEVXTOWjxI6+vJ/iHjrUW816WgfUGshATAjYfklJHl3/6Yb3hE5
XzTMC2AFvB7SC/9TvCy1TfJ1GkZATHWDkdp1k8YmZCG1br73AMWRGEXnB9Mr3iLCi9M1LiW/V6Ms
8M4R2ukSH7EZDrHxg56q1XQRiqVeSMh2fXW6mrV+WzTG3+jIN5YKdTvIrUMIxIcbL1eOjmuIXnw/
Xf5axy3i62/Kt11eDGIXoFqn4VNhsS5xzVRybbqdnBZoqgIusQYlB974dIVrDWKiva2wdNSyt5cK
+9S1x+si7HySfU0XRht698uMem9gFiuBNy1yIqDcbYezjJNORfzJj0JUsneozvloQws49uTUGra2
D6fbs5gnvFefLE9f2uyQYO9NCHyghNFCcTyRLZm0yU2Vb11njdiJG8MI2o9n7lsIoI6AdBw4enZ7
+hNWWqw5f7Y4DeDewkMyD7jCmICmit+gka8qtUflfQzuTleyMm6a5B5QEKyDM7X4+06N/RUgiX2Y
hJpeni59rQnS8pA66Dc0ojYPWFVHLypr/W3TwAGALABIyWhBrp2uaHW4pJUCs3SzrHgSQ14HcA1E
vc+62aIWQ+rnYnb1kqNPF+xTqyNXnQ2fSJ3tT9e81oHL79/Myzod4rLUK/OAMNQ8H2qtjoN9aboi
OLMCaanQx0DDjTW2DpaKW88OubUFlWNm4GbOa4G0VugxFl7AR7gVFZNtPXK2mpUPtgLWdGNNXVmM
NGltaBy1U4fRJIAwBvaGCMDzTunDBM4/xkIXyjCGl2E8i43q1kZEWilcTNPSTp98D7GWOTvCZy95
d4+yovdOd9jKHqFKzhUgBH1nKBXba9sOBEluFTkk7FxLQVDjUDpuBM9aNVL8Vwip8N6fIViqJ/PH
BHD9A0Cg+rGJi/DhvJZI0T8kI5d5FT9iXRmjg6FVYXLjQhp0nhMTnaLzBkSVVoHQCXhutAG11Kkx
XSnZrD646M6ku9ONWBlv2Y+jQHFBpYcsr+P5Zdyp8Wh8432j3Nh41oZhqfZNgHe9XdiOallenzIM
IyiAAzsrBoaY9ZVn9pCQ6ohEPnFBdHjfBbO5yEMi28MbGNmh03201ggpxnGyNCuQHwxBVQsXv6yO
NFzklKi6JmSFqzP7Sop0W58E+PnR8rhnzXe6O/M0AGzhburN9LwjoSpFd+ZisxeTRvVaQ0Oe2Ays
oXyq8SNObkQ1u+p1q4TkLTlbosd0uvPen2Dodvw5OoBTkAjiEczra4bJCyEXt/t8TBWxEenvb5O6
K0X6GE2V1eo1LAwlwFyVrK1l7kuU+IGnZzoAN3hHdbRR2furMbmyP1szIYSCnAlzzcz60j6qXacM
0Nt1PDCLwI60+8TsQS04WquN30534NJR/3p2011pAUjHgKd28tget5BQQ3PNmJtfjQ4/5IA2f2E9
JbGOTzJ52bC9VWNk/79OhivMp9PVr43fEhRvInjyLY6/ieJ7eEh0iLliqztYdrk/XfrK0QMbpj+L
N3sIEpUOF12oNOYwQ29tD04Qp5MXNFMXfEGLcsiW239u3o/c4PI7iOlO/NVJdNyIT3/FWhulFcTJ
Y6AbQ2Qg/+mDK7Fm9wXAPQ9Dp4tfm6HS+gEp39KmMbY9Q0SDF0ywqcEQ5M+KU8zemPndxr1lrRnS
AtJpteXE0ER5lpjj77FTKY9+j6zO6VaslS6tHZUIsE0GveSZ6YBFc6c5GJx3UY0O+ukKVmLLkVaK
JuKZVB9RuWynwdehpLe6/rkqhTFd5kg8Zzt9tsrgV5nNEEtPV/n+yq470tohyA0wj2rLsxw/gxxq
u1rJC1hQvcBT4ln4vFqkRWM2ZlyBLC4HYZAmB6vNoN3Bet6HGpKtp6tYGRxHWiQsH4ummDyg13T4
4+qRhQgrvJfjeaVLa4ClqTCd2CC8WI+yCwRj8Z2fCv28ieUsbXqzwnCLKhxU4vBbbHA6VUO8D1CU
O7NjxJ+Fa1aJIBYaeB4ZuRkgXI6YaQ+8b+t4vtbxUmyHcdeWoobnoPiZe6WoojpyHzDO7BopokXZ
mxgcUXrrQ3Y0MnazSU38jXm5tvg6Ukg7uT47vc24QpQDxdNdCmW8Q0X8q+EmH0ZH8ZQEDz4sofXM
vjo9lVaC3JaCPFaVWh38hsEu428qVhC7oAMHkBrQq/wZUJjbphtVrQS3LQV37pvhPGvKIhNhvnC9
xV4b97My99rBtja6cGX4bSm0RW+TXk38wRME+LOLgdUBv+xk44axfOk7W78tRXWbs/iBpB7Q26iw
Oq7m70oClKPEG1UY/temSLud68cbk21taJZ+fBOHWosWBfJHgDVMDF6LWkClnfXLpEQj3i9qfVeO
6UbD1rpNCnl2fD9JNNF6wE7xiq9NHcssRDvC/elZtjb0UtSbftAkysz7k8PrxXVrLZjXrEhvXPI+
G7vVWhOkwOfhVuk1JEmOdRcMzQdfC5LgFkGL9OW8JkihD10QsbdeHw9j0IEPm+aPtl1CMl9wYqdr
WGuBFP0mWjQGaNv+UKUhD7QNjvKVi1nL6dJXDj3Li/vb2STAIel+7MA6zZVv+GmEu75xH8omvm5L
Mz5vdbekEE/KuQaWaf3dBENHFNiEpLPRhJUOsuTgNh2/c0ijLVxoMrlL6c35HSQFdwKPlLQ0pVdz
gwVHOT2SvQY0mGAPSKr+zDZIQQ1JyylQZeUNx9BfCpE7B/z+5jO7f+m4NytGMmapg65pD9QM/vFs
hNMhGKzw+vQMWlmPLCmIwUyBBJgAKIx6fWm49YexxcK0MWYQ/MYXwOHJRh+tVaT/2YwsRAylADx2
IFPhDY16j7P5oznGP0NBsjLKNl6L17ZbSwrpZq7bsgCrDVdeOwrcsZzEvUT1H66HchnUaJb0CGBE
mOT4xplNk2Jc9RHumlDROYzdxPkBUW48kXbNGP0wEu0DVITzToimFO0V5jkxh/TuEFvuQs+M0LBa
tFdPz4SV5dyUwtwWsRJEsG8PhQHCLFAscGvzgguxg3Rjsq3EuinF+tgZOpaJbufNQJ8w35izBNvB
EZmG/ek2rEwyUwp3vQIH0CEADDh9Kp9djEWPZeYwFsas7dTaNe+yycm805WttUaKei0CN4zAfOcF
wE8wXmm0PQjN6XC69LXhkMK+q/1SYAIP/t0V3xtlvBmbRSPIUTa6aq18OfCbKc6mSWm9KFRAIenf
hB88JWX2dPrzV3YmUwp3N4qQQsrt1iP1CfxhCCDeFeFz7wTXUIDEmXNWCna4GEqNMAnUgsi8q2oV
gKHeP7TW+OV0K9Y6SYpsMtno2nNGP+hoA+WN/yGatC+6mW1YNq8tVoYU0U4Ec4QjAvbW/qx6YiRV
nPjI08xgu8F3xrDGfNQGjbot7kY0pRBBQF3/dNtWRsiQ4h2NVdyYKNlLOR7eT1Oa7zN4cqAyHPuI
BGq3cUNYq0cK+q5KdTX1kbwyovghATyIIQFtLXWQX5X7+7zGLJW/2SR9JwLZHtUwdHqwvFo9P2RZ
iUC5Xj6mYXTeTmwss+RNJW5uGVGpZK3naPGL1ZnRNQuO/Xi6BStTzZDiXW/1tm7riNWkH+CbBQjj
9zdlNz6fV7wU7vDA3Rg+H2T+GmUIvSgOEMa/p5Vz5udL8W4MxjhEgvIdZXhEYx3EVHGt6cbGzrE2
iaRAL1AmC1rIf2x9ylO/WDSAG+KmCTkN2kO+ERIr24chhbumlaU9A3bmtNiDxMMDsi8++ba2D6rq
HhHajTPKylALKeqVkCsHPM/OSzoOdP580AXiexjonh7qlX1JSIFtwGYSI0mOQ4G0eQ2yGE2Y0yWv
fbgUyiUISxwFuLwKrb0qmwJt9ZYTabexHK59uBTEUdqOYdfx4XrxQUUof3RfTn/3WsFLe94Ebgrr
rpwTxlUrnB86yoCJa1+eV7QUtl3VQ0IZcIyCnax9nKdW9+IOg4jTpa9MSCFFrQPQKlZTt/U0/yEJ
Da9o08WO0bNV9Ulv9POmvZBiF42BQCkNFYH5yn2aUfNTVOtHheUiPG102JT0zIkpBTGzHha4ypkA
Kk15QbYPrnhvDxur8ysg5J2HHCFFr9P0NiJHi9v80fHGq/CrAaEl3AXf4RRPD/0hPxTKPn2qP/k4
mWxsbisRoUuhHAZhZSC93XphFdy1avQdAga4T8X/eXoCrJUvxfJAHnGaMLs5gBW/jMhxoDURP0eh
M22M/VoFUkjXXaeSXqUCJzUfnTL/CWzjzrHc87aFf0HfQfaDZ+c2hzoTCLolP1M9vUP2caP4lcDW
l1a9CWxtiPBOHTXUdgeBzWZhYrhpgNQ93fkrm44uxXbYGD1o9k5BAgRpx6zrftpzceHmyictEs2Z
AyCF+OgitpK4LCBoFg4wYBOwTnsTI94UudwCzbbTbVkbZ/3Pniqh0Ptkx1ovMMofytB/GSCVqH66
cdxfK14K7V4IFRtxuio3IrIiy5aspBzHRTe3G6OxVoUU3jX21Lz+j9wo4ErWs/09joY7TJc+ne6g
lakko+nizFYNxIsab6rEXR0r2CQZTuSdLnzl22WgXBfU4Fu7nssWyHlDRYLJckCtzxs4vLVvl4MY
Y8kpwKPLwysCT+lafHdHZLHO+3ZpV55CLebhqYUKgyB9mIprlEAeqj7bCOGVINOWLnsTwjppThDD
So2fjv8cOtZ1GqsfCz4fJbZqPpxuw1olUiQXaA+7vUEllRuJC98tLx0n+GYV2V9KnhxP17EAoN9L
JLz+/k1LkM5rcHHH5tXSCg+aj7szNR2+c2b+JQbtFnERd58H4RXJmeRiCMNyH6nlB0NpKzyU1K1L
ytpUkwJ9UAQrrtExXKH+0LQmfgP2x8YVn0+3cq14KdDbQTQhyouN5yvCC3RA+WV5pWZbz3crB57X
i/KbPuwxTrYQWqy9AXVMWx9R2vebJzgf3U53orsGxYrT7VgJGRkhFyGo3ODl1CBFXOISivK8c+Yp
WZX3bKXWU3ArtRfCyMfX1rbiuwpL290Q6zwQnv7+lXFQpZDH93XMEXSjo6YWJ6N2n4bGF8TBPp4u
fq17lkB6Mw4jQNjU4u2BFaVvkORU2wtwqmKj89c+fvn9m9IDHbZXLfQam1XtyxDHz6D3MRkpN+bo
2scvv39TPM6CiKSpYeNhemYMKNAWSHsGpJCTje9feuGdk6Yq7dlGGARO56TY/oyozWY6YnHl45gj
wJZ3h9MDsNZFUhinkYnHZksVjd/fVU5wV3QjAmJbibW14qUwTp3Jz6p+qr1a2L/UHj1exdHbxWYv
2tiT1mqQtmsd5Xqzj5ig3YBUHC6NN0EFIxnM/8bN6/0KNBnzlqHn3OJURRMMrI2FpT/4ofoQ1u5f
54yAJkPeWpjaqNAxAiyoN/2k3yRoUDm+ftYcQqjkz0nqDqiexFVQe2jifAZt/lzV5QerDx7Kaisv
8f40hWQjVcH0UTlz4ztOLhCZa67tFRTO7HaoncN5nbQMzptQ49m19a1BqVB3dr5YgXU7kfpPk+rr
ecVLkeyPRpYEZcyWSl/BwcczNTCd4KIzmrPWUc2VQrkVcaXEhVt5iTviEjM/1Xry1Cnup9MNWD70
X1cKDQrTH/2jqlwOc1OtPAeebbQLUcZGD6fIPpwuXlvKea98KY7j2I3nPp74/KpEST17rJ3qLlKa
n6JSMB4srE+RjbZGXglzF6OjtOPFRtulVXxm+6Qo72MTAXxHwKV1a2xBGjxABlzSTrdupfNkrFqn
5E5hjjgbo70R4g1qiwoVB8ftk433rLUKpJ3amArVJWteeVPZtAhGaVW1uIsb1VYSZ60CKcinpOuc
GoNMzzSxukAozy4RJnHtod7oopUQlyFpWqbj0YDhuIf+51+8XN6OVtvAS4/vUXQvj6fHYQnmdyaZ
IwW5bY+jg4RI6YkE488IgrdqYcosuNdvNGOthqX/3iwjbQp2sxE5D1t4Lb308zhda7Oe/EimMd9C
YqzVIUX6iKpKPeCL4RVhXOxaC5elRH8eU+0suA1KCH+2AQXXIVNs9KXRLi8vp0ZtjkNahBu73dpM
kgK9F72YSlwxGWhz/qIiDHdp2A6mc6eHeK14KY4Fq6yJTWDpublfNUe7c4SxM/3C2rpFrkxUGZJG
djQp8rIvPcfGBqbhSbOunU9Fnv8wA+O8c6Umg9HsBLUDq62ZRkb7IQqap7Cdv7hO453VSTIOLfAR
Z0uxm0JGxf2eFxhYhIaxlcpcGQEZhlZlk+0g11LCGlDq74ql6VddkvXnTR9bCuGybcPYFmaBfhIy
8DzN7LFpsw7n9YsUvfWkgLlIKdwp2hbheIzpMU/cKHt5SX1n8bGlsK2iEXimo+MfEk+R8imwZ63K
dnFR++LZUjtR3yihb6kXnW8702NjY0V5Vbk6Flmage7QVYd1jJbgs+UPkwfPR6BjPkxx/WN0rCze
57x3s1EmbY603eAH9XWAT2XsKXMcmo+iSci8urCK++9qmyTRB9cvzPbSMlHSwATGQgQG7QEtOlim
aPJvCAQZ/mOLPW78Uw2spPsrzW1kjHHGrrJ7a1HX3yFiYU83rWhxTB7KelyMnDTXfHbR6piA/PpV
fdRylPIveYadg8vB7bMcYkBpqVdD7sfuVWEL13/uxjHUbtTKVxGnNTrh5GcOp7SQZejw8OXI4Srk
vnfFkPMciRvp6fFcWYVtaR0DUTlxPExLDxGB7/2YP7hacO3b0XkHRltax3pSSCNGiIVndj6rTHpt
F643O+7+rK+X8XZmD9BHy9CWhIKDRaPiIsA5xn/BYN+Y7ivdI2PtajVAbIQ8JE8rMWbnLGFiUL5b
cf3xvAZIBxK8udw+t9FQQwDCBXmsIK+ESexlIdrsvKXGkm4doRWpXa5bjWeT5rmabTSvq7Q2nk83
YPnQd5YDa+m4NyeFOgv6vke61nPGGlHOYY5vOPLOB7RD9KtJRDjPaupZeVrNktY1LOVbSEEunQVr
Gz3z6jPastpu8ruNxqyNtrS2qRhSmYZTFl7dVmawdyd8RXCz777xPpKcee6xpHDWsKRBPIw5awWZ
OR5CxCxfyi4c/7IVmrQRGEuXvDcsUli3WTX4StgyLEb6G+z0tblYpZ4e8pWjgyXFdNkNdY+kXsFN
ubA+5mXWfU1mpfgrM6bh21SI4vfpelamlgyvw2N6FpicsjRV7uzsRBDZZA9xFr6tkllUuz5SsCUe
iZcfpytc6TQZcTeUeaqpY8BxxSm+d0U3LL4sZ+74MtautJHOmwM2ZYHlEP40uI2WyqCedxSSgXaD
ChkfdUDGpEjT69DJk5s2adTP53WMFORNnAeJjy+5Z+adfR3mQv3OJXfaCOu1bl9+/2YJscesmrOG
oyhK3ulVlzsx+fR2C4K4MltNKaZ1kXZutGxwTuZcG2l5zyHuu4imz12bbSXz1logh3Stjd3I5Rjf
pVy8hBAKXnBHz9qNgFsrXgpmUxd5HMYJt1bL7pWrxM0R0vNxsNzAeazA3jRTimjI0L5vpU7ugdhq
k8conybnwrdzvdwPTaF8RJr+XnHsXkexl/3k2rGmerpG69gszpsDMvCutgVnx5hT5TBVIRavWcwb
YhbmZXo8awrL6DpLFTOXERYtX6D8idRt4/BIMlZYc55XgbSTz2pXQ8XGYFIILeIYMsSDwRMPfgu7
0xWsbE7GMsHfhInVzFmN8QsOlkH0tWmTy3DuvkDI+HW6+JVJJoPpUtSeWrebcw8b0+YCRbTfc2tu
ffta4cvv33x7UM1a0yBnjdWDcUz15FpHAv30d6/EtyHFd4bHcjCgUIN6HMBWxBS8PNSfrDC4UwL9
0+k61j5fiu82TOtAg0bnuaYjED3oB8RB6nwjvNcGVgrvwUYSCjspom8q5lsUvMf93LrxR8MJ9Y3Z
v1aFFOANliuFkWuZx3nt3sacwrd0rCe2cgsr/SMD6IKRDKdV45TuxopxKfwwusRi4cxXBBk/NyRW
5PSJyDzUgSNvwovvYxEb/WVod/l5Ik6akKLXcEfI/7macUjOY6BQyJpq+odqms+bQUIK3rpETdR3
I3oI3fpbp3XVPfuQ/nh6fq4Mr1h+/ya83CGZ+kFj949FCInYNQ1zvgrb2Jj2Q6oU9u/T1awNsxTF
CCbhDyoCFmlLwXJ+RHkPW05FdYv96QrW2vEvsRw1Ve9GCO6l3XNaaPuuVZ8DzT+cLv5VPuadU7EM
rEMepXXUmgaYabN38NvCMuWxMjJcW4uLqhiPhWncTcL/raIdD594o961ZkkBnuOvqSRgKQ/NLLRL
kbTBscdC70Memvl5AS5j7dIo1zpVb1Kku/3yqDVR6pWZML02Mp3zBkeG1pUzJih+lqdeP6e/iiq9
0RcrCvzmNh7/V3pJd/6cxN2EthPeXmTFeghoFzDRy++RbdYPc+pi8nN6CqxVIsU50ki+jyJO6s21
/dNMk6siDD+U8bRxklqJEBleZ/QqqXQopRCjCz/e1ZUIP9pdu4VkWL7ynfkrw+sivcnz0F+GQMT4
dnVldT2F7dd4EMUhTRRr5+dYb5zuqWVleq8uKdgLPe6wN6cpWq3dxRHC0F1WQ9nTUMZC6GfrMrnW
Y1LIu9ZsT2bDkV8bWjSnow7s686x9Ko5CxGq6dLe7fSDX3J8ph2hNe01hPMf0C7HbxYhgjNHXYrv
yYrINAyVsg80tOGvYxWbGjw80K49PRSL9uK7YyFt37gt66NldUwrWA4ZfNJKNVElQfsRoopm9scQ
v4ZmT/4dVdW49h14VbETFl80E/ZbmQblYritPNsBgsE11iQCFxM7xFb3a1noGoY+5RBWyMLH4y/M
W4ybvozb6ynCVkP4HXZysxviraxmkTF/DDWoSk+1H87TQ6gCiL2PkR2e9yJTwuZOFKJ2L3BQK/pf
p1u/ErIyENCcrUpfaO1I45NG693EvR2sOLscDDX+cl4V0tITKrHo575HkTY2Pze+umf+PSXKtDF+
ay2QFh0us1OmWEOyONFjkqIbV9XcfnWrrcvTyrKgLSH8ZvtHjgcd7GZcbGTzVIc/NNXtwZ3AYuzn
rFLmaxvOtnPVuEp8JlpCRglqlYulUm8mvEkrFi5aQ3oMqgxpZJLqLRSpjT1hZRHSpEUo5GlPQ18Y
k8QyiNAKxbeOtNh1medHa2i2krZr4yOtQZoaRF1Sd4mH40T0Acy68eBgZfdjjDVl4xF2rQppFVJR
ug90zLIPzSgSaz+lY+v8bgzMGS+jAeLixkq01l/SSgRWIuiwUcBGIiI7cuzMETOkGMJAhDeAfuH0
mwmstTcDGRkYhLzb+HWaeGr223e+ApM+tLP4XcYCZ7zyKtGcAxig+7beekBbSTzJCEEFeWaeJHC7
n3PlMtTCPVo8O7VVL+aq3Y1adtDT6jg6Z04KGTVoCz9x5tR29wjj2O2Vi408RlAuUAQr6FN1Y4Kv
zIt/gQ1StoXUv7Ifi668HXHbwQKoyB9TTtj704vbyg4ra+mhplZF0UQKzbbN9mjh2HwRKerWxWmt
9KVhb9aePuLBVHRa6FmTcI51NEUXcRr8Pu/TpfBXrVJLUzv191ofXas+CvyFtdHxa98txfyiWNrA
3vH382xAmeJErlXe6a9eG1Mp1ieUBKMGlVkMMfSbOmwvXST/4/N2Q1WKcHCUWMNbKHmW8VBdw0/E
GgYn9SCNj+d9vXTW8E0bzVihuPuxQ2zYyctmh/K9eUiV8OV0DStLB45Lf84ZFHhr30QGx8vz+kWP
qq/wE++RVHiqR3H0Feth7PEohsXzgqHBxelK318ZVRk9GFh2oPR41nrppKfHvvDHa61idWxEoF2Q
iHE2Fvr3VylVhhEq00gKCUtAlD7FTY1Lk9/7twNWNqYQsMXLW+bdvMu785QyVRlTiFENts2icPe8
RylYWS3MFbQmnXl/ut/ejxPVleI7BKpbpUbukgi3boPePE5m9e28oqXonsJxDLKAg12KRR1dkrOU
p+bz6cLXxkGK7x6GBB6Hhb/PSvuzP9gXSv/Vab5nvFVghPLcT91FlG2BadY6SYr4GbWqBsO+iNfr
QMW+eOp++3XubuHu3l9QVFeKeRe4t2FjhbJ3jGLWd60WVthGar+73p+V3en+WmuCFPadlfu5XQkX
zjmes8mTVmzlO1cwkfiH/hnuhjVrCLXhyqJNiuhvcArOxA/bGgGJgJ+or8PJBNWrIGWO1O88qu7T
0NYFNjAQc9sf4TzUhtdyQK/PyjWosv7dqFSYAuntcl2r2+Aq6fMsOsY2Ducba81KXzrSeR+nhtZy
tNDed+6smNdOgvvSERV1WOqnB+v9A78qowzrNunm3i+7Q1cgiJn4/WPkZ/eJX7+Y6nDsqi0K58qi
KQMNOTKaosR549CVccgZS73D5TnHtFe5zAx7A5i+Vom0DJR2b2BnSiV9NyQ7JdPu9Tm6mmbti6s1
G7vmWh3SamCEHeosHWSAWJ+PeT4/NkH/1bbMFx5Tfp4ek7VBl9aAInEcVRV+e8A6MNs5ioKizWio
x/NKl5aAwJkS1VAEYjAQdHdFUgd4UYn28+nSVxYYWRLP4KlNaFbVHlq1yXeR5YNJa13tInSMLRrU
SvfIeMOoHjB+LdL24KN68KmMMJTeWepsb5y5lpv6v75WqTLScDZDzOSwjDrENRO0a1CnV807PXIu
89K4zAPnS2hvkQfXmiKFN/RvMQvHbA6Ru5gRqnl+wfvulj7hSmzLuEMx6GJOk7Y5VEVwMDXz3hBA
rd2m+t1hr5PH01+nx3ytHmlj73Ar9gN7ag7Yaz3j7fiY2eFNWlYPRjN9WAhBGxvLWj1LL765IJhJ
ZymiYmQwd3rAV/NIGuo5HZRkZ+f+foq2wEFroyKFuILRY+WnAp0puEx7Fz7fBYv8lubaSoTYUnRj
EmX42K43B7vUf0ap8YTUxe8CA/rTg7H28VJ4hxl+kkWJFaHphvZO0Q2w+7NfHE6XvrL6ySC8VEvA
XBZczwq/68LDVHcTOqxdFmXHydLT+mjUpb4ldb8y3jIkz++Fb2j4YR8wbPiFev8d74Vfe90MeH1w
rspxi+mw0igZmYdTu922FvUoGY9qlTncjyV+XknoXDpA6c7qOVkML4lZWJxZrw9OiRdWG/dsUHXV
75xWf2wyfyOFvTK5ZISei9ZDm5lmfeiTrj9mIaZ+kYL9XzBpw3lRKMP0pkxY1lwP9UHjLWAHQeHX
bMS3WRA+DFb/U6uKLXW8teGXwn0OcRcveOk6YJNZ7RKlvM4SNYYlFDzYbfo7r/qNC/za+EvxntuT
3dqOXx6ipA93pWEGu3jG+rC2+npXj+pG7KxEpozW8w0jxQnbopq2Ci9SLJ7Jg8Tdxen59fqQ+c6+
Javjddo0+10d8HICpthOyHZO4pjgnnqBQPDtMMAaT5Txi2mMV9CZ793IqI4IoNY7rTKPrTmqZ84P
6fjvC6rqQI0fwqr9bQknQs6u/BBU2l2JRKBVncfqxyfiz92AlAWJgcl1j4Zi7txe+YVv9sfTfbly
BJDRe4mma34iKvtYWV12YVRDvnMH07/0m6y76eeg+wxiXPeSDO/30zWuzA0Z0qelYB1nVOyOsz+m
5kWjaW1xY2lp7mwsDGsVLHP/zd5ZNk7HXaV0j07oHIqm2qXqmQdKc1mL3hSNlF3VTjpF97ruzVG7
d+1mf163LK15UzTmMJEf2hXdskh+OQHUpKzq7I2ZurJYyng+5HcgkUyFsR9hC5h5cpvX5aNq2RsR
udbl0kavmgDFRJYZe/Q5jqOpPxh59HS6X17VJd4JdlPa5U1Us8Ja5AZC6M6Lng7mX2jXd9ed7+Nn
2/RfxRB/68r63qrnyfvfnH1Zk6Q6muVfabvvVAskBIx11QPgHr7EvmbkC5aREYkAIQkESPDr58Tt
mumqtMrKsTG7DzfSw90JkD59y1m8WGbYuk7dfQexpN3cCwIbTK3zUM5LISm7oxmP8jbrfqef+IuI
+jMKUJlwaOWsE4xWVPtFDhJzwS3cgFAOhxN8pseHf38ffvE9P2P9mqAzsL+t+L43ATyb2byqj2gG
c+dQw5ZUXE3IfH7bfOB/hpZ/cdd/Rv4la1SppR3kTsD2UvkilI2MzE7HIFbZfJRxiFUqBlD3CjHC
/AL+ot22oooghlURsIjTAFcNLQ0X/d6EddtBj3WobHiwsuHDV0odoJko8tsJJuVj7UYHTklDw3Mm
4Fd1vdjKhfzoofswABcYOyOfGMhF+lGHavT5EsE9CXpFBLqktIV3pSmWcBq8gUe0CZO6XIfFwbKO
ZRqFRtXoIPdJ2p5oR+ETrYR5ihMYZEm5ja+j3tgP2BWA4Z1sQ5CcodDdVzB+5vGWZ8qH+gQ5MgEP
YE6uVpVNoKKujUfR12d9YC9UXLHmq0tDE5yUalk954kemxMgWPzCKQazaiLGmwjG9Ohww4p63VLR
wbSip1Cs1QkMnNHdneui9a7ex8HGYCfdHKXINjgmh+RFhWOR+novuTrqFH7k2GLwK5WN876sKtoX
vCVpns6w1uVsR6OsOUL4arlIlY1gc52WnYnfzbheCjCEijDxV9QN+1iDclAt7mJd4MUZZbBxX8aw
aNKksKTFSHKV94JHxTi8R/bcajfk2tuCQTwZHnBnKMPCFWGfDeLCDvLk13so2xQqbMEmOfcaJy4U
qUWXNzMELZ3GyTVDurv7yjZ50UXEFrOdc2vfYLuc9yPeNUw3I9ve+Pxuw/Yddg5vNHgD6etqG6Jr
n5rcdKpYHdlPEvcKwmEzMEnm67K8o6Lk/t5FD+M6nqCnlI9jc2wi3DEz5nx9spkpxWYv0+XZ1eIa
9/wKpJFj7Pu3sbNx3lukDuPa5HGz3YK9MuSfsPliAmDDS93cA+cLha+K64PPQET2wQLf62mCOzqt
YGsf1dUFANhU5ryT45GZmK4l1iY4zHWLrBRNyHFaM9x4a8p1G7Jr3FqSO5x6+BswntWafadrdLTK
P7TtzPPRxad+hAn5yoqkpdcLHMTJml5F1fI6LvVTK5YPymMJyWxTgjHYgY/rQMoNxEu01o/zZG/j
DUtuGCiMsWezU1K86S3+FqrghWXszW7ZlUyaQsNceya+FEH05CiH9nO/FnCXJbtkEF9SCOaAEl12
0XQtmw7rol++B661uYmzHWuGspof+rRG/rivDXSflhjc9pUeSGOfuyx8oA0tmRmTfNXmnm4Qss38
VRy9hDzZw8th59v4UkUJBkkse1qcvMqIhFN3+3Vt/aVM4NJrPn1mhzLoOwwcjpRn8CsPr6XoDRS2
7bWF/JD4dMQW5KhJe4Cgxa6Z04ML/QXUSs61UPnQhuehnm5AFKpL3ejdLOojjBSLpmtesd3yTVY3
cO1+qYgt4aNXbOFrtma33eL3AU9y4OmKFec9wqAA5E3h/9ssuzb4aONcHqobpvVh2mCT2JkdcJy3
sw32MzfXNZZUY9QOpj87B6OK0GZtOc7ypm7Gwyw/Ev49ot0zaFIXqklBzkHW2MUnOEHDrpq9RI1A
RStg43s0WfMQpdGRGLjd1CirYIpwEbGxLcFUvIwo2XfwE4KRNJ5pOjp5aV0s4Kqdvq1hu08XfUtn
MA7NQt8glY0mW/oWGXO9fXpp+OVUh+pyzZr9CIOCvCfKfUaMRxhx3Sq3Heoqeug9jlKxgoQIbirS
+Sird4wktziNoAnjYtjs0tjs+UyqQyLgJJpxcDWM7WFGAEv3ep3LBbVz6fnS5PUEfbk5YOx16yr1
AMu4zORq8lu1m+dIPc4t5k05oDTJ7RSl7KH1Hl7YiVPzgwqbtRwE7K1tN8piakASX6v3eB3HQkFu
hBf43Vk/wL83uGXhDN3kZtDAkLZBiH3dEwt2vEi75KJhVLywHnYiRQTHdJgWCJkMOY9xc54zB6/T
HKQE6Ig3LUt6MOpNNeUpneZHtizquc9qaNyGDCG13CCnpvNFmH7HLWkkrCnGbTqPGELcVpDGpbu1
Ap7oFGsuv6UYin9JE3TZ9DjSa8am4CrymhWVk0ihlsHXam/9PAa7PsyQzsRb2F30QTx9owHQ4MnK
mlfI+EZ1AcC2/qKVmD9Z/6wQy6YuK9ekBYym1VFE+ES4tEuijlQOc1z2FRROj7xdl+zS9FXYffAg
tvN92PbswdcZcCiRDCTNJxOYb/At99+qKlLPaTcRhAnD4GDfBFcQ9Fv9zuDU/1ilWcJysCa7Aqft
S9dnwXlKYAK4m+wQY4stQTaX0qbgjwKLRU8s1PG+mmY17ls5ZYjlc/TcRGn7ulVCY9tIHJgPk7X6
OCVh8zBuMfle1xCggOMT3Lsvlz4bftS9pWQHS6j5FUww/9H07VhWru7KTSp6HAPOrrvGR+80WpjB
c6T6UIdkvW7wFL92gC1BNm4arxf4iH6viJvY7aZkdmFxMN32jA/30OxQD2s/DAc2ZyP2IIOdfDFp
jh5f5UdyqLRPj5uow3xhffrS4KOwS5MReQOz25MF7qI9pRFPjkM7NCV8cb6OIbNq13na8Hudjc3r
p8ValBP0Rb9PQTTv7ZzZ6DhZ+DnczFAa9qVccBAPK9PYXyxTOJhWJm+413YXwMXsTrjYfenT0D8x
S5JHPYX9CROAeN8o5S7MJJo9FLijQxYn6zUC5vKNL8FoYUXh2rKbpvTAalzTugK/9mmIXMCsOriL
V5BKVt4C0JvgLiJ+BMFa4JhbnkYfqrbU7RovGAUlGb3cxNLHRbKx7ocjYX8bt3aFNvoizsq55EtC
674IhAgLwCxp4eJQ4VsGnGCoAEUKt9COQi3rI96g1iwKyJEnUOJwwzCO103KQl9sakToXb2k5h4q
IT4owJ4b3ma/wCo5R+6YfhmzjL3IpiIC/vKhq0Evhrfbm4IudVPCBDFMYC9eh8ux800U77xCglPl
foOxyMGDmb3uNrC0gnxbvLmNgf+1eegTb9eCx1AK20MmHdNW0ZG6zhMjXPVDYqG6ICdyk0MN3clk
Xubd2hu0JI+SuWkedyaCGksvHUBYmUCAuG0gOdYXHe+yPYcOT6G5d/1YwOgusEsxmEDMOWNxFCHh
VfS+advoq6T1QwyVoGKqh6BCwTlUD/C1gv16TCuO2OeS/tH7qFZIANO6Ho51BYTuxkWMBKYKmnCX
xOsUFAQptjxTRUdTzoiC92qsq+bStV1cZH7z475fvYGFPCYywTckPPN6Rfo6iy6yNE6itgDHSLHL
NHHZ/DHPcE18cF0AAoYL7ZSdVOTCkQFaBAnlrViiPmvOjZy75E4zmPbq3OhptpduidYrxJh03UdN
G8qda/ogOw2zi4MS7pKU3LtBOCiZ4Wa/GrQSU+SI0UJgtTbRJxgHtEtRd9Shuy/79lvtP0s5l0Rp
dsH6Qem8gWbWlhMVqRfSIbUovajgLd1Lv8WlZUgYe4JEHvBM1WTXGTTr1lJVJt6u2hF+W7dLy/y8
Y2ubBLsUi9Hjnvva72B2vyalcHTsDqqCxm+5atV8gIYytwfTh+3wgmezQjsGfpJzQRtB5qLChl8K
MjgIqdXEIsEKgZAEjhbGkx1mnAuv9qD7JrYAdVnTM4umVB4UiCdzCXu2jV3D2zF5k1Yh+Ji1FXqn
DA/6fDEg0e+dW5YYeJaum74NkSWG5LWjYQaznJjL7804QNkIbir9qh7AyNbrFXgzNi2GSAcMzoAi
zI4NmNrjY7fBFL341B5Vb3OohvFYd9F2DcpFjc4aq7pHkjZG3GcGxKFb4tQGY7dq9vHESovVG57q
YWzpewfwkTi3fKDrheH9EhwI9W59ahll0Ssgyix7D11XXYd6CU7AQG3fMxlCCsGBOlwTVgHUBZNu
d4KN37IdoClKv0g08DBih9UXv1OJl9t13ZhhPjQVkE23ESFb9tzWqw3jT6/QJCp0Enae5y3JbJdn
PbfLKYTlokYUNxyFJKZdLLtWukE0KQKzkhTZOpYU0lsNXO+WQOPgstXrFj0IT0ZbgMHEtp3C4Zli
I+Fbl3PT2awqcURWogD7BYLebdCb8EQ+dQEOpm3N+ixE1pqiVtBfaPNuHU1yIVvDzNHK3k7lMvMU
CaJMaSI2mMbAI/Z7jCj1JUk9ogOKB4A1IzpwfwbWNoFK4SS3YLc2PXusIblP0bhfgVypEIESlLo1
8UWNGzw/Q/0zxjmFloxsgETqNsyGHcRi3OMKr/CxQuU+JV7l4WYcmiOOV83W5S0+CBvIzQuNn+Fq
OKLChZ1z1923ZLYhvH3NZ1ibg2Ei8z7Oomr6RoIpan0+OTZ0Z+dtLWTuYQ2cHSDogL6bh1BCfR0j
Zsr7rJ4dv3KMentnJdb1cZk2l13MPaSGy8FF1XpJYS16C5XR2j5qYyo0wVcMVSkUP3AAfxcN6/l5
W3RKrtESGKu9YkE0nIZ6ZjJFGSUn1+bO0xSru6kbeRNScLiPHoDB8Uo7PjVgQMPzEplstuaDG7Pw
GNLMTjexHQL1LWp8Ki+5pBZdByV6Kd6NG0d9OWOiL4HcXuvtuQrCdrqTXR+La9AKW3qEMAyXV/MY
wQN5181EcvAMAlp9bPBw8ag3xmV+W2DO3CA9SEPWnkQ7rZ/LpKdRnQNMvpCdNRDxyJdpVdGDCrL0
RKOeDkcMMJfoipgG1srFGAYdTl9A2V059Em95XC/cB8oGXtERJhETibvwWGmiKtNJL93Ua/dHTMp
XDnrtJHhQ4zWOfmBLSOiYxww1GfTiMjwVqdA27Z50umueVsAIQ5wuNGh866wQ8LGYxgsZHuDLrGY
jpURU3SjNmfDC3jc+ttET+po0QFfLpG+cfGVLppXL2SM6fRC/Ap0LTzCgxk33dF6Q6/DbAZSorng
4TaSfFAq6G/SZNr8ewB3Qgq8RKhA6CurTDWxLBJXz/zcVCpa37oxMfVpoinIA2i+QRU1r/Gsur2S
TZ1+xNNchY+obiq/X5AGLbckDNLgkdgorU5DL9vxKmvibiuTRRB1J8GTR34PuBl8PXLLQQdIr9pt
TojLIdkpt1I7svm4SG0GvoAPq4Acp8qSXmJwBpyJzlOcsAsqXRi8IR+kaFmxQx07rg4e4FdWciGC
rlQkNdWb5MahBqWe9ANqyEFEWQ6bB28A5OMT74BUak14jsOGLTehItD93oxIs0dvIohhpWEnpseA
6hTLLiEBsHINFy2EZ2O6oaHVJXY7G6l14NF1iUeJMU/dtfiFmNnxampGXMsnOLGrrwa47ZpHJA1R
bXLWJjY7QQetnTA9V5+RoB7Rp+IFjBA53Y2kikwBL4q5e2k7zO77SzVX45rlAAvp7dlgo9HnsR1X
imYLwZlAi0RSTV6g8LRKWtZTEqNzlPBFgh1BiEHDKVjGfrnoPHbDa0xGt+yjpJNhgVPW+lOg66nd
xZhCXGZIZdyU01D1yymVLm100fMe8z4HlNRU0jQM50Ng1y0+YzSYxE+EZmYm+SyrcLmHbG079YWz
UA65ZMHw6YuHCShfXzqHLMgVfSVbTBDpClPzC5zcOHDUhAHFzRDxil4JWmfuNoSHewsgSWyFBBCD
IqDafFGmq/dZKxDdwf+pp69VL+3U7uNeNa3KKwjroAhNda9inUvRrgpe7JZ3ac4n5gZSMMsDG+b9
hnYuavZuDpOXautpesLp3pNr+ObYad/reO7wTCJgwB4SSpLobQ5mJJA5W0ei3rNFpK0q2ha1bJXH
vYc8RqEgdRt/GwEcYS6vaEDRo8JlsE7kINTN8phsRDTv8FL9JAaIKY1jlUuLPADTYdqqbS/CLQ73
MKFt2jsXpJmEsRwfM1JQu6zTM8rfbb4Gw4aGZZj5ODuGoHD7Hw2oXP1N1GaaQzmls8x/USaozLjH
3pXbmaIxOyEnTOPxB6/AiYRk3YR9ehAqceGVboOUPHsdZMlzF3fZkelZwXiud8mrQCW+fOtG1SRl
63UMco0ftxbZdFKhdVrNSwf3tXH2aDhgBb9wB3Xi59Rhq35JDSCtsgzQAZ7gvpHJxd0Ba9rp522B
VGw+gYbRF1lFZXS9ortLNLI8yF3v09Y39X3do6F6nnzC+6PviRjQv+U9KhkW9XX0xF29GpZn3Vqx
OPdWSpchJTFddTFG1KTg/LR2DottMXgEJRiOPjgbFbdDsS7m83AIm0jQp5inWjYX4BNVrM6XuJFD
6du+48d4nATdDWLL3FgOaHj3dU5BuoUKehvVwAAbre1+JQlXe4Va9jvEJ4MTQkJbfVd9J8RuG9bK
p7lKRiWfM56E/XHVQ3Wp6whVF166H6MVY1RUNugu361SynyEf30OEno9o5tI+jHajTVqpNNgPIye
0dSIMEKe5snZu4iikyjOq8loA+tJPMDqZNNsbJMCNkSJ3cN7w4u3Bl9PoEIfzXN17wQMEjHsdu1w
ArfDrAeoL9InqkAwvWKxlvXXeSCmfx5p2m57n5FuLuuMJeRIIjRXYcYrwua6seMA0W3SanE1JmEV
3YBSFoIXSzSCHpybthb8jrybBavpDss3jo6+igj/EpMWxqk1J+t8TTrmgy86nJahKXyC5uYPFxq5
wo9nkUxcJG6JxRfvlmG77ITupjL0BkiRvOfN3NiibjrHTtgWju8GEFhlsejE42DVVdiUA3xG2Fcf
6X4unB7hVoGgDIGFXCCIi8dlG9L5uYLCTfqhJ+E6fCyyBfIWUKP0WmQa1deK7jB8toHc+ESYZ60f
gyuQhyyawGbUpv+SbpqKmwoIguwpUdpXDbwcYowfSu8mxM8D5Izm/kJLAZup1dSbu2spibI7UGo2
fcAgKUleU5HVfbML+NBVZ7cFXItdt9auX3YB9PD55eTA9Uj3CDbrNhYklv14bFtw6vKVxunDmsYw
ZMiV43PyFLSLdfu6Ai/uzqWz6l4jyHNlRdUI2d0McKxNn9CvrLGMYrelyEUr1Fb+jrdTMD4YS6n6
ESsLvxMf1pIUoCD0ts2RNlXqfQNIjl+qLWmjH6PcZpCUCaxvnlnnZ325Rq4Pn5aFd+S0mclPB6OB
9cT6NmwwZ1ScUBinksz1c7RVyu5UReD8OaPlEd0yFIM6ydFfockZNN7V7B2F7uVeaNhaDXmwpEod
Md3hyBXiBSOpJGey6ppjaye+fl+WrOE214n14WNgaz0fBHMJ4BCo7TmWshJ1dViZSlqcbQFU4Z4g
65Ip9Lhj1p20oH5B/wk76ylLiexNEWSc1OqIgUVfoX+9ZtOpamhCc7rFoCeKCm3nu5hog+x+SPuK
oqMQR0kDr2HWtSraWeBQbXwtZ+Iyd7VmNQZ8eyugbMj2cdJI/xL0K0iOuQgnquc9sqsFB7LeeNh9
FcLKFjP7pabdVbtWdX2z9qF1K5ra0CKBKVaHhDbBOEpnK99l41ZLDFWQMgBthMatNmiwC9OCB49c
ak5vZJa1LjliZGc0LzbaJqMt6yWbyZqjsZfO7c4lbE4fwZzsexyzI5u7ZxNganKL5GAc7tqxrdKP
cOLZ8hB3DY2fRBgr8mjWuQvvUzJFgYdYJgQQ3qAGWXmPeXCPAw4GpthltCQxn9KzM4uvsZ+7lF+G
bGuGO2JmaPVIBCu3k9LKAcUjIRUpOmVme16bdG2vkgit7rsqNs6/rLMRLXpNlqGdNvcpuld2AhOq
j0myPG4SQNTiEywSXwrBNvKehp/YuIMALjlBM7FaRzSQZYCZUhrN5jDQJmb7CCZg7i2zjrX7SWUV
Ow9Vt6DBbKiN3XJEW7zOmsPKSVzlE1TmQ9QCaICNxWhs7YtRrqBqYHFgdnVCk5fNVysE/lV9owBr
6y4hRT+nz8MYQhqM+X7Vu2GeJreDHpJSO9Wt5BK9V3LfIlbIPBsxZCqbMPBf+2BC6eodyknUxTz6
qIKtfqDo7sGMYO3Rl8qa+6Bm/YKSIooc5mgqpHmEOaU61028YEqWDSv0qWbWXTis8wFzFoClT0jt
qDyvUdrZE4IwRWzkVTSVfHUYZPrIBKjwZB3HZfeZ7d2OEWLOdYY6Nrs1PWmqBQkVxGnrmy2uk7G/
hIoNX2FTYMi6kQJmBjx4ilzt34zEOuOFmHAMXQcxSWWRIg3QJWYxrsqDpDHwofhcpwjikPS/TLXY
6GfwSZFizy1Bu5tD5rUAoaWLYBqi+Psis5rcIXdnYi8xPHrJJEh/NzVaXXofY8zhSnSKFeaK46pY
Dl36KILaZBWh3ZxrMBMMOgVxEyJrl94lX7NYdNsTGiIoZuwKwClbM7c81iE1ny49+jarM1wTs23i
rtstUemBAjPcXGOCnXTFonA5Fxu1lb3o2mSILzuOvyenDknevVBhsOZVv1lywFDXwCapsSrJa+nc
FxOwSl51QxW+jDLhqN9aGwx5G1VzdBPqicjLYRRM3WpCk/YCDLkRbd8efdHrKhO0KkbbaPPeQf0Y
lZGHiMBBD00HpscwBOsV+lpGXiRTHfPbwCPVKOIhcZiiUJSgptQxVKELAPx60FgrGiIIdzF/YCYh
r2gn9i0yPMOrXDqky+UcAHKYL11HcMQuW9YWoMivDyzVgy62hG5dUVnkR/mKVUqOa1bFL2jTQ1xC
sAA5PNLvMNjHHUdyRoZw+aISi/xQGAw2kpzbVeAktn0bRxez9to9dNAUqvNGSghrsgHF1l6AlJPc
xSoVwQWULbFfG9/CMXlraPO2bd6bHcq0iuQxiFzkoORktu8IW21VcIa/eIfMLlvOEAgLo13dwQDw
qtIW/x6sQ//K18l2uyrGvpGkRxsWEAeCsWsSBJiLCgvfZ4L8Mdvh2PBJCfHeGWn1MLErPLVOFD1O
5ncmQ+gFY04J7/SWx11UQJNuVQXCWwXYV4+8voiiZGxPaxbPyQ/vhug8c5HgXFENWgCAfaz8Ll0Q
DcuBuUiUKfoLyzn23Nel1Uh8d3pt2JlBbR5ds05v8xXUqOEUMlPCNXrwUTekhVRb73DBKEmPSSi5
zxOk5/YRB0/UlmLkkt2YETOPQmZA4ZK8xxsImvOWPm52ZEnRR72rD7EOyFsqtX3FWUDDPZOYCxcQ
JJy7HZ1qc549MAalngIvC/QishsM6/ogd+HWfswm0X3eCYNJ74ax6TusRlxfJtxCKqyYkHYScPeR
SlyILIGyqV4swcguSAZyT3vQoYBbiQfM98ORwAhMOqhLXM4RXwlQUAh/O7ZViyzpNIWsHIdx+jqJ
qmv3lCIqXiQ8iN6FhzkMxs/O8vZinlBbFhATyOR5hJI0iNUOMKqyrucg2vXObSjQUOqdweRd9DGs
g/VtVAxpwLoOLSbUGLOKG8R4WZ90KHC0uTDqkzKgGDLlPPVywnpJlL8JXAOlsj7oMJODl9lylY0Q
COzLUbTj9lUkHVBSUCf44LUHHCAfABruixBg0enbjOZf+qlhA0sQD3cHYNHnBdMxyI3X4+PSZYSf
qm7T6P9sfVCMrU0WdN1Tyh+AM0dPTcNjWME4Zkg3418Dj3MpD5BD2jWveWOrS2/sYJ79ACx6mqPR
n7ld2McoLfMx5VsToGhGe6XNYxzG05ajYWx7lQO3MgMD7sish2ynPOPi1cbzCsynDnXYDJB8QHje
yrHGcK2CrUyyBGE5UtEt628QfH9qrvwrzNQnuvcfIHwceVyvlZW7aV8fAEg9ZPvomewiXrBddIGc
L2c5sMQXXbkU1Tk6pwcUfDv23RRY4dCM+w0Y7xdYv58lz2JJF28tLqOqv5AUN0CcF4yg/j0M7VfY
258VzzSEabOqSZJ9iH2245iVwt1GNxhPwpcrFwG3LxjThsc0HOYdsgYUJQoweQe1FZ0nmKQfpg5A
XYhT/f6aPvG2/+rG/4SdhMQpzP9WgFhRFUd2L6eUiVuNAwIVbYQUPnfZsMUHqBpCCmuZ6mQu0PIV
WYEmmf6dBfyvAHr0n59+7bcJs/Ex2WtEY1k2gvurpAJOAecxO2AoytPjv38Gv3rAP6Etx8GullHK
91sthuQBCjBtX4Y92riHrtGj+w3F7BegTvYT8BJNyCHrXRTveVpH5QSprN3QmOb/84/4CTttxnix
EFOJ90vSo6MbPqdD3eeJWX/DV/zFTfpZXW0aoKxh6grUW3gj5QB3HausvYZW0u+kDn5xe34WWJuA
W8aUjsf7lA07wJcBCwAj4Dfb7Fcf/lMoqfzSQEewAaoKjdQ8HZcqR0hffhMhfvXpPyGko85QjJxx
b6Kt53kyZfCf3fRvgKq/4DL8LKvGx7B3IKxg2Ygki96taj7Per5CPQh2A4BtmRl8hwPYi7G5/vcb
4ld/z+e//0PgFWntEmhHxXu4aMcvbBjtdRvy3/nphp87+F+El5/9S5N2pXxZa7af22pIdpYMmS4g
4R5377xXOGirIa2nvMuMjW4C0Wzta2g3UkEQp6X1WbDW1I8Ml9WUTGgX1P/9GP/zu/9f9Ye+/e9L
sH/7L/z8XZt1bGox/fTj3x51j//+6/M9//d3/vkdf7v40Nff+g/78y/903vwuX//3vLb9O2fftip
qZnWu/ljXO8/7CynPz8fV/j5m/+vL/7Hx5+f8riaj7/+8R1N2+nz02pMyf/4+0vH97/+8ak39Z//
+PF/f+3z+v/6x6P4+I/8m/jWf7M/v+njm53++keQRH9JYMvMCMvQB4/4p7Kv+/jzpZT8Bd1/QBwx
AwSAl3/KgSmN5BrfmvwlQsUOOANNIwKYA0gSVs9/vkT+koUUzIsIY8YwCxEM/8/l/dPz+Z/n9R9q
7m+BK5vsX//4c8X8z0pKGSCyuDROGOMsZOnPYG4dRcyDj9Lsm0WRXepS/pJF63QJbZil3MYOavpD
XzSgJAPRFl5WZtiKkQ/jbTpQeYeiIbtSzranMeE7kLxPYNJfQt6iCEkrgHCFlEHeeCBw+Swgydi/
Eoz3v3VM9E9+U8OQxxjhljFX4py1+n+T9l7LcWNJuO4TIQLe3AIolKG3IvsGIanV8N7j6fcHzonT
RbCC2DM7pq+m1cpaWC5X5m/m1PbTiBYrz3vXomJAJ2JLYe/zpfgxYNlSZVUzRUmRzTWTqixmv4qs
KvFEMrsrGdisLYwVlCOKH3YgbZlGSx/mZasvrEoyKhkGfR7lC30+Fgqa0EWTeLQeRAdHbMCZfqO6
HfoG1zwnLGpv2btiIv/WRrzxQMv8NJtkvNVh11aS6cp562kq3r5K/iJPCRe4+l6U6W7s0md5rFIn
k9CnqMS2f0V74HnqmmeT3MOoaZIBfuloz86nrFNO9SD+8mdjcBu8xDU1FuxsSiWKYjlPVkiRV4kB
QY7uf/OqNWX2R/RnrM2npthJcslLvQ0TR6jBXveq/uJbFQA4fR/SOLYNqjMptevlathnYD6lwvjt
Q7Oasp7y2cSfQy4zeRKtMn0WsrAlW5asR72whrsxax7mBIijOFrUGtq5tQdB5BVqTibqAW1P8doA
QYAemk0ZfvYiWufXgpXSE5WjwK1rbbwjMRh3Blvg1I/1Td4N5amWqwnsHLn1OKvVz0LT4r/kQspc
P9F9Jw5ElqbRKvIN2m/Rrp40nmBt42MNTVELwexolzSCeS3SOPdoaFKJkuv2WFVm8mzSCXdbXsOn
YhQkMGRSf1tUCV3xs8Pk/9ut57vzMxXqY62qhmyhlK+Kpiqv9QI1zukpE1u0ucS7PAqcQqMuQpGB
h+aLSkHCHrJkIwn6EtKQJIxuKJGCJNH09fawakoFgiqGnkI9hu7PP1EOGHz+Z64F1zJHO86sjbRI
+hBs+LRDOCENkyNNE1XZ+CLeOoNytcJBjDw/SswXpSwHCFPlMcybl1rzhauAwqrXmItxhhGppz5V
FoirpP6ROgh0S2nQA0WnwgSY/UM+DtpdoCs3wtAFXjSEvTvRYG7mtuEU0kCLaCNImB4/dEz7rpGm
o0cniIZyhNIRXmtT8yMfq3clrx/i1vh70hYI/pS+AuXahRKvDX+cO2DGpn8w2+phxOqSM57H99yN
piMNYnULwvGp6cZfQBZyW64KNrag9s7c9aPDyR4TLnIjf4IuHKQLQ3DoElvPgjtdM96VMFDthPaH
PU+WRG93MJP7kWziWKCykIDKGH7Ty6HwH8vm02jMyolu6u0EMn2AnQSqIJGfrEyZnqIxVGJHnGIK
Q0E6OXljitdiojdv8pAsWi2Z6IpB97sYyhbuxgz+xDLeO6l6ovB00AfjZDbV5FGyLJ4t2XTjkJ45
6/8mSkPFjjvxr44CuoeC5bjLa+VVlymxwrm5pjZZ2kHXXhlgLhwpC0eGN85AlCiWyaYm7QtUCu3B
yOejGsfNXSNSnihVtmpBKc6Zac47ZZ+Pp6wyYf8bUbKHdJieAPMKjoWDxzGzoBSkfnQD+/09CVJ1
D1eixrQmgJyeIAelllFwVTewH2IFzHKXg30wkXh58vtE2Ld0TTukdlxlxmGH+kuwj+dc20WNrpE8
TzS3o/x11JEGkM0xeQ/DuqFRMsvXRRtIKHUICN4oVBmbsDgiE5Xt4jAavKKsjomf/JoK2UCfFgg1
3QTOn958F0NrDwqaUiSowaSL34BCBO5y/rpgJakJjSYVqBqJi3oyn0y6ai6OJaItlIb/ONehcDAy
6L8Aan9Ffh26cseJVLaxsRcAf6jWBEZZ75xC6aW7GBmI9zSks4QW4m9O/P5a89Pxto95DYJqGh3M
GIu/hCqj/JBX5bHthS2i8kocirOLbIdTRLT4x2KDr95skZmHCkoIsVdG9YOikZTquQuS84gz002h
3OddckNNbBfwgb4/Nb/c8IbMRYu9N5cuudM6SW6As0yiZqSeKlKjEUJnbh8nZWcFW9ZSnx90H0NE
L1nFF0uRNePLzZ7PMuBuIci8QqGuBvYnEm+7aIuduqIbLmHwQ7JMS9EUgyxtPR7wi0Yla2XpCVHh
hfMVlcWXTm/cOYgQCfYq67kDFiDk6bGvEic20ytRKu6kwLdlESMXw+Be034MKJt+/53lz++qjx+m
yDK5jaJYy5WxIgMLYHUHIcpL6Ft0NGXak/S3DwlwN1suqj9yMDtZPb20VWm3o+60HfVWcCOlFZKX
fHBl6LzSeCju6qF8RHftWIkqUIzGgKg9Pqg5FUnqiXvqJvuq2UNt21gp0lKf+HzzUJzQDEDDoqFJ
krjM8NlzLe0zM0JspKR3HN9jhBPYLZCCDhqbAQRHSB+qhit3nsg15Co/ytHkcPds/Iqv65UfoUsk
+aJqghVYHntnPyLu+oq7XC9hHulQngPiHWX1tfnvlEL+M13ncVZv04Cyj9UOy2CrtwE0QJNe6aXl
StV9OmxlLpeWhoFTAtvDsjR5LXNH4u9LqsjSaEAmzrXsCQDtzCj800rJDvzgRnFCsT4X3P4zOIN3
lKhIosFLa3XcjGPSljJvekiXyQRyLRWCm2AySw8eLPuiuO3b2jy0NXksnAow9XOT74Uh7VyAFTdz
qLuGlgLHKV4sxJKu6FV0V/iThUj2Gr+yDjh80YnmXZgj3Iw6d+n4plDbJTxOuW0rVxvnygY1lz4i
42y+5DTWZieyekzLwzmaXka9KtETTPproSUjVgHwKfDn41vTBIOtlM2CFleNE+lX5oaBnHtA//pD
Cr7XBZxYuRKn6UuTqqYnodVPjR9Q/8QJavQPgtia9sy8imnyoDYk2nZSWTf0POjdQU5c4HOdvFel
Bfpe1q6olk9DOd2PhegNbXtUleYvowipvGTDgxG1D5XaX2f8F2KcP/Ai+DFo8C5UUTwUM1wPWXhD
uMwLS58UIt5lAHpDet2mkt7D1XiFLXTHMnv0DQ1CWBm7tENvAtik6sy0Y4T2OE7CLki1n7mEXr/e
yodEo5GvZFfaMNxGGMdYanArAFcO9RzIZ7moSvXqFX3xX4Ygv9Wx3npdHVZup/agW5GYhJ8Fhw5k
OgBFhcsbx3ATDlUhAvIPH/Gk5UCJB5TJ/by1/WZ+M4q49Pyqejen/GquZpCFFi2YSKEr1k3WnwqJ
d7Tlfw1z7tuJXLgoz5+MOb5OO+nUqn1pR7mR7KYEcBpgsrcekLer6jmPqVl9ntvYjdN8L0/DrgVn
YNGs2vVUpemkzpZdwdcF/m/etnl+8hvg4RXiHnYPks5JsklxFj1mllZ1bQziVTnwKiaJe2tD4e86
1eUdtM03adLcssWHY2r3+WQCpaOu4BhieN8Z0VNPyytL5aucxKNKZU+p5T1H0MmqlSc0FHcQl70k
rK+kcvFlUmg7Drpwr1nKY90I9Jzlh4ZsV82Ml6CchusiHtABGMenfJqvaDPfJoH1IlsgBpL6kGpA
CjLVmYQ2t4e6IOURjrVU7eQ83rW5NNtFW+zECTRPXkhACvLfHTDbTE9/jZWy18fkCkTDROU+OUCf
LiAE8rCsmvsiVFHoUd742nemAl2vUI7Q2w89ZAA55SQOcF+yQgi3sSi/w9F2dbFAHNuYF+GCh0TS
an4PGX2k/m3xSOMePybdcKxr/QCfL7HVqruOrOYQd0rlBELkqXFEQ0TIX+k6H6yoOyFNs5sFTAp5
ESoj/F6VVybGoXSZMv8UTDLqv6blWMJ4EEJD2k/N1INJDI7q5B9QQRs8xcwOYALfjDq5MfoeRLpq
PurWtKNDc8pHYUca/VyCHpaLch/yvnNFGYZWnt7Tw2g9rCvBARfpnyrqr1Sx2mWafCoTS2aNSDKc
Yj5rPYDWy3WLbj0tB6eK9Ye+gS6lD3NAQUM74mB7Fyf6eKwayPGSkGq7ZIYtGskJ7c4+fs218cWw
pIKGVvZYoaOs+vrvHH4d5yU7UEiShjMh7t0WAIMTt0XxHvV6/loHc+R1vfRP3+rtBwPdhsAQHqOq
Q1V46uwSENcVkNBXniK0yWEX2FUtJac2MsvFgD3ZoYf1vGCHHRra1/KYXzWa9U73MfMiPaarLLfX
ekZ7MoA7Pw1gmpSgPWG3/KfNuKQrOlWRCR17Hn0N6EJZ3AgVb3Z+p3aAXps4dRike/yH/0nb6iqz
xGs9V+gDG89wpF5SLQErJXWVI3M6wPbI6EbTPp6b8JCUqArAP/T0Ku2cNNOvaZbf8jcdxd54qQf1
qhjUJ1manTCFRwT5pL9DpzdztMnKbRrzP9VBf6Ifzg00cjikUtQ7QxoKv/q8/quK0tpN0IKDoK6/
giYxHYow0+NglTdQ7Dx1TLYcE74+7MnS+J+MabZlwOD4nGUUliFkWsWFaLTdaaxyfvfbWNbOAA4c
5letSht38qW8VbE0i1TcoJZJavM54iRHKAZZ2Flkr31nC9fK8+DAuB3d5Kp+GiXnd/XWzLfTtWwn
3pZ/+pLLrBM7cGiapuiSZuhrGVdLoYLm03jx6lJEUexXA+ry++z3a/LP9zyLsHzvs6xNRcsjoBRP
hGG0zei2iX/qSrpRALqURlk8YhgEDxoqlp+DhH4sUv5GLlQa86NUha4fRa48KXcjHNsBLe3vxyQt
f9+Xz3YWb8mXzwY1a4bldyrxulAHc3+fUGjJgrdofNf61o2F+I4n9E1ad3Zc/vXfxyaHkCTdojZr
WOtc3Ir1wcqCrPKAR12LfXlFYdBb9AQQ+6WIXFjXNcdNjURDJSHcVrbv3/+Ar0uGsDLIOd6q6tfK
19xWkpphxI2JjGi3KriBx+8DyEsi//nr4jIMsUxhQSIgaq0S/UAQjLTXpNYTDpPD09sB9KAiZGGT
Ug62ft/aup3fwsK1yZdP+S7c+Tv5r1byvv8dX1cuP8MiT7aoK6qcBp8neSijGb6S0nq5cVT898K/
SceH70Nc2Pu6pCw9BUsm+yfK5xjmOM0B6n1U255Gdxko+qOKG+1ClwvSHlz0R65lt7yBU74hnS99
3TOfQmurdm4hxPCSkfjy5jv/RnsLueh27Y+WsPmt6PF//9M62R2Fro0D4ev6+Rx3tVflaaYit8Tt
kSeur7Rkq9zwYcqwXj9nH1Vb7U5wQEo1B0nnjXBT3O5n7gY7wRmd5Lk/CQ/dcdxjZ75xJMiXhsWt
AXfRwFqWs/zzTKKKYIS0eTovPMI5PUqedI3SilfttUOk2dVN8mI56hMUVDe+Sk/lS9vY4wtmI5um
T8uSWY/+/IesDtxEk3sQ+MvoS+EotHXnIE9ziBtVpkuk/sHR9MqS0A2V0zslkv5qRTWxeSv8Kc3s
d28APAIyezv5aKJb7QPkBrcfzL+/X/aXdha9JfCZusXmWt+xrZHKdE+AKifB21BP2ESUkBfevg9y
cULOgqxWQT81c4O9fOelvXWFEabdBFtO1drFGBqHFC0Ak+rWai2bsVZIZMUdvRbpUUrmilSL/HCm
OgXfN/3dCeOzIEvXU4kSU16LFqq5MJwoFd2WYp2jDCu1oMO034qBCyvgcdXpJqVHc2epg1sq9Z8E
nwkR04eOlaU3r1Vf/NRRh/BFdeRxBQusEf2dWsVu1kZ/Slg+dd/+GXzzp2L1dtfIE9Nv8riY/L04
IRkIibMGQzf/DA3/pgZ5GIeSF8oGbXBT9gBX+Y6iqG/BEJ+MvnpCg/taka2fwyR3u3Zstvp+F5cC
Ca26SCZQWFltmzhUEz3TJlYrJOcoB5tBp17oNu6sCwUsesBnYVaboi/1odYSOLA9QK8eEqKDhk+w
73caafsuTuytxOpj6r9sw7OIq5Nd6csZGyuJgdWabsOHuAnmycGieN8r416N5ZzHSBjtE5j+u0qn
VF9XdyMKU3bQNz/mJkVSoBWfZhEdrDAb7xGLuInlJrCHNnjC/ub1+91y6TqgEqyS8oqGZCgfUIqz
lGZorDbXaT971iQ+1zLPW5SdDWz8jqbpe0OvnrI+wiapek6K9G4GMxsY5mMvhrGjW0rhJpWaOkUj
PE1TtJEQXLipqJ2ahsROo2ZlLmvo7Kdp08IOya2OlpKIKWuHUJEBG7DM+hpxe6Vw0rnf0oe/FFOB
kmewNBUYRauYkEkamFnEBOFbKTjn5dUuRfImnGu3i7WNO/Hi1z8Pt9Q+z4aI5rWY0G7tUJloXyyj
Pgxl+INK3E05oYhYoPJSh81jHNbHKsAAyxRfckO41RqlRgANourUJMcp1/fdlGyc1ZduU5kdT5OA
dSF+Kavj8jrLVRig/fEEc8rrbgENlr9CL3EowZh267T7CMqd+/16vPz9/426nLxnH2QStKgSeqGD
V9O7xdTvowaZa802MHsy/D/fB/taWSbZPBviarKHqsmVrGWIqdjYWXk/ToNjQNPPoP18H2n5m1an
AngUSTQlXVcNcvjPw+okpGT8Oeq9yd9pJqo99W9FKjeCLIfZN0GMVWbnp2YmA1vA1Mzat9kb+P/d
SBXAnCjVRwaMDn3j+fXhTbaOyDWOGRZ4G5Emz+dhxQZSDpiV9V6zaymBGe6ouLGn3xtOdRRUpMRs
1GDc1onc5B7N9f1W0nPhHpbP46+Ody0LpK7s+KxVfprad9DfG5/00rydB1jNG8pLSiiNBEBBBtGq
U9HclMGW46R0aR2eRVk7zlcz/JWgSFiHx+hRdZIdssWU4G0kFncNmaMwulQEQ9s4fr8ql1//zfSt
1XkhqOQjar+9Z5qZ54foU5Tdj5xbWCyt22LMbhq9fq775Pn7sBuzttYcNlIhMouAsBpXR6pSRtwy
Kr/QXUWf5N+Fqa+ekhp68u3C2vI0W98Hh2bfXin77tjum8P3Y1mhq5fGyudIqwNLH/pUNik/evGx
uKXUETzkT8Zt5c5OAHS8/yvfZ1tw8a1pWx1bophklRoSUjxpnnRoD8lR2omHzaHJG8tjdTmNnSxb
afzxEWevvpcOwY11IzmxHe+Cp63E6dLBr5ow5sD0WTwPVjOWZQSi69aDyxogMrwNOjT4TjuY2jFH
7Or7WfswKv268v+Ntpq1pBdKGavJ3hMG/UeWFwehrl7VsYetEGcCDYA+s8c0/aM0dG+SKqcLOIc7
itgHs4TnqRl0GNqfhTG/It8z2hNGzcgWPQkRLDyhelaD+I2Ks4BChIV8UpzdV72+UUO4eDRZQCZV
TaL1vd681GNMeMwMYepByxjxQ2NIblyrG/WCS5tVoywDUIBTXlvfXGUnTzTrSsKkTx2yR0DNvp+L
Szk6RRCdbSTDDhHX6PVJGqu+9RGUGBzJS6mD75P9Rw3k2vTSh81VfemWPA+3rPqzDMO0UMeA3LeE
QzDKDp1qrx+lX9luRk7BoUP2cWP1ugMKTt6APV/aueexV4scKhLKaHrPIkdyQwdgV0mQTgZA769j
W7q1gJpj2njff+CLM3j2fVdrXUYStaigwXtiF9umPMLEe/5/i7A6kOJwCsp0mcEkEV4EmkT63P/9
fYhLdZZPq2R1GMlCB681GBFweLCu9X1+b3noqGnX+l/mHkGLQ3Qz/lB4RP1lOdlROPnY00l2azmJ
t1ny+dpLB4t89kFXWQ+8OT83ZYbLm+46zpz0N+o+PP9lp3oo9rhkeTWLqEdKzjHfhrvE9THM2X3/
PS5OKvVJaSmkkFcuK+1sFU9KNiZhz+eIm9jJlfcclOn3ES6dL9q/ET4QBWcRqtjXjUFfIhh/tPFv
TbpBV2zjHL54e54HWRVSFNhd4xBOZCAoU7lQHCSX7MdL9r+V2ht3hRvuDPf7ca3IAf+5sc9jrg6A
ubfqylKIOTjDrj5aXuMgX7ZX7XFXvdebFcKL2Z2m83ylQczDeZ0k59aIqKwkEu+h97qduFNCKLJ2
+Z48ALz73e8CdJId+QcEvu9HenEGgZZZwOABYa3hsU0VmlHVM1Do1X+02PLCzocp3v/5PszFZEs7
i7PamqiKjKk5z70nWZA651F8KROJGpYM3AotElQVmvZKjkpAiuM76JR2//0PuJQ6LBrggGSpJX3p
G2RALKpMlHtvbMc/2PwgjCaOIWercKeMycH09Y2AF5/twH+5Ek2qJvQLP+++YTnF615dMrDogDe0
lTn9PQzS2GHXg7R4E/Y4J42nhINqv+XRc3G4Z8FXj54RgYKSuhKu2Op4DVYfAS4LMKcswXwuUK90
M6GTNo6by5e0CYCIhURj5EtdJC/TykRg4uOSplq5DxJb24n0YWQ731sbp/3lc+Es3GpJIa3TidNE
uGqHeGlg5+4Cq4di/Rr0dn27lB5g6c9bRnCbw1xNLMImaooURP9RL/Rfl/6BSkaQvFNx2rxINke5
msm2Uos4k83eqymwoGmvmrtghyaHLTkgrCu7yG3B3cp9LzQxub7Ovu3q6uDVZy1incvi7Y/GFUvX
Vvb1LZrRu60H5tb3XJck9K4zgjAmVnzMnyU3dcMnlIkdyenu65etO/HieffvwIzVZZLW4zzpDZOH
NeWuVbOrTMZ80xc33Eo2B7W6QBrdsDIJ0cuPQam78UCHxzbfUMpzBPd/2+3//8Zbox9LoyriWjG4
OQYkncqXOordNjv6HfpsSbQxtIv56dkXXLKOszt/yMQkHHJGhuN1Ux2hE7i+eR9LLTAQ8pwpcEa0
CP6H0/ss5jKrZzGtOB4CI2HWylJxSvSGyg5iBXrU6h21z40r8eviN3VdAf+scVcYiAGsMvBgmGdR
Hudszyp5Rs3l2NqTFz8iKe6EW8SN9XrkZqCTLUMUAfysfSmtC1NZWnNs5GiyzXdNI99YBcr/wgSx
dQjU+leBwY4rNZUOa2U2TiEu6u/J1C3knUi9F8DMAUKh8tttvQi+3F/LnYViIMx7A4Kcuc4e42kU
UO+qgEt3xRuFlNJO+gTGThd5QjvrO70IXls5c8FoHTKkD5xECf9RjUlwKgTKbBO+K+hMTA10GWOK
sgER8P2iWD/SYLmI4H0h3mk8CmGXfF4UWeMbHUIFlWcUd+jav4adFwew4aJbiExeFW/V+Zb75Lwe
sMQji1ZVU5EW5tvq3O+Rfq/mGHBFrU2UjEJoGeWU7bRKNOwC3sjGmv9yhCzxVEVSZSiMugqZ6PP4
RgFdOJ8ilded9L1/Sk7CzsCX9mQiM1Dv6817bfle6/GdxftI4c42WSMjzzEHbcW9ZiD2SHtaeZzu
jIfgXvfiB9/Rnr+fP2U5a9cBP/IjjWYKAPjVB0WOGXVns8exXmoDp7X630ncXpmzMnp5EMR7Bc+U
B73qk8MslgEwLz/1QKmVjlXqeB/JXYi2jRS744jcv9hKTgmSE7kY/WCAe7dzRLmesN5okKe10A4o
Ut1BNPwazKeXJnm0x6YlOoyGFDzj0SccS58aY9Mpw8ZjYjkQvxvm6gbPk6YBY9VVXgtJyB4UGZTo
dPj+W15Ym0gus1dVFK4Aa62uNWNEjEeLwYmJDa4G5ePY3kNGtKPs7fs4X48rRaX0pqlAXWFkrrvz
URugqS8ZAH/D9qDUxl5PzUexMv58H2advrL0F/ILNSvURoFtrVZG0qR1K9UMRyuekbXsTDQKAb+J
IvITW5iTS5/uPNZqemq6aOgNWqU3q3+j2r1QiQ4qYNoGgb/vR3VhIYDiwZFKBpslf0EE5EmlGOkA
MkwPHqKeju3/MDnnf/8q5+im2DKynL8/1V5pW9nGmGFzmPwP5xKgJBjPZPmshPW5FOhDisIOk4NP
ll1KhRvHx2y404bf4YgJBoqBwzVJFi7zSNwE/3z/DaWPRsdqO0H5Bg9lUgJWpHXHV0fdKBP6Evtv
2byekMyFwjrhTZhmmJCU8Xjn42JtD6agXcMHxXoz35eWXx0VoCoNbAa7AaPjVGFJx5bV3NqGL05e
NIXaQRhljR563QJ3lJAhZm1PcZDQ1OnfkL65bkf/qpHFoyz2EDGU0BO14T2BBRmn4ytd/Qdj8t9k
ubseadifghFFNAl+gi+HvSOH8s8qnf6OauUhiZt74B2nShhPsjj8lHuauAkvUzumbbuLR72HRg4F
s5TqFFerJIIvbjmaWO/EZk5wmRJKr+BPHPykflHmUXYAxYHUAltyj+ZAsrN4SttqVgtXRYLeuFXt
4iwQdhiZ4AGmBkfA+5MdK1Z1hysgyjXoy54MJKiPmiX8lMXa6+mrXidzXR51PUN1EM6DIII3i4Xp
vrRyGZ8FKd2jIV5DTqMVO9e1BJNCxLGjFW9aRFLsCYDlz7HONNuMM2qmfd06YlHdaXit3JqYgYRT
emzabK9xZNtNBPpaRRiQP8PNGi5ywjPqZWVjPYbpcD3MxqEoxvvMnJ/zubkCyo9AzPg7aw2YkUP9
EFj5S55mb2Iqhs4gZK6p10d0NyYHP87QVREnQ46yNvcVOlswGBSg0XG2K0LtPggabxRAoyOajBsN
7w4FPwwNAVLcBuODkKI1LwxqsEvMbB8o0Y1hVr8aw9hJeM6MOPJMsv5W13BlMx8HgLbV9gHW0WKb
ewbOEO96qFfupOM6MMmTLerdWyKoNEl6XeeXLlqEoSbZAKK2RC4unW2gzvVlo1L+X2Nfxy6w6j5N
K6/KhD+BFP8wpvamsXSYMdq4kY5dOt0AbsHmY3MuViGf05XJn1sVRaDKk0Wo4eXsqJtm8l/KctwL
MJzpjpOag5NfZ+aYTsyJJs6kYEbw3lbaDY4VGDuFWI6RDZv++FfSY2+JmxUeEr/qYToZBfKtxrBB
27twDfI7rKVkplkgXlfXrTjA8g1mqYLu8Ccrn6vwuomevz/oLkzdpxCrw1wCtoJWOiFkK/lHrQwg
in12OwbKyGoR9t8HuzgenfqjAoZG+1J+tAJD69CAJ0UJ+72WTQ8ppdUk8H98H2a5SldHNzCdf8Os
rlrE4gLDr5QKtNohDh8VFGVTPcOkqLcH6Vfc/v19uAtPGJbLWbxVBu2byLH3LfGW2kmD3jOdnGgX
mLvMae3iWPRO4Ubu8Mv3na0K8sXpsww+J7kFAs2r0EodyNhekfSlTXOXLLYM4Yygu1ZzlGDXsAUS
ujiB/4Zb11AyLVdrzCEqr5GfuyJy9OFHq28JDF0Yky7CotXlj5biuqKp5r4SA0KovYYWZmJEELkp
1lRTahfifwuwZqd/irVaKosEtDVExFKr+QaTkAOMLc+H4vX9Etka0mqa/ACJ3ToWIAfoj9LIAe3/
GcXcDkp1Q3brwgTpqELw0tEosn9JnCn8B3qnczoK9SnKTwOVOz3ZAvdcWvA6D0ZRYiODN15X84VW
EduuYDjCoXqFr3lMdsVeOgiO9Jj+Y9rg8t6mH8Z9dfj+K156qn6Ku3zms6ej3ssigiTEbXaju5Tw
khtsmRxEAvbdodiKduGh+ina6nXQqaJcyiHR5IfkluLDrrhBPjr+KTkKEIfuaqsje2mRnH/V1Vqc
Lc5ibfmqgfWUQMwWRoE31iH1H/+nz8j5y1vOQMtjdYWGUkgKIBMoPia3/ykaIohwDJzEDVx/I4+/
cF/zFf8Ntvz7szmLFbzyVLIPD3V3ByVoGwvXjd31BUKx7GLe9SYAaIA2XyjMvPHwmYV678UkXaSg
8z9i6qOlqffxvaU0+wi2zC0o/9iR29B8kHAFc6w6GY4IgdwUgUSi2hgACsbkvq7UWyXAPEcSSrjH
baDHqN8K/bM668E+jbThpooGbsliwh/SBzUUxdrG/XVpIdA70iXTgPL+5VlqdLNcW7JRY4Z6Qip1
19YCdmYQ8izT+34pfJ0cDZtlVK0s2Dyium6lZFTf80ZvBy8N+r0xFftafPs+woVcaglBy0+1TEA1
a0mEtJnVtMh7DJLQE91j/Osov5ZORlo5ikMrY3PBfamrAtKlVCctcHikYTkJP6848AywnngBcx0j
+v7c7c1jcj1c9zfb/a+L3+8s1OpAqmPUWmHCDp4cVM8ZmzWRlK0PuGRgn7OZz8NZHUOmkoSqqTOc
6TTs+mPuIlRcHkCl7seb4Zfy/r/M19mQVqcQ9mZ6iZ3F4IG07Rx5Jx16AAW7ctfvMGK9keFBboT8
emd9HuDqcsRkQOsw8mGFYJULE/GoC9JTo0/H70f2BbaxWhfrwiNGsmU+LCNT98UtBonlMaPHVfzV
PnU/peeISp6HxK4TvmaZg0a07lLcE5/TU3e1dSYuU/bNlH6s4LMzsYNrmgwJvwThALu2HvJwtMW4
2mGFDDfXd78f+OUt+O+UflyrZ+Gy0MQdUWEF5deji7uCizqxC8+e3HQ4IuK9gSz6Atdef+jV/ZII
mSD6wseKRZgODqmCbfGf0I2czuXDUv3ELuZlKxW+uIwo1Bg8QyXIHKtlNOZdN+pdgQKY8SJWV3Fz
Cx1840t+PZlZqv/GWC+hMqqUoIrywUN5WHbK++qvimKKKzidV78aCNM7+qG+wRLmv229LZ/UoPJq
QdLDlGj9Ely8IGZqfZxp+YOi/iU2fwL5qfEjRy3mjeVyaYwGBcSFg7EUEVfHJ85sPuxObeAylex0
fsy6FpqIsZtSY//957w0Y2i50PuiOyVz330+qGVE4f2iMlmX6JnX+lGuDhQMNvKPrSDL8Xq2+FU/
8EXwiZwu0h91MO3KaLDPPnw/kovfTFsuHcxh0CpcrT18Nwzs6IXB0+tfuKrsTVT6DPHKoJL8faAL
KTAL4d9IygpYn+KQWoAZGgA/9C6aSU402st1au3zHVL8W5vq4qF5Hm89R2B71RR/Zw7N2Q0d9dTd
Rrvspjwsq74/qfcIwNmyrf/AAGuhh7vNlXjY6qYvn299Xp7/iNUclqEy11LDjxBPwSE5LbA23fu/
gEddOpfP46wOLorZgob3JUv/qDNcFBqc/gp3np3pQovhXaN7iVvu5S101Nb4ljTjbI12hjqZBp4C
nryvuZT8Y3SUPQiTG/vt4iqlJaDrFlv7C227HkRRtlqalrIZPGgZhzH6TrYc7s1m4wrgyP06Zegk
merCajFNfd019TGYkPISAjXeuV6iI0QimldmXe2SYULG1/RyTXw3EgRLMcVTbqinubKEbE2s/u1b
/lWayLdpYOa4iAPHm4wkdxN/NlGP0XZdIDzFUO1sdGJdhkrRFEV/vVV34ZifsCHFWqC9lXygAiLO
XHbfRQ9+GR/9Ao9rEv0jNeeHWJrcSG1KV8BA3uHmQPIH3GJSC/MPdP92kWmcAj/XnbqbDhnw/b1s
xP/8H9quq7lunFn+IlYxh1fGkxUcZPuF5Ugw5/jrb0PetSiIe6DVfnffvK7yHICDxmBCd9uaIOke
y6PQQTmxNfX3gzZBgyQtA02PoW72Ebptjmbg/w0GRli7NDksRueikWcvLf3sWeX3KgH9n5UGbRbd
6xXUb+oc2oy9o03q0ZJrT2ujQ2FUhaPp/W4UigewtNxPdb3YJlr1Yql1DRTEskjYydP7LARmKhCr
HqBeYhsgzxy7T6C9OM4piGDkAQ3lkNoDWZUI43UFLv2pjvZZlp9FFDNLzIimqJ9LlgCiGHLGvKov
JsLeHMB8CIUnyIT1+l1UF9+mvPJUcM0YxdmsMvSz/TL7UgZdJ55Dan/UQRiRy5CtX0ZlD61b6KN+
muvi8yC+txLkw0zI5TwUY1k7JfhWXFCi7RS9Lt6XWkb2Ydt8kUqIE1SCt0Ce0UuK4UYkvXKKWvM8
IA+uJJ3facuOVBCxFeLxgllVPB6k+gxiEtFJWukSQ1HFbJXFH9BreA/igOkAYlbooBXjMSlbvOdq
2Y6UsTsrVuoNy3TBOOkFHD7DiWiYco1M4mmTbv7sGnG5hUyceomiottDefULRPRybxjmxcM7E4Sp
USeifCf8krVGmaBRE8qHyJhAoFWPd9ATy3xZC81LNA4naP/ZQpT6igwdLqgP2onenqa2Pixmip8z
E1cpZQn6DYqTCho0DRQv7jsXBdxTpM7xoaqKyhVjM96HdRlAigizYaqFF2jyKTRF0Dh2wbSI9KH7
ALm1L2MPLYplDN1OMlHlaKXvpVI4aP4vnJZUN+hDyp0eT39Q2xj3UU/ea2ROHQ2ckpKCSBRdGOeZ
5JcSolNO20CkFzWwy4Rkot0RScbcbt8FIESUvcywYq8alZOW1kHeDxGEn3JbI6IHebtAUZS9mMlO
OrVfwc/T2UOdgByJRHY9J8JuyrHV1RzkejrsIKqB8SJi7qawcyY5uWgShOlbofxm5GQvj/0lC8HX
Be2ygy4oR7PQfnTFDO7iDgQzmhmkADR7EUhQKPFeKgjZoUxh2KDI8aBSglr4AE3c3CR3VRfORx0q
yBCTh1R4Xghj0GlTBo4tYwRJl+hKifgO6n176KSf1BADlkQAGyamMz9kUgnyu6hfzhXmYA9Emxon
E3E8mnhqbbBeSSdSgTUzjVpyIeoQOTNUx0pAVCOXpod5a2gVt9G+Mc13WlH0GK7WP7U9cjxVlqL3
XwyLwED6xyl0KNqbceKYU6Gj6BlJNoL3e6UcHxorOqvS8H3WhE9KiMFYEeIIlB0GUr1yeIBYmpdW
5NBo2hcIXuRoQRBKaG7p74QcvJkmNMRBPFXv4xJckxhWne2O8v12UtaDy3gqArVZBntSUsNJqyKx
BwvdVUrbYQCm1t734CMT+vqh66yvEPACHY86I5CvCxudKihXoV1ZrfetaB2l2aTqyYjw255AeVyu
UICSsvtFHPY16pMQmUCoAgKq2O5KfT+3YJsgkQJlI3R+mJCp0xRINcmKdlkkaS+209cMYoRgWu4C
iBg6EBLxwU1lQyn+kCwKKPSVoKqNz7pZY1p4+twt+d1gTpRcTP+IboiTaCpnqckDQRE/QZvT763o
1xJ+StX2G3SFfw1wZ1eiM81pPYOAAoROkJEmpQnSUKG5HUTDG7J5h7TSeYwVuN27GmQRqpW74pIc
oTTv6yqC8NkE86wefhub6JiM095URFC9piBBvqlJ6egNeNEgoWdBOw5CgydRbRwjTxuPkBLiN+aw
1yUMtUbtZ4EyMyqNF6ZfTS1xQEjrESGzl2Z0sduOAO5lvTm2uF9GUoHoqzpCZWgP3nKnAfcaiIdd
kH15cagESQ+tIXDTZrYAep2bxMINk+Uj+NnwxA0/V6Lx3Shwj+jGoTbQrlsLy21W1CAYVR0Rcs94
AAveWLaWrfeLn0Fie6yTXTji+aaH6U9DlU9pdaNSMqtmWYhD5u4y1NHXRo0hP449MoSdVC7HEK/o
GJxgMWi1y+p2zuVz05V2A5EZA5QBGFHadXK7F5MJStAD5LlEP4szVFUvRTS4ZMC/bGD0alKa/SIs
yl4ykkDK07u2RMtYBEgWccGl3xSohUnqqZogf1uKgTmkmt008Y6Eijd3kxNG38r4FlOGqde30X1e
NudaSS95OuHAJx/whfyh1gM9qlx4sE9wAS5IDJRF0CTn0Mgg8rrsalQ9UsGOavxxyu6VsTlYdbgL
6/ASWxNIhn3Sio4s/BgMDJ6kGboji72YV4kDxRDUDWUoufaeNGgeMVrPlIpzpfWfIlGxoWCBQ+lg
lG52B6EZwKtAzqXwQxV/aMkd+gf8JlUd8K0F+LET2LJqJDAGzJia0o2GKkLe1u+WWTmLHYjbMnD9
AZgdVb+M4wGU2ocqNj9UM/jJIFKkLx9KebRBH+2MULdt2x9m2OFZdFFS8ZwXOPUWxuug7iAK/RfJ
OCa4QZUkdRQJNFz15MbWFwLA18MPYyw7MUTItSoD0JJ9U+QPQjWB/k2CyJv2fVlQs8RpbjOogDTz
oGLnOtMjWt3fjiT5lI71AwI9UA5ahquk849EnvGuHRFvNYgZIuVQmNNuIpFXy0UEEVHlg1WoodMl
5UdorjqWVU4OdJjHoA0bXMm54I/Vp0qF8+Zz9RkRCrrQe+3dkJju0KU3pWR8AUFGDWHL0EXXRAVQ
7vxRr0A8rGYQjQ7Hfd4RSMBqkJKKEn1PDPRvqQmUeNBe6WWIdMYEkmrKGJBa+4JkEuR459TwI6iF
uTB3M0gguoAauxQsY16i/0tXfbPpZVfpYuUCmSbNVpIMUJdK0IkE7+KYdIvb9crHGD/fk0SQyEFB
CzKtSqPardQI9iQbD6A8HDzFiHGaeFPuG8UcTNLh9yN1Dr3jFw2Yc12GkKFq0dV4kp0FtBQaGAlR
VbebB8pyVN422AGnwfQARhI5r9mNx7mJVwImhyQJplnuoQgSllKWLD2SjVA0/ph+waxE5EFCFW3Z
aMXD+DsoKhxeMmVryVgssg7okEJ/2YvEA0KRoSAgGE/2GkZu4oPxkJ/RaHZpXQmzsuoDOjLmXRbw
8n4bD7Bndpl3LIjnirrrYTduwnM99ffgC0VNokEILswJL1ewubkYZESDvYaBeDYp0WVJB1onE2qc
URvbVm99HpomgUiZ9J7zGenvZt7n0J//Y4lNSuSzbFHyoR4pav0wBthLO93X+8aZMZDB+3pU1uOq
NTYlsYDAu9FhTTx0+/RgeQgLwdBlPIBzMHWMs+yP72n7u7mrzsUhdnFf/OAseON1+2zBzIecy8VU
UwM/gaaSy8OwS09CAPpzrsds5VKfWWJSEtCm1ycT+r6+dkPZuUbVJi6O5U1oRw7xQEuOzgLeXCpN
N1z7nEw6YtY7TUPSGCkPPBz63puAlNc3cPMgrByGuu4q4RGbkRpHIZheBDX63JZ5gM4tSCElBCGS
8PG6LYVnjP79yhjUvuWGUB4V453sgODMxzNzB3216NDtIlQAIKfs5mdcqU4ZWIAekHV64y5E0waY
HHbmfXWH0Y1APVIguuO2BmyfUkRoogFOCKjOPP91RjdDoVDEr9OlT1UVLBFirV/Xd+DF2B+yx3Ci
JxvMDvQK1MjzCTZaD0RLTnkgvgCitzJIndgZXQjKfRgf6geOVeqarBuhtx8FOAPo86KLapmrwQi1
go4UGd+z96qj7CIkK0EjMXnygBuFl996McRE16lpElqHUTh9yYVVWiFUtRMMiCd7WmgcoAjqIDkK
BSUb5LnOFJBDHf7LoXTWJgMFaQnBAbGGTaiKQEPdr6ADfX0jtzxkvSoGAjoFqi/TUA4+sgNgCnS7
CHlYMKZdt7LpJGszzKkH/VFpyCHMQJdSqN2WOMVe9aKD+iMjuDTsXLbbvWw3juXyeqO3SrbPPhxz
CBSk5hpTwybWiJlP1pEml6vMtYJsJ+54OW3efjKnwUxnqAr2WCipb5RecCI1RIjKmbjZwtD1btJU
8wp0yi4sl7LDimYFj2TkKCJ1cThfjF507AHTNNVEm6Ik6mAue26jSDQlgwQy5rEOxV45LUfpQuf1
pDPmAzm2tvfsjyl2AjsTF8lYqhZzrblwUmdAJdI1osad393etic7zN0+IvVaQUDp99BjgxTSFwEQ
tRygFX7fvot9BGa8pW2VR+F8TzaZE2xWedyUmE72yWlwZQcvuNgLXeW8oAqczKAK4jkg1yJzouW6
1+ZsaOjUvuIXPhq8LQ3ajyBB9H5fPr9JsHlj9JvBxHqlzBFH1RSM+yGcEtp6znTSfCX26HXYeJPX
v4f2g4hkDH/KnW7gFT+1mNM96pLethLM0utn+oH06876Su9ZPJBA6u9ePxY8F2KOt0gaCbLScNU0
vO2R/g/N+/9mgD3aixZDJh7+ksbgna5uTenrdQP/AIdPHsn0YJRtNSdSgw2b0JWgtqcOwuIJ0j9y
OSLRf99HeJxD5yIePxGBRyjJNc6gyiyiF0gkMD5kYL7tg2E3/6BXdu2/4iTQlfyza6Ae+hzClAr1
zKLHXlIGlMWV7DYNiA/iSdqB0Ti5a+0Ve/IVe9xxz/11+DTYrvW6iicUPnAKWy8MclA9SPmeLrRA
9DeFnEv8H2KTv7+pITIoM4LDDhpTcEsVJFDdDXhZY8/ySjzMDl+7sxlxcY23tQzIhEimozsY11xn
ZU4zIPRV0FELfANXyQIFOyFrPY7f0n/y2tdk8KUv+2pG5zWN+DokE9DqNVyIj4mSQPHC4RL/x7OO
Xsbn7mPVQz3LMgzipW/Xbe5Mtf8f18TAyVhpJRlbmFAw/bJHlgeKpDvTNSENtceQcPUKVhfO/YDm
7ufLEqwwCTET8/eNZAyrG0ns/vuNhBnh5xbbYdRRnMAqo8twUvzKn3aQX3dNJGpR04/4Ed91lEaS
9rnBtIgkUabxEWVaWnIn97LsLkUjAyUrgwQU2O53Fk9QcvsC1HHPQcQT1TK2t0VfpBkK5jSM8RvU
eXZWfk5QAv7dpu+G+MgEL8OAHz9t9W1QQpA/lhk3iqQYMyXz4/Hv9kjVU/JK/ZFdu/ryiu2l/9yL
k7gyx3hQGiNPKhow13r4mr0NbQmrcivzLGh7aWd4nSd5Cgq5Kppxicfr19j8uCvrjDfpYtukNd3m
OZIcXfo5Jbyp5ceGp2sLZPxnEeCyKFP8vjgAapCrcozpY5l9nCFuk9p4t7ijK7rKhOEsZxS/p/Vh
kv0QNRFOaMxZLJv8Ii2IU8MUvyQRUNRfkKDJEw4Xwmb0/bSfjxPOq8dEvkyj3Ca4qajKYDb/mjvo
2xdzcB3qHr3/yp4qzBUVLgVKmTFWolJOq+8y0iTSRY0DQd6hcOdh/tAjPzFPd0zdzNE9DaWhs3hv
fJaPb3vJr1bMXF7oHpkyI+8GX4+7+wUsRaKS2H39wRTwG8LRVke83lBc0N0cgdDSlp/7Kvw6hjUn
1uPtPHOjDUY9hpYMT5a0bxVmTlME6frAG6vZTEiv0IGVv06NpWwxRokDE/Q4sOP9ckOfIiBdSIDE
8ntKBJfMu1cEYFuZTIyKoH9eg8guuuif47CKxlswxoMGbhrF9zlivD4/Z6Z804fKeRCMoxabB62H
wqXCuVjpAX3hbCvDzM4uvVBqoQLDpQk6jwyNHlJsL6UnG19m8jUb42ODRoXrHr6JiiubTLggGfqS
NmhXAE+huC9K7dA138QEfFsWN6OxGQqhpRFdm2CMRlrm+b5C33ZJUG79/ZAFZ+MxDcS9cCY70QZf
kIPegetL207fPBlkW1MTpUOLb479nJEVR+Pmu+E9Mn1IaHYe9M1CG5y34A0auHQOFBRefMeVXebF
3kQ59DAphyEed6WNcWQAb/KVMu1C3JdbutkEW8jUqRj3ENFVybhrTLRKmwbgghF2aAQzj2ndcI78
ppOsTDCOqSWmXBQhTAikOavhbppvrIaAx6vgzGptxwQrS4w7aqNMxE7DJ0MtF32NSEWb7+MPlWfR
UkJtK3uOi2x/qqfNoytfXSOjVmBYj3IjQokgDDDajeToeDsdJq9DFMsLAraDrdXymBgESpNakkY4
bY07Pr6wlGMle3EQoV30vRZ0F3KQpxN3lZvvnpVZJvgQMGqXzRXMdm79cfhU5/aMt6Xh55GjmIgL
LMS1ZXUjeTSfxEs+bL6edUwggYQaQ8SQjnm+x0MjFEjmT4+EjPsZllLwdrUuTevU+plXqdm6ntbW
6Bdff1E0VRRWC2tRHWao7p+iPHuXD7LH8ZytW2Jthzl24xS2Zj3OeGfh8Vr4iYt2gIDsXpHC33qU
ry0xpy8Hh0q5qCDwE3bFfrxEB/PUu5WNnCb38bj5zFrbYs6fNBdg5a2wKnIaPcjiDTeJn0iO6kKk
2ouTz3wGLa5J5ghC03GMkw4fjI4Kq3jWxWBPwUOguEATDu+smddavAWY6zUyhzA1BEMZW+znUkm2
FYIYTOD6/NZVvrbBnDj05ElyJ2NRVNkiRMusBplJdJvOPvSLLUjwLXhxoH/Bm9IfIrrFjXlvQECC
ezlwd5e5dKVcHwuxwQ+Z/DBIPuWH4ah53e738ctBTsGJmDcRfLVyNi0uTmGZ5R08SD9P6MZXdiDB
wMlAV9hReNubeW2NwRa0gOIYllheso93A7Fn1Q5vxdvye3jqPEQWu2p8z3vd8ADNYiBmibtJyCws
8UWRgX8gOY7EDqZOLeZrHjmJKR1q+YvWKgXwYV+KXb6X3dQ39sItRgZ/oAoVcK+rrdtxvbsM8qBB
VusS9I89erFeous/dEPM2dV72sfDz4pvRYhrewz6ZDq0WmdKm9tBqVVAPqJCIaB2TcjXdo9XMj8T
zwEDi0EfE6JA0NhFABD1k1ODekaaOIwVPAsM3BitXKp6Bm+xQlV21QrK1mLcR7zIibd3DOJ0RWrk
AtoFfcwvgBcg/Gh0yKjQ+bJmAc6kLjlwUY5zM1kMuIxVIU1CDSSFhrB6SI+UkBM1SiOY9694l21F
oU/e8SIxri+Qrx1+h9WzJ0GOLWyafTjkTorhF9HNPDz/BcjUCsKvHEE9F9m2oqi1fQZr9KwDZZKA
HdbsAcETKJ9sjF8AyLHHirOk9gHsXFrq1qZdTLtXXM7XPelFvryUYtJYoMFHGEcHncC1M57F4bPu
0sKRjLkQkLGgcY+D6Js5kPW6mUhHLjLdGmqYbT31YN6NXu90ipMRt9mXh9KxPIgQHya4XIYWtc5W
b4qdCg3A0h+//UePg/DN8+gOY+Dg8ppxmGjdzPITkA0G1MeTXXIooh0nxts+U5T4BjOUlHfruTVS
NfVYT7CW7aNdHO8WNMadkQg4VQdot0KfqpqcnmN0+yP/sckKAI5Dk7RLiDOlFKM9zw91XtucZW2H
yE8mWEeWC4GkApZFHRmJQju/E9E6haoEmoIhNIfhteosjTyznN1kBQChD9yERoqVNXBfWgoZNRdz
GXa+h06V7PDb4v4hFnlaKOO5SZlD774Q/14ocbIbyj8zY1QuveGdE96uMq5ZgKGqByMlsg15oOQJ
ePo+lOheuv7ttjHoaUXMDVmpgi6PjYTQY9I8cKiieUgdbLkIL+htPBjycCfWFucCoxcUm87AzNrf
p0Bjrsi6npZixCiGL7TzqTAMDOl8kvLvqjk6Xfrz+vr+IV59Msbcli2m2JROhDHqmyqcZGkCAe2v
VlC6UxpEXAZf3nmjO75+L06ikRUDPptlBSLmkkqFxyixmYdabyADI7I1gduNhsS0xyDeGdqCjjs6
QUl1aOLbbFei4wa3CT+6+YdQFRSfUKaVZJCDPV/dpCtRVSvYTlpiVSt/2FWYNXdVP/ez+cANGLcD
gidzzGaGkSznYNWFORkUf1CfF/vBTsO7ufnUteiZnpwG1YAqS1w5L5w3uc6TcWabh1hsspKiNcqS
E55dAnqYIFaCsiRGdX0BXC58jvDtQ//HpswU6yV9Jg3YpqnE1Uf9w0y/7zGDQMJ4q0YfMX5nz/tX
ZAS2kfTJKgPgWjsLYvyIAgeKpM+LoRhAeGsO58ki8+RRVDPM2oaeEuQglFN8mG9zsONAAI7bV/UP
qP1ki0FteVSyFi3y1GfjXRQfIKLpQHIR3CglmAndZvA4jrMNAU8GGeRWc2i/JSkM0jdylDhtkKPe
esHElLN4kYWXVYY/cwpY3GUyUB73ST+XiGjRs635S/18mUUgJbxl8nyVwfG+nBKVTFgmfSv3mmt+
MKHN0meXabdcenfxiHU774bE5Wwvz1sZDFpAZ59nPezSZrLFnZob2mAVnegXzfObV5xKnkUGhsQ2
SgtMV/xtMRGCJ4utEfD7J3k4yw4WRFFk5Qp0dXwZt9bhd7dmWz92a75ifdsvoT8Oy9ZXkX+odL2A
tf6gHtCwRktjlIoApbFwP93R58jrNpbjQmzVtTYJ+t8JDINGkCYkBBvKhRjIROiov8sweBCER/7L
j2eVAZ9EXUrZpI47jph1Ng4C5vGkWuT5KQcG2LpfmfcWiAJxf0yN14MLBoMwI60IQLIIU8rpAaXy
VyyOZ5X+/Sr+MNMxU8VExrdczgPe7AIRnOsHcDt+e/IWur0rCzERpKjIsX06IXaBSTapnew2OQ0E
nValdn/dGm89DMqMqgam2Y6iTHMuR80ZE65EBv3eLwPSpwUxgCL0sjKYFDnpZTRe0HnrLJdXX0cc
MFEYMBFAlijPHXwePeYY/HBzD0IgtALdYzJKBuUNvxmWd76ZSAaUsakZ04x/44YBJo/FL/JhvMQH
iLuKvmqD39YFq4j67zUFaee+Lv/ZWZUJZxollMaOPj7p1fvsThqQcXjF1cv5lKy6XK8lc9gK8BYa
n0q6VyPYH1UPfILorEhAQre/7p08oFYZLIHW+tAOGlb4htwtJxpWqWetDt4SQpZwoW+Z/wdbDIy0
Yp0pLSbK/RaN79RXwFKEAE1/TR6KcyJUBlCQC8KINMbN/dJb/CL3DR/DQ/vOK3MfpA3wE27rAG8n
GVCp6ENeHbZ2kh9+8lbHoMs0T1OH2czfX43upC1dTifJGW9ekdLjLYwBF11I1MkM8dn+vYtwgJlN
ZumR1iYmvQYiDDSbRmRb6u31w8WxwKaujCFrNFJg5yahwbzMQyOJ/nULjy0bV6BfY14+YiGK3VLD
hPrIm5jdxMFjHeTmvz5l2WxVLIV6UVMn//dfhgdKLLl2q5hTC3WfDVt89+Z9JAYowKheSxpo9B/X
1fWeHJiHNggT13RBvgCGjsMrwmMOzGsMYkSgcEO9HEaFo3qACvVyXMD/7BiB7AoE86jcPDHnELM5
qyZMJKmjmb83D7BwTrLGwEYJEpGwi970DTkBncaARmFKbbeUQMM0fTeGO129EyfRz5dLU7Sc3B/X
NZlQJEMskogz/XL/vvlgcwuhvIPmMLTeQZLx+X1ZDSBVG2Mcuf9VkmFli7lRpqFdZjlE2I1JCr9w
J7x77yAV4VeHyskchXCgcXsfV/YY9zBMQ4pNAWtDqezvcb6/HoivOG+8nWQ8JIVCVBZCcecNO7kZ
q64WxjgIkUNRJKky+DkkKGox3UXS7ZgILuk6lwP+myjyZIptLahzTUxaNEiC5MTrTsNNdIinQ43W
lNJdepffPEH97cVls7LHXDalDr3GMae7KHwxI78t/Er9/B/XxMSjhYTHjDFiTbSgpXoxRq9HEAgS
NLZGLo9WdjvntFoRE5FOphZSlnQoyP1c4PfSDo9N06XpUePnK7LPmyi8MsfcNZ0eSVan0Q/2OEb4
PE/5qqENnoswECITYhoVwScTAz0wBU/BRHdxRIUp9ztsKC8w5Tg/2z3Qlj0Yoifs5zKDKjtx1PZD
QnwyNJxny+alvdpIBj1Gq0kyqOWhx9M6aG1jt+On637Ic3UGMEqzjWO1hgFL+U7K2q5T0TNq1b5u
hYeCbMMAgWiO1Jgw8z+/TUx2jq7Il1JvK3ULcV+RkruOuKDbfX53xQ2Jk9bAPfmGu+v6sQKh93Nb
fSSOoir8daxATyOvEqoWFK25ZQ769f8ZCEEq9NxglJtxDD4ViEAalgP+ozYdnNA65WDx098tYcMJ
Oq47o8kW+YUwqUFcDHOR4aPD0ikmz+pbh+OLNJdxbVEMVJBixuiIBSvUF+PjcjRPyiE8viIY5fkG
E2uU4gIawRie+IanxHUAhP7x808VE8sAZSV8g94nqIApOwvsEtbsqX7iCa7OmzrafpH9gSaTHZPD
yORYmxkWN0uHIQfh6PKugjxgHd3kaM0RQvlikBTMRbvrn28zBl6ZZcKOsptMwcCorI/OFTet2hmF
4u4slcWnoicV+i2HkuMw17EeBajnO1tl4PQpdOxslIBHA9wsKHXaIyV/B33g9cVxDsAjjK4SR6IS
ZdVSwDWn4WjWP7XuY0IerpvghALm49+vbBAVMkq9Ahv1vO89y0ZRD7HHIO+Vw7znQwhvSQyElHnT
TJUKc33zIWuwqkNmfry+JJ4JJtroC9VQzYJ64vx5Us519qFNuL0z9HdeQY3HDv/VtuFeHCWzgBfM
g0tnX1tnqFHJb92hCH6LN/DestfvfvOxu2BlUZBLKZmpM2SYgyrBrS7UHM/ebrp4Okxsl8AiZYRy
m/5z5fw/P1HAsvb8OI1DaRAjw0a+4cLkgKLEgIVGsIeFDrCgoGh+pWwL7WcqkpN5VsJPPnDwnm0K
mBXRJGYLc2+hbtmcotefPh7Lgx+Hg47NxMdLQNqMSTnJLoozrZlPd7TCinon/zRzfPKRj2zlk7qZ
tiDmRbQzdqc8/lWTjIOAPJeUGbwAkZhS1PQF+9YEDm9JDHrUjUhG1YTBQrgblnMDutbr8MQzwMQb
o6XFdUW9oom/gsPTriKufDbHzx9FgVafJaoymYQWzhQuqZ2xiw41SFRoFVrfVQ4mKQzTvb4mTkBv
yky4kXXZqFr09f8yrcH3Oq41BjOKKFPNPoE12sHQQCskMAubNr92Qai/sb15dbIY2IjMxcgWmpx/
eq28lkyI5+9sSR/cvIsFSSJaU5kx/q8jwngAvfUp30OVNHp4RUsPxx/ZWn6joiOtpv4oHPWgoK12
CSjQOpAUO4UNNVFQJvGuMk7Qxk5TCyPYeLMeV5ki/lysHFy8kV2C8jkHv3Caehzf5C2QgRAyLzlJ
KEg1fu+RHHsKrE+cwRk8DVRrBHOgAbe+yIkPFPqjVkdw7pJ5kAhctPhOw4Pse4qq7eDksgubYGB8
E2XLCv7ZOeliyAxxLPEZ//3jgrehzDtmgD6KXlAfjdqfcgwJ2pkDkbygVGHgRBjQlWzQWOcRwMJ9
5lNqxyg50YbFBDMN7nUf4Txs2dr+TKBuMc/4WpoMdRLrLqs6xzKPWYgwS/UxUX/dHCdCVRhAacpR
AH07licNx2G8LZPTtATXTfCAhC3hC1O15DPN5Lz14uShMlvDF/QEgyANLP57mOR4IFu9J4sqaYQu
LqrBr4+WTj3lRfib30gVDQhdQ8/9BfevnGa5okgIp/RYBns4yM5EfZ+RlOMKmyt5MsPmsstez0qz
0uAKMfHU4ZMcCm86TCsTTEpKyWaz00KYCJdWtKdKAMWKZXxpNWsfmqm4G1ttdJdEv4+tWfLj2vxg
DBifSWfunvIWS+OWFSj2eGBpWos91YxvufkxHznaKtsx8GqpDNTnhjUrDTVAh3HVyNEepiNgVwNZ
M2jybBkiCXsedmxeZiubdNGrReWzKBh5DpupWHrGJEy2UVa6oy4EMglQP1GLhcdowPFNljUuict+
hJQNai1orTbaBl1pkKAgPBimOP7ijbtaGYPzcTNJ0G2nZuToPpuNXWPMhZsNVeUtGvlxHbB428hA
vqQYegMODpy3fvQrYXBNNXdn9bavWleMBPe6tcdnJbs2Q9RR5dCgYQKC7+dfjQ44p+OIrzajQAB2
tfeC4FLKwUpBqkxwvrczCCORK0MrN5dlc+sYrG0zxyBJlqEa6G2D3KlsnpNx4B35rehjbYE5B9WC
eaXHZJxSDRBXiT2juavlX8b8q2uBZiQ5TM2vctmL6kdzqJ0YgwfX93fLQ9c/gDkUbVgRQ0CrDjRz
DrPag+LzZ/EW+UdzbYT+iNXJk5TSktUBRgz1vtr3UO6DUMuMobN6j4EY/hzsVpSwtsecBy23lm4u
AKQ4erum/FiEoLStbVkEP7N4J8sdZxN5fsIciX5J4j5LYU+rIBzWYlZb4R3xx5THtXPAPKUIKiNJ
19LLIeqccGwuXQJOfZPqWIeFZGumGtmG2QRUDN0pIVkaWPUI+QR9wtBPujhjIX2HNl/nWUbyIGQh
FK2QGLP1HBOI111qMyhcbz8TNXXSImRJhM/9d6L+N6crVKwCgZ+8oYfwysawF7NSC6SraHGFAkR0
jA8YrzyM6Kh+VfTOObAWC0eNGk4tXdtoOB0dqASZlUv8ztZUX/abwyuaS7eyU6vtZKfXoeVkDGTA
lxcP8a4dkbwcHLI4sivu0geDN5WzyUq2NsdAEpkk01KpucZFo0V9Q6iOjHybp7nbzFDnIwHqV8Vf
jKuCmZ+66L04mk5hHjGG6PDoQTbPliQjOYUOE8xEMWdLH8ici5GFtKPxo0zBayGrAcdft03oiq6r
pmhZbBuLGLY6WC1xfdbVXwm5fEJCTnDmG9qZb8SvIHDeDMKxnj9GGYwq0aOT1DM1+j+ii14bYzYx
71Uhh2gg6hMVKIeU2FbByWVxeSY3PXW1JgajRCNuJz3Gt/r3T9vtuGBliwGZqhTBj9MbeFkM827J
MqxH2yWjcS8bN+GQOIsmfLWEeh8WMwT2uh0UPNyoW1DLaPZo4rTFInWgYuPgUudUQ+lmvgCkp1/G
ApLeG2WJ0jI2O/myVLpNjKCVajtvIMNkeNd9dyvyW31YFo7qREUjsQRbphRkKXFTU7zpieAuosYh
A98MFFarYmKhBaKDIV4j+LZ6Cw30+BKJaK+XRN7LgONDLH8Gdk9bRvpdXyYo+QEe7xRaFBpWkYm+
jGB2EN9qbfPyWO0hEwfVIZnnpMaZT2dMq4geRtfSA+C8AQ+r6MbZKwYeec7IwEzYkwYizTCpWTd1
Vh0yZd/Jub/IH9Xy03Vf5HkIAzJNnvdNF1EP6fxBXFyrir2k5tFm8PyDwZjcyKTGonv4/+IfDMrM
TTmA8hjWXhS9+IHMtZVJIv577otR3tToOXwbevJs0b9f+X01FYvVJeabkHqrb+NvjKLrYpAD9F7Q
9Umwrr/DwVf3bVw7X9QSE7pMUkrQ1QtLb25f4+0jgx9iSuYG1EJv8Y9rUQpdHAMe5RK3RaXheKVk
n0cgiyWye/0AX0VDaoIBi8GSu6YFd8jL+5vf1s7bOQYtkjQX63CgaPGvhR+462IwI9KmqNQfkYm1
xT3F10CQbiEDGKLYqKnSADCkybfEH4Z0qCsOzm5mjFcHim1sqecxn4j4x83bfy/2sPmxZEVWTFWG
EDJbslajtJPjXgDoggYR/IdeVNvVsUOPUhPMXLquzaBmZY0BDFGpVUFWH8FJPUjkKH+ZfFwnfu2E
rh6DPGd2c3L7inLl5lNyZZjBDxmiCL/fGkm9p4SLygnjbU7ev7LFZjuGXdlj0GMAc/9ENCz08S4L
P0rQeYRZEY8PqHWXd99pP8Db6dmNlWkGTbQ+FMtkgA+p51g/mod8B73KvYbGenAg1LT5lseTQw/Z
i7B4ZZEBl6JUMQYsgp+8rsIT0l43Sg0O5ElyIDJzo8XdbuDR826f+5VJBmNGtFp0aQSTLzCGe+63
kx4rWwzGKJI41poEW+2vPrO7fR2EkGzqGxfOigk7XhlxE2dW5hicEcJSN/MWJ7Kh2uH6l0V6b+rB
W+6DJyNsjTucYj1N6X3wpliLc/rY+nadFEpJeljD6XtqcHv96eOAGlvc7lNj0ML6/0i70t64cWX7
iwRIFEVJX7W0utt2YsdxJskXIclktO+7fv07dGbGalqvmesB7kWACZDTRRWrirWcAt4r7ZB7u90Y
aHOSgmUZ6UJmVcFNn9OnskYXWjc5bVp5xhpYVutMykfVzt8Vsvql7AaI1W01L8soq6CVr7/gf7ef
YmnbVHM0FuVA+yfS+18Sf5Ib8LwybxPCYq91nScmwGy6HlZbPRCl9tvEOEgugUwtBSPSNqWqqQVu
WodZcs1rgja/S9CSoPnqkVbeJF1muhvFbnRFsCRFySq0x0KwAWQxq/c8hPGLfgP0PL81vi5DFIyJ
3sVVi/kjaOf7zq8bkAwfBsx1N16VY7XnQbuTZzX5qV3xBmLVu+7KUitbQKpV9Ec6F+epUh+zeUmd
hkZ+RbU3xbYvpyoWvbMO1KM9AeDrm/AbeQVJCCPWvSM9/9uW/cP8l1sOtvg5A8EOPxX7YDGy5nQ+
k2RPdt8IGyEFM5MMU4PFRzAzYdI5Q3SwVlmpY/+7MWZSin2sqrivrTZQe26535nUxO9C+9BZNXGq
fDyC1zVz1iaVNUjs3nOqWwYlCHptkalFKRbdpjY+XJbe5dMt9qqM48P1O74bmrxAiH7ONuvBYE0y
HUh5k+XfOd2vttz36eTgSenbubTSv+t6NoD87ze2C5zp0Zpl0fQG1/Os2K9u2gZLiKabLJrnxgIW
nEHr9wYoS/TG+KBOxuwYA3OyeTwZlnrbs+Jd2udPhlZRL59J+C6KTYT52G7vxzN5XxczStf94phY
HOYUnflnWvXviFl90CZUJlFAz5X1QQ3T0jHJdOixbR3kFCerHx7tZCRetNSYXWN57mhaWjl9QwCN
zfeZ7ap2mbuKHh1Kc/o6lsZ0WBXj0/VvvHs1NscgXA2jTEYGWzMduuImNT+sqWwxw76v3SAI0bxZ
zGa1rEB4S0ZfiiYE8JE2txrO+E3Ry65/2EgmhO7oNbdwr4HFvvJOx+RsfKgCE5TfoWMd4wdZT57k
xotNZWmCEts8xNDY/smybkJEuKvMquw/ojcyCV7Wnoe+tCJ8rTfninYDiQ2i4GW1NY/qxMYpGrHD
AtXHMGeNdx4f5kQz229Mc0qsjOhj2xX6uJQ4xzcEuDIswaLhFhMSdThOkswPVqI6OWm8pUs/t0qI
eYvM+LKY8YOKFffhSs49skySqovkfosetypUezUz2PCkzV0j/Jy3Et8q0UqRHCbXyTSSFp/Pqr7r
meZ2BuhzE2kf/a6DfdESKliRdqbFWuQ4yH/6XfLP82HxGUju/qVGBMXdb0Tvsk8oWJQVg790nICM
CImeeRJCQYUM09q/s8BWZr+oYFMGdI3aSQK0V8opfZvLvpwQwU+jzdpMg2oU0Z1NW6ddTxmbnev+
RSqQYFDqFhpoMujHS1fl31sf3vic3CiJaEo6tR1iC1gk4GsfwQcY2AGvvstM8X5a4wVJpIgJ84j2
TYvPxCdxcvUAqsWgP/NN1OPsy58Fklss0sWwCT0p+QA4Mr/HajQMJ6ru9e8kQxDCoayjU11xu2+h
m8s0QjfKlMN1COmhCbHGjC6GIUK66/nQQAeWe3wB6a9tsTaV6rdM9QzBZqxaVWGJA2R609tGEg0Y
gp2Y69yysxRo8a3q/vs+7c88Wfl7mx33PaeJReyEGigWCReYltOidzMuMOf7ROMfJ2x9Zold/fbc
BuN4lHzAfVP4AijcZd2ylig0APjKOMnv8r7Bf8ES7rJa1b2+zPDSlwZf9zYGH43Tv/FIvS6lLhYc
+1FNKQjdptcW660q+o+UujhuXxST0pN670TlWNfVRRcLjhM4R0KVPqvLr+lB62R/Y44dYOqo8kL/
PymLLlYdy7gKk7X7V7QXqt03h3Qvxyjc9CHDRkFSZG9SzP17/oIl3HMt0lAjqICFsgQn3TESn3cr
dF48fABfqScfvN+3zS+IQkxgjGFtLTUQ67zGM7M+l/b6cP1rXb9tujhuT0yM2xUaIBLlnVEHhvpn
YQWrRcHQ8eM6Ev+xr9/dL8IINqQrZnRpWrjXejXcTRo29MWpX9TqWR+Gm+tQ/4/DecESbEia0G4Z
RqigXj9YZ+0jb0lM3Gh+JIcZjM9SlZeohliBnKOxnagCy8EJBZni/0MoWBSH6Pf6LiV3+tkFbjIm
q1lM4aJDQjWwAhv8hb0zHFSgZb/BIyTRw+fj3oDp2sjanBvGNnxadeRLOlkGiH+QK8rx/DrdIFhT
N2dWD3FSLKoo4c6GQ/cbxOMSHXwew9jAoL6RJBW3hKaFrVxDlXkUO9ZYmgeJOn6/roT7Ufa/OigO
2ke90ml6CKxw9knROrl6p5LUuQ7y/4Q6LyiCiRjHWYuM+MJn/T3iKfcju0Ub+oIlhB3xMk56P0Ai
HgUYt3yTrH5+8xY3rFX+O8DRxdl6JRwaUnAkW/V+jYST+QvoHdzWx6zs9KEPZMsvZCouWIyh0Wg8
pkDUs8ZjJlYQIfUu+VYSKyGO1Q9tnWpRC4z5Pfcfupd6sfcD3Mx8s6a8E3xXJDQJE0awc4IxwV+F
ScgUygA3JYnTKIVTK/mbfP0GQ1C/dKhXTavyHf8rV7/d49tgCerXTUypYsxr/1qPoIPG5CUHsPq/
1S24e4cNqj2fIFFFRm0UKW0zgak9ZM3gxPQz2oSx6M99i15sUPiH3FilSSvmpm9KJL7ueIFLM5/p
kH49IH6LBl0mlqAZiZFVdcHg9Gl721Tfm/Q2NiXZoX3lezk5QTGSMszsYcHHouydXn2KDNkSROs1
AlOJpmEtJ+8rUpmAMFW0nVWKIfrBjvS7SNG/68z4lFuRDoOu3kRWyddYmbeGsn6dV+aZa30DWppA
yfUDZiSOZTdjAVd4trXkRlWQzF8I+bBGORJzo9+kqT8Z61dmVo8GQT/qmgdxAs5ZfY0WR7ELvFpL
K+jaqnGnuv4xYA1iVujEW3orP0ydQp3UYufCzu6IaWGHeJd4NaZn3WrG3lltoZbbVfa7opn+oE12
V5qlb9BkdjQogjfWQ++zKa8w3wT6gyG+1WKl9xL0kztq1wWa1nwlJUY61gh7nKP4/cSyHzQxf6xL
rXpaVitOQZTKJVN/s7Q6O5gs9gjrz13aaX5b5KuLx0flNskY+TqNf6R5TIMQQH5rq+DdaIYKv6TG
try5VI4TyX/2qAQV2uKUdS1RFP6ZLj0/PiOFgbIsRg3dFG51mKVDpRgNrFShO3Z67PN3vDu8sd8w
Tg8kA8zHlolNw0ScnNBJMa0WWRC/a059Kvz0wHQnCu7R+47doFnp3Mg6t3ZVlBm2rWJprA5+u8uL
nWLK0Y5tIK4xJovy5HbJs+C68diDsMF3zgxdM21dbA8PJ82e7A4VTl3F1yluhv7+OsBrW8EwA6La
FhbwqDYTH6pNpttjQtEVEpEvkRqMfe1NGBX4byA82t1YwCWCpbB449c4JEGrrW43pX4ZJ/51mN3D
2sgifI+OmGwwTMAY6yMtB9z4VSII11ZRm7enxX/BRpCmKc0uyXBaI+LKZfoejdgWZGLBXh+5c59J
8jIyeQQ7viQtW2gLtLwkp5Ko7/I4Ol0/sp26EP/+FJuXNJ2aNhMCo3oOx5W1eLaFP/l8l+7xbQWZ
22L7mQcKZCnFxr6+/Ytn8iB0c4JZWZhRpiOblhSrWxU/kJr0elknnAyEZ4I2IPEYWVEVQShTG790
SnIKZ6VyklU2SsXftK/V4UUYQa+TqFibyIQwqwWyHFLrn/o+uskr9iEzyJn2oYoJ6ET2+t0zqZtP
Ji5URzCxqjGDdFXu8SUn6ehSt8Hy08xVvtq2x/ef5sbvlEy4PIK8cMYaAdGLRSi2uV+ea6/UNin5
QzE+sXP7HLHzJUSscnIfqiLTzR1BL+CEECArhnWqVsAtZ/sHNDPAeKv5zsYuFwf29kCwsHecA01x
KtkR79y8C2TBa+lVrpfdivCmPWCvxIDV60MwHtPWsR75btnpppEg7oqqWZRZ2OXIjFcrCyqlt2jO
U0HNQzozp59ShyWrQ/q/rl/4XckoPAnvLtEskQacxqSf8B2nA0zLQ2a1f5ij8h8hhExQFBK7jUK4
fFO7H8ovzfC/uyxNNeAVVYbhe5sJt9sqR0KrtZsOEaudMb6JCdaeYEHk9YN6fsC/UvYNjHC5q6Qz
m8kATO+prnEoP46nKcjQC9f67bf8OD/JjePux9lACg6siZJqtKMexRrlcV1WV1VCTyIV/ydeScV0
DQ9GTTN0sb0oV8kSWt2EKOl99oEzDtkfRnc5KAHojrHiUkZAvJPAYJqKT6VyPgOiiq/U1Y7LqEjw
Sk1PS+NSvwp68r7DZpr5nYKV45Joc8fwX6AJFsOM+ySdF6DRqJxckqOt3KRg21wWyTnu3lfbpDbT
KQICce4h1M20LhT+ctQMd9WHI7OUyC8N81D0pYz/kPtg8ZtpKtWZhVqQYYrGYQIlRDJpuFDxhI2M
1hq7hRmfCBmxb6cevmA13JOpt9+muZTtgHudEoKW6ChB4csRXDrBDnZVp2WGAW0x3qMSdcjuwmNz
Yjdv2XIJIBS7bMwj6wyW6dKzEKtnYbSoeO3hxadPhU/Sg0Tz93QDMlgWlgEyA7p/CdENaoQlCCv3
Jioc5vRkHvncQe+rB/M8nFJ4sOIPCebehd5i8r/fBCKmmupKhAHPA31Q3huH3KtcBWxb2Wm4/c1N
NHuIuN0235KEYxQfDJMxDGuUMhzi+/ie+Dyao/emr9w1J+Kk/nCjy7z0PqKp25iUgeMSP93al23S
2tZ0wFCyhoell2NrbhRoQfmJtF7rZJ6c13yHUIdpuk4RzRuUMio+W6Y1HUo1j+cDeVjbU/MNq3O9
/lgbDsy15fafrEN9J/PRz5yOwj0kKh6XGM/XbBRmBSXNVZpleWjNz8ugxke1Ajd9f67utA+5c0sO
xYkdMpSJ4uBzeWvUDjaJyi/KXsB+8SNEtxTmYb9Y+BHNgg20duVg0TM6V0bkLoI8weat+Fx8v67G
O8aOqKAMt3BxTEJEK7Cq4bL0FSCL+HObRG5tnK3lpgZ9y3UcsqNKF0BC5GBPkarRFUDoM4o/Ln6H
XkkGAbOvReRkfnrKPhR+8bxQe7rtAz2YP63xg435E2nCeKfGBGbmjdDCw2hOlAwLKe0Z1WIWEHSv
gcPlqJ0jVAJLV8bVtDMaxe0r8ED6gHyJ6CaNhinTqCnzoTSKn2o+h047gIvKqFYHN++M/mrLi5uq
8tjSP87YkWfm7Ps6tucO+y0OS0Y/9Zr2oA/2dGstiIXMTs0/Xf86ex8HSylhQRE+mIb4UmQ5lmeU
EX4iAaFTBmrCUdarsuPnkPGj/EarcAViI2RJCwaOCCDQoD/xdgC+8KcPZBQbe+qsIZtiwZ/ZFEQb
l0a5Ywmm3uJoOVjW5I92ehjQ4OGwTA3CTE4Uu3tsFMllwo3yK0InpltTT6ZiOfS2w84l9jWqihPd
aoWTnbRPID0C8WlOvevfatdKaBTvNKpT4IqMwgxKM49TueAoF7/0ujtkCL9keDgpQXEonzRZ8WPn
THVKKci9wClCddG5LiGzaBkiHmpAnqYVnWvkWjC29aEJD/+7aBdQ/MA3PjUpkOUEOx2eF5P6sZyL
yCNUKdHllnwwusJDyswlzLrt5/W8tmxyumo8Yvj7+6A1key37MRHF79FUKU1IZUd10jt63rhDZhW
yZf7RCOICL+M1h8Nlh5VpcfoLGn+fM5lCp7oApd/js0ZGPE0kbkFLm9Tw4pTHa5gxoLVxC8yPwl6
P3T6/BT7JdZbvuFddIEtxISk09qi7YHNGUTvqNt+0Y4WZv9AIcrXPibS2b8dLihE2RvlEtzCrOgm
lkxAucz2DDp7L8Qq68ll5ylAjtejWL2cuNnyzg7Smze1DV2iC44gmqwMCx8g76/ZltKLzuUR41fe
cjRksdTO6wySmiZv/ML8hxhhhCqrhoVBUuVm8Bc/RgUsCYy754W5v9GAshMSX8AJscSipE1dqICb
2u8sOqTdu76VPNb3/OgFhhB2K6wmLKXA6A/1ifrrkT+gf3VvvmUjEv9WL+cn2IZOsxOKwQ5oylK6
anE/9EGtmrIbwOO817fvBUW49cQE7/KgAeUN7XI7PhFhLh5hfBQdvlfQPtZVVmqhtHRAUOiWNEgX
5XZdK78ihjPkwdLfmdO7ZZgiJ1I/Kj26tS0nHJTPav4UgTVzLeZT3GVeW08SF8OP8tUhIN7nk1Ga
jT8vTRAdxqK2VTxKNeVrroFpzi4kCHtODLK/QAj3vmK93pczLwG+dTKQK/w1oYTTVkJ7SZQFQj03
Fk0fMj/kawAzNBZZR3m+Zy87spWQcf+yseNtocSaUQPvlSbJ6+u7vurlNMV3Wm+3RWROwLLy2jOL
I5rEHdW8N3RYmjhyy7J20uq7TWRv4N3bYhoa72ZFvkQMbRuigea6RB6tGz4QcFpW87m3jqCx8hpM
hiRt4dimhdEsLHtORv96sLBr4DbYgp+kbWGhe5CnFOokyED9hx4DN8xjCcy+kdvgCJch1xobpNpc
xs74PEc3LPlI1fdj+KXJh7O5Lo5BDBA3Dw62TQcpGCyui7mXq8T7W0WtGX+g7V54mUbKYNbKFM2I
B2r9lo9QoH8Ca7gC7piH+Q+8ClvnLe3rDHi6qVEUXLGiRbguY8HUvNMU9PGsjZtFYFfQdOe6aPyO
izfSxvJBQ9VB3kjFXmg1RLqaqDFmQsp35WJ63Wqf+uEm05t3dfqAMF92lHvqugUUjA7L4mQcGwC+
4Upy3ycIR/HiM5GLtWz2qp6CKcWhy2kG4X4ta8Henl/LWpbh17IWafv1jtWGuaZ4dYC4Fq5SUBRV
UZu0BZ8KaJ0thMyPli27clzVX8m0QRBiiiKxZrMYgFBn+VltOqeZHolxO9E6kPKV79nPC3H4AW/s
pwGa6rlsAfbqY0lPTorFj3aDNc1615Axn59X97EOg4HN8/6DYT3kZ1m/2p5FuZBMiDGq3EzbcXmW
zAoKcqd7BRYF8t6/ktzJ0x3cEF77aoKhXOMETXEmhBvjInaKNUhYjrJzfzvLarN7GghyY6TM8fgm
SC1fHmOCt1oy2bxmar/X1D+XWvZA4f+AKArDtjcbxQ3YDTGGHmc1Cdu2RLZKvZvxMKz7zz2e9Z3G
XEv5OJMHktsSI7Wn81tIQecpGUYtWWfwMqgFNlXNqKMsyp2d5KqzrIaTJENw3SruKiOaTtDloiJb
br3qXGtGtEYlUL1/yypNfD+7v1lW2Uu3ojSJtBTa/ZH4FNOt+jJZi97D0HPH0rnaDU298Dh487fW
XY4YKvpOP1yXcE9NtojCkVoT+mqqMpzQMqK7/fpnGA8Sp72HYOkG/59F9VetNVFZZQWSqXj8lMRp
508RloJfl2HvUm0RRIvRRiB4ITbcox47SMh5JK1drbinw1/XgZ4b0EWd3yIJ1gJD6Is9DesKvhX7
aR27Uz6UH4tcv5tZHDoZxf/tyAtp9D61pE2ie15sCy7YjtZa507HamT0N3a+8oO6Ofa0sD/1oPtY
+rEvNY27H44yBB3I4FmvQ4K0wjLQCHjpKTzDv3xF99Xo9E51Kv3yqZ2RdZeVMWWQQlBQhG0RhhXi
q6LuHLs8rZZspd5eBpjihv0rlWAXFxVkUYaJK4bmotsEj7tvnVt87UGT/ik/WB62Mn+qqNubLvob
3zKKgsTdv+iwzpdW2UwKO46icT3Ube2AdqItJJXZZzqjVyq6QRAiD2TKFFp1OEJ6F6IPlrj0m6a4
c+uhM2f4Co5eJXFqFSuGx1MJX8cpZ5LRhchYsEkNP0WHZ6B68+z0n9TbVp7vv/6J4T8uT2Btlaas
I5w/qSZ30bO7SqfeUrQuunedtu5u0FbrxnbtWER10xK7KurBQfsuXlMSw7T37r34GEJUU9ikTcIS
t5ndYW3kL0ac0NPvVjd0QPz/GwMuXLhrH0ewVApyUeoc4eOoZ2xu0JHi6rGaAuwtEXYQla6scXLv
vXIhoWCv4ppm62DDMjYo8viTj0VEYLo+WCCJ8WbfSNw1c3r3NwbK9r+yjcS/iWY31IEvv7IR982c
9QhEOx+TxBggHvFIyoLat6ivevYnkPNXni0hceX/6OvTfQEVDGRnMWtsVZzuEqP9m52zXncXK/Ek
TkAGIzxC9TCrlmzVUYjFkE1vOSTz0kPZOyARP2h+FaNBDaUrlkqrV7t+DrYYsQGytJrY45tEa9XS
FOFPX7X3aVcd6xFpobnzDKZIAp+9SMvaQAmGWB16GpIOUAjxvKwd/KRSnTa8KaLVYZOs3XNXWzZo
gk2eFA0L3SOEkpbxkTQPY/Mk+WQ7j03s+Pj35CzB7LIppKSKZ7TyFYljZTPW0iIlUoMuRg0S24J6
PtFIddb5IUkfrmPvassGWrDHUz/lbZj368GInmbzQ13OjlV+vo6xf34IrdDUBiixcaWcERnnXT0f
WNN7zXo/jbXz3xCEq7VGLVWSBAg94kPKen9aqSSK21e5FyGEa8XMcF0TtQK/qfJ+ygbXsj4rxcnE
y9ZKS/+6OLsfBc2VqIIyg6dULs0TSN7MoUfl6jDMWBzYWS4CcrchreTUdp5IBt4OmK8wNYK2ckEk
EB3lcxY18yGbzXemDZ0rV81+n+la6NoRbEXWqOd5Qt1bt4PrEu49JS6whRvcm80SKRTYajAfZo+6
xnE+Us9+qB0UkJxE+nDfOdMLQOESR1maLaYNwMmgTlmpLhbvOUlpSNSE/27ByAOGIlsNt4KFd/xn
bNIDyADStFQAU9Iajqti92gVuU/s0AOfUJCk+aOtTBLHsnO/gGlafPxLpSjqXmJ2hanUTdzhfsUk
9BVaj45SL7KtTnu5CPRL8SQ/Sis6ocIJzlaKjI6FXMTLMGrrmwEfRn1TqL0FExk4NFtZJyMEWMMM
tyPE0WRcSLun9iKOSLqRxk02MAaEtp8cNQ90W5aP3TEZkAG1fpPitF5t2LCyVYlDbpWamCGaDorZ
/j6sujsU6f0ay+okuwrObI2AsAZZCLFEFGZ9VMwLDFTTg6l4Db16VYLQziUKvq8GJkGHl452hlcV
n3TU+gj77NAAckfPNjJuXhUYftF6k5cvnjy7vCvXBk+wFCytB3UhkGuNS4cxdtK63LEa6ySxSDvB
r6FtcAT1xj4E0x7LZ4vEZ6157MvVG0kBtGbIslN7wf0WTSz59C0KaqQCGpYidL51tr5het3L3OeF
OtZRfozPC7hfWaYX+cTiANNSo4g1nCPmBZApVd6h7fdQuIZvBHHl54XPy8vtWV7eknxAxg9+YxKn
Eh0o6OiZDyb5VCyncj0V/cf/9vGYYALRAqPTkis/pyECgbUbewxLaSP3jcuX0Dm6OUpuWjYS2QuJ
BquGRBTcj4c3cJpJdFN8r0QhEpwNv3Mv256yWw3MM2/c9nQpnhBNJY1iGTG/Cb9I4rBcMkEB9NfD
E80tcg3Zvw0WSNaxEQ3TCKJuYkR/zleuIrgNFLsRSQe2mxg11wU0Ff56F/uWf11jdm0zamQUg4I2
0s9C7LNiN0Mx6LD+2Vx7HbWPxjg5RNduw4UE1izx0LsCIirAsAX6BWzNEo4UhnktFR0CbisUfu1o
d38tjsy4cEsl3vQtmCCbWmqFoc4Aq40O1R3b07AuLX9qyOQMup9ld1o+SbzCnjMFOT3UEHYLO5WE
+6cgV5zFDSDLnqHKSNCo2XTlt+vfbDdoJM8u1YSW2GJOH72NKzH5KU7YPT0lbuEz4z4DwSxn5tJt
v3XzwC4PElQebb86zg2qYL+ish6xh7RF3DP+yxAXac8McXI+uj293IooHKSuKkk6xQADw3niVVX/
WKNejRWo7xvLeJdlshLC3oej6OpX0bSNuFV8ajSzyiY9GRCDm32LxavVu4yuEtfKlVs8wC2GcIAE
S/iqRemh/BjhVpvmrk0xujUmmJCWjuvw83mFxZBgxAAoo6b4pmlLEuakRwbzF01XqgRIQ/vR7eSF
Ttf8hl/dPUCUvm2MZlANiPhBG1+gxfWYU24sWVyvTqjZsVPXrUQHZSD87zcgmKcx51pFJEnqn9H8
h75IOgll/z534dt/Py+GcdV5pNr1DzHTg0YtJSZwHwJTHcSG/SPiqAwmCZNJZVCC3oodjAo4WvtV
clF3Ag2mWrqKbl4s3kRq71IKM7WiJYpHmIfYXVp4ZjDOoyueTo6ClVPoN1u8JfFb6Y6HvTwmptrR
bwHDh6e4GHoXdh3Pqq6h7+Ksah/72/E9HykZyYk6GJ/FSnBwFMqfSDtPTa7oKkwTXMqrQDzSkzo1
QqDmteo041MxpI7ZHKzmPKK3uAl/SI53xw5e4AmBeL/GZjJVOjIgzzHWC+PXm+oQF1BiLM7shCkG
oFiROZr+hRkyXZEII8bfIHKaQY6Ow2O0Z47KFmc207tWtVvHyPuPKdgTWgxf4mt7YTh4divLJ+0p
6+briSFP3rFMIy2BV5m1cwIOeKc30KMdlrEr+W475hdVHQ3s5Rjhwh/C5daGpM/KjiIcoHkemOa0
Oph/StxKS5RHswc7xGAPP0b8l3pIjkoU3pRz1XmU6k9NRPhwWXo0DBSEkrj7S/Lbdsz1xW/jv31j
eLKVRQUp8dvezEe80/92gSgYicnMuiQkQOw/87RTHTvWx+qWHfqfstUvey9lZjA0O4Gdh2cABKhe
HUrdyEMerky+YfhmhvlsxcfC6EMVnuQTDTsm9gJPuKCrPRpdzgcnDNASZPVtTErn+vfaiSwvEIR7
WaRr1OUDJMLFGdpPU185Yzi6o/5gDqd4ujGiTIK4Ew8BEXMmjKGz7VWlZlUbdTJSyIRlIo6W302J
dTLpY7aWnlnJ6rt7/RQXaII6ErXEdBeDfPaRntdTcv61yiO8kZu4ZwsjRCoXWIJ2rAWjWU0hGWly
N82U4dT2heGih+QcZmifcg0bm8zrInfXsAmSQW/dusgeFYO2DllKfyw62KjSit0UJp9ZddDPrDya
KS502I/9XWxMX0vN+lCwPkLBsP5ZpznmIMLCs9Gc5bBa8bUR847zAnhrCpQ+RzkTZc1wAnm13dk3
EUZZXLTdwTapWE5PaeZpcC2kMX5W2uoxnTw2OUPHZju+awz21HXrqY+L9QaEf5+jNvtzbg3VCePS
PrYjVj2WyoOpttOTmYNiP1XyW0T5t8ukvu9BQOFdV9W9J9fF+Qq3IQGRTo3MKG+G5ETSKbbA+sPk
5HDJ4BV1lPt8lMS5u7cD7x+dc9yYr0lUQFHZKG26PK8s1o58ACPGEl1p58Oe7+IN1//gCPH0pM6r
pq7AoQFx42fOB9PnY4fqsTpKTnHPeUASmzAMHvMu7EsDXfaWhckZzC2hIzFIbjK/mR6sj2vQVE50
j0aLwPDyxCEMrEMSv8W/j3g/tsjCXQRRG9bB0HwBRQhxs8YKKAI5cD+hF/QWm4Pm8eN1Ufesp6lC
icEDZrym8WlIHSoRNfkCu0dCO0yCNRJbtquSmJyEVqN5Cklh4TAXUzUL0+bG7BAdlZDv0Pbi+vFX
w1biTWBG+n5dqF2LxjNVBC8UKKU4CBzqVh5FCnSlPZQnS/F1ZGtB8nR6XnYm1UyueeI326LxM964
8ypM1bQfMtyAf/kq/8mhyqc89lRzCyacZq+rQ6ZWyXIwu7sx/LqSH5mBwa9wfdtnezlDQRONNrXs
lkv1K0j53zcPyiQTXMM8W/XQJvhoClLedfhnmOZuHM0OQ3n7P+qHYCX7COuIpg6y8cTU9G69+eXx
pvdyj7d7wTCYg8ypykxLbDrWUm02igWmZKYziGe/dHYlMRl73VPM3EBw/dzoH5qAO13nX4oPxFWq
T3826JyhIAHjDL6LZ7jFYaCuMqEhzZKB7yr/BpzHuhvwOtPMFZv3FoR7qrt8K/wRdK2rG32hR/nj
by8XdiGqcNUmbU7atgEaksLw4y4K0eVhPI4gbMoSz/5Z/EYpZv8LMgssZBbPGQnhX48pWdIoMMl1
Zga9cr+mMg7yXQSLgoNRpYj3xBrjQGoQFiLZcZiW9nFW1EMayjg7uFl4ZaNeIMTKYtsnWQraBEBg
NCIun9h9bcsw9joxoeImZRh3gd8UWegiXSm60YgXUEJhakiNP2CvVO1kTfTRHJufmjmhrm/3P9JB
vwPfj0QTdw8R6Q+w4mBm7FXrc8KqkMw6j0NU0N8aidOHn66bjb2onPdO/YMg3DNzodg7QoFg1o2X
FX+omepZ4VNbHvXm23Wofae5wRKuVTZQJWYzjnKyR2cYn/Km+1Con6vwrkwisHnNwVgctSkYqruF
Ha0o9SQ/YC/c2grLj3tzr0fMhQ9WCGG3uXvN/S1K3D0ssA0Qzi1h2ZaYSWpbYvf6hFv9v+dYdg92
g2ULXUfgqM1ow40ln+BdPeubduSsJBjg5XUleQfG7qXYAnLhNwepFaU59yYA/1mU+B9WYjO2RRL0
c1kRaS0jkP6urs5/bqqr7VleXd0zKltAQUnrsgxRcoeOzMkTmmZW6zGVca2SvUsHk4jshWUT6xX/
Bnp1GsyBQqilptRTyIKMjDUGLM5Odk5urdH4POgI8SLkn92oSjuHtvn3XpkjJ24pJuHz27ie3mua
4hus/KqXFp5E6xE+64/CrGxnqshhYNrkRMNoO4Qs1AuVSfGqrqold2ovtt+KIkQdhG/TwNgxF+VP
dRjAmv2xRH1xOZrJYzH8vH6B98whxmYxOg4+CfVVS06MNdhzSOsFzDSYvEP7GcYcryPsOuMthBAh
DhFBn2PXLIfqL3SHoWWb53+1YP2r/KR6YIf3mH8dcSdCNPmUH4a4dE7jJUSIE+usMsdaukOt2anb
psPRqKfHoo1O2aB+v461o9sXWMLHmvV1CZFAxPl1+oeiue+HyK8b84//hiLEFiGjY6/HQInH9pba
s79gQyxdY+ctMJwalnJSYbE/iyZ9An4KHJxtndK09imeC0MtkWXPtOLIXlAEfZhmm0bVMCygV+NJ
xtxrfs4O592wnOlUPcoyjc9bX4WY5gJPUIehMaJpzLhUR06knvnR2QZDzvqH8iELqkD/HnvGTfYU
f27cAnQqk4d85wO9yQ6lS96BrjJo7+yT+Sc6AO1T6FYSZd27HmieQQONrvPJVLFG1uNyLpmO41jO
7GnwVb88pJlr3WPV6qm4j35gZ6LsRnIL/+pENpCC0+5oV/cluKkPracd+CxK/b31V5evbo88VTLV
sFcAgoCgd7F1cFGhh+HSs6ltlaKhcQS7i5ePzvJpCObv5COnpLA+c76tOHNCl9xdV2X+UV+L+AIq
OLkiq80h+T/Wvqu5bpyJ8hexijm8MvMmZUvyC8v22Mw589fvgbwzoiDOxay/dflNVbcJoLvR6HDO
CqHZ+jUCufhcmyE6X0Xk48TKvS5rr3vowwqpCy4XNVKwwH6OP8rETB+Vl8iXnczp/elH/kV8GUaU
4EV2rov87rVFUueYJ/AJRoxFAvXpMgfQX1TyMMdXBZUdOx074cXaVeINN0GK0RBYuhkLJQMJhB8e
zJ5cdaiWl9H6DfcxI2daO43k16Cn8xn7vOtsN5pEeY6yAeCoVmC9OdBUH9vQLO3VV4PSF2/A5QMW
t0t+SG5klgLvm4tGsLkllIjol12bjknaqhAr3OiecKrOo/mjzzH3QZrfmMa5c/1Dmf6R9hYobvZ4
SfO6nfgFyuRm9xj0QauPYVVP2r0cDO7s9Fb61XiN73KPdW3ulWQ+SKYMddIEjEPzKx4TBwJDEgYK
2t6AFGTyGBdjtUrunSWiHNIqhsQbWiU/qhInSZ0AmFLobqOcwH77c0wx0BKKPSPv/Nb3QhvJVhCl
NFNq8EvCQ2dfjoRaILaE58jsn+PnXgoEw+6Kb1pmzgfRrdwc6HDHoT3KKrN4smeq26+gLiF+mrJy
JS43yRNwdtfRX9EA0uc6fO7C7tCnnI2ctZN2zZ0wzVZTtT9RJrgZY/kvhg3tPKI09M5LCJMxsIQ2
+o/73hQoHqfDvPOIYnaV78SWECUjGhchCMAWH0VxibRmejNBn/r1XPT5Tbtmf+DmNyLofEU4Lsg5
gdLUDZXyhwaqg1gQLnlWXOKseFlViXFzki/+pEvvK6LbojOxR9P6hBXNy3SPjNZqr8P0U1z5+7UD
rkxfP3d1/aMeWcvcvWG266SuM0PMuYFHHfytuUuwE6fuiePVHJAsXID64Ez+WptyyXT5xDqurZi6
2kRD5jJMbWODW8nRwa3QxEcBZTB1YIEi7Lqf7Rqp2wzZySVfc6xxHt7ICXTOVG/jZwBMfxvP6Vlg
zcUwN5VyQavIGUve4jT1swoIuOxYgqf6UqM55jLYMgpG6VkKht5kQVjtur6NFlEeiVtymY8HKK1m
fJ2zMx8GWswCm2PJoPxNkixF3/DYTF6bnCkefU4zHGAaM3qj9gKC7ZlRz58wBfo0hhHwtsv4gFNX
08h/xrph8tmrriWM+5/hTxTKnyw8v+rcgjUJfe4UcRuA+8RmuEeGhdOtL33Ph2qqQkbnzDYxNE1/
HE3FqU7gsnT07yKKo4FxSgCv1h0HhnthHBrd9tL0oTJpIxQjVlVL6AuzxS0FdvTra2RJoXxJC9iJ
iVdwZmHUmLOSYORet1bux3UpewkteH9dBGgxUr2Y8/jo/cW1BiLOAM8RB4sjW4KvXBRPdWMmDsgb
adRnH/UuiVLCttHwgJIhaXTT28GZLB3khDJq2V506CRT/yt+kDGAwduSYrfn4fhH9ozmIUBpyDqm
+MiGbyK2dAK2mBhCvj4vvDkJnN8nxSNoZVmEP7sGsBFEOQ5j4EAgWPCLK0UV4Au0IF6SV8ax7cYH
GxnUscV1rmWo1sAAwvastWhp72vQtyVh/D0WhpPehRaGg2RHj4vQRD+4YuVc3riMr9gLufXNV1BH
ypdoqBsGfIWEkBtUgsfknD4Ld0UgOYtfsWLuXYvYSKMcSzWF+hISadNYeTN/qcM24BSWa9n1le9S
6JRyO3LVbMREChqr7AXJxd9op2GQa6Ys2GJlTrG9Or/fFayOgf3rdSOeCvwSKR8B1Qvx4w/hx3gq
DoU337W/skcRcMjM1ggSF3yyyY00ysmkcl80uQKbyH4l39SD4od2b04v5a8FlClsojfGCdKVfE6P
DL0XIY7r2kPVBKu0+Cmrgr8bC23WRMxzY+eVPmLOGRRQLm9cePElM2ZzLA5TKP7JNbCRQ/mTNdO4
WCExl5gIXltVYK2TXFkrA4aR7Z+RApBwQRSBWUP+vllPIyp9xgvS4ipIModmZVi1G7vtEVx5me6L
J/B/+cZf14XuH9S7TGoPAeJsZPkMmfqg270yORWQFMaOccX9i7K/i6G2sBHB91uEIpJqQIQMNJfA
f8PKjPPqVMjrsYyLfPVnbX8XRznmSMulJOOgGVEODIGhGm+5npUD3te+dxmUY+6MOgXPC5YUhp2V
z+BcWVJrwdz9+uX6Ee1vHsEpIIQK6CqkJCHSz/IJiW2kByeHYNVXVvuMpA66MqMHFjP67tZthFGe
Xl0qgJkbEIYMqTON4nOtps/XF7QfIGxkUP6d72uwd5FQJD1hSsUirQCpuwbAZ7IB+/+kgn1SJF3o
rvxsBCvrRt09OAXlFRX8bvhP6WJRyUKbVzJiZNJ2T/YzupOOzVNhGRbpbmpus8FMbNYQ1/7zZiOX
Uko5j4Y8XSGX936nldEJj5aZzOodktQZveqG5JZHxnp3D3QjltKeLlPHXMRbzp37h1h/FVKWe9zN
mGMO7p8NpVSGQBvx2YSFpXhovLWwxDBv9RSdR8u4IyEmC51E3I1HMJ0BcHKkqj51Lw6c3nfwoHiy
gRbVmu3OTwFGAcz71S+fe6d4TB90G/gUhqNhe8lTofZ0Zj/S7tZuvoK6VLNYylC7xVcQxPLYQtWi
MQ1L8fLL7xydGpnMnOvuJbGRSV0ScjRFoKLXyIMo9ERQRKoWucqTwiJGk39NSrPoGe5795LYyCT7
sLmYsqUoxCxT4U61I9p6vcX4WiqLdd0rEKP/5LM3Qiiz1Hk8GgwDQjDSeJB8PQAG2eE/gCaxNpAy
w7kCtoQUQ07nyIfyNnMI28hszb9QbgHlbfb9+rL2vbcBYAwQVxGFpeK8Jkd/XJqQKOVOxbSo5Pd+
Zok/FrtA3PVHkfNGGKWRWjTy4Uoi5zlvD2U9m2XcemrFyDJIKnEanw5rI4fSQg0/LbQLLj9FHdBN
08RnFfyedlKEl3k2ErPMltYrNdIPPgx4IfTpU9ZiTn2dxlOdSOgBUL4h9AB2EhdnVpVFnlx0X+JS
4y29BDlKO1+msHue0Blg8knirxmAgGYR0YOSVAfADyteX2t/qVXvykX4LS7HoyGlDrLbmIttjvkw
HOZxfV2z9iIr/H3CSb0zJvEpjeOnOa3u86Y+c03qcnjRy1l4n+SAM026GkFJMaBxB1Ska7mElwgo
k6+VGj6lgFi1ByMJT+ugGl/mhaxSjNrIVEfuJlRaUNX3qcnJKYb3OOWU9u2DWrVAeEuHCMylw2sx
TgEoaG86JXeHcHCUDAhSfGNpEveixpXdCT32LQVA4VpOZiJON7gi8VqexckquLIxhU615Em1lWi9
yfTOi8ZMNUtk5UKZ1514zs9N1N5PhWAZw/q8yv09Dt9vE9mU6qY2JT4szWaFJ4wHO+u0M2qETtq8
osfej7onflRfIoxHSIhvS0xuljX/PCQSevn11eaiPHJmLn/WwgycInEuu0srXERRvojjcsE45nkq
w9uo0+6kZvDAcvOz0yOnzesjaGlsvcPFIE+BGCbm0ID2r6vNwhi8KE8fyfYoOTDDSnDLhuCHkR9a
4XFWVwscUl6Zg20irkxtxmhVJJwEpTKrCPMAaA/JYjuVQYuUG0GzqKorq2tuGkPnJxUIKxbwL1c3
cWjY49IGdbMAxQrEAnEBFOlQ/ckvKAj20fdWEg98mOKI1hzkvEbvjhFq3518arj5po1ru9E1s5cb
Zyp7J53Amm6EfG6u6uwUq/SULImPv5p1YjyvXXnbx+0hDIWjuMKNjf1DCSYlcxURaoxiCgaUAkML
/YOsNmahrHZdYyBC08xa+VVMKqacVmCiD923jp+scAREYBs5hda5QgT3UdduqUVgClL0m6JB7NLX
rhCOQWSc43W+V5f0wI/hsRXaY7sUB30uSrNv0qAWAaRettFzqqp3CgDMUnGxszn6wccrtGL0ujk8
qFx8k6YAIQAZ46RGmK/4JqqVNQqFUw/ySQmV2CnEJgiVQ8krdjIInd0kXOIkumyna/c9nVvQFEM9
dZBTYz6t/KJNAoaBV5DAAtvXTeT10CbI45ajqXOi1WCSTatqsxy/KW35PSsJ3IjGoYtCNvFQPSRd
ebPotSOuaJxLufFGGo1joUmRi5GXX62qh3aXrZqFjNeKo5cD1Ol+NUr3MnCYOZm5ycqb3JsVwV2K
7hj1DVRv0LlbJW0sNcLQZY19ndoZcGOJNAU8XzZOFyKmVkH/UZWip67jXaf0GIfC7MdqdE5eV73Z
zZJgJVw6e10qH5pYSk0571ylMr7WivCSikl7LBupsiUwQZqaKCBZuY6+XqlWlUiSBeTkGiysyc3I
1VbaRj/QyI+upgRAw/xffIO3UdL/qhTZX2VOsmVdysxhUYBtOJWgFkr8rp9uAZF00sSet8RMc/q2
cvqp9pPEOIE19WFRy/s8KXkTUEo2Gvi/Y8T4dRLVO8Befxv5nnOXAa1FvLGsgdqn9zFgUetBu/Aj
hwY0Y72payhmISt/aU15qxWVI/aJW0YDCP7kO5mcsCj1sGFFzYCAPnscx/3Uwy6Dbxn1oFLnkFHv
3Y3XN3cNFX1gWB8o4hHCyzVuvIpr4DU7i+9Se1lYDTckUqWvNTDjYQJOATQRoLs/Bjphkowd0FeR
tlhgybUlzVCMQ6Mkx7XPnmBMjMBqL4DcyKPLZdoaS8rKYWlqBqYOiTdHiXFVy4wl0SUyIAsvOT9A
RNTFLyPounvxoVBzMy3Su7bKgEKnmlms2WvF39fKdMSYrpUDaDtsRRCzxrzdCzo8swjPrEvemn9v
u8UEUJDZjeWzIQ/fsjF/lUftQRUSr8Z81QRXnS+6nUVfq4o7DOVdpGqOIuZuOID1KqwCQOvf1q2k
m1X+kkXZgdcu4dqh7y96GhLxr2KO3TQWDyIHTqVYcRnx2F7ost1zOkTKM67VSpxxj2YbCXCDHDAZ
Kk9OTfgD9BrVXtabA3glWYRZewHuVjAVMwGhKGuARoQAd078sNfgEfR2Mht5Sc2izl11rE5ZGP0a
w4lVYtibrEFPE6aFeNR+8VyiHoFCvPB6gsYmNzKKySq51FejPChCwx2q8JeEHDMeElJuqnqDhCSH
qXexRz2csfX7O/D+FdRDUQ+bZC4zvJcmq7f7U/24fFvRUJHaQhmoQe2MjgiueAeGl7lcwP2/D/Vr
gGxBHzi6EFVwwn007q6epmhV8XJCkgVRm6/qC2OBu+a8kUA/LdRJleGHSZYLu8yVxalcm1/XN5El
gzrJslSBkyxhFQLm2OaC8OA8Xpewm54x0FmD20VAbzdd9hrSGs0gSgiHewPCPq73qsUEZfOrckyc
zONv0Jk2WOEDunCNc35Z0ZHHyuzuPpq2n0AZKbeCdDup8AlL/qsfFdCiB033rKjf+/i16DsnDTun
1HoE0kGn3l1f/78I12EpogLUnbeGyc1ztx0w5SABPRweYrTbW5Kegoc4dUHr5WfWi40pjRz4RlqO
B3U69pBGjALQsmZzHvFCLILUX45Mfurd60AGFaQqSiLmYigjwABV30gNNjY8k3HM3M1+tmXQjWft
XrnI5ggWrtxpn5b1HjTVxZ/kZTHmASZneCEMaVIucNIiUMvxWGsxol9rvoMTYpjg3lQVHi7vIqjt
NOawK9oBC2xt7Qb5cp/Uq1KbYIcNduRET5pVBQSz7I8yM1vJ1NbWilTKKUaAXLD3ErBo7O5DCC6T
RQLD5X+aUdhLZWwlUv5mbRsxqQ2iOnJtK3Pqx217u+oGXrGpB7KBoF+kW16J8KiTBpvjy79i0sDe
1iyIW+auU16prsdQVYi9xgH3oLgShjO6V5DY9bwphbbh9E57UX25wzSbGV7UjhEi/ot8HahcGPYC
nR/lLzp0e2O8Ml4x+ZtdEOQINjjPHPl1tJQ7gUBQo3RSOoR9naXS5FQ/hYyYcvhbMqXSndFPeocn
uSusgh3zYWEufH80QmBSM9wSSxKl2eB3SdVFxxrxRsUYHSHCDiczOyCBjDHx1YG9xmb8dF0q+dFr
y6OUGq98BUQ9HIIWrrubZ+W26CcGj/z+fbPZQkqNe04BZmadrFhW5COB4wEQ6RZwOGbqJufiibNA
m15Y9QWUYOfyrLJ0Z9+K3k+Q0l1FjeMS09QrGr7bQLWmnyMSHogJZ1R+Cx5JOvFP0EnhpN5F0oGQ
NqWTzmNX25fw3CIE4hwxKH8ZXglGZ1Yf6R4H8Adp1KtG7pOm6TMojvYw2mB0dvvvhiXc/ex+hq8J
0uOAzr8zDsCxRc2D89OA+2u+va5FZAs/aRE6dUEWS+i0PrWc97mihWS9owiOu3U4tvkxBIi+riH5
ynIGuyq7EUb5Ag1dVsnYY7nVOjnqcszxZLy+nLdw+dp6KKMHlEg8t0QE0dg5PpV2akdnAu2WvQpn
qTFRQa0xldYdWcNIu05gszjKCawD33dVCckLgVieO5K1HOxOBrA/Y417jSc4q3/OjLJ8EHcp4SxB
EmG2Xc4VWtlJRn48s+eDd4OSjSjKAWQlRsF6sp11ImSYksS8s1rda5nsg33kJMQaiKn7eWKs8C3g
v3aKlOFzeSQAex5ipXB4KsPxW5miWRVpNq0aH3MR+cxsfcj44VI23a8eOGZKmD4nXC4A0bV2BNWw
mxQZcCM7SAueyHKF0Wb9Pm6S1zGW7sJadhVFwzxbVb5ePxvWflHuI6nVvItSfHjBB/042lIqel3T
2RFC8lqA10J8fl3i7tDIVhsoHzLpc6JNIkROCoqmkV8diifFL7zmB4prVupHg8mmPth9L2IuGHSN
6IdAH9zH0Lg1WkErV1wMpTy+JpwchGiId+Z+DHix8suxgiq24EJoOhbiFtG4z6rxj2S66X/tubqX
0hRcRSfQ/xWI56YvBI0iszCZD781WLGP2QZmi/a+r35f8ttDfvMa0PmpmKIih/OKJk9a0tWUe96f
U3l0JxVVEFOr1wqcTZ07TAJQ9ocM15TaBsNQWvGA0kghBxG0UUmFQwwmH2dRl9tBUS9drZxUvffb
LE7tqud1lk/cwarCmISoa4ZhkGEyyprQdMgnfYjDKlbfGMCIMRznVnUFHnWuCHneMjcXUGeEqvBy
XTd3/f1GMGUNS1hXmRGT8KFXXYnHYJHCrPTuxggbGZQmNkY3tGIMfVDPdVCj/y0Eu4121wTtG+MH
cwiNIY8mWZgjGTaN/La7QPUIMmBzLjzE1ASNy+UAncc4vd1r5X19dJESlJ6Fvmgw7w541Ut2K8Hl
qswmtF173kihbua54xIjL8iqvA6Tf+TWTBozUa1asKKfrS8+jI7g8H4IPeZM/cJs/SACPpn15gOo
e1udJFVpGqhKb6PocrucI2c0CQoF//gfxsFY0qi7WqmTpRk1slwElsgiHJMT8qqmCE+ZW6x2xl2P
tVkadV33tViBpw4aqodiMBsCqjUnvstQ5lgZwRzrFKnbWhMBeiH2xDcGY9CcE68IwIJwZPbL7AaN
mxVRDoWvk0TgMxxW5/BWcl8iEQN8zNfaUW/Kb+RFzdkxEjIN4zmyR91N5r0kQUHuB26L2slR7+Jm
KUsS+ER++pJo1lRZxVlBelJ2gVKHrX2A90fjK4o/pcd6UO4OSG3lU/srVksxKmMBisZAcbkftVv9
VAHueFlu4NsUb8HKl2N5iB5CJHLNwWdnqnd7xbefQG09xjBKjHGTTzjph+zQHrMT5yGFYbNysvvZ
r81mU857jMaEj8hiW/utF8sNbeEetGwusG/8gnW0+27u/WgpN55XsyKJPY62c4pL+QrCkhTDfOAp
QweWYlUPKCixezL2kxPva6SrPHkepWUJ9ihk+DhgI91OnVmApjly0Ct0Tr8gFSaCmn186r+yG3H3
jfWfFdPln0hSSpmrITsPEj+7+22s2Q0rYbtvq+9iKM+ur5EkhsTVDctXub9JjBdJf2z10u5ZyGcs
jVEoHy5oHJ9mxDz7FxT/rc6qcHegIG/FR9FnDaszpdE+XCz0JA8Rjy0HjGY7M1CS0NQGHpHaYnOM
7fvw912kPM+yZtmSYejKLbTL2mtBW4HSIVOsWIh/XI+ZWGpB+Rhkt2XQ58Ds+EPiC37rKx58OHsi
en9FBqGZRp8Nxhw/RvBLIWpoDsSK4sSsvvRB/yAdowlVhOiEgrzsSs6UWfxRe2VmdViSqYNLVuAt
Al6bmDouX3s9cpckMzVnPUynwm0PGXoGoy/q/fV93X8n4fr4e8HUEc5iZgwA2Sa2Pjmc2ZG7o4VX
cX4PZK+AkszM8sy8NHaibx1N46BW5YHkBPyQjxtdryke6w0COEK6sNrTvfjVLgPO5FezIRbioZBK
sCSTF+WJjSizZyYQj3kb5PVReKJfavUs9lIjIocGkonJUg/GMXZHMxkQWol24rLC1b165lYe/T4r
uEgwIg3yujckuOSw3hMCDdVP2CT0O5r0QRbVwIdX75ysMrZWP6cjZjrBcmaha/Cs2pInowbmTYWr
gv7Myy1mEoYcGxWwfpBN+dVmTYhhQfboohOqfyRgLeQZ0CVmfC9ZBciMmAWpncTPB5mUzVaxaNQG
2dveVT1A9KgWmmqBwmhwTu8xC1KsFVKKO1eVsAgrpIkY+qxlS7UiB7MBIIWySpO3AVzF1p6dwPzD
Cikj5WZRzTQZMrX2QCo1YPCoPMNq1zMedIfMZYayJIq5doyUu+VBR9+2AF1yJ7Qj26EnPOYveQDI
P4c082dWFPqdzXl8j8I362reC+Y+rJYK5gQJGaue5LcJJJhyWn3hIh3+EyDY7r4Cs0jTQav4GdMe
KGsSV8JYXE4wx1PnEVKU+aDfrCC7+A+Guas6G3FU7MglUS2VFXmIoPd7sfS3p3nsRt4aOvzL6qQm
cfLXHfyuM9jIpCJIsTO0BU2egOtXIoBQyYfUeFDVyBUlZsqNsZt0DqADbVTeldhNhB6Spbid1/vD
y1RhOqKATw2d6ysjSv9JR4EnIchI+YKBiDIKLSzK3FCwsraZaqvm1BfAIH+LJYlRb9k/tXc5lC00
aq2UGinV9eFwO87pYUm+XV/J/m20WQql8VGqckJCXqhjg0sQ44q++FoIiPLJEDlakhkP4r1LX8fd
C0QFQxe1Tw0DAN1r1xUo/K4mmN0XTrTJ9WCg3tzIVvHYfgESyn/Q//2NfJdKec6x4BahqiB1Ruq3
US65xtuMjSSu/rNOvIugdCLmBjXpZ2wk/BahUY9ATXHAnBiPIQdAZOcW77Ou9n0DexdJqUccq8qq
t1hVLOYYfQNyohGNj3KZ3LaplDLgKlhbSClKsyx9GSV4tiiGb2BcRAn/oKPwg2pQPqpchzRXsgrL
EVQzndr7RDtW0gNXFadkaFzu1/UT2zfi992j3NM6qlPSo7Pc1YvEnyKXXzOvXBi7tjfws13UW0F3
k6TOuyYqBDAGvmWAkvyI9IglfOVBAwQ688jVLbQICiyySpaVveVNNlKLtex0jVgZgQKokQ0COLSA
y1NF9Rss20/5WZmY9FR7pT4ApsgYTMEoufFpKJPTS2C/D5Bq+CSwDr+IudPb6uF37jBrAnJx16Rj
jXlx7wZiG9GUgSNe6OJygug/wPLcVZyNLMrS0RGdjln0lhmZxMMbTVxh/WgJ0R7qOzJ4gpj9kPtu
eiOTMvWoapJGAf0zcdOaOdvG8S24bWzD0/3/EIXtWvtGHmXtSSREad5ijROS6pwZW3oUxG5i8XpA
srKE9iZlweyT3/zkQTcyKfuXuKoKSwUyC0lzwgbgKelLwyPNLpjtlDh/YP0K6eoiiJufKMfEcIEz
q0hqJM2OrewbVRrwoXtdyL8c27sU6k2SxJPUtkBPAsK47kmnv1G4W1P12cmzfb18F0Y9RoRibKSI
h/800JM8oMKaY+BPZF3gu/fcZuMoS8tTbq0HBekQohnt6BVO5an2MB1VU7DGu/gQaqxd3MnA4JDe
F0YZXDzqsVFUNRQjPWgm6mJAMCEv58lLXdUmaHwYBylvDO+/PEj2LeFdOGV5oTJWuaxgV1HVLqwp
m77Pk87qPN/V/HcZlLXVKqaIwK2HzGPsTfNsVolg/o+aSBnXWgAetucggmD0Zv7qa47kTfbvcIv1
LmZpInW1juCCa5YJwjCG8SObkL5qR3DXVvPD9VUx5Egk07O55hatmhO9aEAXX7UPS1LW4FqK7KjM
/uR8wAKGZnCMVYo0enMTDqugYNobL5kvvHyvts/X10F06JPne/99Gl4j50Nj1RLy+w3egNLzIoK6
am3NrPOuC3pLIl6TRCVoorBA9kl6c0ikWPoPjR7pTOg0j30z75rPZmmUB5wmTav6HEvLMI6WT6dM
Z0RYrL2jvN4CsIRcGolzyLnV5sThXM7DpZ0aVEtbQ7YZG7j70sS0C4r2aKD4BDAwoHezX9sO8RwK
+FaY8Com3vhTZkyG2SQYaJSKXymwnTA1GXBSEgyRetGBYn79M4i1fj7G96+grBkMSYkh1C0UP1aO
YT4d4tTKBzVosNFlrJjTwAIK2vXBYOdEqkJEbprmvFr5smgBMYPck9cGaKT0kNAD5iorkNu16I0Y
amEFGmNzvoaYaX1SEy+TbvOIYcz7IhTMLaF3BJU7ygSq0Bi0XIfT6DH5lQMuMR5OzSAyHC5LCqX3
SRf3GebXUDVoKmuWn9phsPKY2R1JboZPiqC9L4bSfgAWYLq8JGLu+lMDcMiAcPmQKXewPudmfon9
JShcjgnRsGvXG8Hk7xvXmxtaJ00lDkrAXA7aPaxM/aNzAuwEcEvBtS5Sl8gwqa2SSbC0Pj6my48l
u6+H1+tmtNfWhizEPzLoC6QPwVOnZ7AjxRzt7D5T7eaCMa0LEsigZOHB3R0GMppXlPxQf1M08Iy0
P8s7kDwk9pGZwN51LZuPoRRTEMoE//AxJH2AnuwDd4/vsbk7EZQfemtdX/t+XWAjjtLQeR3jYiJr
J6Mb06V0iU2XF3Bo+THDR+8bw/s2U1pai+k0lAtMblU4y9C/Fmrt5ekfQC98OExKJfm2b/uoh8J0
430oXxJkHePynrFr+wb3vhSy1I3eh2gYQ+sI8R4owvNAspCOGbBfA8NC37cdXzDAAOUYvgus+cf9
t8TmvKhAVOW1AfV4nJd0gzlh4oQ5dLMXgOP6U3iED7tJNmK70Jov0lyEZ5HqlznDKIJ8EjKNoYR7
DRwfpFD+fp57TH6P2M58sMRDcUl8+Zvkz8+on5gzgemw9WPsz876S7Iq4O2zjG7fjb0fJ+Vk8ixC
C7YG+WV+mqCR+sCk6dxNTbyfm0wFqfqMZm5JIxFDwL0oPmmMJG1Uy+Of3p7/rIbuHZ+khkBo4MwA
tWe2BZAC4sFVxtG8bgQMc5Ypz6GXRiRwxFEthRfOZyO81dX/zWPIlMcYBXSDcQbOpakvwL3APPpB
Ynl/lkXRhWC91pdlrbAOHaFMIB3HI0byH6LH+B4tU8zQZj/23igC5ToaSQ5T4B+8zRZUZuJjoOwM
kA4vvWgHNC44rFiKodsy7TDyakAWEPLQi22mPGcqy8t1RdjPbgLsUMAAOJgE6ahwqFYjryPoNkkG
jI/DXYqSaxQAkAJXpfBz8llkXOJuuL+RSDkMWRzVIjEgkdzY/JfxYQDmYBU0T6ENQI7DECgztlIK
SmQZSYnw1y8MFnjNDdt17J8nKP8UCdDx8idwrCrjqmXUB7J44Atghm0AUgVcsuZJDqDkb1gNNrtm
t5FHnadSIz5Y8RR1gebnhultnj0UVcEwvH85UnAUGYrBSyC5+uj3h7JpCiPFBvdvCGpArVCROJ4t
zhvPk6k7wzMrW7D7tAD3zd8SqZtGVRdFBJgAjlTv3LpUbGOazIovrVZIrQYIFRGwm3jJZ+gu8VKf
QueNWEqTtC6U+4aD2DQoHwewaaB1/aAcfjedMptddo0RI9WiQpiDP6FwiWMh1IoB/vq/wXkJotkD
ar6YuIus7Ia7ZQ9tsGRSfppblz6Rypko6IzSfWnrE9DwYjvHXBP3TCDk+NRUT70jWb3Vysjq1pFl
vAJqaC4ZF/1+RWKzfsqhqxVg7HJuInbLW+UtaV2Q/NTOrPUyWwTAHr0+TNDZvREBHUBS/+w62aFN
EJMUvbFOHaRWDonWMgcIP+LrbErPA5AX3OIn0ezZSY8TfIUNeF10xBdmc2QhBe5b1eZDKN+/aH3c
rzqOn1iViFaG+btyaZ3Zac0CfBfN94al3qzDp+xYFzDblfFYOmnNBcjSjebPPgChsdm6G/Lm4v/R
rN6H7aYsWUvVttQGyCQdXeqX6Zx5JNQZL92NwQzd/mVPFR3ZJYnk5ajYrdHkuFgm3G+qCCj5onG7
ZTKlMryZuEEx4xQJ4ip5LQVFtoVktTW+X83cWLxRVi/cLDDekvvXgfHP52hUnCcsvT5xGfxJfCLW
tvZWQh7iB5JaQ9GLXRTaP+F3gdR7sW16Q6/J+tN8PK1zfVRa4f66k2SJoDxIOeP9bYTkERByVloB
LktgdYkw943yDPjlZG5JNPmbhVUQ3/YNrGHwjIBwZu/b/qvfMETSeijomL/56BWmadIjseh/GyPB
0iys4iVogST7MmNeS3YIdsMAJky0OveWkh0jO3tu7cjVHq9v724ws/kQ6goaw8VIQI+F3GXXA89E
O0prflSMxm0kndFKwhJFGYtq5FNplAgeinwxh7gzx+R+HhVnRlHj+qL+xdX/s730g6eYcz3PV4jK
ARGF3IIMXh9QZQEhy/y/zVv/qQZMTu3Tff6+mfTjB4NN3dy30KMMrDcmJxmZKUVgFALT+kUKpWfQ
WjJWythT+h0UwdeFeGHh8VjfiUthKkABQ/OanTGTNbuh32ZtlI2shYTEwwzfMmevmvQSpm6WskpE
LBnEF2zuSrmLwnlSIGNq6sIeeukB2BgLINRHRmLvXyz+XUGoy1Bd4LW7txy6dL8gdk6OiEecJr+f
Ld1cAB3CegkxJVKXYTGmc6enuH7/PzI94yZ8XyLlYrpwAm61AMuW1NleRqARY6aPm1tXkQr3ur2x
zo1yIlJf6OiixtoK+SVU0mBQJ0uYsv9RCuU/JCXS0V4P65Ix1jNJQLT5Voojw6B2z0nCuLQkgY1A
1WgWvyZNuaxYoIP8wUDTQV4igpATmwy5xIuVOoYtMvlpiO3QfmMrk9INMI302UTubSDTNhaBxeUs
DXRKmFCXrNkDGPvsXT+x3chlK5LSDq0b53Ikj1jSyJuOb+AyBEahA5YWGnlbTMuyesX2bvKtSEpL
RJ6rymKCyJF/1nnQMP+8vibW71P60YG0cuV7KHxl8G7Dle6s/knnwWYJdCO7UHBjX6tYgtBbnaP/
H9K+a0luo2n2iRABoGFvYceuX7obxIoU4b1r4OlP9uoXF9MDDfjxSKLECFIstKuursrKPJShBfVX
DyI36DXz5jNa4d3bg1rNEC1NciGWMU56XDCfyFoFwmN80Bx6GN91dLfpUVYvzqU1LtoqSSmGrYw5
VMdBOnad5IdF8Cj0phfX5peyyw+iFoLAE4CYMddMS08qwRNlJbUFvT3PITjBsnCrD4wZvXE83o/s
4lpoDRC2dhQfpWt7M0i+EBr4XT46er0zzW9RljoRIKRWXYguEb6L3dY7hoXNt+xz11IpZEIjG1gC
Tlx4s598y/m8L89ipOo0DH0Qsy3sDmCX0mxq4lqafRGtN+H4G9T7q9lvgi4QpudtqiKvnxmlJEsi
5ronH7URR3opvssHiFoWdo3mhdQG16vP7sTQrn+nNr9GDQ7eMkiyA8j8XnS9vPLDSQvmbJyY6yNe
5dXnOQLiHn4XPUAakj2gmMeeii1ombiVLYBKwN3ux1mFDS6+gj/XxZzU0qziK1qX9Y1Ju/w19WNw
Tcd4PbJmQw2kPZ+j81Yucd0NfwyfJxCQBRKYEYHhwTN86qgnpkIZ24AT/UiQDCnsLeHAdX+CZCGw
A3iAS3zjv2LOdQ2CQYaQLPbjXW1HjnZi3TiDvw36XwsMGDXdv8Y4ly/mfSTRRkTQE3xTou+hCc0+
unVjr7qHhRHO75PeKPQpfx+RckiPrGOCAcHA4etvI9z+Y8V+DYnH+ddgShZVtmLhm3AfH9u/h8/N
XwnUmBWvOKSRhS5j9cef3AHoFjMJOJpFciWRNEtjq7HiZbYPd4NgG3tyZulQ4C4dtdtMa6yu2sIc
F46gqi5KU8SeMXXyFXUWu6mlnTh9uj0q9qdcedWFFS4Cicqo02oRVkJZ2yvN5Pa928V+OH65bWdr
NNwejHPwaaclJq+aiRPPfjBTwJ2/3jayWsrGM/7XEnGbcCZhK2QqWyImS6TvQhd5xQqJve430gds
aq6mTgE5KOi4oQXNN9U2Qhb3kwinbaSlXcdgKB/9XBz3fXNPgq2wbf1SWljjrr9O0GvwMPx/vFzW
z9jCIlvSxTU4zlUhRSySC/TelfrHeM4tibzFInH06rkpPH38HIw7iEnaY2TYWYUujueNBV3dNotv
4A6BKAH8UQJoxVIIjNJAsFg7Ba6EwYry34eRby0tdypoBKr6WsWDvu9S3aGG+B0s2k/yYE4WHj9e
MMj72wNdHycxNbDt428epy/XM5B/AYKbqK2tondziqhD3Qict4xwYeUw1TTuGJAmTp47zR3KzxLx
bo9jTbAF6iIfA2GPrMWmEfNOH6BEMMJGuEciYZc2xU5KEm/IXiWhtbt42mnYQWK1F03QwowHObwP
QH8sVLJTDNXGtbQ+ZNDoSJKiqgoP2JzqAAzRSkE9Qfku1IPVkcLpt3wo8yrXjuCXER61qehdAoAU
st35tOtzAD6UEk28tfipl9HOpLWP00Due2JuZPK2zHJvEl3KCwHMQMQrYw1tw3d4/1ui0CE4+1sB
9XTavwXG19vLuzGdJreDkjpuwynFSOVGjCxQolagrFTopFm37ayfv48Z5XaRAjpdfVZhJ8xDq8dT
JznR4qXqPQHEnLdN/Ydj/bDFOdZZirVsHOFYlTPra231RdpZ/p20M7vqbm0XNsmLI1LLZBhANYVA
uztHZbBTm9dEeRClc9/6orkVmG0tGedBNUOe6thM8NIvjwoaIVsttMx463G4+jhTPiaRc5gDKboc
fQeIZ/XBNYDzFibFFmlo0eBzPTF92Nc5UZxO652N5Vu1rCpIFb3f+u85/sVsBqYyFGEAhQbx0O3H
cwfaYcNitBZbucPViVwY4iayG3rwqg2F6JnmWU8lRx9fIfG4sRu3jHDzKAnTHDUDKrWlFt8LobLL
9MEyhT+5baBpCnoJyJxckVWb+YwStDLjGE/UHunbHKcOUR5vr8zqUKA3z943ik542GamGFUtBaGI
8AhNLmB/q8NvQ/lnWbsPMzxyM0JFMCtYhPB/WbvaNxwt8P7J2hm738jasYW+Or8Li5zfHRJiTLKJ
NWp7YvXpDwjpuFKCAnKydXbXn4maISIxACkkiLNeuoo2arpJYL6J0QoorfcvrYDaep2/LQG4/gJf
2OOidKk0yKxK84gXeP4GxRZI3kaWZEHlBSgFhlGA6BroBjqro1bo/QEdl0EW1tmFtzjKxdzWuvl+
u8yi0zYPbS3apHvSAE64vTVXPfAvQ1CQvzQ0xNMYdD1ej0kd5UBOti9pPB16Y/qrGtGdkEeC7Kny
vIUxXE/zLOxyOyeRJkrbIKSYXvO7YGXQafo5fQJ1Z4mo5Bx5ldtlIDuTWtQ7nQlcK/bwrfDJxulf
fyWBdwQvF1TEr/jM+wHyIFRhuwosTqdFB2GGDsItt8muz6vTsjDGuU1hzgsxGJB8GJLcbqrMFoYt
pBKbtlsmuFMCQZpoyBQs5//e87nq1Baj4Q5IMahRhmVEoq74URbPVatb7VZvzroNMB2DUQDrwxO+
i0ScEKoS4gn071xunViJDwEFGdDtQ7C+MB9muLgnr3QazDVLoQjaDmG7E2ufbltYdZT6hwU20MV5
1go0CKYKll6NM6fRe+hFKZZZi0AbbW2BrcFwu0wqInT+gHcBgBOkDpG3hAhxYEPvxjSPtUPdAlzm
Clo8bg+QbazrjWcQWTElxvnLneeuHgu03+AghTpUhUy120t1odhNnvwYtdIJ53IjPFij/TaI/mFR
vpzSMammKldq6pmthvZAMctsU4g+D2WDbnLJZO8A0ce74Jgq1Ak02RY7MKdo/ZcIHYVdKRyTWfoW
h+KBmJ0bZJKTMgUdUgkbM7O6Hqz5W4OCH1Ij3JFUu7oTUcBDnXpqrSlJPY3oG9Ikq7trYYI7ipoa
TZCuwjUsNtLPrA18Eht2XbaNbWqie3uh1+fdBFGTYYjvMeDlvEepbKRhTFiGeHJLcKhBcCuyUreL
rOS78Nd75ytrqL+rdJu8kremOv0J6hMiEL8+gTuv6LcP0yyTsdnSyAZ/vjOBvrbruvvbQ129Gxdm
uEObZoIYZhRmalP0G1R1OqPxBwkMikb5JMi6D0L7jV29ulkWJrnDW3e1qZcgNEKHd2zl4aEqyMZ2
XE9LgIlARBLcBECZO6lKBsihrGH9RqBIC1f3xtCej50F4tbYil+iNwQ2jqQwOvc/GtyHZe7EGmIj
N30Cy1GtePAWTp1/ub1i61HiYnDkcnPGhpSaDYWJf0A2rR3smx0F417mFn658dRbX6yP8XDbsEIv
VpIL2B8ywAxii8xgY+42BrS2Bxknso5MLvRk+KcDXpM9UAbwHgrge71dnbrA0uz2HDxAqPag1I6G
ijy49yILHVjb9de1C3hhnn9S5EIqEBrDPPLvlh4QV0wSV+u2BL5ZOMvfHtC2UgEOIQTvV85H0l5R
q7DHTBIIVRKtsKohORbpl7hB65Vx0JroMGv5xtyueU1T1CHuB09m4l12uVcy6DZUpYC9QmXq6Aoo
0fJoV6XFszhu4YhW96VpoBsALHfIkfMDhJwpnSLDwFbxKdwmCAX/0l8LBLjabjy2G/tylbJraY1t
qkW0oUaIldCriwpDNHhVhqJpJu/GVvHQWGjrHZqOu8Sdkx9V8baxXdmcXS0k1hCtD7JmaPyc5oYJ
VshWYJfDu9a4BwlTRrEyo2SZ34Ntd2MN1yd2YZA7g1Q3A3kYYZD1PpilxTg2ZzTxz6766TfADysp
FuxTCNrKEuStMIeXMzsJSdoEQka9ToJqo0Icc+hcXcrcNoxdKQ1PgxbaRWr6KvKdt+d25YyYooQr
VxFxa0M4/tJ0FYWJohQ4irIf+JUX7CWfSbhvMuqt2gENlcwy1+DN5+z0JaCndRWMHv1OgVNEHkmy
8zv85O8IZLeC/l57F0UnBXmg+aPPN+4nbcXj4VTCuqTJwKLyR0VW8arALxEkS1qIMHXBq6wUjkDG
cykYxEuQBjVOKcSC1V020c94132timTfjJ0b13iiJ39FVRrbSZE+9wndy6Fp6y3K5npjKY0aW2Je
200QI9xToX4JsSEoaiqJbkPzCru1d+tiRgp+NBI3i8Z834nVE+lJZfVqetJIdKj6Knf1Mf9bzSpi
98aImk8iRX5Ec+U7cn+6VSflYy2ZoxWmSgx2QCYUH3a72Yx2emX4U6LiCSA/GmN4yqTkc1VJsyVD
O1QqG0ctRjdOjd2QyE7dQZ80w4fkseKOfXUOqNUk4uPtfbXiBi/mm3MWAep0ZGS38gS0rzo8IGIA
yYIAGb+nDUNrOwvdM9AX1SWoo/FvBEMtlZHqA/KTiZjsjbDIjpVifpOzDChYA8oQcj+Kh54SaK2a
eLAkZdDYSRWiQgol40YgPSDt4GmoBhMBZz0UVhQ0f01ZH7pQrFI/1SPUahPp1YzRtZjM0TmvpGNQ
ghVSBLzMVmbtBOjSjuTqqxkaINDqd20svBS5or8pSqrtSRTnMA31lTScXkitn0hOXtp4TK3IECFL
O2i9nQfN9GiqreQim1LZ6ji6iGrgU+dEOORCvZub8lGgA/qfjLF1kMHEbxLA5NYND6aeOloGGEVX
BpYKoTw/jsD+144QPJ7TySnKMXchpSz/zOO6uNNiuiNjVXokb/FHJ99vL8iK89Q1TRJNiNzKICXk
g4uwUmaRQCsZCcNuL2fAXnS7PPVaJ9rlHgnjTZ2AlQoDLMJdG2BHhwvjiQbmsWkyKsBd/1NhiKdF
hQH0ldvA9pXS7aVFLugcxZDUrQaL74L3WFl32AmfDEcB7RcC4O8E+sP2xrxeR02XNjkXOhIayaLJ
Rok+E/nMHuIRMPP3uQ8ou4+NU5+2R3p9unRcS7quSISAPpOP6wVJySS5KpFkRrbOlI/ReCjzr2M8
QT86hqYLfvTzxp0k62z6Li98RKYKQ0uZqoz7gn3VItQYdDUsZ7GBrsSsTDY00e+KtovuSZPGPumM
Yh8a3eTOI72bMghzIgqzZEpRMjAN9DjNaW51idq4GnSjjRKeoaeync/oeiLz8G02QzcIA18mwpm0
yo5CGV2Y6VuktY1V1EngzrX0qewaA3XGZrK0VA4fWkGiDtTlZ2eYS8mtgmanBNCB7+XwBJrj72Gl
PucKKDsiII9T7bNQRz8DqUIArene0MZfwhjdX0l2MKBs3sIl2XVQwJnT2TQgAyh2j5j/17IWwCmh
V4mdtELlQ7/bLvocGkdziYzmUGR2AwimVNLOnqCA7KD1RrL6QDH2YqVWHlET7UQGDc8sJYM/bGqU
owL5TiLDbiZjbVOhfSajucujUbCgbh3fY1cluRW0fS1YHQhoW+jH02hfmSKEWcz0Dq/K5EFJxNSl
iax5fR7pp6LqIcs8qApuOBXYXVroUM+eqNOhHnvUjfQkCmlg15MGQd48znH59cXdCHYuILPlPnVo
2J1jGdWkNIZsHF4Klga9WQcKM5pr6lm5E1JZ2KFZ8VmQC8lRarTh6+mEBt6gij0x0/1IgeCNnOb1
YZS6fJeEUVhYfTGqJ1Xt8X8pdkJ7J5IK0TEk0j+MVeHWSjieCz3Oz1nQ1848p+eUik8CFb3JHHbj
OE22FvSRE2r5fSWObtAEgAqizaCvBHJoijS306z2EKoNdkWDvTCFDjQRbGjAQyRZVtPXpNd/RKSM
rHJAF33eNc8Vcu5um/bECXqJnhSknlu1ls5hmogQ7QEXmjZO9DwmE4ndaJ4FSHiHxZcp0NLeituW
3Am6fohmxU/z1sdzLrbbeRJtqQdGe2iOOqWvYCLzh6i5S4bJNXu138Wy8SrI0fOEeWiiFLdFCo1u
hDhTLN4HpRE54JexO0ScOzMZ0fxjBM1ZCBrDj4L+MNJxl1Ka2wVSXJNWH8SsAZlgcsjC0imj4Rn8
6ZoXlY3gGUYOOfMmKu0qawHqljAxkFx2egANHNDJiX5CA8lpALfWtBkRUtJ9FYOxc1qw+UQ5fo/W
IbI1x7uGDM9ILSBXMPV2Zw7DGUVHMN/luzASrQ6KWI4oZA+yoHpxOtyrGggeI7TzlTSz6RRGfpKC
NmHSnSySn2RQPY6l8DnG9R22yZdQIojIslg7JJJOB7vXjcmVaRY6cVmehCB8CobgfpaQtyjTHfzC
oQZ3KhtTum9VIORD864l4XMUlJkdyPk9dJDAFBtOn7WxEP8uw3Z4lBP5OMUCiNWrYAf8yS6aEYAJ
VEicNphyF08bHGE8Di1kUTNPqitzI8ZduwZBtS4hf60jrLx67/bgJlXCQhRxQfQQZZrFh26P1ne/
xS4NXcZ3vA0UlK9TtHDVC6NcoCeHWd+ZFYwm++ihKq3kJb+TJq9Pd8EZqbQdOCZOKHRFDGbr62ez
eyIGnJcVhG6C7j0LzECb6M+VS+vim7jroxVRlwVyTASDqgbZ48lRMmoN0tckkzwUpqy2Tlx5ULYu
6OuY92Iq+HasKBy0Adl3EXoTVqw7zZ4xaQdO9nlGgxvBjQl5WTS//kaD/JZlLvsWd4UuSNm7ZTcm
L2n9Q3QzjzFdJ7ljIiAZfE3IWMMDtsBWYLLS+3s5bi4YUoosiXFZg2r1S507BP17OEj3zSnwaWzR
xumgMwTYwH3tSJNbn4LgPqdHyZWtGKysG0HSauTwsR15OguQFqCLgG1HpAo+VR5rWmid9IFJY/zG
vLN5vYpTQK1MDAYqM/joqAR4QGurGSsOFvMP1knGD781y6tLrMMFKhpqIQj0LkMiahgJbtBJ9GJJ
BW/nkdDnlHRHWdnIfaxEmTrSV//a4THiWjEh/FBgp88Ta46LB0GWXwpjM3fFotXrqfuww23ZJqqU
aBJgh8hgcQ53QmBBNM8HizPrQSqqP6LpYDTYRDJQ9GP/cJl3TZ3GnpSS6Akikp3mk47w7Pb2W5u8
pQW2iIu4FbyIrda02H2yBnw7brJ+rvf65N+28p4f5eduaYbLF6WgUtHLWEbcEtnxW7PHAdvjPZDY
P9TCFnbq9zm2ZuizMXRu9rNOLPk5CJk8w1fI+jR3TOvrfydqv5xb7hoIjLpI6IS51fIfgVRYZQ2N
abCh3B752mWzHDh3CAjer7UBdVAvEmffyCix4kjZD0bmVPG401o5cW8bXOkUuhgX32sOoR0h7AxY
VM59Y5nfmbYPUxFRq3c+BeqCK+n5D7qhLq1yh6Oah7qt2U7NP2moG+9qyOwhtMqd+RM82XbX5tqF
uZjX9/fYYt+WI81DiLiwyMG8N63G0RocyYLdIL7kk9GRbPznwGDe2w1zK9pml6PlHrZzl5RGLbxb
h1EnfJS/NplTfE4Kq2W9KbpfzRDLFpyuBJ+Ci87SrX210qjOPkHTZPyFQjMPCag6o20b/IpXN1aN
Kuen9xK3x5LMEwhwX+SX6bvohTbuLKffASqg7g8ZGNwaf3Pt1xzj8lO43LNsAmsbC1j7ADwdvnbI
ockF7NNT/0X0CtSbNpPd64fqY+ycW8zVNqzgiBEtPWuqBdkKJiYJrMwx+FE78pfkLbtTEbaY+03I
/bq7/LDMuUtZEoxRwm0HUEGxBy9Z8vIPssC05wl0TUxM5jdalNdChOUEc96zrKpWUliI0DjTz/A4
H0073pf7HrKZ261B/+FAPsbIOUaKpHskDLAGVebYniDtUj2kB2SOQQicWcmdecjczJc3oMtrSbiL
Dc15yipFxTKTYLZzwOsz7Oed4fQearEBaFC29XlWY8DFpPKxbxelVTOySZ3vs1OfWYj84EPwE031
utBPwENT2wEC0jj028jRJ6uULbV8iB/Kh+Rxk+qCHZLrG/LXrPOBWVulfTpRfI7+bH7v35iop+FQ
6F5kbzLYqiBUshF4rm5liJQAjWkyEAHnsUlUxFVc4UomgnDKW9MrVMh44qmzcR+x7XI1sIUdtrkX
nrpTASGcJdgRfcOXNav3h13WWMCYCK54T+3ZhbKto35tWc1iM9RfKfPDTypEMcGsBNgJzwTTNwPB
LQvzyZ7iDTcjwIEkq03B5+e0gAHVD8pgQ4JjSK10s7N6bY41PG2ZnBikD/gyWVFKY5RIAQ5uPe5J
pVmGSC012t+eYnlt7yzNcCeWJLQhogAzhf7Uxp9UBFOiXthh85QLr3LxZGgQS5Mmq5V+CuW8CwJv
zE9Dk1p1F9hpHp1rBcKJ9ezkBXI0RYjXVxvZqUG/5m3+cvtj114Fy2/ljrmZy7U6KwJC2v6gYRMA
aSlGpdfpm/H6WoigS6LCJCdE44qZO9FbfdKiGDlnY3DVSLegxoWk10ufFo7cIxrKkNnIwnuz6R/E
6DEbNKsadSvoH1tzL+o5Khm6R0QgeyD2vHEq1lYMDzDCWMPxdTxEHechoEGNx31FEyYwAmLjDSaN
VQsy+oZRnJUJMdmlvTh2YgnmXCrmkod/OV0GCi0KHv2N6HYtgWPKOgrB6HcDXoGvY4R9Q9Bz3sND
gbtKQxEjys7iiMZkFmaiEQz65sXu9gZaOVMXJjl/UtZdFirpIHsoA9u6WjmVAHkiSDv9gRm8j+Ef
Ac+9iq/KLqnyKRdl8O/MNkvE61PodlK9NYMrD3KgPZjKF2pB1/4pyhV44ZZiOPtWs4S/QCpsDS7K
dH8ohAes04c1/nGgmsh8lCWs1T+VnwaFwlLg6KDhQhluQIn2t7It77SA3A1wYZS7aUqhzgM6w2hY
SbsyUG0RwADAk9xOrl0j+4S6AlB6/qyZwO8UuPIjuxGRlqwlqzP9qdpHkmwVZLZDNbfSWbDMijg5
POk83nVmAf0+AdjOlOy08U2XikPfVpPVxcj45nVhUTV7quru6xwHjppDe3ezo2wFPX05q9yWjIuJ
Tv2AATJuM/Gt8HIfcije+NL5W5C/9RO3WEHuXBvxMLZF/W4L8lGxBTYN9LdoFv30e6u3aZA5moUj
qWSIT6BuJUNDfXTJAPEBm4FLYntwC80bnrafVyvcA2w+FVTwdEb8yEMfNDmvQ5lMMmqVmM8z8ZrY
UaidgMItsMZX1uqpAEqTPqAEpt9lrRUcDdH6jeaHa5jL5YdwF6uK5GghDfgQxc8e9KOBsznb9cN2
J9F/bKGPIXPXYhzOjVklsMTYUiWI/g27dB/toE+92UW+0tJxMSo+8iVaPKlN8D69KL949Ei9eJcf
uh3LY3W+sNd9w9te1rUIf7msfIg7oApIUxF2k/18EkAa55lQqESH4qkFRaq7GXmuXIEX9rhjaTRK
D+Yq2GOXkzpY+vFfnfps178wytKtmHrt7XRhkjudbT6IStLCJAMFSy+CbE2pxaw2rnkYn6PGru8L
f9Ps+iXya/fwbMVAbReZXsNscA78eU8BY333CKhV/AEuSjeJyC4rzUBUzad1lS43yzlR2U6lkAmR
rADswbk17/NvVQuKjB6YM+kVyIlnXXfLIwrdty/mtVVd2OfTvQDJ0FxsYB+iO1aZNJ4okI3egZUn
y3KI74d14fISMch0cNug40e7L+SHQaO1BQFmt+3DXVmolgK8xu1BrZ6N5ai4vVpMAp3RliOjZ5HR
Baff/mELNrzkYP6JNu3FGr77/MUA07GkJhlhrTgxsnhWc2BnP/sdb8O2PH/7L0fG3R/ogzAiBTio
9/0iWIVjiuDE10Glgvz5Pcpcm09pNldXFqHIg14mImtoarq8scig6h0I+P459wCc7MKDvCcH8NT4
wd1WlWN1Oy6McRmhJpn6Pm402cvSp1lX/zKnbe7UtZCXLGxw+R+qjiQPBwyIEQQrIDug1aGqHAGg
kXcm/M7uekcYH7catdbS9ubSMHf/6f3UaDGbSRbYsLWLqVU8R7Vbv0aCk9aW4kS2hO40mz2mMQdu
8xo+B/Zol45Yu0JiRa+GcOw/b836yivShMaOjAoW6ImuQD4ahAGMSKqIN/XVAfUe0SrTz0auik49
PmwczTXnurTFHc0wLLVISEvCeuOUg3hOwGM+A2T7e+p6W9a4G6RQSy2jCkbGCnTj3b+ycOP9b2T6
1o4mcFJA1BNjBcWryImgQFWEAErLmIcZJ60wv4dWGhRetadNhde1w7I0yO2nVJeCqChhkBF2jXcv
s0UBYmWkQH8+PsDrTAOd4Gie4x4edJrqUkFuBAFHvEuMA2NzNV8Z6S74PhEw+n3lbmyW1SldmOQ2
i14UraI0MKlHFhO6bL5K4Awc7By9Cb/1ulq9OUBW+2uQ/IaZ0c5tGLDIgH1dBWBfpp6ZX2CxXKQ8
b+XA1y5HQ0b38fsBvMppATBQFiC3xwilJ1iGtrmOLme1uM+qpxDNj3ibf749qWu7BtsT+TNNhdQf
v4wFgEeinpSQvsGzODdyJ+03zviag11a4FathsxHHeo59cDQbg3TD5ppIPveiCrWfBaa0+CsVOC5
ryRQJRJnat8o0O9BA5xsIOeZOYrhGXTayAeu9D0gqwSaD4RnuqxdC5GZiVZlAPN4ISl7P4yTFzMB
Lj8ZAeWS74be3CuSMR5TUbIMafRur9ZKcebCOHfG6yma2lxpUPGklVuJyr7InhQNLhMlsagNrNvW
ViPu5Vi5hxPeZ6VEtRa1IDQ+sBIyUDulLRc2A7YGFq7Gv5EK7b5umF1z0wuzGns5LiIopOu7qqnQ
XfpPvNbJgNNKj+wGzPBK3tie1wuKnl90/SKZh1Iajjp3xjsZorKAKP/DM9b60LOwGH42OWzd+Fd7
lDPEBWuyHgmFpgNf2OvoHTH7T2GvH8ZgPoKqa6Pgc7VPOFNclJbWaDjQapjq1B9y+dSmr1kbWki9
RlivjdVi5/ciIuRssWEvVgtAlA7YDRyICHzrqBWWtmAD65ZZpk/97faYK4fFmePiNYBns0pN0MY1
COEuLz+r+pZq1nVWhjPBnbI07IcIHQZgGmN3DbAT0otk0R30xXPDE/za+wPAxLtJlrXGNrwWx5MH
dDvrFP5LmAO3y2dH6JVjIf+vzp6zwrniotPCKDYH1AdaWlqDQu6iTNpqrpGuLjHOCneg0jRoQ1kY
oSD8HlGPfuYFX6tn1O4BP9EsJl8YQE722CMKur0Xr64aZhkMC6CmQb/dlXRdqkySHKMch0ZGaA/I
fWeFwE1rA1X/Z894aemqZ7EverFLUauWnsef1UvhtL6x73YDci6AIgdfgMjebbWCXkcjnFE+5FK0
MIlZVVW9T150bz4y7mKYQ8jlFvZWLLJ60D4mk3CbpZ5nGvUMv5h10Dpr292E0t7t9Vo1oYGRG53r
K4IAQyerAtjj4aa02Eqq5677dtvAqstdGOBOMiQo0Ks7ENQIg+BBy37oUniQhs8z3YJNrO68hSHu
piz7oe0rqqAQO38zAskOzYMS/+/1DLYBPqzwycU6oZI0zui5ZEk30Puj8zg7mj7DgWyxlmwsDZ9P
hH52H9FUhatAfcsmbVJbSA6lG+dofdqYuCku3msi3ipSgibFvew1w6GZJivLIRnw9+09sHrBqwpY
/hQQI1yTI6DfpADPDoxogjlbSIo7ZjffY7lmR01rYJNlXIvtXd8Uskt1Y4v4Y22MS/PcHsziOowK
YFQ9sU0xwlR4GOCaUGshGwNdWzI0iquscROtTzyJ+0g15INahgmNA1cbn8R2izZx7TgtLXBXfRrX
AZkrXfTS7lNcFpZRH3LxrIxbwMnVG1jVJcibEQjTIyq7jCnMZg6JoCQoL5/eSeKgVeAKNjmzRvTf
auFaC5iWBtncLoKYJFX7Wq1hcEghK1kl9DzF8StuGV/sEg8oev/2ply7I1XdENHgK8oycr2X9tIo
TSqthL20jd0xmY9oj3iapOar0MSVpQbmsZLQ5HPb6H9M6y+rKhdYJ6U6iIkBqyqI99xmb7ylLmu4
jaGh6TWH7X6x69ILPNZinCp3ZWWi2ik9sOjIEoiM5D88NDJwKZJN74T9FG2QaWwOkLuz2nIqJz1D
6T+dbMat3UmAETNu6ULyZ7e/3w5HV063AoANSIollrLnXw/aHFA9JbhhBHSehcpBzlvHGLbeKFcv
Ihn1h4UVbnsOUZDFhYImyv5g+P/wZRuncg9kubN17a9FGRe22IgXR0HHOANB6xn6M3sw3hIPsgzn
8dQ8yrttHPt1vYwbGedS8sJoSjohZENflUuhknOgSHu2Z9OlB1N3ToZpgQsFFaytcV6zg3GWuYdE
Mypi0fRYOek+fIseDBDAT6GtvDUvTN0gtok/Rk40WzFTpksdfQ+Ht1nw2VpY7nKQ1TmtY1ClI0so
/1Tc0jftpoGSISCWnrgZmTOvwj3VLpaW8zoiqDB79LNjsx67zAZuNfgmgf9+eCjuIy/7K/BUlA4m
S0Lh0JOP/XErs7x2Pj8+QBV5JjhSCHmHtixIhz1qWO36jtVipcfi0wwssbC9l29OL+xx7oeimzFC
LyTYdbJL6jWQiHtbWN11V6CAUk9SgAri8TomiebYiDC7cZvZYSjbav3QZptBIPNh14v4YYbzceBn
1hplwvlU79MntmUYLHmM0UxUAbG6uWQrdz6W7MMcdxVnkdFUOl47XnIS7idxJxl71fs/p4pwpral
n33nop1omyZia0I5rxdEqTgrNZ6revqtCk9TctKzLc+6EjRdDI/zdkoWBLTosWjyo3DfPUi78Ky6
msXQ3YPPBNy36slb88k5vDnvIScKHLA3QlJH7Yt72RBPUAz0i0zagKmtBDUYG4syQGYhIcd76clr
dSzrQEI/kl4Wd0Sgh6KeoV4a7lJRe8Ytub8dXqxP5S9z/JtY6FNaljriT4PVrOTRKmayu23iOiP5
7rQ/bHAHeo7VJEW3KsNPl5ql1XZ5aCEr2dpMRB1NZCla3KySWNuhzNbouGNXV1IRTgMsE/F5MlIA
lt9uj23dOX8MjTtolOiCogwAb9JUwY6v0S2aWLpxjOe/evGvfjpWQubeNrm+Fz9McgesApuI3IdY
sXQQT2Mnn2QlP+J1cs6GMbRu2/oP3/9hjDtphQ7Z+yHEi7J1yTuzalzayl71mQ5r8yoQq9zaLCyc
vfaUHxa5o0basTBmyBe8K0hAZhokXYOroOpfb5EhrU4kgZsUUe/DDy6WSOcsSKC8x1oXzMzOPzUn
CVRPSJczdeThZ9wj+kT2+ryVUl4PnxaGufihH6VqzFiTb3BuZMe8HyereGGGI0fe56Vl3NOfUw9h
ZDRXbhFqrZ6IhW3OvcSRkASpZMB2k7pNDOECwPxvb5rbJtCgcOnBFDGNSSYz7ywXTm0CmlbGG06S
zdDVJvk1CpAnX5oQZJDeaAHOgAq+n0KL/h9p17VjN45tv0iAcnhVPKlyrhfBoaycs77+Lpanu1Qs
3kOPBw1Mo8eA9yG1E3dYC4vwk62W31SrcMO899Y8+e+rXpi++0dZsL1JSdRa4CgqUJY8Bj5npNnr
enP+2tg5/EYE5UvkMOy0aoWIeI8hP69EUb5wuh9WUPnWnlcq+gp/QpzyRhrlRqReNLvGRIElP+G9
fJH7lrdeKhejRzJn8XvoRE/nz8dTC8qVCLqAZaHSAja49D2cr5eINzLEjJybE1GeQ5xLTRJyKEU5
pt4cVfYU1eiOyo6EZTMJQMLnz0N+7zkdpNxHMykY3RNwnrjTLke9/WX22ktcAx3gvByFd3GUuwD4
ftp2hYV3ZDedRlW4qMOTOKL2anW2VHzLsYVTL71jpLeC8i0GRXR+I9ePaly5elrbdZ66RgRAzgY9
aanfaTI8eCY/ArLDNesrS74awvBJU5enNRIvM7TUsii3h6rAxj0QEqfaVkaVcyR2WNl8KsoLyX1q
tj0aeNAFG6hzLWrxxPvl3xOkxf3qyTvemDAzUH9IpIfkzClEXlUhkLWpcLHEVmG3RbHYM/DMvM4Q
Y6cq18dZKfarPC/u+S/I+YD09Fy8GHo5lSTQKJGTYqEqXFaOe/q6gPnZnN+dy6YAAC+O3ccc50tP
g5fspJ2OHm/oyHMgv4Ah/g0Y9q6CkrOxb5qgn5x+5rhk3jd9//PNLxDWSZVSUrGNLqdv2ZEMBdUe
rCOCP0lc/iwyx9zfHdxGXiFozRwhrvtFrDoDFqhCubHjVXcBuscDMeZ9Qcp3ofWAMi3AIv0kyp1p
uRMALHReR84nI0j9P8eXUKvNKo/hvOpBcbLyShJvi+VOakuOLrKKe1u//56cbK5tkhuxanO4rc3w
VtdgeOtPgM2/7hRSakn5riWLQNCl4FgTqGvJHOeEwdGnBCAuTuYUe9PHK/ga6TlSndATb43rpHOs
a957mOOq341nc+ZobIdJn2EcmnbqsU/fYp9k4paFOEryjo+8kaIOxTzJJjFzxwRsmhRiFaEIGndI
bGyTkHJY9513sq/bfO8XrOqGLuqK+QUQIRebqtArTUHhr9+vPwmiWHep7KQKy6J9jJlSxcnnPb8G
yL7SD7m0vnZ9XwBOHP5UuV7my7Y5pvLdeZNgizAl1FAVjFbTC93pUqoiQL0QJEb0sQDOKMNrL2pw
Xgr7q31IIX+++WqpLjSIq5gbUA2sYYaWl1h/5xk/RFDeA6NjkZoY6K1PjnoQnsmyCEFV7h+FAwFQ
4RVJ/5/3xYc86ts0xjAU5awD6B2zqP9BetfvCzJ3D+TtdEcqlbGHPDYG9vvu/HX+P/7lQziVFgmj
PMlS8Y59jOHQT8QJ4o57VJITf0nCVBXzjNgaVL4us1pgsuuAqfdeYwdbhBvuQ3/AmNPfosUQc/uQ
R6+LdWveF32EJOlvapMqMyhspFHPnFnu4mwwVTDdCMC0tHLZi43ey5Jib/Q7a013Qpu6C/ylMfha
nuwAr3VXDHgChX4vesAltRX5Ihvwouz9Rje8Fe+WFmM+WHwE9/qlNU8n8L+7cf29DJ9WoHwWqq8u
L2JW+pl0X+u/qi63y0LB1lnqJCIohBXAWUYPIKzw8rEgSHC22uwyTXdyUBac1ySm+W8OL1OG2auG
3hLYDsXK7SoxnDA7VeHLeSFs/7mRQj26YiHqsomgRrTPZesqvuSuANzCKs4TUC7zBbvJWAKsgwzY
57fnRTPzl41kyvG0y5RqeYMWc9QT3hozyOvKFXosHuS1t8QjJ8FgG+ZGHuWFwigZoqKD6m4CvzS6
eADu+IbJ1FwNqI+SBTD+L3DPnSqLMbwA/nK5tWWhsdsBPDnqfTj9On+LbGe3kURdY2pY6NSLsBHC
Ok2mvvJn8m9CjWu6cu9ke4Vss/OPyH6vbyRTF6oN3RBiDoG4daCgAVSmecsw20Mm6MoLbX/+nLwL
JX++CVPACjJUtUdTBE8nOxbvRuyqWktvyz1PErO2grliy8KKOFmW/iwJM2BRP5so4FsR8CTFzB6F
x1HZlSkK7NmV2HE+IPk+Xzz4RhydIZKxvV6HuHBabfD9orjCuTqeBPI03FxdnaVprylEQt+6lvJa
gN/g/MdhTasATeHfO6OpdpOljUuFHEKXZ2eYnkz1Lm2eh8jPBAnFxSexqtyl+JtzGTKGZAxkfxh4
/3yutM+x11sjt156QAOO0j5RB//8wdj91o0Myrr6UjGbPEOaZ0TAZ7JbNFVv59A2gAnYXGi30i2W
UC/rzlYHLC8BMWJ8FOEteRVTZijY/ArK0pIiFM1Bw9NSiWKvgKvsZkxRtzyODaaNbcRQNlYbCrak
yIVqQM2s+tJtESdFE0Bc4Fg4f7Hs8ttGFmVlOQpHYInAk2T04boeJdBpg97a1e+qvebUr/wRAd7h
KDszarE25RiBblgfZpS6c6DSBwUvm+Z9KcrWtHw0mlbEFZqZotlNAwyEetXsGUWH8xfINOqP+6Mf
Ww1KpWMeo/GSVI86tt1rhVd3Y5dUNiKo7EszhqjLSSfOuhMsrM/b64t29XtYut+1BRDZ9MgdY7Qn
wH4BCGLbuj9/RnaE2fwCmbLwRQeCMoFqEZG37btA8MyT8ABQBDQ5cy5rybvD+OKKN+Ioh5JPsjZb
CcwMRAI35XXnVGSL7Rkwrad4lx6wynL+fBxleUdx2ThmDQglHfCYSasYVMVh5C+65KYTp67Ok0I5
DyPP6tQiBQ/J2IEh2qnj5wGL8//bUSjXgWLqrMgmulYVuPEyMz9IcehbOmdDgHcUymlgwq3pRoJN
iOLzZdWMgTIZzsLlymGLwTAiECQZW2JZn65TEg6YONkZd6MrPJOF0dGud+adEQBUGiNFvIccTySl
6ZgZyJW4xRNZXK5SHcAW3VVU8Dqn7GTf+DgYpeCmJUQjnvmkm9mf0ufMQy4V/rS+AQX7h4W3eP9W
iaATsAtOq5F5OhMQ7BboKTV09T/b8ZrqoZSlMKwxjI5yCKK3ObwdZN5YBLmkL/a7EUO5+GYwpbHB
grq/vK9MN68ErKs6Tfs2SHxemsh2ThtplKsXOrFK0wQ1UTVIdmvzvktYPQNL3Kka4FehxnbexP4f
gbosARiZbPeRW964i6RQBU3FABhCphlgZSVQbtX77PSbuA542ufFMQMMMKr+kUZZdBTlgNsm3bhc
VH3sr9h8zCO2WnyIoNRixMP2N+Bapr5I3ZFAzQs8GltmNr85BqUTghQvZQ/AJR9tjyIK7bC0Llq0
IJrlbe6qY7R8P39t5Dd/1cGPM1FaUUyaWo4IW0gz+mAWUe3NTijeAAWy2DVtxvlI7NGSj+PRtOJS
pA/gWiMxOgNY8HCTuiB+WVzhrf81e/Xt+gbFT+2JN5THUQ6LSg3KSNMLDA8gIV3aB3VVrsD29Vc+
49+LpGnEq9bS1qGCtuvSS6FgsCR9MjHjd/5r8WyKnoSFRihtS/DYCCFF3bikDTwX3uQSXMwQu5gc
Iyaf/4x6WORiNzasqsqyThpqukYyeUZ+EKeL1Lw0QOCsWV4KUnbp9vwJmQIJdoUBRC6wB1FfSkvb
NB5J15nUx5Uj+p+YOMoPXIgF8vd8OdhvXiTgnWDD+PPBhjBLxiWM39sqFF/sH5QeSKA6I41W+35M
tUEj+he+5fvVzX9kh+z3TnXkFO4fDBTyBFLXKEbxkmUgLfAj1MMOifWMhq2/3hb7so6wUiraEXeI
kelJPm6UNoCsKEDCFuOMVTh4YNew5/l61hovz76bMYcnk536boSR82/0Mh5HWYhJizb6le9Fb3kl
S+od+Mtd4Jf+AeY+Wy0tYDlpum6oGu36pSlsrAqZnHgIg9LHPG0gBPyuN/sOP8TQ3l+Icn0kd9h2
NXjWFkK+ChNvpZ0olUcTr+jz1sZ+M1kfAikzKEzRyIUE5tZI/XJVGoUJLLKhcbQJezo54crQlFT3
4tm4xYjBo2KluW0UFdriUdPY0ZSqTiRW0b7BALCTCqAOjePoAMC0oJob7guPrdX//lp6Z7k0Z2Fd
5EzyTUt0C6OGDU3Kr1IInX6V7SaynsdGRdtE1namOfzMx3GnxXj2yQ3HSzGrmGhzYZ8KZQzNpOEP
R1kFjQYZCdMNp3oUndXNNDtpUVSMPN1dfKPB4MAJThm6+DfN7a1sKtMRumEy6wSy+0E6yVL8OvZK
4ZxXDFbA3Mqg9D03Kr1oVrxkkRsEgF/dtTyqW7YEtAklDQ0a/BWfLRiTnpY2t9A8bb1TgE7Yz/Vf
neFDAhW7ElDi/Y7I+fwU9j+UMnPPXxIzmyHktf+cgcpwq7zFopaOVySJxmnvtC/JTQ/oquQeK8z7
6BngfckVN3SxrGArlfr+Yb6YdTShEdGDmhHcLF4RhCdCZK/6hR+5xRPnlOTvo4PXVh6lC2o9SmNI
QrJyZTzP+/aqvkvd/rjeEsQlrbHL1xiwSzzwM55+UK6wxChrqnXQwNkI7TV7DpNv58/FE0C7vi4J
SzUjCogCcCuCXHOUlJ//iwy0pT4redlNIxYWkM1HGpAUc82fhfxvQuHH5/kCg1zVCxirMZ+L5R6C
rVR4xWz/xt6S3c4E1QvP/zCf5VuJ8udTzcAykRswDfkgJnsEGoibDK5aOtj7TB+VGMiphKO3MUAO
tRP8/+1CKa9RjgpIFgnmswkkujoDEyRQl8+LYIX67emI3mxSC0kz//PKwxJIkMUYfEEbIooPVSP7
82CgcxraOP3/5Kxkeq+0bGOM9Zm406V7jXXZafIhOH8uZqzfHozyG+lc5GMZwlstyGEKLznozvII
mpjvUe2XxyTBDhiI+2YnV20ZXZDrmPcDzjsSQPt+vlk0GTss6iJwkeGiRrfza8sf7whGeePCh/pR
amNFXd1xJ33Oe0xZpHxJiGR/igck+wBmBbe61zkqaPWAQUIgv6bW4yPes0oF27umnEuOEjf42PA5
DQlEAkCH7CO/QJTjfFKOGHpKMkybZszIc1rYjWiGd0HsSoCcf+kPeW7LPkEwRtelsdzzcnliqddF
ISplCRgInG6+M7XrVHnhpgc8J/P+Et6Y4ZTE7Qg+QFI9WryuswE5lOUuNpQ98tEMkETcWSBUC+qA
u2hwPjLIdKNOtZLVClM8skdfD+p7YEJ6xq16hdnIXY7Bt8itvPP3yXzOyBhSx9PCRDJJb7Xl3dQO
ZTijLLJTD9kxd2d7uSaoYi14pfkrezLx0F9COuiTFAubw3j/UpZYaWFeGHEl+UVZjaCvmt00nNWD
0Q3X8qylDphTQRlQBUYUfot7zGrOwnIEKSMG99v8mEbgn4zU4le0RL+atsLkcd6482RghHtuA63B
BEZUDBwPyb4kVdWBJQBMKJlGS1CLOh/WEp9FQldHAAx/dAMAEnCCYGgA/Ao656MQp/DljjbiqCin
KVWDCT4oeYpKoosk0F071RYrDeP2qLTMQ43lqx5ds/O6wAw/G7FUhIsaJemA+o6CXPEmxIEhhB5w
Lk+1GFT6r7zJHaHmqh+rGIJBqX9vlgp52qCGclZiQRYLq+2esJ9ol0CgxlPeLblsK0S3zt0rcS4b
w26LuW7CHqj2giaUrlgVfoWngIelkYMJfDHgHcScgT5m3FFNDFwiA1MBXPNZomZGQMnP0azAHPsp
ag03tCIfA3eqnQtC9Hdq+q802idjHGNukwYpinyzOD26gIVjeMsVUiQ/9SJX5fSYmCVB+eN073NE
m/tc+9wCNyJyzFoEFaKZgHRExN7BBNAcBe/geumc2hIHN0rHAFWhBfwRmpsk/GDEdJubH0IZjBWN
mFGpIwmkK/vfcJuJYUt2DJDktLq2gj/BPmB+WjwgLUsywJNAD79oStmqM+mwjfXN2IAk983sJztN
eUkhM+Jt5FAZRAy+q0E2EGjn+EE3S1fCfhta8udNnznyJWuqpUASOFJp3Fc1b+pZM2H7BF1yy23H
DwHst6uGgSHM64L7gA5yWpaa8zAjGwS05O3yCKDn4hDuoyDZJ/flZX/TB3i98gZDmCqyEUo5mmiU
h1bA+J6vJAperIUF+HegSXFcKNNzb6RQHmaW+jEU34sza/wqgBk4FYLsoQiV1AZvx32q6rwnEVs9
Pi6TSq0BvDRPDZAT/RxrUrYSH6sW3FHmeMtREKbv3JyMjtvGalgi6eFhhG1wkt1wEe5BGgVONvAP
owKAmuTRSAP96Q9A15lJ9EY2ZQKmUDWDUEJhhB3JoZVdFUi1R6R2+/wQhg4PNJB3WMptV1FehSD1
Bb9RBKDJop8fehErQEOP1WMU5RYXPMq8BgvnQ9JjKmHeibWio4uDEH8HoPBDP5kHY+ItjTPHicBW
8o/10W2OtZjidclhCJMzeBa2WJODAeLn/Yqycu6BV6/yZi6IIO9wlIOeSjUEliy+IBYWfxnPyXF4
qB6AIxjU35LEJVs/GFLZcVSW/KVfwv3mpFQ+kyiWNYLuTPIbsQSbnGVbZWonKVa5stIZQJSaxccG
z6TO7cbZrfvH8/KZAULHgix4mhnQq/kag2GFbK5he3K0yTxJmEqdPTX1Tgd/+HlhzAveCKMuGIOt
xlIC6xUpY+cqIC+MrctV1d3zUthhYiOGutJMXUXBlIAw9IUClQvuwT4RBoItEahoJj0JURa5lhcT
TtSCJ3pdYtsYEzCXfD9/IqYUUwYfswUc5y9ER4AMnfNUy2DpGFLUHgrB7zNeUGDfmqnhH0simLKU
O4n6JdX1ISWrB5+DK392jyeLblT0oKdYpAIH+u9lsd9yH+ei345Rput9rkAbyh8AGPalezP2B3Bw
kO0tPQsICxtezKC/xqrmCDrLP+KkZju0za+gVF8s41ENdfwKYWcG2W7dGR6I6IBgG6HZSHogHL/C
Vpl/v6ZO2cA4mKZhduSGjbtK9Mb0eQr981rJfnCCqgndaJ30eigZeZRqibkC6Oo3QBo4EwjAuHJB
lrRi/Ad3qur9bfDFWW4kUvlRAbBGo5MItFYvABB+DcJ+dZbFytxGjxU7ThIA0g8G6Ltr3ZWV1eac
mHmrG/nkzzdvCVSTKisnlN0E+7AFa3sQHQgyVXUPdCq3BY+h+KTw+DDYL5iNVCp7Wnu114UUbb34
VO6zY3LY1j540DBs29xIo3KoGjCZfQSQR78YYCa61ySqq60neXxJpZu5H2wt3SVKEZi3nMsl6nLu
41IJVFpMErJDqOxvdZLkf9UptEUZHLO8IT2uAlMurxHyWl2ZCvwuka/A5C+kjwhCFUCDW2C0/oKO
2IZWJmoq3vbGGPTWWyuPbpSPQCIHnQvx7iW6ZDw4OlaE38qktKdJhH5ICN4eqSqPe0FFYhr8APy5
sSPQCISEPB893qwvU6qkq7IGUFVVp4tR6xga/3k+tctzUymlM8fzDfK6U8yd0WJZpYq8TAVUIx6G
NI7hWixAIApjyV8U8dm04ts2lYBtOcQ9x/5Zz7ONIBq60JTBRlJEKAtWoRf1D7LAgyJlmvpWAlU5
RtvcNKYMEoiD6VWHkH+FO4I4qYbAE+JRZDONHdMaQJDXRRWwnZSxS8kSVo0Fh/bfk1Ewd6c1pC+g
OZdEBV/rs/NcZWsAP3aq+yDKU+1ayx9UI8bsRBetl1qhPQEFaDxoq/bN0PKrVDMe5Qm8Lm12Vxba
Qcjm3QxTs6uluR36zp/A2XFdlc0PMKdbtlynfpeNuZOKucz56kw3sf3h8ucfPqixMibmArq5vX7A
ymGCxUE/C0ZHOwxjQEYYtJ/nfeF7AkQ7iq1IKrSOQ6SV0yACChSk15JdvRaBdqlieD3BCHsTLKBI
q78jEDxg4xUPFMMRvOQGoOe3guX2u/hptqcL8QLBabVXkFUrnnDd3dWBGjqoazWVa7ny9/yt2QHd
yXIByyOiER/emrfVsfKUHyIIrKwX3m43y0y3Z6KCt6CvpSKB7N5PwOTdPywzNrKezt8b60mMESQR
k0+agWoXpc4doD0yIW3AuomxlkKobo0qRlwGaIo/lkNsI1VoOaQPLJ+wFUlFLWlYuiyOJdXPSqC0
i7sQUGDnD8XWv82pqDCl4VhTpdeSr18smKQxQGf7nzwrtMFzQqAGOBKJRtPqp4MA7Dc+0JfR5Cov
xyYdVAmUvujwFL7iVkF5LPZaB8oRPvQFSzMwzgjfDeB5U9Eoba8ybckb9BL8fnqqu0BRnsWOoxnM
et5WBqV9q6Iu5VRpCBJAL1Wd6SJH7/97dlF7HebJ58v8NQ/Qsfiri/w4GTn5JmHU5LjuJgvJVLyX
D9kuOViO6hoB4Of/JD1mpRfbM1Kh3pq6vjKiQfJDRXwrssidU+lizUwnT9XGngDdWoT1TSPNR0Mt
7qfSOjVoVxl5e9PFultjBagsdCdutN1aZL9yCSssnPtgdVK2v5AyUKBoWXIc4SvIufrdnNa3rkz3
rZAqrhJGB7D8YlymGH6WUXRfpNb9JFu8pQLeHVH2OmWlaa0j7oggwFWHBP/bOSvZ/yOeFd+m9NII
nNX6btrxPCDLV+iyLmJyDHDzQGn7rA1zUal1nUvw6sVJQamu7k2OwjEtaSOBirEhnpmTXMCS5vIF
tbqLGTVXIXk8/xVZQgy0RkUMeqJWQANZNF05dA2AUNDejgB7eAJJiiHz7JV1V2hZmCirKOB5+wKJ
Joa1OqaVjvq7BP8j7azILo/RHuSkoK4STuEtr6/NlKiRWTXgfasGPWIij0BUlQd8nQXsrnLkzDkv
f2SxUqgAf/9XBG2gwxQpTQ3lGw4rMG+le/FVBuQv1rcAIulEQaz55BnZG3/i1Ilt0U59K5yyvQnd
dVC9Nbof1g4wd38ofoJOOhgxgnB0rAv1ubqPj5k7HbktONbLbiuZsrl4yKq8qfAtwQYc9NeJB+L7
neURXIvxpr7gfUjmJM9WHhUwFWnFYNyS6XjyTB7We62n5iELNG891EAQOQz7OhiO60vjpUHGb+Iw
zUPTNdPAipwCgu7PVq7XdajUMvRoVXsnzswHy4wuFZEXW9jq+iGG/PkmtKwRCo9dDyucy9EJG7CY
g9H8Lwx9cxIqelWK0ShKi4xtDa27KVbfCrMNVgNb0+flMDMcLJL9e2WUXXRWlM8iSQ0nx7CTnWwC
aF8rXdWWsIZtHgH4W3LGAnm3RxnDWE1RBNBrPOVy2dH7e4NLIMVUeh1NStRSNAv0Ep+/jzhilQfr
KEhqyJRMAbTRKpD3vWcI3u+5Z150YdYYQVbwj0S6s16F4oBx2173tbvosvuGponXHw0v2Y+/plPu
Rb7AuUTm83ErkQo3ploMZmogMxXHz8yJf4LBwT2f/PlGkdCIw1j1EhaYJ289oXXuFs56CfCrE4Eq
x9zRX+wsbY9HWTIgoYQS8lC0Vd4qIAfGvV8qnEDH9Mqbj0abcTzMKSYzQIfQYBxiXpzSKu0OOP7K
KjuzxDkR94tRJm1Gk9znKNf4ir5vTwQbxnSLAeSpyz7zee1spifUdbCZyFi8BazD5w+G/w+FmXmC
/8ArLMtSe02KYJVG57z7YNryRgwVXqapBwWtusLSVEzMYBtwCmKgwnGcFPFBX8InCNp0A+MAqvXu
wzb+FgnDapgVlEGMn8vS9KrWk8GuU7Rc9A3meTaSKJWIQGs5NAAh8vtnDHI9ZUhNQ7f2tGB+zHc9
dl+5hVCeREoroskqW6Q8hNU62oURuq2ZE4W7/L0/UR/IOtSY8DJxYq7nLpRy+qPaZWWjWDDnd67Q
d8CIU7EnmOd8fDd2iNlcKqWLQo8qUo6w7Cu/aUcaFHEA0Wk5mvqHvCNM7d9IpNTSalSp6ARVx8bj
Ic+uIgFMYNHLX6j+RgYVZAppLtYhhlLKRg2qxydJ8c8LYL6bDeDmgoEUC4cggPtsw0q5FlIojOS9
NGFm1muCZvTM3pVeFx+IgJ74vXvKOmfmgZcwS6FbwdT1yVlqJVMO59G6qHwglgmAZ5l8ySt8C+w0
Luec5O31RRs356RuUlVTs84GpOakTJ7gpW7A4GQ383n7KUxb+xBEj1CkUmL2OV4IvpoVYZCt/UWh
zLHHOQ5TiiWCH1TUsZFHl1RCoRfkLMJDsKmdGU+N2CkNEBsXznwzYAfQSMA9wXP35It8ucKNTPKb
Nh5yCotiBUUz0u4CsEdAsS6ae3O614STmNdOGUYcj8w7I+21LLWpzEHWfDO/q8iizcrz+e/afe5I
lI9S6z6PInBt+Ik87Ms4flw7c5/H5a4tSxs7fY03FkrrVVl726jp5TrJO0GVMX0UazdDj3XSYdmH
WfESG8rE+cS809OGOddFqQsoLa1Wb4dAx2xbTlxl+8zNB6VMUM3NajV7eGhCY0SGFY/vYYEQr7a2
uYsPisoLCiynaYL12xCxNYYNAeqbAp5/ALMtTqUPk7+Ouq8Ilt+1LTixos4uq3q/isltXABhJVPU
XT+tx2pOHBQpLnJVD7pq5TlAllZj5gK1CAOQuKDA/KzVcdzOmTARrXYywRPlw3wqbsad6i6NqwSi
qx+xl9Gc6kswXPu8La93b0Ar4FY6lfNWiZiNfYjIvIgHQJfY0v2F6eivBLYn9YENDGsGXY55ScZH
+RbN1ICteCoDXoZWi4dx1cBeQOYlJOF9f3MFd1Z7aDGEz0XAZH5/MuFJQBAQbyg3PAClQlhL5KdT
EYzgelzlQ95w+/is1MPUZMPCW0lD+KRsp9eytl4HA4XSt5XMhOxiAdU/sq9nvPFZnpihbCuOsqO+
QtF7UFLZN42ksiNLPpVyeiHVkeYrxnStpOU+HwrU9uMoc8e6DwoBr43WUv7GoLc/hLpdpMbmhG6F
jKJav0fLjCDyGw/kkQ3AddG29g2vhMDWoI+rpqHkysrolWFIQO0WuYCp2YPAPPdjALnkhA0tPPLb
+izHuDkkzSaOhmY3pMKi+Wp8lxl7sPdw4g7zEbWVQBnlUAudKtZQn9/jS8lhujYCkrf+HVPPVhRl
gGqPlwBWUbCrpGm3hjRd4D8xp48naWpyfO87PtUXX4PJL+AuW5L4pY8+t6gcyzGOtWA8qgNfnT8f
s8iJX+LJJtSHwOdXQQvW+IkLEBKzAlBC7KUXuYKnN28MhekHPn4L3WrP1FSX6xl+TxYDRQX2ydAB
MDblbD6wtXMjhnLuFRoSYdvjyJ1Hqsyp3yiTjTcBCGFgELvFxL4FxwjZLn0jk9KevCiFLIkaDUbY
XKqZK6kOLnuUXQP0GE59Nx/Lnfoj7uy0dabEwzSvmILtmfvoYzrBze+gVGvMDCsXxhq+/VTer7FN
EO7zX0CQsuub9JWXHDKt0lBUCYOSpoHBtM9hFCy4mrVomYF14udx+FlnvDEpkorR2kumMBVgsaLw
Su9sWWIzmWJYyD5m7WyMuHuC+JKGz4jqnA/ISgi2gihvXpaSNhuFgKzIfC4A1VeU5S4bDuCVOzbJ
fTZzzJItDr1svL3QkKUzojFVK1EZEDzwXraxlO0n2v0ote5ay+7Qz15a33LeDizFIGBp/0ikkl4x
XpZZxrj+thoQJ3tSDZgv/yDpY9n6Vh4VjYfGyCs9g7ws9JL2pCwXYvl8/kxM5SDI6+hqYzrgS8uq
KDJJjSrZz41dlfwKRzMw9Rwz1i0vXWS9I62NJGIHm0cQ+Dkn9B8y+T02aKd1J10qhz/hyGTe2kYQ
ZVBGNYdVkUDQqoBFdU6Hnbnwkl9mSED3GnNcGAUAODXlH/uusqrKLGVfMLA6v5Y/zai8zCLsUUTo
/bW54M9RsavqUsS45VA6cdldVuCPWWY1GAHNDvysYB7FXaotF0ul/kwV3U375pALSFYj5U4x+mBq
wz44/7mZpWIMnonY67dMXdGpRMc0ETMFBb9bvtCDdHRI/SBzersbHLzb3PbwB0U0po6h0AmKRxUF
W7p/KMyRgPIqZOqvpGBRRE5zmEu7CMTrHozssi27aWYLp7RyeNGSmZFYG9mUyc69mepLDtm9O7qG
j1oaHgca5n7iA8+RM2PmVhZlrmFdGoIVQvFQSZtRL4xzh0B55st/gU3NVPbN+SifOy1Fl85DYfjh
Q3qfXidH46lEpHoJT/rV/FhgP568RbiAOkS9v8QURcKDFKS6pFr92ZgbuVcBTNUhXz4RDBsJMdK4
VIJ4J++418r08xtZVFoA2uBZVmZcKyGhVWJvWjGbLjgzIIkjFRm6GNuEChK4egCB4/WOmLqraqQF
Z1oKxrA+H9TM+yQewLHpx2J3L67RZTqk+0WTdov2V654I4pykHKFBT/MOeJFKwFmrnSA5GRP6csy
8MCeeWeiHOQUKp01tKPsZyo2W8CrI99N6YMecZpgTNXcnIcyvQGNPssQWtlHq+MEXkhbzsLrmYd7
yJNCGZ1k5V01jAOcC+YttMqZtJ+Yp7TPu01WjmappMoLnymhrPVZC2ZFmTpBxI1F65UBkrFIfz0v
gDnAv5VAKblRClauiziGLHY3ax0eMwQKEEs7xjQ5mpj86Gv10criV1wir5jHOx2l47PURGEK/GG/
6TqvRDE7MhL3/PmYyybb81HKXSpZ2kYa0Tld8+NYuDDNHNgBZWRbKTA9sAbp5v2KRbLeOMWGvNfN
dtdOQ2N3lmxXRofg2DqzYRzrYjlUKKrHCpaiteQClGf7Ye1WTi7LuxPKRsZ+0oeh7HEnQ3Y9rMD9
NyOPcydMJ4oOoGJgvA+xkY7FdT7mCZybL95MnmBru/SqC6YAM4z7egdYFeOGkGvLog2u5/0A8gae
a2Ue8uMH0G/JNJ/bzKygdD1eW1hpt/sy5/VVmWmfRgYYAHmAQEHZJ04OguJV0TBPAOCdsBSdTDV/
VgX4fDU5tcNMv2zj2RO1XDwq48qD2lK+5uyagqwDzX+MVn99XmEYejaS2MiCzotu5/vuAhuvICy+
Hk9TQGBPULg9zehpJHvVnVG+i5zqSnCLY3iLnCS+qIDHtT5M33mPXUay8Pl3Ud4x6bow0ST8LoK+
BGRHN7mxbmuv2WOO9AJcpBx9/uomP4ujPsOQShaSUYhTxdcBGC8CLE9tY44U7qmodETUhNFqTSIm
WDzklofZzpw1IEjmWPX1LE6I+ZoaaHjXWpqE2Vhk4zSa3tBPizUU8Crl8ktsF7cx+0CU29MAmCUz
y5yw4Ja4iDP8nPl8Fkl9N21tI3laRRjtgazfNtYJh01cUJF6IoDcgtwBc/R5R8FI2j/LpD5ebklj
JppwFORWY1RCTAHXqtoEg9k8kjn7VeBEPIa+fLpZ6kPKQERup0ZGZVba5c1TXFxHIcc1kF997iYp
94dHiFpUJm5Sx0CatWo/QFEpC1aA/de9bCa785fIlAakB3KTwHugd/KKJmxKozY1fxEu2+VyqLEt
ahcy9HN8Oy+J0RsjmZoCp4P37lf86jqeE70twFTze5hxuq2xYLm6ikteA73okHI6mGr+oCvx1dl+
lkwpZ6iAvVBJCfXPFMuOWi+PlppeNU6rZ4rTLZqbGu1lXU2lPS4654IZDfHPwiktBTwDICry4R1j
wB33ySF5G7BEGtvKofSKOwDt3K4/W9603/vGO6VGGmAv0BUBkTrqW1RuJoIrDDg0+LAtaJabb21l
G6WtHgqvAtdt5CmX8egb4G5o7aW0m2uAsPFRuxiDldqnH0Glb/3chJGUCZrfYbjsGwZufq6CU73h
paIDTn/FKyW1+0B67J0ZFHcOj+RXJh/23CUQr7Uprpih1ZsxNoz8silKUKz3bhLV3qpNYA4Dq1fY
HQFCfjlG6mNciPdS28x2AvhVZJeNZ3UZdkbb3BVLOfg/0q5jOXJdyX4RI+jNlr6cqkquzYYhtaH3
nl8/B+r3riiIU7jTs9GmIpQEkMhMpDkn7oKdMEgOxt/tRdDtVFtCS1FyxCHymJo5JnVNMEx96Som
tMHGDcUe6pi1knQFE3KUPUhC0HzEwqL9x8r1p0e4D6DzDiA3ROsv8I6T/XjQWTA4G3cGY4eKKGlQ
T4yqU2L5UhqHIdWRLhJTj1dCySok3kQ5yAEG477sw+uoZPsiNEosHPUGhrHY8Cdr8XTruxZK6YiG
dA0v6fSFILGl8h0gkK3ZzkDlC1by9JUhcSMi+iCRujBGxSnd1AnaW2pftQQ/PymYuTY82S8s7idD
2oaLVlT0+qLZExGuSMd/aLbgF65tCW9l7Fc8Qh0kC5CD6e1ScTSSMTAjx7Alc/rKawwntnkt18Ip
L9YFQswtTSNhygToy3b/q85MyX3VDqU1+LWdLNYx+Do+dp52YU2qbWkzCCAQ12OwAZ361C6XoTYW
Ez+pbggqvbQNv3DS13I0nrR8PzWM1+NG5QQZCnROS6rKAwyO1uFWH2MJs1CoN+lWhYbTyg32eF6h
iQvMEE7kEoXKweZ0Te6BeeaC4I9xyp9fEh8+gNZio1WaSkaCF5lxyc194N4dck/diTu0CmEyKkuZ
VZrN/X1fMo3MX6NWhGiPV12+qVwBdaDxZwH6OaWKzGJkIQITG0Cb19X+0hDlhtRkmLrB8gi4fLqP
vc5Bc5zP6oDaCp9RAJI1dBZgaZ+wlXRQbXRBoklgZZSclJMdNC63J7HOHK0ClFw2f02bQbeMsuPN
suhOQ8d5el+dyrq+3D7RrRWvv4Qc+MqhcEVrpDrPScgJaGYHevGs/V1hJmBS920WWCX3mOvfbovc
CDk/LJ78vhIZjr20cAkYbpdouCzxcuYl+WQ0Biua3vKV66VRQVLXTnrZxdjk4ke2+/4dVMW/0CRk
quf0kWDAs1E9ti7HWiAVGDWLOs6ViIVpYog+fkN6yNXq+S82DwAleAOhc+MT5MTIJwMmfGMZeGbn
UL7Tp0O73N8WsfUMIVnQf2RQOgEnGTZdEsqu+lQ/6/vIwpDMkxCahC1IdYsrd2GVYjdVYiWRUgnM
IkRxm0OiAsrMIsEkWonABQ3GjJVtOeH1yiiVGBIpnjoVcsh0uWylIO5VvxGjSYwX2vOYgzishVEq
IYdVHxohBMqn3gn91jN6N30yrM7h7dwGLHZhjubAipW3bOZ6mZQ7bMOuaiY5k92pu3LJdxgiX1zu
tFSzUrQz3N7TzVu2OjoqrMLbo+DiCSvM4ns57s5RCcNcv1T6uLst6PZWyjRUdiZPY4HoGxjmWv8Q
aZPNK/13fVQ6xoLekgm0E3jfPWALfbRPFZqVhmHAFUufxT0ifY+zolflHkUsP1fs/JfiSHseSMgd
ZjfN+RCCU6X6iqny8iAwlrwZ16w/hYR4K1OZRKoh5k0k48WD+YgL6BiRRGrN/ikH23rncF54Gl2i
u+y+m01j9s+5yjy5SivRtaQMGErCLoTI1irJYMcSC0ttI1mMhOFKBmVojDnLUqODDHGq9kqZf8mH
9qDOnd1ro2ED6tABbt4+QQeQDZ+BFo24dEYZIdYIBAI5D09L217mbhzNvo6vah3fGbXqpcr4K1uM
+0KXGeEPSwXJ76s9KXt91KWW3ObotMQ7PenMGoBht/WctfGUjYrUGoDtSqO7RowXnvDMV6wHPNGa
TwpuiIoGhm0J8xyUgvOdLE4lV2KM9I1WTPrCoTCsnyUrMfkDCwdl612gr4RRKhyHoqjnYiW7uoRE
VsCbYxS7YuK0SN1VcmhHIF68vYEsiZTmJtXI6ekEiUawT1FvkIKj1F1HcTS7rnXijOlVWPtJqbFW
zHlfTDC3I9rG5hdSJG18yTP21ZUNs0js6a3Do3SQb7hIamqsTvaAxLvvIAi2l81/xFoUpYaIOkPA
vSV/XCV4K1CsiL3oLjBBO6ObzIh402Wt1IRylFITJGUGthg8VsU9qjy8A4xrv0XhAF0xACYbbcUq
C1NVPPZUurgtHCPWKB6AUYpujomnrG/mEgdI2rxTX/wFfOPcVBzRKR7kp9QpUT+IrRzMdGj424tf
6ofwXDqlPaIlcNcy0qWb95/Me//nYyhtUhW0eA0xDriYamvofvfVt9v3Y1uD3gVQGqTL2Zz0Mqxu
hh5YwY89wqDFLjptP3JWC6E0qM3Hru5KLARTXEcS+ww+ijC76I4gzP0LDi3WKVIqhMSYPPVjgwAB
brLb5d9jQMI0B+2kn8udaGOG9idQXZisBZuPcn21TiraEnpO08OFrNPmgVqJSZPMHr7EzrTDk9yu
DstecFI7fpiPY2T+VdsNvOhKPjnvlVdauB4xrY7zlM7gtFV/a354BXeBBgXu3XInOXWEEWJux+J9
2cAzwhtEVAHJKGpAV6abQ7JRH7u8SgFbDVggwRYOAobkTIDxW+gSuZftdFe9jEf55+hq+8HLnlo/
fC1fbyvz5mMFDRsoOqJHBWVH6tQNA8BwaYlTb+xqF/uFK1S2/o1gjHCegsD+VdsxW9y2ruhaJnXi
fKHHYtbDWBVHdTbRP2pHblijbZYg8ivPemeyIWI2Y8G1UOqY0XKth8qMYwYGe3Dln8e7+aQcCaBK
upPxMhtdHQ1W9UO3ACfrbx5oK+F0E3s7hYDfGaHjkRS9DNosm0gB+qVWuYzj3LrEa0FUbMLJY6Fw
EVapnwabfy7surQUjPdchn0bm1Nmpj/IAChIa4C8wWp32uj2g0a/K5NOnOLqKnGDMkoySjpIb8kN
MoitF9j8z+ZAxlydBJPC6E9oTYyHgk4g/zKdKk+xi2Nwx6ribr5B1h9CxTABIPBbQ4BHap3Zme+q
n+ROcaEJ9vleNgkNLBCIj4lTnPQv49nw8JZ01NxMrtzu/87w+HFPKH8086GoDDw+BTjgvnT44y4S
dlfdVn5+vWTKLXWynKVxVODk9dAylLqwBiP7AtDXh5kTnaGfLD5d0CxRzd6gjU8MvSPOiA6rDJQG
AM1mSCgQUNI5JOJqLYWCj3t1X16HI6y4C8ZAN7njTmR/ZzOrTdbebuChkM19F0v5yEYreV2XIDYB
0Dl4CjMXOGcthlIGJCV0xFrxRXAqCy0KINBybq9524q9y6YsZ60vLfBLYcUi5bdcnsb5+fb/3+h1
+rg4ykzmehQrmYbbpOf96OjRMJhxWvpzP/O2UEbeKFUnMY/B2zLnidk06uPtD9h2UKvdpUxm2Bd9
nKhvQSXpXkTJ7koy1qIKtLjAJ2OgjQVNBhxFetk3Vn4mM0nm7Y/YqhKvj5huvtGzWozRnyC7HLz/
HTLnkYkTHnxMz7vi1zcgrAuGLbzC6xKWbKK1N7RaoaypofbqUE3w0H/yXSgVQKd/IAeKKlDn4fEF
nLvby90KLlcKrVAWdAjzVpc5KDTJoKPIheASS/RYHU2bQddaDmUgQwEUPCIJLgd3OIJcEZGWeNET
U/iiHYQvBMjqjRvnIJyQ6Z2PrGUyzIVCG8V4jMdWx6HmUmbL/Wiq00Ws7KhlgZeS/bp1gpRdCoO0
TFT97W3J6SARJNko2ZYNswRqKqiwWA+xzZzMemMpixS26BpFXkZ2l3N8N+9H1Cd3GgYE096OUzN7
IMxx/NfppXjWML7W3DcW3kL+bSX6X4K6f0wTjcqZxLMydAkurozudXRznzBRzF/yo2CJqOpzgKGf
mTVEhjlUKGslJnxl9C00SsHzobyXfH1XOZ1Dgirg0dvGjjlxv3G2BAoOoG7IxSBypQxwFcViLI2w
jwATcDEsvg9QyIteyH0xbJ5V/95Q2Q/SqPX1kmwgeoQtUE/aj+ISWdIhfwKmWOCCvWi2SXlWvytk
U71nHCb5x5QKfxBMWWFCwMI1ZS8D/Mo4g1nAEWzJT1w+MYGBhSwmYD5A0hUc2AWZLWVei6bD1sEo
lcRIBhK7SKAUsQnERuUPPqbNHMHBc34Gpx36Ts/joT6I+37P+6zn/IZB/PAJlAkOeNDQVuQCo/HX
ErLgjOaaR9T+fupBHpqzUV+GSrhqXchkAdhQ6A+SaVM860oXiVCvwjDl6/h7sQuAnaGhvrEaZ3CQ
zu2Ydpm1Wsost4VW9hFJhQnigkE3pEuCLwF3H7YKOLEeAx5EYcULQ79Y66RssYo2REDXwRZHu97h
ndQZQMhmqWfCdlpYyq44sdrEN+aZQcH2fnPpWT55KWJMkWJr5VOB1EYBMFx+p54Fq/sXqJaMi6tT
FlkYk6xYEggb0Cat8RGolUeEELFV9QxvsxUwfVgXZZEw/t8nI4etVGsMYTTBdy6JvgVClrrLKDVm
3Oeg8Azin8jlfhsnw1MltDmVY3AfAZM16EM7rWuXz6u9US2XrGi9uQkqU46CRy0GzmY1nqo2826f
/0aM8+GbKbuGgmwylTUSANJQ2606wWALih/yEQukbSvmUAkDBS8Zb0kPyheLRdfpMVAZkThTAMdg
VW4rHzKXvIgqpAft8KGzwsfZ5o/xD/E1Sh1WM/GWpq8/gNKEfk4bkVNwPIr6qxYa9H/5t/eSnC9t
qtcCqPOPQnEYZ+IDJ90L9GMinTPVLdGOxaxBsJZCnVqAdrW6I6c27o1zEZhkPi1Hq+ssO0j+AnXG
uLCoYbds03pxlB8S5lmfWxX3CAAbpy69n6PSjctTOO5m8XeI6YQEFOX/r/2UyJt3nU8wKiEOJ7g+
gdO8oEbtd8zxVNeSb3gy2GM5PdyWt/XkWquoRHkbPuPCpJfebCEJvyPkzkkXqnhgBeCbJnC1m2/9
+KulYXa65mQwM8Cri0j+FXaQmNmBVNLRSn9hBhFbRhDo8ugvAyMlMn2UY+FKJY05/U0cJowCT0DX
E8KWy4AQorcXtHvhmRy68evtDd1U05VYyrfkVbnEeo6kRK6jGWa66zXWG23LfK0XRhmVYZprHdRD
iA/afT22IBP265D5CGWtg7Icda2n3CzguqnXbicDVvL4J5sV3ec/MwetpAYTwGBbQ1Z7RxmThhPw
QAsRCwxu8VghsYGcxt4ATERlcTtWxowpjTIowKjPuKaAtHEPXF433E/XyQJMFhAaDJsVum81I6vr
U6NsSdBh3k3jYSiTHThPhyNBUEad6C539BHk2hU6HmvcutIVajxZIkBPsmKQ2xfiE3O43Ce6JHUj
7jYyZHIRf8uBfo1yNH9fxFzN8AtbearVej9xiE/pQJAMoT9xZkaP5V2cmyQ5GzoYqMnc8gj6LNz6
/DwgqcB6a29GJe+bLfJUIIs6JKaGMIkKXpSyBowWycU+SF9inyRFOx/ZYcEkrdeEVVypLfko4y3R
M6nFN/3HP/oMjIWPxnySMuQdQ/iPZBfsBb/xSWoDDwbGXv8vuoWeUoy6AISZLs+LgEXTFwEn27k9
sr9klyVAT70qr8sX/VJ2QIUlBEMEQH2Bw/RT5TT/TaMnDvz9I6g9x/BhNg/CTPLwANa1BLN4KNFz
QiibEn85xfZfxTYrgfTuZuKSyA1WnUvtNZvn0VUVubVvm/Nt/4jwTRB0g0dbAnVvxXpuO0ESEMLp
wzNnGstUmZq0vA4y4tcCswV4ki3dIRYxssYQvW3o/xFNxwKDphdCquMtCtz1r82On9AeHXrJs456
AulGVH6xm3i2arA4xnehVDxQRpwsRxOvu9p5RsNb7gh+uNcxGC844Gpjj1FvZW4+CKT0Bo/boo2l
heQ00toiFZTutXhVGkuDmyaZjX5wmZ3um2HrapWU7gB3AcQqXQvbD+hCAtMFvNCd5IfVGwrAgiQ6
fyz2RWqzut633er79lLhQcb1crmoWG2k5Z6sGpbUPzLUhmzYp5BcBluMpquy9omJu+P4UcwApely
wPyV0YqQWrUd3YNjGiUBlqnd1NGVMMqJNsAlqxcSlU9yZFb9QzK+iOL9/3NF1B3spqJOhAGnFZxI
sbwqUM8azB4JW+258lgQzbeXJNFtg0XbZmB7xZJ046HrOXcOOEThrFH7DTZ6NOb/s3MS3TSIiw04
1wK3myCu65lZnIdzCMioCnhCEujH4Zlk0Nyxwp7t1YHcGOjCIpr0KM0H81Nddw2PA6swrzOiEF2J
VorhJMaZkYP/rIXvcihFj7u55MMEZzZ8DX+nzwqGZy6Fuxyag+D1FeK6eic9jwOmnyqL5RC3bQph
cP7PIskmrJ4aXAx6mYEjDhFdu3+6KzBfB09ETKd86A+scdNts7mSSIXLch3zi06UZt7z+9nJHdAV
3kuncpe8RRbKjrG95JhubS8VKtehBBhbHStsbGKmQWZ7ikGvNFkRUEpJqfm2vM1IBr1/4AgCyuCn
DtdxTJJE4qA1pN9J8lP0DvybIs12TL6SQzkDHeihUSBCDrHLvQq0IaAnplaLdHPDY4aW9SjdjIlX
8qjbwAUF2GtrBC2akp8CPthHeGFPMsi+26lwb+/hBuIMbvxKGHUlhFiaMrWH7ef3sa98IR25Gtxq
iQFIVqy/1fvxQRZ1A5qqqifQrv2pTQC+mYAB46/2Su5BuQP2kMm/avjLvn1kGZ9Uc7VM6ipoMqhq
gwSqCa4Wqwfl9xjx5u2t3HTfKxGU9mtNzyct2t7cLuptXeitTj6JAsoDgwoKZ8ZdY62HcnEgq+pF
QxZxtbO9MrWmLs6M5Wzbq9V6KAcnppMRdCI0o7G/ynvisy8x0jDkMdpYBlM7th8M7/Legt6VfWxk
PR+N4M33TLZsqZiJfQPO8fmnt6TabkC5Q7GGCVHmeEjPrGu3HVWvPoCKMscgQh9+igVXvfw75ONj
LXKYOQ1DH2x29+0ElpE0OwigVeqG7Pdt5WHt9psRWq1ehmsaoj/GTP0dolzpcg6gHxo7zq3mHg9S
TI2ZFTOcZ+jRmwtZidX7SB/EBmsOR1v3es2W3N5DNtFrBZv/oeyD+F/MH28WtFZG520zVlKlGXgp
fA6p4rXa1dcUyEEqgESt8knGpCXRsBxsdtIudLPrMpnFtQLhe8SYrNpWODxNJcAlKbgr1Hkrszzr
RowLK53lvehgquUueg0u6XU+xY66a+3JUZ6bF5LpCd3lIhaMJ/KmnV/Jp/xKVXM9EGUk2Hk1AUjk
udF6M9RjcxSYfJRkKZ/M30oU5VLEWjOSvteIC9M94Yiwzp+s0e4vos/qx9nqFFFJhlMTVBF9lTT0
r6yAgDozZPJCnDBY32Jkt7623nJQgVgSmOOZP4Q9WgtZzX1bE/1rwbQBEZWIl1JC4Sd/RwUNz30k
VgBgbqUlgizU3G0CdyHfMy4uOaXPW/vPct8c7EqXk9QIFKHAKY5W/iIixCLdwQRGNnPYgfJ2LPK+
ubSZyAQtUYz8TRoBiMu/TyZc5zHxkR+8sBz2toK+L43SGp1P62TGe85tpcIfk9wWR3D6arJZZoy7
+IZ+eWsXqTCkqPQyyib4szBJDBNoFB5qK9cck7gqBpKlmgM4tnxXNKJZL/NJkGO0VQ66H4uvqvFc
lCFoYmEjZuUx7zEhyXUP9cwf6xijcTr4AcUfQp+bQtyj7KfZ3KQ+hyJYwofSKkdpr3a6IxWj1dVj
iLigPQRa6zXi6MtgSR6N1hITdCFPojMCIVwZ0NZXq4e0UOzSSM1eFo9Td9/Wy+MM/NlkGkDNadh1
BiLTQvsFkjJfqsAnncS7hPsh6p0fdrUFSho3XkYT9JZi8JgaJyVimfbN6HilKVSwJbaiUec8djRB
ma9HCxOZsOg81rNm04GsxFCBVQ8eV2HicOnGWvNTAdTsMRO/nnXFqMgqThaAHiwg+CCvUnKt0ULa
ok+YdA4VJ1aBbWtF4HUAkimQ6wn6Ci786kIvQPAukgKhYqamNpo+7DRSTIbR2DocHRimIjjk4H8k
akVDuVRjEsEei94AjAF0NJwIhVuBchCQcmzJG55rl/um2OH5r5L+a9lU6Kgncp6qOpwvt1SqyfPx
bKa8+piK/HeZH/fyHO5KIVXNrglbk584gIsDjb/qc18HQGOZ5WC447i7BHSBUSz9GCLJzlrZnwPJ
b/jQY+wU2QnaMKy/ljoNrTUUXQqgxuTxRZofSy/2+hN5gMU7o0Fb0+zLd/KJ1fCymQpZCZapoqeA
UkGPGh4RXD+jCokkXOYGdugRsAvSIBH5jcd8Qm8q37ti0DFJL4VV20ZQdXSagL4EyPnIsJYeAaAA
euVBSu3qFyvwZWyxTK7fSuFDcD3zObAcXV7KraL2DeVlGu4xjmCOOsPOM3eVcim9rE2lMsNcDO6f
0eVCdLQEj054aCD5IcWUyWbYmfmZFZewdpb8vlrlsPDSjHFYnCeQuBv+e8COsrbsFNyhQdg0keah
kWONLhW0rIJzLo7p3Z8kp3biXUJq9pehwFoaZXn5Qqr0vn1TUA1lLB5c0uiKIlHdz5zJCbOZS9JV
naCXAZkO8d3H7dPTLJCCAUwHrTPYojV6i9+hAY1QSMAZusyRc/L/Pt/7d3nUcdVdy+tqBwuZ7apd
fl+5Jdix39q9RBN5SIuVgtxWj3d5lLtcjCkfmhDy2gxYV1VrZRKrdZElgjowQOjpUlQaWFJUtqbY
zbuwMQAsmI1ur3VfM3GA4MhbyuCum40XTtIOaq0AiFSuHuqcsxiWdVtb31dM+aCIS0YeA7TEwAED
HXMCKoFpm6x2ByoUtD+xfN7WG2StQZTfAbC7EnAadhgsmmDsRWnD0/aEroJ9NzZrrWtZlNdI+bms
8zggXaLJpYYt3Q+u+BvEJ2boxJ52Ch+XO4KDDsa8E4nVUVOxme8RxnnTbZt1nidRTzZYePhj7QQz
Q5XgKHmjHR1KvHCZIhm3hkYX6+sRjAuI0F3gioEMwZzBHU8ylXyMeqeInWZK3NQiDYiGAq+pMEfU
I3pO5lmSyMuy+2rMhOTe55zaDtudhC5Cjllf3QycVuLI56yseFTwwxygZQfpSgysnf879cny/psu
cSWGsna5qrUqoGSQGkD3X9QtdjVO+2UpnRqI822vMeBriHH5ZOxW4ihjNxi61jShDnWd5ENYATlR
BNJ4y+KDF1lyKCMHNJRunDB/h8DN1M6SOVqBlzuhI39reLP+rvk1EvaqYMaPpJgbulNiyjEaEjDk
PjNZtFkfQ5nDMJnASRRg0Y3idFrogqEWKJgs6PvNS7jaWsrKZVMsFtMAhTH68dCAjUNOK4dhSTe1
BRBIkm4YQIilp67aqJ0NboS1Ea+BYrbP0c9pMMNDjBJ154QXvSe4euj3gJFhPdE3kx4I0P6RTe2i
Ueh8Uv7J7PS/MVhWXZKLaNXXBc65taMY/KNg2usZqavNDN5aLL2tbQLWMp7wXONJxgFZtDoH6NRb
dhhhOav24KCYfNfcTV52DV3MSPnDN8ambx7sauGUO9FxniFwN0lAMuMLymvtlejNIoUEgO9MsHWs
LNqmwq4kUk4lkMHSqPY4ZsM4dYqvSUC1GmOWm9y0cO9S6EGrpVWjEGjRihuC18IWgMIZPgEazSWu
yyDu+SjGSJAmTn/QLipDlRlLpCetYgQ+y4T3rqvOuanWyEfKzwt6kW+fHTmaT+ZutUTKiHdqHDai
SJRHCO3CkFB51SIZpBN1bU7RcF/x8rXTatbLl6ExNJcily65JmGYz+2WZ65zMaTLWNdmEn91K+h5
Ki7kpz6JsTAyCsOfBF8CIGSMgppoT0+kBPp37ne1leRAV/4QDU5im0WQyPm6R7KPwCF3RvvNfDP7
KljGRqGMzWgYxWBokJYdF5dwiGL6RQH61Ftkjg5BDnRSdxwDSWJLW8B/KQOPlRfw8KBMjSFlcVqn
uBCdcAnDyJyCFtk4pJKBDoo5RzmM7NvquXUJ1gIpyyKWPHjt5lRxqyjYh3H1O6+q3EQEvvzFbVsL
ogxKrgl5GrQQhCyU35Z8b4rDcg0GnvHq3hoIB6ysBouEXQQZKxWkTYExFp2KLcQAy+LCpliJq4Rm
CXQQgB/W1z/lbN4tH5t9edb2qLKdAIH7wLqBmw2Y6w+hbv4U8UKuFlAg3O4MXFmKVWVIfNXabipU
RxmiIzAjn/iuPUmVdD8kBXjS1Lsu5S7DOMa21Md3nBKkpl5Njt7njDBsM7tO2qBUFW1YqvipdCHI
TSe3OfEpBIUh/67vOnN2Vbcik8t/5btX4uiCRSVEcVwIEAf6oj44BvFdzaMFd1HNsAjcJn/qp31Z
5FZZGWaD4WmtVE0COJRPActyber8+8rpKkZTt4skB9CQyQVnIwiqTsDK89HRZJU7lTCEgqrCj7zb
F22z4rreAEodljAeikCBRSbDijGiTxmVE0J2w5S0ZfvXkqiAXk+Q521SXLXgOykuZ3YIXJXuzVaW
l+7EXZiqTvKDtJNbSyRftLLMs6oGYNxE4EnwaQi0c+wRTeIP2u72LrKWRrmAoprDmh+hRd0CZnbl
qxbGjFQBSwJl9jN5Vvi2B8NcKHpjCWAOXWDoH0sCZeOTLNcHfigREeTcYRoKu+tYoKgsDaeseiaX
cy9K2KY8+TKT+Dw4N8Xr7aPYnK1aHzpl0ZUl5xO05v3pcKnv8/vegzHBuL5u56XJXSVUBcXOfAIq
Hx4DrCZBsks3VO7t61YqF83lAiTUDNcpLA6lZBzrJAdhlWFVor6XOdm+vVrW9X0rsK/kCdlYokQI
eaR3iDz8O4CnE4giVuP+5nNjta9vv68kcVWepkuDwyPPjdBHz/yLFpv8b8lGS9tihsfexkO1cGa/
QEpJdKNDzB7n3kpgGarOS5gLBDQ//cxDcStv07E20PEZeGQSpHIId3qCfCTrfbXtKFeyqCuH9qGx
HKoOPCROnTtN5Px37LX9gX59O97Fj5IXX9R/AUrwNvP0SY0MYDGJoEAhQ90fLZcwK3kvDdhsvEAI
YqOMPq3AM9CYABLRiwDyj8iW7gh7NLcP3qZFu5Pxtguu4VRObyO95Vd7lK4Ylm4r/gRCNQo+MgYK
0NhIzMhKDQQtEjQjhpnoIuWYR4g+Z7mQHBWEg5nC7RDinDkNNMNFVTyATC4B9kp50uYuMsvJMExV
0xorAr8L4yKQw6A2DJ9FIMORGpcklXJjIPCeFUMjDJwLsnryfilUN4hCa04eGTduIxbWgJgtyzge
Q/k0wBI1SzoL6QTOUQTgGJSJ0InYvBpOdiBNnYQQBmVDW7+XLhVjjVvNex9EU4tUhzoAPuqAYEWf
doO47HON462sNlDFDpvu0ChpZcIT3TeT5I8hiBQWVfmahsa3JQ/u0j7xhcR4AXb8Lu17O+La12ko
RcZXbhj5Dx9Jufl+0bQs6ntMQIzCblC/GqmXFKnPOAWy1E/nLRq6TniC0D1EWXlAdlZqnkNKizYT
AvFXWvFJtg2vdOcDiyxhw6hjSf8I06g6ZG7EWdHUEKanD3l8l+WjmYHOVkhSRxAfGCvbMHEfhFEP
hS4QA3GSICzZkVor6IcQtEwOSi4uq/1Kvr2JGqVPYhnrGHMeISo6VALqSFHs3F7N25jojXOia1Yz
pkgLMYTKhi/TsTsux2QwF5s/TUdUVZQf0U8RTY0cYASaZ5RgYpMk6+pjjEesWT/2Z0KS05/ZeA5b
xv3DLpOtWZkxdEqUS5Bgl+cICdgCsaHm5JiIKFBf1qzkmQyfAqaJ9wOHVebaviDv2kR+X4lWcr5N
6hl+ZRalnRBHTwXH79Aby7oiLK2l/Fc7onW0GN6uSPyC9DkenakTfFPuWgxIyMcEkRBJh/7F5MeH
naVcVyTXepxFUCo0D8FGWUmOyvKyMDISW3meD2KoWFKXNUGpAygWIWpA7vOhwhmCdfmgeQXAzFSg
9d1W5a1Q64NEyuQISpgJSQOJRQkmssYcMfGV8F+GGRNY/og+JB09GrHWmbflbnq2d+NDl7B0ZJeF
soJYsf05zLPZz4YpgMGS0xnUWFuNAesF0pUrRRS6ZeQhqbcWlwf4IooBu+XVwDA9savVKXDmA2ta
b6uq/UEqZYQaLW8mI4PU1lH3BH8p94LHAW4Uo/wHNIAxSsDitv/+5/rplH/KshwzKD3kJbv8ZXxu
vmFSurQahM7L1XCAKlpbGAJHwwCQ+RS7t4Svwlm3Aqe6Rg6g3R3mK5XhynTKFOmTbpRJOJMNENw6
NDM72KmRmZn1LncNmZmwfJsPvGGTacyRQCn4BOj/yAA9CDAKvVdbKnAugd58rwD9ajno35ZD/EQq
JwH6QboTJkO/RlfpkhylXfS95U2BlfXZPBRASIsCubggiP1oE4clLLmx0ww8LrgzCqdNDMzEwp0O
Mhre4RMCbAZmE8BNy65Ub3rBd9l0l1HSLkNVpbrhSsG5R4gaBKzH+6bFl1QNQzKI5yWeslVyFpSC
xCNkrCscbzqaUvZ7kXmGr90OzVdiqE0U0UwZNRNvuEODRrFWbqxWiboLKPYkO1CFu6KKFDvtmid0
VdWmOsR7Pu0O4bz8VoYM8E1LU5lg0vBv2y/WZ9EptqkqNVBMLbCbR+2rYNdXzFR+S61hTwpyy8vg
RakpMm75tnt43ws6mVa0UdGUmBn4U6R2ucBaZKsHCGcHjEC8GEOLr+wkYXmlzeBtJZYyZtrUIQ2U
krtcWfK+3hOXpJDUvPgvWg02FVfWeFVBZl4Bl9nHS5NMQmiAsAhJ8h7YAMrPFu+d22e3qbgrCdRy
ArEskPfHcrIYMRlQJR501bstYqtXHTxP76ug7PEi5nA8Oi7H7IGs2RUe5yvpx0SzX+IGO/5hQa9f
MqO5mtVzt5Vq/iCZMrxGry1lmYNodAbauojOTzSOe6R4KTkxOBJur3PLwmkiD5oyFXjcn9pNlaXr
erCKC242g/BB1wCw4DWIIvgUNi1G08/47bZARWWJpMxOlqfxoJJGP17nMeefqIGjz1pxlKcpeoiN
pkCEmyWmlqHIiEehE4ZJBygoCcS6ZSLY8RicliBwGhk9p/JcXSJOl8yFU3BvdWEfzIChBChTaIYT
QDfTtrsiZeB05bxve8VZ8sqPRiCbY1TdFNUkMYdO+ynAFIkykr9TC1oWScjsQsuBSyq0gSV1g46O
V4OzanUSvDkZixfUpKR9L6FXSx61X81QxObQCy+CsBRmM6bnLA1cNcxtga/C61yLiT1qIKkTx/Bn
mxT3BlcIZmOkubkk0UWP273RS+4YtItTBu1z2Cfo0Wmj3ORK/iSW+TluRSczACSaTfxjMuizyQXd
VQjKu0apfsgKRkOKBbMyoAZITZkno+DjFT7NlfQafHNZ5CWpsC+H7lGRwecAyibVD2CUXb3vDK+N
gwnopJJdc4lbp+217TiUX6Ab1hgp+1qY93EjgouQn78JgTZaTbmAxy6UfZUD0Ekm92aE3kBTbePB
VCXAN5dx9kuMksrq8hxTFoHwM5qwR+kwV/ulgjMb446/a6PZuONmtdqN8zDshSVJH6oYPW8hl4HA
rUDmqBwbzpIy0evnwplSYXarVsl3stL9Uudi9IuUB88t+DOscolqRx719MwJ2uQqS/1LnPTeaTP+
GoF9Q6y6R6MsngdNQzmlBDvNPCdnQe4XsG0rFxD2+X07eWEU2Og9Of4PZ9/VJDfOBPmLGEFP4pW2
/XinF8ZIo6H3nr/+ErPfrboxvMaeVg8bsRuhaoBAoUxW5jAntdUXg2Ip6TzuiyHZDnPcORDofjZw
hH2zCaTXqUkMLzYXxUnlybD03hQehUWcDu0sSsekVqNtHGvzHjB4ANO7sW23ptgHdo/XfRfXJUj6
muE9HJvE7YoUhD9Jnzo6CE/cumikW3XKZKsXEWt15aYnCcpH7WefZndim25Maf6A4N9TY4IOpiD7
qun3wQw6fZI/qnQ0VJxOjbgc6waFnzKBCJX2a8q0214PRVuT6o8sBUNqEOG1RSk6rjprzMAPVRYa
9mZRwcpBksnVdRUyXUM4e6ZGmwhpsNeUbHHnQrpNIVJjm0F1GBPZnuT0oY5bwQLrR2lnyXRqq9yN
oxx8F4NP2nirLKj/TbkLrJHfTr0zp9IdSo0/1Fm4mZTGLnXzqFd5ZI0Bwk1jVO6aEb/KjFDKlMbb
iowvRCkGu5YNcBUH9UcQZk5VTtukrjZQv/CauEUHYtQAxE71e6kMIg+8u++N0LmlIsb4r5XmTxJo
iBLtqdGDztGX+naWyGjrWgPagaSpt1VX9q4cGua9IfQRLkiKbmiNaxoT3W8SE6yrrQF6ujlWjnpd
hD6gJndZ3Ub7Tk1shU6L9GmvgkZOLJ4VqaAnM4Bkp5S+qyToXVJG8UPe11FjkRxiLtAar2arbcji
pqQobyNlVDDN14HevQw8maTbfBDeq2CRLS1WffwVD2amPRVa9Dak4Q9t6SVrVLpdq9+F5DTWqQTg
/nSLmEqxSDztIwFUbpiqe1ArWdlHUVc6gSC8imE3PKVCEFlgKgCzexnVVjGXv5Qmv9dEsbYRMGyH
IhJtc+hOorzAMwv3Sgh+PAyspK4oFgYgbyD8bxUNjOyJKuM0jSKQxupS++0Qyeg4ASxbaCXGS+rq
NWwLfEwxAf1Toeh2UpveMld7KTcAZI/uwnh6nTP1ZkmU37Vc/xh1dSsGSuzFJMbtTN5lIN4HI/An
ECo/iIMRUTqA3yLJM0sKw09j1EurH80HCTcab8BL02QngC5eEWJ6Udbd1ETY56Dts4pS+TVp4U6V
is6GiJQ7LelWH9Utesi5G5HkVjGIhPdnljdl2GKASBJBR6uRj7CDAzIC6GpJxt1iGmihBEpt1Snx
lql8NKH7bilaCZ4wddjh2GOVEVjDWkM8pBEx7CBIfN0gUBcxwiW32z7obxexaa1OKPuXIKvm10WX
Bb82EvM+LKrmIAVi8ZIWcuMZiN+gctrUzqSNort0umEJ9XAoymUjF/VLjZmhpRZczOa6s9YqtkSM
xFHi6geJ69oeZfW9KSLZFcv6ZyCbx6UJclsL88RdJOmO5I1hLbNQuJi/HO1UkRULxz90hFSwBbGA
h1E3itFj2CruQIiQf4BN3F1MwADB+nKs5u4e2hSvo1SqViGB6ztoSOcUfemZrSFZnawUljxmiV3P
5m2kjm/gX7yfB3Hf1WTbLFHrVEKf27E+OeMcuzjdibcsNUoKTbhRFz2EMIr+ljfaSTXmyasCfHU4
PX2rSVK/a2uywz3dt2r7gmcQeSNkXpVCR8gkDY+RKtzPpuGTJd8LYi3dxIZ2MMXJMQIgVMppjw7p
QU8nJ8wEt12yW4UMPlAIsZVXBqAlUDOPEaRnZBNoYmPldeeC8Hojp4odZSgbxiqK3rlVhTLUUgId
NNtk2JaicUgNadmHgv5aFF3jLYH2mZjpNhxknwjdXRLGma+Zqukk4jxZZh0hu401xOT5UruVOLqD
sPww5urQq+GhSsjbCNduD0t804oRuhW6fBIKRAxRsyHVtMNgJYqTMuhmKyBFIFnmp/IoPIYV1Br0
oQB7M173WawDR6mkh1rPnD4OHtBOiDHKq1M2zOZNDjDXZOoRBEWJPYaiRfoGxQYxBbhM1ZxKnXtn
0mOvpOKN4SS9D6XZWFkc3hERXh0Q9s4T1eLWFFBvytrpTSmnR8i9VFaN4bh2FD+gwPsOSxxez7Vi
1HkUy6SYnZIqqkDpA6p2Q7rIVtXnfviQeKic1dDchKqUISGtEdWvWcWzGmmVDD2SWGjnUozxUu8S
J7dpKqDYZQ0GFCnh5M5ric65PaZWSoMmOe7Q1VqK7KapzMauiOHireMBVddytnNDTHUUEuBtGOiQ
IhrxgkO5eCaNcz3uXyv7gllUwr5JpkbY6s5S5lkXQfPVk7vUEipoY5G9qP/S5MoaGh6McO08YMpY
UdF4U/Vv/B8GoEFxvSDN1sHLD4LWJfUjFO8j5eX6ota+z7kdJhHNosCI4gjZU1jnO7E37LCIPhSx
5nJ3ryXwIIeBNhJEeEGoTX/I2cHrjFIVBECkPGl8aIxPBTOhaaVYMriFxCIFP1xoDVHjRPoBHUfO
IVwrWpi4pHAFGEmUMcB0aTwo9QQ95wTC0j2IlkU1AvZd2QkNsaUKHLCKMFtyIXpxIrxlYWAbojk4
Y5u9k344VpLAKdys7DmG7/B70GyHvCyrrt11tZhW6HV6ZYpsjCymHcWSZxotryGy1ow5t8TibUPk
Bn3cJaDv9vLn/D3YFZ5w0k7JS/UTQ89evZU3ApDyL43PGzJYK05dmGZqKFKW4TSNEw5WvKWtRNUO
E0CTKENdGGxaR/BjzCJxZ7lW91aFvDrRQEdiEsYNIOoNsLnQehZi05a0ndb/Uhse19LaCI6p04oD
ThPmJFkvGo1ZPRjZInmA60mvo6s47VMBLRxKkYvCn997oxNY00ly49sJSvMNRByk7fWbu/5xz34E
41oDEySSWlZC7hWqO85yyJ8pE2EJnWn0rgHqpKxW+Zu+RxKacAeJ1x6Siy1gNjqbwnBUclins6vd
Y7rTvzhMMPFgV0duy20FcHZhjam4dFpR90TpcWUMrToOotyB2LmIbBm8rD4mc4ddV2mbRgvtfq5e
ZEI4zePVYwVJZAxA4JUWWe6wUEoLDO3BTY5yYhf9bQeXHDUz54VZqSuZJrgNwVpE8DSztJJjWaMP
hcISBD0x6wgVklSt7HkydtU0+52Y2NVwxzlEK8/mhUnG/5f6HE7FQt0yvh9qdfMJRWQn6050/HF2
AhPdcV59cG0z0Y3A0QWgBFP69DedPQWBUbaq2WAzg+URHnujhaE7ZjyR2NUTem6G/owzM5EEbExc
wszs6z6dWAFHxw5ak5j+4fc61tBx5rk15jZmYz6qRqzrGIhTQrcGcyXafP5yr92TU/AhP/RwCOVb
jfmN1CEOOpzXPyRvT5nrWANtnet4yL0hMxZ/CqTn3EDyV+i80Ur6FzE9rot1MjdxAqw1N1pUbDJR
dcP4JaigFNTLtqiVTiJMnGWtHU8oTqkSbp4JXhXmFQEuGnCtOpU91L5aAewXCS9uXNs48FUbYEMQ
RfWbqtTU5YmcqLCQjZhCUYC3M1AnVXnzNavnA3h4CXJ8aCqQr27t2WmUgcoOzALFNmHfgUEu3M8/
tP2yWfZQdgUJ5nvQgzK29uaNsVU+ULlLee3u1ftAAAPDxZMo/QOzl2mZpoOe9zIAyaP7D0MZ6Ic2
tK0/c1GNKx8OUqEyNA+BJTT0rxL62XIDfZroDC4irqx2sgWjWjxRiZUPd2GBielMeWqLUJJkb66M
Ny3tnFpRD5jA965frJVA/NwMC1ESjT6LKyQDHgD7bkVeFjVx4uA0LK/X7axvGMXmY7oejpH1VnqL
KkagIbtoTjF5qhJOm+SracVcXNwk09QBuJIwzcoY6BeZeuRa+ZJ9Ep8iCNmg33CD0uSRyxu0tmkK
vrsig9lWgY7ppesVG7nXJ9DPYFYoeQRCHOKL6V230e4oHSRoHp5KzAvxot21A6FiWBCcyDokk9nQ
T83HWolFRfey7nUotwHIPRRScBp3a7cI7kLS8UqbmgyIyOXSYlRVIAqggjYXDFBUn57qh9YIZzMM
rfGwwd+XhL2jbg+3Fnkgu6SmlttgIabsteRFnx7T9lUJOWEkvSaXx4KaQEVAMaByhLnyy/Wkdbxo
3SQaQG0M29qv9rMHnn6fO6RAu43X7DDXVSy7YtZL3fDUu/wd4xA+ValKt/KrhHG/mAuW+sKlXrHH
3tulCuMAAo2Am4nkp9iTY5NU1aadJFQSlc41eiifpaj4BEOTbMbeQPEYxd6PXEd9shMQ2s8T+vxD
DiYNtas8MIagU9W4AhiAN2pv5I4pNLfVgi9fS51FitCwowZeVZuOujk9ChUqjXK2hNaytB+jJJxo
VTfSI6BaZ0F3RbVVwelkHAZtGK2xQEDQd8sW9Nrvba/cFtKMUU9YQTcJnYl++F3P+W+oELwlYvRr
aIMTaEOPtQEybLWpII8kiiejxSRe0xd2M+kHTUUK2w5IZscJZCe5LkhHQch6cEk179c914pnuThC
BnMlEvRlK2g2G1+TLjIyvXinbjXMBTZHHtHJ9+gD7ks2vx4xNOYNJszJsiHSxginSDA244xaYll6
iVLtDaiWK9nI8Zlr1+/cGnM3BCmpyyQedS8ZH5QS6iNN6IYqtya3djXOzTBXQ6tqfKM0wNU4xs/V
tvIiz3B7KJod/lHq4PGPrMQi2EX4ZpSXqO47C/bHRHU6w3+iSLYz7/ITFWSi/Cr5nXFSb9oDHeSI
qB6yB/VSmwdj/P7Q4TwgMTfAFqyAJIruxllk0BhRorSVGHhGX+6mxNhkE8el8SzQ/39mIR5R4G0K
QjxZbCDr0rlK/xec35erYF7TVtXNukWTEgCOPLAAeLVNo/OGoJbBdljflwOGOZWaHHDNf2oJ4jmi
jg9kKnlzdmtrBcWjglIhejrfCL3SOEcZINcAOcvKfjfk6FLUbRI41684xwpLjG8YQxtmjQxADBr3
bWhac8+5aivVDFQF/yyElcWR5aWU9RQfrfvVvY276LYFk4qi2OBtocBFj2A2HJhBW93whxVXl0dk
FHUlGWzLLJZaz3SgF0xsotCiKqiQYxT/ur6BK2AcLO/MBP0JZ2ey0cO0VSMCTo//Bd/LBoRoYHae
EDzMHjhRN/p+3nOj/hUXBt1vUccfhD4iG0EkrWBKaqJisgE41+6mCdBizHX7L1Z3boVxlHqUSGNd
AvBDkZYyiAOnr4F+3TIwx0MRn2Sb3EFpzuUVhnjLY1wnXoJCCWsYHpZbg2xMA7jTMPv/Ds0hsvHv
Hkrf+On1WBtjKJZ5EdHduR7sMX27voFrB/DcAvOCFoJaL0AsaB7pwBmWC+omq0Se0hXPCFPqEZS6
a4ImCry6LX2pr0srVZbH6wv5HvhfbhXj3EHxUnRQeoejqG6iftwIwrOef0hA51y3s8L2Qg2hVI/Y
Ff9ms5kIkntJvXzhWptD8Vg+U50CsbYwjfjWPAiuuJV24iGkh89LnlLog2YnCPj+5kXoK9hu+kPw
xwB7mAxBn8uLLRnmLKhzQAG2g6PJ1tRuU0jARh5wvzvyWYN1DkyDj/xxgJVM5NIy41LAhVQ2cgjL
wqbYjj4lQ2pcZUcTLH5ytTIidWmNefAatSMKEtd/rjjl1YmfQtWaIGiODmINUpTQHvzqKfHR08kh
IclzMfR0MvE85HZExAyIWKRv02Ha2EozrRFh3gX77MW7wcI4yTvl6+bT7a6EmRIYn8CFYCDZwyG7
/Khtn6WZFAMCp6GxHpdoqoNNco5Mt6nqTSaazvXTvALVx+ae2WOuZpEHi9jj2cYhGt0kdnLwTkCg
KkIFFnTRXvGbx62x6jdRjIJYiY4HgCUDkDuxRT0MwJpQOrZQa2ukrU44Tm39gP4xwuKTgzwShAlq
ccAnS153S9Xgei++NT0RYr28sJJrjflmS4Ex/3AUMMFq2M22AKeeDAK0DoQhETj8eDXs9Xt/tjjm
k+VqXkBf4H+fLL1PKivzAPH3461pIaW1sp164JOgrfrXM6uMtxkRQ4gmXeTUHoUS8z/kfQwPalZz
rtvqW3Fmh/Ets5hjO6tQ9wx1tLVYssz8x/Uzv+7Bz0wwDsWE5oNStTiCza8MlJKtJUFsWN4WL6Dr
avaUHT8+dJ+Uo6H2MkpRQT46z7wrf/KkrDl34etLn4Vmo5A21ZjjmLat4gKYBFytNypP15e77j/P
lstkriZEBGslx3KjbbKVPN1e9rjlP5X9tFHBHQ40wX2GnKtRrYyr+P7/uBsg/pXwC3Dfmb0ehSgz
lRx9YCrWDTb4I3HjAwgnUXr5Dw/T92YdvBmYWP6vNXqIzzZ0FqF5o9OuszEvG2UaMoDIpspNlWJv
jhE0jePqGWDfRzPJMDub8oZC1s/uH/PMTpdNKCrjBPOyWEDP5Kipd5xvScPZb2/R2QKZcNdcSKZV
KiwMHnmotnSia9pQAl1Kh9R71fPoQELUzXzyyLG8+gqeWWbi3XCM5iJDVweF1fj0NXbomI+tJ/iA
tO15yPr1i/HvRrLogVma6zKXscy4gzgYkO61LlsYqbc4i6I/+sp2ssRcYZPMSjfjtZ3QSk8XS30H
YVb+paMFtvl7Svsa2tPT/KAULl+RZq18dX5cNcaTa6MqhYAXo258AI77OG26HZUqnI6hxytRrz30
aB/TbELE44sBk8urUfdCkAlTpSNRCnygBXbTHgHiRrcEP/fCm/InZ2tXruKFPeYqKmqu1I2gmKj0
KF7l0ahC9MBeyaVKX9tFWNKoJCJ0+4BtuVxZVACMMFcNxQPQPjI4Zm+qDfjnN5XPI3JbeQQvTDGP
ky4HrSnIqunFAia+jMUTdPNAWt03yMy5cOumAGRBaCub36r9TSEXiaTUKPPUg9WYoV9q2wYQw2XK
OS/uFwaJuQVY1R9TzDHsx6xQ5zkzcTRmN9oKj7JfbYfbegPaeQ+oXq/azJ7ogNwF1ItxbJH7xtX8
9FZxxb3wKHK1LnhLZz6oMUmpPJdx4CXJU53djlOzJ0Zo64DScg7pip9BPA+RKRSwdChrME4NiW82
mgpWXgMnZPrmJz2oxFUt5bNEu54O6P9F/Htuku0ODGAZGKS+071cxoObRg6AqtHf3b4/C2ML4yEI
V5aaWlF9c4d+g9+4kg36Oq6q1lo0erEe5vDM6aKYVTiDgglYB9UeTz1Kuj+QhFrRYuueuY/c8UUt
HV75ca2udWGYOSWlAixUNmCJYAWcPQHfCqmhvo23Azg6Jxtc6G59C1hO6vFaAWtBzYVpxg3InQAs
QgLT0VaHxE2IjFDy20MDyho+N++6fzv7loznFsZJFWANnmA7P1NV2/j4Jcl2x88+uZtKr+ZZABUG
8zLXKnxp8KP/pPJvgVNs5i86wl33KXqYw/e7N2Nr8AbVOTeRba+kQld0aZ6bOLDCq47WwISWoOkg
FUXntnyEYhD34VhJtS++IhNLdWQsU4VgrQmGrfRssqosxMDNU1Z9GtHzdU+zEmhc2GIcDRGjpNPC
hd7HDhliBwgk8Go+j+BodUmIgwiYo/HGs9UDkldqmCzwnJE+vY913VgSKdyxi3/GRoUsOM7vr69r
/fqfWWSuf4VUXg50eFAqv4gBQ9xBvBFo6kBww2oPmMm1iieZp0C8MvEPHsEzs8zlj+Ws6tuxhRfN
+ictJBuAXh2xVH91bffeCcZBX4A2GYpDnS7lJljMm84QMESnlcTB9BnYoCE6YxQBqPjE+gbZ9A0w
EPdorIK1PcTopj6EmMMwxY9anSz0/XZtHm0AY/GKCMOdnD2k9YFv7+/ZYhh3knakNWYTe0iR8cq+
+xKRklxaq+AVDelfdc0U40sqZGJCCM0+MEWGdgE2L5BRXV/N6kU+WwzjQeRJgsARtdA3IBJ9kqo9
CXiHjn7da6tg8qwwGvpWos6C8mgNAHnk9oRgnY6AQ8Tg+FdP9tmSGEeBBF1fMFuLw6aZVgKWSKMI
rSL8vL5xvE/DuIhYNjH0QW9SXnSbWf4tmjwAHd36b9sGzDAwKgYB4yuzbX2cJhDIEQHbXXS7JYMl
hg+LSjYk5WLOVr8QnR4wQJEgfgOal7r2vyNNMbrglAsn4Ams7BbR5U24lzY5vEN9WPwytkryJLmp
B2TibeNzn+rV4/jnh7CZpGYIZdaTKgD4o31OG0gVJAhkQT9qbGl4Im6UWz23ype/+JZnVpmKYIqG
FBSy8C0nvTCtPFBBCJRxiAlWSgEIXP/dYjZ5DCo6Zpuquofp0d7T0vxWTDDKkInx72jSe2taxkOZ
KJxTqqweojOzjOcVS4yUSzLuHlBIoLsnlgDXL8s7VTy2ybYYrAq6cLvej7DNvYeZCtkJI3dy4Z6J
tXy2j+RufJ1jS3I7N7ZB+Q3V+NiSoYfI+/arF+rslzJuVTGNGcI/RMewg2FP2bbsZI6vU1ZNaIps
IEcDiI0dzCn1CtO1Y2Rg9MfchUP5uxLB0JHXB63NdoYavQAZ9ik0xxKIBOyVDoRuEGyysdcsEihO
ny93A1E+jM54AtjqQyM6JsKKcWuUjafJ+WnIR1ATYThenHZDmTtpBRaVZsIsYCVDbEDo0sVtE2O5
bVosLmz02ZnnmofwXQ1ezlZJj8RZUJjNuWTqCeb5EnCuFt6wUXyy46cSXzDQb/7pzA7jn4ZBNZop
rw1PeZgcwcrdLLIiiF6AXSyyF+Rl8gMFUS+/syPx6zd+jXs9/D37BYynr5Jmbs2sN3C4Idv53tyq
LgWlU7YPxZ63xicV0eWr5Kzb1RUQ32ngwNRNxvejo7jUQY8kasS0MxSl07s63ZcFFHxxcl3UvoIO
rBKPAwa/wRLFxS+uJzR/7BNazDn7wrkkDv1U4GUAgdKJcvTUjuEHuJX/hZxnDQSE4PTf1RLGO0r9
XJZEx6TMvMN0bfJm7IUbGWU3QDXt+nV0lucWIllO4YYP7UPMXy09R9/OmanKmAEwDfnbpE45S6Iw
xabuLcQyXqHfvQ/34jFxKJOM+RDfNjtjZzznNzwi2dW36Mwuc7qk2gwFrUESQHLTMjBkkY2gJZF5
Vc0VWlcEx2d2mNNU5Somr+PYQAhm0Xp/7Ka11fr1rtnCL3vF3u+dxcUoIWWMi6zqjt+0vb7FhAUu
zHG/aOC1gO+tWssIGkfAOxilxwSkDJ2ccpjY18/vvysmLDTWSOBrRU3W4Tmo/hlm9R9oFWd0unt+
3rheSjUNIKYVlOe+zWBlrTRAIQCLi+Skt1A5m63QxNiVBj2SKoS2r2aWOyXqPiMRUtwTEoa2RdkM
ukWdBSaK7fVYY/VBPvs1jHeeS1R8SYO1Iye80XttI9SHKISAaVE41y2tvnZnlhj/XFVgbmlptSwB
ehU6hl7UPF23oKwGNWcmmCsyyIKQ5jWii/A9+D3uxJ1sN175HG6UX0EFVkflAKZpN9gabmd1n8T/
tdgGuJH1G8PV7no8DsJRvDEQXFL8ouxUPi8XWC+Wnv1C5nKVUolx9+gLdSHcQDUTwc78bLx2W6oA
MLriO+XxpQgM0Sm3AKK+T3g8os3gzofpVN78BQwJhPpQiYLCtkp0tvgd6lpC+i7EmymeyvI+Ex6G
8fH6R6Er+uYuz0zQY3H2OHRhDTRlF9H0tNvGu3/EofjXav35P7ND3eeZnTYRAomYCGiLCgB6LcPA
vpAnDgBePmQj3VgsXfDXuHpCjlP5AOoju8kquykWK8snD9wQLtgj75Y8O5l972NwrnSlvPCkv9CA
hX89+6HMjQszJU2rGHtOCbrTXbeRdtFG3PB4mVeIVqkd4EDwSGFK51t1OgQdJeRUacsGErhvuNn3
6m1+N0XIYcBpAQHL1M4s9XVxqWxNho5HucWjeaOfMORwk9j7aFu/XD8Lq0/Yn5/EVq9DsChII26H
B6WZTdXmzgKfJ3FV7XhLZ+vXk6DMbU0depoJYG6KFH9uoWkutjvTzH/FQBZbqhrs+7g8CWq4i3uM
vBXDYSmqFwl8O2UsPqqDfj+MYJSQYyfUyEZeMjeoo0MqpFuQullBmBwGcE7NLSLnFq2OILlr5fYe
YsJuU5iczu3axqEGZUpEBpm1xA6hF32VLr2OTCEOj1kiehC02cbT7+tfZ2U6mLKL/7HCnMxalmZo
WYfw0NvmEG7GU/UQANXd+sGWihyljyN48mQHIiSOvKHFkuCeB/H+Ghdi3cX5b2BeCU2cC7nHoAHa
cdBaXRDGl0eAQO8xlog+hHRQIEiBSMtRdznYgZ6IS0uhGIKgwBykhLe4z+1BcsPODm/kPTiy/Oub
xPsSzBOzdL2RqgvcTIaHOeyPTY68tPirIOx8G5h3ouliuW0A1vYkqF3PiMNoa6kHJRZYGT3lLtw1
+3/SisYe9/JL+iJuMnv5uL7WFYLbL7p5GdPiwJKpLL5YVjokGyNCQSpXre0nSFGCr8dLdrxdXQ3B
QGz/ryXmldBmPZfIlNHUaXQjzNsnHgTLdl/dZa/k1D7oGfp+xv4Yo9/47KlADmXUXUUrpuJ2ijUn
CdVdspiOBu4a9Pnc67u4mrCcr425Vm1TiKKgw+G3LvBdWBmu1g96kru9aoHV9nXcAuc5WYubgWaQ
17pfe3/PrTMXaon6GlxqsK76iIM2sd9BBo6ffq+Gted2mIuRKf0SxW1qeA3imOVRsqgW7YT8s7+l
Exm88gzdtGvfkLkgBhlr8BFhWXkbPuaG+Bkr2jMksvfSEnEoblZYOC6uAUu4PBEt65XiyydNzrAV
IMIGmLgAKT/A33ProTtyqaXpeb+yPJZ5uTR6lGEhce8pINUDLGGCjl9um49wcY/QDW1O/AiKdwdN
+fJaxHSaJ29w2ztHtAFnoWoaIDCiGtD9zX+AW/HWyNQC414aZ/Ae/jN+VQWWOBwymFT8NLDaylKe
hfg/EG2s6G5dfk3G1ehVJ8fA8KHqZpuzraNpnx8L3A59B7bbzKPqUrT/i4EKv9opNmjL2u1w4qs3
85bPeKFRK5YZLx1+R48MuitttUrt665nhdj5cq2M6+kKKGx3AW5J/Rn4qhv/IF7ipYsdKZZO7PYO
Tb0bAamuaY2DNT92T81dck/uZrzvYNrTwfKN853d8RqNnMtrMj6pBu2zAukipMCipzY3MtJbqUFp
CvXL6xvA8fQm45TAMxcbRYkjXenxsdKg9Ftr5u9qLn7mueCUQcnx9asZ6JkXZEtxpBaIKhd4WqRf
4T3FuY1ue9L9YKfvOk977ZxqWz4Lr8j3dSgfJ9BmCR7Kwcq3eeem23IbPqaPIHp4VmzlKTkRJKd/
CXlSRVCCmISSBH+lUmfv3yRoZZpHAx2jo5o5wTY+CNBbRqDLrZbRQ8z6MfRwoLtuolgGHu9LnwLh
Y1OdSiXxUVSyYoLGV0bsUOBVMVY7uud2mEs9N/UgVnRGhDx0pZV8tAgXqSh66YogW7GlQ3PA1LMb
u9VLDU2QeauAZec0e3W/+29F2dUymm6iUonZCjqtyDxQphmJy7w0eG+daLDSdBu9GTfQSKIIDF/8
Fd3PB/1QPIMozzY38yHZ/Ic3mR5vZvcxBACaLBQrNcwDMC6GLCVUBucpwVZQIqPC6Z+amwmRI5y6
3eygjWvFXmCTW16dYy0aUFVkEqgrmAbQYcxbomT9pMoR4lf6liwO1IvvTNRHaYYZe38HFFZVMCfJ
tJCByQDGo6RBkclNj4su3sUn7PIxtxEfz5RJCKAa3lD4Skx1YY1xK0tXD7IsF4Y3eOZOAUf0CCSr
vOFGxSu358IOc4aMSEx0o0XgofrV4wApz9ICOSxthv3qars40Rys+s0LrdbC/nOzXwHtmX8Qltic
9QAdG3EX7Poj+A980QGslI/CoseAOaAXlphafiS3YiEk+Gx0fqS9p90hldKJ3Kobfp9krfh2YY05
lBWBCNyid/B7PoWyS07iPEZe04IU2Bpegg89sabEDsAsQqdzQqfeg8BRcPT78MU8SrcfMZg0eViU
lRfq4jcxDhI8opowD6jSFOVb0IpWZRxxoy1ThkJ0/3H9NVyJOC5sMU6yrs1eA5Mtyi/Jj14Bodz0
67qBFfI0yGD9uYZfsxNnJ0cv0zGZoq+TgzHYlzi3jE3px7gfSMpbdGm73yCKca5b5W0hE+SMUgfF
OzC6eFKJkpISiT8DASLqUwpJtgHqDUbEqcasuNWLVTLOZlF6dWyhLe5NQuf0XeyMggTi7be6yVyV
gKqYM2O87gZQu4QmhKmBw/HyERX1lCLrECmqaeQX/W/ByG2lur++iysxGRb1xwizi5CWy+dYRajY
ob08LqBBr0ACbnwo1ft1Q2vp1IUlZvvIFGa6NpQGcOuBP2zRBClRez+pD/qreMD8wd0o2d1oXbe6
9h5fWGV8dqCYZSrUWN/gte/aw7g33cED0+ujmFrjU3mkiDOC/ikIRXsA9yO8x/3PkEdmxPuUjEcn
AaJxrcenVJInaJxgPKl3kpIHh1y/Ef9+S7YhSwZAOEwV8TXZ6P7iqE/Z6+TNrurSGlo226O3uP+J
xfBLGuWbQ9dRwqWFShHd0cujWqI72+uUvHdClQO09nj7FYcOmMV78Ay67R2A4Qh7lQ1loKnxdpY+
sXvIT43b8QZ0mpk7P3Q1pgpCjPgUvmype/lQ8XHH1K1e+Z3sDsVlmdVSBLAABR7qzz32hUKKVA9C
lRvCVdhZ9Rh/toXtWYupIGp9j20R2nmxlqwXfWCsB1Cex8dWaJyYlC4QOTwg1VpKjxnjfz8HYV68
uTSjIKVM+ctNO1s02I9QVysVW8RC+ej0tdm4C3vMa5aFRjQ0LfVUvul/iWi4+c4EM707IbXG476d
bOKLB5QwQruCenHlaG89tJQmjsvkrpx56zKz6fS+g5P5Kkd9DaYapwHGa8hW8QqKawiMi3UzHjpq
02CMUhwnAEBRqq1um5vcBqn2dnI1sAfMQCPQcV+eDOGqzz77vIzP7ls9CkQFcWilKdhNDboVYwT2
6S72JlOxr3vQNST5xSIZv23oZT+lBB5UuQFZAoTm59t8C/CdEzs8DbB1b322MsZbF3Pa54KOC6P6
tQ5FzXQXZMA2WcGd6GoYssztapMfiD8t6NWGtnScntTO4pbhVt312c9g3BlpFkUZIQ0I/F+xpQmU
9GJue1A/NRZowHcA9Nq8ei1nm+FFL11oEQV1QiQsnaZOzS112QqujLr/D7bo/f9/u0FwRF/aktSi
VwkgYLglA3XPdm0P+/9R6+154pJrlTcV3Uho3iAfBZEbc4DMpAgFk9ZsO4cWR1pf+CUjJceQwMOy
J/fErmOwTiH6x/AVwm/Fat3kKXriHa7V5BSqKPgHhHKiwabFUjy2aHTBN+hPgwOsGLoa+BFQ3LEN
0/4/pH1ZbxtJE+QvaqDv47VPkiJFSrJs2S8Ny0ff992/fqPoxahVqmV5/c3DzAACmF1XVlZmZMRw
4UeoTG+kg6QMXaz4x1SpeY7QfAQ9F6wp0bDvL8breGc5iy95BviLuEkXVsUBXv/NHOX2u0ybrLLB
shrnMICeW36f+oZT7OtHzRF3WYfmfDLBg4P3qxM98QJyVjbmnX3qGtCaqJnrHPbFA6G3yN15p+3S
c/xSnQjemiClsNREIBpAokC7kI+RH8VdDaoLvIF4bpJ5pBCREJwDCGpRFX+/zSFvpIa9dt3mkt9+
TQ7trjoKkOqxc4fbWUTWkj5TyLgQYk4DHLF0KkLpxSpMJ6QAX9BReAQcbnccneEo73hZVJZzgjSe
ZgFyCHZ3jZrlHlr2RSY3uh8ZuSuu6dGItO8qFAs4fp/MzscBvdmhrtIZ7d+1MAHALqNHSwRVc7jP
4YKhi+QL3uhoQQ3FDuh8D7vpQfrKMc7yUNtBUjdr2hWDGirX1pcMwu1/cMGz19rlgZ+P4M0odZ9K
vVmDQR5ZxALwts78LIEMQefwBzC9z3ZElBeMVbUWy+4KgTZ+KD5is53lGKdqvxxlOz7wsjm81aNu
0mjtcnWd0LmrBsmO9A4pAXnb8OAm3GFRZ6ztoiIsavSZrefeDQOirCfh+X/foT6fe/kv4dPtnSGz
gp/NPOrUPVkIKZTiLAxsOKgPki+8QK+xgCePvNEWfmXHOreRat43R8hEAh6A3PahuxPvjP10x72z
OZOsU/59xZGv8rkE74ptBjIMo80Vjxx0Rih3kMkiWsIoa13E0Ule4tGNnvTH27PBzLxsZ4Ny+XMp
qQClouFXDIACTi+d3Tgx7rTpR/EyuKTiS1zsbaPk4N9wDDrlgBorzNtSGEK/FUo7rjMb3HXubROc
E6lTvmeI4t4YSgxr0ObYKZbhd1mlMVRVuKEebztRjkZZ8642rvBEYB2QkxiPukN6CFELfJn8eJd6
1mX8xUvx8jYO5XGyugLRmYzLYvR7lHhJqlX1M5+H8+OtFOVzTKD/zZh0lAhadq7Aq7mWVnB7pZhp
ne0OpByNXGqG1jRAgQ/OAuyO6jTf0A3tKAEBMIrwbDwPwLVIuZxGX5baIsS5+mlAfbPwJvXe8jp3
9qzGqXzBVb6iI+/2MMlM3djzNIRNXFHpUcs29MdKNl2g7lZPz7PE1fJVtKtaDJqx4D4vWemDzdTS
eLZKTAp1lbB8iCjc6h5EKE51+nMZFkcFMG00ZxOsfSXavJY/Zui6tU05lkIsVb2Vye3/oAOw2ECb
fTmHZxF08OH9vwVPkDkQFVmVdHTNYfo3CWSUVVKrL1CcL5EbnILUh4A36tDlI78MyoK74TXyZova
sNEgh6o4Im+sBriGd+KvqPbFySGQh8U1fWhJIv9ESO+lPS6NLyXazP7iCcYMFyE2DHowSVMx5Pcj
FrVIWZayQDYU7THWK6G3Xvxhr79O9r9QTQHE9WaL8jYoBWaCEKKeRIR3VRCVaGggAM6dQJ1TR+DA
rJhhNwCmhLidFEDp4m9rGEorVCMm+ERw9cWhfQUS85gf+NPIvCc2pqh7olmyBfx9eeiH+ZOx/GhE
zRab3L999plXxMYItVSdVC4gQkI3oDbJQd4YvyohAfusaUJ+Ii2+3zbGdDQbY/RalX2oT6DH9Kde
/T7X8UVUUk8UKh9SX2foZsacm5Z5E23s0Scvq3pjJNh5NSCNHoIHTgLI7PAuPLY/USE5IhEucrRA
vN/vuVkXJgI3cuPF6IVF9IsgxddIqZbwH/A8CvPm25ij3FcshSpEi/F+kDPoy7Q/oV7MuRGY5VIQ
4/w3IioMisUCNKIGMaF3h0xXI1uQinY3rtKuLFFazFLxUS6tQ69aJ7EqeN0rzMtBR98XOPEsHDJq
4Rq0ZCtyDzRHWXRBspo/1nEGI4GVaQ+CVY/uoIqP1pgGSyjHTp0lu0LrfsTW8L3owyXIZ+2LCTHM
RrXuZ6EAxNOSOBPEjtR11ASAN4F0FJ1viTQxmWcFfXHTgUhIlC7AMEh6QDr4BXT0Drhkd8lJAMT4
EN8vYKDK0Nv0PHvVXyhksxgHVHQV//ct1LGKirYX2nH5U3EGb6k/H4UR7Jto5Qdj2/o5Lez24S96
A8lr5EPcsLFLrVIhmqDe6TsDpB/1vthFh9rrP48B3xOyCInfjZC61iBa3DYJwJF4rk8ekF+HaAc1
2MOfynr9GD8CXxSE9wm3yME8apshUuEYtuYwDYBmoKUYXCZp4VTGw22fyBvb9ShuwoNMj4RRSFDB
J2UbiEb7g3rf6Y7sZQfBUV3rtHraM7Br6SUR7YlXq2dfaG8jvP59Y14bZSWdmhCtcYdyrxzXO+me
IGmkEx+2yz7V/+3TqxvdmFpQUWhEGacakpmeYTws3a84KuwkOgizjJmdeVke5n2zGRvlxZZYSi2N
bNDRX3I7PKBsB3zESOhb6l1uE/IWsFa1p/zAy2Nx9s01zN8MVcI4UW+GeyjqZTcKhmfKPedyYxam
Nsf++nze2GiTeJWXeiJ1yeK+9kE0slOfEy85ZQcLsBM02iHuGz1wQLwUpa1cVAhwAgXyF0h3jiO4
OqjNl8QR3g1JiNEm1r0CTE9T625ufssygEvQ+1fIAGcOdifzKs9ML2yKmgqFLp3otFALnEeyLAwy
FlgN5uPgaW7yGf32IvqFFyd7LFGrtbxoH+6jfXXUDgSGEz5Jv7PURj6c1xPOWvLtt5C/byZBFSFX
rE3gqzTQ2DmHFwNmbrsKZg56a4IK1qCmp01GhgPUuyZy4NC3+9LbpU0wmfMrxK0J0wwwlxdAbhzz
MYOui3xvgOKScEsmZ14WjvlW3X4Ode/IK2TvB2gnIyVu4Pm9r5Cd6W3pIAXVvkdSPuFm4Vkh8dYi
deOgbBW2ytCiCDBnTiEkBzNtT0Nccb0iy3NsDVEXTt6FhgGhWnD1IT8MrN8ngjZYXcsn+WFVRnSn
oinP4XdTMpNeW8vUjWPMa4m9jrNE1ri9aKJdBAngBFhDWzkoEIMYXrmPcfZwTSiqooWXgFrf7120
qRBpatxBAjrpgsHRH6rd4sxuBixD+QVQ5nixF3SP/gV3L/lpOogAptIEzJH0+tOvY3GuxmUuFgCP
OsOderxUofptAZM2jL91CQz5UuuPlvVdl9pdLfMCTRIqf7QOYIcJhT8IgFInSkoGFZrUGDg6a5He
Me6se/mM/hWUQpcdr1jIzCdf+93+rzXqwOiKaQEerxhIqY7QK4qdBrAQYHSyT4CQusMdr72e6ZJI
f93/tUcdF4ifFW1a6BidiFSK+nXicaAyy5/bEVHnRBog5iqVGBG5g5Z7EEol3nyn4KbxhFO4ix/x
7/OwLw/TXbdLXIS/CNGq1v6nXPH2Q6hjIy1WBq5d+U8UFX6Ofw4B6fTI9gs8k1e4qItZLtcDkgW7
sX1oLY4ODeAz1DARl2q2cZx9yQoUdPafJeCDsqBcQOWTEfPwxLxMISuY2gz42i+6uW7iBvK+yYAB
C9lxntddJZV21TyqvWjjpeaA65sTTTF9xNtmUqhX59y0DZpEYbCen6xIcRoxRHIuPoryYg9cmA/7
rtuYo652iIAIUwKtFeC9endGFckpn6y7PrH7ffUwvg5AJxN1rMldjurOfNFtGfRFBBqd+MWXyOfB
o3ln90p8s5nvpteTbCLzTbr5uvv5U3cyHkndaUSNAABwbmKLeXhlWTdUDdI8H9oM0khseqPTiMHZ
Lb+SJvr2DnQJuAkGcIBMXMypzFzhjUUqgjFWtHoMJoZYEVxV4RHeb2jXWvfTqTopO0TOkT1ruAhM
v3jqg+KpdLLX5aB9at1qZ+15M8C87DefQ/lmEcpeXYRmC1/JTDuc9nm6M0NuTMU8whsrlE/um0Gt
xM5E7BrPkDEw1torpuHTsALsGxUvpdqv/ljWLtq8A2kxHkpx3hkmAup8auxxqOxIBazD7A9dKtW7
VTOCgtxi6GIfT8WkSCAvU71CS3dxYj5VQxjaS/FyOy7kDYFy84I+J1GcYKfIE9ra5sUd26d26F1l
5RUFeZYodz+b66ig7AK0uUWURhM7nc5tlzv5vzBrEOXo/3Y/5c9XNVaWdCK7vzDdcTXskCeJcHu3
g+73fczTA12gNjm2F9osjtPsZ7q2q4sgj0GxpNzfXiEmmA6MBRLa3EVL/KAmrDTVFLUCjlamfMr0
T5nkD1VsN/HBWIqdhXMFZWs3R4PVPMF9g0Kj7z0hks+h/Gwm35eJ48vZ3mzzPZQzB/flvIoNvmee
i52eAmuR3DWmZq/C91TyhnCx2/68NJ+QdSiss16tLmdCmIHX5gMo927MkR6bHT5ADKJ7Df340Sna
k6IuSZjywDusbWtBs1GWVEkEroQ6IJDXEXPoAeOulEdlN0aDl6J9K+ql0kmQMbRvj43luLfWqEMC
lcJcCkcSE6ld7IrlMDjJYv1LIWJrhTog4M+RwVuJF0rfgDiAkDUJzjqiD8zc8fl9mdjFjTW6fUYL
Z2ESFBxHQvBRPZjQpxY9JBpjW/sCgAJwWOmuEbF0uYNUg1MfsLN5W4Z1YEHSaELKFDz4+O/7A5ur
aIiSGnwDaazRPxN2quyBKFeuUGwgVa0rKMIXft5eThYLC/rN3uxSN0Sci8WS6x2cntNdYRBA1u0t
6DgCltG+/tFuGM75o7zLn5sLkenjDp2cBjrOxLsM0o4g1iNf8n7oYWXW8gq+dySysqvUQOwa3nJe
HbRo3eVBwdtcPHvUFgbyI7YaBUnBK94ZFJGlT/YXkRZSvPbUceyRn7s1PGovxzNy/e1i4AKTarcR
OnfKFDsDCeK4oreQ4JZaHm89K2l+ba2Dxq8FNTg6gb/AqFpJJHmBBglAvS6ki1F3hW+TC5EF1CtJ
7aY+hd7t3cRwDu/MUpupX6qmsAQMNVI1TwonVy04CWWWBYLSA6mKSih5KM+6jsOYaqSilyxo98pB
ajtzxkAOGrVcCLzfLJAv2ITCpmEVaQrWJ39UVneyVDyzsvVbpteckbDqatDpw9qYuDihW03tiy4f
kPXToLCTxcYO2OnJNqr4rAoxGIjHzm0i4KEyoz2KnezJy2QPjRw55hA5t9eMcX0QQKIkWtALB8UO
5XgsyE+pfQNRmgGIdPSfX2rMbFaAtkbjXB2sbDxM6ciDgLJNASPg+6mtQfIjdtNClGlA7QWMabhD
8xV8278VVSBECDpQjE0TDbqRPDPGMVYkIQmGBcK1TuVBtMFvntUUEpr2uIu/hOf6sTyA5JdwXXDm
lHWjvLNOra0YrkmFjIzl6w/xXi68QgepZY7kfOeb59UDOgpMFCGEOw+JE9+DGRFkMP3X2wvL2Mhw
qRD/gAgqWVkq7RUmciUKSZQGGvJNQvbYL6WrzqN72wprG0PjFT3DYAXDO47GlFWVKRhth/2Tghyf
kN6QV5z2l03azDFtjFGHM18A1E0Rhvo5+gQBWbbHEXQH48jZqQwv825M1EaF34nTaCQ6jJ0E7pDc
jabPt6eNYQFCqpJOOvrR6U0jLVAS66vERJwmYmtE4GwAtxlnZcgeoxzZOxPUXK0LBL3FBtjYPzwy
pOeZ4Eh5+ADeSKi5mnR1beUciq3qBGrN/JeGG+32XCmMC/vdSKhrRRWXsW1HNQ1Asnxs2gltZsrc
XgoAAMHCKKy/LU14bBN1dZMm0W1oQr2W8tTZ4TDWnlVFGfyZ9E2MmkvZWz+HIv1VZcOx0Ky7TkFz
V704uWIGsdSgeTguMjsTludSEr5lyzjbbVvddZUWaM3wkqTdb63UvhqRmnBWi3WOoEgCr2HqlmRB
Puu9c5ymadRbdSCt/9aP/hP23JUv2Qqsz7HHi7kY0aYhgWbOJCnxj/FBVIkQeDKKNAjTyss60xbT
R0HDjP6uY4PjDBnxzztb1OrlklwCdgpbZSb7i4b8e6S7k/FcVmczUey05mazGF4CADgRSrTgIodo
J7UlwW8uzKbYJZhKIXdA5mAeYofUbyxHegAFeXKZv/OBMmyrOqSR0ahJqBTeL2AolEuvweMGef21
yC7z9F1QOS9tVrRu4DGvoBlUgdNVqXtlbBIEdaVCRqaA6bV4EEDQsbpzZDffRnA1g/iViKHEu9VC
mxfaIpN74SsvMcw68ZuP0KjcQl5bmVqSjzCAum2BpdLEKLh95FkB7HagtFJXuKIcGLZiEqRHAXxt
6ElJDmgh8wjSbzwYoDcofGHPOxaszME7s/L7NZySImlEE0PTTws6YZMFZLqhq5yITJeIQq/H854s
LNI7i8T3bcJNEUDCJqtDDHSf7CQUOZOAMLbFB96pYB3D7apR10HeL6qULWRGzT0oylXxIOjfJuWx
x+iSA2f5yF6n756tMeoEprUSp3A72CJgekYlyCGiUtDoQqDD7WMga3LLFuVfRiGVkiSC4HWDyktQ
/8RT5wzIq2K3hgtVjV07epzR8Q4A9WCVoIHUWQpOeopH3Mt4vA7QNd1oL1v2X8KgWN6FNOGJVyli
mc7ylEIsJ71SI5qzRfDjdHY82EJhl73dlSiyIYdsFy4Iw7uKt5bsjfNmmfx9s0NDI61KsblaLrKd
qaNyqyI5kAXWd9SA8thRfzR70v1t7PnRBaszDg5c1QktDhrBPnhVSUqacU3BRwQ2POFVd3LJjgVn
ILXFxOmOjT8P7vwcFvbv+b4gLo93MbPGv/0CyicIyjqU2pCk4AW6QphcfXogdU1SkNECySsPsQe9
3he94bIPs15M70ZPeYdWGuWqSrUUblDHHQZ9JpCdrc78uQ+4/RTMceK9hPyTpBkfSCtqwxygNhmn
gfSjaO25dVc3Ix2mBNKt2mLnDZ0rgxYfzTl/RYrP8hkq3ilYa7y/GUwERa81BsZKVlq7I41jVyAC
2sZ4mX4WDgFkWgCAmuQSFa/Fos2entN8GUoF/gnldyQYFaBNilN0+hGeFQ+9jT5Z0dtOg3V+txap
UxR3K2CfYAMPRqG3p9yAsIzqjh1Pep1nhgoQpn5JYmnGYcVj+6hM4V4R9H3XFZxAhGOGLg2XaxNb
XYy1kqTfpfRYmrW9tJwYgBWjbmaMrgEbfd8CctSngVmCai+ZnGbejcreWKEdUPGyICyXrppo9VUJ
UgNM7++dnKi1rSwBcxOElnZuo+ZVHkEldHsLMN8xWyPUFSyMjdxCwg7IXskcbHOuZjtRpwB83uAb
kzqgnXTxaPTrXijbXRcJXt0obt8bn0ajWe206nfQ1v2Ut+JTUTd+vGh7ALZfp17/Jk/R89LrimMU
5VnW1Z2hA6hmTCDgh+hOXviFpT6YfXoHGo1TlBWvYKna3x4dM2RTLZngmokUGV1CF6AXG6N3G9xB
6HmJv46Ci/ymEdlo7ntec9BHyLuohPoAxBCijvPGYE/txji1fpMQTm0YgjiNOOn8a/cdALID5HGi
h+kkexZaDdsLkdqyHrLL9ISWhsKuwcZFOB5SJ8PVae3x/0F6+AdpWwB/0EAPKnOS9KJujyJpu8no
Y2ysQrY19VGVfq9dwtlZ19ufjoHI3oXKE7IJUHuitm8ijmuVV7gnwERFeCM9dbIbN73PkDJM0VbZ
uUQta23sjI98Za68phkGyr4QspcMyrdZZlit6ySkQXw0nmagmu4h0fWsITp51V3CFRO3Tu7Vp5lX
32a5oa1hytvpfQtx5HCCUy0ru1+OjfprrR45+5qs0Me5/W90NJmsOLdRqzddFoiQSYXo+77eDZjN
Px35PFgAMw2wGRId7xS5ZqUtatvBXGq9D9kzB6iqZyOsnqfYhKhWvesGxZUicwdk4KMIlkw8lBbO
fmJ5w+1HkCnZXI+j2mqN0OA0jWXojG1mz4XyP5qgDqygTuGgdWvoZ+P3Of/UCjzEKvMttx0E5W3V
KBG7Mm9T+KMZhLyl25aIGf80i7UP2RP3KcecNR2UXAAnoe5Cv4uTZVKmNZ2yAMIFv+MLaFeAKlEv
4pm0h0F7hUvCTbb3h52pQysY2iRgbFSpZZryOM2aEnkxwDGejeqbKNd2BS0dWZoRv63IalW2iMiY
cyDY43wzSy2doa5WrU5KFmjncg8kP1F/PMn7wYcmim2Cwl1+vG2RZ5BaycocQfRtSileeK/x9FMr
OE8c3u8TN7PZ7qIcDlm8zKFf1/tQjG2x4LYckaW4tVTUI7Xp9D4HwRHyvQ/kEUFA7KSLitBCRz6v
hYoZ3mqbjUFdB0KZ6DJSmyHQVf1RQl909s3cJyARFX3pe+2A0POZF1KzojUNMTXy2YapiRo1hzO6
6aMhN9Og6IdPSTEEUyI5lpVd5E7e91CFu70lWPBsIsAmWdAbhMS5SN05QhuveqrlWRA+6wFalPzu
hNrO5IObd70yHOHxz4lwmNvEQnBjgRQHs0vNqjpMclEYGlyW6HQZSuP1wkHskl3wYZdsLFCDggZG
F7VikQSRrHwf6/n3OPePWgXmZ0PjVSAYL2u8slSRvKqxbB9IdSByabVFWWUBXnuaBKIm0tp1RcV5
OhTVI69wYvSV4FwLQX4QLspXzhJ+PBPkA1TFADxaNj7UcrNs0Zq5q+FHQDIMXlbCQCHvLVQhv/+V
dPXH9SPPSqROECSheEwXxLQlnK0wHHLYG/G4JYQLeFigeYIony07Hu6cAR9+b4+Mf+NWzMJU47RZ
NYDdZxdKeq452Whn8P3cFe6jw/Rsug1a37tLF9vooNO+gq6Ul71gj9kSkZIG/vsDtsKq51bo1hZw
XRRMxH64n1ZeI9LHIAzDROh9vfZUmUaZZx26zQX0hgQCSLML5GSUym3qL5zNwrNCOVArn6alqjXt
io8BAtlVhSthBuF+Tx/BjecOOyCeblsl5+39eXw/NOrE63kBv53MWZAMhtNHmqPNP2LhQZpz24gm
24p5nZfM5drMJeUAwrLVM2vCKEtRecys/qAt3Ljoo6cG0xFSHsRTA29D81xrUWZMkTqD0/mZSDjn
Tzro/h7LO/VJOZAkYg2Cq/Xr8CV6vT2ZHLt0zsCQ4nYOax15Q3MZwNzZIb+z9i9Rpza2aYmfFkQz
9m2TrOkEMz2eX4RDCrCO9yewXhUjSgVEKl2+Or2ZeLrG0z9mpOgwnRsb1JLparL0RmKRUy46IvQj
UZJBY2NQ+YnPk2NivA6IMVR/JAUyUR9xPU2pqYMiY0BeGMyJ+4d/GQ/qr0Br8JtgWYdORQISDfG6
ZYB64f38jZYp6Mg7Cz54F+xZmC+9lDxpEZKvt9fp470HwM2bHXprhKFWqZ2GYRny6pt56WqL7A1m
dAZxLyfWY8RG721RZbpJz9Vl0DCm9ZwChoKatX7InBF5zQmdHG1gfdXv//9L8bBpotavo7ILenkq
YhbrJuzKxQRlKeTg/5DGSB4/Wc5cro0Zchw2F07bFesaZnEepG3lTzhWOdDbFhcnzTND/r4xYw7z
uEJQKQ+UBYzNiJNcyRiezBV32O1twXjCvZ83yulXSSEPfQ6X0XnqQT4M36HPehoheowqix7adcCj
3WGU495bpDwGspqrOQIyHIx+DVKFIpACKwAjgMu19PHxZiARZwEGbiFlAwzm+1ms0iqtK4DwMTak
TPKf4i+wZfZo3CV1hcrPv5MSp3WpfJJs570QWI4Rj1REsqapSCC+e288t+qo1CcBfCkVNAvTyVZB
d3B78RgdvIZsoJtP1RF9oBpPOY92yeewrNYiANrroZldySXMrloCRvzKAez9UAW6qwNPq5/R4ZLY
QJceCjf1BFdzb38Ka6qRv8ETWcR74YMQOlL9YyTXUhEYkuBE2d204Km8OJF0EbOHPrxksnfbIGt6
wZUCzCp66PEqok7IqEBHwlhn05ebDC9w6IYIv25bIL9ARybX2gX5+Y86kHmKa/Mq19CVXWTLY3hf
FtWPIVc44NUr/O+DIfQe65AUY4kSTnmkRyvEc7tM8jo8YFupv+Rrv9eiPlDy8UFfIojrCWsA/OA+
FkY3j8HAL8UPQDQepCL8Fs+V7qZ160UzkoKZsA+bYW/EdW3rcvkw6vMhTSJ3KtAyME7WMRQ1r1d1
t7eGg1brv4HUDJZ53uuAfqH/I92pTeP1JvSatcHNmhCwZfkgV+0pyUDWVumXZch3cwjScFn4qpbh
AFglspCjthPjSrKhlzfYcSW/mFIdaIX4IunDt1wAV1nSNvdtreCeAyqvCXsnzJLvebHcSSnI4Hrz
Mos9iq9yymlXYO1O822GaYKqap6bFDq5RYDeExQzS0dWc7dBwxs+PlDqJ7Vt/ETgpfiYocTWLHUP
pkIkmeUAs1BVurZbAx7jqWci4JYH1u72dmUdiK0x+b2/0SUBlYoI+o5xZzzEYX6/Dj1H9Iv5njUV
QJokHAiwJlEONQGAaujHtAz0b+KhQQFgCNDZ7I5fVPTIE+XM1cl+QgT6tJhg3uLV98ivfzwnb9ap
MFADmqpYwbwFToQE3VO/EpSorAEKcdnnXBb2/zCdeGpBEchgqEvW4iKpSqVBeks+tlLiStnMefkw
/cvGAnXz9rk66UYcoZk3LMBRvci/4lJ4LYfk9fZImJt/Y4datBxN2xGUDOEpA0JBSe7bZs+nDmOu
zsYMtTro41XVeIaEc55rDiiUndS6s5Sglmq7NHmvRkY1BtA6vLiRZgCd7AcVRlXtuxTIXLC/4dWI
t79cXDIvdtd7sBk4oeBK3wgJiSz/W4f9e9vkJG6Cs0qvQnMsQLEnBiczEE9VYKfLY4wwF30kORj6
03GfyZzjzYrftwOm7jt5sEZ1HHC81U591Qr0scptv0+L6LBUPJwCe2e+TS61M8c1jOS8gVQCGCUn
BSn9NnG5GshMf7VZQWpbZkttJLKkFEGrjec4rtwwqfzbO583DmpLqmVVIEcL/2sMlVuGyAlrxSnl
uSW2myetEhaIjVGDpNx8bYZrXiKniedp/olg7i14wuTSg0+aj7pnj+nNGOXmFSRM1EzExlf0Vz3a
52KgNxw3z16ZNxNU5IqOChy4CvFIFk2BMBWXMcwfb68Meze/maCOkJxFdW2VVhEU8dOoJE4N3nHr
YhWrfdsOQ96InNU3Q9Sxacdaj6IeW2Bo7dodQHHTBfmegB1Tt5YcdbDVfbZX9+tOcITPWkCyM0Jq
N3ddYWevql+50x0vYchIrOOjNCgqa4oFeAwdtouZKBYi5IsRF0i+4pauItra4+gQt1ye2lN05nVL
MJ95G5M0SVSUpJYgpFkZhCcQ3Gi+dOUw8kR0KWGfPvCVLJnXwdsYaVooVbDmsY6wiQbVSJ1pAGm9
ABEdrTTdYZbPqdRywmjmwdgYpA4GFLO1Pge3PWhVqpdEQPamsTTHXAXenuIt33WuN/5f0YZ87FYc
QQgdeetR9SQQ9SO/8ZtUrGPvL9L45MR9iHw0zTKBbkBzj0H5ymYWa63qe/JIn93uMferZ6jHQLBE
8TrIbe94lSa2S9sYpDxnXMxZqyeIfuI9igYnwpNWHE37qvDgyRykE4OqgZyHt+GRCGYzoVaK+awt
lXgDx3Smh9E1XqBt7VQBUXQeXPFpPMT+DzxSzgZhO0eVLbQrd9kNuPt1kROXSVcqhhvTTcMR0j4V
EqkG/WiMKa/z3m+s1dy1euRbyPqomvRVG4wVEJs2KEpc+b0QlDH0GhooqbTtcpgMJCgzGTWIKTwI
vZnZ2lLtM319KoFEtvsyOqtl+gr18k+CVNduNhuP6lI0jqaNj0YyBktbWp411b6uaz/Edr3v63mn
VN2zFK2O2CCxVYbPnaA9173WAp2qq3an1D9kTZpds5JBtLCK+3Dp/SKuduoiPBcTeFOi2BUKYTcV
i+yMUuutqfXTMoQnpavB7jz351hoL/EA6Yl2BJd8OT0lEZiRgNcGJZay2NES925f9wBPm8aXRa9P
0TIJdhZW0Z2YleYdsFR2KEInt0VANvaLM7Tz86JbvTMnevKS1o1gC1PjrRF0bzIDuZgpPNVl+QSq
JGfVh+S5XWZIlmVS4WcD6mNS/xSXjQceGpCwFOsPXVx9cHLaVjgvfmsJjhRWe2Oon0dIvjhVkY+7
qgAsR4ma+0qdd2ZT/CrmqjquqfgQp/luqLudLkYgA+/rfWuqR3Vqy8cJ+vbR0gDHEy8/W7MbHHQT
FrZohqbdJcVP5JAAcOoN0U7iAvycAhrMUvmT3ujJYQ3Xb2bZfi9b47uZYGabzhCcyTDtNc6/jbXC
iQPZfvW/s0KDV8ZcDrtsTsrAiB7zFJQeuDsgsZZLvy3IvN++PZmBgEaiGjDxAhtMXZ6T0oot6sM6
2LL6fWN2mEvp120T/w9P82aDijWn3lzK2FxNPz6W++wuOSyXqxCnre/4lxL7jngzRvlRRNBg4MjA
9Rsa68+5y0c7XYtHpZvL4PawmPHNZuYo/7noVdKkkHvxtUR5gOfW0IGMvnMrcnNr5ES57Ff5xhjl
PhMtHowwhE58PKBzfHJWqDh2gQ66r9f5ldxMgFA7KYoXFw01vMiNvvxPg6VBOfJotaOVZ5bfG3gB
Dfdt9jTKAyjsUu9/M0QF2mOit7KOtJ9vLBcNOopzPXpG0duqVXJ2PnOj6JCptdAJKUE79f2NlEzC
POuJDlXIMa8crV3vVK350VYLZ5+w47KNISpqQVULC2dArap3pReoh7hVf1ZdPYdGfI47BKulpxwE
BDMfsDFJhfeCYixqHGNsWo+0qZSW+6ERP2d5ZdhNJpL0WGeX9byvsofby8es45kby1TUr85pndct
LMf7dt+eK6iBEYx/SxRu/sVNbkyRBd6EFBnaOOq+NtANk9cPMzLRopb6o7hcujpS7T6sft4eG/PA
o4Ano70bKkp019ggzVI6lKHuK3N1TCYIClWFI0U7UTc4uUyOJfq0WUXWIZUJ12L2z+Jc2F2Wo2Z+
HpWCc9qYZ8BAAy2KF6isXVMw2yksRFEYqxGk7/kULHgpRWgGrsR1/w8ztzFDucpQlmJ5sWBGQ79x
XqPkL9aunNwl1cttQ8S5f4jqNoYoN7lAmlFeJVDbo92mhZhsE4D+GoGTpt2PEbJUuc4bGnvDv5m8
eu7NFM7rbFRQufpzuWlHRAv3Bfp4/uZqY97VG1OUxxKjqBFkMYTI+gwM2mC54Dx2b08gzwTlq2Kx
ypVpytDjb4m2meR3Zch7CrD94WYYlHMapsWSRhE2SIdK87D8wiP5awd8c+QMpa1NNo/ikOkNNwbJ
oDdL1BRTkSgZMhEiOKG7wNyThhh+6w/nMNEInqm0mrxOsBPU8BIpd5l5jvtvt5eHacJE56qCnIL2
QfoqaaoYcDMEN3oh35V18hiORlA3JufKYvqfjRlqwow2mkYpgRkY87JYfdBWxdaM/Ai4IMfVMTfc
xhQZ8WZtlHwNa0uGqSn9pbaf2olzIfF+nwx18/trssy1TKQfIhMpitiw6/F/XBPik7YWwDU/yiGp
UrbHcrwz0DKcPf5vy075T0UQU0K1A86Zda9J931WOuXI63likIzjiW5CRh5cN2AVoYF9kQRJzVDE
/k1Xy+9Kza6W8HFNpc95stx1aJi2s/9D2pUtx60j2R8aRoDgBr5yq0Wq0mrZ0gvDliXuBFeA5NfP
oe9Mq0QzxJ6el46O63udBTCRSGSePKeJ7sdY9wVaawNrz5YVRSBdM46ZEp6bPn8s7fy6TUOf6YP/
9RasRnbcvZCCxmvkL00NNR6SKhUAxnK1AtApiribZCF1G7M6DOj4WbLRN0yuYlzYhc3FMRDSrAQt
0fDWd+GRvyR35U2KCdFDdTUDDrkHPKAF5MZGbWL18F1YXZwIS7G7UDWjbNe3r1anuDSq3LZUnTSs
NyzNf9Pytpzn++fRPQO96cV9YjR6NsUhmPpKQh2Nm26sEldJrY1Ee+0I2rMEIQZboNi3hGgYWh+3
0sRcS5T23zCc+INrwxb0ac09ULMGFISZKDOZi4t/iogthd1bgdpKR6q6Vxig+x+pk5JTl21hNVev
sAtzy2az2WZSCxV0T6C3vos17x/Eb2KDPJ2D5eTf0MtZ/VYfC1zyWoy2kvR8IsWu7CxvsA9QNz4p
1mbPbb57/3IJgMiA8tAp5vcWwYzaY5exFmbUG3MHKavjtBeOcK0G2N7m35DsXE2fgNT8l8FFaCO4
nMGtIa0gzB4qUC/Ege3K6XbwoVe8OQi8drTw2kOFFShboDcXRysFkSftLRytGLAnC+yU5hHtXxBg
bTy/Vu1oGP8FExvO15Jea4iYSMoUXWw1MSOvU/JbMEa+MBEHRSM3auJbthZBSkKcwepTXHAN2swD
1/ywBBShDb+lIapkXwfh+WP85R0X61rsXzyQrEfMh51OpW4oRO/SQUqntIzIHZru0azM+5SAn/Jr
u2sJHCbi/rWf8x5cXLFtQeoMEQTNyuCjvU33Ww/Kra1cOH9aDrbRM0R1MMmNhrjOe3B8g5mxCOn7
1wtaDYkg1AKvCrwbnfnPC1IhTNm1Jo6Z0UI5UdSunm+8hFbjxYUF+tlCFXY6kjgIiulqfg/eskBU
yo98aOnGp1mRVwCg9cLQIpvPkp6gM4pLcmZchDSJBxpgyyGl2wYIhrt/lEKiWePowH1ylH4UKNfd
KQro5Gy1adf9kwEuMMPTMJTxedGaqYuoEnMxUwNv3uRN2eNAuGOFD5kFeAf/9fVXXC1szoP+/2Nv
2XEbMTcmtAhrB+8/mP/7ndj3AegP3fz4H6mYzTv9YW3hNEA0D6DAmp3mgd3ND5lurzegcpFQWS93
zeZdsO6kH/YWLkSicJqEAnsimBHuma/40ctMF5Ed2kP10l+N9xv7uXr7XKxw4UsRxtQBvJj5Fu+m
ADwuV4qr3c+sHKqvX23zy612+S53dBE7tURr86Qy/4BHwbUPsiholu4GF0hwdzrNsxBbS1z1UPSE
QVHFDIBaFhG06jMdegJVsaOycPqpdyc0dwBEcojAR0zemrBwNzZ1dou/gjb4lGBwHhBapvVqY9p1
kUP5yd6znTxP+/FWOzaO2G1v6KrHXJhaeMxEG85SDQHUhuSWboRP0dA+fL2c1UTvwsTCRZqJpXqI
Uc7AMoGVBLIgnwKl8gQ52HRrinj1PsCIvw62GButkcV9kOQmSTm+ZCBHvH2UMNA63SN66YZGs/WV
2Lw3f30mGx8JembURtPvc+waM1SJVch6BBXFzRZ1ftG2vtCow5PqGawXQcIaR3ZZMGS2o/DHXEgX
eEu8m+Mnbr+JFGoUsXSIca2z7xMv78oJsEdUO6h+jkSO9mR0ltS8GafO4UJzIMvuaTH1EnEEYcmt
Fv6qktJVyh/UroNSQZXfAsn1BCn6oXXSYs+HegcUrVuOtZfoNng0nzPrbOexM9no5kRlYFd7nUHP
AW3ELO992WnBkPymZu3EzLxNKHFHTnwSvmvda1yBtSFk9KBC1bYWv0Mh0XiDnqB5Lyqo77S600wK
mqX64BSy9S0ytY5IdS3o7RK86lWOG60czqMZXpEx97VoOBXW6KZQFeJmD5YHCJ635U1VmJ5lJm4d
US+mw6vOMC5jVQcJ/mzBjVPfg1JhhAaRrYbHJCvcljZ3zJzujcm8CafY7UQ4d2PRbVXvxMh2thl6
gDw4aAr/robhthfD2ZyKq1SWvhbGnjZ8S9vhiDLQU1Hr13WC8nufvOhVt9PRF5ZGFJTjEBhW9oCE
zSnwsbIMY3tW4hbpDxpfMZ46rKz8qE08kKE5US0PXOJbSxlgfOsQWZ3TgECmaahna9ohLH/mdron
kGEtdCDG0J9JaumRYTrLCONx/JWn5GB0k1dZzzy9T9PRVQV/Loi9D6tpJ7oYXJ73NCVOzqM9a59A
pOqAXzhgceShgeaaWnkdW0nrNHX61Fqx2yqqz6viexGHpSP55EYt7vIoBiwj2oWi3IDAr6YyFydj
mf0J3aBWAewVK6NvJUM+JvozK7bQd6vPffvCzuK4j6TBEzlGmVC7Mf0B90/1AJJTG0re8RMNeGCl
Tnz3f+f6tTTU81B5QZgxwW2xOPZ1wgsyxxhQp1RO2sugAmDa+Tpori3tk5VFYB6VgqSmMgIYHTRg
O8GEKsdF18LlD2iyO+oJKsXXfOuZvBI/NcwUg4xRnecjlo9Ju8yaRsPAThBy5YhGXuIUTH2dOr5P
SmvjGfTnGlvEz0/G5pv34o2gDHpSEUCx0GWTfhY57H0AVjRx/lHa1HLfPiWPcx4KX/co5JpqJ9qs
3axlFJ9+xSIDLRlCMmDwLGgrdxaDAh5+AO164Q53syhHPO63X7Urr6NLm/qCSNBSSCWmHCjLGcgD
8sKTBgXTZrclV7fxNZdvFkU2mhHOtWfMH74nuFkA8LuO+vLUNunGx1zJIz6taOGuRtX3oT2ivEKl
caUV7GyG1v+9agsToIg3UQlQDbIIKmZOS4CLcdiFUsR7CZEad2ogwxrRrfGrlfD1ydIirJSDBA12
RHH2xuZICxHw+FwjcG4c8Tnx+dv/Pxa08H8mrTSNoIEXFMz8JnXrsU3A5Ga1e9Ly7Fy1xVWjp7Uz
8PZEaBx0oJvxyjF9ZlYVfP1TVlI0LBiYehRrAWJZVj+K1mo7gBHL3dhdt+KRxgcjPYoWeopyawp3
y9QigS/tNG3YhAdf0VtnhsLblNXXVoRjD/WVFz3bqs2uO+bH0hZJmhb2EetqNDJDq05cTVb3vdzi
Zl/hAcKVcLF/C9eEMGIKtBKq/SLIC1dxxheQziuOdm+dSIDj56ZAMeG23hxnW/VUFGhBD0gwUbc8
4cC6CZoLgN4FfafRe1wmXkO3oCxrtdN5bhp0BWQeuloCHSEmQkhCECL/0Q1o3c48/ZGlyKBBWB3J
fuqfv3bI1a92YXFxNJC7APgUY114zn43BSlcCTkV/2sj65v3saxF5B86qfDEgGuQ+ARZZKezfZNu
ksZsWFnCFq2Zby8CPiGowJr4Cmb9c3lj+wWwJO6YOMRrXFE70tny+/WPhtYQivjov4BG+vPtOqQK
TQ0KDMsMZxa33IDSlHDKcT/MuhqAaU71RoBe/WgXFhdHm480k8ocz8aqvUuY6Qt0o7/+ZJurmnf7
ImfIMDyqqA2f5bOie90dT6CpfU7+aIYlPeZit7iNVr/exZoWJ3u0xjqmKnZxIN+5VjtW/xpv7dt6
rndhZHHfpKCJ7hP251P94edAn8wDAHVWYBlfpUAhP8aobKBt1Yu2PtjilJm5Aa2MFDKJRfEQ6xhS
7Qbv6++1vn0MRVMofqN2usiVQQTfq1FFsl3E+xu7BDWb/Vp2cgOqDP24tasUTK3/a2eRfjSEdJPI
AL8xefkQjVD+IAWgoArddXXb+12o/GSSerKEbDdGx4pEXvVDjtc1i1xhaC+hKN5z8PNBOKFyObpP
crKOBErjaN6CDdTihyEcgE81jYe8ZD8tGWYOOqaeBrzK1EDPoJooXpJ2Mzf9sqfUZI+EkSthVpjT
qciJVmPnNhiV30+t/Toq9EnJob0Zk11nTNbeTuxdNOqubYz2jnZoeY+HOrJfkKZDJKO5a4pXZTR8
U04B6cheksglCu4To/muhtXZEoV08wEHHUQgSlTcVWp/qDJjX2vtUUnqnbCzN8amncWiwLDt32mV
HeJR/w6m6d2kKc9NQzwrj74p0102Zt4oS9cceIk51Qq8kNJFJeGo8cYt7O7FtvrvJs+OQoHARNPl
h5ajvNLF5zRTT7K2B2ciP8IIPXWCmrwyOJ0FVg/MmnWmfaw7PFswANtEkQ8YjmNaxV6LQKJpdvbe
ZmJnlaFnadUxT7gbFtwxMCeCF3rrZEVxCMMWEmw8d+Iw85IydousB1Xk9LvqpOrUU/kYa9opxHeU
EfeZOd5lpDRd3vR7XjPmZvmw65X0Oiptj6fWOZm5W+x30RVvdddbDrhhS3cgWu/ajd24E/CoKJpE
Pg/JA6DwOV7hnW8o5QFYDi8uOohbxzvofPuGlrxaabYTonLADnoH8ZSHykwiB7SIDg0jbG71Tirp
drLYd2a878Urrzsf5X4/abKbiun72lR/jQ33VCM/JhBOpahIolfe37Zj/1DS4rcRtjuIert9S2zH
aDKMqzIDLDAtqJAjJRPO2HLcJfyETGE3TMk+jPs7A8BxhXFg5tV042yvv5wuDt3ihomEljNLAcIV
Oj6nENIxQKeLWwFedKhyTDhL0stpwh0lGq94ae6rVgtYY1+pWn8rStlu5dOr4Qx1P3gwRbF2CY0D
zLsuMQoAvaF0n6te/QT1Pz87RW8gTkim86ySva10u2V0EUNJnqDQAaLoXRXfg0zVMfWNW3WtZQEO
aPZHrgA3+VIgy0xJU0BABlcQWmkldEaMyOmc9Oe/20RYfZZc2Ftcef0wIdZYsFeDXSxxTNBTRS/M
K5lLGi9FTznytlgZ5r/yr5fQhcnFBZi3bZgOs8lc2hicOOY8dmMgX/MtrLK6+vIG+Q8QhaYBQOjC
koiTFJw5QEXb1J3pj+eHfqKdMQIRXlv+gBkW1eVefBxDF+yzye7r63D+2/9a56xJA7QOY2xZMTYj
jeeyQIZUGsILU5zbElP6EOMkU+FZUKP42tzqYtlMvQK0KPhzFgdUUJsPaClCIC9vuCNGAXqqQnPt
XNlxYiOM8sHPTPWHxor915aNteI4qBltE4vFOqHH8zlRazvSiVYDSoCU3ZH3lm9WOqqX0k3k2dTC
1mEGRqXwJEuVxukxL54Ve8WMRkdAzUQp8uusT3wZT17TG2D9fFKUQ1VcG/Xebo3dOKVg5rwZGtsZ
x30Xj17FwZ5RY2206Z06f9dI6Ayx+TxRfadiqQYPA9NgnqqXzpAFsXjQEJmI/VgUezKeCLQ9sVmu
MQ5QQtlxHvldsi+5/paG3Oss1VEr3enzBj//JckPrK1U/P1nWjceaxJHZi9x184qnUfMTwIakQwY
zmEPevGiaPjn5UMXPWvZT2mimIC5cj4KB6PSThyFTof7UykK3EioBefC7yL9BwV3TZFx/NSfCSu+
S3kzKdyf/w1srNPp4kCp6hBLIN6IPfK4gwUuVAY4sCLfhFRPiEsu05WdKAia4dUN3ggAn8Q+geQW
SCXReIiuDbVFn0Q4Q55exR2/Zrlwea9A9hdCXASvhYoe2v53VkMUL77p6X2Xq7soetET46rscRkV
qa/Fhkv7Oyv6JUm3b0l+r8f5SanKM21IQMLrsBFXLQhehgFl/Nq+Mm3QhJZF5I1hgowI9Cc6QDjg
0iidpL6v+7tEgj7RwjvMHEB+M/Jd3hNntBOnMTFU1Q5XPP011FdZetdD5EPrsyub35modWuD6dcD
dZISYqwKx/Q3liCsY94Oe9lRl6OdYaVPY/eapL/EBGk4jlEs3I3ZFN4XmKcFjeJYPRoC5uq3FF+n
AWNGWY1vdpSfNHlWVEymKO9GofpyxBhVqOH8QplRjXGGazfkfF+xwSvMs27Jq4Kax0LmXgkAWlnH
V73g94pi+SV8V8lbB22KkzFVR4xPHLTitRTwLQNuPT7ahfCpPXgcnl/S0Ikxqjn2Lwkf7sqG+THI
TjOWO2kNJZl6n2NjhYWZyqZ1JgBlmoG4ZqsfI46hRxAPt2HrtUzxhJoeeXuWeQW/4e+E5L+49saa
Bk5HARxWPdmTY9f/zrHXcspcinjRyRGyqT0aL+o+C0HYmYC7XcOLJGm9GVIY6uX9YFXXrNfcqG6u
WZMfVdkhJ559me0JzX3C5VEqr00trqRm+lkI9q4UcVe/rvLwgHTaKcGYnJuGS6ruwaKpozcU3N2g
6Inym0nNx0PWk6CCsM2xbrtziCT9asrTFwvkqNfhkBX+aJrqTiTDsFftEdlqFPBcpA6Pkz3rbPCT
tfyRQWXSq/s2PzEG3kGtLN5UwW5Yg+5gFg9nI0XduexuJskMv+4bUIe36pXRx8Lpk3ynCnh6UeQ4
bN0+Nsp3CNJ5Sl6A0I2oaOYkoMUrTPSturS+wvUZOkLF6FREMl8bTWK7LErrMxmMnxHB2GFR6XJf
ZRrAFyOX+4IWceVqORxAsYv3yU5bb9Arz0yYB9HYd6qAnj8twCISPZY8vuf4D0dL6Z0wr321rg5J
U3VOEiY3lloHzM6uoebi5UPhx6L/VUT82Nl8cpLexpXXc2imx/xFU6Zzw+qHiOQ3WV6nEM3R9J+x
oqHBlhnfRpHtxxC6bdLacTvXnYg0t/iChkcjmTh2l74xEd0oRXqouun7fKuEGVibAHpMSnZDRfOr
7+kv1oMVQaSdX4/DGQOzvynNv1EWPiZUD3BH3nQREMsYNR8j47HcS9CIQZypQouLWS6x8t8Rz/2w
a/eTqgWSTL6ON0OnWueIIO5rleGkKdwWUt0JCKT4eIwKIxhTxFC79TAe6LIZVTXVEC+V2mH+S7Qa
J6IfPHAdvLZ6aeDEhk+9MZxA64XAFpoINfSG9cpdmicvTZl919LQLdPkrW/0vTHgTIO4xh0b7H+p
gk2zQdti7B7atvsVJkBYAY5/UySDBvTydFD7rndITXZxBEKttvSKJn1RKmT+pdEwJ1FDvyEsc1W7
8fIqOnTl8EiMHrdYRfEogOEJgQbldZx68K4WfewXsR0ohn3SIxAHKmV5M5XkTLr2V5rqu0y2t6pl
fG/RLW7DcMeUdJ7H0g62qgRmmhjX+MuzfZR1e9FnoN6vmvd6qC0XvCeDA8Bn5GpCk/4UcsAphNlh
ffysaxlG8ctUCeqC/pICmkCTNeHnhwXCO4pLXV8/lg0YMEseKgHhZXqN17AAUYtlOfEQvuUg3VJA
/RFZ6iGUZunVCSr4ma1DkDvLrkBif+46lMam8VHPEsvVivalHPJ7WeonHfRGjmxL8pgRCOpQDgaT
iDC/HcGdJON0b9kYrFMGg+Hi6rijCSSPip3WwdiwxI2gnI1U5PuoaIOjD7qrEHkfDjgPwsYf4nUw
voQVYtGE17pmuSqkstpuCFK011vM7fLWfICQ14HZr5pdo2DwoESTPymNcFu0V9yJTXf/BUVS2XJu
ouBWTU5YpX7fMW+QyUlmqCnU93YI1JimxMKr0tJrm8jDiM/PLuMnpLuG20Yg3Ohjb4j1oKZF7ecD
Ro+lhWdd7fVlifY6yhFfp2krjxf0L8HWApp+CvKgRZLW6F1v4ugB9aiDJaphr+aUNxtJ6FpxXIc8
s2UBtQyFkyWXolYRQYcKksaGo8cA31bBnByhPV7thJv/TH43GM/HZ0WFa2tifqX8NCNBwBeGXiaE
0RbVwslGMGsq1OVrJXQzYl9HvH1M9Xyj3b3yfPlkZvFiysIwZvZsJm0F3r6x17WDY6V9EFnFxhdb
g/x/srV4wIT2UGjagJ6eUrY3sgX7Jqtewm56FTYKoLSPXxQ1050kEYHdi++FbT40FfUbQ/tZ9M1x
iKdzzMM7zGz6Grjwgq8daq0+++nnLZ7DNQI0LXRsBcv9mQEIJdq3OKgtP0JCEOS+MN3/oMv5yeT8
CrooCbMEeoZsgsm27hyhPI+U+aL6iZfJhidvfOYldtBglZ6JDlvfx9Jtcmjn4G0gMdilbs7UrpWE
cShVgKypCWHEZWNHJWNYWRpwu6Ve31KSnwa1Og+T/Ga1/bEo2UOT1rcjjX/FY3xfR8nNWJKjqkyZ
07dI5Ux9S8x55en66QfRz7vcaNU0tGL+QVr9PA38OKl16dBKBRimDtA+2irnbBlcPF6pXfGsiwGH
bU1xzInNgVgq7vpIu81k+FiG0KX62ndXg8XFls/B8sKPBqXt6maCwW5KH80oee5y9tDqqv+1mZVH
OTbSmBVRtBlEv3BXvFDUwiAJpKJVKB93qFnhUWHjuu/zQEdBuGrzmyLKbsq6/o8W+C/LS/9tJTfj
EHrLgdmgUDhBF6UBB+UmMG71UvlY4JJjBpnNRKYYZtB+cvLibZg2wu1aRexyC//8+cWXSuZ539Sc
XeMdFTGvBfzz0Bjgw4734S/IPhhbTev1O+xiTQtnjGsyAv+Gj2ae+FN/nKHDIPOsZ9C0cIVPPPZr
PCAFdb/2lXWX/PhiC5fsutpIkh4LHRV5Pdrl9RDpO53Ih6/NrB+1DzOLa5KAckGHjiBWV+dulYJt
KbPcDNqa4HDFM1N6X5tbvyQudnNxX47WIGOzhr3xSFzdFUAtojWp7cJXA8JEikfvNwzOwWlRd/vk
MPMGXDiM1VlcBUbLChoPEyvP9NvM9g89eg/Y3WZzyn2tMP7J3F+XIJpRJp9PwAFPkeFQA7r1Vnsz
v22Nt4DqmhP6r1sEVmt4qk9mF5EFdaO0DRm8BZJEpzHKj6lepadBAbdEx85qZ+7sbjqOMvRsYZ5z
4IHGgR3A/bSzM/Kz5sWNMIYDtRK/zGIXBNg/NY3vMu0/EMwC0v/j+y8HsAutipkyR1p0lhjqMpiQ
Os2yv82+86c2mMzAfldNKGZtE7XNW/+FJ/zZwwtPKLoO45LzvUrRdLL0fZaUe0G4mwPzGpqWW1N9
4wyvZg2zAAGFiCOY2Be+hwe6ySAiCfgzSnE95Y+QKPmBXPtcjfT1az9fj7wfphZ+x/MKqgfzuYqi
/maiycxbgULE10bWTy+kztDNZTMR5yJa5DokoRqBBRlOfoj2aQQNQQb6J+HHpUf34GnbwjKsxqcL
i4t4UbS6jQ4v1kXGjjrSjM/V0L5kSYESzzAcx2FL5W/9hkHFHIVzlGlBVfc5YJC8SyHCizWORXyf
De2VIth1r9v+ZKGJqWuQmdMO0UhAlAEMu5boe0Xpfn690auO8/EblpQSOa80LWrxG6rkWzGMKFmM
qIcOnrDjjYC8eiguLC2egWqjzfzpsNRn5esgdZwMdKdzqT8koX7flVPsRNbWxN2qs14YXSSUSTOW
dRHBaFtVgC9Nj0RPNnABq6mWBQQpQypt4Ax+/oqVVUjbttH/GEHF0YP+3pfgBcfTnj5S/CdelwAr
HTOCXiXptog61s8J9AOAEqagFDS0z9ZLdEfGrEc7UrojhGsxmrljz6Xl6I7qav64b7aaW6s7emFw
/vOL2FbCQdreQj9WQOTTsSVAZ2lnbOmXreYkDArj2DobE0wLZ6Fa2qA8CbBK3StHjh4vKcrvJXhW
v/b+Nf4kHVs0t3MBrjPZ4gj2ahINk5ErQAeDhsxTnQBjENZ4zXej8G13cie/8HCXQvp30p2H9JRv
NbhXDyBKFqYFZSIL+pif9zOU0FrKW4qww+ITl90T7zUUeiVIBfP06evlrmeYF8YWMa7NG4E+PapH
adZFrmwKUNMT2ngiU2qv0+2nIm0hej7c94DSOJkQ3NWGWQwzRam4iEKMiPTlm2XFkyup3m1cYmsz
g+Ca+ePGKrMhdvV5L7q0qaca2MAgHlD1rGMoeBnjSxRrR02Fxg7XUeZXDyiJOoNVe0ptn/k0vBTg
CQa5JMkdASIAZ8ztkzlCNq3Sr0C/4EIV1scg7C3VUY2NJT8ZYuoCEEiDbiZSgo0d/tNyXN798zC7
AZUuSzP+mjg3ptjuJSrNQ4vfWxH1DEDxrZWGT4B//x4jqP4Z/MbIqwDyTFcx0DVz+e4qs5RfsaZY
CPXgYErkCMxHIt8xz7g3JTXQdAFuMIXSo1DjN2KNgdYomdtyoPvsIX+aQmCFuqZGk6IG1HvA4wQb
SUHfa50SFA9oXbhTqvtjRKuj2pqgebIq4pWkGR2QXRu7JE2fslLZZzXkn3WTnDHTe0v/oD5o7PdV
d2hysMY3HWABTPF7avptXRwpw0AQE2gGRL9SUX+v8ugIcM9NKu1jH6nUiQx2xCjwySzyH5pSPPAq
PMYqQ6Hbvi3N+jGr1VuDacHIyndFjvdJLG41lIaDsOh8dOhQNh/uVEqeOrt5zsoEjNJD5Oek+5lM
3T6NdcvJ6nSP4S+vYfljj5kUzsnRKqJvIEg8GTbwL739oJctQf/UAu4/U+7sSBcO5g4OQE2+06x5
23CCOTr95QMYzoDsFjHIX/PkmWFHKc8BeUOnuTpoECJ2ezDZxJBjQEgGQG3D3lq0ROJHMCJmoZmx
RFZj1NSu2wrIBvJC1ONske8ws1P+Em73rgfyt/ptW71m7T6nEK6B2Bc1ocG6OKxoPmXK2GOR9ohK
dlfm3lSxs5anJfIlW8VgWfVIs27zhK1u7ofdZYHBiKWKT4/7FqT+TzTS7mOrghKtPaG/PTico/o/
teYTZ8Z3ZWJeq8SPG9u9unINwzmARON/l8m2EpJ6qvg4E7dB3hrSl0IE9RsAUvbgF4dk1jNRntVb
TLOlfvot34iSq0EcJAX/Mr9IwGk6NTLtJtzAwYCXZlw5iemBcPS+fbYgmA4xh+4EVe8t+MxanoNM
HDqY0MBBqrPINDpQ4kdFDKyFpmPIOKsTIAuHOzpOP3ILXeGR2A9o0AaMVs9f7zdde1hfWl6kHB1t
QSY6wNN0nr/UdZE43A6lW1jkptLQNkyTmybs0cqYHstpesZ0xwt+jcNUtXcrlPAwxwZhdWLmflxM
oV+jUY6GNeB+fWRgKrDyOxKOW19p1U0xuoUDSZEbLkGptWzbuC56TDtYrQ/kwJNZpp2LnCYIUxvM
sHCXqa39OsX/KZPo0batu6/3bY1DQ4cCoArKboiRofXy+TpVZahYCd4TASXGUeS97VTAOikTD5py
dHHFon+Aou/cqCvL9MaSYiM1Xn3hXPyC5etiqkURprEFIBRmjFGi2AH9dJTerAytbMrOrzooJO4N
Ypm2YS6RebEAfVipwkFRlMjzH3aKdxOgsqF8HEoN/xDDVkCLbOzxqm9eGF0cxlpr0MwydBaYmQPc
rK/ucX8yT9vpASaGtqPunKH9dbVc2Ft806kEtKXvBrw2OAq7xKgAQi6jR61VjmPcKhs3y4a1ZQ2F
02oo1QSRLlN6T+TZocxAsgThbzulG9woq80IEL787+dbpvwcT5wsAgwAWhXkWJwl1KhQF3LBc/8E
EOI9eGZOW+2GP3fFF7v5J/JcPGZEqeRqkYMaXYyVD2l6m5+s6Voy5qdG64LRFx0ARzFvv3aaVUeF
KBWm7lW8TZdvtiyyQwvU0PYfojvMy+1m3jm632K9WM0KLswswmZi5wD/NSYiEOiTAba8ZVq+tyt1
YzWrPjKr0jIQhJG/eASaBsKCRYz7mGTjNxsaRh4EuTyjG16bghy+3rnV5y69MDYfx4sPlleAINao
1MzaH63fAL/u5B6m1qD9HtAgvNqeopx36S8XubC4uPbifFKMNtXsABAtGb4AJut9vabV/QN0EjMr
M+PW8tGT4A2qGi3OWKq/0u6Vh4aXRTrAe3L//zJkL+ZBE94kWk1hSFFV14Jyk0rAnwuanqjaYhBb
3bSPNdnz5XjxmaxUVFopEaV6RoDFiL8ZIbn//61m4Ql6rgEeM8LtOAUeHgSeV1SVv9vEKCF3mW/V
I9aKg3SWPSLA1KIauaivTnXd1rMgWcA71CFDwzW7cMfr3OfsWEt7I3lYd4kPa4tLhSslrjIFX2qK
f5rjEY8plIwzpDFb9Gjr3+nD0OI2YdwSvVVjWYPSAUqfu3m7lTaumwCvFtBxkMhd1jfSXui6/ON1
JpdOBVRkzZSN/VoNqDN31//YmPfzwt1IxVTejQSeDUVrzM+ELSjlu1NrsB10uJD/TalvcfTPQyBm
dv+JH37YXnjGSFFKIRaycTnVfta1PigJfzAJkbMccKKvba3uJcSkMYMJcDfYPj+vU686VoQRPheT
32QCYG/PNyzMnvVXtLuwMP+Ci50sQ8FZbM9+btITh+JACBYCt2f5buQdUm6U5F0rCtUNs6uAE/Cb
IFPWEQj/ojsoi84Cg60xl/v/GU6Lq33tRj4ILmYJYiWGFMTctqsh6+lmffD1vq5nyhfmF8HEom07
At8MSLWcnBrklW31PkRtkIOaqrwCCQnmYQB3SSunKrdyrNVrGvkqbmoCnNqyYISHK4unDgXAIosf
rQFSOCDMVJP64es1rn5Z28aTFS9W9S/ShTzuQYOY0GRXar+jOsM0mISA6VWuG47XFtnGiVxf1Ie1
RQRTqG5CLK4BXyix8CbX3LZ9VNvc+3pNq+kAUB//zdqVLdmJa9kvIgKQQPDKeMacnYNfCDudySDm
ScDX98LVt3ySpJO6FR31UFERLutISFtbe68BxFYojZmouC22axbVRMCYyYORhkUPs8wy3BK9/wgt
bzU/126By+EWcYblXI1zeGfhU+2VIbJ0XTiD3OxDCeJX2uZDfy2sXQ63CC0pUOFGYWBXDorVvY92
dkVtlDoLez/3lWcxqrZCCdAaHRgXbT6nVic72+lSsDpQ8VvcDYLqSicUYXqwiaxBABNHNHOPrFYf
AXdtg3zrrTgHr2XogVnqf8Zb1nUmnUSymc+p3W/BOMVqxNlwpt75x/zvtWsWzTdU6TA/lM4W61up
uiSMGi+Oocp+BQ2keEaw+Uol9kyIGW4IGq++by5HWxyJXGr1go4BqhhQjZ0AloPOlgMKyGALhDbu
pW9gTyQ2kpmvD8nawYepNVJYBcWIT+xYohlZ24wI6cDGwj4+5k/KUGi7qOEoAmuGcMo6Ca0h2TKl
XD+ckJdRoGem6KDMfTycaCMM+RCgAkK/p3v2POuoZX56NDprcnsfnM+NmLP6OQmhGsz/8OJevv8h
QgV39zqOfYnLRzBZOqup4hcxaqED+mu9+3pZ1yIcuRht8TnHqlVao8XDn+pXjflWDq6WbpmwrF6L
BApt6IQZoJMte4sN2v09gRSvN/r5ntrD/Ti4szp6C6dVDwhQy4QGikU9AKUjdyuzWf+AkEBRTTjb
gcm2OB8x9guMPEITeKTeUe143KWe5GpnZAUWFGu2aY5rxDlKmIL0Bvw1HZSuj1smkY02h1Yw3g25
BA/qSgZnt1KO0O5/0ESYARRd3HDNOEU6ezG1FjhFcTM1E2g8SfaOxlZk5cDdVrH41hspCiLqCbrR
7tcffjVZuPyRi1ugLuGsNEFwAY5co9v/mnbyjeYnO3XH77fcGFe39MV6LL5AqdAE5HFjRnu3iksM
fmNW8k0pt9yCKenjxsTmB+CnCMwoEmm4vGqfmHxDhlpIX1UmFGlUED5kWFiwaVfq5nVSBDcA4f9q
BnLXpdBG67dtPVfj/8Xoi9QTWOJcZyNBJe33bptaG6oLDvnf3fYPzDzXsmkgS/6e7mKz1SEY9w0t
TY8w8CLL2EmQ+G0s6VoV+HKMxV5hMAsLFREHXmFKD2E78+TiGICZ9FWtihNaOrvG6L8lMM3Ss9AH
2GQL4LrmE44j9WeWiy0U0IbHYQuxLbOMgeoDv07rbC0O0ZoEqJEme7wpgKPGZaR0Z0gO7KcI1AWl
8ttBhYwfKkZA+poJ/nCaAB5bghUPMTnFjmeafFUptlFEz9BOfssL7e7r1dv6QIsQqxkxYPcDbsyG
xa8B3KzlaMtSa/2A/VmdxR3VZSaMEyAr4SkJ6BPJaxDJoLD+gJTBxuW0msv9+QxLMa5BAtOEVJiL
jgaGJcu5B1r+leDGi6Sp1y3kBWC8VlvxEP/4ehH/j3D19xTpohaTyVzXo0yfjUgMH94qcNliPrF7
f9tjaxVOcbHZ6OIdpVZGMSgQ5fKy1BKu7BKnvI6h8yjZ/Q4Wr686ctXCKStQ/ey8AkbGSs5bidbq
xXyx0nOcuXjCKmkkq1yD4I4EqYn6gZutpUz+xqLOE/kiVNJFsKp4JpO2xSCjTw+Zes7czDdOv3nd
zVndbV3FW3NahKqRFGi2cmluKJuh1deoLEx6WVhpXe+/ntnWSIuANcnQToh6TEyOc09GYijF6S4e
NwPjxtmmi7DU0z5tG4ByPHo7OAgwyA69wOk84xWKFSm65Npe2pD1WU2EDUC0sENNxVyK84NI1wNA
ERpeOA1wj5yKBxgw2kUPDigFHVfrsqPU0I3q+GoLDNLF5mwYgabtUuyQZkXKSQHnjJqFu1oK7wut
OUWaHEInhj4bPX0HOfSQKwU2EOipjiyPo4XA92/gjTPIUAUkBR6Ny6eyFAeVoQoz8mtz8pVSdI6o
g/c6TgwbIJWXsEi8r3fSasS7GHCxk4ieD1PagZE1iT6+zSYZuka0vGmgDsgZAzg1jFCBhqZHZDr/
YmQA8iDhx2T8s4wAkkIB+Jk/tE5VW1bxEhiZif6c0v1IsuwaGq4nkCCuU9IOWxf+ahZzMfYiMNTQ
fq1yCYUPepaBx4Mc/l9ZTO/WyJnxzPs3XR70DWChyuDN8An7EQedXAZgiHupzh1KpW+NyB6FEmzE
hZWLEi1/hFUGj5VZifhjVO0agZfAxHI/T9NDqH7P0xZ2lxp0BcqNr/c5AgHwi5oDIAaqicfHItaJ
tpjiCYrffl0H/iQ3EEV4LdmW+97n+INRQNnCyZwl7ZYvjVorlCkbIbjdJVABIRAfkF+/3oUrzcUZ
uQyxSHWONp+QYImIiEp4BBvZXkLqlXZ3MTGAlFGnQxPQM4AJu8Ic75uoF06U688bw39OPT8Mvwx3
PYvAFcUr2esO+Z6gMjbezHWx3o/crbrY6mIycI0A2cOiLmOcCIOylmmNYE4MS8cNFYz3G7NZ3RWM
QQoX+Cb6CVKVqzUUtGAO6/+FuWnsWvPnyjD1+EO1Lzyxg2hHb2+M+vnKmNfwz6iLGNakUa4K2Ev7
BGaMfuEme9z2LiCi3K+oK701zgixmuy6eAq9rYC98vzG4EDazJ4rcLBZhrEpV9qh4cjc+wrStdAR
OT/gOra7yin2xj/Qi/18xD+OtwhdZTFNUH+C6v1Y/gjaE+SprcG4KZKtYv/qp7yY1+KAo8rXJgmL
ge0V5W+Bq4EdGX3a+HSrexJ6RqieKJryyUqjMeGTnE2Qy6JBGoOvWGaOqGRHHeWDEYy7omnA04Uw
iFpGT01pjFauF1ejGvjxUO11me2+/j1zPvMxYZwXF3BNFYAg8xNaLqgHWM3GYKNwCFf0PN3Hquab
qG20nXFEBXvjHtoYbllMBThG7koN5KBSGy2ww6Um2mexYUlab0/Flvzk+lr/PbnfT5CLlBts+ljO
YWvg1QJCCTqKmOFmMfzzxTqHaShhQzQaEmnL0wAuvzKqGU4DKO2DF+4yuF/5kosLfkZP5KUtb3Kd
Vp5O6FdqaHcpQLyhdrq49NhQglmZt8bvEAqLhONfriXiGo7aztf7Q137YtD4x86iGkrrbA5FF2uo
9DVP4zqDi4eV78cf6QP1oYzlkCfjrbIlqHKr150TWKDKHfIrCGBcDVeRq1olhLKqjUT5d6V0uVkv
f8ty3lk/mihyJX7lwpdlBxUFgFSGJ26nVrFXISYaHaAQc9hag7VtdDHsUsS0MrRUE3Bv9YkBhB5X
yN3Au62QvraPNF2XKXIMA0u9iD4F7aVqStrM548GnKwQzY/anXEPnqpd3AMMt3EQ1+aE0ilqmfps
EbssSsPAvZdA/oA/l9TdKlI3nw/zv2+dgJBxMchi76Qaq41wgJDtQM2HMhD7XuG/IqYd5DZ8yhI9
dpkivwdDckPC4ga1gHOHjiqSxNuvN/HKY+fjD1lsHNrkRaINmC2KRGVszTIMw7E8AmsSXE/u9rt4
7dDgOQP+1Pw5tWVWOpZazHOI43lKHTwGMKgI0ZlrS6D9RsOutjmFaznVxXhkAaEJmjiKp9nUVYW+
xl6Ggjt86HsH8ky77fr72j15OdiicAPkHRmhvQALgCo/jm0yWjSNoRnSbAnGbQ00FzsuQk+M7E0v
TAh00El18lzKrLGY3psxe/h6e6xlU8il8DoiGpoxS/hCkpEw6ybA1PX8vYdrSWmYN1pwqkE7Cb9n
8vRvjvrlePPZvJiXAfhpHUPwDm+xwZHdUr8OXQhAaS4MqDxJvISbPdO1lbwccRFcwpjT3qxwYaBM
A7s6YJ9Afteab1+v41qidjnKIistmxDmeF2Hil55bYbEVmUvohKkfDZVVeYvv7wIEBoA2MObb/Zr
+LiCDG4mDRmgyW3u/npDcHvys/1fLkFbOipka7TFPpQ1UuYmmRXA81T20fd6jFGnLiC0qXFiJ0Tc
Z1JxH2fpfU6yt9AMnyQOq5bakJ22UlSrUlO/ypg/1IlntuSaiNbW6vAdnOzXUjN+ak3mFSE79ilU
cZJ09KDyXKIgS+5anf5gSQsnGuN+iCT/6++1mkdcLuN8J11sxNooI1L2s/vDgR747xLsvIiQZdvM
I9bum8uhlns+bFoKiTJ0USD11tR79B+sjdlsDbHY5FIQ4qWQQH8wj+5I7dAfswNYDJDQvmpc8zba
5bel/9+XOdARRAEC8BWZULJEyUD+mIQTgfaylovXKZYfgmC81fRk42itdCA/jLN8NSe9GgZgRuHR
/tp2dvKQXUmRQx8NqHjOBORwjwnexVAxtHm7377Q5rX7fOD+nubSzrND+1OFi6gJWVSoRLXPA9jH
cvLj6y8438JfDbI4Z4kxaoUE6XQv3bf7+MBczVcd7m3ZJq4gHj6u5WLbG3qd9UMPqijV0bqdBdiI
fsbz6CGJxnuWU+70mvJtHCCm0cQyNO/CxzwobXVipzyFTlkQ/fx64us798/qLg5HKociyHRcdFkL
lUMlRi1We/16iNUUiAHWDUouw2NvWQtRTMET2FLOhW3hJr9yCOKnTzq86jh4Ot6WTdCKCsS8xn+G
W6R+teC6JBWYUitHbjg8xBKox7rkiGly2/4nABCsqyEh/ZjQH0nh10liddCU/nrS6+v650cs0j6I
zbaTUSL/bGAoBn6wTcYtF+oVbuiHiS4baEFO5dCElIQnOvLCZj8vyYQi3MSjH9nQPk8I50owPiTw
wI5l8xZa1larqd8G1bQHLr0J2I3QlN6krHTgzM0cOMlkbjkoB+gZPgIxbAMfSq1qVPZxpbpSzbf4
DWu5KkCMYAXCoV1RlgV4hkaAAYWB+TE5K7uIu6mGeJV+aK8jyAPr+h46b3u8Y7dhFatB5WLkRb5g
UnhVN3R+xmrmjooXncsgjWzBb1azu4tR5vlfXHKaLOlmB7VeTxeAlovQognyBAUjyhzwMYit7/7F
rrsYcLH1iyIhemYgDZJiCtG3q7be6t2s7uuLERb7Wg9CyLy2mJKwZTuPfNVNvMxurQ7C/o7swGJu
Z5QbycLGx1pWbmgzTBzdRcODEJWl9e8SeYnz569Xbn0roggFaR1YnCxrKUoGCUcFdRavNcO3PIGu
KymJE8phYiMThJh+FW5CmeZL5dOlA5WC/4y5iL1AFuiTOmLM6PRXKgmbkJ1y+GcFaXX9y/0ZbV7l
i82YScj74g7mSglJYr9Jy8GrjLiB0GLGbwTjaMHXMC0cQP5TBSVWqhAYK8bdfaFGsVNlkMiPk/ZR
HtG1ztUY/kHDPpb4wYRAZagWaI0KY7Spieuqz0gEAf94Y/OtXtIX67U4tCGsORGnsA9MZUB7VLcJ
mRVzDVupr8bwl5hyu946UeuJKpHRSsKVAi2UxYYHVzaraw1BFu9bejCPvxWMKrxv03+C9lp9x/wZ
bbnVI5Hqbc1V1PRhqgJS9+y2Mqvpm1BitUfTUn/1oz1TWrdZPaun7GLoxcNmnAC7wXsHKnvVY8uv
0/F6irYMvtbv5otBFnnW0BZan7eo+c7hQ08tuJgblulCTLZzFLu5gawoVJMK5+vDvTW1RdalJMpQ
SikkT1hoPI9h7LVh8poQyf16mNUTdjG5xXnWYth54ZmPFayjc070Zx7TzaLv1g5ZHGMSVawmBvYj
PRtwd3Gjxp3vTn2wlB1kCqxWf4bjJWTEvC3EhTov06d4BeUIWVeoDsLP4ijkJa8TxjqOeqxwVXtm
Ax6DfbsrCpvdEX/WBeGlA3dER96F9wxSW90xvv9Xzx7C0LaHxgGYEYsF0HgjIDqLgpPg90N2EuIp
NLYSk9UNgw7TXOCmUDBdbBiZFGrNDPgEgsJaMMhpZnfFIYK6sQU3Og0t3h/TOfaSzdLoaoS7GHdl
B1WgW6FYeIY4+a49dp55aP0tDOXvIuCnL3kxzmINC3CbtMHEOO2rcdsdosjRXfMexV/c5jO/VDnU
u/4w3WXn0G/d6E56hP/KuwoWf+CqZ7bfanCvbuqL37OI7FLVl2ETIPbUnWFrxgOEhu0B4v/R1hWy
9WEXGdmgjlKUVkjLK7M4DnAcIMScrLQyrr8OBSswZeTmFzNaZGLTEMJHQ0OgA/vJa26Ng+qmDhyA
I8fEIQ1gaWNjOa/Rf+qetqpGq21SBrg3+qQUwNUlzBz1vboKcFa9nk8QW1bC+zxqnvUisbuYnOCR
cQZp9dhl8WGSYUOrQyJYaLs0LTbO0e8XyOd99vcPWZLdywimknJHM792Ah96zTv9hTrwRvfjc+hm
duWUjzKxUCVx0EyxTfSt0Fe+Eh6/gQnpnp7Hg3HXvkin2onOrWf40410Yi+wZN74WquZGGjWqgJQ
EgVx92NuNCVpl3Pew0jIUzxqs+N07HfMzvaDn3Jr6/it5pq6hvoh2MGfNX2CLiv1qtYMmPK8T+QM
M+g6z5w6MC0B2aX/fmoEAARICAFyBSr5IpQ1ZZgGWof7YsY8iKvKxlk/zaU2HfX5rXbVyvECNh+o
fGAeDM38RFgnlaLoMSSBqVnC5hju1mViT+J2Y05zKrLYVh+GWWQRUl8PCStwBfy/4DgAUIOgC4My
mQJe1cedkUhyb4oYLoLB1JyoUBz0Vl42prNyr34YYxH9KrgMhVENg1X5kN+M3yJoclJL9oqT5M+i
EPCt2Bhw7sl8Wj9jBlKoMEwGpujjpGCCjddMCJh3VrXf1BB6SjGDs1XmmiH6RbR6TVLdSvhwzc3B
/nrstR2iaxpUDRSo8GL4j0NTOWuldIIpTMK/JzEE4JAhFRCO/nqUlROGeijIyVAagfTFssXYhkEk
JYDUgbX0ppStrYY/IvMGxh1tttXNXJ3QxVCLQF+ldRNEKvgIRfkKS3jJvBn0+/9+NqibzXJ2Bhp6
y88lRJKrTY+mjVz4qqTA7ctTU+WghkBomltwvZUkdt7vGG4OUGihfvxAU6hz2MagMqK2k9UYrQ/r
jo3LcSXL+TDEYr83SiA46mPALSgnET619Q4wOgtlg8Y8NTpc3vi/OWGXk1pc+3hnK3Ueoi6S62Ft
BR13R8ruRNOdikS3TZPvGxl9aCgv5rAHmuUayrcAYFQn7ceNya89gT7MfrFhdNGok5zga5Zlxs5T
ya+nip4Kid5lg2SZHDhxSQ+u6Bi99Gl+FdfTDU10h/f5cUiLx6+31lpBGr8G9FeAqnTjE3+6hKWh
NKhze87X/Xo8ps+zFzegk6A1lakjQIO/ajeVeucvvAxAl6Mu8lySSF1ADYxathAlKu9iVGtzAx4R
5e7r+a0FgsuBFruZTpRRpEK4ag2ImGTNbVemNymPnFiS4CRCsi2cyEom8WE9F3vbmCRSUTEfnzOq
BY0zHWnrMLvYF06nQal6M9dbuwsvZ7jY2kmDZJ422E5zEWlm+05X/+H6bpUzTW1rdou9m5I4GhIV
yykZZ+gaZ/CnYrD0kW+hbnaS8/Jnm5pOI0DMy9OzCgfVsEdpMFFhzHAbRGDoadRvIp5bYgBfS8BS
K2yYRdr+jmq/ppF7Csx6I3ZdJZMN82EnaBS/y34UynVCKquoX5l4U9t2J+fMHUvdixvJB0tItSAv
jHPd/KhyoIEGKPLrihNVeA9rz71yBwDtXW6qFVIRsR+1+zrCNyGS32RXMpWcNFSPevugZgK/SU41
j+XJHvinGToBR55hV+GH9ul1DavK2WmsEK81+RlJ8aEOUqTXzB5DczfJ2YHCSq6uajfMAkuBH0qX
QkOCpe+I6naUyWdFXCV1uNdTuoNblzJVEMDrYMPGIKEOCGXIgL4O2hQlGOHWBDejPjppy1/qkp+K
QX2SI9kOJgPy9WlmRQr8kljujj3MPnHd7ccGonpjG1mGVNgDKXZCS+aeDrza8NeS29ldrWszJ4dE
CO30ndClJzi8uEHdBnYz/tISVBXANSjmrztAS2kQRIFg1BUoz7YO8IosmY4Ipjsa9lYad34KDHLe
1n6JqcZaYyUAD2tl95pGMLZixJZhF4petF/o/QsSKdtEJyYUkBVqE2eoJs/oHqHM6Yw1tyoxWIly
yoS41UiNKhDsUKHVdeT9dO5rAf286UrucxfJ8lCRb0Wk3sMR6QY5vRdooZ3TGj46vcOidyZyq1VG
K6RQm00jBwYzDgl/of4D/zbVnc3X5o5Qy7jFATLETWirTQkdR1TX0DGJyHdOnocitfFe8kvR2HBr
GvnLRIBPNulJYpnVQbawb+CoIZ6SnloJkt3EyC3aTC5Up50hBKIiEUcYJuGrQ986hWUs+QkMvmeE
33sJEKviW6q9CqFBsa+DI5fwmHLNDNPRIn0ft/HRSNRTkHIAsIzklGivvbhJS+NVpi1Mnp+hbYgX
G9mNknKXh8WRNeFrLKkvhSlat5/0vRxGTwMEOEbS70pYOmlljg9ZwrREHe00ukU/18vHs5Z1bhQV
fqfDcIvHVgw9iwYHcuw7Vw+SxzDSYVh3E+fmrq+7ENk8Dhm7i4vqJ4pBsA1q3JZEe41zH5D7k97q
51pGLdYsrlg33WqN4dTcfOECZT0TAHYsOq7UUOzyMTuYSeerMPQgGXE0bbqVp/jYKADSmaqvmSBX
yuF1MAh0pQg23mPWGLBbmk5SD1e0KtonJfzLhjsS/aryxFb4cwbhI91s7Uke3HrkT1R/TIyws6ie
wGhMy56CbrSbQb5jMgQKpbepGF21BwODMbsXcOZSn8s2hvJcJq4rNbbKpgQFPD3QwXDMToYyavhr
dmUK+u8RfemmooM5nLAkDhYFGLZt/dLA+xAKAftMjQ4DnvihIG7KoHTcYKlCe4BBK5PAZJnUxxw2
c0H3vawAop5qS9VQDdUprPd+tjrcawd5Njb20/gq4JodmwHyZHLbk8ouK+h8Vx2zJZMB3QEdvYjb
coz6qXJbj+8mfI+DPPRYXX8rWvk7TvbByAa34QYE9upfxghtcl1+YJP02vfpCVt3z/XCihKEjRSl
dAZX4UOdqcVP2sK+MekV4RJJANWt548kRbpZSwB4C9jeDhAK9hK9LA+hMr3Bxg3Rsx6F1euADgP/
3lhpYcDETaFvEaCcjqAdaP0xAj8f6V60wqmqcpc2pWsM7IeuYdnD7phUHL1Gap6COLAoIQdNDUw4
rCBcIjYYjbzHc8wxs+6pVTMcGEWyorI6KwbHjjYeaD+cJSN4pnEFadEmveLde40l0mLVrrsE4qsT
cizg8IbSAg8eX/m6qSSXDd+VtHSS8jYYwMiDAyTLTxl2olJADVaBcfJIPBV2eXF5WxnDKYwfO23w
YujuxsF5bs3zKIVjXOFkcAjkoGgwOCE2ZoYtdDtM0XfgN2wQl11DG66IAEQkJs9jZ+yopLt1V11B
BtxOmHHIIGwxG1SmdekU2WQpVe9B5MbKVRgDssKbSsU1uekO2XQLZjB4hNnjWCXU5owPlglzaql7
LNJ4n7MAEx6cPMu9WIYqJgi1MB4Cbdp806rYgSDonhm1OyCojqTyKvRSVK14NqLvsniHDNyVohW2
pJUHsDFgyTzsBjQvZW3CdQHTXfQnRAnnOtDhSBA5as1dWLv5DaGuUj5lQbpjdehK6XEU3wy4IWbI
8OKc3ZA+u57nao7wINAkx6gaKwPVbGIw9+KSm5f5S4VPl6IZC3Szr7VPEUS1CWn3faoAH6daQaFY
NL+ZY50s1B9sUAHKD2xTvqN648IuGjLJD1Vn3OZjcDOIfhcY9b7mmhcHzx3+1Zu6FaCv12S1SxXJ
1jhz1L7dlbiBo6K/lZoUdN7BhiGMzboHs3gVcbxTVdTrtHuOCKDhzVqOwi9V3QIXd9fDQrBt8p0M
m85meNNV/q3vNbtKQCjNs186JKWjvERWj9VXgATvYGgIsltAK5sX4ipUIrdv31LS2yRX7CR67xOx
S9phP4z0roFXHUG2YTA/NLMTpSMcDSFzCLPEpizsKp6cAG+a0LxRgx7OSKcJvyYtKidrZqnz8ByJ
BJdw5WXRfgIdBCf+BCi8F2EVgFs6pQYyJQpd1sHq4Qs3EG6bIZ4dFCDqrHDbyLRLWrlF8a2ERdlU
EvhSPhdFb4d578ABTlZzV8sTYtVJ7nPpWxkrPhMKGBPqPkNIT8PXoHmquYxAB6lhPCrl7KEbEugK
xQcNIkqVagP0mAqwmjJxVcql0ynRrpgki7bVPsngWg7ekE/N9hjK77mi7yu0/iRT3pX1CG0Q/Vum
FHabQqHbLN0hnVwC0ecaPyGBu7BUdQ8NCqBxiaedEgbXHZmcKIXfYcKOUQgLWNpKrprLjqQwR8N/
t8g2BthsllmiwpdUdQb9JRa1LcvyKQwRxvvJK4vAyuGdq8gocWkoMXBXmwTstrTa7VJkR10XPaLS
DC+80Kvq1srAt2XJsxTD+NHcs1j3iUANRIeDTqG7DFcjDbQDq95VJf2hVMVNTcI50l5FQefVEuba
KaeUPJCsPtOmxaUJ85taxsantjYF9pCEzxCFtfj0zUxRQu/K+zhlB6NPDlqEJFZ/p0Fz1mH9mkew
ypSyK2JIL8Sor7vmoS8aN9NDF8rvVhHD6KF76vG9SmWyWPYDqiE2EgAWMbsEjJhJmVONoZ2lAjan
AYKKBovjhO3qSdqJQjxW3WNeo1TWWXqP+Bf2xTGJiQPLWVvuK1gHJgiqiMnIDQIzsYSa2kbf4wYf
Dry+S9AKbAPcYkn5M8sLn5n4bXJrJwFccRIYrVHJVvsEN9D3YEJeDeZ4ClAp0mj4dMa2ngE8i/sh
DZ51PnkV6lgCWWSXarkdSQ9SPfgJXiwqLR9IR7/xNHvpqvG5VDs3a59YB4EtsCIz8hOGfHDUQHBj
wRWJ7rv6+wC31qzATVOXe3MEKrgLrlnSwP3QgCkinCLxxJHfVS096blxLpr+xlRCG26W7qDH+yIp
7pBXH2pOfaPQ7plcn0uj84cK6C7+q50T/sQARgnGi1WAow4Z+goopRJepJJ4ZDEgyHMmpCPCqyl7
CbvJbrTnaU56iDjziHhcfRinDrs/s8u0wP8KF0QZyyMNEPF57FT5SlVv8pieKuUZwHdYtcIdGFeB
JZTw1KTjLorDuwZmDcjhcKs155zhGuz7R4S/c5D+aGJqlxCqG1oDF/NP3sKVt4arXZD/kAAMDHiz
K5h5lYrCN5N3jb5nDRwYQnIYyvZ7LYEe0VVumECJO+YwCH1ldeeObW0PuJbnH0vH6ZiZ/dvQZUgz
E/UuHiBUp0nFTknqZwOXHuPCj5UnIXG3l+oETsPk0LSyGwhzF2UbaIP5LftVjWJRJDVBvWjMFg/r
psutWpSHggnopcO9G6chhg9lNrXO19WKtcbNZfVgieiCSyJBAoDqQXSa5WVY/79U2VkkAII229q5
q9U+MHlmkbnZq3FRPeiY2eWAHABagzDbQDgraDaKl2v1UfSi/h5hUTKo4RVeGDP+G5Ebh388dxqy
I7VH5rSxeFtzWXywrCtJgqIAeMajLfgBWNRh1leyuS0x2FYY8k0LSSBlo7a4Mb/lJysojUI8N3Jf
KM96DCU+4jZ5tFE1X4NQgmn89yp+UqzIhNKjXIn3uU88E133rKJW46iesQOwEVbI2tZqkrXtfzHi
XAq6gAulfVcZsBDGzrjP98Mv9GIdbg9wYrb/mVT1aqXuYrz591yMlzda3kFcCa47WrKTuLrrizeS
Mjh8R/Dm7jemt/XVFgXIkUxjNdWYncHvgUK0KhpaLNzY+qtVTg0WroBMqGjGLoqPKayu0rrLJE+T
Ylfve1wViU3rpzL89fXWXx+IGrOQIQjcS/BaoCgpdKkBjCLwSKG4uqtm18JYWN2opq5XiyEk9p+B
FssGIViuDQQ6TyAzgbmfHojX+IOFpwmBaFtgITdoz2K3VXhU1xpW7GLcxUqiHqdXDM4lXqQ4rdN1
JxX6aaCveDAF3uENPdjQGhucGPJTXmjDcXqzs7m6xDq0Ug2o4qEbuAiUUtFDZbyAFF+R7YCQpWpo
BxqeZe2/CScX4yzCpUQSWgQsBgKkpLui7izW/Izi1v16w/xugH263NB+m3X+oNH7u0lxcdo451HZ
VykK8AZyQpLA5Zgr7bWKBI/o8V0tV8jYJMW0A2k8q1p07DiIwUMLOTH0k+/7XkKWNGY3AOPXe62S
toL56vmciea/VWQ/CdfFks7KQaVAzurPOb+mw32sbzViVivnF2MsljqtUpNWBrS9ohOKIMdp9xeV
VTlvqwCtXk0XQy2uJiHIaMArCF0WU7Y6CoMa/rrxRVfj9Z8hfh+hiy+Kv73IBAOoAOltup8c423G
gzUOYQ6IQm5ubx3KNWQkeAMqeJwyvBw+NfvleCwFVZAgDQBNsF2Fx65DLTGrGfm83NixqxviYrDF
dZQbHeXGPFiTpamtDvqujCY/KsjWxbd6D10MtLiHoi7Lm4ojxPWqZEd9M0FfVCRuHBXIOyE7QFMw
YTa+3dr2AFxInjX+wFldNsVZNZTNRKARVcNyC1VJ13wKDzMaxrDwBMHH88n+6yHXlvNyxMVyqvBO
IlEKrSFUWq1GPoR4bk7Tj68HWYuZl4Msl3LUyJy3oM8rF86UQsfYFO4QPw/Klt3Pb1eCZTy7HGpx
McUJJ1MY4oIoqPRW9PkOntvfWTKVLtfETYU+klsz5T1q49+1TltrQ19CEnBVtOTIQdIKc+BdW46z
E8BgUAXPWho81pd71UDT0Ki2rHS31mb+QBfHNR7RjFRx1Xgjs+tnfgXO/tV47o+DiTPUOQwSRHdQ
s3aVjVfN1labf9fFuHlWVjEoVZKXjTIsqvxyMDdO6uoj5vJbLK5KTUmbSZTYzflJuIpDdtm38Bv0
cV3Va33xk2zBWVaXkkD+CVA3mZhLHpwQlOeTCn0hrh9V/lZGXm7eML1xvt7N6/P6M86SBydFcphB
gh7Nz2PnQp0QYgvxbwkCYv8TseHVpMe4GG8BldGjOvgf1q6st3Gc2f4iAZKo9VWSJduJs3Qnvb0I
veTTvu/69ffQ6cQKozGT9AUGg8E00GVSxVPFYtU5hjQOuTdLIDuRHPVC1y00oKN0dkzFJ0e+rEr4
CJ6p7vEfictr56IR8NWpWvwCBiVCOR2zpEIUHs29PEabGtU7yCUgH99qowtptPM7vOqbC3MMXkgg
3EqIgg1WkuEwleXnXA857/Mr3I/oe0JTp4RnHQV8noxz4rGlrImP1rFICGwx1SNbiAu8XKEKrpn1
17kbr4oRvFx1rNz3neQKjbitpmRniHiOENOiO/SyfhvNPp7u2hizvyMa8lE3V+1B7PudKFYFXh+j
X7UWbswYuRVeETlrWA28yzUwiYtARD2OMrRvPba/PXFwSAf+7OzqxdNATYIyxIHwg73DZGGeEZAH
I+5ufLQHZ/vY8R35Or0aQZaI8sx5D1ibNcXnOZlj4GmQ0YXXZw0YtmW7Rc+o/yX91jr1TtlUNl4j
7HbaURlPH70Db+hw566W8Q4QwI5qga4yBGLfMzF3oSugVOqQQbXQq1byDzn8abXMhyTibIaNEfsu
kvRrAaqloN5J/nC2dC3NXW4pk3sKQugLRoM09zjAIh4bb0HQ8DbCJN4OsgMsc1I2cl7jA9KRvgBz
3foGPfpHeSu8eNictVEAeg1Qzxt4PCmLaNZEWtwMlJ7X3Mp7sNFsMYq2f2xufcNZ4Ozkce0La9CA
w4sSFN/Qp6mkQGIf84mzXV4NO2XbcVzjPw75aWkMGAoi+s98ccbBC8p70yAWpp8umxnSkVID6Vcs
2BQuy7G7Q3OHU9U553a0jsUn8/TPF2sNRAPgW8G8PgqXEJnc+Urg/uPXY3KgGTIPQUHHP6c9euSv
qgP51PyeXDA0ecIfk0c2v54mnFbEQEs4CJmSq6nvaorre/X3tgJpEuUTalS0pNebRodQKiXy4dYO
1g+FAnErMN6pOuTnXm7m0M9zVWq4m1HO8nE3b/VNtHur5tuKGCJC3MIaE7WlQRa0lhL40lqh/NDd
4+kguCdXeO10MxfFksGagaU7XraweqdY2GU8tm+10cjB+OUm0VaHgm6FB656cDhOQ/+WV0d+YYVx
zGkW6z6j99z5WvHEnw3CguHIn1Xw9xoXmCb/EMQs7LFOChnFNjFhb7ilgQgDa276FSOSbv6GGbz1
HHNhjXFSYRSksaGrQ/xrNsbe+PlIan/U8poP4YbXKb16zhVdAzEofPMVn1eO5vAaFC1IZNHBtJHQ
WjwZTc/5aDRsvv5mz0bYoNDLpY95a4yekgaTaZMSPSgNnvqy7g8atS/DXOLcrmjcPGePOW/jiLn4
MEHeCoqnfLjSi4OMFo4uvW/QmaJpHsclV+PCaQ/ZuNDMudhBE/o5wtIRUTCEi266/RgDG53kePpi
RxdaILM09wqemA10mNKB1HfGc457sHXCue6jyEhQws7ayM7C31r8ibN5qyF8sRzmfPmZ0GdDj5SL
8umc5lPoEDS/W3Ydok57xxwvWY060yiRL4DVFc/JgZX5hzDQOJhBM6pz7sdkkUELjp4az6KeL4Ru
HxFoTc/pJTSw7Zpk4FPoHWPQrjM15825ricNi81kEkohSkgsos3IFdHNXWYuVT3OL7JdlbkKl4Gb
5xtMYomW8q5STOB9VOI1AEkQnhDPOwfHAlvTLKpMA9hT7M0e2vkzalWcL7VaB18cJplBikpQSeBj
1BPXm7nGi6uCB1c0h9sVRj7BX67bYYWnhWx0+SzFvI91rGktDnIdacGsaSgK/z3If5nT3piYr8ZN
FfNmugZiOFx/4bQLaySSs1ycgIlgnwDhEr1OTTeUnZ1OggkfIV0ixsIc44mY+1IFqYY5jOxbYnEo
Mx7D3yrqLiww7odWDoI+4iccfBzMx72Goi5/9nk9MJ+ssUSM2jR0wxBgUpK+zKPpbzq+zAeXVPjl
TS/z6+6xsMi4JjiF0SdX4Cb1RDT2RFbMh0WuLSZl9OtujvwZJbTazXfADc1+xo3W482Rryeoi5VR
V124YtsrQTHSqdMO3F9qtCl/y0cKsN7qdRs0/nhhJtFbPiLHZQyKNwvDoYDm9TaFU34kdHI3lYls
YjL4ZZfCQbu94T1FNt17C1Xq6t1msaNMXJuyocqNCnebrEIj0nSviyhReXEy8PCSgyIGgyIi2oSD
Aq92R/7Ao/5RBKYzegwwt0H1j3j56eqT8wJIDAZICJExP0xzOVqAIr7bYIBVsFMwjYBA6sh0IFqg
YOc6KW+lDLwE3YBxvBxO2qL42t+ICZR3FMu8pXyzHSinf31okmexUlaM1phCcHr6iHZ/gzedl/63
4H3yGFaO1u+0KUEHHFJkMAXF2cNM3POxe/3Su7DAYMpQma3sQ4PlOJj0sjbz0Sv2whqDKYM4jAEt
LYPADb260f9ikIwNN2iSdIridsKTPW95nCNnMlii9FJdzWVhgskEHfLlNXHmbdVtqXRdPEGW09yV
v8n9v2O1ycCKrhZzGEzA6oWbGJdkjxyPT77HAzGTQRbdKHoMWSFjplI5EypsT3zP/Efy4zXwVd68
+IYMuNSFOWpGAxQDGTg6TPpfUYdrvkSsQR93Pfpj0f19pwv95zIYOeUuXnw3GZhpesxACt1xnbTz
7q9IhXj95vi+mtsuFsvgSz2kqKjhX2gOQt+MPmxKKXY4R/A8hkE662W8wxjCBBkrFNh02Z5dsMvb
49diAHKiAd7qP2HglvM0ATIm/JWvv6GOVziQhIsmezulQ8WxIOAGYgrxtknrb9IsRU7bB7FlagE5
YDoJJHRgVjQx4CRnG2WKof+V7gLzTkbnvjF9n/vJbWfBSbpuGzeVXU+dLWe67Y+mlYyqLZoPWXtA
SHDk9LrKrmMzske120iFZvc6BrP67NBm3xWIj5Iwdmb/m+hfxrO2LyrTFpXeDlsF0x0oGmkhGGn7
B3D9ugYGfnTMU5vob4cyBsYAzW07TJYq4g1CEbyg/Nn7IyZAoivS3SlB4xRg00ur8osxJlYN9p0h
aMHcGx2UBB3u1Z+gvBvT0pLRx0tk9AnFl50JelPcYKgoSVIgKSaFNxj+vvXxkKfmh1hPf/tFDQor
/H9d2iZolw8wWTlLO6n4kief0uzzrM1oCxa8fqw2uS/bSYYOAUygoVPWCeYHZe7tHi3fWW5Ylfqr
ScLNPH/XiW/N8vXctzupQoNzhDGwBPTT42CbaCc31am1jRhdat0vM/6h1feYN7ehcQQdoNmas3qb
yInbDcTtixyK2GjYxXhMBUmLHLMqOXqI/GC0kya/oBNdMR5mtO6XntS7dGo8VYox6PVF6scN9H63
pgBaVKXepGA2xiMfJvwKWywlO6zxqIiyYWpGlgEar6GMbExziuiLjzGok8g/2j66NuC7iSbfZ21g
hXSgCtOVGDebY/12rK9bBd3KdXcbxJdaCCUWtOLnenehhY2dxg8gpNjS3RPTzxomrPUscaJM3CHA
QzZKsoKxskE1bxVqZKWJ+XVoZc+s0Vs9TN0XzR8rp50CH5N6+UGui7tRE39oYv891BTQ31VCv50F
xXdbff5BAqN1pVH6M2FusJOFm0QpyEb0Bbvq5k9Jan7PxOyi0PKtXoVegztzKGCyDtMlc1peqLl+
mQXolIASaYmpzND/BoFHPIgmV0UJdpQYU0zS5ApZukXBbhfowWYSVScB81obXEf4W5QkRLP8Tdcb
mISLasucJnRZlwdNm+9G9ZdqBgaEnkDLIfm8AvA6pJ3OPhMSg0AioZrhOauuE7uv/qd+pDnOAO/U
E7gwoU9N8GAbTg3kONTegp5PX7VWmv3+EGqerDAhL+7NvFYjE7eEw+jC669n4JCtg3YNb8SNndvc
zG8dp08WmcBnNip4PPPIBC+ZQ3u3IPR4JPPCAd+JDo7nGy60q3W3xV4yAQ8KW5jtoy1pT3W3wn6c
HEfdjVsNWE+WTgtkgt2Mpi2JBNB8NH06xJUCfoq5vpWSCrFvMFzOF+Ssja0bYTRZ8hUFySDVFfbr
+2CDIfxyA0oVx5j+QMv4D8fgqudDh0eRVCiaaCzhUosq0phmKVrPPVSYaSoY2dFOvZpB8xRbNaY2
Le7FaHWRGhptdKhCoWeMcRoMDo8iqSFFGyPjbUAcvCUHyMJ7/kUJ0hiJxza7ngku7DEOI2F01c8I
jsVjAemJaICKJvKAZP3usLDF+osZpJkiwjkpqcEjO/ipVMUrAtKNepWynIyx3hKa5hgEw5h76Uz2
Qybtwib8Kk4QM1eIdFvN2dfz3rJahF7YYwo7GFjp/FrAHRpzF84UfhYgON1pu/NGeItibl9KOMxq
VdWg0+rVK4P0iMTFQTcx/gSagi5WnfPm1vPnxaKY+1eimJAnNuCN3d4xPHL5nqaU9dP27PlHptNF
GSfDS/icSEnkSQImhdoA3bv1xCsv8jaQiTXNYKg1RpBRe9Zt1dL2/heQEzebeodcr7Ezr7frFnOi
Lo6bx/N/nocwEahUoYKUB4hzox9+KSOyNSZ0XaEZy+Z8Nd5O0k14sZNRNfpgZTjScUZbYXZokw0E
5qFV6tQWJDz2Us57iF+9IoCgGwRQBmrRLNnaaIrthEE6wZUEpy7ulRIzlO2Xsr+LCowx++1hjvAD
tIm32NXq38Ius6tjqxs+ftAja9hJukjCqyrvA66D5cIWs7GmpAxyNwAsnxjKBijM0jetN1ybeeti
gLlTSqkphNPzI2XWe3uDD88aC81THs+N/v8YBk67yFbESh26BzXECj8UBtYrjQtrDC6nJUgy8mzO
vSq0g1/5TndjV7hKPOEhQraJonRpQxCb55WrYXxhlQHqNDK1qMqBMx/h51sPrAtrDExL0ah0hVoL
rl6hw610/R056IficnLobNy/HgO2SAZ2NrWoaI5CE2kMs1TomNUqp99IG3Hbjx4Hzji+yZbGKiKB
TigEnL2fC2k94C12kkGTBsrsatMeC0aUdymwos18pXvQzKLPabwchQcoJgsoZtuWA+gr3XKqvueK
vvMLTO5CPahF5UEFe0PohKN4hzTRDtLB7QPjM2dzeY7KwMw4NqI5t8/w+T4iSe56GZhR0QzclgHK
q4sq55uL4esvUs8fE4J6L+MgWl/6rplxCFtHcqFEKP6gvQjR/vgi9dhwGnS7mv8Udt5jFXbyQxN8
BR0WqPmjG629rPbRJrGbR3ZxflrB2VQMJb5cZhBNbdORkD4p4uHtBVcY7+ivZhaLHWWAxhSTqg0n
P/JEobhI5uxWkvoPXfMWNuhvWGQvfZBBsTZBeDhyrXWQIQ1dxVHQLe+MECPjpmXc/WNyQiKQcSib
I768d2KMg9Tg3H65OFSZGvSW41th5FG3INZ1VFYLaFvRtHtDWxH9IK9uQYvNZAAmR59/HqXPcT11
Rus9/QH0558zx6CJDklbLcoxT2nOkOUDtVj9A5HQjnkzBdx9ZIAkyMSIIOBB9uASSfzopE7oVthE
Id8UaIbk8bNz/J5tdZslDdeTFkgiDSBTMjEoYnw5D8Srl4PThzo66cLr01yYo2LCBM/Y3A4gh/EH
KHuJ1nkjqyyVEBX9m6SDyPql+4VRnE+BgW3LldlJKsMRG9HWQXeigQUoi+4FH8XywZNbN+pR/E6u
xM50+OoL616JGWrIOYgySIxf/gw5GHO5pOJPtJd1qlzJip3AM42rfkP7PcP90N5wVr4e504mGVQh
mYjSSo5n+48Uxv4j8pysMZAiyVI0GDRDwlTj4zVzus13aCU0NsGGFqDxyl3Kh3TPfeBeDz0nywzA
BOKkjR3d2ldTJFySyvVDcTLFYEssyKEm+lhkIwuWAU79kjvQ/x/52MkGAyjqMPWFX4zYSPJpskcH
8t7oTEjIJ1o4mnb8Cur6OTwZZIAFWtDNPLUoG0Ga9TZNxsICv8tmztUf/+aQGpOc1HmehXUb00Kf
6g64Grvmpms2x/5xkArxw9z6CTBANkw7xeCCLw9dNEJQLvVh8EMnYN0PT9ZYpNHbVB+CjyXtvJUx
cAKasEoKM6zsQ5etdfA6rYxBEj/KElPAaxJa1fXhwtjPu9QxdkjvwPpk4bm+9XhTI+s+ebLIoAnR
xiaUcyQNmrkBpT+M9LYoJdaHPPJkhoGODHQMuojx4WcHeeSUP/bs8ovBPAdh0APkhrkpTdjG98/p
/0eGd1oZgyKTWc1yWxxtvZdN9z8yk5MtBkCIMJttVhSZJ49FYAtdD2Ko9JvQ6BDC8SUQzqU3I9E/
1eXgO2LXRLs+bO/9qJR5n5OzwayEL/Sg/JZUyFk+UNnn2aJ/vshe8sRPdCQvT4Wx95SJeR/zKK66
sFWSjjSNgHW9vxywns4+f0vCAIsCUGl8Hy94sRLac17YcQtJ3xut2pw/etTXX6fNJzsMpKhj2WGo
FWrSwegjhRWtWKi2QfM9bCIHrL8cz6Defs4aAydBTkjnD/DQMgkOUem7k9RV4H00rg2t+hpUwZWU
mD/Pr3D9WCD0qDoB7weee196iD4S8Hh2aFpRvGCLcFd5hnMMd7WF/iaZK2vENcicebXtosDvMer2
kaCw6iiL1TGHvlGTAiKNdJ5WvKNUr30zWKBBtSuQQf7bRrJ5w6x2XQzNS9o5KbnZNnan8TjMCurC
zRuGWXn7qDFHm4AdXO/b6SlxxgPhMfeqrfwNor5cazTULw53M3dVp+qwlmtbzVNpwkzH4k1pPzl0
UIorK7qKXKYMUQT8o6D9+qXBOcykslGh1pcOKoRoJfUS7CPNBgwyX1Bp+WT6xm3R6A9QQd2PRDjg
pbvjfdHV8I4JQmjHiFScgdnhrquqrq/RXFWE2Y90Vu/10i83AXjpwr4ldp6XnTWW5FZvut7uVKPf
GG2eY0Zd6+y5M34QUb3N2573VLa+M6efxXyKTE2FaaywM483iWj/1Kn+hooy3eVXkLTYAuYr1Do4
CCIT5yf4H+2USH/TRgkQp+rHEWN+4ZW35QzgxmHc1dmELcej/+/YTwkoN+N7xfhYu6xpQhEFL/oS
vu5L90pxeQnRkvt0euh8xtv7MdZX9WyMjfhJburxFKOWW8c/hvonaTNrRsPXeQCiv/j1pzoZYby1
DaCFkEOrzk0UEJVG6YboXqNcBILigY5WDypclrip6Sq+nraRjflTIY66PuB74dm2BZuOYgeil2wK
sAAqMvjrQEBvV7rHvw6uXkBNUdaIDrZutCgxcYt0DUgWUyy3dGZXI3dot/TKbbvpkntiJ47g8JRn
VvObpUUmcOWJVEYj7eF+f36zWqdY2mLcM4O3oNRKq//6Z9ogW3/Pvw2272VbsH3aEfoZTU+5fMO2
rr0WnwzrbGk+bMywHyJsa+f7D34YXQVCdgOI9mItt8Jg+JaO6XaQA7Thcenu1sBmaZvx4Ew2Gy2k
n/SZUyvaU43FJkT1iUoz8Z551s7l0iCDpAkGmkZ5pgbzu0IEI+y3OvXOn0qO1+AJ9SXQaLOhoc0U
NlBYLnePZeW3PxfztpDBzxxz79ATwgNH72bpHqQpIK9JLRFCFFALxs2UHyLWktblHtI9XiQGYqqF
RYU2LdhTb7pyBGclmKlrTdjEGgpp4DMDWXTIU7pbwbqlUeZG3JhVRwIqGWIYjW2C0Dbiaelx8EUX
GXxJh9SIZhr8w8sRB7Cttu8dvVmL68tFMfii6X2dSiUsfiCuU89mg8XSFoMvOlpX5zigG5jdpLTO
hbdppHPT8BmE8xf8uSLqd2fssXV6JFJBkmewF4tf6uHLmMmc6LemAEkWKzqew4UfzsOod34JP0Qk
GmxtP/14pLIhTmXHWBqobBpH8N4kb8475MfseWFciROpG2gH5AdCw7qbaKJOIJ1tiKximAS2pSLG
5MZHbK1/tpMt5pwVVRpAygu25B+9DHqxtLcFiz7pgEWt+WV684HvKv9x8k5GmZMX9CjRhxoa9h5Z
md8/G/Ifn+9kkTl5BhFkva9gcQRVyeDNWzn7CamGTb3HjJ3083xEWAfMkzHm6BUp5jhMynDR9pD5
QJNs7nYYYlC0P3jyt7T593lzaxmaKT6bY2nUgqQP5JrgE6pJ6LZdCaLyZlP0uuPrAa/VbB1VTraY
AF7pjYLxGuxj69Cp3QYHz9/h/Qid3OFG+3R+YetfDYQZlFGVngTGWgtG0T5RWzjnIzPD+wa6V9e2
sEb/fHHEA9yDOokOdEMQh74cVXs6GDmC+9qRHT5T+OqF21zYY/IGVRWImtEQ15t7upktdBlc067n
Q7Gr96XHu3Cv+gmu27jrmsQEg/XL9YlaImlFBHuDOaFdSXOEstiPprIvTD+zOJ+OZ4zBlXwsZBGq
rI+1ElX/lG38HSY0QDAKPQeQPNGpzwSDfdzHFp5hBluitg7RqY7DVxuZJQ0QHcg7q422EKrcnF/j
am652E8GUyTfN1pCIP0VU92WMN1kafxJ8OVf582sn4KFHQZOsqgdVUx5/f9lDSdbbBRXSayCug+2
8KaoeZLTeH7sGA7xFFcOLf4hOLYWv0obFgaZI64ncpNXEj6XiaKTqf4RNwHudd2+dYJt7syW70Ae
5paSKgQbjKX5SHMV4fqDr7dgqdVAxY3II7OU3ylEncDxdBwupw8V84V2SR86wQHoGrxMZtVzDEOF
oJqpGQZ7s600309IL4deHFlVak2bZJvgHqRdFpHV1la/oYxd4UG943gS9ZRXm72wy3psOvhZVk4m
mCb1Ayo/5XUaSt9bo9lmGOwCGwOVZhohqRHZRa5/x9QXqOlj//NQlzbpyusmI7dtNmaYPPTHq2iU
f2h6zqWepbj36leaEgSCVSTl4O99iVNd04l5b+BXiqO68WfVLjW8bqdBfTFA4wXiOSM0xkj1vfH1
1NVi5UbLO8mKugbSM2MHAB0Gp5nSP35oSBZkqjLQ5Aq7tjV+aHHlGEYiYlYGAx2dz2U0pd567qcz
qId2H0i5ZQiPlKGAXD629FGGAoHf58qzxQBd0usEbH1HW7S37vTww78Brvrr4oswfjNr9YwJAZjS
9Qcx8qrkZxdx5oXprz23cwzIhZosgRaTmhhdFTzwvfhT6CLXNIJtY/IaADjrYTMmpc07SKkA5f5q
tJa/qUYrAdolHsjv0e0pXPEhhmeVgbrK7Aq9SHywYPaRnRiFlWLCcSh2nEPOOT46k8bkvawMKWDn
7+Pje/vO1pP5k3OwwImvNEwB9cOP8eCsJtcLc0z9I4v1LCinCNlu0buCH+9AyH8jCok75uIvvUhv
wzz/w9lSzlHTWUTSocJmBlgipSs/MYSZHuY5QBZ83hrPTRgMyYeiltu0R8Pb6Kb5neLvBY33wMDz
EQY7YhliyEGLYEcruiDGs43kS+yYKOeq2gXZTFsx+H5+VcfM4cwB1xkMaSRVmfUObjlAQqpLlG0g
Qeo1060hLtxUB0WBYpv17z7mVbA5yKIzyEK0wTcykPW5SnqjZi1E3i5q8a6OMT8vZFvOKunhOrNK
ltVoKmulwDF/mT+Zm8F9Y/6k0l9/ziADKlkEno4CUdhTDj1SJuRrjgTm+Su9uSqqH6EM7VHJjewA
tO03ieR27rxtYqdxTE/bRp/FT/Kh20AY1sYzgkO+Y1TvXvwUPhS/UHP/jTlP17wTf+g5Zso9cMzT
thtr+kRU28yhiZAeIFC1jXcQm8PfDB3Mr5zd5Jw7g4GyuAXntEQzX9z/aH8w9A+hxPUvTLuYfQHT
Jx4d0bLObOU0hC04oHEoerfdieA+2KYXdP6z3idO4PQfov5Z2mNWFxmtTPIGvkI/HaX+saERjiSQ
Uv9AoO0N7dbr3nlaIYWFxQ1XRodMGFMce+xDe9+D8mplabGdDFAPeSpOGQXqDiKJUxF4MySWOQ6y
frZPC2KAOQQVhx/roG4JLzVPsZX7pdo6nqfouTsSW/Pu0uuX98XqGJSWDVUFawO2khaUEijdu4kH
g+1mcoytvC3Ix5DltFQGsqFoqE7hBINNGzk52pSpIm8C5g6qco3bdPClMXIIP7q9KlpGMPO2ej1k
nOwz+J1HQRonJriajR8GBLZv48+FHXjadQfRum28MW94g1w8/2Fwe+z9ZswUE2/zWu2K2XViSjbH
fThrYm+7eiNnkSljTz9ch+ScwONdf3ECJVGOjIgO+9Ey8nvnsDk7yNas+0jMzcis8LQPjo7iZ0E4
nd2c03fMDBeL0fJ8EPDmjVJLdQd1ZYto8A71Uolz8GgknI+1Huie/Y8lTs1rUwe5QZt7oS5dlap6
OYTl7OIeDZzM/a08q3epGajXaSpznqLWn2pPZ/0457hY54RcQakps0Mzb4lrPKTfaKcENGIxR+z0
EDv/JjpmAE4JHiUB7wMyIDNKCOwB5fWrm2+59ClChfAfTwCDKnIk6iM6YECU4YLfVP2f7haevFO9
Qv3f21Tp/iMPPH1HBkfapMe9O8e0hYIeo2wP1MRktOKKW3V3fm0872TwowhNqNzFiu6OqeTbkxZK
9tjUmVvM0PKUyxoa5rH5j/vJUh/oZJQUEcqQmBckg5XEwoVm9gdJG66btryQ2/CynTXX1LNN7UsI
i/EMSXmQy0CB9vzqeQGK7TnXDAFCfxV+STWhshZtexnDXK2l03au7ppfyVsvU55OCcu+2jcKJLQj
oMHLWbgP96otUieZAvviRJZaWamt/0EY/Y8b7rPLvqJHaFNRTCHZBdCmt6XFc1VthVDt4557rkUm
r+m6PM8Tpcq8wTZuDfSERLczBmLlY2lw2hqfyN15d+EgjcwgTSb2BLTliIRxoNq1/x199hyH5Flg
kKZCj+YoyRiqD8K7tHNlmXfPW783n74SCywi+sqgEo58ASrecWVYXTvZZTfxjvj6peRkh8GVKO31
TpEAmfQR/1Qo7q7BJc/ZM96ZYtvKtCjSMbN7FP/Idy84QLgjRTzAIMz1p61iWav6v/PX7U2AWV1/
m+3eOH5NT+jre+vzLrJtZTVRAjnLcII/VjXi7iSDGDXo5CPU3p4eUU7VUj43Ey9fIPQoLNBJFPwQ
zF1oqRxs0e7vcDuIbiFZHtlTvYX0DWQO4gN0s6PPvBnh9RaJEwYTBjf8HvmslAshcKOMLEgrq7/r
XQapH7+08I7iNbt5j/KLtJHxlsNL2DkZGmEwRIqDAPIUOqZzMnCwxYXyxZDAl6b2+WCHs+kFugTe
vCxEzalPPp/HL673MvAyNaPQxPVff5p3tGWWPt/gMeUtdEo872WwZpxnDIz6iAja09U9QrM0Ofwl
t/xoUfB0XBjQqUNTQ58IDObzH7n+VlZu1z68fwtR9aCCUIopy4SVfcsGP6/nHiMX9G6Cab/jFlJK
4LfwL6yEg6UxtgRPImNS/QbpSSHc6LNiBQqvOLASD15YYPAMHIJBL6De7iqyJ4e61Rj7rgt50UB+
jWMgGZCx9QrEvhW2+g1/VzGKeYwGH5BnWl3TwhqDLHoLQa0wBcdpg7K+G2zBAELlTCJbNDzfupoP
IFThljpWAt6LJTKgUqsmJMvGsPDA4rmR7dyJ9r6rezIIAXh0pxQimKgAU3Q0mWiSIouMmxtzXEFQ
coLQQxXvpl4JLR9El7KvWr7O6/Zd38tnW+zlvxkyoZRrqJuXQ7pJYtS8w3Ib6DNHOmUtl1uu6RiZ
FtGgmkkVRDHi6gcj3Qo2vbBHPXZhLxs09GsTsO48YlNjVXZyL3kD2kNjq7T13Udg4/TNXlUBpFxT
8pzgWUsDfagxjL+jTAqtUgk2lZ87qjw6vVRC9C2SQxv01a2Nvk7XrzPnH38IczgapZ6bgeq4NBuC
lyELjK9e44QzVJpqO3C12uYYXD8YJw9iDgbUevO4HJ5H7941psGzxQTXYMKTe5Bg4vuxdfRd+QvP
FhNLJaEV1IoycX9E9GQtW3rhr0wsVQexkwIT50M+QJzeApEtEGbTI1/RJzu3xOPwEX8Idh24Tx+P
gZpYGf1IU/HxnpQJh6dhrjcpE64loMtlspWBHrXGNKDMcO9vIOUgG3v1V7s4UvQYnFRGLW1MJd1m
tbzRSMmpi3HAmr3wh4ovFaoAl4To4pcomWytUveDkO+NtuSldxyXZC/8UlWUqd9j9x5B9D1cmauZ
yQnP2Nt+bs7dPCTgCgRdsS2RX4WSbzjAwfE9mQGOXMLEbkGFLEBSpFuy/Tgz0FEWlY9qrbzwPQY8
mlEZ1GxAZve4e/8fLQEv7DEA0o7DKFQtwrgZWmif/BLauIE4+kYoQd9KedF4hdK19P+FRQZE+jKX
zUgHH27Yi1+Mvt5NteaYtfw5Veuboo1+mUm3kc3ETZq23ght8b3KFF41lec5DKTMUq8GoGQ3XaLH
bhKQP51p8rKWNR6Z5UrZkkDbJkZsKgE6R3C5jLZi5+Bt11YiaGm8nWGSc/zY2oCfgJ+gnJ6jz7si
HSd/YSsDRk5qCWxl5tOMUPo7gXQ7NDXyzdtK0hwcY0fNSQSqpqTFRSHsIUulQ/EoxqggSS+ExuB0
OXGQma0MjG0kt1pCNQoi9FwQt6x+QbTKOg8vPCMMutRJQSAXjtNXG60llLsZbxNB4503wjtx7G1f
hVLqGFFWn4/cFnnRkzCIYoYhaUj3F8FORGtvKS5TqDhzByEslBTGBG4Y4H+Y9VaW/BHCwhG6n75y
KQ291eU153OtSaa9ONEMbAwF+oilDM9L3V7zZucfHrE5x/qoPbG4KgRdWxI5BXvL+3MS3jWIlWxN
colUeosIrhwWRXT1oKHA8LZuB97qaBRerA6peRwbFLTevzoOhCgU0xamUE2JTV2hpZO8t9U03uhx
g3L9aGlB5f7bwVOYa05WSUIgB0csNrxZuaQkfcZRNm1SLluv2Z63t4omKAqZGiEqOnKZk9eP4pBg
VZmX+dLFVMv7ClUVK/blzXk7q8FzYYc5dlnd5H4v48mDlGCvgyx0amVyxpFToUfp1dleGGGOWh0G
45hMCRYTFPch3iGtkhBPSoIrcJvYZdx7kkYqu5xBBXp+eesIdjLNdobJdV2LfQAXoezyIVSnL8TP
tNNHETHJXPf/tpsGPRsLhwwVU606yJS7qnadx1/rnFdd466HOV21glu/1gO1Jo9SXz7pGEkHPns9
dbEzX81gTpdpzr0eSh1kwtufY9s4qe6J6EFpamGrz9/+8Tsxx0toU3mIy+dc+T03jVXUWLgEG6i1
vpBqMfPdsSd7bbwHD42dDF6CW8H5RXHOsEF/yMIbcoUMXRODO3Ssm59DWNwE4rDNZpFzunjfiYEK
NZHjXhRwhM0Rwjq6lfiVncsoUbaQtSG9fX5R6xFlsX0MYmDgFJ5RIgP5O0z+lCiCuuJtw+Rciwx8
tOgv0bISPh+lD5PdO8kFOvY2YfpANRbRJsin0uGgIkvYPckpEXUfxTxyjQcd85uGm1TiRZfl4BgW
7ZpI7eQrZ1/pyT1z3Fglu7QVoyGUscoi3lPiP/UStN12Hu/J3niDiCT9TOfMMUASm0I4V0UB9npD
fhiG9KrMoRvVNzOImFt1JyTtvtW17+cXyTkRLPeMbyri1KLU7OlNNVpFnz9ggrJAjXJOecDPORUs
ZTdWRJKUbqeAPozH9C7dQRh3k+wNB7KLVJHmTTPLvI1l4AV8qV3e5lrodWkvbIQ5jjy9G8CrQ9DN
SnrN0YKks1GH59Y3OGGW1bjz8zDLzfzId0iXLN0B0VRLtGensZsSzoTbXLIdcEyh7Men3uV9XAaH
gqmcQyPRsFzyIISlFchf+lLgfVfeMWHgR5jbIW5b5GGjO22qAEPT/VZ4UCzBy9y0c3hjAWts+qA9
ek7ETAZ8Zihdmb3SZl4eGNdpNrlDAKLYYDKgTtXUHomnn36Q/TEU49AS/2DOISTBwv7zJNWfplD7
nvU6pwC4/pmRF8qYKBUxpfsyrIRi2QwVqG+guIeHzxATg1Nu5eZtClFuWU9tIfXk4UPpL0hhnowy
sUwYB0kOyV9Cwfd2UK51q2HTT9YYV4LIGYlESoBPy+60KYJS0r9J4GKFluWFJcadMhLkcaQieOpV
lBy0MKmtCtNuOREsXLT9jZnPX/sCtDBpHnp5Gus8f169Li2WyvhXUELId6D+/OqFgdsp8B+B9Hlb
VYaBVR7m3mxavDB8tPF2PY6eDDL5MMkrUc4NWXcjMKNao6a6XRPw1F94RihiLNKsCu/AYUMgo1O2
0bRtiyBCBGt4lDY8K0w2XDWBH80jyjuBWLt6ggSc9wq7jp+nzaK/YLEOyUDnsJGCnRCXiH1RB17j
1x6E/XbnYzBvIQx8ZAhQhpqooF6sMefbJds2HzgdylxH+z/arrNHbpvr/iIBorq+qs7MNnvXNV+E
uES9U/XXv4eztlehleHu+nmBIAhgOHdIkZe3nHsO5y1Mq4AwoHH2Fv8zFdLtNebJFjVZkonWweAs
mW6OiFAnoovKfvPvAdPT5+E8BeZX6iKeVAYOZE8qcbrEseTe1bPP88F05UDxMHbhdtWXWDx1KnBT
53mkzdlQzFjLquyHQ3xM+9QTG5IWoYn2o5dfq+TJFiWM/uACYSMnKXJbxb42poe0rj2VaN5cNU6l
CKZC9+O0J4Oci6i7uQSTBloIVjoubi8n92lRfpn0qXCbCrI1JPpy+fyLDqfB+QszprVWSwiTtJto
dpqjfcUILozEMd/LwXNGC/8jaX9aI+c7Iqm1OmucfjaCXpLc7vd1FduEhpkFisfz6jcnJU3nZmkK
cBqzIVsWBIKQHbO9ATkY09s8nILkUI6v0/rCDXyyy3kvG1xUaVdhtLZRMmc2g8Z4l5pvL3+6fQ/5
ZINzXTlZkrJPIZ4+RHLQyr4RKY5ci67AvoN8ssI5r1wGn7xW4kWeKOSvy1tV/3x5GftH/skAF910
tFa1kTHWZzb17flrV10l+T9GbIJ5Pfcv2xJtGee1JKOGcIkO3H+JRDbKb8vuKCmfLtv4jxv1tCAu
htEnu+t1u2QxzOR/esSwMQjrGD4sjhBtye7n7474lzW+pW8kUhUPEcjBWcQ03b5QwIfdzUvWOP8E
Pt1YphnW9tqYSfDF+P5+R8dkKBJGUmw9jLZ+UknjTIoIRSM45HxnP06MQjN7WEnIrRLV7lIYrysU
PX0nziM0yQRqIVToA/mt7Mp+Y9zFvqG7um+HUCzJPouZJEVbx/584/sKFVw7QwuLumI4afd3a0Bo
mdxfPu2inePcQzzWS9402DliSC6chatkgnblfpPvyZcqnIPQs0VXc4z9nVsoL062RAviXERdgY63
ZPTiy1sjBA7IcJl60y8cEJtaeV0w/XQ0OIdhLHVFISWNWpec+mY6ufXy/fJX2sNkb98jvmFvdyYG
Nw0UlBdGWzd7mtshhQSdDbk9E8wUfv/5kWlGTNzxHw/+r/XxjXtpKOdlac4OkRsgECKqBGee79uv
qmoM4wz5jrn7NKwhdNIT46NgLwUe97dWfaNQqSrOPvDl45PCzeP8xmwPEyTMfvj37WPyP/hQnMdI
Bs1cVFbW+EEx8YPq7HkUE8KVca7DzMBCPw6/pi9eFAcK3i2+dd+akjSXC76ZgcYv4kDzjhXNdWDl
VXcu3zyjaM5ewgsvJd/Bn0FYqhc69vK3Sobw0J/f+Eu2OAcSYzCMKjNitMfqLiirjpC1ZUz7aHow
bDZ1IK5koFaf6U7tiVd7foYv/AK+iY/OmAWBLCaVfaOdDNvN/cSbJmcI4hP07gvHAC4Ihr3Kpbqr
hI2bFb546EUQSvLt/Q54EFTrKwwAR2BNkJQvem8GK0LjvLNzb5aJIAIXPU0alzxRKwd2YVgh9tH1
gB1r0+KSSg7XZnKLtX4Y++5kT9qplxKwRU3mNQBwn7q0ao9/5pL41n/fyKWyyOziQpHT+g5Yz1H6
XqAKXPjDKjxvopvLd/8TtSAKlNFflcEJbi5f3x2swoA22vn1Z8WT3sR7DOWUuzNkQ3kGQQW7LJeO
MueWZttMCVUVKcithVzLZEpOcVSsh0Iev86dLIMxqVaCuU7oVSPZkYAVR/CAaVywU2SFVKwtrnI1
B1JzJ2mf+iy4fFpEJrgIR0Gkmw4t6p6LPLtT/l3Sr9Z09i4bEYRRGueSSqjgFEsPI+pcuWmrO3lz
uGxBlGfx9dvZVM0lYjSgr81FhBb57Ecdaiti76OOg+hbJ+vvR+eqg1gnYPIUIkipYBd1zr9YoIFP
1YyVESSwkZWtS6AMK9hGQTjDi/HJeopCuHG+zNsE8iz7JCyoCS6XzkUzfT1nnbUqURB3QVudyuyN
boE4XP/Yg1tDj52Szn+6Pi6osZEtZqWJnN8+WOF8bEPTn08E7z6jehdVS9jdueA8dM551L1S6yNB
/Q5w3yC1QEuiWI6p9P7cfNCWe7sUceEK3CNf6rVlraNNDfxB9J3xQVjffylnqG4JUI9ogaKKms55
D0OSJGCc0W9DO5VlEkoLNQaWSYDW+2ureY3fHiPLEccYArfFF33LqLPnjPGkpNWbvLwlEJsY7wV3
QbCbfL1Xa4u+sZhQWO/nt5pb+uQjvUpd5SsuuNO9X0QAJnYcLhyX36RflngEGIzd71XzszgNmtI8
SUOFOK0QPCwi58UXerV6LdU8P4fAP5ieHh9SNi4KAgHxuKjQItvtTQGiT6JG6mykLuSOUQuDW+px
QBXqpo6swKJwSlDgLw3OvSxrpFGblafkEzy0I61e7UruCnXF5+PSBS6NZwqluO9mGsOl5dU3MER3
79v5tu/8AUoh0Y35QXBCBWmFwTmYjmDCIGsJKlWYj33CID9nOnYf5f9UeDG4WIQUKIRUM2o7DDaB
7+VKETjZhxGEZJOHdos3OdYgWqDgmhucf+nWNkLIgCv4S+rFogHo1lApq5eAwTVwdMTeRXhYuYCl
KyLk9cBVMbtM176oXMbEOaNeEqw+sDFiiIgojubnjzuyyIU0nhUXtROrbP3UBhLDFwWn1ORCF3Mg
a2mxNg/Ujr5onXkqo/6UVdbnuJt8SkzozFv/2IskQv2J9pVnAo2XuUpTFr//PvbzHOC80B7ndNZF
1iu8iIhuUb8rlVDFHF8EgqQ1O6ru9ErOmW1tzeScDi2jaLIjJAwvHwsTnhgumMnnvl3TEa/vmYzw
sVcHmRfWqXsGA4wgNDQ5ZzOpSwFuZHy7JayO83E9GN58OivUPiN02h9BeHI3PMi7SIy4bDvU7ox0
AgMvpgWX6L6tS7+f1cNgyBgiNuTrxIjeAEnqaXLrJXZ9lc4gWckwEzGUh3H8tqTR69r3v8qXPGlo
09DVmudzgMxuKdPw+snrwNyusKMjcPE8V+iUm0pcscG8l7v4M3TzQgDCA8JrA1zkkgGuDmmc03Bo
Dcc20a1MvskA4ju6XGZOlS63GFP9mOboP8vtnZzWh6RbXLS43sqS9QAShYNtzHeRvVwnZnHVaUCE
NM3qIJPO3DbKDn2fgZrN/qLls+qMTfMxXqbPVlaiCEScEgNyTlOpPuo1g2eQ0tNr+buVf08m81sp
qw6qnwdKF9Tsat+OVdUlnflOMYdwba/VEXzws+SBMuZIYnIyMykcK9WZYs0p7PZaKkGJaNxX0KNI
xvHQSf1bmZDcp10+eFUev2li+a2iR4d6yU61HhFHzhRHJ/Ob2ZLRlUndVn7o6sibVb1wzGh212U9
moXpU4n2Tlesx0qvAyLTK1Jpp6gzgFXFkzGsIKwvQeFZN5VTkvZ2bjCSof9tZbKroxYkCAoEYSsP
tM9matlFJYMQIQFh/k/9vN77pZ8nzAJEFpnn2IR2VqOZ6D/zweQLuEf+A3n46xby+PtWWQsIy5Ey
pF7WH2avXZ0+d+owd9W/FBvhnT57w0NyEvELCuIRi/Pua09oPXR4OFdKPla94dexXjvrqAlw6yLX
bnGuvbWsZO3aNsMCH6Ot+aPuy0HlV2DquXxgdsNkgBdBAqcbwEZwwcBCu26c1ioLUzP+SKXo1qhN
ERPW/gdTDQNvowphGL4ChGlNCoQEqLAgYxKqQeIurVO7FcVMfX7UUidzQNiZOVH/qtvwZJivC9VZ
3Q8QloZCYfbAoOOPmvH1+GA4ICx9hmb8fqC8scjt52iAWCxJsdQfPcPEZWD1wmkHKBMy7oBX9gxB
LWMa+Iqadn5MNxcwGsZ2IRpCx65X/Gz8IGe6e/mQ7K9qY4KLxGM9bsH/hju+WVUJ1PQLVrV72TYm
uSAcncJ2jSmyG1WOAZu5IQXIV4zw8sJ2azRPRnjEhFkUchNVSNhW60YevyySH8+Htf5nUWNHVYLL
xvbrJRtr3NmQGgPEi8oClM4JI0qp33xdkEvZEdO38jQvgSiatxjPOJWCveSRE6CsNovVxAlp0ms8
1Xp/bYh2cj/Y3iyOC7aNPiHATgCCpPanqUudhkJail5l8Veato40BShl5PoHrbZc6DqSxBSd0d1Y
afMDOO88LQuNpxhndCPOlJI/ojDYWONcdDxMOi0fu1yb8dH4BWTZux2tjUUuAqdpn5OVre8nfk35
i6lEaD5rX4LqmXFLIzd9Bk337gu/scwl/0CPEjn6E6TPfjMNEo6KDGUyE4o0/44pmm5IUpMCecHi
3hfjPHZzmydr/FBTL88xSWbkiWwUcgR2JVxvZ7c/IpEC0TpA75f9APtQvwXaG3OcGyBY3UxWDE50
GHB1kl7+Ok6Y/mwb8KOUooxl9+pvjHHRWbfKoC+gQHsMUCP0ZYjp1Y3Laiijk7fH2W2PC31GDWX3
sG7Mct4Agh+FEeUg0amMNQA6HHBBsHUp19Eg++oowvLtB0wbc9zdV2aU3eIUZJ6vyLtFp4W7+Xbb
EwSg2NFXnU3R9+NuvdLQJsoSUC4b73u/oT4rsGNKjLzPXSRoaOqu8UPlCoP6XWe62VDuyo+GIkWo
Er2G32b/WdzY4oILuymqgtTgc9NuqNcd+zDWvbR2jW8dyOtrD9iAI22ddn1lA0OHrhMTEDQwTP5v
NzPV6SjREpv7pw2M/Yh4Y5lb81JjP0BYhMDUocFmEoA6ffCDtPEZjnw32N9Y5dyqZnXxksy4lfIp
PSyx28/HDKHH/HaE3DGxffV9Gqymf9nd7QePT1b5ToppqJ1hLKAfxeiBHPnGybyaD4vq5MTDRArU
e78Vf9mYABQF//sX9dfX5TsqU5/mbczEGOyOySdGHx5lRMvRdtC0D8Vdjv27+mSQ87XreVZbYaQ/
7R2tPvSqn6oiBOT+xXyywTnWDjoPJq3wCbugOlZlUPoZ2BbKY1sGNBTO+AkOzG9NFINqCu3LMhw6
mylBWjeaOVZOnpSKv2rtfbcQw1HGSHIaKQeMGjWNeu2ugHi6W1uCtK5ejpdP0z7AaXOaOPerSGne
1C0mkLMjxMn95K7/uwmyuwwjumcZxxI0kM1p/sAcR+EaopRStCOcP5ZTSSPDioxyJF9nufclPQku
r1B0ijinFJmdOQwEU1u2BpGbJApJV7xJo9S7bGa/xrrZSM4FqZYUxXYK58dY9SQn+iD/BUoqVwYE
DlXy+a2B1lzSp45yEB6r3aGdjWnODy1jnUY15v7PE0PjMbvTjmao+mBeFSxydy/BRGsjMzY1ePh/
O3jUwtRyoDqmn+yTvl5ZfWi0ohu562Y2NrgT0emzNEr9mXHVClN0bn5WhMfwGVKNu7H4xhp3Oois
gw/IhMgnG7YygKZz23C0QbalfDKC4pQGIHsRHBSRSe6gDH1hlivRIYmFaZlKcdXeba40UL/r7gpo
yPcqTL8ITIr2lDsgUjGruVRm4MoN6bHPMcms3jxJHwkj8v18w9AIuIYVKODy4/crGA2IxaRvIfR5
bZUfK28+xNcz2uGy/oGGr+Mo3dhjXmZTspkrMun9OjNq0CisoHERp2+Y/LN1tTgxKEoFDf99TKZh
6gZ0dnUCLtt/26uyZapalYJOX1Jaf4jIX5ZU39p1e0VNzYu1ONTHbnSMZnoDxfM7K9OPUEBundiq
XblrP1oTKulaU9WOplPJkdpacvSM6J4cFW/zAsx1UpwbzuVTsOtqNz+aHZLtJi21YQ+MtrxIpvdS
3l9RdQwvm2B387dUbGOCe00xrB6vVdxZwRrf55PsNHrjaPM3TRXM8onscN87W5MhXWb49Hh8X+SF
Z5unokycahF5dZEhzuEVukaheg+CftBAO03xdrEWR8uCdPh+eeP2yz2bneO8Xp5OYCZiIt+vRdwx
x3bpU3GOz5xRrFOkGqGIWXha+kBNlDyad3J8CwSS4OTth+eb1XEuT19KDOiUEJea3MnXOy9dIQ14
LtOZ7uj30l3sNuh7CskUd6O7jV3O79FIGuWeILrY1LDQ061RinhGOiCwxmMOaJ0uZjfDGstkXwYg
EXw9HnNgpyTD2HMPEclyeLBm9ajpxr2Wo8NWLdZnkraCR4ud8wunhYcaaERS417BxSZkuDbl+mEG
WnitXzeQ9PTBeLp1ZZamiOSlFFDbMRK3OQ5hAlWbZj3aIQ1jT7v/s3vHIwwGHeQpJkW08YNk6BHl
d+7v/QnJ0GaJnEvJ0NEslwKpKpTSfa0PVK+FJBP16zKIXdl5xi3YDzh+vVY81iCWk6SjFnoor/Ut
+zNRmzVyzmUsDbtqTLzHnTcUDnKbg5pMUGX+ZNaIhO2b2Z+O8kExnZZAI+kdje6XJhR8WfacXTqy
nM+p87k1hxHgVN05o9vd6kFyUze5zQ6gW/ossCa6+5ynsfVMohAdfqxi/U/vPg8sIOM49FpJUYJU
0qCC5DVmlR17xvS1qTsxFVU8BU8g39FsG6SiQ4uVVePD6M1e99l4Tz0SlIcssP3OaJz6+BxurDON
9YUPyKuDmvDdlBKk5oCNsYJDHTuR30M5vjvWJ+YVsg9SyAZw0iWww+i1o+ZPx5hvjENKfqjbGjtt
S/kx7q5LCvbC/nj56AhcK98Fn61aKepWRQZcoyW3aLM3o5adUfL+sp3/CMp/uYHfuuCLqcpJgdUA
Mu1NdTiE6PifWHUMrffXwv42u8eFNFZN9TarYO+1bufMc3fpxHBup+9isGBrJnjwGmv+Am6fJYhK
Gtj92h7GuTmaPYINtWkcS1JKoF5ahCOSoYHIqMhdvWriUGqy3ketXXE0SabHqRtHJ85X9W8priGZ
u/aGSyA759nNpAVG0shvrVJX0S6ym89WCy48rctWxy7lT3PfX8tK7JVz0bvDGN0pqzL4lOq9M8eG
U3TdoRzq635e7qscAKwsjW+ltFGcIq1cvSMA4dDkr1IDgVbdfp3V7CPUTcIImulU0g41Se9mpbhb
a7jVXH5nNDUomep7BFrv6mlwq5rcxznw//1ErlbJCrPIuLEHSXIWfcHUyNQFWV8csta8x3Prt8py
Ow3zlTRNMWiJhrdEVzvXnLWbLJo+DsX02c6a0xjpuYvxFq+u86txoO8gsj4EUPH43Bp55KRV+u7y
kRVkLBbnwpOqGQazQ8aydm+j+U3aP1z+/7O/f+m8cE5by2O5tSvQhUbDqrop1HrRSNUrZ1rLgzQu
N1K0eEUjVHAXvBV8fyxXVz2aGnjUx/nFR7btzjEgNi4q2Ah2kOf6a5JChfDbBMB0nwxOriSNNyay
sF8keGtt9ueb1HKxaZ+1CSsNHx4HXUCwfVsCFfocdaZzlenCZ+OrC1Y0d0oU4WGwJHlwiFQCfWq3
gW131zbRwQtftUFmWV4fr1dlNTk6la8wSH/Xr8ZtrK7f1nkGYZwVUrsALcva/9Wqeusk1fiul83e
6zvTW83YM+XkLjVroXKjIHbnCQNtYyKJZbAY15t8A81DUtyM9cH2qZ/EmOvUgtJTZCdypeGoUu/y
kd99bUxNU3UbMpWyzbnIMTYARCbo7EWQmNLf9f2nJj1cNrHfoNjY4K6tVqcpuAkxaMdOQ+LmB4br
nN4woo4SGjXPwHXuFkA3FrmLTPQ0m9ARRY23KGK/zmnjVUnlD7ryTcnVu8EkYQ/m5j6PwqnMRHsq
WDCR2c/bHH+joXmvsqbiGCz/ACvXI7WNfYpeTHGvDFBEyL324+VN3o3Kfq2Y8GLm6L794GIFWx4c
NR50o/QWHUk1/XDZ0n5pYmOKu9x4DvJ6YMqOLK1lBdnRqQ4M8PV4vUXt/P3kYWOPKyJlEqEQKoMC
ApsqA5Hm++arcpIczFuzc6T7LZtV6JzOfAY2Y/dubmwzf7r5kqYxAtgXYcy5IRC1sGQPjQJnLSKn
jm8rNXYFW7vrNzfmuFxwXXNNaiJsLYUzWHyUSTFo7q8hiEu8GBAfwc0UrY6LyCqVynlvAAaeYDNX
gHzbXDpmS+YRRJ39KMocdvPOzeo4XwOVkLgpSwkIorA5qt56ld70geaAHcPvwsidPwt2c9+eaZnE
JgBH/jYulFix0ibwO6j23JDgUXUF5Z5HkgVXNEG6H1CbT/a47WzTUWaD+Y/kkS/lB9p33E/GuM1s
zHUYugrAUqP+YE5BDph4PmeOYAuZo/ztabUsAoly1cJbyTlSAL7gS5kKfWYcWJqAQb3CZ3A65sww
2Vn412z2HRiXJvz27bLx/Vakrcs6MVGNUGXuNsRUyRFZ4vv9RGQ9XnwIcX8hTgJEn2w7NTgXn3v5
9z/o5gdwH7QZrTTRZgCSe58EgC8BxxCmLiQ94cLlQxULruN+y3Bjj/umWj02/UoAfaHe6I2ji0h8
8Bdf9dRD6VInSt4vgeyVQbaEwsO796WJqcmmTSz8m//ScqO2YwoGvnD8VP+tnOJDH5ZuHCKnftsH
eQg9Ny99U3vTYRyQdl/+0rv4IlUB4bMh6zb+4Vx8nraJotQAo/6uQEZDkdfbfcC21jinLi29VJYR
VFlkzNoQHTEXE0Gnvgl46qtHlbcGuYNMlCWrQOUaBWWde3W7eFp7M1HDkYvrXAYdNeYbBBvKlsDf
261F7uTqnTxbNAHkTrnZo1ZiMGlRaiHcVu70zolixBVDwT6CxLbDO88aP9t7LLdr5MLKKIukTJYx
oPUaOjbRhnKOELxKZt7KeJkL807pbSdtX6Vn+LQeg48aVRNaB9TCeibAl//VJJ371zZJt/ZYWrqJ
bTq9mKCehZGzVwHtLn8tQ2Z/vrEW6RBNVVLIb9oKzcJGSv9qrfQB9XY8YMaHHOh3rxuiA9XSz0ke
najSXQ1190VwL/ZS7e2aOUezLCPpezBr/zijLxkDFTg1jGX8e8VLn8VqVuDIvBw0ya7zf193ONF/
m9LLJhktwAhCs7SdfLLuDIJRhWHxLUUXbaHoQ3KupZm1NilVpQq1t2Pt6EEfpmG24HlY/dJ7hsa1
yB7nVgxLH5UqxiMsIXtMr34qYT5T6VlkjXcqow7qtsYAbSXEKBGkVnLmgLEYCLDa6+nHZ7hNkUXO
s0zzz2Pyw6K6pLBYXDHFXdP4KHmihIot4cJh4YVwlb6NItuAn6ka5TZNlYelJadusW8S03C1xj4N
VSUSxRXcu/Nd2dz+pSRj3Emw+fK7cNlT46D/+y5QCXrCssWCqLhw7NR2aaJ5AjcissG5kQwl4Cga
sJx/kR/0LXBCBPXz5iQfSCXiHxHtIedP5G6J82aG0Ze3k0W+69zA33yv0TLmvGxga1uSZDw14pLk
Lnhm45PP+OWNrb6cS+DIJCkw76xTcewPy6m+HcLxQN7mbt06udt7xI3dwqfvpRATrKEodGHu8dKN
4FzMuFYlqRdTCmLrU4kieTX7yfJJcGb2stHtMjnP0lTyWrXpkIUsmWDKGOqhds3b0TXDyte+GAJM
kuBJIJxb0WJjyqsafCd0ukqXG8u6qc17oxONUgq8Fz/hNY51q8wTXgP9jgSaX4fykZFbdk4ZpEJA
ueDa8UK3MdQK0toGbC2P3+nV91ITYA33cqDNJ+LnuAzSjpOWWFKQHAGLC+kVm/kR4zMFn4anwDWi
tJW10oDiYP6XPiANMEavpBMktPXj5UMnONi8tq3ad4ZZD0g81lRGsg7IklPbIt8u+ipc8LG0tO8q
WwZyqGxQKFgb+TQrkmfLxb0eZV+HrvmclAS02bRxVjXvgqXUw8SaAhIX/0SVsJ4uOpJcgNJlKh30
7hzj/cayJaYQEFnjfEeRI+3JF0R52bUMeiZldjGP7jG2c312xOGC6OxwXsReIWFfj20UjH1ykFtN
RQMvvTVT6a7UyvDy6RFkdIbC+ZAml6yxSrCTIGHTMFhszA6rRKSuDCVCf7gTs7Dtllw2V5Bnz4VM
UyfZI1zxq5ISgU/m6XLnlIJOM/kVor80ZRXcFJ4yVyrtzMwyLE7S/55zGwCNxBN8MsFx5BlzNR0a
G4uKxP81SbEoTOD1bRVjouaqQZuE1W2AXfrXtISwbiNaG+do7LkaF1Lia7GzsYB/fXZYV7FDvCWO
kkWHnxe8tRMw6OlPM29bEe3nlDMEUTlPm9utP0PKmBwHUjuE9M5Q3mX5PxV9IxkPf3hOOD+S6VaU
lqzYwDoNagBIQh7+7DQQRdhpEN5rzpXYUEHWihb2Its3p6vu2J6ywPCS4W8G1RET6pzv0oWYjqfJ
VaCYktlkjQKlqA4dUuE0eTdYiUdyNXHWfrlWjexKSvrEUfT5CmS2pRNhUF3VOnci4z3RFqcxBmfV
e68sUIVtM7duFi/q8zBSxjuagPJak26lpusdasxfVqKcRpKsTlbmh0anV3qXHjLoEDmCLydIA3jm
3bxrlzxWMKf8GJr/zIefo8ki+mo86S5J0tIYFny1OYgPkuWsB8kt2Vir5cy3yYlor2kRbdw/z64b
L2hIW08UVluH/CwCoP0HAKz8iqwyqTW22ZvcwyJjkk8R3KVxs5kSfCRXQUNRPMP2H1v6ZJE5uY1F
tajNAX2NJwf9CI14HtzjPxz0kzW2/o21XM7TPh5+WHsZpfl+rPlkij1+G1NUkVS9t+Gdle5rT6BV
3/1ld4sgJBEZ4Z6AIZlaBSI6cFtp4a3JdRQFBhRiL1+xfVf8tBIugKwGuxtbYKMCNS7CXKtPlSJZ
XlvryVUhq7OTFanytpxEYGfR2rhIspkLGxUSdha1q259UMh3IR/HfgDytDLO66vzvC7qZJVhrSvX
vZR65aq5lzfvP97NJxucp4+azLAJQ5QwUnT4jPSUu0l6/FkZSU6TEJK6Hxj8MmlyeIu81SLg/FDJ
/jXOZGC4SGIYUEwRiMeZBF6DR9sXUOmx6cL6gunHcQWAT8qBpXqgZQY6rtjRC0hw5n4b3c+YqEnp
7OvK5F/eZsFh4QH48iAXPQaGkHYQ0HfdSvHd2ImcsWhbOecxQ6vN1pnzeFUsvv+uPX1Ezn+UE5QX
wQr7mhLhWcfk9+DgyRbvRiplbQqqVqH1V144I5R2K3CoOdathOZL8gZEu0xnrQ4NT2rcuHas2F9v
tQJgE+tOCVSf8RmLyrIiX83D8idrXToaoXD5QxIi9kv3F1pBOCMq+rict4nXxljA2S8Fi+GdaXKu
mL2YAB0xh3kgavEKPA/P7BeXmayUBUoruflG61pnVKw/dDw8mV+p50VJKzSRM7Azg8HQvqaHFvwi
qOGAdBcMWF4+i2qygl3ksfcLsCdpE+MgUc+00QxJofGLoXv9LSOjkg+yiMVYdEh49H0zGXEnK8A6
vryQvgu4V5Vft4QH3BdR3oxgNsIsDLCpqdZ97sqldQtgBNR+PmFa8MaOUsyoaveRZv0TTeSwys0R
dWOQnOVv7La9bpTmax81iT/1pq8qhddlWu8kgHw4l92hKKz6DZpPrNiOdPxWiFizMWuQ2viSb3XP
FLFmt+OCA+FB+unQ5VapILuIlcYx+/g6tk5Ke5SaQC0sQVVS4Op5nH5hjfKgnFP68T01joP5pdUP
f7h9XMgjI6GIexVtr/8PV29xvkc20nEG+VgWmvYXuuYnEhkOlFVCewKYaASBZF56SQ5GSLvA8UoF
Z0W0n1wQBNExXe5HVMar/q0UwfFniZtanwU7KggieYqlfhy7EjEiAy89ohbPMjEqOLrONTTqLBWE
NbSggWxoIELz7FcJf91cHlEuW31RTYweqFk+rhqIOQdwxUc3+iqo/Qq8Og8nn+J6NTqCR6SRQcSn
3cW6EMkiuGk8lFzXlzyzUPU/Y7DKQxFkxU2igEMBmm5gA4ucVv7YYVq0cNNUcPFEq+Pinzwt7ZKu
iLHAC+asZpCVqeDNEn0nLubJi2aw9R65PFAlGflAddMxMB6ydInAkODM21zA02hZmuSs0AnUU5IB
Ntf5lipajcgJ8zrwFaV1O1BsGPMi0+3KUGsnVqB7ziiD0BrnRdQqV+zMwnvPnsL1uCWGEEPKRRvI
OY1VUxfTOF9ncpr0hxawLZJ/EfgMQQjMS75rRj9pRfwj4H7Z0ODF9dgyDzZKNCmjmokeVNr+o8q5
N5GPGJQSnLqLFwhGuOpKompAy9YJCBn7D9r0QKMPgg1jN/A/n2EYYOHZpubQTqthryn8z2M0tC0X
PadGe/nIwR77PRt7KZnyKZZfmRGJdo9zDmORyQ3GzEBFlFuIZjW3FcnaiixwXqFIikVSgVMKSXyf
ANiO//QEX4h9gUtfiAssdHiEx/7w5I5e9YbNGBoPlgPEN4prragbffGxwPfhXEK6lkVGVkSBSewz
xRSiALHM4Mq2m63HuHa/amelLqoEf5ZQwTbnIcpWU9puQa/1NeI3l/MAWOOqLBbA0fXMxCl+MBn8
SBb/gMngVyZgyzxkqIvntS5NPB8vzzou149gi3MamoZqTs6KOWniDoCcl75i+RA6f88e+2x5xpCH
aDPP135zrW0wsk9SjHfrFctjH+bChTgvf2ML/goktRa28ieoHdx4TPSDIUL6JmCsv0p3YOIbz6s/
C+78eXZpY79o87nONET6IKw8iwq5iEh7NwlSN6vf2OF6I8bXiPwmDycy7JoWKtPHfQwMALu8f0SJ
PKtzJ/A5PKBIGzEAn0/YYtYh0a+fXoXpThwYCNfG+ZwoLqpyZjoRr+q4itbGeZm+Gasmy9CoKo6I
RhmTQu6aRchEd7Tr5dBrocCBC55YHkdUS3GJdOkc0zFlIaKclYX0mx+igGKEg2hDeUiREfcVMDg/
osj/CTntxrXxmCLaAHGQMvU8djT16/UwOtHBDCPErH9a4wPVExew4DUs84wJAr7C01yMJmGLC1ba
TtcLKX+VVxNEkzzOSM6XGWxFMBXpaCJnBwk85nktiCUEnosnm5sbaqRyjpB1bqS7Os2vqCxI+Hap
UreHgYtWxrWszMTA52HinprtR99nEMF4lVeHuo+RewhVYHazaa5F0YNoAzknYlrtNCYzAtlx+tRO
DyZICixBsMx++4WHR+E8B52XuiAS2DOjqlM8VTJ8YtBgHaNvlKxfBF5DdPa48GSYizxaWC/rf3/O
echQYlXJagH4zkIhlB9Rx5ZY3ZwJ9Yj7t+xDXNhFHjE0tnK2KHEehznNwASRO2ULZKr0Yemvi/pe
sIuCE8/jheIkQkU7x3ym3Ot/R331NTXJ6Iwj9N8TC+cys/W7Rp3uoRnjG1rlLX1uOnVrnNRFWYMs
VytH8IsE35WHF62KVeh6D7hnB+aXvnfA+fjOeiCu4hhfwEcqsKYINpvtzyZWkaNBjVfmwV71tIrW
xmVDvST1qaIjSPmfASt+FOhsmQcXTbTu6aKdaxe/YRSFSqCiY8Q5l2zSgXIw2UMQ35ol5pfjP/5S
nHMxQQ5OJaZsyoY0fo6+MoZTpl0ngmuLUgSV8y56Oepry8BEqGT9liKcNetEBVWRSR5OVKp6lZQD
MktG0tCTowHdkTSsq7slIL58sNI7UT9L8NV4nM+oDzrQfNjStMmdZTpq4Kn5s/vFw3uoqo4Qjnrt
/RLcZh7bUyZrXljduXX1dEYYCQQjchUyrAueO144W5qTTmEF3DMHLusHDg2a8x5Bvf9g+vWx/VZS
Vx+8LPdEj/kuIckmjOCFtEHMn1GzhVZ5afTLx9SCIN6Qj3/bs/RtzeXFqwiECSyT3oGj9/0ELIFT
Z+2NZVfvSnUCnKwYEN+r4zEeujdmDQYTa7EnR+3+j7Yva44bR7r9RYzgAhLgK8kqVpV2y5LVfmF4
G+77zl//HZTtFhvmFNSae+ehIybc7SyAyEQi8+Q5iuXas3XdqvND3rHINfEqd0gRfSC99kNyNiTR
kAip0ETDrE0qfC1OhB0o5yHZ4so46ebuDUTYsrMhhKhAb4xW4wnkuyL95tkAzAxcN0zFULtgbRh7
LSNqHGIUY95l9rdin2NuoTzOw6lHxwmCxZgycWkinbLe9OmVYSFMarVWZgl/mbK03Kl949REwoTK
/4Y/8pOVBSE0VqwlcRYlod9kd8V46rL8YdYWX+sPQX0XtrKC2+br8G9zVCwjFx00LnvdLLCTnLsm
3umjGxz4hLyxS062B7Ydybm8vIVUrClX+tSGjMOLzvWLcQdqdMMBHcDedvPlrfWLzaxvtUx+fFeJ
SDlalkKVRtkzAjUB1QJeNvEUFTP5A0bGQbLp2l7VX+uHd0pFQEDs12GlYs1ZCTU6jpyR8ucD9ffI
6luep7Jl8r1fLbMJFrLYs5H7S1J8SHR8vDpunytW17fKZDyybohD2ffc9PzV8oSsq8y6oW+M7Vvh
nZnDypoY1aKm7hojDP16Plh+fND1PZfThmxx780eaCwaKcm/7MAKwcYc47ad9QKDWFTzaBY6dJLq
h3GA23/3eirWnkulCqchzWO/Ncn3qYSQXWTsLGV6Vhv9NLWdr1vZdWz1iWtPmmzgRrZAIeQUlpp2
c4kDWtogx1M6J4pkLfvtmtDrdxML0HbWd/aSwga/H3iVRrv9WUB8ixvwH3xhN8UK9KiCWsW0ArhB
d2QRbrsSRKHmoe9ipy9LJ9S+zaV0+l+yi+cdWPkeVSc8rvQoRL6i7TkLWAvgwLH2pl3pof8zPCle
/vVyLJW4u1iKNhgZ67EEzlUbZpex2c1mqMuzwC9tgKb63r9sTvoRhfACYrYsTwt8ROL3/QdzX/sM
A7NmeANxlNSRDxNdvuapWHUOmpzq0cTf6qXuGMnHhlEHlVqnalVPsjTJPSiWnKOh0q08PAfpFY5c
vfulNfPeKunKI4SwkmL+eEYlB/g9n5xy/SbH7KV1zZ2ibG86vz38jysUUpci7idVMxGnOX0ub1Z0
1g3zUGdJQetnHdTD0v8lMbmZgq6WKASWtFC00GYw+e9vPtnZFIvOkA4Ei3WJtMLKoKDTP0yHpjxR
lxNvscX73691se6cdQnAJXar7NsT8zkyX7vFFD6qzvL3ssTPxaIzhl/MBiIaKNosagOu09TczXaw
A5Xt6ERgfXemSZMlhpsFzddvJxaf0ywurRp0y35hTSej7X5ARASYee0pgPjEbdlHrdPm2bPK+id9
Gb5q5nhtavGx1XKv18xPg61ITpPsBwnBpx1sQiv+gc3uheTHqK6dQk58KTmyYo1ajcyqykAi+o66
p+SW0oVUBhpBRlejlwChnvCgHboDBmp3+kFW+bj8oKBnKPXqXsJL1cijasQ5hazcnF6RCSVw+0cE
HaA+dotwOkq8XrYuIdCY5hIbTaDnflHX/Q/QLXe+bcTpLk1an8xD61p63h/6ehi8RD8LYTalC25v
HQx29tViTp45lFeDMu6y3GaOvRh7FdKODkT6NFnyKvvcfC2rzRmSGIQ9NQ7VO8rckgRBLHPnQaRP
6YCnFlemiQ/5cuKF7syJ0nO3eLlJToMhIRHYLnu9urFY7u6gyDzXCoEa1LVRgorYCQ/GIfXNz5aB
+YqGQxfdy99fcmmLNe90obRm9pj4eTU/pXo77sql6x2I5HwJWKrLchLJxS0WtGMFAOdoPt8x/38u
bnFm1sBgkbaQX6ns71LpW0FyEmcyhNdVPLOyZhMOKB38tLiPm2vd2NFw36f3+VC7IIDcX/5850z8
z+TZRFXFNglRRdJFi6r2GFQA+v+s5ISn5RYEj2+pAm+/HF8tCQEQilQNULwAivTnG5RTAs734J5/
0x26fX28GhPSra5s5qKgJaBsS+Ua0GXWogYDoTKc5n9xuFc7QvSb57EsbYMjmK6ro73/+vulkziT
L+9HbzvbqzUhfgECOGrzgBrzEJzi/NsSvLTtzVTKdFe2Q9ffZsT5rB4N2zFq0A0s+sgz1MZNmncN
YhivJnikXkXiJUHNNB3QUHlPAVFyGMThK7NFbaTPG/D5Bbugjhxl+k+TTpI3hWzTeORaraiY80DX
e5vuQ1V1NSCCVa2WwLc3iYqN1a7x37C2oRWjTnmR9+edovagKU5dEuNZxlk10UA9yXmMJH5LhZg0
RlUXG5wx45/k4G/rA8g+lRAkYjRr27rDCo2mc1lz0POHKfh+OebJvpQQGyBSM7GR4XjTaT/2hZO1
Py4bkH4nISqgGDHGfYWoUEObCWOVENtJvNzVi+vBVfe6F/ZXb2ihyD6UEB0iVPvijgvfc5Wm9Crx
Joez+3B+q8JXZBeHxNofo1R1yCa64Fi8j/tYFmnFSapGMaogzXAPB5OjXJHTT3rgxY9t6P5COFaO
EN3ONf6OUeI8lTmFrNUiNDn4JwTqLj4pbjf/mowFRF4+Ty85meJUVMjiOKYpBrYAb3Sb5qoq/yM5
mbKvJkSQ2chmGhS47jG0OAPEaJ/HCN88trg9k/YascRhqDYqO6b054jF7B05TUcuz76UO0xoeHCL
8FQcTBBKs8qrfNNt7ypflqFKT44QU9iQlVPK28/zw7LPdV/zkn3gwRPpYdm1YMWRNbzPDe0LSZU4
MEUmqyiTCsWeLmq/5Or0HbwF+3pssx3ofJXdGOeai0K66ZnEemHVfFQKzevjEVS9qT45IPgb9q02
Nk7GRh1SwH3kQM3gpcrrCTLByaGj9DAWzUtNluMyqy9J2x6GKnZjqIM8VXH2oOdp6rFIcfoZs3tZ
yvorrTW/liPbtYTEDiUAR+XoDZp9NTvl2EraWtI9FyKgsSjlxCxEh59EDfGMSSBlZ97wAls0H+Te
ul00eXVWIfjV05TXqY2DVoYfMzV0+zl3VMhlqDk0ubLUuexH/Mhc+MDiwJbGrCVXePBr85MdFjva
9o5Zvyjj4bKd/1Ln+ntZ4sQWZGoKezqf3Z9jv+rNr7FfjhyX76LUHo8fqwwjCdQyDEbcjckxPgyK
m/rL7eS2XHDvTaP5kognMknri52nGY8P9kF1qcPfVx9CxwJ/59vyC9nBFNU7oCuSGwNnGyM3qgtw
7HzGx4bn0TSV06LLgoEsGRBnuQB1G4KOM4hkNRDcHDkOlgUguD3L+4Xglg8USo0KMW/Uy4iYxpCg
+jB5uovy73DPjlw1tj2ibcanq2vjKDmskgtT7NMTQ23VNDgnINretH+BbpTpF+imJVLQjfS8CnEm
pYOp2Mv5/JATx47/5ph6E/2M5PYUB74yA/F84s/z91adL+/oH8okpTGrdpH8Oq2Lh9OaeWA9/3la
MTUtZQW/HEb/0CUJlmppSAFQnTURrzOPo/5YJDfd/LUMFkkMlXw7TZwGI+2Cql+Mb8f7Bf8aOC7b
Sv7nq8iWZVEZDnzGlt9ICkTn1o6vv4E66PIdoYl80n0xdcUASNPeVEsP09JZYYNk5ymiMoyFzJDw
QNNGFmkdZ+lmXeNOVgfBpN4N1NYJsheJh192AE0VwgptWMAU8OKBpx5drBmaIKTzYlCiGjs7Oslb
IZvKs68vXk2cEKsmsxi1ArlbQdUZs8Om2xPrpOfUzVJtxxVUWdcd6zx/rI32Vh+zXahNH+fY/pgX
9VPE5sW/vAWXH6jaH637uq6bSAV7ZmwQJwl6V1cCh1g3l61IrilNnBebZzOcYz5GreOaws2oeuHp
11ZzXaSjfKvPLbP/ntNoYs8+jpRyVBNwY4xu+Tx5IXB23T7+UAFxMTjxdXkMjvF1fU32qRd7srbF
eeTgD+tEJ0TD6IPKRJxQTIIoWUqMO4/NkuwSYt7bE7oANKT3et93h76wGgxcWbYT5d3sjE38oWu6
b01vT26h2vljMY+7OjZ34F846VF/WzFUEBrLfmrs+mFYwqe2ZruGxCAoDod3hbLVr+d+swouWhpN
GXL+/5ehbGVNCGWoZoVxOWgJYCJ17sTxYB+6oYGWMDT/LOUqT6xnPcggTq6atVcR6AWSsnIS1ueO
lpuyVH8zJqx+jfCkDHpb7Xre9v1dH0Jm8zt/kyOCNhPGlTUh2CmtmTctR6XyS+Nu+jVGzsWsyv1b
aCU3L8SVPSHiBUFsxURH2eFVzWoCHTRIBg7MyyDic1Q5Dkk+ubCpo2WsLPNftjpTGJMYfiIGzvxC
wTOBNMh56hAtFndwiDMzf/RULw299yaQK+tCYtWOoakYnLgGAMEfELF0l/ZjgYezuRvm3eiZ8Y28
d7mdEayMCo+4qpyTNOeSsf2JZ62cjWwXeA3sjYOb76kkYd0Oea/2xJAHkdZcZR3yOdrY3hi/VGHl
zBMgx8vshuMCqslPtZU4AATvTHqrN0iEns3yOaCnobqz82fw9Tn40VCWl9wy2yOuq18m1Md1Rplh
Nvhl78BSbHZFV7aE4NVGSz/UHAzDa/HG9XLF3ffclpHDvGW2hNCVaSg4TDHCfHBTHAnGIec7/tRr
3EL+8JIEpvMbaeVANak0y+Q6k0YHbQgUWBKIF+64UoO2M61P8itUEitEAJMZQRg84gmtqp7SKdwF
eu+rzWmIP6vxTpIgyDZSiEtmZBECCcGfbBo8eebUuvzN/IaRWZktIRJNUUpa/Sfmk5z+na3NXHZ1
FoWwk8YDyXRc536rnawW/eu6cJrgMQylVUHZosRYE6bQCeQwyHd4mOQkimgl1aoDUuaoB7a75oio
xikO0umF6yTonnIstcz5346HCFciRaYXA++jcJ+eQe0y33Os2VsmqjdvZBvQfM1UbQvgg3/eU2mv
2eNio5WndNngNqZxnMppci8vaMsIgXYjs4mhaUQE6oRaORZ9okBoZdo3tHKK5OtlA/xgifkn0Yhp
UwNjXqbInZ420Wgulhb6YXU1trcYHHTCpXHU+m6Zr+dFhpDlp+sPczoziKYTBjoXYdPmUSddNYPU
KqI45HbkWAN1dXAtm9aBxs8k8DHb6l1e4uZ1R4hp6pqmUcjGiUbBQVF1Bgl9BWBqVBOc+Xaedp1n
nehBg4hN0t1WOy6IEk/7JzmyevMxR2yqWirVCTVE9t6Fxl3FKCn9LBlAnHQipeKMFQR+59TDHjlt
bHlDsFPq//QlQN7A/+TTBzrdJNMsC59b58lUVWJbls1MKn7ufpmXniQmBPOOIC7TPHBu+fZN099D
f2anYWLMSaE7LplX3no7mioWzqBuqf8hcBkqMyKfYYV+Z17P5Y2BgWXr4fI33lyXwXRbJ3gs43//
dMbSzHJitDQGGuuGRswtslLiiZuqhzhDGII0VMj1ECFwUmq3pOPcVLy0mFSOgXZC7+jKLj5whDD9
XJl7O/dactbmk5EunUvroueYJrNVaGEZ0LkUHgBFXpdWE4LhEApFTywpoc8bR1/1Pky9YKLFdQoa
I6c0rOpxtIfCI0nYXldKuaMGzrqZhMVJz0CDGKPzUhr1XrXRi1KMq64n90kLlsu6jg4GHR9JMT7q
Lb1riza7TdT+Fj2a22kx/GIaP6th/DTM+i5TqmdjRtWlHnfQoXpsi+YmMMipAjuft9S56i25qR2b
uFFcolWfWKh8s3LV9PVishzbLp7sNFDcYFRjbzSCyMmTFjs69bt8hBhwnKf3kVp8y7ThmNHwmE/B
fZC3f5VRc8oX9a++t76aY/BgkVqHF6moROjkph8GXy+Lm2gePrT9+AGY6rtATe5zdbwZa9PTDQyu
0e6+bpPjHCo3oRGVbjG0xTFbtMAtFzCZNFF8WIqKekoU6wdrKEynsIbaqfPoCIjSTWSB+ywsemkd
YNNH8B8zVAE0QsXbhFpxkHZAf+4zzhB3HDC3DCJLjzrzrnVrVM2D0cVeAu8QAGJDf0DECa8w6r+l
G7KVjJjUNnWCi41pYnMihNK7Vjdj5o+j8qM1yyONk8IxCR4J9fjjsuNuBse1Me7Zq2wV1YqpjqhK
wWWQ6V7kgrvjClkCEINz745edgDR/ZWMxHZzt1crFJyJkXmaZktDjTJy7NF2gHRzAoD7JWvbyn9M
BCWIJCL6m2LgnwadBuA/4iFj3EHI2/CmQ3HgvUDTQqCVkddugtrW9vjvWe1lCo2bbMhhD8eM7otE
tx2lTNpPyjjhxh3BMtuU+onFSwKG0yz0TUKlI9b8JfNHnFqtWXjpdGrEwJmJg6waRbMrrbnZkVL/
MKhI9owhsxylaO7GCjoGRq34tLYe1VC7rnU6fmhnJpMh2HqamMwy8AkIIbZ439lQAKRxgB1ptfox
LdRHK2rvmkbxs6B28qD/Jvnim/fQqz0R/WoX2sKCDvZCllofaNAUJ8wBTg4ps95naj4ew7gBtWY4
xbswrDBE29i5YzY08/Ra0Ty1Xu56wvaXf9b2r4I2MmIL/iE2qIp4IVXYlXRvDvZnoo/fQhp7l01s
dt6giKtb1LZ16FgLLjXWSWvrSsJz/Z8jliW7zn9gTmg/e9musVwtPEl7jJsOtjIqvAYjXMdRk7Of
j5mfugE/Fd7fMm+1uYsrY0KOEUf2EnUNjJVpiWsh6e+yQkauv2XDUg2TmrZmWH/IG/dJnUSGMWJB
0VWpPZKsfk9MstCVIZRZmgEK43/GiLzM+ymo1Z/onnHweO7S45sBRwcJMTnh3JYHWgZaJgZViUHP
Ff9VTGJTUZdD1Bd+WRuO1cxOmH2zy+dxinaBtrt8CM98FGLwWRvj27syZuN9MZJZw2WSWL1nQjiS
BeVDzFjoLRYoJQr0EsAlmKB4XBwUnTzrybyPctNlluIkZL7D7JdHsumQo8pcNNl+YRw5YlRO1tQ3
QTwhTe6qxMmKykOSEnilyQp3npTEAbnLY5+2g5OPLHDNKU6Qy+gmSIIbT7fByBOCoF1hqmTJmzF/
vWTheyphNi9ZpMWYAjS9XvnQKKPTBraXz19Ap+suy12hJS6eXYfLe715UlffVXA9IGWzuFBSZR/k
8ynWoKxKGu+yiTNp15+fE3HbtihDd0R4uBl2PpSg7uVj25OXfk2Ouqt+sZAOAaCB+ff2GpnjAn33
0ktOMnaE7XP7alu4S4cy1uMshrerJ5I/0uQuUB7q5VmzJJBgc+sFbhmvhoQLs2yTVo0nC7y9GDI+
VXpTu0WvFI6W5MjiFy8LIiSnk3mV2t3HGnS4Doc9ZWryWR2Db9pUHpccD+mMxF/U/kve4ChOkVMY
2UPS5fd2UiFpxL8UtVDyjsoCaaQxRW40lbG30AGyfsF8rFi8i8LpNI7ZXUmLytHYTBybEn82o10X
1t/0prW9rjNTZxlo5LTVHDmNar+Mc//NVKeHMl6eTejrhiS4RSDwZlYzR0FRwWwD09X0pfDiMasc
xSJ3I57obm/Zn5R8+mYbVBbjto/m644KUSBCOy23MZ2xH9svdCmcOZG1nrlTXTqYgtMlNLbJ1CND
BkXG4EW2gYZIoh4i9J0uu4BsKYKXNTMGd/oCiWqe1te0Lb/O7fDpsontg05tw0T5B/eC8K4dMSTc
LoTiYWnCieu93UVgOTd3tEaKEskSss08AXfBb3OmIIKSV4ROdgBza2JHzPPuLK/kxAjsDSpbfJf+
/FyvNoU4EpfB2Ksjwa06fTJCw2nawR1zww1N2ZD5tjO/WhKihh1kmYUOBtvH+SEYPuf2IYwDB2J3
eEHaT5OlSM7H+fr8Y2lEw8Vq6RDNO1ctVjfeYmcop/EwNQAS/0XFY5FD4yn7lB71PTn0hyiQBH6p
Sb4HK5Oq3RtGq+MLzg+d1x3BqO51B/JoOcuZLVeW5G26AEG1EDmRjfKd4Gtpl5pdmoAQLmFfln50
5lBWFdv0gJUFwclYN4+DzheUReaxsPUDwPh/hSRPHBKlHrRc3cset3lIVvb471ltYJsHwWzQkO1z
qr5EWNJQJIdwiAonCLLv5QzNSmaXssRvM2atrAqfLQkbjNEoEwY1rPmjQtpPQanUbqtC/xMCgi9L
kpZOV5mnfjQ/JJky7llh+tiYYwPhe9pYhWO0ybS7vBWbnrn6UULwgbqkppsjtj4Izfs+47Wp6THu
+r2tEllzQHKQRPBqPJZplHRG5LPF/JybyY02hO/RIkIH6vdhFXGrwdgF4TLAHUvtoTkGz+h4gLG2
sh/1fXWSI65lSxLCTW+nSWejR7EP2usFNclBNtKxVa9fr0dMTiJoGpgUogIKyW8ssA7ppPXnOHqh
JUo1SveXYnf7qJfuI/97/wxrr/vIF75ykbymTVnEOBcjdTuvOWZI2XecH1tX9vp+uZGzMEiCgAhX
LfWKVHrdFX5qXc0KaPPVyFftZa9ZbFd1tuTcn8ee/1igqeG1jCKLgRfzPxe4JEqitSrKJA3rjIM6
ap9jI0GCOzUeodltZ7WDX6jq4PRtoDpZoMUnmqhgz60MqDoFI3GJ2lzndeSmcXbUi/Rqtlvf6Jcj
QwlWp8kHKxzulxysAMnS3NRxdp12g3fZezeBC5ZpahpvrujoUv1zFUlu0WauLXYmImU/WpcdlR+Z
Ux9zDCDKQTD8OP+5aQwGiW2ioCYETvB9VF1FR9w88YAxX6M8WKadOpZRH9UFd99CTpYGuqqybr+x
oQucJs2u2gYKz5J1b/od6oPo2lgoyYttuZqonRal6AVAbhh4I3Ba2K7hV1e81xhC5SNKHVmFeDtx
skyi462g48gIrqhkS5giE6R7Q3eZT/dx6gDUNSe7dg8qsBp2GzfzIyL5xpvXBtV12zQQczWxgpbG
sWknkQ78KLlSlccBWtiWf3k7N3fz1YRYNMOl14eowLJ9MUYQG95TrZcsYvugUpMaqKqgFyBWwKZI
CUojouzcF/6308ybKBZrZU24alPMpmBD7Z/W/p2c5Wb9HFEEkcQwmMrEupsSLl2Qx3WCN7K217zu
EaX6HNVz6k/PZ3wWGHlkZ3EzgWE6ClVoStu6OI2et20bBZTFoKfqv6OTNDldl+31nqmuycpvVIGg
mKkxSY9PZpUfo9WdAI7Vso0h5eWnenVixacm/K6n9004OrTMbiiaqpeP5XZpZbVM7horg3nNImMC
H8OZLTS+AonstXEK3jLCuOlkqE5rGjaTGIYQ2KyoAHeF2uZ+Y7hthhGx+bb1rb9SNxnB+IXKue6U
d8qRfpescDOgIqtmhsaAfKVCTLEUNOpj5Rfh/b+Fom/lEmiD8PuC47hEbG9c2MxKSgu1+Dr5qk7Z
jd03R1OFvkY2HJSo/mgG6VdTCb5IFrm1uSu758+8+oxjaKQhpRxTDODsEmgYiNe7uzhTrzHh61Vt
et2YnY+ChpsUy9e4a35A++AwpcVh0qpTr00StorN36NZwIyopopvLmx6oMThWOQKVK/iwmmjI7AJ
zhBJZqY3N1s3gLTA57Ut8VXfZSzpQHAWYLNjUNX0gA+bjoauSzN8KJL7BbxyQ+he3uktB6WvNsWn
fZbFXb0M0NHJMvUDZI++Zum4z3G67L6+m0s0vIZUcnVs7uXKpJBGaTPKq205sL019m5P71MjxKUv
Q63IFsbdaHWCCFTgaFxiM/OIIuVQ/RQAVmdsF98q1J1Fp9BpU/1weTc339kgstFBRYFnryo+7a0o
IeqIvjDe2ZAiZ9COyjx2BAcg17Wu833ny6Trt9f5apH/+WqdGJcsMRoDi8Cr3BQDc7W+9Ct6rWeq
m7Z3XfxyeYnbX+/VnpA+YsyH6cwsQUDLlKcwajxjQiYVLrKd3HaGv+2IOLSuNCD2i1cbSMgG+ms0
LAhdXnWy3bk9NbvwaQCJVrarU/cNJFpbYRbWf39JMdkvu2FZxjB4zQdQvfZ/Yk3lZBmb2cfamnBa
A6IWCvQ+3wORlG2sEMraPiRZvnSoPu2bY7EfDv2+PuoHKavbFnHkeknC1b9UqKv1eQKW5JY+Z3Pz
bAzdDesVr8yaXaw3T3Rkn6AVe9cs7fPlMypbIj/DK5+oSEBInieQ0BwqTG4PDsvuMRdmsrvYvqrM
F22UstVuuoXBIQM2MS1DrHjNUYvRZw0QzWE/KCdzjxFi91vZ7ixnp3pAKVTuo6zItvm6oCubQg1s
VEYbwQYpqzCt+aq38wao/1b1hyLFILgFwWtmCseH2vEc13yukLPIjOWuSkFbu3ijz0VRc4yN7ped
GR8aKcExz6fEh+TasHCeyqo1w17DQ5JYt6quObblj+FVbX4NG3K8fH42xTqogdcAYzbyZdH5k6ZV
q7EAJBUIzmNPrjgIFuTYmGCoLE/zuShB4wel/LXMd+/PRb4aFuJAY87NvOjkN8URlzkMDpmjuRzj
Lq9Fbb6x1gsVvmY9Noo2t4ydF0qvgqMGCp1mp+/ZVewB1QQic8nWbsZVAP40wiyKf3DfXfkmMzOz
D37rNf3b9HXzcnw1JpYPDbvoU9qDx2nUGTj59mX/V5L9Bf57tw4Mx6xkbETb+4k2PQMGizBdLDKQ
oJ8SZitsa8BIOqFw/tv+OC0ra0IA0Bc1XCYdcQ7T0zfISmlLvSw61j117LRzbS25WoLke1P8yIYG
/7eCIG25L0E2mw5A7NWFa+q3S/kZVaguuM4GFcXsmzDXnGUG1Yxm7N/17V93R3gymXFZzvOA3/uT
0+5VEOlNowCbvrTaHSEzChnwuiwOf07R/j0+b5x5HaDkII+Nm3fAyqBwtHtIBCpGmsa+UncvdqRf
B+3Qe5liSx4j24Hf1Aw0OHDSgOD5pw9N9pxbUYdTpj3qy5ETlbcumf1wN3/nUJpKx8CTrLe+GfdX
NoXwywA9HKYIXTKMMwL6/SUCXXFnATZUzpIQwf+mP071ypJwew9jSxR9QuaFafl9EtyPvSGxsJ2m
r0wIjlNDUHy0+KRcuRu8Ln3i6upQxtu36VPo5pgZlWlGnHUZLi1KOPpDqXQKZOqhMFUXV13JjI8T
0/08m56UWf86sbZ0ykr5GNvWiTWW1ybMV6PWHRuw4M6QdMhIubdp9UOzo+95mH5Gr/9JycenZlY9
YnTP4LL8ONfLKWn0D3nXFM7S9ndlodWOWgFOWw+5q9TKg8lnyYvAHc1k13XFrVWY+75U4mu8PT3d
TB8MpcVrrA8/GBE5dEYTetqs30F0vdpdDgbbXxlIVY6uBwm94CwDVWKStRjFMDC60LJnrZH1dTb9
3/zbgliiHCME/7SCnh0QEeCYWg41yq/UHXaGa/OCL6KfbDJjM0dZmRSetupiLBPjJu3mBVw3gfJY
ktqDzJ0X6Y//0/6JZJamFqltnYNuAYLcTlVo7oxe0mUT27fZajl8h1d3dTTmzdxw+SvOsDLVJ04M
pj5yOHNmeXgF2d5lg5IzIfJXBrVGjaLEBH1SlE5qfBi1D5cNbFZeKQU8GnhPdIHEWZa8DSG2oKGO
o/vjTlXvjGvtEBw7p9+zb4txsvbFaTzUsrfs5rqQDWCMwjQwNC5ENNLkpt5WKLI03og+QHOfeHws
1td8vGzvYmkauWnP1k2wZFIC5QzBt/SQRVk9wV4YhA+sLa7U7EmykZvOZaO7D/QJw3CDEM+0JqGk
hggKKCo4N9cviop/cbluuRbqujYeHhqGOcS8EaI0qVl0YMmERBOw3yEAUnutBtVz8dfM/rq8Ov49
xGC9siWmjTkShzAzQcJoRdXerlOAfb93o6yfuHkLrc0I0aLFLVCEAZb0m3jqTPPxL/Zw8/gzA20b
7CEBgl9w6LTsMLSs1qgwQp3G+qI+9/5wMHzjP+Ra8VUn9oJbWUq8dRbXJvmfr2LIGBh6XNUwGRgg
Wo5HjzJbEqc2Pxd/iqpQ3FGZ2ChSYiUv2NwGe6YXTh3Fbh9+bof/XD4Tm+tYGRGyyYEplRYpWIet
fFTxkgjetVF4cQJnRSmmD4TTEAULbuuuC/ZLOz8oRvSgZejXX17E1nsIEGLeikQ/1rCEwACBoGGg
dMClO+0TcLblw3+y/DqzHpJ0djFVIwl8mx/m1ZxIzqp01jwEJsz1ABiClKdIIrfLvl5e0+aHWRkR
9s0MyQI4CozMc+YE9cdskkSDzWoAg8YD0xim75Cv/PMIx2kX1ANUJ/dRcde1D315KtUdM3tHST+T
5aEBF14bXmvpSzzfGOwxN5+V+WZa2HuO+epnCJ5kg8MtsgpUXnT9RadPeJ4plYwgg2/WH5FvZYN/
0ZW3TlY9R1YD5Hd2jQR0l57oBwK4rgr9IRmjwWZAX5kScvB2ipsun7GrwPg4afMjpOW10T6TcXHp
9PEdZ2RlS7itutyK56WBrd5CMXB5SWspVGvzGFIGpjKgni3Mff9z54quTUuNol49Qo2euK1TjzeY
lms9tAah+lWd1AOdXy4va9O/Xm2KXTItt6u0TPgzRrmmNIfASgYcOZUEDZkVwcEm1GuK2TQjPxrH
jyBEeE6D3kdnUjJxupltoqZoASuCjiOgkf/cwVZhIcSwkDy/i2NL3zjpaIOjtgfEEhpuglP3kzpG
QEkhbPjFcTouB8sDltrjiAxF+vzbfLGvrQm+W42LOswJMum/EbTQD+DSYp0T23f6Prh6J5vf2qiw
oWh/5UsxNRxmoNxZ7ngTQlPWLb+1XtI6uRdBRE1v3nFY1jYFr1bDgMIJ8Cyp9ZvM+lzmTwF5D+HU
2obgzQ2IgQpDx2ZyVytLn+vTULcfAeUJnOFhPgR0f9nRtmLV2qJw+edzD2y+oqHXr9E7KNP9J4hA
YGRWKOyrhv5AtEkSiLd8bm1QiCa0wEgvi0nuszDDCE6d37eV/R2KKlJ9r62I/7cljJkL2O4pGwOt
4uqj79CZkNkSIglGdkMzZvBwyClzVuRf/KAAkIMfVAZ4Ob+AxbsMM4Q2+ANstPFECoE2HPHkGm20
ZGrzyOKEuVFZ7RTg0dA/BDmXVU1eUeiHSSG9k3YL3eXU/lQnieFGWfVUKuUpConqWklfOqo6W7uq
MZ7sBKx12v+xdh3NcePc9hexigTzlrG71cqWZGvDcmTOmb/+HbTHFgVxGhq9bzE1C1X5NsCbcMM5
UpfaagiO2FxUHhKi3WWL4E4RFjCWsHkU9dptteICvD+WKix7lSyAnivJ6JxXy80XxPqI1MmtwnUi
VUElUdy+FtAZ3Q1tF3SH3+2C6j0Qd5sfcHWljNOMQ73XNEoh8Bt+Jz7MN7+RXPitia1UdX00xmN2
S4zFfUPGCHl3Oc6fDf0qV267unFK4zkXeIF0K3qvpTGuUh3MtlGMGpgdVXTR1BGA940fUdRcVyYW
TxV9dqQ6wsechmtUKR7lcYwsqR0vwZri9sqAZZnRqwrtkIGxzirqwBdJYmtmCnwmLFkCeEkv3FRP
H2pFEB0xNbFwry1W2s4HedEfzVIu7bkfLys5sHKtf44AJvApF5Kd1IIDwByzYyLUF/2oY5/ELC+y
KUgss5U7S09VZ8RSy8+wT37JwBe0GnnunRiIzc4UJdeZntV+GKqHJWo1awjlK6CQXjRpV/rnVXHT
Ya00g/H76AgGXUjpHvQqtLFbtCDRaqL9eSHU652zaMbxC91SChPBVNCf1jXM2e98Xma6nYmsDsO4
+0muxXKJcBgKpDbta193p4OELO5duQHv6hhfj/EXMJtEMCoMpnrAjKEjDroLQAyCgr7XWMFFdOgS
V5v/n96Dnf1RW2EGWAKOGR1fEdRoQKhDgyTmIrbyLlZlAkBqLoYWTHSsy68AqRXsoSSu6VNK3ML+
CGDAyqZVxjkKhlArpoLjpdlPDAVaQOuxhmzkJDzbZwKgkCzTHeA3GCNKKXZBVMzAoly0u9wAeiFq
L/Zg5N6w6PtBGg5ToV2k1Xjd5s2nLJvvSKVzUqJNZ2kYQB3CwjjgjRj3lYzzpJMEoE2JeTmIMd3Y
AyLFrgKZTFJFVm1y0pN/OfSLQMbc9UBIUFcExdwfIMXSpqBe8rtAvTad8+p0jNkr2lBmWdoWvgFY
O3PU9uUi/DjvWbYPhNlwDEvjElFEeh1JG1E0AAQPZcmTA6gcHUwAY54hSw6gbt6/A7ycRso3ruxF
Hlti7FCu0hZKbvDK9v7W/t7xGtjIYZHe0ecOBjl1VP9en3BZBsz5xiod3IoUVxHqwe3KtD0gcnwP
quooy+FtJEZPZZP/VABceQHY+PZ+UcPSVmTzi5JhUzQe5F951JZ2EoNO9PwnOA1VMFfy6gcyXlcZ
UN8rpxNN6ehKx7m2kIBVO0p/MLgCQONGT7axgOWZzhxaSW1lqsOF49h4FuJHYD0AmD0aAF6ZDCfv
kWtry/zBR+iG61dF4BKpaEVgI4EFGxH7HKhAGppgqvYP3vrU2dT/D1Za7ye7pgDofO3bFgtYBOiB
jhFmRhXKYQagRajikIFwSdLlqjYybywIpwO3Ybc43YsY5oOC/rUUksAAYXhsWGkQW63sntcZngTG
avOsUcusFIFSFX1T08smnq3zArYG8zDwS3SN4vvobyAyejGdKx1cYJ6c9PdZj75DFMd3tTkF8KpT
badVdiRD9jCP/U1dIPcRxJ4XYTay7le/gXG2wyhm0Evtt06q4PP8jZ/4HryMjUDyShSjGeNsSnmt
NuDgMQBhLQGLQLoEza1V6DclZfvoW84FE55ERknyUSiLPK8BOgJyYqBedsQa9oBP8nM79oOd8Sn9
WT9QCNkRzO8N9mcKywSYg9tcoU8PisDkkleI38gyX90Bo1RlMgl9XFeFLzZe10q2Ed6pauMT+bsO
kKx6aS0tiD+iyARlQ8wPoofBbmd0YlHEWdGCZzdGwtcDOTrhGCP9cm+8K3IUHW4NADps6V8N5kXo
6du70lWMDJiJo07tPhkAI0Zm1Bk07UNqK2O0Gh0HXcK68+uAUw2LEsc5huj+O2rlph9YiWKUKCIK
oDww3+CBgcAGy92xHgteeXIjYqsAkvt7HEYtDGOZezz7sXG8nxz0HTF2YwPRS7EoCiGlWCoDDtPt
5qmwWWKgrYWxIrbvIBNBi40aATGaTbz0DLBjgayL95l4UujfVzWEcMQGJRYoBFTTKOFHa2f6IQUm
PwrXf4jaDP3Tebe6GYBWJ6N/X8nslGBJGgpoKkzegMJ1Il3O+efzMrZdNyxZJVheUfCcey2kyOqs
b2jH+L/r31b6CFiev7LYSnwk1UpYFlCOJD4ieSHO7/1CIj2afnKB0r9z/nDU5b+x5pU85iFlSElb
9xFKu8LwmTSj1QMZUjToBhd3VmozI1qJon9ffatsAtgEMEbQ6U+t3lW91hdAXO2MXrTTf77jjbhp
Zyt59O9reQ2ATcZE/z0CSxfx/uMI7KZjXMlj9F9p4zBJOrTV2gOAhlxlceuLDlB+CvhLEjAWOkIA
oNFpAOkX7yue1OLcZ2TsABhos7z0kD2QXxHyC/W56YidmIciPRBNtibSWtxm2ImU+5xUJp8QylhW
6xI5TeeM7rKnUz3tl6a3tIfJC3eVlzmpL8S71pmdzta6i9DpEkv+yHTRK5th4sMQpqaojUh+P9Tv
2UyiVp+ZCRHjHCs9qAVo6dLwQWpfeImXXciHvL3MuEBEW4MWOBvQUw2MOSPBZs6miuE/A+TS9egq
tg4cqcSB3QxWZw3YCEjFo5F9irkjwf/i9F4EM8eUIplkhL5j/3uFlhrGWzV6EcX4V3GSJm2ixGKq
riMl8sYu53i5rc77+hpZ4kZBEHUhxASar94PTot5SeNiAPCojzScJoS5gk16dwhB84F1kv15F/sv
Pv3v+Vgkq7JHXbU1MI1Gr/J/sX/86qiMmw2TucL+CD7c0Fu/a2NCa1EKzsnnTyr/i5qg2qEgMNJZ
oNdOtlCXBpgD/5yN4uhLV3QP/j1kypuxXn0RxXgb7BViEk8U4M/nL4r+EE5eqXDKUdvR8EUEY23Y
Fv2nc9wM2NOo7iI1sUftTlJ4KFWbZ9HolBGSF2z4sbHJkMdIl/LYj0OQ5mpPYfS1j75x9G4zAK6E
MAGJSNSyupziPcueZscHEBuH8BuapaD4oSXcQulWGwkt95djMdqQLlKvT1kc+qI/IAQWTo8A4C5+
uS8dLNy8Y7tu84xYX9Y1+hR5A6XR6k2+YFyi8Jd7GnMKh8LldkDWtGYHnWmXC6HPE8iY1yyNTZ8J
eGYSzCtOzomkqFdOfFCl09eHd7jiTf9oYLjgNPn5BvlCEetSr8Os9OU/xR3A6UtW6cf2EAA1qzm8
I6Og53jjlDEkCTg2lIHfoFwUTR3PZS9T5Ql3eOhRqMjWWVRkayCXdHreGPe2l1wJZMw7NiK11+QA
JRhHotqKV5F0l+4VT9wJx3J33ja2DB08VpoG9ncd0OSMogpSVxbtCCh0GZRBJP48iV9jqbGSiQt5
tpUurCUxxwprqTUAXfBnVeVPzeU9iyq8QzHeK5GnIE5aBNBO/qmbt8TMrJzcFPnd+bvbUkcAMxko
1iKm6ewQcowT1UUaV35V7wDYbxeRwQvXW0aGwimKDDIq6JgKfh1V5CwJMqVD8fQl+Zg9N7S13W62
eMnz1nnWwphMRw9aMC3MpPAn7cdMRivvPrKrBowcVUKNVMXkEfsAFzpzaZdOKfzoSEkIcvd3w/t3
l4PXrto8z0oY/fvq3RMYJpoqmpH7NZapAfoFt9F9Pa8C9EpY57A+D2M+bS7peaKYgqdkT4jITpO1
nhw/EXUXJM1ObXjzCfR7n5PHGBExF5Cxh5DXl5ghbLvZ1obhV9fjkdGNldXJNc8d8SQyGgjkbm2Q
F0zpVkpqmflODb7FyvegLh1V+H7+MrdygfVlMvpXDUonhwpqThN4mhVpuEuTxF2WiFd32vJEazlM
mj1o2aQQQt+IKDYdTHClC3ZfO6KXvYdUd1saKnYqkUUFHZDXWkhCc1IiOq49xoZTjTl6YeLsmgBB
bIPKy0NPqRsLgwZWjyHy9PP5K91MRAgYif9IZ6J0PC7yIGd4EiqXlFTrRMVsOJRDFDM5lIqZNyS0
Gb7WEqlLW1ldlgtKGshIu+kjlCb5pT2eZlreU13nSmNsvBvyLMoTpN0fefJu28LLZTLWHgpJ3EYg
K/Ry8COEihXpsjWWcGYg4muiR86n20o81hfJ2HpDcpRg6a5QV4MBAaC/l1RRT2ztk/+OD7cZa1aq
wlh6Ui9939KH7qsGqnhNkfo/PLyAaPByn4zBB1UoGKUJ1CZaNqHVIUG3UhvUGBhBiZ5lTr1+2xYI
EVG8xGvjzRLPLJlJPIuoy3YhtoaG43D9G/sibLGe3QCYkNv73LT9F4lsEbOoZyCZDyjYf2AUcPPz
rWQxfqY1NbCGBFixaTOHggVKn1JgBaa2pAA/gOLJfihdWAlkXMugzJGpFkgXsBpm9WVoKxqvlL4Z
wVciGF8iGlFFyIL7U+vb2vyVB184Nsa7NMZ9jCEWvitKbrZcK8VFAyJiii6DJsRfdBleEWSzKY91
oT9aeCp0rfxjrPchWpsqGoK7zklUWwOKXe3LOuV09NCYBw+61wPMTkO+rzvjO/Ayt53m6icwnqVo
xaQITOBz0mmsdCftdDfe024gJXflLepupkgrYYxbEeewn/ENAZFu3hjy7RibtlIY103tCf3TqPLw
TTeTiJU4xqcUed/LKYGP1s1nQCmDjqcYbjlas+mZVzKYBEKrkqRcUOX2xUO8y7EijHov1kfgJxUR
W5zN4HIEcvwIC90DH5pGuZTSlu7oTsfCm3aD3Tvz8R2jenQ8+U2KSVQFkzu6gR4j8716rdAHzRwR
5LLAMqVv+XQ9kZu4lj1dvIqk1lXz0SuNxeaccftSDTo5rQLAkS2gRUA+kvNKTXwNpMeLI+/SB8US
LjGOiPUBk4M3/y+x4EUaYwJL3o11KaNccvKW2iH5DOxIt7OqBt7yXbGAdz7mXktBAhanhvPNgRuc
JuyVfbCT/AEcP47CRQvaNruXAzJ2MGFqQsxivIHBDY5tS0C5yt/y+NEYawuUNF4l8Sp59Mbe6s2L
QMYosIo/D1M3oJIgPubShakczeRJq3bn1YT+K2eksBOWqZhUA1hbUebqFFccs2cwPj9BI/2KzG6U
Cnckna4qqeRZ4Hag+Hs6ds4S+5AdiSXMxQCKt3WNg/E182h9TVWAxPueutN26HsRyERXVa1UQUwx
v9BLhSN0ii0mvODH0UgWeIiEtQHEUXgVSikBIOOFYvII3ynjrnKMDsB5sc5/PJ7VqUy4zc0uqeYC
K0Jh9rNzAKd2AVQnVxR/UpANkFz5PIwN3i0yGXuRd21RNrCCqvBCTH61Mo/yhyeBcSRZ29WVaGC+
p8yERzWX/L5FL4Vzb7wvxfiO3FAnoQI924deOZutDApj/I8nPnF1rDKUpFTIrAqwsVFzqv3vZ0co
OUCGe8/7mGdZjN8oUKURAYGF97Fu08o1IOnQEHfBiDl6ClpgmNbjvVE5rkqjIXB1wCURjb6Lw8Kv
DGJho8tCSPI09asyf+N8uO1s5O9VsuOIs5JKuQHgK1+5NO/7RwUsAVVnTfLeBHNLtCMXJLfm4CNw
BerqC2pUn9YHJMAbSejM5aKadlHh1ZjyGFt4d0g/61oEZjc0ocTEY6ymD6JUXWNtyIvm6gkMKryC
zWZKIhMZdFAot2Lw6bUsEAuF2iTAipMxcTPQvLTpowocl1h9lPuvanEs5E8VD3lk89Nh/hwY22De
UdhmZRe1RhfG2HCVliu1Mi3garvqxO3Zb/qPlRjmU/VLBmApDf4jw5jLsJd2pm5VovVdvqX5nbir
hB3XDVN38SaIrmQy92kQAJQFInJklQBXPvClT9V3DSAaGUA0BFvTTnOyJ8vj+ePN+Qx8yL+3ykaA
doiNAAi4fmvWrVPo6VENAz/IgLJZzB4O4UeRejFIyC/1JXM45riZR6+kM+Gg6+aISENQ+GqrTG5C
ZnDPJWqAQBeCHu/Yl120CyYyZpZGoi9l2sR7kg0L/kzae85v2UzQVr+FCRykLtQS+EKFj+XL2elD
80tepLdRLbtCMTpSuDhdLWNM08SU74Cpkko2rT4JbqsYeDuG+tClRHeLvHpKwyryMHvMe9/zDIAJ
OvMod4awYNhYjmunjIGz5Blix/skVNfO6SKTpw4gADCHHFOUih/ukslrUS8M/R7kxFjUkS6jg6Rw
6kC8i2cCzpiMpB0TFXQROliWM5Mc6yK6aoUy9KYl6N0abGH6qPFwgTcnWFaqzy4oJGIpYTjndFKY
HOo0eHDg+xLwmdJNKJTYGjsEX6XPUbTN5OFF0Vg2jn6JiFEMJPQVHyS9y4HauPlAC8BYaUMinbjn
BW5OQ60Pyrg0QU1aOE7kygqa36JmYeLqm3pMb/WLobMEm3yqY6v+1GEdynAX4s33qYOBk6fzv4Lj
V9m1gxgVh15LcM25XNlmdQABsH1ewrZ90CwJ3Tm0hxk9IkIvRmEJ7L25S74o+exLWtFbedRz3qqb
kRbkGP/IYZ887QAA627B9PQcAyRTAVOOpE13Y7IApCDmxobte3uRxpQRQSmR6GYPq6e7c2GComwJ
mjmQk9KKmOG14DNzqpiDv7cdkF6EMhpjklgEgiW60NTjYc8ddcXnYe73mL1yQARpnf9w2wnu6kaZ
+DerdTTVIajQsTX9J8FFA6jcGzv+AMG2u3k5G73wVaIkl4IRFASKWFU4m+DX0WwpxmVdSJYg3S8a
L65w1FKlf1/JMwvQrxZ0LH3yAt+Q4WYitA3+cTOBlYYOyO29uua4GZ7eMOEs1NMqkGeslKVqvSMy
QHtj8sj5bpuWoBAN25vAjMH2yOujSQ0p42RCStZmSefm7XAVRp0rZ+NVqkT3LQbN/VId9wrp7+q2
RbSqvipidaU06aMySHYL3vBamvfnf9Xmfa9+FBPA5rLKpzKjT0zpKC0XQvxk8KhBthV2JYNxNeI4
z1Ix6Kc1/z8Ke2oEvWfNf/NLvghji43TpE+TmeJATV6iVlTaXfH1/JXxzsOiAWeiaSyg2gq8wbQC
v/dTX7prnfhGfcdq1na1e3Uexrn0cmJIWouiw0dahBxtIIxrkZREC7IEZqDE2Q4EPv5cFFeKWnmc
G6T/zpu0aXUoxquEg4nVrAJepXMoOA5QoLRLwwEsfoqVUQqNQ3gQbtyPxjiWJCOtNgYixdybXTDv
oLtUfJN9wc89kdc0OEHTnDsf405KsdLFSsW0EMbaZhvLWgHgGAtw15ZD4KqtGFoB2ELcIlGABZCW
92YVHNVEdUxzvB2L6FNeZp/6usYehHBtVOolaKMwiNdV4Ffsx9RJBrmxsiS6UXvDa0zTBdc7L8rw
PhHjreZ0nmZ9mgUvjuwe1K25Swx32ukPdBs8mW1+qJE2Y81KKxhflC1gksNaHfLng+aDHOuh+Eyh
xCmnx6l5POFRKdtTfsPfgPwXMwOpsoyVWEB7MepBRxOVYaYU6+j7/1cWaq40Rj+KJs3VQaAexJO9
TrIyL4uvFQs0Ma6468dHnkJyBTJfs5TqqcNyJGKP2+YOaLbgtDoNvDSC3/hK6XCHlzbfqsrLfTLf
sqoLkOTomIwFV+39IDl5ZhWSk8TW8IU8E8zr2Y2xB54N8YujdpCcZWfa1WxVuxDPd3Ivw0z82jGu
ozvFQsKt3CMFiNHiA7Xatfi53QMiwOf+6E2v9PKbmTgVm1jSrwOkxOrQ02395CYVepUTcLcdkYod
AAXQVmByZ1LUAsNlmEhChkOH4igM7XKl+6Fdeu+gkaDB4Y0fwrKYJJrUrtgt9lEYptgkmC+ZvNmt
QytzwNLzE40peL2sdz72WHuRxz4SDbVb0oZCV/yBAUBJ/vgbEYaParr9JF1JY25yxhZs2dNH0uzT
cTzpE51xlXdCYBuO7Etu37j86uu2Ka2kMgE5lcUkyKnU/1lAXgljAnLfCNNMugpQlsZNMun7Xsf7
1yTuR+LxSgwTj4N0AQBbd+KQeoX88f7hGepwWM2UMZYMEFxQV4EjA39f5fliPRCw2OPNROHWUER4
qL5PHvqmDvVMsPV3V8/pP3xOMON6JUnoc9lEfth1fpMi28CAJf7HudAtw1sfj/G3tdTjAZeHEdrB
/WO6qy91N9wb35EhOqHDdSn0N7NnMijrGEXJ07GK8PoyE7lKg9Gg+/t74yBhs6j3Wz9xmovsAuRN
g0WceSfeyQXnlBtigUtqgBMDxJEmYWvMpjGNrSmj116IvwrsceRaCXal2REiHnDoRlL/ShJjc8pS
FwkhGDEcY2Xfdr4hFT7ni20dBgAICqISAFexevP6DnvTCPtiQH44oJY3gKvtMcRoSXehfAr3+u0E
wAkc7t7glA54UunfV2YQ9G1nALMp9cvypkZ07LQfWZ9ZU9lZnPNtGJy2Ph+jkVWk55EotBlWpzQ/
vsPe5jPg/yiYhuipdnELgvcDdnwPvImhDXsDnDuweDWQ/4C2kZGbmEIhjEMMmvXugGeuWTZWEfHa
mKe3M2MBkAL4CgC7SUQ7Bd3VPUrqXJAILKonBkXjkbbgFMvEf8GnwdZ9zat85a5sbW7Baft4L4IZ
zWyVfByaHrBkamR1lPemvjDJTRNZDaC3do27uCZZrPGev0+yZRPoKYGIHLDeUFxGdTAuVwB1DJsc
vSHbffDNNBuOzmyebSWB+XSCYoSgg0HtPG88ncIcSBH2+gjHi2x/u5UYJlXs27Ixcn1KkSrOv4LZ
LgAE5Vde+dPMLVj85wC8M5jlOTR3H8v7tfUtMjlf34xZkbVa6g9ed1zgOMtL7Phil7C74/fzt/pH
mgwnjVFqimx6yi1WaoqtI7GZC1U9IVVKx/ah2+X7bJfd8jKxzU+3EsREhBqYP6iDtKm/SJINxHKf
KHeJwYPB3PReoLZRYHsI42x/OJVItzSijMvL0A3LsusMTJDCHO7bQHri+K+NBwVotF5kMYYmmUs3
SUKkeao1uuFF+gxoQ4wcym7xzKMqo9/8jTPBNh94epETvdkqmqYBbIGiiTwETR2aj9Bk5B3asHV9
SM0NE2hhEnC6GPtCVy4O6jzIIKcDL2D4XGDjLbFjewSxVOqF9/qXwE6OC7eCTL8+e8C1YMbiAuwq
hG0bgooNGCtABgNeqgKkFWuy6XMw+ylxelZbcLcaxvEoGBkFNWEzBZ104wikN83THlo3ra5kD9O9
XmeNFSJrZzehHTo817zxFUG5iIiAzAjLR2xAD6I4nAIJUwQyiSyQEh4KE9xdS3bMg9gmkfIJ4BlW
VfEYZzfcMvBFsZMGXgLQ8bzZERL0RNYpj0ky5DtReE6q1OGYwoZxvxJBf8LKi5CwVcxxRKrSwlHi
UnsfQ79OcSXNgD9s7NiJO4t847mUrfGnV2Lpz1qJHUiUh3V9Eit5texTrkAFk09GaTUNMgj+Wijv
LpkQ1ymjkVchap/pCGrQsBSv1VTlZkbUczDW8OpcjBnmePX3aXk61+yWpUsLur3XfA1tc3oH6CH9
586JY4yvkjDSFSkQR5bF0mVw182Xol65A1jIy7JzzyvLlq4QEdUryvDwFnggCwRFzQmqDQDT9idZ
mi0yFLJdy9X384K23sU6CM4IoVwCIJNnQo6E15wp5qjyJ+Y31bwRDN1STd1v1BzoBpW1GPeGIR2T
zLRjSbYWzEqc/wEb3hQZJhyMjp3GjX1GAKAYrRgbXpckTt0k3zudLLsedFSGEgTe/08Yo5lxXshG
RQFrVO0OrSIfKxteJId214j2eUlbNrA+FqOdwNVbBlkfUMJRf/Z9bdUZByty+8OtLo5VyGIAxl2j
/KbITncL5ulln87TV3AlvBrb5lcywPBEQd2BZMTkW4kUlWIdB5EvdK2jjw9KJ1pyaiX85dMts8bD
Q9KhjVhxlZnqUL+IWhmWYP7+CFzD1ldaC2Oyk6YwulqVI2CLJoEVGKk91ByN2wpnsGC0DkUN+Ags
Xlds1vncpOB4wx75r9h027mwJePzsqQXZVhY6dRfKhNviGYrYcV0wF+pLGNHusyTMQgTOo9tZyX9
raB+DtpHXb0V4p+G+j3IQssgd+c1flMhZewbqhS9VALL9utA05dtsdRANfW0zNUO/e20a8qDDm5f
4AwtDj/MbF7tizz2kGEkCMMiYaNyzBNAwaiuMh66LLdr4VELB18BlmtMuKNDGwmtvjqlzuhnVSxK
PRc6JRQ2/D9wIvq7+J9OfTs25qxlMeqpTNkCDm8VFHrYDTrmV9jZsQMH1Nf7grgABPB0X3ZnKwPw
OtmJT8kFzSJ4mAubNrK6ZiZAdGWnAw1XNNBvI3Ze3w6Z6HA0h/4Tb89pEvBCYen8DbEWSJqbLKRu
+ffGGt3enG8okAmKDu/BP9+KrqBPMnWKDoptE0ZTlWrMpp5olJS6d8fcoYPoFeAO/FCwdN/wwvw2
H+x3PB02nRtAKFFVMUEOz5ZPQ60ySmJOWHb/jAzeDQ+LP3uTiwkbrJvwMultg1xJY6Id/IrSpjJY
Yamqxhd06/33pQ4+hVw8/xE31QR45ijl6PLGuGzT6XM0oOowh41VzpcYYuVI2IpBlAoN0IpY5dfZ
HaGsSpo+KZATyXN9mMXKARsbZhFTtwAj+/nDbCbNa1lMcJXMItbKjDLO0vlwGTPAVusHWL1IEGnd
/vodgGlbuqGqEro+4JfTgPD22n1iRJRUQo9iPnBGete01CM2b12i7eUDHbjgvQs2nYuG+h66WYjo
qOa/lmeWlSyqFDDwtJh6CcxygNHv5ftqr+8iz7SNe8nGAw807ad1kwBMwlzu6y2lWf8GxhC1fs5T
PKZLv0ueG+nrNO3Of0fOv88CT41NoRgCZm29jKJxRGBpmXiasvUu0ECkDXwYrK29gWASMCYz6QmW
Of90s8jz745IejCcbD51RIrqPX33La+5lsyad6fkBbCgUWuzdSveZcVlt6uxZIyqxwluOLNJ+pGk
UwOjtoJigAQ0KEZJlWaumrhBp/AjXbStAL8WRr/u6uWqLf0gFjHaoCA8+65lhpMo8mUVzDtSpBeG
Hl1HJLDLSOGMPipblggfjcqYjiLtm7KHqRHgOQ9ARQ+1cgI72Fw7Utt+jUcZqNoYsCkAmBj3l50+
LlZpVPeDJl2QuXzqKYGrluVOoOZXeNZcKm10L4yKJ2F6uqjU+6rK3EqRsEbWuFEfYA63zL4gE/b6
rroMqvIyD6eb2JR242DYfY7Jk1Qmu8JMjrGcX1TN6CWzoTjgqLeFQn8KgVhRjyMQMori23nD2cwg
13dA72h192DZqsRGTrBtOhSWru1iBS49+J7Ns7U0uVUJvhFHaFL9OC93y8evxTL6JcihmQ4CUMZQ
9JGqZGeAkL4ULb0aOJ5hKwVYC2J0q03aqZDwyPUluQKKOoARzatF5wXFzRC8FkN/xuoaRS2usPgI
J4tBINFewSm8b+yTK4/xCSFAMLV+6YBmgjnM04TKqS3bubNDc8SOd42bgXJ9QOad23cIZ3GP1I3i
N7wlEOWPG23625VxMmFLqLq5Q3UJqyvN+KhgBiwTBmvQ0KI1bqNx2p/XR56aMAFKaYZQKEr0Smet
sqoZm9DkWIFn6LyUreESmqf98TjsAAaejXXVTDSI0OW39CKk8FuDY/oUc4MHEME5EzuaH09TIooU
s0EsHgPD0aQnLkU8x4xNxnvkiyEFHREL3zTrfUqaCjUDJXOVXCx3SUt4UWkzEq6uj/EagzbnXYYc
B03gcJeqmJehqZpc3EzYNwD23c6MOKVx3h0y7iMSwioMReSioOixkvASGtKYvA1M3i0yzqMrAqmL
qwi3uEi2OH+dRnMvYHu147Ee8k7DeI2yFuJWowSEWXxcmkM93lcxx99yVZxxFGVd1I0hYAAA+52U
NIzCygwa8I/mPR9X+V/ckqKglq+aQMdk7LYOxWEWYhgUeJoAHgB+aCdzIk+3l+DpfTR92/m08lck
uzGR9kE0pFNGdxhQ0Lfa57y28twij+1z4qQP8B8DOkSyrWt2/qWxE3d+CkRrfOLtoPxLDHj5IW8q
FERJowpj539jgOAakE0RWRADFN6UB++yWYaePhANIRoQ5Ogm7T/m992YrnowjFPrS3hYGJuJ4eqq
GXuvAzHpW5qgNYLaOarRe7Gx3NQh9lzzZA/AnUuVhN5oVP5H/DSQfAxazjMldtx0ycForbVoTv1G
xvsveKtbY3IgqpCgvhrkYTOaSR2mRkN1EPqkWoMjWJFtpI/DRXj8vbhV6ZhJ6tVLXsay6XNepLKR
iChZFxo9dofrqUfEM9rFLvo5taYp+o63+d35Cz292dnKD9g4RGJoIso/7NY3pnf7vhI6GA1BO3ME
C1tfHEkJtFISqbNVCl3t1pU22manPRnBfiLyk9zVdqcrvprVLpm6Y9HhFVDkBy3C/sdQVnZvLIdA
kxJsWfbHrolvwO7nFmPeWqRvI1sNquPcDLtWlBxiNA/BUI2WrGKMZwJjmI/lw4feMFQrVZXBW0ju
KkT2lRFgFkTHI7K+ACOhFUjLozoWeB0AO6fOlYsgNH9hY94Bs1ls5Y1qt2XiDVn1RVCHyyoW992i
PotlsE9R+s3iXLQzYz4OVWyDBk6z4rYXrUAQDrkgfCqbWbDmXOx2rVbttRneMhndRkfpeAg/RUa+
L9OlwbiR9ktLM8+k3KNZuj//bbZQmylTyt9vwyhgb2JDPjAwW92EDmilMfCv4JV5orzHnjzdzArt
WkeCwitNnIaL3mgFbe6JqCWb6AK8Vv0ixWCQMIDyUZ701CXZLFrdXDzBIDKnCpLQipfxGAeybYZj
7GTpcFcC8sqaMnIbtkFvd5PyLIH7yCpItZfj2M8iEwM+k3TUAcFiqeRzLPVWg6JqbTVTA3JHYrfZ
dJub81MVaJejHH4Zwrq0exFNZ3Ge9201+ME0DtjT/FV0+U9Jqn/0QfYsC+F91apfsSr+MBadbM2V
9oMM6QzwqGLXYHXBPv9VNu1zdTVM4oEOQ1gnNTIrOTFHlLrLwVLBQO8MgnxfKG3NEbeZGWDaU4TH
kxBGmahtzmpWKkKBddwqekwbzL3X34XwYwncSgyT1KPn3g1F1gteuQBDWPYbbZf2mR1Ofp8m1ih8
F41nQ/ZjKXNjkCNnGU/XqUaxGqdD0wnY4+DG3kwdkFwuRDwrELxR7Pss7VTdagVL9meHoOZn9d/i
wDn/Jbeudi2SSbrUKtH1RawLP1/0q67QfaUSrsEi9fO8mM3Eay2H+YSxoo6dNmExdrV3+O41rs3k
A9OYFAxaAZQT2yiUUiDHKJmYnKLWcmyuI4Dlj167b+/5KF8SdUHsZ1tJO1UxVs/rzlhSuchkACq5
s4tqTEQsrNHrXumbdkirJxgiJIAXQ/PpEH5OuPNa9O7OyWdSLVMc5SYNkWaWY/VVQr5h5OJFg7Su
W8AWoOeHD3zL9XmZd5Ws98oSKyBe/N9A+4GT/O+XZEt9UYEX6dyHYG+6DGObwsVJIUaNpEP6A/Ao
DppO7vnTUdd17jIZ12YAZzuZMe/qg9PM7tvrgXzonb0+E7XJlb4I5jRNQd3S1QPloB6X3R+8fIGL
hrLlqNeiWPNWwSu7zPhUvSpYRvEF+ysWKlpWaS4creAZAWPghjahwWziUGpxmZNjqz1NymIVi98Z
qF6WftD/OP+heEZ+2ghbXWOvlYmwRDibcILyC0E01KMX2VgUyo8X8TYT4fVNMnmIUJMSQNfo87Zu
HF2ijEChsMBzkroBgN+R1wFQX6itd+yMcMybXUoFXF0wBjHOqVz+H2lXsmUpjiy/iHMYJbQVcLlD
zHPGhhM5AQIxz1//jMiqzhsUL8iuXnT1orLSr4Tc5XJ3M5vxFcZwI3aQsaldkGG8S6sCFRD8+DNN
mbUb6WzVS7wR2pcBtIXfVx34pidw8z5DHR0PyAbNBNk/be3z1mIXsaWNSDeOoS6hC6R7NG/dFKLI
cXfPoJEQWxtSD6u30vny5uWfHaEmrsEDpiNy/otIttayP7e1CCwQ6JQJnET4eRbxriJcQB3IHuOD
aR/x3gGm+1JOgtvmKSk3ycdXaITOw+g75vRsoaYRt3ULsga/GmPw/ukZz2P7KQkhDWToutvSzG90
+SqgoIdfkJruhq9unaNFHCrnzl8Y4gyr0OolkzN7DcM5imtkNgDlb7edt7Z7EY/CLCtJPSsx/eOR
vK2TMx/KT+6Md1nCs92NjTyNqukv3ufkrMX9b3mfP3zLRSRKFG2yMhV7+W+6X2sD9u/9J5VqgIAA
XvjRRTDiPkZWP9ew9jNOznxMX9IZc+X91VlMDqqLzuL2+2stM7UBSEIubECNZSnPoGV6H/Q1ljnK
kzWd7Brj6FvsWqvRhqg2ZRpQjmhjflxcy6rU0GwsDg32X2xQ+mt6UD16isBr2uDFBYzrH61uPfSc
mV4kAVbXT6VVvLcsCCZ4oAlxJw8VL/5EPGQ1CziztfA+3agNplaw1R6LwxD5o3ZI2TGBJvEvjeCE
HevmEBOv8tutiuuqb5zZXvohKbpKC8LQnwcYgCJNPPtAAAXh+i7ftcE2jHQ11J0ZXLziIEhcy9pG
WS7JrpSU7sKeOQZ9Vu3aUQPtMgxsz4L6sF08fB7j5rPyjyBwZnfhloUdCpmhFeTTtvbVSN6HUfD8
uYmN42rOSz+LMyMDsN5MW/Ang8o0qlpfBArvujs8dtw0YFtBe+PYLOn7Y1XQPGNF7gMZ6Btueh3f
koMCvvf93N2f0296UADR3tjI1UouKnF/e+V7Z/xsmXWWDLrW1HPNEeRfEJFEzRFAS3ccToYjQZgk
05f/bWMXQS6Po0SNDUX6YWJcJjkKKPp3I/s6EEjKm1vyrFuub84n6Wx9QQHG8LaEO+ItbB5LcCi/
i3/OIgx/0ITYOJfLaa+uUNAQ0ALpB6+9J++KexpyqIGZvPupefkOhUroL0j++Yb+P98QsRvMMyb0
qBdv0iGMg6yd9Vons+l4yuw95DNdbap2ajq4kzSBU2zEvq46H3fAfcNyVzSJh3HRrQC0vv7fv2SR
UVqYYIeQXQzh03dyBuFOfJ5A+4Lk+Y+u5y17i7MkrKo16RzYoV3QQx3KlqhZzgzL1DGsE/NnPvqt
R+vqXQkp3r93e3GisiSTVVKiHT3lNdI70zX70rG7yf38q64HhN9mFndWpdMxBIJY+qqYvB6EkCDo
cm3y0LcbYrXrJZWzBS1uLNqAQ0adQNM407TPCG8wX85Qbzy4frFypVyrdnMjq6LOH0jaba10cWvV
pWiUpjeFX6SOemwuil382u01yZvjhHm0mUCifdhuiq+/ac/Wvbi87EkLa93E5MncNZubWLv/TE5U
xz+YnNg6OItLy2BNgNbljECNH3sKFPHFmG4kWauXFijiDJUB0qQva3EyrCHBpWIYxJjIUaoe60oP
9QCR3VTG7vPzubqa36aWhbjBNMQgCBpj4Bk3QfQhr6t+S8xry8YisJnQkBwIG5QdBJ3AX/sT2odu
am+h49cd4Gwpi6hFjd7oO4obqQZ9TvQlc0XpzaDF6L58VPB/mCywwaIGxB1Tfo77remM9YPIMHAN
0dEZ/7CIYlpiKFZaIH7PfWQDtLOOfci/mcjaGr+fNutUa0GTzeQ5GLymKgCuH69EMjBwtc+cTmP2
JNrDgB7G50dj9dI9s7BsjDdh0BRRAf3rGS8Z2cfgQB97tIb1P5ItWIsf59YWp0TECRMy6sBwSg4s
cnvR7Yf0pNjRRkTe2Ldl0zu3FVmXE4RIYtrzhu4AxnA2Nm5rKYuToKRl39gdFCRrT9tJT7gher+S
l+7keJoXu0ilPfAUTl827M4nfJlPn2/hvPSzLMk2xczaAGf+V8/ctXIBRv4tk1DM46Np8NGaobVt
ZSq4tf/7StBaBGEzS5RJ8JyGCtBHU0kWQq1SrXJ/KG7j4UvLfiRttPXVVndP1ymIe0xVBb7go5FK
zUifGMihm/xLWBbuMN6EdeZOkw+tdEfGHR+VA9q6GBwV1v3nn271UMIkmWENUCyeN+DsyyWiS8hU
z4wi3bFL8FKBnvjnFlbP5JmF+d+fWYgTKOxlBfqPAQl9JSicyLpq6u+sPXxuZ+3uwuTDf1ayOBWK
bhdqqmMwIBwk19QLw76vVdA7PiTJFq56a9MWN79sxABgJ9ws1h+M7qkkG0tZPXVnS1lEWL2IIpZ3
aPSxunpShLxUYzBs2+bGbb9aLzrbMmP5Rs1FAkpjsJP9qhcN97+4edhO279Pov9xvWj1TBhkbpuC
MQS4mo9nwgiGfMwIFhji1UZF6gHt6ynDoxGV3uenYvVyhO7l36aWa8x6dAKaEXofc5+WAvSoyje0
8b3gNKKUmWhvG/bmEPuPUHhmb+HMWZ6wAFzc7/O7mDSK3gXDAghcDfXFBKvbDwp99TiemVzkH2jE
J50EnbFvAHsBlewTDV1z5O1P6x6Df0gJ3Fn5Zyy4bnrkHk8Cq3CkzmewRuFk26rCq8f37PfMW3Tm
8ZGw7Uqp4YngbR+dWSWH/OJ3pV4ERgw8BCIozW8+rDY/9eIWmhrIBYUlaAWj0JtHp/8CFKIV6Wfe
0KIC8j9+60XwzKDLZamYPt+VzZMRP8bJz8TM3B6AzT5OuZrgURnVjkV8y5SOTBU+dOL589+w9e0X
0ZVOiWmhYRD6XVs/i7i7SwN72sjHtmwsIiuVSjjpPUYdclN6NZuATthK+bZMLCJqBdiZLUMswzIE
T+qbSAvdzzdqtcpxHggWMQfz0uisGOADS8T9rAQN7kcUVYW4n+eSquN2UXzrPC5LgDQS5VC3SJRT
0NU1GF7dE9BT1wfo8AC8p1kbF+3qBfjb7ZYlQKZErIlzuJ0RvJl2yYMw9noglUMr5NbmGP9q0nJm
bRF0mjaeWtkCMTszAM48mokT7Kkf8D9RSl7fSvCdgVcKKsOAu30MKdOQtRjqA7qfJJz4GsjjAuHO
AtejW4T8D3CX84H7Rxg/M7jwq1EUVi8GDTnZbj4spqOPD/OMCOGS+dpcVHCY22WOjQfy5gtr/azO
6a1tWjN35CKCmnrXx3EAdwAnawMaW/nfc7Ku3ltnJmcPPQvak5mliWyQCNaAfs7fE23rPSo3uCQA
/txc4nsnfLHBNgY4MS0CNgj0qhbuSLQCQ5u1NXPATuADBAfst3mjESMhfwQucEA0KHZ7ruD8kQDs
SsQ5t7/MCywjobEOJgffItcieC6yzbLqiod8sLDIBHoia/BNIemdH0UjFGYHPl396hv9OwbQD9YW
/jgyLdEwQzT3bkYPhPjaPvFrNwHGfSdd5pItuoo1qp8PBhdnNAitoa4GGCzl6X3WAfEULHP0If4F
4A/+AMC/FgdsC/Rylq3OVHPL5wqDTnBvz+pttrxJD0gmCsibMadL7v9sRn/T4CIOTDVmuhnUN9/p
K4fDtCfucOzdECIYyqYG5drgyoflLW5asIYlip6i/h+F+k6ph33bgsnVUiunTUv1q1FmzZ7EpQdW
IOOiCNqct22gfE0tM72KuvFSTG10CHtM4G5cnmtn+XzfF/dzTak2pjO7zBIYbu4jb2uifM01LcNE
B5vZgNwv38PmSKaoUvA6qNPJ4LUdgxZYHTduyzW8on1uZeEw5tBgEsDEly3r+kBQh1f1CqIOP3Tz
K4VOX3OZqL4hw43Rq621Lbym1qu47W2onOTxyI3oNrAfPv9U84FcxtXzZc0/4CyOq/1gJaGEW/bN
blBv80FF8XHkVbExj7NlZ3EjExWc4RMIzoG2JDzD4yLDGPUgMcSYblUQtvZs4YNGPAWiK3D4wq47
tZn2WJGtwvfWahaOV2eNWRCQpfl2DbHE/iqoHhS7u6oKe+vNPUf9z77PwpO6zsqt2kAV/78vXq2G
6POzsLhjK9S0LCJwx80ihnNztkIrzz4Yl+/8bzMehOhvm1Qyq7Hit/suWVZmBteqsWGVVscRz7D4
VPqKk4rjn9ESbJyOJb2KOUJGe5IAtYfCsJyuMECPhtH+z71qy8giWGQFUZK4gtsCWS2LiZdqvWFh
5dGMcEQpsRhSPmREH/02iklnlzos0ObWmr6I6qIZXv7NIv5jYpny2FFUjebMbdCkr5lZOFqRbSxi
fZt+W1ikPGHQj6VawgILRh4XD0H2L4Cb59tkLD5ETFpNm1S4DyAmM3hMFu8yjH8RSf/R+M/WohYh
mxqjZXUjpO+yCGOOYeVbLN+4FTY+/nK2iXZKWmO0CZP9g+7QinK1uA7YRqN2ax2LiM2sHlRtFWKc
VY0OaFncLhYb3389Xfp9io1FqB40ofdMhY2PvPAG3hDbz6StBS2CNk3GUGoG7gUju6T0Sum6jeVs
GVjE6iSKhrSccNhiUXESnbRNFaT12+C3wyy8vh5C0Uwl9usdasFO83gJoBbq7k8Uc7a+zrIgQcKh
AEE73lwzHagQmC4H7DlxLFDoF8Zu+5G3cayXFYmA2G0xGfCcopA/JpvEPE6V2JXBZgtl1RJmV0Ak
RCG1sHww15HFSCxRyZ4HZ2Zq9NTF6IyJ56O+E3vMP4Pm6t9obaAx9NvofHzOUq2oj1QwT+Cim8U9
7B9z21X5kfLyIHftdtt1rVr/wdzCfyuTdlFKAe5uiK34BVMBazJl4U0CLDgJFdUu6OwvjACiNmk2
Oh/tHpX3+7zKbszUzne5VYaHXgmTa7uNw11Bg40As55vnG3IwvtTQhKVEoiy/Rrf+UUfZUNGZh7e
afn+8+ts9r5/ZFJn1pbuHwFuqY4s9AM838WTYLxrTml7w8BDxLzPba3mh2e2FpEgSOMyylNku9rU
3Vlx5tGeXgcRXp9s/Bd94g/feRETAO6q7FggJsi4vpUmjYE4jIT7Py1oGQp0AunIgiEUjCZ7aSYb
8EzoJvGsZBd2tSUNOH+J5ZcikKfVNXP2UGvxpUK8a6c0hdqUWibcBMJRU990rfJs/Q30oBsrWwva
58YWn8quki5Tgijy6xEMTkXBFUE37oW1aHNuYvGFhhhg037Oq41hp7X3lnaM6dY7Yc4qPtmzpfhz
H0QZMsI5i8YALoa502/aHqOHrkHfiw/brH1rUxeY5PzPV1o+u6cqjNQ2yyKMkAa+hARUsLeOOo/d
nm+FzjV3Oje1yOJGQ1WYUUe4uWV2JYarpgUWt6E8tzbZtjaOA1lkb3ke2LTNK9Q1MT3pGTsNDJp/
iUzN2qK2hQLGFhx5rX77YSvnH3V2Mwgw1+pjKbGV4LjRHQ2PINTGjMvOq3g0/oFU+NYqF3dDK6ga
BQO+HZj8kalcxd1GhrplYBHasypLbRAPh36Voo8oTB7aW4+HNUHWD7u2CBPlYE1lTwMwSB2tHVU5
ZEqN5/BIbiZf3fUX0h1/zRRfs4vYbRzzFO/IhkzH2p2CQQjI0IKRUAfL8ccPl+j6yPoQNVtNlGAl
Ta6Koga2oNqVg+nneuE1Y7tRSFnd2TOTi50Fp6udSx1Xi4lWA0ZrU8XcuLxWM4fzVS021q6Cpie4
tXxF4/jn4NKdse+e0wDxRHMsR3+WN8UTGlP+Vot0NfKfLW4RjFlhx5Oh4NhEY+mY1uhVANzWMbgR
2Zs9bKWBq3FZA1MmPiB44JcsAEkTKoqYewqYkMzHW1pfZP1WXJ5D0z/i8pmNhWvbQi1rhMnIVzFr
Ct9O5pzdI9UxP4yHP2giru/g7zUtTmQQT1aij8ipfvVJ+rvzGY3/9dmLaZr/bObiXEpS1IURI73K
ptTTGslBILdxj67Wu89tLA6mphvB1Gmw0TsYHVavDcjDvY9eU7+Zy1PsUHzbln9bfQedm12cSt1i
saYW+Ibafe9UBwmJgvRr5TGMCWzTj61mxefWFtnCqFul2swKWO14mIfMcWYszGhGu9gR+c0f9i3W
A9nfXw+aSh8DWW2HSqn2JbIgD+21i/5SXjLmDiGnr4CieuazdBE9Pf2YF552+Dy3nBf0/7sIWeIJ
equEyJKF209nnTOBYYKEOnh2ntRk4paxs2pMfyS7z22uX7k6OooM4kc2JFc+LpiIVhskxVEi78jb
eNynO8WzLmdls/cG4tYlvxq3zwwuchjVTtDY1OCYMkXfoPEtmWy5x2oOeGZikbvYASSupwlrUqGd
JrN7w8196oy7aXickZjbDajVAHpmcBHcwLYWV2Bvzv2q2sv0KtMNnpGt9s7q8TgzsohoXTohyRRI
/gbtp0a+o/DpFJBEKJOTHoIncnqrxFYHAZnI2pk8M7qIZlU+JCV0bsG7MBR3LYsrt84byw1M8HUW
gdK6YNjEsuPcAr1dCshNpl4EVniTKeSimopLmUb+NBgQTYYg9qAHb1Gie2FT3OuhAcKY/osih2Mb
gtuNKO3oYFrh2hwk40pREqfAeYUMZvmjLtIr6Dkdc+DTucjb76lMMbI13qmpfBsbk/KmKy4GKzzq
CXsMDOVH21HX7jXQ7hnPlsaOUZ8ehdZflHHzQ4bB0egpcrFkGL1oSo910eq8y9MDmIj3Q1zu48h+
kTSyHQE+Uj7pobnrwF/j5h29CsLcT8PGm0L9pSDiOMXBLjeTi6pIvgz5NHC77/bMlokLqpWrpE7f
mlgt9gVLI64X2k7vu5dBLS+jsXvQGuNFCRVoFsb0O7S9G0dWGZhMu+u0kgE36UgwLt4+Fj29tYUB
fs5+eFWa/HvSxRcD6b2UdsGjUsqGK036RjEK5OQoJ+yKJNW9zGCXU0dL3mJmgNuR/Z0lxsNoWr4R
1XtToTc5kiinRMI4ZIC6JEnkU1JisyqFWwOmGUH41Qn7AQRKl51kb+oAzI1VGIdoDB5p3+yNsL4N
ifqQhyBBa3LhUNC2u3lTZG6VUDS3xsBwDTCN7phQN8LlltMtLsFKDVlhmnnki6jjkbC4hdPZdLf/
Y4BcXHoxBoxBHoZ49avxlLrDO7ZqpkyfyzNbbaCtVc1R4OwJFDFTtoB1o7JZXWTdyQguIrqRrM8+
+497BhMkZJ4EgND6wkSNuWlZNCgrBNAaaVODdxrQFvkEkel863pZTft0qkF0Di0asqQ10qcuiWmD
57gUaGoN7ngldorzx2nf+u79Nrf4WKFBajUCfMVvQUKjv9XKpd1t9bTWt++3jcX2CVbqbadhIC4z
f0BCjMvE5qTfqePXz0/eeuj92w4QIx9PAtNEb2n9XP3JQl4GmVPAKz83sZ7RQcKLzeNE9B80+YE0
S3VskGMBAlM6hlv6tktTP4W+23AVHaPB/9zgalZOZpUrcDtDhXB5M7NM19OawpnkY6FAxDrWd2qP
YpDhNvG48fZe/VBnxha3MhkV8GD2yKfydM/ihwZKA2CUPdRx5X2+qv9nG38vaz6WZ04LfnDSZHP7
5l/hOFYPxtm65nWfWQvMRE+sFOtKy78SY8XmGp+p5PPp5s/Ql+vZOLUArmEa6LuW6KXMjBQRDmaO
xHj09DeNa6fwldwAmXgHKj03Llxy9/murqbivy0u0Uy6GaWYPMVZMchjHOEWVoDLSXaJ9TroP1m0
EedXD8uZtUUeXJR51yUAuPthNXJtvKHJNai5ueg35bRWfeDM0hwyzz4fSElMrUxJ7if5N8IusvK5
bzNXD4nLtMDTOzz4exs0hZnHauM+bPda9JhP38IwcsvxB2v7rdM7L+0f98HZD1o4pZ436EzWeNb9
96MVc2z8zNTCJcuKCCkTmKpaa09N5SprGfhgRHxh1I07WJ0Xqv2PoRq3+t9ba1x4KKvT1ApNfN5I
Ax79V8PwnRTX/pM65vwJ/7FMGxoTOvR5KLMWOzoodsuUAe+ByLqzq9dee6V1vp9iqMeOAErT1KsG
y4maCRy1tRtkm1w4qyHi7Acs9rktayFqUUV+fwQS3a1fp6/g7qzBlekaR92NjmBz1c2N4L5mFG83
aFcZJsLEMq/QohikobEo/M5wTRG6dZBsHNVZg2Rla8+MLIcxpphkVPY1BhkMcmqV4M628TqHjMCR
VQlS4mYHzU2QN6c/RKh4iSxfk7BwRTJd6ml7IA1xQ71HEarlZkQfdJrnPGyDW5XJ67wYjxLDN0bS
XOosug612ulM6xA3xlVOFH9U8pJnyXRrmckhtYITsHZOaxI3i8NLQ2/3Nobijeag0qt+7E65LGOf
5dahnhr8OYzjgTldpE5qtVdS9VkSc0iUuCmFomuU78xIc6LC3o8NBJZr2xtI5gxoNpMi4WETPQcA
iA/Jk1XFX4qc3Jd55RV9hRE/3cKUWu93ge6No35K+y8ooh+tIhfzfNmOYKqxkT0f+sg1RO6VSu8R
td2ZUHeM9CuSG16MtzJv7LTkKbQ0CxYcShVPKXsA+AIlF3EL6lxeEkGfwrZ7hSTzIxmQ80zikIbq
EfO6T1YDkZhOfAtiMvByIqdQaZkTgTBepOPd0BGoEyox/td5TTM4ef4GFlgIqGX5l37MJQ/L5Iaw
HLObozdMo9cxehvpeFMU+sGywz2AkvdBm3iNIm+IDuRBFt3oWbRnhuIPCWDjFFEbknsIIdWdoAQJ
E8hEOdXHF9lhCrwvTp1ZOWQ8mDJywh7Mo41E5YycKgZ9teytYC1oZ0WOEPvIGtMfgivbzu/KWuPg
BD9kcZk5QAtxGlEHzeTEUeOSmxbzFVt7iODMYzsdlQqA9uIres0dTNk6D4RKeRbaNa8n5TUXt3RQ
OzDbmnvdViGRcl3010wl3Jost7Ofh0Jz+7BF3wPw065z02baZ5hssYh2nEYwwxpg6hTGQ2B0TqBd
se67MaR3mmB7I7NOKqt5AFnzwuam+ZNOk6PhaNVCOlYbg0rlQsSPUn0SEQh3q/6hQ9FAqLOgau9l
anNH1AutKndjVDg6/nxbH2b6w5opbjrsKj3fdXMVTAcHXFScgvrNEC0Pu8Qr2+9KkfKRJF6rZjym
QPSTirPU8tX0KdEe2xZcI/1DX9S8t6Fmaj5aONJp7UfQeIwAsjAr07Oiu1rgEatpTi60a31ILuL8
siyJ24BQp6jRkhy+JPa0B6yUMyPZafUrqM1CrkaKY41fp1ZzZPulMcDgnNa7Bg5VxZAqgIZrYZac
mtI1ksKhuXbXRG8VMQ8tvuZQD5zSgRvxy/w9oVKyw/DF0Swtr2sql6TfG+0oy9yLTOK1GmRnm+7K
KM2DGr5kuspLVOW18KmDnt0wmE6SPVVC5UN01cn4IoMusyrA3Zt+G5lxYZdooXXqI8vR2FJ6N7GH
nQy1WV/k1hi/E3xnvYrcwI5PpiDuVJBdM1qezSq3oKrDigtZmp4dCS8L9WNtCc8gfg7Nk9bMrpgx
HBLQ5VWRxitM8dkTfQFqFhxsoOqH9oapqHtBE4huX8YqdEnj+NDjo5XjKa9fLaK6ZY3pB/O7bYlD
Qr/VRtA4cYoXohrwapwcOX4vINiNlrAbRT2XAQRDaOJqvenTBIRH8iqNmptSCTlpX2SQOxOG/Yza
cvUJZM+67dCmOw0m5kvyzO9A2lFXrdMmjOdmuTNC4cfBHasmJ2bg3lErFWzB6WMZAJQHGhfSdhy3
r2NpEhP6ELs2UazJFN7guAlV8wkCFYsuU2W6EFAIHvXqqsDO9VTg4BRHFZp4wXADZmJXUUsPWZ1D
23aHzxJEtw2onkv83WF+o9A7I4cOU1UfRlu7zvoXvcs9Yl1H/XQHomgHhwp+23AkyNwMe6/FujL1
yex7VMMzuaP0ra0ewUJ5aQON3MdQmCgjVMl+dppwhrA/VWnKY3uA3KdwDJE5XSDdSRXXGXtFwPti
xfYV8OC+nQ4XRqdc6+BW57mhYhN/1jbqTpEnk8pRuwdalDyciJOUtZeOzwRf3dYTbqeTo1r0qlCJ
05SQzJGnDF5Ks4oLSB9CQuQAQDFXu+CktMZeT6/NNnF1/aaolWNmnNIhvk5Kc5fr2q4CDzOQPFeG
tCApmKh30Jk4an2F7l7g6MOPOjNPLA04WGA4MW6g14Rwj+JTWB4tHRdJFt9m9pdA4HZh92jz94Xh
FTW03uiTGqcv+QSifFsGh1TkuVOQyKNkJ6vQ0xJscC/2iRxuE73gCN+87jEnFKKpXl31DLeXfonH
IkihCi82T0P5rYlwlRQGl+Nl1H8bhPVMyocSHqKw11h5NYtTXZJrMK09pgI/kTXAzmKKC/WpTk3d
OlHdSpXuoO/jvnKMHpNdie1EZYS/+0Cz/qmcGl9RrIlDysazE21vVtELFWgRICTqoc3LUDmOMeBw
rXSlpbupUF1i7RN2V0j0ZcCiEYinBBcv5on41NvoDcUYhxz2g9bu2+ShgL2ib3kXMJ5EAn9kwDR1
wi3zh94eYh1rnpVzckNzk1adY7+Rsa8oLX4Dd7ZXW9CNVpqdmV6PGdaRtK6efA/y7KRoKOL3t2Pz
bSbcxldQMvGq1rVbIz5GAdjCSOKkEdmrdveqBZh9H6GvRDipEOKU9rGtb4w0vpbiIgV0cWyfUVHy
4CpM/GT5rU4prnfqjQXIHvPnpjG9HME6K+7qoM95N1KoROLvGDwwbL22sTwEI3Wonlz0U4xiE/aK
mW+k+m72PxlknlrjFSJqh3ACf2trcWX4ysaKT0GKLapvgzBxptxmqKESt8y1Q9ldF0OCEFd5CR32
kOjycIAPCkZow+ZGr+1dJYYThqsc0u6rPvaNSrk2kmiXtc1r30PTSufMwjhnztwMhAEF5NnquIAX
1RDmzdBrKRw8TKgY3DJ+RQF7VysWB4vCvrEln+qLDhNjhvrWD5dUNY5d9iCN59JUIPZce8aUnWiO
MJ5KvxrU18S+Bps5ytpI1vrKDWsG4vx9kKLkAoFX1v+00A1Jo/AwtXRn9tHVnB4O7EHH86jKrQT/
5WMQdF5hP434fmDWc4B2Qy6rYLNvVbCX5I3O27k8K5IDU0fAXxoQ+idXKb1OJfTEjW4XZ+LOYApC
Uul2VeQFxUs2vIxJwdvmh82AQ8C8Zhzcg/qYRzP0Ngwd2Rvu2I8OjZ4sZntJ/mpJkHVXkGFvvhjD
bandTn3t5Rp4FroLVeBSiaBcZck91F5ferBtD2Clyw3ErSa7YXmF8emXoKdHLVUulcpC8Et+kunZ
jPDmRSyxm/BCl9X9oBfuKFt46TN4YjwIz+yU8DqA38fIkOIeKV4Gb5XZXtdj9JJUh04gGAWIl5Xf
09DgJLN4bNiHOJVe22AxGVBPNq7ASDlJ08RtMnlJX3njIDE7oBVOkyH7wtyTFlw0QQafNu6lhV+l
TJUTAJtcx1bnaijrB4lwh2JPET90vdxZgeHXOroVdTuPB3NVrXzVHnx12FNL3YVB4aNN4CKhcJS0
2kEMgTMl9KLyLhL1qVInlOfFydReR7N36WBeh+F930Ald9RBqpI+dTl0VexT33R+rvZO0JZIa0L4
Qopr37jvFPwiKz00dnZRsHI+ymgaXnej8T0Ud1rIDpP1IvrrQBKnHXQ+U7P25MlWGkeTQFtX6V1P
NBRMr4fgLtCF1zcNMNgvEqrDtGReGV7rZHgKVOOa4uTStryOitjVR/X7VOMJoSI9k5Y/gT5es3+W
kvDQBAnbhBqfGXMNFiGnAJ9QvYo0lwABgE2rcJlyJZXI6WnlDpF1Qforq6uduht9MGlcT6OJNK53
4vyR1MOJoQZCBmcY92AvcUR2EQFtkkRfWqCdp+h6aHQP3MFeMlmnRvkBGIqZjVwYYJVvDz0wfdP0
XaqIqOlNJ69xRDzZhfvOFn5f9G7WmXtDKVwjRtZiQpmx6BDn6b5FOU9Rf/YdcUr1dswuJ1xvpvUK
mhhcH99NYbiRyJ14UnDaW7dHNMllcKt1tk9jdjnGL9aUOAItHfCmu6lqXqijWfMqudPb/thTaNIF
qhcpxl0k4+P88MkLsdPL+7RtbkLkahPcCaR1YD73FGVC8o/CkM08dNa8Sd8HiA9AWrXD4OZ695IX
zMnAWiMy/BQRvfYTMG5deLQCP05tDAQVL1YIUsMuebRD06M2+WZF5o9UJ0c9fgvxVYZQxUX7LTBO
WXZnps+6APqxjHdh/pxlKh4EaBBU/bUeRDeQ1/KGAM9Vhk5ZVvOiyBXQk9w3Zvmt7PW7mjZfC3oj
KnxcaF0qNNvbY/M0jYyHSsqt/JAm1e0Y936p38jqK54Gp3aAW0QmEsQp40R0TisuLbVxJuy81clq
Dss7S0nRrYJLlu2zLOHjIXOrRrix2l+EjXWCZqmrSM0bgxovF3S1zPGKZcbIWYX5rqag32ITORj9
P5bOYzlurFnCT4QIeLOFa7RvuqbZIEhKgvf24Onv1/PfhWJiJJqGOWUysypVxIBG7g/mvLOGm97T
tGb0blXSHJOtDsxU9zchHYVE6kqNm7GJYzL1qSuJP+n6NZiUKJ3t19Ww73Q76LKoNbXXecDfomd1
Q8eSeiOQHVj7tL5046voICglm1ryK4sZ0qcTENriZt2faipwIVUiS86OiSXhUjRxIh7PtsyV88gO
sT5r4XhFc53XCScNAnRaYLiCY/uNBQYdxjGM4+NdKKraTdpfnlYqcld1lj6qO84NBi8Dq4xE/jSU
N/yn2JlXM1O/bruqkEL2pPuDDqdVXWrT2OXJ9mRl/b5p50BXxvOqFh+9ge8LjnPOU5aXr4aTfqtb
e9CU9L5V6y+R9q/WczFzse11a/wrVZJfjc9b8eEQG+uWbmHMsWQaCsvj1b1i5+Wv5qdJF7Tlihs7
VviID46pf461uI8MIyy28ZpVtmcrzyoZYF7fRm3fPxyDSfeFKp+rlHzIRx6JukVdBLoZHxJzuMuI
POX+Q+RsulWq80hn3aIAnvvq0g+/WUUNq4bMWWG0Y7yvxsWsCcm94tdm5omV2enNfHKy9yprduzI
Dw252yXzOdniryQxPSE+koQB9npxe/ttbU3mGhwC2+QXhA5relvJSQr2p1LSeduE6w3DpZa1Wwj+
QjP81DgnlBuNJEpfXuUTZswHhaQtKawDSyOr2m5zV+wWCe1oawbD0gbavFCiTJ7UIgghha70bHNc
+mWV+I5VhSZ3a05/dJVhb5wxhxwvm+PCQKFjf8iPhjLJXgbNvNhptXim1bgFBtPgM82fLZ/+mcl4
MKf2Us7FFcjZesoMuOJlgtG1ApCeA90lnRPcctOIY23nEfIfd3Iscpm5s2KHrodKx9H2UmOenMQM
JyndGwUYT5d5aZ6Hw1ZRFXRfc2K3fsa/ukWp7NtRoqRIooSO0mDaqZOp5UCrtEHQVOXz15j8DHa9
M8i4TLACU3QfQhthwzt3rE2v7E0feOV36AwbPI6+3el+BU2Hbp3nuX9Rzc304239G2MjY6Vvjl57
U8oUuVSEqMLwOlpOq7DDPP5b1er1UQlp6pdO6ZKJ957G1ZozX1+AK5wRNyOZfNl2vtGN/ijMs6qV
7iYD47Wjn/T6s9LZLYjEurcA6HtbHBUVv1HsVHdxcmmRJljJ6qqx9DubPLnefFWBVcDPKCodhj5B
4Aa2ossfI6O6ZqHx9lzrxwEfbNce8sCG0a9ig36vkD6VbM/GH3dV2ARVu4PSuAvTCorMilM75q8h
71gGODu3ZGVtfrVfF9YDSlkwFi/W1Ia5vERFYUf29MFJAGrqfXITie0fZLov17pbD0vwqLyMcreC
qPwHJ5HYx2zPNqqzo+7VtDxl4lY3KlFJb3LgGdXwRlp3tbDPoOwusxaXEVhr/lOV7Us2ffRzdtTM
8+N0bAq2wIN02VQ16IhKmiijoZkjEVPut2ZkVqsVWFL8lGZRnTEY4qwAP50WznyzkNkW06afOane
xPrJqNWctm9xS9rkBPNUwfix9dJqwk9t8ZjZ9JuJCV4Zv2Awp3K3ySfD/OxmK8hoaNYQLpKs9qNn
P5Wyeqp90LYR9YQdlo0I4/60dCVpdnNXWwkduaHKelOsN900A7Zau5nyDPLsKWM4aBPzk4lnpGxh
GAxXHeOzQ89nIbrQCbzNhtHfB/eyGaeAd/WP0Fm+0U4EtKrwssn2GME51hW6tjHZd5t0rKd5101j
kCqbP6XlXk90rwZLEPQ3ymIA7/BSlAb79r5jQgRAnV/ZwMlGtutSyTf5IDKByBmPU9I/cemjXN0q
8TFsDvErKtfWe3yfpswvZvwaT5u7WIpvTNHMovw+Hz3VpICaSbZNyQkEbonTUBuXUEt/FZtT1DH0
RDqqac57uQgG9dI319r6KrCQbegDu/g0LS8q6s6M7aldGm6beljkcgfC4o6T5hHZPMs4GtYftFoY
kOie6PHoivRxQASUuFP2OtQHTeSRpOhRnCn7/6CulVZteFk0O5CqrvQzKT8ulXHiVIGrhIVSndJl
JBiOeIzxBRR0b1KPBudekjK29bw6xR4cBdMOrfCc4mMrvnP6nlE9pelVY/lTMj85q86jy3zwgYDV
bmFTDW4J9ocqJ5SKX70AVgP5WaqvZB6A9FZMG5YgZ7J1aX6L0WAdcLWfgFFbXiVVf8IU4SRtzyqm
D7wajZtLK1s1u3BRjbCPMzwTf+RuO8tVHAxDdZqTi14lnlZerXr115oPwV0enSSQkq/YHL0ZGXC8
/Vv5m6lb3EVoJCGNele/SEXsVuabYQ5Po7bbJukN5N1PaTorDqf9njFKZqzZWcS2JxX6i7nhqWxg
X23PjPDT2requ7a2r68PVgQYweE6Qcjk9dvUt50i4BwUlF5JvTermRWnzyVYXDsW1ywh/CZEyWmW
UWixrDHTiF15OGYTOiTt2BSTp4Hr1cYIKnprwfk2HUNlnQ5MHv8kchOwB6rL9ptSB4X4/H+0kiva
2dnq51O5T3OGVknZDtJIe10Olir5DmW4ELVryBKw2q4ENMnnyivW9aivb8zm+KmZH7UCuWg9eFZm
7uQhCTRpC2dogyHuXk0qCbqYls55WXfSKhPzt5fBjGc/z8Cop9+Zt251uPPJAJxbZ8A/OSDm+JIn
2H/3lh0odv1vs6mEFbP5crQ2atjPViXveKLTFPWhTeHCsrEDDuauCrCfSWfzkW/slaXJ9iEhXerl
epm04XXBk74awrLTvQ1PY5e1x59LVQG3siO11qNGX15HfSGW0nS0RhdM24++geZIycXo22Nl2v4G
ab1Uf9P6bc36cMqp8cQ/pCqHsrybXXHIjNyLWwqUMUqoT/rxMo/GxZC6z6JqyI+zTuigTpCLV9mc
D85qvZhGHMxQz4NT3JiDndymNT6MJf6UK+CReSwocFNfNrKrniT7DLt0t1jyb6FVv0klTn3OtoN0
lt8lTQ9Uq27cOLsJrEBi0BopYVt32rqrFLsLuUzNxJ9ya14clQVFxTuAua8NeAtW+hSycDR5PLbE
BaPW3WEa7kpdnKxmiybDvmryQR/fZV4uTA0rt6KNglvxBNEmrSCkGvWmN1pUNNLRsV77XD9jZ+uT
cisJp+/xb9rnbqV9aDq8GfZkNhq+6tTk1Ys2YjSqRtUEhG2dBHG0wXgqV15XUnOZvalUaMk0UI19
P9CTB1juKI0X959yjXmEeNPUMZK3xXG13Abo18Kaic6+xsiKU1Bn0imrAG8ryMRNAZAo0Bh3m+dU
F1tv/GSpgOOBJuZ3y84OprK6hZjCQnr7Dz2C1qrrJkqt6yQ/FSMQyMwOaakPtIkeGnFIqbPN3kj8
XvqSTFJ0/KflPyrghqh0XnOoDlXyJrRmw8XQcBIVhbfMhrcsb06aM/Kq7tiI5Ro2o0Zq4ctAEDZb
o7tUOzTr1UTbtVpLyEjciRacm35JFPtnSCEE2mgzN5el2merdQ62AOwVKq0TgOlq5e+FkEJDH3x7
Mo6pc8ceD0yw1VBAaIRTqfnOmu9aY4et2viTmCN1kT36H3/LDJ73SuCcI9vs3XmY/Ka5bY51rHUW
3hr5t9TPxPWLzWraEQzAyb7KQjvIVX61IDXHTrk1jyIirfwW9zKpSd0pv8g2jVuO55+eeXg7Za66
qpfaKEK5laHQEgBneIAtjhKiSamBJ6chs6xhBQg3KvNxLJVzNk68PBMl4EUz1mCCDGydFuT9OmAT
1dTyXmu6YzqnAUBkIEvtoQfaVuNLZeZvQ3tG+vpRpCslq/JZTLesNIGk7ksae52S/FFS+xSby9eS
ONHcLOwkKGn0CJ5lelXi5sl2bEahR6wyM9WPcysE6b8Al19757ZO+atTGNh+ciGSeR5TKdIH+e/i
sPiwXP5lWnYypOKUCOmipH3QpcnT0i3BgwGd2C9VTgMlPmyt8rZOXysI4ST+6csDjJCCUl4PPQ3Z
Y0plNu6FnQbylgVbMweyyAK7wh9rWPZml5xKsz22WR0WjWBXTRNWm/D1duvcIZ1MdgBCXVbavLmt
mhxndXsBlWp8pScrZkq6l8csmFrcJRONjfvx8mRM6o8qUS3WjjuuzeyVnRXobdwH5gBGJi3RapSL
P6bJRdYt8hWkpodq9y473VdWKhrvZ/KU2Xl3MGERlFSND4NoDvHQBDSxL50+YQEqGZ6SsoZKlR/c
DWrf6gD08O5UQBGtCMU01wFtztXIZHcrKBKGHmQjyWTf0cR1VcFqBBIBcz71uvyOsOnNAhIYmvaa
4CnmZmMHrlFPX6la/VX19TKw189tTdqfNC/fydR7FoRcESq/ag8qNYmlD/w6M+h5+aZZaTCry3l2
5kifi/Mw0PpCGXwJuHgvn8d/8mZ/bnq6wr+OSxSvAJymQ1cwAJKwvyzQi+E9NadrBxFSVcNO3x4x
utxoCzQHz84m9mxpOwPD7kUd75sOYnB8MGxzPX6odXfXV9WXVOUy1BZK8AocrcQxdG7XzJ277sW2
5q9cSq/zPF212bhaQ0LfPxztUnsyLZH+iBlwmW4GtopKDV1IsMkm7lvlX0c3o8qwT/pknmQ+8xSv
B9n4O+dFKNXtscma1GuKKhKyfZxRXDuqen+Au1Kapl43FQordgxPVgcsC2d6MdCsd+52OMmWCS62
Hnu4jbnUw83q38ahgHQUtttmGFcYxosCV12gZShi9dfUq1NRrACCIOFZisOK2lt/4IO9tUZ/APPg
D+y2o4s+ZKZlBEm//LTdFNiGxM47qrZhPUgtNLCFFLw0S05IrtIrqvgpaZrHMOK/suD3VbN6KEEG
WCTOujy4ylL6sdr2RTw4KK033totucprFUAF7Mt4tdwEaajV8TNmI3lRUvmfWqaYYm+IOqut/Vxy
mYlrsvesnkp0DWTvepeWynhM2230F/uhzejT96GEarVUpo2d7FdjSScY1XSOl/HSmZgDxIKFOO3c
evNm6GczL1mvPLUv8rgA3bZNHDn5ou6VTH8aY8UdAOiGxUDt4Zi7qRd3vSsQQIwfsfph2d1u3fIo
HYQvPaDQamO9Ru6WM6tWtzhYK6ZL4aC3Vg7WNTkVnX2uM/VSzOO+KkU0Avmui7Y3NaY6FtO14m7H
toggU/8AcbjKUgWdXB4U0o3mbPvOSr9zRfcmAwXPkCVHZaGva8WCDWqFRgcSdNVPHWEwnszAoa0V
qwL9rvuGOngF/V0jSV6+sRsBcQjDgIj02j4/SfbXzPIcQ0WmsNVvEzxkvixyYHZSMDVAn0qu7wuF
P2V/h3T3rW6JrK7ad9nPFi97WaefGK1rpW33bdxepxY5LIjxwB4Ca0zeLZUNtLGCBl/+u4Je6BUg
UBnPTyKVj0pq7tcZ05iCafSVhE9o4czsezsF2beBk8U10xiYGGtpPwuK09S4Wwh2qD4oxeVQ1+Nj
3nH9WuUaIg1S9nc1HVr6dL1UjUE/aZuHcZZ2m6F47ZwEo9F7HeCfAUbZiibIyw7BPRp4dgg05cbW
dIPKZ6aWTUJpfrbK4lnTWvImsXpuj+Zk/FqSgpW0s7MAqqp5CEwgu7ZofAH6vCYaai4DTYjtOeUa
mYm+AzM/qXoXrJJ6qO3FE5A/AhdnMbKLFw57Jl5NlMdjVrp528Lwo6/j+ip2xetzGYytCHRrgMqW
fM7nFcEX5wKktqo0d+Ldp5WLFCcNx3m5KLyN2PCGyTB6+Lie8a+5xIqKIExPkb2M57lSd2inbupm
+XkNqiQh3Kx56NyI0lEu/AmmQkYMVIEufE0JVhALdgImHEHD70Ig0OWMsbG0WZ3++65F4EwzaZ/Z
3PpFIv3Ea0aAK3ZWs6Iojy/67Nxz4RydsQYgW4bIHB/05r80E7tYn6LWyipvXvNQGBYeZcsXu+xD
wb5cN8+qL2rd21iqa1g6zc5Izb9FlX7XyvJTm8gRt8lXOkKV3V3iGkQip4fwLQdKOCENQIIQpWYN
QUvXb6T5/jT1bbR0yW9m89WifMsT+ZRqjLxnOozcbp0ZRxfC+p3MqKvg6s2othJvXEpfUfZw5yVK
q5OhbZRa4IKrRPJasmfW39uaBXIa9OI2pV8r6LvWhQ+cxejJwIAG3XGO66Cq/+odvowUlEyS7tJq
t9aZFxPFzS5qnFek3i+EJ+9BnijpelodJyofpU2b+moXVXm5j3vWuiGesNmHqiYlaAljytLEUwJU
1q8QGZBFb6XyGTt5pDFvsyT3XA+N0TgU466tfpvqmpd1aJW4pqReW7KapWKioWzPIi99Ye0MdXJj
BJAFve4w3VIGh8Z7CXRq/+3zSDe+i/qzT/Jrjv+5UL1VOycSBjpdxJ4ht1lNv1r385gGQzUfwdeO
tbK37Ps2v+GB4GfptVf2ojg0BYYL/OgyYPMRYSjx5P7QOWgNSB9q8q83ue9KEy7l2wDswMtkJOGw
xIAz+0bc0mbcxQ8upUQRWkFLWz+asdeWXwgRc8OSqkQxRBeTA2jRZW1D46s5+JU4F5yzJT/rTezr
qEot07f7MmAFEySZ6Tlzq9PzSP6micBuIemQW2qKq23vuEV4A+o0OfXwDksH3qrtT53CgPXXEszA
6L/V4bnPIrnJ3Lg+VWSDvMFoWHuVmi+JMJaqUCalEq5y6zU2XzhkKEpSyHPKxUf7ktwfUWHJOKt9
7D3kRIlzzubKj6F/C+m7lQdQ9Y+aspoLa0iZDyXo9o4jDeA0uVOFaO0JXdkd72tvKRU3Hyp/0H6r
BpgbFVgV5TEXBl42p8fWfumVS9FXXtN9duWuMH82BR3Z8+MOWizYWsStaizAomgGxO2tYwMysdFa
SYBP5Xae89V93H2bAkJV4odukcr5p7IuGZBT6vQEJk6l8t7YF3P96JNrrn0p+pua7SttYNBwcCda
GcVZd2SfUEUkk14se7wY9bGrqQpiIV0rVT9bOHwP+deQibPBwjdbPS3KtoMcVUVMIwJGCls4q9fH
RQAbMjfhg9q7HTul5+pXT78MBAN5RQGbuvHIZqA+81qN/y28NudSaCe2PMOMTm681fqjNs+jygVk
/7I5Bhh7NTvg59Hv250Kup5buTc35yqzvFb+mw6/XFUlzv3yBeixuWX1/kCMjeyjQI3VakcnHU8P
MlrSm2BjtG1b95zmMd2OHPuxhvGrO5Rp82tuLk+SMsI1yh4Dgrdi+BxlMshKkM99a8gkAO1ir3dg
jKtGSDeKT47ZZSnv4iEYwLsPAYc1+HqsB6yfbuIV8skOWjDMTO9eVkcLhCT9k3hOjRED+9276mom
l6mD9B5fZuWf3F96jZZwA4miGSl3KYvllf718ax68TY22kvaWq4kPRXKsxUjszChjsCK1XzxkrF3
9W3fs8hK6FB0ObNFnIIE+SXLaQ1s8KzdRJ9TTp/s0Qvi/j6A7PHYy+GiUglOza8jjVR9BEUUnFV1
aEkOqX5btaARVCVjaAPwZSx/XRk5zJCuTQgdmYHUR6oSg8Bp7YcyPZTiqVW5y6hZ59c1B13PpyNP
b0BuhgLjVEg/JguyF+dnSuewlO+osj3TQZqRxrfY3JgAjf10JaQBfhuGPwKDWah30+WaZ8NNrp62
7Iuc0uU3UjB6tJOzHsouoXjS0R5RzhZoNXb98KfHdmskOsg67Fr6JKG9qofdQwdaLiOoEBLnwfZj
a/ScmH56HKNFSK5e1qcxi3KbVqzRoAFYDzHq+CWxuE+U94wq2jGfexEfOAaNUe03B/YklnYxIqrs
PGH819+q7L1gLXwx01wgLyvCvkSVO0V18ZoavBjLrq+Bs/4U9fs6fObjB3yeb6Ey6af3jCub05cM
ea2ThDaYmqaZnpZUnhUzoj8DjhFvcv025+dF0vylwT8uj6z+n1IaB1GSgatoQYGe3LbmPrZLICtX
9gN6ACn+qoVS80ogF9x11U4p/iMhyjCtT4pieWqceLZ8slTF3bSQPtq1Rh5V4eOACa7jZuvNWGxf
bgqo9LBNcKmUfepxb9BW6NjRmxzW3EnCU4jRzGaV6m1d06gv7g6lrsy4JeXcXK2UYjNA1uLlK6Np
qhwNXefN6W1cfpBPBhmWeG1th7Kd+Q9ZhTGGmX3tgNilvP5T9UO0zdiRxlSNzUkHjJGVcEKrlVlP
1rzj7rY9OAGDwN2vkv1LFM6u+l0mV21h7OlZtCvUl+oK45vc1sghuKsod40C1IkKAlMTrzK3naW/
99X7Ij4QBbij1vs54UrtP9b0ZYuPWn8X2Q1lLN+8qTHvIfEXYU79JKOmln7thDeabk/hHhvOc1G9
5N1uroX34ImIB21xKsWdn6LV8VVjKHgsnwur8wlmlB1eV71I4qFUpSYEt40ZwwV+x3j4mDcnHjyl
Ab3hQJ+XUWP9f8rVu+OC41VMat9QFFEj1ChuP8jlCBLpqbIefatOMoE4qqJaLQ9ptyeNVT1CXe3L
KMvP0tTcTtrpsoIsXg42W0EqP4ZM281otIc19yRR0Q+D1M5ukZ/k4WamJ2rt2NnjwXHSMA8sd7jg
eaQ3y/qYaHhGPDA1XQPgmPFOnsOlCgtb87JZBIbzPg/7Jj2YDp9Y27Ftft+hWanXW9fulvrJgPa1
54Jq4jIND3rvpNEL2xJVaWHeNGOguG28qboasNsL8zEbDb7NxELOvmrLsY9xW0TqTH6tPb3XqJXe
YDwDunZfadnB19eocL8XaEpJB/sW9z75bCR5J8xPqbRdR3aOQoFI3nZx0e/buKUI6vZDIe3T7kQ1
pmocQERgulk+sRQRTuXYK7EnqbwHuXrrjeSybLNvGJ+1o8N/MMvK8Hux3GxtJ80/uVBOSgo02Z91
p7+3Vsf292kvtfJ+Nasg40LSvHBF/TQhilQnmNz4tXb+OoXz4O/y6WtLnodxfdPX1iVE57xBqiz2
CewuuhMy3slScAhWAl2vfkil8wBDnb4BDvAQ+50jnkosMgqj9jZJ8YbYDPSUvkxPPR2z9gUySsHB
Jb08Anlm6WBKDdlTuGxJCKQOgKcEJEjQUupnGqmhpZtmJrjMblP/eILwSSAuXgca3Q8d3TrVOxUx
1eomzkJe9pTEcTf4mUl1aU5ncySBquiJmgXpQw/cG/PapkeekQohOiZiZ8FTMD/brYtLMab0OMzT
ElGeuDUqoBRUlIXenqP0vkTlkog/AkeU2jHIfn3Q5zN4KPrc4cEOrA9VNtXW4DMYBxn3xYjB1U4q
PyX+WNUKCq/t1yYgnRTG3Yx1b0gvCK1QTj5bNvvoRqpTYrNod4qD/xH6vzT9Gs1I080Q6iZIFN+Z
T+Rj5gm4GRI0hf48aNDXrzA3Unc1+9a3tYfU3jrYg0T1NHup9TxTUXQ2ykF+wQp1SxXVOa+mlvqP
RqGnGp5JdshElLiO0o3ESonTKjHiAseMEmKrKG64iSONMw7jINzBwppGftc7+hKAejAJRiia3kG1
QpVcw1f2yWHjuZaO7vbzm5I9GDWG8Z0oT9iFhzBPJQ6zP6IuCTmKAXVLcy4Zx0zWXHggdo9Q5rzy
yG1zVyA9UhgAaGMLkSOzimrtrxNHxyEko8YausZtk09Z2Rc6D7XBK5uvUBBSLQrvf/KaqqfGmr2F
PWWsS5V5SMmihIKPnCu+xJIhef4PN+la7SnTylC2gKCIcFRUioMGyPq2t2GnFp+jtJv0NsidImiL
+yJbKPX2WoVsROMthdyto0k8cJmUHU3h0tkebZNnWVrQa+y51W8DchMbvgUxiQa8y0Ji1xFwQeBh
Y7/+UwrnWshgxcTKWts3ozg9tFQD8pZNpmfnQjGU/69Ir8G/+Ry3Jf8YlMGFjLdW6VXRlauR35dY
f+bxnkxli3KWf7D5FkmqvEvGt5HOBeltQxHIlE1BXi+qsLN35IMog4cH4odY++LRpgL97ApVptov
0giuKO5x8/VoDLKZj51/afhKy0Mf9vN4UjlxZR/D8kSauQAjTDxNHo+MaqdAepilfye5PTDkVSi8
iObuQdYiWzB6TE4QiVWaHtb/daZ1/m73lHBIC/ItCVdwkKFlXsnylIbRYjXS9VcbZckkjo9cRZRy
lIQQ/lsxK25o1E0YtTir+yhzqYq3ifGuikj/tD4G1HjrOmoLub8WjblHkmIvOBwLhxGY7y6zfdEV
frZ8yUXjseFkb6u7fMuupmh8Mw9tqG1rjAB/2RBC7CRnNYmBu1vvbbzH5qifNhWXJur0xy/SJCQn
c7DQxlTFxEfMduX2Ihx05KAAExBlknFqtqCjPs9aRBrr1eHmpQqaL0PdPQradqtQ+zCIxzwKvQr3
b+h+9Fpziy33DfOedCq/B560e1lmFl3EKzKa2te0FN+YnvoG31/IOpnvaPKHTJzRkJEhAdN0VyHv
h7HwyMJngaO1jcNrqv82fRGqvYp/qKInh4RowADehI7DqnxVQ23Xk0FyrbjKtA0iq66Z2p1j2JF+
SD4GS3kXVAHVoh91uChVXVSUNg+quH9WmAGJNWfHtpgzpQcvD1jUIm0RfAt9Q/WhOPEOAc2ub5nQ
kYruGzJ0Yh0LtltZfbdh+lCWKUP33fZwooUBELi5lUwXUiIKnZX0Y8jXUJdv4zi4o5rs52yfpqAP
8RylqenJUhIpa+mPKuTqv1KiXk5OtbP68nyvh3tP8Z39XfN5b4JzFsavpqrHxuAuVqes/WEePXKa
V10x7rIateK8mE8t3bgFvJPn0ZTSw/cNyCEtsP4qnBUaxHyixl675izVqt+Y9OHIaRiR3GnyabVf
/tcmb+gCm7Y5GnUd9BgW9M4OVx7fjg8y70lqHuTtSHxL+j9ONx47s/pg6O/HhrGeSeojaH+bW3sN
qk8kNyQmiXF/LJYdUismiTShNk1eW71zM2fmKRxdc521xRq2BxLJw5WadXyalyLqUR87znvMsRaS
g+6mO3Mkm7j3bFAS8SYLChkFiM9IT5qi0Mk2L0tMmfw4HfiWDS2Zx6hOLQNZo+JX9ErqRHcGtGZt
56n+tmRrT3vhx7xpmqGHlgP9qiDSFKDoKnIgMypGwOHV+VK6SC/ap0lrn+LpOK8vtjP8QVShsYOC
hdGfXY7oay4YE80a4U+tvVdsGKANqNwuzGtdSpdRS2fPEu2ja1X3dFjPChKFR2B71KfkT1l7zQbj
kDb7VSJVsS2GIdB472j21entCxq5AwZCGs8M7BaxU2F+mOgjWbxnHDS5vdXo5B9pbGHsts+nSOWw
YRSmrNLOIGONl2T4Y6Njivvdhmcdcw+dHDYd6ozcqxic4KXJ0bc1sJj1jGpncCJoxBPVJ3i7nzfI
nkZaZ5s2hZzbyjuSdt2pB0XD10df/4c7C4WgYu1nZPOZ9ZDBkKcesyNRjxgczD4ocpwCGoAShHx2
3BAigOOXn2x9fKryz9atx8ys/o+1M1muG0m69Lv0HmaYh0Vv7jyQIkXN2sAkUcI8z3j6/oL6M3kJ
Ii/yV3ZZrYpW8hsIDw8P9+PnrGPwYyHTaZqvnCynJCrsmuSmoXbShkx7MhAkVTTDlPLkZSTbILzE
q0pVeHcBMwrDtzZTawHAs0pbqx1DiEpf/iwGKVnnXglwQClXeRHetW74zvAt6hG8IgI6GxT2Q3cT
tnCYSXkA5jpQbgKz2tqSzSSU/LFNYvzFvZdEGUGWgdUo3gkuoG95UkJLLOUP/iDeRKr9Sw3ifq0n
vNlbhk5WTW/nR1Ny7/uo+gXa7E2sMjmhiuJ3p0d4GvhX1d56aXebK9ERzfaDCb51zD7YmbWuyoMA
fbUSV26WfcoH6SDLIeVIqzy0KZX/OHDOCpWkMBag6DShrF7agB5djUkDLRqoKXp3YNxvmpEEMXFP
reN9LqBtpuiRnSxf4CpN+6dcWt5WVZpoHQVgFqqCXGANeJ2+rX0oe8pZBrDPB6oZI7coUAUPxiNw
Ylu7swY6AjrPBkoKFSG0pH5Hd/kuapmk499nNkNiwi55BINylKu93HaU7A9mlNwTukvQAyoDcn2p
341JdD9K1r6tTg7gRTlrbmR53Np6zWu8ubWH5ouLjIvmDZ+AF8UbM4XOk0pXIjMP5ebnIqADW0b3
vIYdWkkK/Er8/99TTWdf1kEpf4LJ+qhpO3PkdQVrmDHuhZa52YHTZYw3ZrgudvrHcHjbaj9qYhGP
d48m2VjK3Fc/UnFwfOXGK3wejG8FuKWM94Gsr4qWKToas/w/ecdogcS4S3Qo+vCccRQk753q6Kc+
SGkn+sBIzU9xI5+s1D3x/MqsX7EORFVhvLG6t+qM13KzVhly5QFqDfWNEjzSPoji7CGrPycxdXaJ
2nLIqJqND9F/J/Q2prZ2oxtRTgVKsKV+p5lfNP1XDcg/6+/T/JER7Rup2ue8MIhzfndKg7vQHsi4
DkZcn+L8g+Hf9tHnLJMYEgSn9QCKAdq/VST16xGcHSDc4qFRW1SBok1fH7LsRNd9N5Yao+3cEwy8
1rcdFe7S4I2gfXXM4ovixcBK37SMhbn2u7px3gCTPYbtePRA8HVed+v11AmyFQn444CUq3VH//hD
AXBDT3+FUbYbDZwnkegqmLlyiFsxvmc2wFdHqF2s4eyExt5U2oEZA8CuRVaA3VS9Q8mVAtpI4cED
yM5gHK+Xu03pAHzSO+NoDc5btxrvHD3chPBxFczlNrb9k1f0Y1tmIDq7+H5gUFQkUA1hmUcx7ST1
g2n2t7zo0rg6ugIJaTiWTdEUKHlXfht1mdugS7+r1J+UJK82qZRuU9oXo0We4Q4d0N7bgNZgnH1v
3OoM5OjGxouiMKeJfWc08LZW4TnSa+izb3MTIemw/xiJSc1hBJBQvjMk91MQJGeztvVtGbk1qLFD
aWl3cVXeDKLFX8LfxtxGnH+J6kPU6Hep0WyLqPpQez4KO+2OmSHVDH7R9eNWp3ARq8ZZqYMU1IN0
DvQSdoHkIxff6GW/DFfPV17i3oZe9a3uyRxM44tgP6D7HnDF1DeD05yoo7gxM1RWyfh1Y7wv4K/r
mkOiJh/9kdZH0pKaJobHa1QXb+W6ubea91XRlpuhIkcqB8Yta2ktURnO84fa+B5l+ns5y/dSFG1l
a1xFTgvGKibXKABaWoDisyj+ko9mAxcBJXo7/TTm4gBD7UGVBhKF+8hhiC/6JWve+1STDteJeJTX
5CmOrNga26urOlrLE26cMg5bH2FpIY8NIvVYrV20cIwTM2mHJQ5MwcPC7LaXpcfH//t/kFxVX5qa
kOMkvRZnTlqRtZOjVjyjkAndkG6uri/pNQ8Nv9eyLU0ndbSphfIzLjh4fKsAzJBDmTym6m6g3IYO
LsgQSd/pKm/R0n/nu0xKt82SYJLymiQFyzYj9SY8KYY+5XS3vLYZo5KEWz45Kx+qhQ3kf5T+N/pK
MP4zNshlscR+85qP5qXRCS1aLUmVWpdNsa93405f06r9Xq/A9J/SE2jxh+vfdm4LL1c44UfTGY3q
0grKt7F6K7kUpCMgCI2+QO6lCA6dqadcmDEn9GhRVfop7Y4Cp9R2lB9O7sZ9X26lPa+te4RNNtdX
pSx8wylRahx7RZIpuEx4DA408Lyts6YIjtw4mpbpOls4dHNf0TTArCg2BQTFFn+/8FDN6QaUCSFk
JLtYNQAHJVpnKjjiP1jWpZ0pmVhhZl7WMK0ZIrYaFDveexv5aO1VGrvoV7rr6/bUOf+/tCfYsS7W
5XdqW2rRWOzdr4wvH3jkbPSjv/Nu9S2PxE8+/VxIiig4rZMbwKBQGZfqrs92/3sqfYhVLr7v5EgM
GZ0/pWDCSy5p1z2YROPee1dIn6+vd2m5k8OQJ1QCnBwSs6z7IN4QOmWq/2TBmZyD2mNCSyeh5f3j
H6XkhLzH7rqFJ06l6VG7+FbOJFqmnQLgxUEaIlbjcC2n0W1QwcCiRT/LhFtKVRnqVC0Qua2xzXN3
XQJap6tkfq3Y7BVirdrKzSrew+Nnr6ipzED6ukGWhXJJv4ndVN3qPSfY6mnPpf13pkmhPEqolNsO
ZTYtCM5V2YVUg2Dwu7602ShyuTRx6i/cEW9s60QZCpi0hfQ1w2XA/9Z0IVfNDdQVd+oC9+YMp/wL
v3Om1GBAKsE7Eh2FlpD5Tf4aH6WVUI6X1rWMYXEJMPY6nKulgDl3i18uVbjqxVLT3AmQV6B9ISz3
R2YvucWz43jbHZyF4LXg9c4keDlpXNtNSlAB/w8W+ocUOMfrG7dkYRK2Sr+KXOYy8PqCsqO195v3
1w0sxN8pcak/GGjXxRDGWc7e86xVDJLbzRbO7uylYsKD6VgkIw4EVS/3xKHwlRoGuerTpTLe2Ee6
OuVWZ7JzXe7jtdIspQKv+dPwvwuLEy8IKkWvayHfqe+1XWV+qbjI7JtqI+1t+0FvIP6kJrGN9+GS
zPZsFnlpeeIULTob0ZDgfyTC29/+Z94Ypz/2v4tFTrwjGCi4lQH+p48MSUW7Ajj9dfeY9b8LC5Nr
TJY6r62HwWOgDd4K+2jTPPpvFiYXVCgh2VX3xHXfHHcpiBgJL7xuQhF3w6vAfrGKye3U+kkbGSbf
iSbFwCBtVA2njtJ1mUFdZcPb5vDYP2dqvGD4NQXmCyec5m551Fm5lJFLueinyV7409HcddtoNIek
t4Eb/8dvOc3dci4lIxtYJ6ATs8PTl4jSZ6PF84c01ZfnOEtGFcVjbsgy/Gr7B8lkOe7j9d1aOLnm
JFZ0Rd5IKtwO+yo9N7ayymjBdO64gn7kuqEF3zYnIYLGbZ3XKl/LtPIDwpTrstDeXTchnPeK45mT
WBD5pLxhxivI1j+PcXlvRLdgkMaoprtPcVFZuI+WtmcSD1IF0SSvJfQY1Nnz6J3vv9WrpZt99n69
8IFJSCjLrPJ8DR8ASXECzutt8/axXcOkcAPfJi2I659wyR0m8UENwjz2xDMrow3mWAVPya+MN5dM
6V43tBS4zUmUSPu4NPyXicNw5+z/TeBeWJQ1SWZVVcntAmVHKivmm7oNt24q2gRtDNGf232+vrAF
r7Amaa07BpI8pByosX2n2V9t9CqXTMznl6ZuahovOXorExvdYJVFmJCntIiuijSC5741fA9wC2aK
eOyPxZIe1PzZejY5iUVa34/ZMMCBLuvlzqnqW93Ltp7eb003peAA0nVVWPnH699yfuOejU6Ck976
oHRQp9griHeBAPApJOfs2Bhl7oLj/8OtZcuwyWuGqdoTf9SVIHDbgYYt3fdNrJjbrhhPump9bah0
w65Mw7iUbxLJPOva9+vLnD8LNIJ1x5T113LDMT38sfWh56cYTRIjSmHDXXH801KY+Wzq6VV2ka83
WaqYXkY8aQ17G+vOzqVGrdT9Qia9tCRt4qKDje7EaFLde34X/Nvj/Q+2bJZF9c3Up1l1hcpEbeV0
6l7acqkkLr13Zk+3/WxqEh+T2hoTtWAuyGlySKwYOWm1T0r3fsEhhGNPbjLVRJNP06npOZQvX978
fur1bjk+MegzMOzfiwPOFNxm3EItEm3gablZsDhzz1xanPpFnRm0bbo24J7J4V/cITi4Y0R0nVAB
3tnbBWsL65t6RxVkTS+L9Qned0lfi/WZvBe0dSkjDwvGZWl9M8nhi/VN4lc91JoTOPD1Vdtu2z66
34RuhOpg2UM5hjppz0zIMV97m2RJiHXp006iWNilQzAKudLfpxvk1vnfnu65o/BimZMsq5bMXI4a
Ikm5+es5/vvYpfCwX9/EpS8qjspFJAm6ROl6gsk+Ub/64ddG+WzpQKxasG7KUrKw5C/ioriwFbq2
G/WgWPDOjpxkKxQl4MEG1rYW1W3/1CzRjs89olXTghRZ1W3+q012LW0LP48GlqfvvYN1yNbJunNO
9PG2TLlsJXchYM4ElhfmJhsHPrQduIACWpufYaATg0tuseCJImq8iioXS5rsWNapedDr2JCs2wjK
C8tF/4A9Y1oFgJzvMQa0YHFG6cl5sazJxjFgHPiOF+f7mlnNtRmaEmP1caJucqeKzmUHp4Rfqt/U
yDpELmwOEhqBWYAOlc0YiJEgmSapOUB+6L5dcA2FrB+SvqLHHEjws5nr1olh19ZQThzr9FYKMh3o
ZqoefBl8sQmrRtC54BXyxhXwEqYhHEaa0tp1tnGsg2hL3HfXT8XsCbRhVzOZCIYMeXoZBbIfplqF
3/Q7eogH71QCrl8ra/0GaHC9uW5tzmtobemGyh2B+vXknugsv4D3hkeVa+6qNN3YEhC4aMHInNtc
GJnWghWtkIM+4E0gQbTedzTXqej4pnSO/c9iVMX+kfs/rq9r9vRd2pykD5LcpT6kpaKBUB/H4lTQ
zpLfCfm4AjJKerrb6wbF8ZoeDUdGrFw3LUtVp1Kjmlwbw9BSMvMaSs/1Z0lf8IunnPyahclJkNsM
eEuYis7SsAVqtW2kX1b7k0kji7Rd3oRwrsApwaTZzmVoGyGwU0Tb/ru5sNJ5l3le6eRBqfaWYjCx
TWIGm8zA9KRr3IAoXV//nktWpnmS5/uh5oLU0B3jNvWrrxxNJLQp01+3M3vcLjducgLsQsqGoMmK
vf4WKps1F8M97PNbaM5vl+RTZ32EYRe6rIYiG9Mie9lApteGSgDvlXwu8u49ihL3C8vR5vzwwob4
DRcXnVNasP5GXHTCS+r37WOxztb2o1gQZHfwWS+c7blnj+pcGBQbeWFQiVo7rnsOt7jmmj0ac7eM
5ZCBFQvpwvxOXViaHIDYs3oF5MifvAhmvU8xFMc0ubpfy08yqw25Iac58Y95NRxRGYSDaGFB8+7w
bGSSUZplGaZuipFB9FCTD2GwcHkurUL4ysXWWBBDFz2UkfseLG9w8mAqscPujw7QxbeaeFwMrlc3
h6dUXLw9/8pOy9MyDEMRW/wqBl7YmjhbVEiqpLo4m8iEUc/Q0TUP1om9d257QrscbIRmbwYxx8Iq
l/Zq4ntpXzJ6UFK9qNE66lL4bZYyHRHQXi/NNjUVwurX8nca3BR5L2EhH9rHRnCDAGjbIfMMEXMM
5Y+ZNYJYfKE8+HQvXTE7fbaFht2p0kD4848omT/A0XDw71C/aL4Ye+uN+p42zIY2zC2Us9vuEK7F
gOe6vxMSAEsSVHPvAUf5+wtM33SSXwZZWtXZPtXkW8UHzgZPCxPk4Xt3KPMV6Zu5sKvzB+TZ4uQE
9p6LNkHEwyqLi5u6b4/pCI89/LXGQpSczYBUess2ADWDCtHLk6jaQVczkUXbzv+QQ1dFa5c8pD52
jJdE1Zvehdzo4fpNMLu2C5OTC7Ruc6nuJaILFcpV7piM8n1z4Km+bmX+RF6YmVyf0FiGv5Xk9b26
hg4SwPJKQIdyuJOeusb2IdgAWzaX3uNib1457t+GLXlSky0zpbR4G1CH2gGnPveHPIYBZyP8VExv
7jrrD2QJUY+6MDnJKXvN0sfYIFnObQPEGUPbXe8gNtRCetI/WnCjAnBtoJQf1J2hF2+Qir7JPSYp
F775bDBS0UTXDYF7m7YpICOR8WkOSgw4JoILejWepXV8hi9pV++H786XbOEmmbdoO7rMaIOqT9+y
ZSEpcig32b5Vso2dfa3rx4U1zbvrswXxCy7uKq0YRk2Jxmw/nOqjz/Sb8cF0CEbOttqgGqAcciDY
+Q5m9XDpc84fzmfTk0ul7XqpHpxcgC2UnbKpPqCA80ZkMsgRkFeX++jI/Pw62MA8vr2+7NlVaypV
eJ1va08hjHasp2UsEYD6+A50oTmeA2MBYDEbVS9MiHN08WFbN/cSK6ME7nnvzbiBpL9eqSBNmXIx
x+p4fT2z9/OFsUnG0SRD5tYj60Gr8RNFOt7XGfY8EDgNs4PXjc3u24WxictIelJIlkwTQ9+3R+XM
uPlO28rnpVrj0gecugeoIdeueUkqsHbDA3YDJ7jfSQw6Sw6D2UvAqfk092JZk1Sj6obKlj260H/B
WvvDcPfHsFYhsP63+02uJSatVTk2eSwU9r0/vBtgimAi/fouzfWaXhiZXESISmXpKGC6MMjvKdUK
KJ/ypuFUC6nwf1GqXdqwyZVkFnHVWDlJIiJlO1OvwHHv3OZDCUA+bBeAKws++PQ6ujhdqda7jsEU
x15lfKDvwIbZ7a7uyBE7hDShXNK7W8lYuvvmCsIX+/bkQhdWYymNXE0AFZDwQ/6nDSxQgggLyIa8
8V1po3tUN+34oZXrb1lgnZ5oRf7btj4VYC5+Q1CYrhwi6vWUiotyhFa+c9bojzP8tRIgocJduIQW
9vXJ0S4sVgSWIe3APo0ag/IydMWlV7x1OvkYStlpSJn6/49rnESYRu8Uv+rwpHb31GV4dl2wcMJ1
F0v9Ihq/ymo0gxYedSSHGuDLaG254ajZKl+12oLDW8NVL8TLNkQ20diQD6784foaZ58dzwanrW23
j2x0+BillmSoO8IC/o+WWXtYbcUVwcBZa0WIrtluvfRxF5Y67XMn6LGluigciKUK5ty1fay9FSNq
YKXRC1mK4/8QiP7+ttbkJvStTAuRiBMe6+5NAGYKItzCZQWgt8xvYiHbc/3rzuHqCX7PNicXolxB
pAqRDu9GowWj6nl3geVAiKKgqCQhhRZTLXTc6O1oWGdrSI8+5HPSkG+HDqKkAC2p679n/n5+/jkT
h64rPzYV0d3RjTMTQGiytJB2DwwU/1myfLHyybVZBVYAZSypAC/GvYO2Fx2XjMmvvba2D+HJzxcc
Wfx7V06ONbk2JR5YLTOfQqEeYg+oR+Dmt9R317/fog9NbkwvKRg5EjhZ8eoAgxRvXlxmDIUsBL2l
HZvcnmqkwwfc8IxDMGrfwV4uoxVkxmsLFd3raxN7f+0DTkKP6XtRpEW46ohogBu/iZty8wcWdNW0
xXiLwezHy+Bm9DJsGT0BPEcxskog4ll60M+u4cLCxAlKvS+6WBcXY1+u5OLniLjd9TXMupluKqqs
8WJQrcmBtjPFpucTUJdO3yHKAUtkue6UD9eNzHcvLqxMz2mOBlaRck7F4UGbINo+xUZzxTz9rkM4
cmFV89/teVVi1RdXK6B3L4AUlAo7NKVhBZtPslgonr1pLtY02RvELyrXLth9Jme3ZYX2DkmDqex+
iModlGqU8VAAe0S0fdOslh5aSwucnNvO0KG1i4gOVf4mhPwXDuiFPHfJwuSg1vkIwZuf+fs0DZlC
11e6vJD2LVmYHNBSsYuiFIiYJIC74HsBb+J1t5s3AN5bDIGppj6pb0htUuWVeHkkCFgnfvrFahno
u25jPoLStPnLyOQWbiR4URUPNxDY8qy/hUr2qTGnwWhBqYjWVbzwTpwbbmC299nk5Mx2ihIZjsfm
5+VRjFNU4g2iM9ogYJB+uYYUZGRkqjwNZ/jorq936ZuKv1+cLNuy3VAH7733DMSSYIYLFmHLi590
cno1jYq5LHNHCPD8E9gHdRPAMP8D9mHSfaFqvGhxcpYtRl6iPHvK3dx92hzENfjb4pjQ/IGvdcH3
Fy1ODnBYGp1E/eT3K7KS2UEBaPqvr8gLp5mc58oNGAEfOAxO4sMLnjPlD3t67Mv3bmrdQ1ywcDCe
ytuv7t8Lg5PjXSiM7uYdDQAY9d6M0NKEXt+jHt4+VGX1RasZGpc9ePPCDjFEKK9GX4lWPpLyK9XI
Tl5f7RMjZkpareDdsTdSlMD2FN+XkQ3xcwujvflDM6IbzfDPvh59qtzwAab/uxx8OGwl4FKG+jyA
irju//NR/++zZ0zKtGY/EmcEwGCMwGjVzLrzkhhSiDr89KjC2uN4ycKRE65w5UMakzAWWCaeqRAn
nQGZeCJxar4fso8w97XVQj79Dxf18/Im0ayCydqvRQfBy+qD4KBxjU+MX2/rqj+U9Npc29pKdQm7
R5iuXHW4KZJhIbzZwsar9Rqq40AJZ3HQJ47TVppWZjoFqiLzPhVpuTMK/zRqGeSZcCUE3boatQeR
2LVQeMaaf9BqHneUss8AgzcoOT8C3zw38EQGOiRhPWz30IwN69SFCTRujAE+Q6ZzU1i5YmWj0/fx
JGlbhR5qm/o2id2HEcyBkTT3/divPYSXMsgRTOQked7Ar5S8h2MLKRVvS7Vz3fPsydXy7YiAmxNG
9wCD0aut3GRVxPIxRSLZk6rPYZhCvdnfpa35xqjHz3B8r5S4+KgirwSzz0ax9cNoxScNMh2JsRCt
tCFgZGJvUI6dHu9M5SFUqp0Ly7yvwtEUqMBxfchVzPdKAH+0Pz70qUl1XkFWvfpq6dIHvYHiTkbK
UnbzhdR61iOfd+hVlSj10lxrCJcRcCVU5Ydjy7CEdx8WX6+ftnl/NExdtTUF9Kc1CZM2uJeq6FN/
bwTw0RWffDhBR/tW072VX+87RJdVtJTszzBFu9CTXrcu7pnXjvhsfBIyyy7Wcu47lqkMP7JG/cSg
+j7rtYUn0eyVerHGib/LCCJoml4iVR1Ae4FEkB1Un6+vZL4I+2zDnoStpm3cRnNZirhS/7cgrKVd
sycRq0I/1tEbcqK/SyHteXhE/I12Dtn+Yio+Wz+8WN0kapXQ7AcqZNx7Wau2Kuo+BVylgo4J6q1d
OnL8+vAUuMmDFkabXCr/ZLwbuNnfnmJPMrLCzPV0rENAN/vgUCGgkq0h2WHaL9mFEbXDP0r/L+xN
srA8zjJTgf10P8TnUaXnikrZdY+Zd0oH9LgKXYSlT3IwN5R0OPurjN7g9wbRR9VazJzn4/yziUnS
lVtjXgQDADABflA28UaHX5Nhf/TM92Rc2uq/rWgSSjxHj0JVpsFqQeCuy5vllEeZDRimaWmmCnCO
wYWXyXGd5J6nFLhBt0bWhLwcPmwoTtfqOwhldsOh/4L07lIvfm7WXwXY87fViffHViujr8Sd3aTN
+9g04LZHXBcGcq/VN2lYH6Uxf4Bd5C6Ko/t2VLeeqt6qmfI5tLVPuty/z+tg58XFmxbqY/6NMyzj
J0vOznY77KyKaxX15+t7MZ/+XvzmyYGJrdANkCMQ2KduK75UEm3h4l5TD/gRbQjmP68bVGed7cLg
5MRYYgaJYiTKjQgfl8cewDsqK2vEQzC8zbe5gFIiwbmCdBw+O5Rnt/0+2NkLV8p8IL74HZNzpaHd
lg42oC8Bu++PaALTDSuO/wpdtOSOkwMW951lSR6O8T/l/ngDlMG86degb2E++/OC/8X6JqesSOU8
UhBev6z0oDO3cvZPoX+p0DN/1VzYm9zR8IUp8aiCCdMr/wGGMdjwqLi70IEjo2dp/dq2GcSqopP1
pI6cUkP1D9d9a/YzW7ICTFZmTkqf3N8tfG91KfETqvJRgKttOJ7a9OE/GZm+O1K9jAJbFaOcJvJp
t3W/tZJv103MH0rCiGwrPD3Vp7rDxdteTQdTbgVpjghfAAd+H8qna+xfHUrhf6/yqwt7k71DgKVJ
VHugxG24NwrCXnYO7LfPfsCv+yc51oWpyR5BPOn5BQIee0sCwyJ1b1IXJqLr30/83CvLUSc5lton
hZrkQM9cdD/KojtKfSrf5zlCLJblFdvW6I/UW+UFs/Pu9/euTWcf49H3Cz3kxCEsdJLV7gMwm3fI
ji58wfnNsmRR69YcKIFe3m2NmYVuF4IqGZP3NoKfFsK6LlzMf1YWBNX7l6FJ1NLVzkYRnsdFlkCh
H6CQKi0FYXG7vN6pZxOTIBWlputk/ROoGIaU37cPbLHka+NXcftU3sIezYf9i0VNXF1zcuSuXML+
80Te+Kb4V6wgi7Ymvu5XBc8/FIH35lB60HYmkOzG9bnq7INkMeyRyMy7BKheyMnZ0zR0EZemFeZd
8u/vOx2QaMo0TeyEV5sd38Mr6oa7pF+Ih7P56fMHnZLlyL7jBBG32z4aP2jWzpaXYFSz/m4zfUok
tCANmWQoYdXXgVO14mJ5SI2DicgFCg5+9uF60BCb8coVL8xM8pJWq1RXZnoZAiqq+FAtqpZ/VpJj
liEfbG2UINl2XfL+utGltU3OMmOaniEjQ7V3ZRl9jL2NFgVY1WPufLxuSF2yJP5+caWUbqkZoUnU
cA7qHsGVbXQwvpd3gp7/xIuiPOcHtAw+o+/7JtkN5+ZgbuGE3MenYKcveMz89XbxqSen3m3DNFd0
fovyoz1an/UtYl1b5y2jUuvkh79dSvXEP/d6Z5mdVmULXOP0ECQeehxtigOp8TsL6l8ZTEAhHUIF
xgLv1/XvPHsaQFn/ZWv68JA821dzOdt7PULq7Y9gqVczn2ddWFBfbmScFobjaPDAaXf5Uf8WbNF6
Il8Pg7W6ijbG/fX1LH27yeErtMwJaxdEqGIfM1QImjj7CDtGV+i7UlIWnHT+CD5/vMkRzL0Yqv+B
3EDT4RS2PsuWtja02xwGXMSb0jrahIvzm+JzXXOOyQkMu4DulE75XwzFVerRO2FbzD2pvEvfSUd5
qcMxfxCfFzk5iNXguTXqUBCx7ZGJXKP1tA136R0KtetmUxF2VvLKW6R/m4dTX7jN5MxBnlHWGmrT
+8xYlc5K/oW+86p8R+n0KHj0h7Xx1tkjxLCR/iTEObJlc+AdXlWTC9cblZz/kSwiR/+jfyPX6SoD
/WMZS5MUs3fdhaHJbdtkZuCoAg6Yyu5ZjqxtmNSnHg7f6ydidv+ezUy5fAbou5NR9N3sHJrVt7o9
rDsUVYZm4eTNzz9dGJqEEjWB3D7Ne0pZqXLqEtQwY28TS/cSk3dpi9bFl6p6kwbt4b+tbxJfssiF
bTngQGTw3fZOi+Iek+gdKsrBH9UewDoAYVRh+n8aIbm4kyjgapISFWLw0H+vbKJtz6sf1e+9KNfZ
SMF9rf5occ8WJ4dPjrNuYHHkErIKYLk9MUABZW2ysuQljN+8nzybmhw4s6uV2tSHbF+kPyWtXMV1
vUcgDbnqzfUNm71yLr7i5IChPFkk40ji0kighDL515hGS/CX+fBxYWRyuGTT9zmxYmqSsrUv7Su6
pBLKnjD4PbGBnOWverCVjksopYXFTaeIHK/Jw1rwao8Imw6GcaQb/fH695uH0j2vbToepOhjJ4ca
bph8VNcMaq7DO+Xgbn40m3yFhpB/yj5dtzjvGpbJRe0wsjMd17QBQzSVBV4wiw+lj3BrdIZ2LFSX
IuL8x3u2I/5+cb7gztJaV2ZhLp3YQDEh4q62/20pk+tTdmHpcgQvod3fttUNE/E1UAQHCtzrdhTh
xa/uaed5LZOTa/qxDTKYnBHKrH31qz4ii7dX3srH8iB9GHaM7VPdR7Lyg750YS99xclB1kK1CLKK
8yW/BXb9NIgYbux7a2vsUST9+of56sVSJwe6TavRi5hm3wf1dws2XDOFqjxqV2n2bqychQ2cyyfp
yuiGpji6btJLfOkkTdnYZZs+IS6UnbMT+SSN1B/j2j/IB2WRFXEm38IcqrqAkG0mYCdfs0iittUZ
H3sKJMVJkFdU/Zt6q63hvAV2vgCjn9m8F+Ym3zIMIm3swxEdu8jR16ZqPZSS/33BN5eMTD6hXshN
gzor57nM3sqtfjNU5kbL84Nq1wiIaGcgYvcBZVC3dW/KFMlasBMQn5rRQxsusdfOpEEXK3am42tq
mhu89chPkBhByft9FH0d26UZwH/wmr+2ET6El16TIDdmWSNZQnjMow/WjizlWMNE/0HeQAK0a5YK
RbNuoyi6AEfS0nk1mdbLljSg1fTkNnZ8DjeArMq1s0+3Vfw+XS/RJc9+xQt7k3CThJlTaoUI0aFx
ypVPuVad5HShqT4T0zT5wsjkLLi935iDKJ10ymFEnxKdKb/HU+8QAl7rfnhY8FOxKZMY+sLe5DDk
HdCJVsXe/x+6nxe2JmdCTRpVgjlMzBu4++I0HrzfVEbl6c/IRi6NTWcNagsxPNOmv9I7aPOVe9U6
OnKw9PkWfHA6V9DHfaJlIjMWhK4q9N0ZL2/trURDxdkM++ubNZMjvFiS+DGXd3dp9jlOj8Pn6mZs
rXVq3RTV2wrFleuGVOFlV7xiCjxOHCn0TUdc4Zb81h1g3RFivy2sGL6pnVPJgK5f9T8oSbJpjfZT
qqHyUOd6tBsQcWwiJuLtAn74DCrITW7o56hTEcBznC9imqZvPAY/Cvq8FB7VvH+PLPF2QMMiHoaf
1xcyG4WfT5Ml/n7xxRwlNQI1IQp7SKhp/FpX+fbfLIigcWGh7RhLChTaJIYebariLpCXgLJzueiL
bZ/EHTsoMy8SIFYxBmB/hCVo626K5Itgd7LP+RoUq/NwfVVPp+OaA0zCUFqpqduHSrHPka8E77o1
uaHiMlo34bi2iq0fqAcnBHmQ3490EI3glDKvaIbHQdXgAg7WPSp8Wqc/5MZH5ERWidqgNpjv6shA
vPXR9EARRB98FcYk/aF2H7O2WlWDvnfyt0Z6YyvfebQjSiGv8uEU99lGt3dFlUGf7qxSbRtKJ7s0
dr55LrvqWPWUSOQ62yGO90WxwODJrn8cGYU2yn5ruM7G48cHyMr4/sc022bNN0m97Zljk8lOy31a
HOWy3+QhkksjnNNDvZa8n0nmL5yqOdAlGwk7F7AKKJemg81emcLmk4Dz4R14sKTosRWU+2GX3ReG
evZ6f6d4kFwNfr2myfPdTaojel/GwWmco5vXm2YI+61eSm/jSjGRzK6+eFX+TVHafecj2V5Fb6XY
/6lIzRe9GGCf7+U3vWcz+hCW52io4VPI9XA9DEsJ1fyd9byuySmz5SG3JMH8m1XuTQ8JpaRQHFfT
w5CqbwqluOOx/2PBQWcDlA2jPj0s/jPJNUzT01vd4GBryN/1CDmW4U+tiFZ2/TMfF4aa53o27Nuz
sUnchYu1c5VGF9Ihyk7bhLvB2la7dqtteWBku+srW7SmvYwoKVvWKjmx97kb9W+5KOc37nlhk40b
O90bzYqech2nSEsiX1/v6uF726qrBhXYelwie18yOImWo5JQ9ev4kkpo3huFxef7HHcPlfStsGHd
5ldc/5jzKdvzAiehMy0iJ7RyUjbJzoqtkw5H19NW4ZA1m+uG/iFIP1uaBEypV5Wyh0eK3EbZJVvk
0zh7Kx0u+eEI4d8q/ZEvmRSO8DpGP5sUH/vi6qmLWjM8ijD7tDw5urdjUnfloQI3lNGGmbReU06y
dmtbnyTlpmLU2jKLpZ+w9H2nGZ0WGnosUv7fSKF4E3nv/I3A6SBdNGyyTXcY1MOwpKAynwj9vfIp
xLXylTTvKoRhEjX/5XfVI8L148rwI5itEfdd2NqF7/x0YC++sxGNdqfpNEwF8kJCsMj0D/7OWYsK
Q6qBHJOWLM4n5c/rmwQcry71yBYtwN84JCFTIRrS9hkuueP11S3s4FNf7mJxnRfFsppjqgFDjvCb
qT9G/hIicj6dfF7PJM44pSQpRkrFjgs3QuE8C4dVnwQIb34xQJVcX5H4x64ciycc4MWKqA22yZgS
P8uxQPFdXivhz+sWltxP/P3Cgpv0GcAmvL4umk1rw4JnNyvPeaz8JUcQqJRXawHrg/iRosHTODlf
BRWK3BCsXW4EVWStBAcjk75nhr8Zc+//kXYd25HjyPaLeA5J0G7p0sqWpDIbnrL0oLdf/y5UMyUW
kp3op1l0LVqLSBCB8HEvBjJT/SYBzXFumE9Nitjl+jm3M/o38XwOtaRxSXXrP8wwCwDrlI/ZTnNM
ZNjNsy7QxG3Ht5LG+XRw36R0ZNNpZpaDBraeZfB5yyi2EunWVOcMjIlZ4YLBJdDp/Fhk9k1HRGVY
4ZG5p5cCsBuVMeRYzI5jAJGVFFuvKzwtSP0oAKvr9W+8qa2qrmCM1zIxJsr5Dey7F+ViIk3VpvTQ
UMXpZl0wHLTVWyfySgbnKCoiJYaOL4kzydWP7pAHzEabxanH1tYg+wzG7Pqp/uEu347FKa4kLdJg
hixVRW9g3C0gAHUXTDaWgMPM3lWYeTufxs129YqRt2YLOB8qdc5cgxFVITs7mwVx4KapXInh9DNJ
zW5pdOgnDKQjdQc5rtxW5G0E+qBx+kclY4zAFh/vahIGqMN6liU4xqYxXh2Djy+bBbEuQyzpwqVG
31d6RJmyBp4I9rgWc/LK2RQUXNllX1qxP8qgsTOv7KVagSamhZ3cqUBtpMGAqRJpp+5FmAtbY8TQ
cwudYxANYAuRXeBKDiHEAG8HrGVU5w+aPCuelA6mM1pyjc2vvvhQV+E3uat81VLvuyoFWIta73Nw
1ytleJCU/CaxAWoip8XnUpk+2aQ/maT8FaaJcWcv+nMnURHPyD88lLffzPmSeJaLwaDICd8gsH/P
nokhsLdV600UZ2rAQjxQYEAiRE0A8zF+yhdhFMy08/Km30RwlqYr217PUvhetm9rdx/Yvu143wMp
PesP1a4RJkubsdnqyjk7A7wZdegivElmZ3K2GxqByokBw0zF/l9Bz286/zeJfOxJAVquqQQXxgqm
DAs+72/reF+4gKJLnNDRX9KjXgaTeRb1Pbd9E1FlUGURnWh8VY4ooPK0GGPnalHf/qq9jm9L2rs2
d4i8kse9W5ob2TjWuE1WeFrtJaWn+WRQ7z0uYyWNe71VBfBSLYflW0NR/bvh+02DtBLFPTpSjGk/
vZY34wdk2o4xqEdjPHWdDS6rxGu0U279Ehxv03usZHKvr6RdjMUKxMDs8rCenfnOsAfdXevdgsSX
EY6lYsKxTVu/Esq9x0rWwhjtBDyPPAsWwJs7ZtfcqcX0ow6tp8IWUYKJPiz3HGWscupDhzvs29BT
SzC3k1Ky3WhO96VWHw2pOk4W+O5pZwi+7+azJBbYEA0LToDfSy1pmloDZQWh0nLldgFYmuKkwPxQ
5cfrN7l9kX8k8QZAjjW1yTXMFOWocANm05HGR50G14Vsf8g3IVysoU+4uqki5a4ZUHDSVWdUTVdf
SswGLP7Y0Z0eYyndFIGmbIeKb5/x1QStXGiklYk6ywYbv0GLhoOcYfZUZNSYBl54jJVALhoZ8rqS
JwM2LYoyTxkmJwXImJ2obi/dGZLh6pXg+v7Bir59Ws6qmRXegZ3AZRg31m45LHvdj28Vt8GkpAQw
kOv3uOlzV8fjjJpMVSNHy7veZZ35Usjas1KLRIhUhb2M1ZVZ9oRCb4bzWGl4U0E1jD71i3GXmOeq
/mmr8y5pRRnFZoFidSzOmEWWlBSTjTfwO2qpXbYoZe8Yh42IuON1M+OahnA2DNwK9phGeo2Yoj+a
Tx0abYarnEwgLgGIVQNsJuDKjt2L6iBBE17gpl0BRTVDKQHbEr9qWY36OPfMos1oLdd55ixd5HTW
4BqLaFF1U1dWoriLLJspNWpGd1ya2dNEh4MMnr7r6ripKysR3L0RiOgyYrNVWMY7nO3GAEO7O2H6
t+l3NFvBLNPrGAmn9sNsLy18ASIVZS8T2VEAVhh14LGtSoegc7T8qhsTfvabXqG9FMlemESebIPg
A2TufbvrrJ/XD775bcFOBLoAHZtgPEyDlui9kipSvcv7nVYXbq2KIDW2TedKBIuNV+8wKyeZxANE
9I2jHklA9rFHTyYg37InBTl2LMiqREfiLGezjNNk6bjLqukSUJGUp0gS9bc3tV9H0mPqKm5S5d6e
3EkFSAqzZkfGAN4G7jwOPb1E+wPNgus3tKmaBlqJRLOBSc6vMLFJYX2IMBtpdslHi2aeRjOn0Gqn
t6mv1OX3Wb1HIiaAetn8iCup3JubSZtWgyEzhqwPvZk5sxBAefMTriRwTy6TjV4vIkig+s8ixd4v
CDJJCnS6D9e/n+gk3FVVdlqmA5iVd4vWOihPujGyvOsiNiOf1VHYFa40XOtlaaAMUk0yvvea8rTk
ppsl8eF/ksKvZvRkiDA7ACkxeRm1wg8BG5jZi39dytY6OAz6H33jd5S6QQF0uo3eFzOFaubY1aEG
TCPj9Vp8oEOBvjuGP4k+Xpe7aRlXYjkrkYZyozdsLKUbbcdakkNYPC/avTXcjfPgXZclPCNnIohV
2rP2G7a8OeQUCNeWlxaH31jpEpAJAJZuekkhuEGByttMVVd6EqeFnCK/AEYMxXp66+Rl6sTmh6p4
FJyPfayL0GD1MTk3M6GyozbKa/tp8EpsC2JrCBibyrE4jHfx0U5ESiMSyJkLVLLULqyRT+nOq0Di
LftXgeauv4+PaikQuD2IszohZz1oLmmLlGNWUX4wdnpQHlOAXxmemaLcYHygQRywFZHp63gwgGcW
ecRRd8nti/pY3Yic+rbmGsS0UXmAH+WUSWvrFL4eI6iK9n1qPmdq5SQhIFRl01X1xr1+tSJhvArR
ctHVCGFXF/UntTiX8W2Zflnsyl1EWrRtOG1L0TUN8+qvVcWVtsqtORDKSKaNEWz3JbhWmQFyrp9n
a9eOxY9/pHBfL1MS7Ij0GKiRFKc6V/fUY/i+zUeMSJ6w4iC50kvrFQdpR/z5Q+yz4bH0JvqVuvmx
31//LaIDc98WOBhJZYHnbJdmn3OjOqShCEHidQT/4mGCVwQ1XxWNK57pa6kB2gSCY4a1Ad7CFxoU
z5mrVC64PvKX5kPthh4M7c0AWLzc0Y+Ry6BYnDoDmFvo6kAIc2xPa9xmFKjV5tHffhfvWwprkePM
RLZpELSxwk+ycBWP3SN/cuApY5IZlWjA7HM+skiy0GpNBPGsWay2ATNJKhuDXYIO9tb2hGMAWzZp
JZGvR5Sg6rImRqqSHwa4sLJ2kl10HnwWc6bPmYg4ZTPOVYgCsiLMoxtgc/vbuqMkGPcx29YnGPdz
q+hkoAgqwR41853sdY0rbidtXZumAwbV0hEeXrRBAaRVNljQBy5tCpA6MGQn/c/rb2JrmQX0pX9E
8K3OZgiXooghAszVu9dlltTLXBuUm1hmwXzFIfwKrHPpIOq/s7CM15e1XK7QE1VGMTYWmD77Fot/
y0ct/1YmlSsB26f+NkuiARzBlzSZMq2M3VzPbUZGjN1lxccieW7KR8F3ZLd/7TycnbPbKLMnS47B
LHRrfTGO8k2KUYnoABhOTIUo7nSbeNQlogkDZcthrL8jZ9R6VU8X2wJbJJtEGX5EodezB4jdHfAu
Wh4YYsZAZiQA80nEsrvZw9F0C5QaSHmVi76TpAym1E9Vsqv6+ptsZt8mBRlZjb0MaQw/9bOlO6WW
f9WVJBg6c3Jolr+nILP+CVxgYi2xHpIYxNPFpBDP7hOM/hTP82KfTWM+yZb1yVpKfwRTn0X1czcO
O8G9b1mh9Q9g97NSrLzokHvH+AasV6CfMdudfWMEOQD5gzZ7c/x0XSCzo5d69vbNuXQn1qbMbKwS
uGw1ql3Y3Mu7X1QHMW7ZO00ITMTJz98TKazPyNl2u1yiqhmmBOAXWIsxpZcyI4L3s/18/hyLN+bA
wlmGJMOx1DY9mGN6h2Dao2buX/96m0W11VFeVXp1XaZSUphwwNqZtD+qWH9p88H8WLaW5o1K+ZDW
04skDycG0xZmuwa1RB25CtF67ACZYBjvNK+RRjCP95O/TIh+i6x0qCZamNx+WqyZC/54sNbwLa80
HZKkiPA9+PUEuhNVojdN40oUZ0HCfpCrYRrRQShSV2ttpwxF44hbiRFAqf+cht3+6qvbZmLXgC2E
f2bT9GbiDKN9H9vnZRmC6xe8+TxWkjh7MJPQigsKO9+WP8zoNiW3RPqmIyxpizs8jdF4uC5vc/5x
fTTu/dumImVhESPYGeRPcWSBlZvkWqDZ873UESyxl4VDo+iYDhFWn9RDqxQfO8XyEt3yJlIJ1og3
vSoUBiT1BLUkHlwaxOdmg5FITISk0n4yf8nI5tPqZ5l8oT3wO+XKERx/0/ytBLK/r242b8NomnPo
qXzUA4XtsMWe+cz4nmmOkZduEDzgzdSePYn/npDzs3ObDJMxUti/bkk9mtl9YGvpx8QaMqcji4tJ
BuDAxqeskj6h1Rm7VU4+k0lz7ZT4XU1uJ2MQbadvdQU0tN8sfHDVuOjBxV1PyWjU1c4Avx8wXbGF
7NgUsz/qz1hW79omPVXZdCCtFsTd6AmuQCCdN53gaEnwnBDB/TYVrRse/hficpSv/5yUN59aE6dl
UkMW83ash/TKQPcvaZP/wQi+SeOUq0kydbDHmeUU/6VJ/1/wiYguqybwEXXZvsjc5LoZlmiAFfw9
eso6O0zWeyHwiK5j54EgJQN8LGczsi4awlg341ecDYxRZsc46JzwgwLAi9QHrPDzvBfBkW5Zed1Q
FN02Uf27yF5Kk1DgVjGZNPYlMOqRbn5HYX4tgre96hANs55WgDNT70uj+JHJk2BLcDMJW8vgPl2Z
Nr2Sm7SCAkb7SHcYJnpT+d9/w7iq1VF5z+PWsTCHzE/HC+fhM7VeTeTZLqudTI0vVUWONCtG31j0
7KFJJjRqVevO6m3TUaNJcpcwObWqKLveio7Wv4F7CDJGGbA7ictrpyawKYomSOOHTuA8tlXk7aSc
aZ1sqZTKMga5fSwVjmYYH7I5/3rdWolOwgUbWSpTbcT2z26xMrCtotY85I4koqnZPImpgN0JW8ym
yoMfZpINSilJR0dxnhR3zmS2JCRiiGSqxkfiIPkxUTvTsIfL1wUbewbtZISj2DK5Izq9TejwiRZK
6ky9su9DEXXMlm8Hwp2KN6wS2eQh9dQuaQD7jeshWnZuMuov6c2C3bC++2Cat1Xy6/pNbX7DlThO
54oRS4xRGyEi717sLnFHWVRRYfbg8gO+HYjTtyjtqV2Y+ID5GD+PbfQ4E8WttdFL1FE0LLCpd6vT
cHrXJ3pnjjPuJF9OfQFOKPksRaKZ5m0hQCc2NWBZAMX872BokaZymWV8sjHVXF3+WI61a2midrlA
Cl/LAzCepQ+DBGMw1PsqGb6bY71XJOXz9fsXiWFhxyqyy/qZJiCSSdBXM44StZ1INXzwaTnXxWw6
eR1gRBYG+2RAOnMW3TRjpZ4yFDCUOY9cQ8pmR9VCzN3ZJPZJkUT+NNS5L8tF5DeJUjhFVd/OJRVx
1G8+Z3AMMOgHZIg8AE+W1pm5mLEe5PSzLj2b9me5UbC7Wzhd9OP6mUWiOEcZxvOAghxeshIVDhk+
9uDWlTu/DxdnNoPrsjatxupY3OdNpjRKqZolu3jM3EK6TUPkq2FgKtRr6iDun66LEx2NK09IJNI1
VUJ+XdLqJ8AQ7yyZPidNASqEUPmpdKLu76YNWR2Pe3KtvVTapOBT2rC7o3orRb/09pyHghtj5uHC
VL2J4aF36nqJmhgLzzurT1w7/ykcTt8WYEGEBigQhYfBWSyUdeoaj1qpUg9ANQHBeOb1q9kSYQBc
ylYI+JURRP39oPUum2ttTpIdiBJujX54GY1RoGyb4dlaBuc05KIC6UMGbbvgcnylIRWP0W0fCs8V
MLqGDObovw9lxl0H/CAcKi7lXWqnh3gxnq5/t3841B8Z/OVLQyyZ2rTgUGEvexJRJ79Rx/rcSO3J
JjXidwDKeaqiY0gxOaHpe5aqAjhyFZB/4rx9T0BqACbuP0fmIZqapJmlJNPpDqOSQYwR/6GXvtG+
eLD0cien9wDldVpauGRSb2bFEhnsLYMCDyczajn0uPg2SNWFZR2lSMqs5YZiGM1uHqn2XNAvIBuM
bVF9l8UA/MMzwMGNURwVqcvr3ay8UKl1kz0WFt0tyuxYfXUXh6oTFgDprH6ovexkUnKssp+akbiD
jPVEot/kYSnYHNlyhdAuNNVRiUOCyNnQpVTyvpOg1amSHQapupFGICJqyv66or2+wIvDAtbVUi20
mQzeFbYx6UzMZyBIqRfdCe35kYT2y5BNRwVIETROXIWke/x3ylSw/Jbyt2kkwQQWGqeKaKCZlhNT
oBHkqAwvTVCY5gGruR4ZZ3dYFD+pa6dFCb7X7MCqwI2SF35tp0clqZ2QFMfZlvdNH3vYv/dnq/fR
0oj8NDXv+0zaF7F9IyV2EPXpqUywj2eYXp0DDkPO96ZJPC0Lzyi8eUuk+y2GpfpB+R4qQzAlSaBI
2kkfm1tTWm7SsX8KVfsL0cdzX06dl5bSaSHaKLB2m3GFYSkwpyY0Fdrzt2WwCO1LU1/WxYN/u04u
lMU59EqJUqNksv7/JZgthwduRzQEQWdOCO8o8goUp+aECl+K3FOTJkdSH6rhR609X1fGzcagYVkq
UBcJVJ53F9NU5AR4w+Am8I3Ro9/Vo+bKBGB3kR9/NBzLKaJvDGVVNG6xadFXcjkXYleLolEVtWK8
SCftf6rZOwLb9cG4tAOLjgqGg1HDUqRvVR45RYld0k/Xv96mkVwdgh1yZbZCOwWxi5mWu7Au7xus
G/QYAFWaBhCuo6NL4WEMRdwom0ZqJZLTd5KQci56iJToXR8nXmL+VAvBsYRKwSl6H1FVwTIg8+9A
iHXh+0rLax3FGU5xHLSeGpRBEj7ZnmggSHQ6zgQDwt4kQ4K6j9UXh6EfnrSB7qxhEPh6kRh2r6t7
y828KEMJyieVE4is5K4NitT21LQWVs63yrZrNeQiF70ocuT5UMO/i5ts113U4RGciu/x98Vohymd
EflVT3P0a1RfslDwqASvlseDMs2pnQujRhyO7k4zf9G1D9df1NYZTOy3oPxMgCjNY8iEYFQe4hKT
1ZH2gO1noh11EZzLZm8BgQ2CGwxMI0ziIuSxVgAhUWK6H0BuAB/2MbTkltQFXn0Oe0fcaSfvLZCr
ieoGWzZ9LZczeVhzwQJhzO6n73o37aKv4UJOSz09zGP+fP07bsuybNlA7UpBmYLT8FyT4tLOECnS
X9S8S0jrpfYnRYhGsOkTTdRA/iOIV7oJxI451WGPjCkJ5Nb4CTzkfWToTjGemnw5VoYeRDJ5yOzG
pe8A7iVr4dxNZnCgqMzBeWk2iOikIt63mWY76mB+k4sluP5JN63iWhp3f4AAKpYaNTJYxe4wWWiC
Ab8u8Vov3lMfnJa7/JM5HhLvPfvfa7m8J4sNIKs3sMahEZBQ88A241m5aIt5U2MUtCtQPrOAe8Ze
5somplKSjjObMMFUa5L+DJWXTj7GkyDG3v6IKzHsZ6zE5EVaJFajSgEDIKg+Swk4kEoXbJkV0GTq
AwahGWlx6o6ikcttTV1J5nxLqdfjmKkF5tOxYjMdGOqIcdaPy414qUf0LTn/MpVhF0tdjxpuOHh6
LgXZpLq6BgKuWs9bQQi8aTJX5+KeeqahKGhgrGLXYDK+778w4sih+npd+QVC+O6jXGsA5mqlalcu
h66LP6oKrR25S4n3v8nhXrSd60CCNfDGOmN26vBMIgCDZKLa6maujxnf/yo7vweYVxSUzAu0cAhG
FS3t35ARc+T3nuyRzMmC9zTm1hK5R5yCcGhGOohlY1tyw/EjAkeBHrB75tNKEzEtmn5ocMKz/f2y
QJ2j6j1bSnpbfpJ2zU6EJ7797bAugwK4DmxSfgRUleooiWzo2xIzNrNsz/YKbIDEfLWwHx7Z+Hgi
6IPN8QvzTSavfqERyepgoBrBxk5LNOc8E53UA+OcDuVbANp5uduI7D37YBcfdCWU00WLqOaU9+N/
0z3FmU7k5hX7m+480aDktnlaSeO8CzVbQgfW338LFP9tIrv5mAlIIxlUHwIhztQn6hJbY4YojiG8
Vo95NDlT8v0dD3klg7PzAwMHnkcEO5XSuQNoH9opsKd3hdforv85CmfUZ7kryDBjEOj3pEJ0jDpv
YhRz/2aHX/TdOLOuVpoelgsqhGlfB0vzGax+gdKKKm+bG7zrM3EGHQSmdKwsKLu2m/1iX+4Gh4BZ
xUVs6s97TXav39Tr47nQ87dvyNO75USbQ2y8IoSjL3RIb3WZAor3WBK4yFpHcj6c1AoMHWopkMy+
16VgGwvtqC+aqIb9bbFioMInYwU32aL0UCvUyY27QX5e+syvtbOlPgsOuvmgdRkT+6qBqQx+B6/T
6kljxOCo3wA2CxxzeeWBmwpjnB0YgKTRST4KJDJonosT6kQ3NVVTsGXIftEq2pnqFjizKkK3yiy8
eXlupJ/z/NCln4C0kssIWyWXivhdtnI0SPojk/19JbPP5mYAeHuyy83Jpwbxynh4EJyL3Qx/LktH
7RIXZygXcP6SPdoD7ZFCsS/Z3NOg249BfzBOFHCtAllbt2bb2NDEhBDRLiYzWpsoHVI5toyNaqgG
soLY+8NWD8Y0V5RHb33AtUDOEpvAdl3ymNE6Kg+zJPuRPolcy8b30wCViqhexebpRZNfCjGcBASw
94BgbsSiYOSAtzYMFJzBKPa3OqTTpNVRE1U7vb2plvSkGd+teXRnIWvvhnWElluE7Rkx7eO8ijFK
lalmVQUsgEe7eMijm9gSNEW2RICX3QCGvg24I75N0Njh0JBoqnZqeBvVn6rJT2VRK4LdLqfagCoj
2Gay0IeweSNRaFY8V22iBdaN7GrYKZz2QKBzFnc8iDfJNw4EvksdXlhD9fpi/jcz8kIzx0YDnk7j
ViXWNOfPpHnPEwJo1O+BElTp+atR23zu4qjXgxrErwsMn9I5yBf89kxc2UF/RcgLvPFoEVyw5Sj0
/DE6wxm+sFuwWL3IGBbNXe0Ivqc79Tk71kiZf2JTIn4BcDEG5+d9EciyA9iB8JGl0GJ8g42gmC3V
EODuGfalUoZRpdYgKLOD/DydaWAd+iC774RB8YbJ+EsMF+0ktQl8ltCwg77N95qW3+WtLCofbW2d
/SWEi3WUATtZqm7agbojn1R/OTdIYosvvzF7sX+2j/axmwZIL/aG03wFbMRDGzvWqQ6qHYpaiTCn
2dJeXC02pQzsg12Qz1J1wapNNuuB0ST7GpRCGvk+S+r+ugPYMGDWSgofngypEWlKrOiBrLanMu+e
9K66ryj1gNX9eF3UVm7zlyzOWGL+RYlVatuBfEz2xe1wz1b5GN5r9GMB7YkoKdxa6/lLHudqshKQ
V2EF9TRjo3TGcMJjaBWvALq32xH5oZ07rLxGIbjo6O2g2uekz4FdPDpS+lCMsROG7amg9iNmDfzr
n+LibhGUAWuIUVSBcvUim6ysNtP10DAC3aQWeo2ql9uzP+f053U5l5+cCbJRPzQIRiIugjKjlK22
jgFrS+6yR9DV9sDI8TqYqFuCVdVHGrnxBLpQRyD2IvbkxHIvdlxIYbTDjPN9mLHEqZwpdp1hp7zx
8ZVoA3CORIZ5ku7NH9dFiyRzz3jKrTSrxhGSh4826odoO3uI0qRFdaupcjNNVBgQfmL2i1YRYYop
e4PqfRiwte5kPxrgsUrcpnEYxve8R69q/J9lckkMUcI8zNXcCjqvOvR+tM/86GjfMsJL/au4KnFh
gHGdKrq/sICYerkItG1TG5TIxnUOSYqlTRltdWH99yIyYDJQS7dUhe2F8j3ZolS0ZkBHH6XL0R9v
84Bt+Rp3AMcL+v3y+bqWqBcelEkjRENJgM0EG5yCFiQHANEElzIEQFGj/nTWXsbb8bl9Rjp2SM7h
BzXI/epn6lO/HIA82vyku/936Zn9CBDDIUABJ/JF8KjM2SAXAJIIzA7DA/ltOn8x6v/vPDIng7OB
DVGGsZVgA/W897RY2me6iEtn68mtj8FFI2pJJ7UCHEaQyJGndrOT5pafAkCkbL5NQHGTovg99mUt
kins6s31Um4ZQx7agbarv4Jed8HuMoOlBSLGmcGmK74G5tnYV0ZXNAR72eB6/aLYOiC2acGKc29v
6Uw9nheY1M5betd6kMF/eaDBdEpuDJBPODOgqRdH3YtKg5uPUPsjl+8FSWTOiwy4WYFsf8Cmn9Pl
ounN1+nnv6Lzv4/GNyDTOVGlqWMKie3LwNop4Ed1MF6Jf3yUSW4mIGXZwMfQAnuneuCiSoTFyC3P
iL2r/35dfscYRFOlmqIdFjT0cy7bLpmf2/Tp+usXfUlOYQelTwbJgvYMBcASMvj7sBclOpvn0NED
xVguaPn4hk9nSOCdnXCO/Dx4AK4FtGjzLTmntxFygiSo95Kwk3VZx2XXp2syxnWAgoTRtr9fRQZi
i5gCRDEIn7WjCQ7YOEDgulOO9q70GAC1KBG5JNFjEjEyiEwE8BdYn+AkAhlyIUAtCLIX827yrKNy
1kGlNQHXRNkVh8pZvlonMHiJMaI373AlmbNrc91jehvwkK+dLsNN/DiYJadzei90Uqe4S58ngc/Y
/rwrkdznTQZzzOMUIkdXuguPNABaQgdL42SH+ZweF/zv0an313V107iuhLLvsLJ0VbnUqtLiC1va
02DsNf22yuW9XYHgpmu9WbSGt6m2K3Hs7ytxRr9MmWXiaQArE+SEqnE0FuzeFxlxr59LJIhzwFPV
ZeYcSdDVMHInGamrdi57AdWiuhlUrI7DRYNxXuealePrzUd6qB+TxE0/y7nTPZmAko6DwWl8YJMd
gI9PflkxfH2zG/dEUFfZNqurX8FFiEMMwtGui8JAfcC8n2/tyttsP07O4hQ36r2y63zFXb7mPkWv
JfP6vSTAKbuseXPPlHNZXZVlMxZfWGwV39PP4Fv6yIYx+qfyg3hJbju2ejvu6/r4SofKqC77huK4
o5sCLOVIPi2f4h/DwQIFgJcHjF48OSjH/BGzmInqFapn75izDv3rKvY6nXjhzlY/hLNOfTn2fa2E
eiDVHnPRrNaf/4o9DeaiAKbgWX/Qj9PXdN+Ab033Ok8JQrfy7IPwAgTW6lVPV5/EXmyZKjJMx+/a
OCBPIkf5Znl9IO3yY0Kd/qPQNjPdvnZ6zlzptZYZvQnQuNGtzlIeENUz0EvExjTjdtc+6Q+DD7Li
MpBPolDldZDommzOakl5W2AzCQpX+/Rc3DalM/u4/b12yD3ApYHY1++DCObTiW/bA0CwAMPJ5iAj
zwYSFfIM8DXP+9JLAuFViD4LZ+FSCqQA4F3o/3Ec6Y/0U+4tJ+veBun97NXB+KSXLt0JqxEX3YrX
R8gQCpHioM7K2aIltLJoDqED2i6/t4PwQH9hNdZNPPI+R/UmibM3jaqViizjAeZn+5Mavdb0Mzfs
8JnZdmz3My9d4YonsyGXV/4mlLMxmGcviKFB3YaAHqLWkf3pQ/cBNw1wH2yU/9CP+i65z321Axu9
JfAml4Mvf39ci3381QNLkknqaoaQOH1PHof7lAIUq7K9qXAGdPZkRD9mirKOM0lO8u26mVE2T24q
6msVFDEQ99DqCIihmgonM7rqEciobn4XVw6Q6wLL0xz6kjxpyCUj6tR3Yl7Ri/odO/hKOPfSahCQ
W1aSGsGYH6Xh56DmzqzfhRjlv37KTX+9ksM9mzkiZqT3iRF0C/SoKx4B9ewknQh1UCSGCwsAstrV
uZ7DVUpFsISYclcdIPO8K39cnYZ7iw0o6I2uwJWxmg3jppmPSqB41EuONiDxVOKOng4sqn5fvysx
MBGFm2hbYoSOc0poVVpZpSF9/E+5aHKLm2oPdi372UDmWgb0xrgdpMP169vOWldiuXi5qc05DDtk
j+lh9EFVf2Ivk8H/KS7uFGGHuDvwDw/j7ajcwyAFsUswW7Loa8biCUaOqhNNPHA9MqYFExxYyuK2
nV9Znt4GWAH6Fz/idXnpwi6tDs49kEYqwkxiliE90PvubB21l0n28vvxJTplfrEbXPV7HzB0qXy/
5I4K4E4AE6ZHa9+e24NeO+9N1Fa/iXtM0ZiEUEG4AqYDYCRqX0uG812PYcdqZ98voyOqNW2WKYHM
8EfvuJeVJalOcgkKMLqyq7qtq2PGByWTxe3PjIvQFk6PsOu99uW5R5Z2SjYj8gzh8OIfdlDjkEyc
/qtDChyJ099t2/F2Qs7tWdmkU5XZYaCFHkDwCZaE8B6I0IEczB7iTLwsoVPfTM9WX5XzenEddfoc
JbBXpmvdDB59qu7TT80daxQ1vppg6MIhs88ckO0Jqd4E0vkt5poarQlUblaKygfH+lUF+scMsLrH
DGqNJqDhYOe8ql3FB2HOI5odAqPCjMaVG+ZhcLOcxKmqwlo3HpAaoVPTHoMRoPgiPt0RkQnbdnV/
7tfmTFgvTXkOundmOY1dx8i8YEdCjxns+ayiwXNmISS2GwSubzN4f7tjvjJt90pfFQpeK5WxB9Yv
jpnkAhGbqgvQFNbrYxuBnOqGNUvRJnzIDKlhhj5jMTsI4kT3tXmSlRhOW5Vc6+gMqKWAnsMduu/o
BTnVCQOtPoDcXeoagvx7M9Z+k8dngmPcZHpGcSybYpgw7R21OAAlzKGz5pVRvnuPOq7E8a41rDKt
T3E8RiBE6EO9M7wZGPX2tAefh7hDyz4Xr/4M7wbAfZgyQW/476BTn8OybecyDKRmT/SvcdY/DPN4
1EPz3sDKu5RhVnMR5fJbVnUllI90Y0x0RTUtLFjVRXU0f9p3DtmVKhwYy5dyVxJFLFuvfC2R+6xN
boJTj0kM0Q2H825Ratf9HksWjyokkh/vuEaMuCgA6VA0zB+xL7CK5UfJUuphQHOr9Qfk6q0THS0P
PZgDO5+IOPBVBy8u0SC2jZkU1g3inl5VlCSNrBoFNuxzNMT6ZdRqkEqNX9LZN4BjgGfpZab0wZjH
c2hWX1oEwqkzV3R0skE33XLKO3/Kak+JMJChtz5pVOL0xbwIDOCWkQCRxJ9fyqlbMo8NzWZY+6RC
q6h1irA7GFr88J7P/ybG4FIpVS7kApg1FrJH1G5eMarHAFzXToMJEmFYsqlcK2mccmlpJ40NgTTl
jtXJFYD6Ym9gh5oxkM+E0rZcyOoTGpwLoQXY6BeK7vAUzH7zuXbrm+FjflqOagBOcZwOiy7pg6gc
cjl9jCRtLZbTaKhYVKhta2DwQQnAP7KX/MzVd4pf3pkCJdky8WtR7O+rx5MVVt6M2N8HzeXgFNIX
LX+6rh8iAVzsWqQJXfKsQJQ1Ai21O4B5ROSmttzG+gxcqKpJy7SUEtgRAXcto48OI1D443O5I4/d
cQywoL1v7/t7cVdhs2K4lsyFrE2et9OivZoejILA9rgGUoLb3pd96k3/R9p1LcmtI8svYgS9eaVt
thnvNC8MzYxE7z2//iZa9x6xIW7jrO7TnghtTDXAQqFQlZX5Kh1IYcFRTmSQrQrNyjJ8nMWb9ovf
sQLT9mnHGxHMR6osS9Q+Z1IdT1UClpGlr+2saV0+11xhYHH6br4LJPW3nT82e06nIUF01zorz23J
LezSC0+jZAWRybuqy97m7fMAeCZICYCqwkzUpZM2+rJgMF9RcYcNfvJZeilqb4AuvHTPrLNHguIf
4V2TJR58dDJYn6ij1w5LK8wilje4Olo2RD6y/RdQwz+xRuSIGwK6+LoCtDedJDYZWHVSKdGQio9O
cae+pPvcq71u1znaXnBqt36ESM2BNei92YGD/CsmRQDzAX6COu9JwWU9HnYBLsvZ0V/i+/5Un3IP
TA5E2ciqvNBaTpU1frA2VtwKBGvL1Efkk6krwamGdliHvp/sFJncuBXUk9/1XtFuci3U3D5Kvgyx
2mm6cBNq3fe5X2Jr6QsIuaU+KFS+5WXJO3JuZBAfD50qF+8VLuJAbYouetvVguBXMRR+hnix/vsw
Rj4WwCYahibpyfxRhGJ9pfGB26d4EAP4rCmMts9mv3BtgrpsxEGXypoU/fk9ek7ZHblLU0j2oeeA
LnpiguPPvr6orcC5tkg5uzLmZZ2p6N6N3Oig/eHxZWprleDxb0XGM5L7zZLS2hrlemJWS4toEGtA
QUR3g68dCAqDFJX0yA6BQP0XNaXtJQI3h0ksIJVprpqw0oY8JI+xzFd/oquBSWnS2Klee+Qo47H8
MmYTINGP2GY9A7ePmv6PaZrCps6CJFJlmJY9+b05lqE72bzTAhSq2qSOplhdtq/9DoeO9WG3zpoC
IDOuAcCm/+DhCBYxinpxARZUlPxmnD8DQ2DkfVsmQEoKekYgTuU/wANjDhKgKhECt5ZLJ4PMoqqz
asibO7i2QXnMApRrFAkLCoIYNOu/q1brcc7ylO+h9+grgJRE++m9S1GCY23gZnxem6aiFRypEbV5
/lV21feR1R0l4BRS9EQgu2plNwqiJRGQuH4i/4QV415Y26Wu1zjU53ReEJ8zX4cGC1QftY/Eni3d
a29abzgYKBMJzvIcOfLtbBMdweIkAhKL/GKPSV0v2jO3YutK1HgwqgNTrBM208vbt5ijvMVnwDsi
j0KzBfMNKp7x6Eqc8q7JgWblINxwx1T3G7EGUjYSNGspstSpSh5eHo21g0HwyUrzpnOaHpLIgj4E
+zGPcrPsZe/6Dm4mKOufS+1gKIQDBIEQZpa0+QyiXHM4OTbnARIycheMZtgWIKp2eTXZ6YovCVxr
xvmTMVY/rv8Qsi10JoHBT1A2ybIKDV/qpRJUnSYnMTmDunwvp+lukiurTtz/2gqguhCZw5fB2Bad
R2CUoMDEf5l4lRyaYQz8UPBogKfqupWNKAoGCEMBCTTKTVDkuXSBmJ8KOQKI3qsmUL8miNMoGzZN
Z2b1ZPJjxzgF5BNRW6didkVXcNWqfxKzCcmAwJKFqZeV0n2FXkfSgf+hiaofdQ8U2fW1bR05cFtr
oJ6A2jFURij/1qZuzot0STC1GD+kh/6UnGpHuzXsejdgoCrfJagayqbiGTfVLjzpdlqbmiN/Bij+
Z5jgQH3KYr08N3dg9ZsoJ+4qeeklmUs8TgTRs2KYsg61ha+YSb9Bkoo/tnpliPqyXcFreZSCcZLM
KY9e9hjZ1asAyXT5YHAm65GycWlcbDVVPMnDlMfEcpx6XQuihkGzJjRMrn9OmSQt11ZElT2WOOvk
xMClIWXgxpl1KILhtIdBbWWc+FSAF5wHdyxoEp/xf8NQ5dS/9Xyzi/rJBs2npaeFzQ2YnggUM5QD
U6vbUxBz93iAqGasTZoJMXhgUpouNBsAE+1SH94qBSjWVLW7QvNBmeLGS+M1EHfqOs0py9kMp24v
V3xkjhFS/h7CMhV4CGQcoHEMj9JYoR6f2dc3YqtStd5sGgA6tGHXj/mYesvnBCjH2Nt5b4M8Lnhq
v6W+ZOV26IogdXsOXsGb8YH4wUz5Nq4OVRGAX9AQBMkg12XcUCYO1OVhknqiYk4itKhGJ5PM6C12
psP8LT8SJdzSxa2iPAM13XgsSM+Wv63tUwkEqIKjtkyy1AuNu3QAD5rM8Lat2+ZihVTwUCshD0St
S8DFH32REnnoSA+Kp+0lp8EgPEuHc+spfGGPCgw115ShymFFhPu/wWklT2HDk11+Fz1fd6CtGLTe
PCo0JJAtl3IFNJ+CEOHaf1rKH7rxINQMM1tYDBVsCNCFwYtUBv7q0knKBK9kMVHhJJ7gylZz23qB
r/vkXSBZpVvBUVFmY6U1Irl/6TixMkuzGBiG0rRClpKdhJTVHhdZ+D7s9K9AAsyI9HdDS3zV7jhb
P2NB7kpsAqtUvumfv5d+/tqr6luUye0k1RmJvp0vpBYY5nhTexYemtnEuLAzH/TIDSvn+oclPnlt
5eROWFkF9iWYS8y9eGUDspf4Sa8rU+0Yzz3W0qijP4YlqE+rPPWSOnKzEjQvuXt9GVswxbXjnB/U
q3WoWjZ0fLeknnw/AZMhACJHJp9Vt3ln8/5sPUY0YKUhq4f3DmaxqOMQi0Ysi4EM1lNf3C/2aC3u
dJRQfx4saT+j4WDcz3YOWW/mQ3JjK2FZB++nqCKPpMtfeZ+ivlkoRO+DuxViE9OGeIjIZov/dAW4
Cfv9s2USJwDmoMCInJ/+ev1SzkMEk5MO+I6hoBv38t9/Pc0wDLRtMEKMcRYqP0aBioipgFyGqL+H
iSUddH/Zj/b4hQoxO6Pa8pYLe5TXK4oSt3GK7wdFtwVjsED0ecHTtB+cGJiOvxm/uDBH7WBfQrNS
h1iyJ8149bSz2SyVdX0L5Y1+/oUN8hVXB2AKIhmQaCxJijXJDSdoIwV97vCq1uzBN4BTHWboK2Zh
AbX7+aXQs1uwcNtpJ5hZDIiNWAMENuufhSjdpNnyHpTGYyh0Xt6LXlTzxy7VcysaObMOJ6eWYh+9
r5PRySY/1KepSB7BfONGwmC2nHFAr9oRxOg0iPyPWs1bE+OMbosxRWDEd1FsmOd3YTfbpRrcgaPs
iesFt8PEoTuImpMrzc/ru7NxfWFOCqUJzIjBlelTI8xTEs+EiUmeJLOs2vsqqKypmj0+qu3rpraQ
Sxe2yG9ZfYhmKLQiU0fYKtXuS+GMxNMwcrDXujF3oMixQ9He5HiADoak8tVg8sCr5Me5p+Y1/8xB
fj3nRDfU4qdsEhMbEgt7MOMyIvJWTePiV1IRDA+8qC1IHAFy+a3+vhwzPIkzs7ATV7NGyHkIlj6g
3C3umGXnjXiCAy2igo/JUs2gy+oRlA2MoAa5yGiVL4m/QEgEpw9worI0owfeZg/zb1rEcIuBCXuQ
mtBjV8NUpcLEgx4malFsGxs7mhgVsI1rlPD1/J8FOr+eoxGkERzWVHWKKYh4KwpQp9RblnORSEFd
1xd26ECZDrU4lzjl5MpJ7rTDdCjQlhgcYy8SlMIXw5lJILxmjwqUjYqXCob0QCvZhvVeLRfk7Ea1
M7KqsZZovs0U3jXE/rHt45cY4Pek+hh56GRe/xmM70c/Hfh+qmUNlRtvTF+D5r3oGGkn6++Tf18d
2WFIdCKWDi3MiANd1rNWfVxfwMbb5+KzEfdZGSjltg+qCbxO5GVduKknIUtn+/lWXoKBVPlcmEGK
QOPEFW0I6gKNE9yjjV9VJv8jAU/wZPYyoE4q0sgOczlOWdl6aM6HaM96Y20eA5XononQxMT/XK4z
hrICqYIRer19nN81y7sQ+te3kmWC8si+D0q+F1UkQECRcGpoSuNijjML77TpEquVUFf2pIhl2QhY
CT+dIvB7pxpLk2/r+aaD/kUjbSTggOh2RNXx8xhpGvIqdwADBuCk+wVvYJxj9lNxazkrW3T/odGM
putqDsvx8pfCb3xSPdeeQ1+7l93c1W+YuqhbV+7aIuUKyBaKHEpJiIi2cVvjCRObEfR6SwvQgswa
QfJ0DAAL4fyhYKRCW4/I9cZKlIsMkPxK9UUHnBB3LCDa2mE55k7xaNwMwGZD6ANtFhhmvSJZH/Q8
2bI65a02pXIyYV46vAGDpjvtgl1xg0rHv8G+bB0DEfnyuZeFpjF1f+eLUOQZ2F/d4q2z1X2PC1S6
CXZHANDJwID7xQJskj9I3wQwp4DmCaXRPyqjsrGEkZrjQGhRaCWJ0yjPDfK3UTDVqnOun3GWLSqF
mvm2Qym9hcbg55wrt3ElunJ3F0eiE4w/rpvaPBiCASAe0kMU+6jQL1bzPMQifKUqKieZnwuF+WTb
Xs1vE+RTrtwi1rpW45cw8eKXzJ+deJfu+cTmv+Zb6QFKnxht+ar2nF8UVlrsrq9uq4+Mittv29RO
DjmK8nIY4OJ5z78vdg7WuhRjCq3dQ9sHoPmY2bXa2lC8n6DApAA4gYTocrVGVUdTzsPiwEMTazSr
iknDt3WbKgDcoY2r4b1In7NSnxoIS4oEji7vIzAH5QDCp47uC/fcSdnrgt1/I3p0uV0XAIuzpvi3
jh5I8RCwgaeDUgy1QkxCLFWbp4mXdx84BdPYW0LCAgBsJXp4byNRJnqPwNhcbmPVTKnYpFniQY5J
h0zE4iBieoSnADQBvGRh+nXw/gIARh75/xilPHVO5iSHvCQ8Na9BnDEEumWEYH657pSbHrKyQvnk
yBURB6QgeixzqrlcWiNFgYzI/9MK9ZVEbpTwDsMzLBzHm1ronkIU3v/GBthGiYwkj7I2dcdJU5Hn
xQgbSjWYhfatmFnP+nP8ocMu+nkqoZ2UyQPj0g/Q5hvKZkTpoHX6F31fYfK4ei0O+b1wUAC3QvsJ
uiFgPBETU7YVL7wbffEQ3CR7bk+m9o1jJuMC6m+5O6RK5V/ULPXVr6PrpoJRC1xM6jbzXt1DjsCr
HrkH/YgaCnQI+o/snVUl3WpkXFiktpyLQBISgAUODyDAIReLXLPRR3RbPXav1W6ylH1pQ7YiheiK
ifZgYTHD+ebx//1FzrWlVTjPewh5Vh1+gdSbqWqq++rrF7kXuliLFQZm72f/ogq3GfRWZqmEtMur
su0zkEf+IhEeUNyUXfbrfOuyWn9RKu7ofMqVKljDvEgs7XyY7chI3bF+bNUHvmCk8lsNk4uPScWb
OjPkahqxlZ092HULdPhiynfSffGQOeljZjEzNJL5XTlN58xx/e1SLgiUHv4q3zfHFGWH8Ad/y504
jAxr31iz+1tVxovlUSEoqYtukjvspXpPoLtnmpldbef+5M1MNB/zZFD9VCOuOKRmsHbezMVEnxil
6dZM97LkkqlpQqfaLOYAgpnCbCsyrOZcj+zMD0pFq6rR+0Kc8BuI/JiKYaKBN1X0yzmvdDFEywak
bBEGrPf4vCurL9prwojCJiwS1voIezz53VG5BRTVrX9wFpD1M/Aw6kFB5h+YeP7ushMLqPMnT68E
5Obvs3luL61+hKKFtb7w+BH8vgNXwLCTMasW7dhshqwNpskAkmAWRGOAA/NeNJgoW2PFKJV7SoNB
ZfTGXBb4YDODXK+NjjtdXseDRNbmxTfnSXxM/jS7/nMAUSQB2rOmXBmB7owdXW1mh+FaEaSb8KEq
sULhfpREazFOYfGQpqWVh8aD0bFSOua+UpFIGsoYUBbU78j4D/dByG86Z7ZTv/fJ841naQFusYtc
uAyVBEWqynEcaQmcT0pjRg3gJaIVWdKuR039e39Cp6wDx4iybwWz/srC85QBa+HM80PFqHKqBUwV
k4joBV6KZlL3OL8IdriPn2NUjASLsGtwP9MY88XkP0MbrQRmmZGs9kpcFqnYldVaUxUkUqYvgy06
0m45TB/o5flQXgM2Mttr30B0wbwONjPR1bmlwlWgz12eKBNUJU8ngHeInPoONfDvynmhf1USWR0l
uggztTLoTYpz7iLuqyfRUbBOMp6kebWf7GqXN+cd0yrJiK7sLS1XCDRayjXEtbs3XLI3mZ3Y8pdE
4kXqGl+MC4BxwdKlFyUT814NUOgc95PN4UKPMU8qgy+GP/6LcufmI+n396MfghijCovKwIZWn8qj
8UnavlD8crPxzArDHtpj+AtdLMiVuRh0En115anQn9goV8Y5kKgw1C+d2qs65K9azqkk/kMevXAG
hiRg1sjIX7rmFVT8CfrYUHuSeon3kq+fkqcUPGPDbnrAOOK94bX/YkKGFWTph3M0VEGZqzOJNfEu
c4dXkTODL+k0OEB/8hiWb5jUBSwPoQNLN2kpJxN/BGpYxlR3/gP1VuQCoVXs+53IaquxtpWKKLyo
ovqtYlvfXtrMbJ4kAhj8+kEsSt+HZ45ZjGAlmTI9cqcMatqRBKixezBIR1YLVCKEKveYGDuwnl8M
/6QfvKGayoHaJoknSwZSj7HClVDKNqfPQMwY2n+vBnOZWMkk3KxyAa2SiiiVsJ35C0F1YOYO712r
M2cXkCqwQzJnClkLpLOdQZ/nQscC+WUXzpA3XSqzDDJTKFRWaY7x0pKpl1alFUEk5Vhb8D6/YPq+
MBM3PBHGAcHpQLqX3qEVasV4wjNiNONM0JzjyrgUvTj/uvIb8zyl6WBk1R+PZwg5e3KStVIq1kRS
0f2S5yL0ESPaUDFmjxGojzVIzsHdgRGjV0i74XOyHuuMgC1T2U2AL6mBzh8XRPnOZW9ZIVqMzWQ5
DBVgDLXtx1IFJYvsSeDvtES88uCnuaX61c/4iEmlm+YhdZnYP9ZHpAKNGM9yzZHKi56auic7IAWT
oAXcQo2k9AUn2qPcM7CIzlkRnGb8rpdYkqsW+/kr2OC9fhh2obcQtMBu/CvyOXDwY9DPANoJtFfU
9xODKp75hKzyVICWQ9hpDn+LFg6eOqEdeYxvuRm8V9aob5n3YBhXSDpRCh5GOMfvmPJFMG1toHcB
GpgyDI+SHJiZh24+eVaGqY9pQEYORNBYJu/xs8UV5gR1z/DQ3UpHaLA963bjLLifC4dosLFPyfYd
8ts+zQvAcV2cpSHwEZjKdYYnZaf75AXLH9tbdvl880yujFEVPGirc7miYLF1/yk1nyOLuHHzRK7+
PnVnyJk6aVmGv7/E2mDy+nwoOyWz9Gpw28VgnH+Gy+jkmK4uKCloG6jvEAcVTsl07KT7RGLkFKz1
UPeEWI9qZmTwyqk5Kcr7XBq7rDesoMnc6/7P8EIaJKVzy/+WUmSP9IeHHWQofHYNg/X9yXpXW9ZU
vZBmE3JcozoVnOAlOUsfjGWBihr8nPBLncGdQYDqAH7vgFP6+lZtB8KVk1GhYoFsoMgVyLrIiSG6
He2Ju9HtzATThNv8+Ltwv7JHRQhhCENpaeFn2VFHZKhuE1t7MN6r74QSuP9gcpyT3//H8+C3PZod
KGjnRY1r9LiSY/2C9vINdxBu5fv6xQht6bF10hvSccvxssPzVY+ftcbEtDfUWNIIZSF0HjAww9hy
xlelCYPUYNYLbcY5MHaTyzu4DKCU7i57yXoEPR8zE9wu6q22gIojgDkCSAbdd5SEpiM5DuB+xYEQ
mdP6rIVRMSQz1CLDoAo0j0G70EQgXhqfGHvHiCH0pLfQgoV5DGFCMQtf3YP5xSzB4Cab3145j5Tx
wr9LvVbbRyLn6pi32mKU0M2Bx4axv2SLJZZMKj7ytrnmpVQoiZsg6cFwDN3e0NO1aKf2pSlGHwJk
KSfxORDugrkza5B0M7aTdTqoADP1QqRAIw2p+0lddjJ6X4Jd7qFOgewEIFgUR5ef6VftNicWeHJr
UmGdERlU4AEzYK8LJQIPaQM1kTmD2kK0iDRGZC+eekswNaltJGb6TT3Et4bPSqlZoc+gQlHLzbEk
LfCl0UpvOl85DChT5qYCbI9PBmHjRz1nnX1y1v7zhwZw9dKZOq5VwjJEoe4fzsXeJhSEJVopA0aB
WfauH0n0wy/t4c2ptAkK39hl1MzQMzlW7nAAaHsAC2pnCaUFqmef4VWbhbp/TozOUwEHxEUzX9X4
tJA+BWkImGU/eJ93S1tkEjAQB722n3TISeZgiXmE9y5F45r/EKCsGuUg6+5f6/nz+rpYe0n+fRUI
YoiJJxzxlyrKQSinmV3KSNxZFqhQEwyZEVakZ6kPhVl1n23CEMIQr8dPQCwv15Bl0CUvcqxBPfUO
aCAdBaWBE2eF+9H7RYaJ4EYmPkiBXPLF80w/KKds7U74+v9tJxV7MM+oYZymB/pkCiwlX+x+jhkZ
5/WkFkQXl6tV2qrgM9ITQJ5uhbNmLrLk14Z7fSEsK3QcaY0aYBNYicfOVKRnKd9plWhfN7Ldvvp9
qGiEQjWkRhRIsCLfQ7yEVADT5xS8jtw95wEqYUJQ3rlukrGuM0pw5e9DN0hCea6sdoKnQD+7AZo/
Y3gkywgVK6JqGYVWQBI9Qisl145JjVlOMIVcXwoj1mPq6NIT8q6cCokInCvmCEIzsz/pd+ojaplI
8QqvO7EASIyXKKZCLg3imYPxdgLvmPf5jYQ2VHaYXUKyQFLKv6E5X12mYP+7tDYZRZKoBGc4WoVf
QqO7sDM79zrIL/GDqf3Mds09ZEosxq4ybjMahSDz0yQVpKrZOhOK0pi5wFC54mik6PfIcsf/8A0h
/qiIkJsEMcDlIhe+notJARAX0pIzglfvkXlKzFqUZGSMzBWyUvWteKxClkgATYSh/6kLquhJqelV
4oXQD6wqjPUuLKTBlv+vTVD+3/dFHwccym61sHzPG0yRKLAT8Uys4VbkV3lI4CJD1oii6uXuCRkI
2FRSgRIEc/kUXLy93OkDI1J462Q/hZ/ykZDushAFJPbR9/PaKhWB9WloSmURyNsj2LcemRfgPJGN
GdnyxLUdKgbzGHLv6xgvZRnjtiO0NEFjXdzWXn5KLcBhb1I/LM3kRrShRfZt3EsJZkxYa93iAtJX
P4KGcChh+L/TOSOEhvXG2M3KZI/QsjebUXvLKlDSduNBC4OTAY4iU1gyP1QnPxzBRGo4cc3qjTE+
OY3myIp6lvURm58bbeR0S/tThnRKLbSRtUwDa2p8i3JCJ4Lt4PMmzBM05YRQc2o1GIixDdi/2ocJ
Qns35T04jz0OkhOcDYKEPUGzBgfxmN2jp9OZol0/YWwMzGDNyQDarLJYgXjzfK1+FJXw5EGu89Wi
otHDlydDRfmslWyhWZzroXDTDNg2QOcGmnuDru/iD89GxsvAsgbGCL6+ftcnwkmpGWjaLTMatOcw
Ow5+XOzy5SFOAgE+toCyRKn3Y+90pVMUjK7K1oldm6BOLDS9Ms3gxgQX13TsUS3o3epGZg/PsZZC
ndi+z/WmrZD+EcWRZASfsNkjPnSN2aimRrBOKSrE/DsYHK5/qs1MCnR7hoLPRLhsqFxgbgeuzIoC
LoEHJ8SeU7O7DR3Vjm5UFwpGz9BjZCRvIvkudBjUdMCsFQhEYTqYbMYqlVq4cpKFJv4F7ooPmd35
0k4D7Huyg5/aIfDBDOwMpOdx7gm4Z4gXsBSQw/GYbbOtW239Y6gjIS48twDMTnKh8qUIbsnUIulF
lsmx+94/dSf2nPImOmdtk3LcVsVAlRKD0Uf4FC3JTh/wFg1k6P2db/E6AXvv5JQAYRUOYuaQYb7X
jN8wS8DmId2qtWDAWAMlFaaVIGd7+S2qWc21uMEZQkf2LQ/6N8jqPqKj/xYagP4OkZ9Umq2Xup0s
yV+8INemqZ3vBWgWZ6KeeFKtmG34gytahnNvgifXJqiNrnsFFL0pqlUh+j7QOCBElsVtf0NorvHM
Q2+UyMy0twpgA7HL7DxtXTlr81T0ELlGavoYGVNnT71VPGG03xafhZ0KSHefW3hcjkfIMjO54TaT
Q/AY6kQcXFChjXf5VeWkloxsnmH4s/AJAHd6NVAWHJEa/jVnL4yBLhm8mtB9pjEglT5xJaQCyYQi
QYjGjg65E/JchnwW91TuGEFrK8FZm6M2Ng2aVNJnBK1IsDUTnHun8/cUbPD6+/yOFbE23y9re1R4
VruUA4sPuTe9EU396TBAqULBbG5zpghmrG7LbVbWaOxHWDezpkpNgtR+sJv5QBi9IYhUHDRPPqZu
4PDv3T27NL4VCddmqeqYWGv10o4gyUqTt1E8Gii3Mha2FfgBjwS/HCRjQf9FWUgXMNumSpueF8bd
Yv5ysSs3sTHlMJjJS/4UmMYLOPduBZ9hmdxi9JWztkwcanXl5IGAy0/E2mQPz+lI30E/+xzmUVrO
FacCnpopSLi5n0S7ljAjKbxCBR9liKEOOIHiDMLHjszVuNVxThh7uukrOrgFCLOOgLH7y4U1yZg2
glqlXg0BEbNue18Mp1cQ4DkTCJmv7yL5W39sIhIF9O0lQ4cywaUtPo3iSJ7kxAuSfTS+jfmtLn1c
N7GZjui/bdBgSi6GfEQw1uCFOxKce+GCXhkC9vnbuT7hVJ7AmczRs817Ym2VckyQOchLJGNlg9v5
8U2aY/4DuZDXfYBN0HCWPZmmhVxT9xDfibb4Wr9eX/bmV1ytmnLPEFQsHdeAUqLvAFTtRTMUvrWh
aPF14/z3lgxNgEQBKKQxa0f5i952fFCqFYi0Q24XR4WbGVA9lyLTSFhTRFuLWpsi/746cyW+o8Jn
CunsFf6CXltpyXeAelvTPeGhQIvzoCZMWr0tJ11bpU5dHHdNa3QDoliv2oKuuxVf2U3Mwsxsm4EW
AeYUdf4PcmelVhQQJiKgJPl9J+XmLEE+Ubm//rE2/RJS2v9YISFmtYV9G3OG3sfIzo7pTQRBBzd3
eugPAc65eGQm2HgArQeUbPhdLKBbylbs2Qpi619A+csIEedcyySSwvBW9lU/BF7vkVrajBE/wGZi
t2c9SVgmKb+JjKzHgDlSUn5eTGHuzbJ2ru+rRPIDOpKtV0U5SR1GU9nqyI+aIPWnSLQwAg0FC03Q
zD5AxiRFeHhFimLWveyELRhZo9IZQv2Wn9XHCWQ3jZzbamL4Qyt4tZy7XVvsl0X0i3GxyqA+cKDE
suY4OKLi4whS/zZEGW8WCWdh4vrYy8YrF4AJJmlAVqo0ILbWu7sFWbfRqDdtJN6oenC6vmamL1E5
UxFXQVjX8KUBYP837haMQf37AokzguY2HAzVLVZ6FApnmM0FzHZsZnLmT6AukKFqlyxLAcOsGzPx
Kx9jjyCwmA6clUGa6aiAfGTfQ1aisvQb4xg8J4l9fRM2i1L/fHgoHlIdx7Lr+THTsAmk4xjuFiTE
TriX7eIFsq84R82J85mVsE1vw30JjljFAPkd5W2CoQjKpGJS/Febs8XjY/pQdvE7miTHYjdgIqWx
5tdysRdWmDoXnf/w9JVt6qujkNtJct/C0+3mSKipOz+ClBi4ShpncsIMSE3obDILGqwlU19aahsY
HlBs4xfJ1DXtUC4Y90me1KJ0k7q7DdKMcaY3A/I/C8WnvQyVXMsV8oiepFeBd7SoX5oUVJzD+DdF
fpL7/PqWAt1CFsqES0JQfCIejo4M5guQ5R5qGxzfXuiyBnHPNcn//PUgjHC5KMlYJK2TEH1/Pauk
Q9uaCjLWEEqS3E0/okQCHTOzeg9is4nJlbrDlcoq/J+r4dd+BlUjAnFVqYQ1Fk2QvgSMjtfWDSTq
qo8Uw0Q5dOCRmEFee7RyRj5IjsY1y9QFmOZxaKQCNkAswK8zR6DlDZZdHAy4dJEmKdC2Mxkhgrjm
NZPUjSeW/Vy0Ne6GyZXccl96k+DE7+poquAjb276u/IRA49fDaBQvCcpLAfbvP1WDkbdfonSSkpd
ghZYPqmKmXw1d6kTh1bLmSLKtaLZR2Z0j6fEF2PZLLtUkKoygZ/LCN+YkFlAffBxsjWw6JO5kdHO
yVgpqxjN2mgqNAlygHFrA7XVX6PPpBtCygUsbA1rYVQoMvgoqrkMZvhM/dFy6WNSqYwqMcME3Y1u
ggaoiwZeKky1mfaoJLJmqhl7RXefjSwXwrpDdOuz1Nar1K4Dw9RjZLbtYhapaIlL4Rj9O8MpyLvn
z7OgqyiwSxI4zqmz0KrdEtcSqG9R/sbcFymbqf6vCfV+d93W9h7+NkX5fVWXUxcOMKWW3R3Yqg9h
VT5dN7EdTvFMBl0x6f3Rg2X80lVSPmiJp78bhTlArKF5akEUiTCee9yLemdAg3q028FMwSuN2aV/
oW61eU+tfgPZh1VKP7ddUoqLQNiEwx1BmMVOQESJxafOiXYYKXgOHljyz5tRdGWT+ox9WhTNZCCk
lcnkaENsxgqkVdVPBRSZnOJd3+WtJzyQGaCQB18ZL/1BnxGmY5Ch3Px/twXSy8kE8yfmxQcng7c6
SJtZyqIbuwo2HGIMbz/gC6gV5kLEyZlUpl6bpvbSRHuZKA+Mk8NYG7lwqQNxYYfy0kGdCn3O4UHj
fikxqC2ApbVyMKZNxMo5JuvOFuvkhT0qKitRsoijBnqm9Ge/J5pTGByQzQZioqUFlcu38IkMTUT3
04ndp9nKHS+M0wEa3JrRsuApLUGm0Vtc8SVEGfJJhbwJB0rqILOGn5PosYlVt+rXF5apmN0E0TLK
oHf0mrfeIR2ZqvagPaWd9UD0BxE85g/Xv+xG+FlbpEdgQHGQDGWH93ymSWaof6r9j+sGNiL4hQGq
xBQIsjyoHM790LxhuM8cuU8dROk16lviBA6XASrs4ut1m1t16wujxJ1XwUaQDGDmVTSaSOKmY37J
CfzlfrECqHL8C/XLrefVhT0qUQTNWNsL0xmUQuYyW6sofSL/E2EIG6LrhcP5GSgbyv31dW68Ni7M
UjFVaaSwSUMs05Cg4jKgo9Pdasl+DO5bDaK76ct1c9vBBiRRUPcy5D+AMA3kJDouJ7ciItuQPqkN
aHgzRu1ni/QRi/pthfp2E98mYEgTQdlyTF/kxjTeom+ADghmZOfo5cSiSTKz6aUBumn/N1DZC+vU
l5QhUNPLpIzWcM3DGM0urqw7aRgPo6J+KDOHwYB+sFQxdHMNHMCN5ErFclTV+BYPYKZK0EYecvFr
qA88x2o0KSVyuFAs7AjI7wbSLlJTWNksWkr5YNQvYwgNmpazjDS2r3/ujdvzwjh1tyRKnJVDRm7P
fL5Noa1mcmpgdYF0XLjMi2dJNK8bZPkXdckswcDNpQD/4ruXFlz1YeArLUs7gmWEulnSkJvUssAH
LkLoRM+ahQYvSkM6Y/O25i0udo+6RMJYzcCigt0jxQ/Mh982uxxI2vSWhYjbqi5dWKIuDbETtXIw
ZDA43RZP0+P4bLRIrsCUOj7/0lBoXuq75r37oXVu5GTPrClx8ln+zA3+ObD0cA34vLikM2K8VTU0
P6F6Isc69GBj0xC96w6yBVxeL5UempE6KOdUKkwRehzhVrgjuWy843+SVFb/llrcc3tMjwv0S4Bs
R4vZCh+J9l/sMmsDJAxdWzUVpoIh19IOUvLnAjEEv83lI/SM80WdeSxeE4bT0lJIul6G8Uy2WAPt
UF1+1+dXsWFcmlscLhebSwWbdgTBesWj/ZodDTDy4THg5HiLI+bWpUkSn9qffczWuNyO+0pvex/7
arNazsTItW2lgk4BxE6lxdAgnqPULkFuqvGM/gxrL6koMwn5ZIzQr/JaAE7kArQwUuVoBuOu/A+p
3O9TQceZtOsWUcEnG6345owwskqreFVBHpLsRCaVwRZb68XXo+KNuIy1FhN7GXpOhJNZvq1MMj4T
2ywtc9aBpwKOLHNyJOAroVGxU6F+VgujOXBQDGaPJl2/AA26uplFc5ZC7o8gR4cjmUkaoGCyWPld
tmfVS7a/mIT3vgGMlgQK48ukURmluv0f0r6jO26difIX8RzmsGXsqNDK2vBIss2cM3/9XPT75jUN
0Q3Pm4288KIaIKpQqLp1byaDo3LQrPM4UodqI8ni4mTD2/ORPSm9ehQvFunkuzLyqc59zK0IjW6l
RWtVyrPCs96I6++ZhRkqBVfyIA2GFCcenbQZxEyQ1IOunhU4BO8VpKBo8M0KoZvIFP0XLBC69P/u
qkLFySDRa75SFRJVoo8CaCRCazNvZoCBvrLwrBWZuLg4rt8U6w9IYLsIK9WZkvr3jzm04A2fDTTT
4q3k8qNpAHXvm4QmerTCG4ALA6u6LY/+Z9ggPZ82/dv1H7Aaxxb2KXdU9bTxpw683l0Fdg9ufIpk
jjHXspr9L0xQ5zWYVU2rfEyRde1T3VdmAOqSKGtisy30pznj71NDYUW11VvvYvOciyweVtBA4IYu
Ro2jJfij3izB8435E7t/Hm/Y/kFW8O0yWFijDq42CF1SKBOuvVtoCG3qPREK/wvPX91JALgUiO9C
nI/GgmYtHzexSJJ+u0RxPbT7H6LqDrNTuv42QMcI6hbZlwC+FsmOC6/1WEXA9drR4hdQdy8GAkUj
hoCbVwd2uuVx66E9iZlWL88cTG/Y4WSxgTrrz9aFVeqyTUpOVP0eVjFLcWZrKx8ylFfI2CVIsZ3I
Ti3Ove4XqyFvYZLcLYsDJPBzEooVcvwgbfZzLDxXfmIjrWPN+qwenYUd6volg4cVNEFIkb3F9D/G
RcBDwy6yr7WIoIJ5OTqUn5ccuKMzqMViC0cbaaBV/JReJOiyQ3eE1BskSDqjRJZ7s+Zc30nm16P8
v/C5QgCtf/K/F0YE4bnongczJTB65+rYe+HbAquzyvAVleo3xlwkzC0BRkwYlJXzZxBkOjXXWEZ2
E+soDXY8ozNEvtS3IHDZYZUKAp3cI8ueDRSvs/08vGbBaIIb1BRQg+D7gGFsvXK0sEZdV43Iy2VS
gzOagHeGm2g3nwhtIJ79G46Z7DKtUdWGcVTrXpHQfOI25VZ0wC5nCZ4GoXIwUVqsfvwZ4/R9JzWg
2DQdtyI9CQKlLWXUjHMbgLQz2wftRYapTQVxNnXLQzkJWB7i+eeKbvllvBW5KalmDB4/1qt1PQ5c
fgu1z1w+pZC9QMjVBv9XJfl3XNBDQTf1GE6yemHJFzvUDldGX4VVgytE9oxXDDLsZdAecF6L8MZG
kq5nHYA8YvYDmAfoFfwe3cYxrtDpl0i6WoM5NXmvThq2N3Trff6r3kveuWsNtgLM0o4jY62rKcfF
OP0OLwOjEmsFnlnmPiTVBxA4zZp0d31DV7/bwgjljWoqBtMUge28LZVDUpQHLfWPIKJioHZYZqjj
MUyiEPN1gOPRVmbTvasKlNUHFnX76kNGkQxc/JIqgXz898+F1HtO8RlRCxr1Q9F1DqDcpSll1VOR
ZqzC07qzL6xRV4UYFSXfojKN4gVK+6BYUTDx7JCUBuqgYAxkdfTX9/CyOuow1mkxDHmA2RqpQwMz
eNaqzz6rzevnYT2oXFZF3wccX/VFUgKSXgQdCqTzCWqpsZnXiafmxr7MZVNSEquqS6uAmHIlmZ04
OBJknd16ilxZBkEIev/HKEhvgOdHExIvkbwrn7pkfhnT9iRMZYEhkWY/ySwekdUcAdIOkEYGoEU/
L22Ri2hjVcuVjg9CXnvSvt0UB7AMblilonW/vJihUp6BL8tEIY14QUcLie/MeMpY1xYJY99Cu8qD
VAyCgzxUHH4/yWMHWqV8wCuLEPgIGPvFc5zIp9YfEJe2Ui/4D1oBmGAioo2iAFbDc1602LtEa41k
DnCXtMNr3g5WqPaMTPHclabXtDRB+Us6yFLYG8CR9y7hG4+BATVuRxspuFvuSTeHdyNrhkqlehD2
6IDaySPJWnNPt/Kn7FP0hg0R5GExFqwFjeXPotxKkNVc1ircXMW4yRHl81ct2UUcq+S3dmoWZuiX
lhLrIa83UMMdysJpxspOmZkVYyV0PiC2nZ4UmH/yRt83MwEY8FkzK5U3BWVghAnWaqh4HqVcLgxk
JqDtg9jMcv2n37FSivXlqFARgiMZ37RE+yQJJa7C23QapLckByhV6E5ZW3pgbHy6HvVW32ugJkdy
jzEjTaFfjL0wNBM0qAhAWXogrVpSmyLllAj1FXSm8yNrzF5ZXR5kMwwJGioKUA2/u3jH6VCarNCs
GHnRacNxr3OlV3aNxY9I8jNB+SwlKG3XY7gfC/6Lr7X3oJuPvZDvijC908C3x50ZRfrGRUFmOzT5
icuHPa46t9Pjl1ZWrd4vtqoO8oWomw7G6O/KuLuNWiEz5x4ciUIampxePI9iiLPSHaUi3MhhtNdl
bTaVfv6MQiXdVkq8K7UBFEbpBz9OmQ38wnM7SRuE9ttAlG9KTd2GfrdPjemHKFc73Vfcrk1i0+jj
0Ix1flNM/A/GF2NtH3UCRXSXYj4TEbBc/z19rLdo03pabGFtgzs+8257Ii9ehSU0tVpWFxbfjQrN
Q1L4PC/gJToJO3+yCPrX30Izfdt540az1DvlWH6IZuZOolncEdnDv1D5WHtECWTyAUMsuozx/98P
D59KQjVPqG32bvo4fnWQbVLA5VuWTn9+ptaW/Kk9sys4q0nPwjCdlI5BhG85wVGS1PS93A6c5JhD
ScyAhMLwwmrfroYZzOioyL1xOX1L6OoB8kUFIprefYjjmwy1GMYxIsfk26W0sEBdSrNRcqmawEJt
o2ZLgDCgswxwhGTXf/kLIMxaEod++78roj7cGKJ+qkc6udiF1/BQbvkEXGfqm36Y3KyxyUMisFlF
mtVS+MIqndQVfSiJlQEwJhHfEFGwFTYE+/KleZKT3bJomP9wSP5dJP3EV5RK6ApF9F1y05P7XX7T
HNLll1CZzVkkGGtp33JxVCTgfV5LcmlEZ7apKmgugjjEAGWd1Rn1QesAeB0M7Vbl1NocfXF7/fys
VU+WtqlgoJUxpn9JxzkdDBe0N+6cANes6Dn4bgTANtT26HfJ13WjjDOkEq9Z5GoB4kJcg8XES3op
MtMptLgJcNq+ZOEVVt1PIWN/gPbjD/We0gZ5hgQkdrbuDdvXHSNlMSysn8yFiW/+F/NRTPiiCDKc
MEoAiJ7vuSNIiax4FyfmfwopC4OUA0ZCImdK6KP8FPsfRRTc6VJoX/8+17dNoZtccj/wTZHAhD9l
plB88QNrtGg9X1F5GSNbokK0in8/AvrUQftWjDEuOYHVmUDZZzMj5OOlM/7i7daLHlidXKZNciMv
jt1kQKGs90MMof8aLH8yBTtxRgjoSEDvj79i9Oi9oWWqYKwedg0T/WDH4FWJnsgeeAyFSiHQEOIk
m5n/LHbAcBcz6x4gjvrtHliYoc7hMPRT3OsY8sNMxI+IkyEOUWEczoiAjMm7H1IhuZ1GxgsTpDSy
gNkiZD2zpTXxF5cUzvUDtFoKFha/hjqkqHIlBohk/gGbFKdgsrXMBZXhRvCaQyl5CvBap7+Yt1+9
DS926YntueiViu+gp9y7Ooh92n2hOQ36iRIAbw2Uyxi47FVHWZijUuAxHOU8LKD9IQP+JKoZ5oYY
PbX1q2hhgroc4rAC0pZIq6dQzgEh+CazoPC6nR1Mm3isRvpq9wAT2CreEAbqIjzlliLSa1EjhEXa
w+BUN40V2rrdOjWgJPJdY/tfpDUpZiZEaq6fmLMEzffze7FMO2ejpkFPuMJae3abm+4Jw9NP4la5
DzxhwzmEL7txi2MPgS+MS1mtVx+DW+BP57v4kL10BSMErsd1HRPWEIDHMD6tiR2mWqBGPIipul17
mNHs823SVxyfRZsoFrFe1+vBaWGPHLVFcKrnTsTk85m0THCrnfwhYdW1o5sdakA+D9FipvQUOZ3f
tnxhkv7YA5gFeNCNnhFDBCRqBBA5JIkwt2WVaVfhZwCE/7uf1PdttFDJfB/rIwpQ3bGFvh6pPYMj
gpHRrL9vFpaoS1/odCXmCV3lEFrhXbSv3vEBD/oHjtENqqmDOzuY0S3s9hk8J/ENUYGAbsh/KXZC
yFcTRFXAa0unQkMu5cCgcQCKVPxtyZ/G4Ulg8basnpmlDSo2cOhYcAYPb5UeghMRt6qOoMksTRCN
WbwdO+VPVkljdXOXJul8UdI7vwkwT1jb4mB3qokX1D1nFa/9PrES0awO8YuwK08E5lPsi8nMAXWw
WQzka3fq8ldQzhJo+ohcGXndkIq9KcspqIk5q1dz73pUWsuOl3YoD8l8aSjGiAe36gBdwf4oDb+M
LDa1dNfj+Sixy6Ysg5SXZGVe93yIqEMEP/WjcDftmg/oepP5XEcPQEHc2eBiOrC56lZhzsu1Um4z
9GER5ym+bLfLt+N23k9vOfS6ZDQbCWoruPWtxgEqiIklXE0Wlpap1CUuKwWFosB3/WN9gJbiPnJC
W0YT3uwtEushpHhiVa9WQapLo1SGoqlxP7eERjTBhHngBY3JmfpzdJ9ZmH7+6uzZgYpkb0aZJVmp
w+/ZIX8teVj8AroSEeeQnh1mRIiifZ7DN7VtreundzV3WFqgYpCQyZhMI7oTwm3jENSBdkr3/3Bo
GDb3/z57ZyyNUcGokNAI75TIdwu/sRIFQhosDjhy+On7ammBij1GzMkYAkAmncqNWTb9rZI9BIns
yNrP6xu3Np/221qo+DIUQzLyGTZOhS5KAEnvdiNug61yM/2Mnjo3AT9OjWOJ98IexAHKHYsMTVq7
mpdLpQJPXwXC2Kv4AWS6ud8WNw15WLr5rfqmONOrtIvu8k1w7PeYNX4stqiWu6mnOtJWe5jfjAfu
0djKp+ubQvz/2u5ToWlALV4KWx38bAXkGgNF2UZgLhA01Z2q6LnUwofr9ogDXrNHxaN61DFUHKOP
RxIGcFR6ihduao/1nGZdojTjuwwAkBSNaJ+QrSaMWepwX+8HlxD3I08AQN3qWHMyq3n28vtS0UeP
yyBMR/h+9Guy9B2/Q00LTTIfLAyNy320TvxB1IeZLdhVVO7FMBTkseuLNFNtJrWQYviQdnt+dG/U
LZ68HthZPKaoxvVDLH0b0a+7Ygxz3J7qPQRPgB7TbkhmMmz/AvZ0PTZI3wb0ZTGKOEkiVIZhCz6A
yiL5uiTamUOQT1xpGRhKchOXlRGtHlNB5MGbjCxPolVdGmEah8qAYX5HqKzU7eSSni3LzOplsTBD
eZ8/KiMf1vhu2ZzaU/ma8Z/X3W01pVoYoNxN07N01GKcSDRR7wZesLI4tWWecUmsX0kLM9RdXyuJ
NmeCTwLbP4NpYDBw/qm+5x6L8n89W11Yo9xszhMp8cH+4ha/go8R+OJn7rbehpayKSA8JZ958Yz7
6ECExSOTuxccdNsZ8P7VuHn5DfQ1n3DGkCcpNhaMr7YiPiTAU7fz5DbTzz5mfMT1JG5hjLrxNbVo
cp/0gger0i2oNNtx5aiCq4BURbLmBCUuoiicHst3dkKzHtUW1qkUYAyNue8MbDfY1Qj3tgjNV6LK
DXpFd/bimxlqs4SpiAUkYzgHDTYQQyn18x52q6zd5MZg59nLde9YTxcXS6MyAkXmU6Ma4eaKqXrT
M/KPB/mZ4NSCo3bsQPpxk3+O6Fylm9ipBCtiLXEVMy8ufgCVEchq2gIzgjUSIWEO2YBgK/vAMcCT
rXktocLd/cWQPPli3y7hhVUq7ARF1NWxCncdJnToqiPnTLf6bbGd7MJlq40zF0kFoVrKMr6e8AZJ
NFsG+xFwz+WWyNzGtv5YBU4VmeUM+J/u26w8YBU3tNxgKjKpLUp5kg4/Bf31BjwEFfa4fgwxlZC3
ZrqvN5h7JjjWcsfZzZ7fhJ5/Et9Tqz6ySOhWa0/Ln0KFLfQS+XCosA1kWjj/0dxHTmJFB52wDwvo
xzIrQddjlExnBX4w9JyPNAhvP3SA7OFUfo34V3YaD2KnGBRGNzEv/wbxvfrg/feAASn0ez7ia0Vd
gwSeZF+8lZwwNudmRxHT9YSQqrNzFbpXpaeAGJ0Ndl3NTxa2qXAFDFGm5kqDfsAN4ZQmdMfZlvMg
844PfD1+MD6pzFNvl7Sps2wQscPpNr0bTmjzodFteAns5U7oGD8Y9q47rsxT8UqrM2EMWuQLjSO5
wE+kEB9WQ1SGqm3mGrLNyk/OsvF/jhRgnPj9Q1aCXINeE/MlyTNvjRj4GvfTbYTGCsh+MQbpGB+y
OTrxpkSxDeQsYmi2T9Bcj81uZn7Z67mMTMvJVKleCDIp2/Sgiuz70Ux9WNRrxvuaZYaKVkUXQCJU
jgiQAq93LCx4zZJXxoe8nl/KtFjMyBvlpMcojggP9aG5ibfirt8CKuEiobjlXzFU6gHVgmLfsFG2
120z0ieZp+KQEKpTW3I4tDyqUaKT3ha7MDSbm8whF0+0HUArnN5LtTk9lp7v6O/lE6uay0gY5XNd
efFgSUS8OdUZBzlohodWAcbH15+LOLqpizo2i7r91DLwQgnzNigbdAnE4ZcK7Vbz+lasv5suseL8
/4ufgZl3zLWTCBnpVnaSNniOvte/iCRReWQO/jGc97wnC2PIYlBH19FTJm+KDtJYIMA5ggjHBWcb
5l1LmyX3wdxlKjw1NUDiao17Pj5oZ+Z138aj6X2EHup/xOBc7jf5/CRfrK9tBKWMR3xTwuwFgeR9
aH/Fz5xXe+kxY0Xe9eQQ8izA4KjqN159uUuCetKxNDJ4I22Cd/Fuvpm93iE1HIiz+BYr4//Dbl5M
UsE3GTE/0JFgHx7IzAbSRGu4y7aBRWY2mJnheoS4WKMibwcUnBiGBD6CwX4y8RM5AcJda+cQun4J
7gsygcO7CgpWcun4wkcfOwzvWD+wl59ApYlZHktxTB7B6r3vQbjcGjcC8LCETrG01BPDGjmM36+a
izUq7qZBkGcAAxHVabOAilGUACJvBocJwBVQKEa2DhYnRh+WdYqo7LAOcylMY5yiQi3MEuIMRfTG
WNZ6EnZZFhVtG4nvJZ8nrxhncIJnIPMeBbOyQMf2nj93rmrKLmE5Z63sD6HtX7s0tkrtZlFLYxT2
hC8iAo/ie24iT3lu7kqUphmBdLXPK4LFTNRlRZZkGvinTFKt6gZmtWWvfCSE6uOjbIE+7aC5oFJE
n7cBE7/gDYMpPvi3EGR2OTSSeN4Uz6W4iYlEWb3FLz+Ifp9zhq8JUQ4ElIy+brGHeHp1ImO5vZV/
JNyu6qANA/wsQNyM772a+i4MU6lvqGV6JejnnQAVOqfjW3MOOg+Ewao4EObXEowR+HtkImFWPWhh
mvjzIgAHCYo7Q0bYrFJzciS7sPoX6QThm9fAQvr7F+PPq/W5hUXqgonDvOSakvhPDQor3YvfDJcA
PtWt8WSkdoUmt7jvXph58GqOv7BLheJ08ut8mGDXP/LglxPMwKn3xrGBOMF/anGLIhoHvIxy4DcJ
j8qP6qEmNbrzTbOH4OwxRL6LRuiGcXTWz+zFEhVv+Vyv5TEGvKbtc6uco87S0xDaiJUcunIQH4FL
aaFVklpjxVkVIGNmHul7LghejTl5nH2wlI5zzBqMXI2Ri/VTcTmq9E7gI4jmCWX21cqA9s2d9nJ9
6auX3cIGFYclQUyaEFoe3qg9oXwWCe9CcOcLKjRbrKEXTGViUFqtX+ao7UIqASzl37RK63AIcr6D
mw470p0kNAXkNUPU5OJ3Vsq9uryFMcoxfRFc2JEGAgYIox4IAgQ0iIfMZWXVq19qYYbyxqSVZ7En
hbqBn80REiEDz7qkV4/owgTleCUa56o04JJubREEi7mb/Yx+5p/d62zVN/I+shMeI4GM22W9mbOw
Sn7VIrDlU8UXeYzAppj/IznxkAsBlWlGYOyycgzjpCz47nrRdWGU8sa6k8NBV3BCjAfwHLjRRnvJ
QfLQ4KQklvyoZc6wTR567y9KGKxdplxOEBLw1VWkKWfOZIovPxN5z17wKH+dKxmu6lx3wNVAvlgs
5YBxI/uKAuofr+siyx92WgfoJmCiSlgwLkjW2qh8qNWzSBUMWAJVJx56jclnnCPpjI4Ewwr9vhT9
fKzyHhdEpOODcT/66Z3XWDGE4W/061Et+nwoY0yPNrsIcu+gW3fLwv5KtrqJ4ZzbwGbRNa9jKi6f
iX5CltootZAl+qfP0qP7JrWmekcm8Sd7fMpRLZg8VlRhHI1zDWzhfDLIIoOJJwpeZWAV0WMbZWZd
Sq4QMZO21Wt9sTwqunBynOZ+i6rIMHzU6kGX7hv52BobXGqnoD9BoEUwy/KGE1ivSRKAv709FobJ
cVqsMcaAfMKTNhlU2n7JTgGyEdS4Ugypk8IWszC7bk7FlxIMEaNdlA9EFfqLc4fTKd9PIKohDyvk
yHa21d3klnX5rLvCv8Y0qjcsVF0tcgEcTs1+hfFgG0Lj5BIL6bnuCxcrVNoLXsoszGScEgk3ADcc
mvLteoRa79UoFwtkUxffyKj6NuwI/5x8DJ7z7T+NdXkbfKg7yNig8Ai8d6v+cyMgwfa4H9d/AGsf
qds1C2q/lYmSneTfjsNz0mzjgbHGP/j3ZY2UAxhJ1/iCghaB/2TglfjMO8qhefJt8YcKQtEeYUXf
DzwTzP6HbOhilzr/epfFjaTDbu9KncU79UPoVkjjHwwvc3vRZdXCWHtJ3a2jmipZwhd4N1RdZXeY
VLENrXwH1RArRjNcjdbKjLiY6zQNp+Y/FW1Y66Ku0botJFnsAdfHM3g725zokHFN7lm3e+jIBFYg
mJhGZ+3maolh4RlUOKmLuPT1iZzM6UbnJdfvCzvrXsv5LatDxvX9h1zs36OiU+EkKmTDj0ts6GAZ
t5IrPpEVgt3ORFMnBYwcDWiWSeJZ36PzxSQVWyLD78dxTEnXA3owU9uaRN43tFszk52+/spVt2Ve
e8yF0vEmQaYCdWhAJ754sBbNj+geWqJkqmb7rILhEn743wq2Kti9ISuoYtyXSvzUSJr5ukasJg8F
iAo/gLv8FH744EoPdxh/vx7R1ttXC3PUceWjGdolJMUl4/yo1wCJD9Nm+UzILLltxHjlMe1RB7UZ
Uh76WOf0ZXbDNxQIjhg8R7dDAugufTLs6+tb9cbL8uixEehjpYo6Y3kTZlT4gy8cVI1BILIeOVXI
NAEPjmkgeqCAG5M6wIA2gWaM9mwLJgamweVnELi9zcRera/oYo26H4I2jvo2Q3zBQ+hjcDizu08c
BYMbE/KVcKNvEtuwZ5ZoxnrHaLFI8rMWV2/T9GXRE3iPhFo0AZh1T0g8FcA+PglIfMDrj/Sq8qdU
haayeNK24U5hMMKsFzQx9CeJPN7rqkxFAVkeCh9jV2TUYHIalNWgdwZYFsA9e1bbcxWxIGmSAow/
L0Hok7IlcBMqLzIGU4ljcJ3FZa60ybwKYxTCBzSkZ6dF3Z0tXbt6nJaGqaCTp3ycY+Yfg5ud5Xvk
RSHftcDZqK+KlTEvjtUYBy4PQ4YIs4YCF+WQ1cjpUcqDNb1FqTYvzOhEEKklqBlu8ufpEHyxkXWr
IyMLmzQbJSnIDFEGMNPods+kVMxvi61wZNNerTnL0hD1EfU2AdRWRQelxFRgP8RmIz/Hxcf1GMPa
QoX6YpNeCr4iodDMbTTchyp5khnoRGXbeCPvoTQOdjuGSXLF0vfhcmHkvly4Y9enodTF4BgAWRG6
X9FOvNNA75PcshKL1Zx7aYmKN1qlxaBFw7e6KBPpb4JgPU7vAUjERitSnPyjcnPP/xiA52EKihED
15ZKRZ5OCQVeHnVyQDUAh0BnNHlSARDJDInD1koewmkXPl3f31WbyJN0VAfBYiBQl7CvComQ+2T2
VyktwoIMSvLrFtYSNsga/muBuneDJB2hCQ4LWR6aAd+a6PM5UylZklGZSvnzurXzD/62iQtzlJcn
06SWaYWp3GPlyDt0ZjcACkePFWZOFKB/cg/EupNmogkTfF43vYofwTLJOxeaXqBJ/f2oDmJXhW0O
UqLallyI0O2Kjwi1STSIUxsYUcDcFEKirb5W0NshKh+bZh+1VsGbzEf3+me9/BTqzZFnRoVKBs5y
Bu7u5mOUVCflD03yMmWRJbagpasOKDfMnGJmdWtNoHI1woTlu8Q3v3+Ly6+gDhe4miXEd9wsPLB+
r2Q8D0WjTXQYQzRzW4hVKzbjE6xGi8UnoA6bEmlN28w4bLKXnIwvNKW6D1A3Y+5A3CL3uulrk3cL
G5oue+GIs8i6TNeDyOIHUMdPGQZEYcRfpO+j3TXQftVL8JOoJIt4ATbeGdz0I5hd/TXe1E9g9WIB
htdj9OUX0M1AoeyNJABrHp63vZ1EFrnk9DfCnBm9QaMcJVzmaSOXy5XvTFPID2UE5B04bD3VaHal
dDcCOxoPjT1xbpFBV6L8Spu7EBsR8RXji69nL4vlUleSIIG4q0IjAMvNbkidJIFs1nvxs91Duu+D
sD4WvQv9PlYDUmK4GI3Y1bpI7BpCBRc8E8wCFDATm08cfyBgMV5Hh4XEnOgtPlXusOE24bF8yu8L
ImNuBa54Co/5E7+XNxBc/QtkIIk11z4J+fWLa7OdelHpOHDEpPltnbvCiIxg/i9cf4uARwtGR2rT
ZFqJLdDK22n+lJOXJh4tZXy77tWrlaKlHSqaZa3a87mIb9y6xkN/wAi5GT0ZFm6s2SLYSt+qmXqJ
69np4mBRwSuIZKHQK3gy6fITTubWTLYQI/grnXYSl659LipuDZhJDcA1n3g5l75JRriRhMYFvcRN
WNW9GQzFQcqNV8a2MsKzQcWqUlCDKI4QKfIDwS4UHiZ3MClP5JQTAEhZYUK8bk+nIbqo9cVjL+O4
oGWfoIByF53kXXAD1Qk7ddsNmFLFO0Ip3D0AlXdveKPHQ6KeFaJXH+aX0/StG5pUWaJPJU4Tv/sf
23aPOgcA8AJYWhN72rNCBdMiFaOaWY2UMsNGK2Z9AEIY7wDgsU0I3/xdzZ250+RLLLw/AXJFliYY
bO0IJRw73+K9U+1lj6Bj1ArSewQc4t9q95g0aEHEC5Ve8qRlrXytnbLcaioK4URXYRCADFSOZycQ
Ky8tik0Zh7tZ+y/1j6UpKvkCc7M8C4TEJq8eg/hXOd3GAL1f9xjmvlKBKJTqgq9yJDTjV2/rnr4z
oOpZh2b2s9bNaMeBH1I1zOlQ2GJjjVA3GDZdDuU/JmDu+o2r81RwKpo5K0cCr5x2YHE30cMBGbfs
phigYNE6MFIanYbvRlLPCTV/PkwypBsbiGBhIKZFxQegvN7J7nondxK7aYANbPK/Ua67fpmBb+f3
49xlGj92PY7R+CW4nFnthA34uoB1V3bdIyFgYK+aYZLuqY6cMYdxCW37MPpI9NRsJEfr7hnHifj9
n6O+TvdUR1VtEqPBzhK0jfbZJabmThHmB0iaGJ+arebNTvsLzZcdxiiHlwSJBOvznpmqrv0IKjgF
bSslSYmngt/otq92x2niTE7Kb4u63OeaYaKq+Ai86xPfQTCkbSHQZXitoez4DCOXhboxQt1RjOJ9
riovwm0lqtNekQNbVzHtEqOfM/iHtlA9vhmtpJ4Vs1T7bd5Pjh+nG15qj3WUfYYSxoDE0Bu4Zouh
SzDfzm7c86/A2XltU7laNnhxrtpKme9DHd897267Rt6KWbKXOx8wfUQ0Sd+rcnfPVzLAQUF4X6Sa
LU25zQnSpm4zW+60e83QPTUSwZHderpUfoLb8a4PJO/6p2Wkpfr5SlhE4AFYJui6w0EbICGFxwEX
DKTue0v8Sm8mW9+UN62Ve6wnKNMsFXDVQG2MxjjfNEj+TxiYh1xmDwYEDOtBWFo0+5/sFu/1TFg/
p2+LtWJEfy7zAmvt4qEySyE8KlzG6m1dz5D088oXRgJVbOqSJA+1bdx2FfoxzQcIbMHtI5v6rf5V
HEQ3vZFdNtKIRJdrDkLFWmlo0yKMzokgkY/sQftCprhZ9SfGXXmG6CwWmM6zrDQiFuhHo6PjrTBl
jiS8Muny/lAh+b+vclQrfo+mCZQFJoHEc9nrMrvdJjvxLXAmCJuRpKR3qq1kGSUq+qxsgHFOzhfN
YoVVlRZlMYGTbRoytxg8qR1shtsxUkya0LU0NKkUyfs/eJ7d/rHCAQG5iglC7HOX5/87pz13ExZr
SmIRD5McmzlYbWHq73iIfJav8+tZ2dzVTpU3nAjtQWSNmh1noJ+qHsUN6+ys9gsW2c85cVn8DCmO
ahAA44wqGA5GbdId4fNE06llsw0wco9zGWxhy5ATQ0pG7DG/Q5HSbJ4IR+/k6m58z1wX63tSWV3E
DX1aJVhX76KWIzvBrjWF+xajwKiH2t0L643CePXpZ7W8xeL0tu8aoYNBoobXnMgQX29yiSmi6zq8
sMjKSOi4ElpEKrR0XJ4UAwdrgd85cdpDwjWy6gl4bQ0FOZ9FLM96iJyR7YvVqVrcjAaJ1KTVA/Ab
IRkI7Q4VUTy7NOBCmZnqus9roqIIhq4INKlzKmkVXxPdXy7lTb04ShVjquEP4exigfyCxZoCkfMV
pIcknAWbXjfnCA2z2DUsoUR2qoC9vL5PbivBHDYSi4h4PUu82KaOZ5OCJhqU/ChMpO+1epT4o5o+
MkIaawepN0ceDa2KRIa85YJTepe70c7f8lvyQIZo0kv9xHS69av2sirqVAYZJ+QZCaLKmdeyMbN3
7iTe+Zt+x7ugGgIcHBUXYMUmFvz6D8XLi2mqDlJG6CTIKRpMpEQQWVphkmmO8x2fWglYA+9S4F9Z
qDHWFlM3YmxkWSaTPLyrPvJ5tCaeNWfJsEAPqIyTItWyBkdPomE0a118HmQWpJ5lg8TthSNkAmoa
JUnkQzQ3auEopJ+Mo8g47ir1VNDUvBsaUlqOMV/eHqZdbxO2ZumkPki7ZqtjpJyJEllPi/49ESpV
yojBMxpIFZIGbjO6ituA0WrTvfFvPsT1UF+t3OlT0RyIF3VMhOZqdDZkyM9DgADAeepYpEUQNvpQ
kOX6Xmj1IZ742qk4AhFtDnZtJl85EADcwKwtr37Ji2G6hJ9n/lxNPihAwxFzxo0Mzotc+nH9Y7Js
UKelEvhGrXwDIywa9B6ibKuwtHNW8+bFKqjTksyJKnahb4DugSjNtRvF+xtamfUre2GHOiFVHmVj
6gMxNe2qD82dN8PbCIFwxaoe/mJUcTUjWVgj+7rwsl5Vs7JV8W1kj4wdha7/yG9RtQQwH0NH9sz4
TOtnUFNUjIXwvKhQsThUo0CamxZHQQGLZgq8G8gRy25yixCSsSHjlbUa+Y2LNSr8yr2E5n6B8RcF
EqFW5Vd4D5TGA5jEoF+l63s5ykG6W/tMCvj1Xb0YplxNGcpSlSoMjcy3+VZ8JkxLHLxMC0FdR24a
5uTaali5rJQOyLMvCpj3bzCA6e9koNnHTQGRR82U39Qfvts6mNqza92Jn1jDvKsxdGGY9rtWCXvo
seODcp9qDIxR8UuZO/u6c6/fowsrlO81WVMldYtjI9wSEFNuQwbtKN+Cax7bSfjAWJqkrGVRThhl
VTTxMQwqRmL2zYNS/JJVBv5s7XSCBkKWMAUNHA9NhS61HI/WPniE84r3ugGD0IXbCfleRz0oVyVb
TQ2XsY9ry1qapBwCjBDaMJApNb0H2ROpnte30a7fG5Z0TxQ652f2A2vtaMoEjKXxyJc1kfKFIczT
MG7gC1Wp3ah4M5tVFGqmog57UTMY0wBrQRrT62BnhkKvyNN72upSXMl5TZohCSjq5G22lZxwx6Km
Wd1HcOdquqFKvKyS/19ETfSCgL4UAaQtpVOavLXjJ94+JuNjrZ6PhRGysQsjUxKOeY+WFigPCYgV
QSQx9QrguewYHQlivtjOswV5B/f/kHZdS3IiWfSLiAASEngFqijXXe3URi+EpJHw3vP1e7JnR4Wy
UeWE5mFnHzpCtzK5Lq85BymMsCTPTIp/y2kYotFl8IEYAKj7VboOCgRVkpG66ub42NE2tseulreh
5ZtuWVvgIB0p+h7J4FBfgb4W24AAsY7m3wXXsKo/ix/C2f5UaS01CkxMsQcRluOq+/wRgDR38Uty
Uhxl03s+Wpmm3WoCr8NC37Ub4HxAG9SDbk3g7QylM2kjO7aED1iRCPb3xSduWpRz1QwiGNIhI6hH
t5/EjvwXw+WKd5jEfApF76FV3V3cJ6e7QTbTXpIQFKMOAyNdjMmvH4T+wQ7XUns43ZUGSuKEVggL
1qENDXcED4Ov/Ml7Fe6T6CbmvUARxB2FtkGktyMwOUsJGFT656S0bNV4EijgqiUspHBnsdKpm6wW
UnQANDa2Wtls4UcHz0mboD0kjOVrOdLyVFyOpKtzmpk5Fjo0Dwu779syW0bErZ7NJzCp77Vdcu5Q
sf2TZ6NmEAW4AxqLSpy+y7lCW0xOwXemxidFzk9tKOTcXY3kSyGcxhu9YelqEDCu7/o0A4+O7KwH
+cy261tHfUkdEbXeaj4NUgtZpRoYsT4QbpoNtrExDfjPHCSwML4nzrdij2Xhe+GQ99rA1kIY/9Tx
fU3LgioETc08u7EhbfvsQR0DgFPLdjdETq5MnqaDFjeQRc5kNVxczslPLUUVBhPrltm1pW+JppV2
Vsp3aTLqdjPoYGlV0nOuaYIUe82b6MC+0ZHMU/oBLUwtiQUiLwuZ7oQXZP7SGJjX1e+vm+BaCAAl
CXIIRdVNLFhwbpKA97oOUcFpC31Pu89W3zlR+K21RDOra/54KYiLNWlgyGnZQtBEEXKl0e6Kxrl+
ltWe1lIGZ2ZRPxtDU7xXHRjUjvXV+BqfwWAIbDXZHR4pgtnjIJzkW/1Oiyvk7E7pMU5QJqimKNZ5
Dm8Dndq6tBMcbc1z6XAgIKvAUgX+8+t3SrJJqtMOE/Dhvkd1L2lshjapvEQ305k+YkYU5MG79F56
m9+uSxYI5tvb0xQC2YQNiBjApTN0iCkhe/iOzG0XaYJjrl7l5ZR8m7uMURgeWU29L+pD2fdPQVnu
4nTyrp9ptQmC2AbPBa4LMCVxcSDTAtmaY8iJT/TQeYxnBBvDdvrwLxam1pwH/D7Bd4Mpg6zz1y8X
mpYMNwn1AIfYNsjsCohi/a4E9WyzBTwA2w57YaSFkiuccWX/NJ9m6ZppgLAQS7WghPpVdFKhIxmy
pkH/bT5rBwWDh3ZyVDAWFwLxSvfAbH9sn4M36/2x9y9KIGvxXdd1qhiWQvUPpJCFMaVzNOEJy+pi
2SY+z4FN7qetirla5W0U7cKs6upCHJdOmGM/mhILEWAf3SQ75ViezEO2YzNUxFMMlyGYRa6FCsX2
ukKtOreFYE6fWjkDBVCloWgLPrHE/KKPAje99vhaXiRTskU2m5Fw6jCozQBRzQMDZGOQ3elBlMCu
5hA6BXsT6OA0TKdzylqWpA1yCdbOXgTZvQKwMssxH/tnNujnb4qd+nD95oQSubhAqF4BuB8TO9WP
7FbDcGyFLfN6E3jzj2EfbywxngyLAh+sYnFGLkr41lSpmEZlncIRwLJoGtyVX9mqJuvVpzdyZguO
uOrVKEhDdQyJyh/oHzO/yya8dtEGvc9BNQlAvcyxGAazvwv2PQpIaPN+F013r6qkidKHQeECPnCO
ZVZJs7RGvC2Uz3V830yN6Fjsy3y4x4UEztpaZa46i8U9bMFgPnGn7AygKpk2fUXpyBOq5qofXYjj
bGw287gbJByIdSRZmRiTCJsc6TvGe9mazxZMjAdG4Cl6NazO8ukLyZzxSVqS6qR8N4o5stVN5anE
TltbG5wElUdkFwTzoNkjNjQAx7apv+khdmABluj850vgPHqpaOA5y1jg2iuhK29AFXATgZKmx96P
b/vHZA/cNMfa13+G07i4BYPl5wsXlCqTNQVsBrjZ1CfV6bz++I3axVMLmDbRqNnqlVMZJS1FR/r7
gUcuRx1rtjToVvRj3CaFZ2zZ7OSnNMZy1YSOfrTF67oEdpj2Wv6YHeuAjR3seP4J/svyZ3Bfvidj
61c5VoTk4aHJ8BDOArsNvye9LzKmtdC1lMR9WNVKcrBKINmfDqxckW9TdeMTG4tQxldGjeVjCwqD
t4HkyEAnfbjuodZMayGc3whuIhJLZoJj+mNn92MPnvTbgIDro+/sIC2wR/t0XeBqKx4uGB+WWNgn
05jLXChTlPaa1smoPBXYqwy/xDXdKG2JdavNqOy6IgcfDsaaThmQ8XoAnerVczc858MnI89s2gm5
Y9ac5fLncK6smlupHNG6AHBal9rAR77H0CrjXK03k+v33vg5BBvQ9Ttg/ybvPpcyOX+WZ00fSlmG
50n51oFcSa+LbZkE2yav/iB5WEritBjN2HKKE4IUXlFuS7M6Rp12G+e6C0J74gxU+2Fk9RYz9wK5
q++xpWBOqf0CtXm9hrdiLlt1QEC5MzYS+K2d8eBjdJ8h8zSGTT9dv9nV4ZWFXH6XVp1yUscxvIf+
OG5ZqEBTSm8w3SVhq2baFTtfyEgp+Jo6lzhpBKNd6owOcIvaf/zW2MrsTsAX9CKGk39rfS8LB0BB
qfdHc0jLw7IwvTAlHWThtVwkrKalbBnoH/DTPeKVtyXaN6IAJDAUvpClR1HcUBNBQNIfyvLF8p8F
n24tqaDYujYIoQbq41xyFlkJ9WtUHzw/dbEudcqgM5YjS0h3sYy3Ea14rOXVS3HsvIvLS8Ef2g/+
O+9Ou8/P7U45sM6zCCxqtVK2lMP5OzDyTqgLxIxJjn2kzovPAXah6TY7/wuVWPXni0vk3FnG2M1C
CmUMDPSi+t4uM8fHmMzBdBvXtK2DVtjY5wTaJxjkj6wZff0rrmvJ5SNyro10Zmj6UpEAG/FNVk7T
LCiB/8bALwI4j5YgGVFIiNZ6DOi5uXHTwA0iJITtrjhp2zb9C4wFgpaiSFM4X2YNlVSPEkq4Sl8f
euVB9Q9yd5y00a0N3bHy3A6HUhAiVu+RtfMtAjzyD7SKCQksY9TwcKijL7X8FiYCaxP9+5zrCIDu
1codUurEevQDVNwlQWLxXh36EOQWJ+DMuVPGTJZKoMXIZv/oF7VLJ2z23M4FKIqC0Y2i/EbXMXZv
CDRk7cn1Pgjx/5tjJ1/YtRETktcDIkAS3SRh53TtYY5V97qa/+Z0GkV1B41RFMF/ldKFgdVbHU73
z6uceMD1Rl4qaoquKzz5KYmPaBNA2KKkBSIFSCZ7t0AJKXbrY/EKgsQTivtHkZ9fv7+LPC6c5UkS
mVWAyD02gGfydTchX0tMnAoucF0BL2I4BZyzttAMJYw9EqoeybuNP6un2dBMu/TTF1UzNqgqPdEU
CDIKECPG+UnRsm0VdjfFjP2R679mdX2JLi6ZU9YsHeQ6Yp+zmWzfU+7k+xI4mi4gVW7KFuv4QP0C
1sm4yR8S3wYjMUa6rv8C0a1zWksacJOoM/opVTK6afMwA347VwPBra+mKihEmIqKugBYW3/V2mws
6VCC/srzS/8Ug9y4lL+je3EHrlPBja5/3oskzk1jpd/MU7P38VhLXNohoc5ExZXVULc4DGeCeJir
NNDhwmq1cImvOUUPKhVMg8qVaWtSdzelIky/1SVjepHJbyegLYqeF5PJ6JG0yZkYBZtHwdSDKb9N
g16DHjjxZ5FNCo7K1+bqwpoHH2VrL5J8J8WcB9axbLXLHJqUu7Y6zpbAe78PlX/03j+/H7+yYBEj
0+oQXpTON8OGDQeFrnKr3flv3ScArNjnYANMvp35+LYhgNLOv6f3tLdHL9mKzr7+YFzcOWebTagG
ajfBAcanAQBPxNXBq8wgZwF2q9rjD1ZR7uzuAJLs6zbJFOjaHXA2aY5mPecWbJJVRJv/b0/+i/IW
O8A1OVyGSEOllepYZ90+OdwoJD/OvXWyJqPHi3w+FCR6KYfh2Db5HazoVRszZ8wMw22n9PP1E68n
q4u75tLHlA6UqqzSk0Z28MAmaTFW/ZRg2Wc4iwkyiOiGOX+UW6Hqlxn02qKdR/3WqaMGDV5z36bZ
jdUZbjIEd6AvcuMm2CclcCMKkKKk2q6wjBTNynQPaEFXqzvXSLoTqIA622gM004K89DroBHW/KOc
FPeRhSkTko+fpgYL5KNkbMysPsajaUtd/dCE8zkK1SPqTvcoNYIMV0+wCW1hVGRSnAlAJNdved3X
X2yL842SUZpSkOKSfX9yu2pfqJVTi0izRUI479gwunfsVCBPnl+S5JjpYBfWRU279zWwK6pLuMqg
NHSVVDHbpPfvy0yPGfYOKrQp2DJTD9dAGK1xc2TgYKKQuQqls3DG7+Syi0wvkBJJksiEDNMjCsI2
AYBOcqPGNt1HDrr1xwIzCYw2rtiqX5tj58wb8ik5i548gpsm6q9BNZ6NjPgUbiKOT5Ly0JAfvQi8
+d3Bf7hnDeAHhsoe/Dxq0CSRhnbvI03bAZoMWCLWUsT0Lbp6hdPuaiw7DU/NaTyM2GZhw7CiYsOq
qS5+AecZxn7OSNPjQdLFWBcloHGQ2+km8cEtX0jmw1iaJ7OEhy6FvB3s/j6eXbMQzwke0nzhQTFH
v1EaxNy/qTRZlSMEQTibNRFveaz2hyn6pf9I45x+1UVzKhfo51Wbcm9tGZZnuYnuarByCFN70ck4
x6+hPRSmPdxfjoaQp23CR4YgNgPighGRCz/h+lNicTbuG8bUigbKWgjVBsgEB2zNHALMPIa3BD2U
7iicdmRPhWtfjnPv41RqIUGF+R3nKDpWnzDtBQre9ib1hBBw63eJLhsbR1IUPkUam1lLlL5BpRPz
ZNCRQ737ZnjvzDxeIZiHXQ+T2kUYZ/K+NphEDjCSoX1mOaBxBJXMt9GBZWBgUwhvt+pgFtK4BMiX
+qmoJuRibVic2hiY43q8oZG8vR6WVlP2hRhO8820wH6ogkN1WWiXiHqlVmyuixCdhFP4UU97fVBl
KAR5i8dnpXsYx6frIla7ynRxDE7JfZQRlZiBGvUA2dhUD2ysXcoAht252Z10sJ7FvKxCfeAUPaIS
zTMdX4gthGLhHDu9830PFsBplzrpq+CEq/ni4oRc/kB7y8r7GIVSaRfc1voG9LM7CXzadeZ2p/b2
TzPUhUQumehNwyjLAu/G9rWpHPrc3WQ3GKetbSDCh0eQlX8tvgoOue47fpoYn1kYViubRY6kGHgS
++E72zvHcCiGZvLPIh6z1dfV5XR8HlGqcYh1C5QisOFkG8W3LLrpzccZjVRNtrU2EQz3rdeOFvI4
7xE0oVVaElwV23nKtwwrgEFhiznfBeZGOMfR9zWm7iQT8aXtt0ExHYIy39Qz2Qm+1dp85sLk3lHQ
FolYK/dVkSnIDfSiqexZp5uMFpldgMnWGNIvSYZ329S4pZId6lLyBNKZcX2MMhdN4ZxKV6ISC6wb
BoYd7KhHN0Cq2jNmK80dtuM9viTItdLvoibeb6LpRS7naKpW8+WygxnirfQ3TCyoX1jLB5vF7/Fb
1Bpfz7YxS6Xif8T6wClGJJmkKmuNZ3jEuMbW6LwIiH2YdpI25UZ+m2sn2SsbCoCh3J6/iN/i7Egf
rvryA/hBXC1XauobXYKNhH4Tpm35BsZvw04H/XOnNaLRqlX1XUjjKpH+MGCguoMnHy3JCY2DYoH2
rn4RqM+qN11I4axxkCY/zHq8xuICm8zYJ9awTGzd+jtjcqonxhL2R/5mIZEzSwnDqupEInjTtm/s
rolvO62+6WrleaTBHs9DYrcNdpsFB2UHufbxuPjut9g30QDg6ZHUYZ3R5EZ+HJ3mFILKO9hagjL8
ekxcnJIzS10q9bH3oazpiSXSBRJNLApimqx0xDDRIlXhbDEw57bvS3igSH0L6bkgge3HZ8EFioRw
UX7yjUmx2KgAJnAegQ+9zw4xwtLwzcAE2bhhO0Oit+VqTqbrKrDUdQNgsZzIugLeS5jAx0Rp4hrh
S91/FRxqXSsuErhkovLDLmjDCnX4c4fBycozNmwD6O+NStEjcr3OvjgPl0jUVVZYXYfXFUMv7jMn
fqI3+TvzeTbaBUbjUntQ7TgFACvYEYHgvhHd6LoL+3lefqeTynLUaDPyirbAhhONp+dktE4AVAYC
axXcX7/ddY25COM82JyrahSYKI9UZuzosWJbJbiph/11KaIjsU+8CL8qHaxCZ3hOZd07vRnbJZB5
ejy79D7bXhe1nl1fPuCHTfvSCDIsm6C79gyslbxxE3AkM4S3ktp1BFDIGtYtekiKDsh5LjRf4zAY
UWFRiuiQG5ErRZpjBljBCHP3+gFXk4nF+TivNRV5kZsEXqsExnWJomLjf7UwD0W7x2YS2Z5IPdi5
Fx9Ok6RZTzoIA/jsrXZf7gcP+gEAYNxnbrqsz5Q7wixiPeBdlJLzKdqY55PBnpNsNKf8C9N87yS2
6FsA+Es80Cc6JOdgslT9/ySQjInF8otsenX55fpH+02suRyJcyvAZtBjyYBnBmJ4jZQ6dLU7BWPE
mBf8FyOKghPx45BSAt2wtAErxhEwHgZA/8y5XeoiLu7VZ8lFFQ3OedShMgdyBrJhP09cGJ1dxF/m
4V4jdzVK8oZwM1YQCQzOjZhdP4xWiOpQnNZfLEDf2Y2Z3vrh9BUIF+W2LvVtKvVnqup3hpJ6Gsm+
z5U02f/tW/L8IWMGDAHLyLDuAlJpcooO0x19R0L/Y1JpqpvUMgACTT9wmca0qKemgYeenL9JpdNz
e3yaKlhhsK+PDMWtvI/cDhNI98LO1roiXYRz9u/rjVSZNZqk7ZYtJCq7SNqZb6xwzji7w8+T72iB
LZpsXX+4LM7MOQBammVipPDhbKHofWzs0O9GJ9uzCQawuIqqZetJzOWYnAewJqwRtYx2osY+ruIG
x2jTvwCO5dnEvNVj7okAs0TyOG9AlKmWpBoTpnMB5Po8dgpVBPLK/omPufTPI/HViVbqZMDIw4cy
kJvGa/GEZ6zV/1VD+NKEbzR6ozO2ABSztMnWO7vcd56S78H0xAibA8wJf+7h40QLRCIl4bsapiRp
fsvq/fp5eG7sHOAXbDseYwksLInDxHpV5KKVfLEC60I+URkbQZxmTt5WGKN8Lq1hUw2+ozamE1Ru
UgOqPwkFIV+gLnz1Qu2rSCV652/nZleZYOEO8811nyawc8L+vojzXQP8v25AeFLnmxpySnTVBUYm
OgTnStpKnqqMrbUlOtgGk9dSe7t+hvcC+jWV57xG1UZmrAwos4wB0ErlTXA7u4BEeUoOgNXXbe2c
gwUJ6xBI3w/B1vwq7UVPStEZOT/SU1XupBppYF+ch/Q5biJR7FktZC10kPMcJsm6IiDInK0kzOwh
y7wxyYERN52Msn9R6/A7MeJNK1WbkZDt9QsWKAk/ic+aF36goBmUYpwkNokdxtRugLt9XcxvnmA/
XRe/9jtoM6WUVR9j4uSn4ugndvZMtuYz1WwGPttutFfjvgWaMfD+3oEwROn8b9K1y0/gMo1+aP1S
w/DtVsdEm7FNMNFmbVo0alMUzEXVFqE0rtwypVM+Zz3KSJpX3YL2ntG9hF/ZMklYY2dI9MAUhAaN
afHC2KM+xDRHggnYf6ZGsH8IMjdRaGAGfcUcP6xRtG2QDAx/D9wKt01W3ozmdOzAPqRalWD+dZXt
bJEkaZxzwYqzVBR/4xRjAhFonih3RLZ8CE/qgWG7SY6/w8REh9Hi2u6/lPfTSUW/VAjzxjLea2fm
XFAf9HrTG8xETowlNnVHOz9OW9a9FPZmRbI4Z0N1qY18NNrwSmpP0Y5BYDJZFHy0ok8psnzO6xTU
j7oyBjRFV/41BWdl7sB8sL9u9gIZ/BRpYKWD0cUyaI6U9lWW5F1tjXt/CEU1MsG18csQtZ/KFtjQ
EywzlXvjyJIGtimm7v7FQ1YQD3iiMQlU9nJWwFvTmxtGnFbcmE9YrcQO/oFsEGM3g2giTHSLnCvJ
J7nqSxOuZAbs+gT0UP+x0CL3+qda5VlfmJvOeZDebAFzJiET0m00TpBwpRi4cIxt5Umyo98kTz4g
ut9Za6Q3QOrvrosXnZH9feG/crC8T1aDxK/AwHFqRrZEB9dQhKOUzICuGLPOORWajXU0S3h5NT9I
YRNwJFSAc5ticMWVGyQSqR0f2WghxsVdKlzaEekO50pmvZpzKcMbgdjF84hXUHJgE436hoHclp/F
+a3oWjl/0gNT16gpErSifShqrAxIj41xf/3TCUKPzjkS3WgHrQlQXVU9tnPv7xUMpbfC0MPu5sqX
40uofWH4tGjhr+oe6UlR+XbbzvYQkptGqWRnbBJBaiT4WJQ5nYVKyjHmLaYIsU7VNDtWd0r2cv3i
RDkCD1raKeBzLxngCjmHd+Vdc6NKew0w5wQJUDjavbG5LlB0Is6RKNoQNBXxIa98M6XQNiVhmU+Q
y75TOiwubZDbGsOR8CJNnRB7kCt8qlBzZT14HA289Kv6Jsx7YBZ06rZPhdwGLIf7oCRUVQhRZCx5
8sxXiV4mA0mQZoYKFpEsW8bIbga6Z1feTntxZ3JV9RfiOJ+ZKlIRSSNSSs1DP3RX797tWIhrvv4K
WsjhvCPwIDPUGuEd+1f5xznZNYkdhAcqgZWoBCg+au+O3roTCJllWz3FgPgQj5usupLFb+A8Z9f2
gUpTmEPYHcjwXJnnsJAEz4T19/9CCOcgpXAMwiKokWvtQediM64yZ0a5yGbb5nQXHwwRuhn72R81
xpIBjoelGsJDGsYTqStpBGn3BKij3izv42I+tGO+tybFu25+6/ZOf8ri6zd1TQxzHJE6dAfqsRSW
wlcyc8couyN6EaxvDSykcf4rSpJplBWYopVs2wDEsgTQE6gd118NZ5zQWwAKf9mAM0yUMa9bxeWY
3EMr6GSixz6O+fdbxNzrHitTiVKG1S9nwPkqwAOzUEv91T9jNUHSGQGrR+XPU4WuHUYgZuw1R6ao
SL2q+gtJXBStyjAxiyTGq4d+jcabytiPwR+lsAsZXBSV8zYBXtvEepTKNn6dAbnS2uBW2+SjLUKH
W02CfsoC4fCvNwdQJSnQJbwyIl2zu+4haEan1bbj+GaZvT3Jj9f1fjXsLMRxiphJAPejFrIewzc3
SvUYFCJQ2esfyJA5jWsp7axUD9HxlF5S+rnxv1D1y/VDrBvv4hRc8Jxr0ijphEuT6635zntPHoK9
VrvM+4pnC0SXxoWWJg0LNfBRvm7U/qZXMV8eFYngw6y7iMWZuLhC1Xz28zZgltqr2DwDGWyCuW7M
lN4OACkE5VzgZkdRpVz0tbhIYhHa9uAIw0BRMtqy9UP1P5XoZwm+l+gCOfeQITD3w4DvBVae1CHb
5EDvFODFgLEY+Dej94cRcnGbnJtQmxRTbxQOt0oigCeHjlE9yIXkXD/Y+vrKQgznKTD/Fca+Bvcq
yf5gy0niVI1xR9T4NqwN19THYxw3SO7KAQE0K2Y7rIN9Wsz3sq+f5rn9XGVZ7ajEvCUE+FyDVZ+w
ifdCp8EhoXQra0NiY5PvvqmC3ZxFk50TQJd3/XbQ9bs6pa9pat0QZTznpDqTpLixfEA9msmtpIDo
tFcOo1o/WXOQCw4u+KDvpfxFaulXE2afU1Syq9a674J+QsXZeLl+uQLVfJ/TX8gYgkoLfTb1n1n6
xpRAhhW2B3McBLWt9YEGQ8cEqwyENpkHHa79ObXKqvC3zcb3qIPSID00WxSVHNmeXgrAh5W2CK1s
/WwXmZzZgcCpkopGj7xZf0iNm2p8sTSBQxGJ4GzO0AOaE7ZjVExS5ZAy3lErPtZg8hRY97ouXM7C
mRre0J2SjggpkwzSskY56F0g2EpbD5IXEZyZjYE81aRCQM7L9NGszedwHI7TWB0bOh4jIn8CpJ9A
wwXXx7f4p7i2NB9MOF7ip96YWQelmW1lMASXt77beNE+vscfmnkP5GDsHbeZAnCUsnIxwwMPYn0j
ifSYtij0hMOrb4a3YY7SlqqiPV1K4KfLz7NBbodwcoJUfRwA8uldtz+RYfDjAIYfG+CUgXNT79tT
fpe6hcNYsvzH6oRRERCsiIbDRHdOfs2FBjMzUPWCJimtNxqtM+aBrdQ/rh9LoK4G+/vCrWC2IMMC
CZ41anSo+icJ4PrXBaz3VxaflB1zISEalKEkAVJU6ThvVSfECnm6V718jyKyh101y67cqbCbJwwl
Y3NN1LgVHZDzLSaJgjCvoFF6UdiZsTdbgWNmnuPDM21xPs6zNJlq9kDDx/ai9ViYp9h4JUprt+Nb
aDxfv8rfJHo/Dd/gfIusjr4elLDCcQv0NeIGmAUZAXem2tVjJGSeEx2MczMEK2yVEcPNSOMdkT75
2ckK7rX5NdGEo7jsI1y5Q5NL++XOGgC/jTsEfp7D4K8B9kULEN8bmMctZ5v8KAAKmjqDiGJo3cYs
wHJYBrAX+Ca7bMW6kYQFsL1bwCsOvUPUgzI8Cb7bug5epHBGls+1FloqQGjY8ZrZAYMy21FJwBwd
/GVMG+Y/NBEcwHrFwrhI5QyvLAOwJYQIeWytQh4d1HOdaA+wG6YwbGTBnNzrB13HqluI5IytjbJo
8AuoTO1mtyYgxBiA23bwks/yYEvPGbAIXtMH2X7HBbFO0lMg5phf31hc/AjOIAHfFgWSAn6x4cAQ
bQsvAykKBdQPmL921w/83lX8qLiXO+YssgnKXqIS0HcGZwJ7gnkoALKqbNVNDG7uwsvd8tQDnNh3
GZBn5gHzITwzlMT8tthO4DPVndIzgewJnryjb7PiPkNLBE3fXesA2U8IUy7SRM6maR/oSkLY220z
usMtW2jPvGBvglO72lLgHwl72yxKXbkhvo0vk3qIyhkSWxfuf4b/j13sE2Gmq/mr2YtBhgUWzbfz
jV77h5+9UWwzA8WV+lxYT9e/+7pr/PnZNfXXmBZg+zApTRMFnubBsAw7yjrbkh7C9nmcX6+LWl9y
uaizxqUBcZHV/gg+FaiY/q0nGMuTN3NoK7sKndgjI6yk2yq3lS/lLbDRt3/UjDVVAM1gwQag81yJ
pNH6po4ZCVtnld+1Kn20Msmp5PLt+jGZoXxQk4UY7karijRJHQFTCstR2366ncpPiqntKsw94aFj
D0G3uS5wPZguJHL3SoJRI7MBpzzB6LArH9yrb9L3TLXJZtoBTEJwwHW3tJDHBYGyVaW4qjD0xIJA
+hdrR72zjf4lbkit2sBCFOf5a9mIhkTHZWZ43vggU4d+um30l+AGV53JQgzn7eUsBztfX2Gy40Y+
BLt867tadMtMm429g+KtHpzoRSBUdDbOu8eW34caG3pqt6bHQPGYpx1338rN7Eje6EFv7gQiV12Y
CTI7UDuomIrlnGaR9m2gt4hqsEDLjnYp5qkBefvYucUdSmzen9XHLwL515Yx+mTMOzw1/p8OOXXp
zpix2jHIpahEu0H9miYb+nD9oOr63f48KP/6Mo06m9usYuE7uQV6xBaAp+lT9pBhp8HamPvZ02+Z
zpKNflDd2gs/y9sckwWiVcJ1xbr8Ds4ZxApgXsYC5apIAUC6dhdMoiteP6mFCTmgTTPCqF8duG9p
+Ko5hRZlsh0kiW0VdyVeIdcvdP05Cwn/iOHSg5Bac2TM0JwWF8ry2ujQvlDs00lOa0dPDDpL+S7t
dYFlrjvTi1hOYVtwo+UgskB/pZI3I/ZSlPk0md96zdO60saSnSM4J/sgH733T4F8kO+iBpTOaK38
VNjYlW411/Jy+NI/KtJeLpWP8FLSS5MRQFgCgFpFOw85Rq3KzfUjCRSEj/CpkiR0NBu2M5TvwdS+
T/T5rOS6QMxvotDl5rgo1A+GNJoMpoFxMwWZzajSRzDGEge0P/+i9Sb6Usz0Fq/xLkAIChiOFabV
/tLgUoAMcy9vC1c+ioEaVp91iy/FLnkhLABQuS/nqOtNJgG27+hEvbnt5vlOoqpgvXLdZVzukYtF
WlZEzcxeHkmJ8Yv4pdA//TeF4DzGEE11MFfMN0IZZAmM2rLvVKMQ/Vr0gTiXYfSD4qcJnsIxCiRA
+g4fgxuwAzJAG8z1nYPKu36u9U6LBVorigFUy+LprcY57MaoBlsfa++Z8o4RhIV4r5QTui0SeHEB
J556Vr69LnfVwBZiuQ+WF13VzC3eBdXwKQGNUNtiMg6cKv9NCvfVrFzpQMyMoaph+qRUL7L+QIWf
bL3CtTgK98ksU5ExfRqysNm7WbqTG5tdoYENEv+1AcVGCRI9RgEtv3RHAFTe6E//7ZScvycapjCw
3wEqDO2pxsbq8KnVBUnQqilfzsi3OFR5MFJsrqF+PphubhEbxOVYQ9BttG8E32y9cLGQxT05UHVq
ygFrvnikMqi9xgGibL1rEE76W9nOb0QIqeul3YVAZpMLP2V2Oo1DBXtHg2OdAUq8Cc+sNmN4MzJZ
dBq3wmGkVXe1kMi5/RTdCKVW4E3I2b+PwCHZNk4fo0agYGW0/IxC6IshmjAUWNz7LSxO2RRZOybM
RapScVSo4pG63KL57V5XxvWHzuJsnNcHQGACOgOMvPo35kF/KRxG/TxutJN46Hs9fC5kcV6kxYoH
aWPY93RQthagQxgN7YTGN+sPi0rJwpNx3kQGuxBQPeCzxi2dbAzYer2t3zQn8klMGCTSEM6pSKYV
pDnqr0DTAFGS37hjSv+bC36vPCwUopaQZMcqav8d1b4AGsXrZuW2jURi1quCl4/07j8XcuQkkqah
wctX8/zJbg70BkXWbe4mB/XZ2Bm+Y+FVgXrQXQPo/wPKYLGN+WhPhI8nUpb3WbbF74hbpUbDFA2V
MLLTvYnaoLSZb/1HA1wpyVaEpy74gDxiaNyVKVZYkGmha70pTWC456Je7Wqev7hYzotEWgSqitBA
b6OzlW/YhLsfvluZPXvKhNU0Rg6SILMDyj+onkQvqPXjMbZDE/h7Kr+WWtGUtp0KW5iaU5piMlsR
bR+th5yLBPYLFp+rGrui7qIAKXiVEdcYQ8UJlewo+9XXKu5FgGm/ieIXcZzb6pOi10w2Ac0a3/3Z
BAlSaTMVqVwFuFkE7OjE6c4lSHDHs/bQyUIG+9+kYpefwHmzRp8yP1dQkhq36o802uTuCIdWnPrn
cDe44xeGGqmK+gTrYeEilHNqXad0hNZYIskTGWgJ1B17TGMT0fb2b6zvIodzaEUhg7mPIoMYX8Mn
htFjut12/MFIesSoFiLt5DKivDVrkLbCMhQJyH7Gl7T9dj3KCQTwHSsDG++qyV68QTrcqrnkqcHw
6boIwYfh2fKmeVaMmfHgUOvOmo9B+GBkAuitdQfy85uYXOKToVAw5D5AUWUQIKj5D1qdKHkkOnUl
/S0NROsi6wil1kUe57DImHVzXLKVz0ENT0ZQhJ4KgoZDF8nhK7VKfbKVSrPcSMfLJzD1ZwOIObY+
J5vJzy2UgvM2fQS3SHoDfIO/BiNG48UwGxej3eeqtBq7kg3FVnywTgHNH6vck5a6/VA8XP8yTHs+
lDsWx+A8U10NYTeFLTqjemObSW1Tum/1/dCh5Fl09jCDMRr/f13o+qj1QirnoNI0V3JgtbAii7KN
jm3vBLPtD66GVqK+0ez2uf8BWF89w1MxcOgx3iT9VjSUwLzBtaNzLkrO5MTqNQwlw/s7gYz9G3yW
JjlR63MqizLW9c2fxZE536RHdZVMDF682WiHNAKTfOXEud39j7TrWnJbR6JfxCrm8MokUWly8gvL
M7aZcwL59XswvnulhWlhy37W1DQBNLobHc55o4NntITZ3cx7cCP9vX8zGXOVSOHQxQpALTSB5s/e
uDyGPAvCmKg8Ryie5VCiVAeaV/lN5jW38iwui06mK0bfRJRPMDwueNQsW7CfeN0BNUfg4fLUk+e8
WGbgaqjmXKTr6bylsoGN4bZ40T8a9yh8PtKGTZBYF3bGQx5YZ1Y664jF2rB+VKyJooUDdu61+NoD
6q5w2q35SBsqMdK760/8FP36COiFVMaSSWFJuqTFaqddixG7J+VDvhsA5kD5RDGrXEtOMrim24PS
sL4D+lxRo53dCv7yOlqMJSJqSFAwQ8TQaIUzpGhaVWavUu4T9ansp811C8TRWIsxQLUUF6VRw6mm
RpDKqIRYi3tdwjrowcW2MuZFrklZt60Jy6qKwE0SpW3YFcdpksDfk99M4aS4pklg3Ytuo6bNHyU5
LHhuUzLAM80kHjJQkSf5hJA9jkbbaB4n/VQKCtAFG+f6Otd38iyI0Vm5Ajd5SBFLc6UY7WIRE+A4
pN51Iete6iyEUdGqRyfdkIHQqcnizVSMQZSBI0XP7YI0btWamBwLUuv7daHrRAnII/53DxmNVLrq
H4xj8Mr7oEHHEu3mrnGSJ5BRuPl9QEsfVWIbP5pvjU9BpKUBOIO9G2+iG96LnbcFv2jsPBVLjtzm
GKH1ojOrt1LNDqY2uhkqSwBs9NIes0qGWVacE/6NJp/3gdHkOo/DccqRmUjq/q4NgWidya1nZGi2
CKNjMhrfSKF5qRYHwsKdy/2NeTpLZxxnjBz/EhYYSdQeILmENr+KnvBS7CrMlIL7O2heJYc8qx+t
VwXdbXGDmOv9uib8xiGcv4HxoPJI2cCzT+ednXqfcvUACdRFkdjuJzCDUJ5nboMLVepf45OzUMar
zk1CrKgCKgcNknSksnG8FKfFtHsn/zJseWA+nJvMzpF3ctg0k4BSLRLAXo5Se6hyun1/48b/XRI7
Qm5p4FRPKQ+cuqHtk3RW1k1wl8Zn3Z/3vGP7zTv4LI6xTUtdm1O8IGoA4uYIe2GrO5XWf0+UBDIG
CvaeODi+w1Ta0asV5K8xx82sP0rOH8DYrUyUc1Gg43yqVLtNYdhdu42SyrbEvREDaaHmhS4cK8HO
lyMjVOSaBl9uEMkxWtPppOfWWOyou5Ot7wog6EpeSyC9/VfUVGMM0zwQzVA/Wdfzg1EE3Zu8HExe
cyNPNxkTJOV5Z0kT3cgYLe9aaVcG76x462DsDMaOFCE1kAXSAHkjjHsxQo27e40siWNPeWthjEk/
9JYVRTCnlvBViN4It1a/+rwyRHAtqmBoBzs9YzkAQJ3Fow6ckuaz6pB5SWaHtT0mfvKUAp7LPBgb
DY2azUsEzb9ZNMes3IUTgax2e118BVtnUadxLDWVtivb9WE5ANg4ve1+pKMDFHVXD4DyI267IHKS
R4rlx0uR0uNi1fJSOhMAKc1omYUOaxanohfqxyrbRnnrgzxlE8ec3ANV8WuyGDtTYyAyUUxYag3T
Coi77Dia7UHkXYJV83m5Jsac5OVYtgkF1ylzR93Rpmm8S6rUbVzQxnsZmtk40FO8TWQioBiIo1Hd
ZMiMqouIKajWGTMF6N+l7BICED2Lmwdec3qXS2Ssid4QNUUfP24hLPYYGOKnh6Bkqwodt45s3rOD
d3aMZamAwJhqFDKzlYybcmp2JDEOjcirEa++7S4XxpgXAV2JhZnhbafdUD4Q7SW+oc1Xcm0vO1l2
P9P29+oXbvy0GrtcCmbMjdAabRVZqM8JKElPJmLldHYEs3Yzsk2jdxUoJIJ0mwHdwTBVuxMEux4e
gennyNLiXY+j1rzT5acwdinJGinMctzJARVyor1b4+yQ5bBYe6WJbVmKHaXhJep4l4Yt2cRj26hD
r9IuhD5o7ii7GEZdbuKtuB32vHYvzoVh6zKNWWSLJVFhGBBUwb+C9zIhwWS9mAYv271aw7vYTrYs
o9eKPmcLVErdpN/07zSoUTHNjAnt8Un49ldH91kYu6hg1IKSo80UJQVxl/yDiqj78pbXosu7Jp9p
1ws5nZoUqa4ihR8fmtymdC/dU+GIb/0LZupphn3T7S08c9y/Wx5jdpJ4BiO6hDp9PTaBLivbpJw2
cWnG9pINN/ls7AoVJOWiLp7+TjBjfiRCerE2aKkG0FDyvIvJl8VMHEDIyPnj3B7q5Pt1gatB8aXW
MIaoLwullkJQa/WvGIe0G6d/We7ByK55ZPBbj3jUFCmoW97HT71gq0ce1t/qi+7yCxiL1M0JcIdq
wMCmQbr4eDVaNkXatLzQxUCJI2TgcxE2wtH40dr9U4h8W8InTFoL9y4/grFFpArhvSy8DZp68TQD
gOFlIm+qoX41c3Kfh8DSj6y3oh4Co6nf58nyJrXdFqn5VPVyaRslcOgnYEVdP53Vt/bFZ7HoFWNh
mYncwUSqG3KgBCLADsBmyNuO49q5kpgAqVbCzIxFOL40KO5rv9gsmyYI93x6MZ4FZvFGuyJOpJLy
vdBROQrRV6Idi07uAM6Se7Ccc2XHoLRIKJSIchMUXfTS9NVeXtATu2gARVBkTiSvi9cDPxZftLCG
SJZbxEdKpuv2pEJ1kyHaybM52E0zBmgMc0ldewZpgqxrX9X6Oc3zAMhmQReG4IfITjJJPMx5unU0
0j+R7EbTI7shitvVIAJZqn2OoESUyK5b8sNkSr4CCVkFegehRsKtI3dLWZ7CUHbRa2zHSa44td5/
Kwurhr0Cn9xoedm8LdElU4BdFxhSntGrTitanqIphZNJ0TZPwEebdgUaXAiQKdF/ZYeyMtlLI23V
cB5tfUl9wFiifpXfT7rsyJPlz4nF00kaKF8JpFk01VYRFjxrEmiK3LymtXVajPkjIcpXcFYFoYW0
uKDG26EqPAV9i45Ujkejyjgmee3RfnkFGZMcyXia43ZnG2AfEbtezFcpiwiqYmCfVCL5kdTxsa5U
3trXdUk3RdHQNUUxGLtM1KxOdJqxTYPuJG1p36IGeEl1z3sZ/SYiPEti7K8lSUKkJDq9j6PbnPQf
hl9tpHuyG9wuaG4LNNAKf9DTaohnkYy1VfNcJWmIvERcgEe7h1fnh0PryvOvDLaO3Q4zamwRlvUz
XwYk6r18Sysnqp/uFN4w8Gpr38WS2Jq2VMhJE6PraNNGLvGjbZw7n8xEsjP5qJTUjojRm+veYf2t
cl4h885Uzbks+wqZg0rcEhny4kOdvV+X8ZsI7CyEeWRqYlGDDQUeSNzpP9TjT+j0xJNp8hFo7R+z
S7I/nRS53E/mrSlr4HmKCoTOGrSj8yV3gok7hug9BduatJV+0MIbH7zvN37wvF4m9OvFEA5C/Gzp
irba1gySzxlCcZtyepzoAn4xboBRUnRDsSQ02OH3i9B2VC3S6xFCWzPTbaF5l8WP60e3qh4XAhjD
ZYVmOMxDA/KCZfooE821+nE/p9HD34lhDJWgtWk0S0iUkRx8uvGjjFaHDm7jupT19NHFahgr1cHA
T10305oPEh6quAc+1FGftZ3RVTdqJNyHeQn8DpMERl8FxOh8Lcn8ZibHhHROpPdBWg0vIQm9esSY
d6zFnH1Yj2suvpAxagNllullPBrSwDSd9jYFjgJYPnfqawKIZ4/3NuLoD5ufV8UizmMNiqrropPp
6MKeORq6OuRjnFfE5uczSY/lOkefGjAaJtBtkKBzyLbe117vdQHtzJDRhSf8ETDppVzGsLVqNw/5
OMH35dEx75WnpDLcQeRVfddt9sX6GNtWp3MZdbRxq/frYHys/QSjYPohPqlYVvtdeLyuw6vZgAtx
jEkLq2ESNBEqXGq9I9eBWO4yXbNNC0U7lVemo9p2xbyweXgZzKlxKkE96LQFurC30k7y0h0vTc4x
Miy2a1qV/8yaqphuzfrllCE07PucEw7xxDBGprf6hNT0pCjWRa0dh+xpzDj2cj0QujgfxsS0C6L3
fMGwAU02yk5ny7rT3cW+7lbBgNkbdPMNvc3TinUPeyGWsRtaOZtiTLGlpt2XyRu+LNvCWTbCF7Ib
Pcp4nzrf6oljTjn7+fmSuXA+cwo8A3FBtFJnI0i47q2iBSoYNyXFE8M8KuVMUpsZJK2faSIlA10q
LZWXJ2DOA14b7ls/AdjNu37NVp985/1kEV7bSje7ssd+mhFezHNtR9O7Ktbbzkz965J4BpLlyBKX
1jDnHuvrvNlTPWXbfM+O0dMAOP3lq3pIvQmpqWG3fOPIpYbpyuVmEV8boGrmmD7DWAyIneYTOrCR
xmzQk2OBdHneLm9/KY+e84W6KBPm51uwp26m2OljPBLqt9KnMkdHRVPUAnC3v3RvOhO9VLEuYLKL
aqikuWl3mGeNcwd4DltnjEqYxL0m0YfPf6FBBUcMJv9n/Z4XrHN1hbEukmKSQQGi7Cf/EHpVqsRR
0AWNc3sd/Hn2Z7Q2ovHvoZ9sKbh+frxryFgYJIVBMKXBn3aT4cSTX/TpsUGG4K+ksLPdpQJc1LxA
AyUpi62eV87Qi7ts4sGQca43O8oNpKoeiJBIsmC2w27yW1GW7LAowZhTOH+yIMTnYBVT4C+Z8EDG
C6Q2ZhMY8PpTqma2Gqm2hezRdSnU6/96l89SmKigmytVSwfoRSnnb7IBApJy+suFMNeXKJUAfBQ8
t/NB9OTqayqjRUgRt9cXsl6AkM4rYa5s3LTDgqwUUBPuZo9OhCv3lM/L9OMdz8b/xmmeZTF3t0nm
KO5DWMA0WADgBypX8ztYItAISpzyq2U6+VZGOpF7i+ktvXZazC02tGpo5Q5XqXeFG5qA2veuFXu0
hi141tfptf3aLh6d0uLDk65f4/OamWs8ze2UC2WI976QOmKe2XkKGIWMZxc5CslWyApZN80oR9aN
LBaAfyq08GmSwskArcfC/66FrYwh4SRrJfAzN5PQBn2fHVJL2ZSC7KHpMyDTuLmum3RrrhwbWxuL
BL0wujKmeXRKiIvSPHJp4panlrytYyxGUQ3x1A7QDktfXH003GrgZCN/82Y5bxxjLnJRXqaWomVq
dhkUJ3A67rVjEYCNCWURy+UxM692PcL8/dcIfiJrXLj+XDXHPAfkApgri5OR2LUf+3KJTjsdMG3T
d2NfbWovhi8DMMq0FU+tE6E1v3dLD/VO+Z0XFqxOtF5+D2tken2xIgrLniFIX9A3D4NMG//0DxFV
cyGo+ax29Ll5TXkYWyODXF2XC0R5FLSkD2JAh7b7HCRGjZ88cC3Muqri+WtibB1xFRMzR1IU6cWI
61d5YCo8JCfQgTiYu+ga9D70NhTXQT6h3qTH8VhzAb5/o19n8XQzLs67soTeCC1Ez+ChCzelL9zr
rnbX+bq9eJRiU+L0Ba1C6xrSWSBzZ/KwUfVxwYEqk7gDHM0pHVUfLBDbLJpPFmlvymSmja0nUqg7
aVk24gI6KavbgDrlNCfyrVzGr2g0lbZTp2ySLAVH+wKyvApFrNoCamapRrYQG64uR0hWyOlhavWd
nkmTZ2jlZkI9Jl3KbT13GwUQctMkHIGz5Yhau1Eb42nJySbsch68+W8c2HnZzD3O2qUfMppXnSju
1TNY914Qft5SzGk8kSh+CkDIMYrHfTus26izYCYYkMquNFuxQwPI/pPZl06exG79vmxoFS5fbL5Z
XHdcZ5HMnS0ymF9zrCGyQFvJ8CNufzQY5Lxu4n8Tzp+lMNfUTGWxWxZkjK1Oe9Y0ciO3yVaRstjR
E9C2mkbqy4QcYi30BrUISKEc0eP3yvkK3vYyAUJlTZEypHBsaQC2Acx6ARGHOMtsVwHtsYtc9cir
pnB1iQkM+lAvW3OmlBh3+q50l322j3bht8ShYyLhvt+0R+Ptj/DvLi4uO4TTABEbKWwQTQE1PRhy
A22shQcMNWInUfYyjYaDLMOxSZMvk5E0dqPMtVs3CuihECVyIlzOrrMjOuVo/EMQVaWtveC0C52T
DOXoMDuMI5qzEHcRnIBlJacuFVARBeOHzKOe5y2EsYZR2+YiCIRQjBtzOxESO43/9qKwozWJFctq
XcGl55ZNfPh05R2NBa7SAo0UbnzD89m8NTEWJyqrUGhNrGlYajfJvpk6NxGzejoy6GdUZLvhNZkb
MBHTxAQhjNq8Kx/bWzQ2t5KT0lnx8CNC3k4T7OVBfuGtbN3mnOWySfipbCsoObYSswjzM7IiDwJg
4oi3JM50839gTq4GBxfymOBAipa8iWlVbPS7H80zABS6p8qxvPSZ3NNRgOKN8voat7KNHhlODL36
8L6QzUQGEcDEfjazmRhyAZuyU1epY0QLAF4Hl2NFeetkrsEU6TGAUkjot6+mZsfAOXUyj5ZTpLtM
B4m58DUKiKfhZPXIHnsX95HzBVTCL0HfxWqpUl/EQemULLVkYcaoCickGIYEsCWZivaJbie2mAwl
VgafkhU35iwPTtxLxJYF80uZWN8IHsEc+8ZVNOYOoZFfAqdHmyDTOOG1mbtlh6CXoJjdbjB8yOv0
5e0/47Gl3Og6fZgxYBlj5+PGNoagjTeVBR5GK3d7EzN5DS+zw7nEGuPAu2SRtBF8A5uEiN+BSuYa
SrzRa5VjydczcRdHy7joMiuzQsvn7DMrPeAo9wYo6WA7bnGNoFSZL6QeWt4AtKsaNo+B7LPl6FfN
UixQECiqJn9+3oVm9XMLDsgYEULn5bdpgI6eACB2J4CxHQZg1soP82119xNbZnJl/2cuId4oGLOk
8ISKZrd4ZQluIvJ0fv3Uz1/GbMzUV8bQmUgwdB6wgp6Udx0sYqkd9g6l3uweBDd+ql3rbYhsJQCs
L0fJP4tF13aGft/FzgiVWSGQx0mEU2fY8lK+Wbm4SSfzEI7Vd3Cm3Fl17BVC4bbm6Aml5IuR+hEZ
5DhXul+0OXgzQAFSl4WvihaMVJHvrUb+KuVZoPYogJXaLipbD7iJb1mobqdqONZEGQH1pOKxkD5h
MPo4x6NvYGSRTHjsxOZrUVQBHqSH3jRbzEBhVLs1A0Odj0iPOKYq7iozc8xW9ZM83Ict4EgFFNqq
cmc2wnawylcjl3a9Br5BjOI1o4j4pCM8JqN1a/XvybE5G9DQFvVIEbEnR9+kb7mbA18Nr0V0oSV2
f4p3yx9VkOSzRMYTGX04EmGA5xPnp0HIMIUjARX1b9fF+Bz0w5rDGHfoTnU/4dMdtfLTEH3NuBko
jWnf1HJ73fBTI3NFB9nO5mZoxSGfEUmMk2wPZWdHiGyL4n6Jct/KS46jozfqmjTGy4D2YRJiyhXZ
a9/RFT5hjHxBR4MNiHNfEDgOfP1tf3FmjBOJZbDZCxpGcFDvhlp8zpODXr6CmiBn6UG1ORJ5y2Pc
SK2ilblNEDRHImZ0P6byNOXeIDdAtbxZIi6d6roDOesk40DS1lxKrUWg2XbjQZ6FzRKFm0XS31Hl
xHhhHvldgyfKWL4I47CxwjY71orhaMkQmKn0Jnfq83VlWg+Zzh/EGFS5T7uO0ApC0Q1O36GFL7xt
W3BRlw1HkX5ztoYqIQAGPIvJnG1WAxRG6Ef0xyBthOQj8mJA6huBz1e59fd8x2sbpJr5q+ae5TFH
SyZCxElEt0uUdLktCMvRJNrL9e3jLoo5UMWQMvSBfZq1yRtvy5thE/ugoPCMXX8v76WU4wF5i2LO
K0xEIvcIdDdFLNuL/NTj/l9f0me+9Jd9U0RTkzVTliyNWvILH9em4iKaA3yselcH6gasCff6zvBD
lEyMbbLTXevYP9cn4bjg/RdMLg1HmpcS2EzXP2R1qRffQX+/+A6k2s0QuoliTVIOXjpqrzUsOme1
66HWhRRGK9WkV8SpEGi2egQwR+92X9Fls6NlT+ULzTeB/OV74vPI9tZbOS7kMtoZWcBi7VVYcfM4
/zB3ywEtYJ7hNYckmBNQArTOvOVRMK5r64VQRlv7ZQ6HpcKVoDhb00bah654azi6/dncvs+44MS8
M2TUVa7NNNWqPgNLelF6cYdbn6JbBXMb6K9oAUkAxM7tHw2iGxfLZKK0SCsla0hh1CYQf2uHFGaG
BhrJtxZVr9zhzTDzzpLtVZETjLQuUUQH3yfgkICe6Hv2FG06JEkjp/xSOuhs/Hb9cqza7fMSWRri
NFfRogW0x42R5a5VZ7a4HJT5pqyfrstZdVgXcpjwRiPIZVcmqpi93DtFN9qjcBISTsmIZ3J+6VKp
QDwZRgjVoqzdLMioi6FyP5hDADI0ry2IW+btrtT7Bz3p7VyMPFQ8Xiw9CyZ9Bk237pBa8Osw9Ky+
iO1MUCcbY96+OGkveJJ2djHp77JK7MhYeA6AdxCMlWo7fZbMCU2y4p0StK65ASserpXmibdJAFZB
p8QYKO/xyzsVxmhZsiU0UtXiGVLFjxGxfDlX94sacc6FJ4axUVmoi2ptCfFmBBejivbUvZy8Xdev
9e1TgViiabqosFVWSVTLLi0RPk9h44mL+UPOq2MlLE9VIXEKur8x9WdZjC6Xohr1GYFjE8EdvGu/
zcfYyR8y09NvAfF8yDGru+9qG/UNdH1dX+ZvLO9ZNuNUS7FUqrD+fLjqu8Jb9hh06fzF6YLCReft
U/iVI3D97M4CGb0E4KaU9BpSFWPavldt8Wil4IUMpTDAwPI2V4SA1IplK+K8BU/7qxaRkL4Vb+QB
vECaoeCBCD90/aN438SobWGqfS4aKI6pCrlJpkTYNE04OIKWlZyz5kliNLfom6oWZEiK6/41TJXN
0A2nbP4jxHBDOe8y41DHijRNr9S0IXPyFFA7YSyNupr26/yY+LzK67o3PUtjvKmkJL2c0Ep3OyBa
UUxbq3hqwxPBuM6UkKyNAWyF9O3sKW51lz9EOzqma2zGTScA9o3nPT/fq7/Gmwa4SzXZQkGZEVma
uWKWKVZlfplnxCUF0qiCU2KUchvH9riNNsYxe0wxfDcBkQrsWfNBtuctbxL6N1f03+9gq0Vp2KCN
YMTbjHwoQOxRtpaXHKRdhc6F/wfkbr0ZCWNT/6ybrQgVQyIT2RpCn6B5thOdGThiJ7nJA6EcHvNM
qey0SL8qYl7bykRA/hmhtHz9Qq6f9vkTGIuYDXqjhjKcF3iMnSpGt5rJQZpYTwtfrJIxfJkWNSDp
0/DATHvHFCa3a9+LonTLRXcDAemEGRzD6vLS5O4gb68vb90KnJfH2MBeK+QsoSAsTfusLfciwWzl
x3URvB1kTNpUWWqftugNWJryFAmlb5oTbwtXZYD+SYGmSAroqP73IWQC9XGuhYX20i6+4kuP4DDx
RhA6IMfUgrgscTUe+iO1JL/cyQuRzM4Zaa3E8yLgmdmeDBDPLmogD/cVqv2NYjnq3LvXt3G9aeZC
ILOP1VRllH0ccSbSaMk2RaMcLn/olttlp2McLgm5hoe3rYyPANSLFHc6ntJd+VGjbV6c7zmLWp2Q
NDRNFmVVFg2F8Q5xVYpLQzHL6Ww0ndRqPWtX7v6Pvjv6n345rwtJjGew9KnvSIiqW6pnB8ziPtaG
slWRItD17lANGIpNZvBI9Ae8do99ZNgEbzFtFJ91qd1jDGtDph4NqmJ3ikHRWy6DhuoJakSdMNwS
0bANYhz7cjgmwP8JDZD5td170o+528jtbRVN9z1y0LoRuUZWuo05OEMpem2q+ZE1HQqxe9IFdR+H
ma+XQLVKDbGzLdI9CjGOmYz7nvTbJNId0QAiWjPfS718zJthG8bjXZmSBzWXP1Iy7QYJQ1KZzqvN
rz/gLraPcUFdFJsgLexB96oM2yxKXcRrzgD4W2IqfgqM3gjk1ZpRuqCbxsR0bG2ySjuNarY1gSQI
DBI08HB0Z9V2nT+JpfVRdWO2ZgPlNEzHdLbqdE61Mb9V8VYAO4Ls595C7vjOmLcTKpM0F7S5TFVQ
q4CCmsLEY9zoW7ExwF5JJz0wIPo47JWAs1T6P68oL8v3ExuLRWoKoVMe2qAGhEDtZagPozOFe+fX
3dHFtjK2VB2mGgl7uCPaKYcB9s9YI3EMFK6SG16+ZfVxcyGMsaKkQGa5lpHjqcb7XH4RIuBGpekh
V7m8D9RRX9tCxnyWOtGnQkGWvvNAdlWgbz/aNa55M6HH0853vEI7dxsZ24n22xFzTrT67WKsBMXe
4qkHEDKt9spbjcfxztVKxpDKqSSkM1A7Ac4ebrTMGfCkx8AY5pYbJ3sUXVBAA3bi/Y8ykBfn94tV
jWcQr+AOZuDyGwDJXXFHPKhluXZwjOUp26Jf4gYPFQpqQYuryqZ6VLcdJxJa96/npbBtIJgCUlK1
gpz2Q0W7wq0AmhxKSmvcWQa6QejkGK/VmKP97GymasSdasW41rqebWe58OY5BGiSoRzznHjXbchn
nuDKPmpMJDsLpTLFo/IzjUt5a3LTrnaWn3nw7762o5m/1ovvI0e0Ex8RzWzwLPb6ek1L02VJsySW
zEkoMYoRkc9PCO+UG/RMfiXI6qaAIkbHf+f/pLrgXcX13JlxFstcxXxK05BYMDLqxqStde+139m0
ZZOSJQIExld9UBdSRoqTimRrjxEey5W5LVSrEePFZzBXVCmNWJ4pqqI05F6XzHYkD8BuRCpbIG5V
3Anocrx+5r/R6fPKmetZjjpQkMinLZf8hWLyUBpM3cXTkRqi7uHPuA2Mi1Uy1zWJjU4DPQxmvqxt
KX81kGi8vqjVoPQs4HP4/6LokeuKEOYLWi+kvHYK6cfMpeVatzj/7trns/RCQpQmABAaUANQN8tB
2uqBtpHdfMe1OJzr8OlCLuSQPmutaoJetiBiTp7Lw/RMG3kFz3Da2e5nFHRzL/rDwsrFDjIeHhgo
mj5bcE3aw+Ibfn6DgAlMoe8UWGN2KRGYNNnFn0z/XghlPL05d/FIKkT6OXlpyg9SbMxm5KjGekR4
PjjGx4uA1u0XARvajAjLdNVOVCww4zVyybyDYw1KUURmNuPVXPywboB49Uj9e+SZSEOcojttH7uW
gxnn9ESLRvI+uWlgVBJ32EYPPAfM+xTGqJRW2pTlhOKcCWygXkdPUffULoIt5LxBYN7mMrZk0IZe
yybcCtIpLoDjvBQYUzWXXo13vRn70QEMRRlpRiJ7joMywEDuS+RpHqaNK9DLIn/IJbRd9w8meipk
ybQMlSULIkDzBashRQdCirLxrAfapvLY4SLmN/OTGcw3+g2avwEYh4Ewp9laweDMLzw3tbrwi69g
LkjVzU0Y1XAPBjGPIkKqqa3c66ZzPb9/IYO5IAuGIyxNhbZ03vCsKI7yEW0VvJfMwftYnMXT98m3
yBnBmcGLrlZfMBeSmSuzyJ1cTcOYobmXwkQ3YC76oGY15Y4VrmPRXYhirsQw5FpifiJCIFFiVbb6
LP5obxNA0aHriELPIBq20zs6aoQG220dIWXLgyBdD/8vPoK5LY0VlpFC0QdpPG75w5PgdW800ij8
tLGlt+sHy9Md5tKMbTw0pggNjjF5PJBXUQ84Auim/RI9ntfDIjHJEmmsuALAX5giVCTKvWKOoh8u
/WNkmi+yHntzZARNaPpJ0oK0mIxOI9VvkVzuk3GobWsZgyazbqNWbe1aULcSBjvUvHLzqt2MseFk
c+JEquUUheD1Wenl0XwTqWCA7drI1lNr9oghm/aE5iA3T5NjWLdHtV22nbG4RRIXLklE4Jy10xuR
I8kTDBLZmpDsKrlzBnVyQ7l3tS7xp7pROWHWqmW82BsmI5BGRmoOJnbfnGH1e0sAMMiio/VUuL9+
CuuFgAtJMk7pImJA/2OmkvCzRgYWsI/FByyIJz8RNA0g43mKwT+51cALmXryAWRgR/MdBQHOatfR
lS4+ggkf2k4dBzNHQlcDM0J3ooiGysbaqVtee9K6zqHFxpR0dEOxmZYkDdvRVBBKyvp4RAAx2GpX
AfWudLtY8rUx4xmp9YM8C2S2lwhl3w5hh5xufw/25goka/Thvul3qbxD9xfYMNItmvN9Hn4mtQa/
3q6zYGZLp7btYpKjCSTWojfgiIyONbf7bGhQB7QcSVD9PKmfryvTauRgnmUy/mYY+9aQY1Q25Cyy
Ram05bFw0A1ma+X365JWibWMC1GM28lqELPMIdxO7wIBVv3yE4DMz/3oixo5lUMBe3BDkahPv5BT
fl/iEZr5vFzTevnq4jMYHxRHakbEEOGh9DB4bYC5SK8DwC7Amn1aYuaVy3gbzPghpZiW3iToeSni
R/DxYNpguLGKXSJq75z9XXeu56NknI2hSbEiTfNPnKBcskG85ZZu6lonHUOBxpefgWhyg3747B00
PPnxb9fKOCAwuS9KXwHQQUi/9P1D0oKDQTyYccyLYNZviiWD/kYxUDJgBCmhFsVAdsV8ARTpKNU2
bUqz7Gyf31SNPb9FQVehtix5ZMNHDljPoZj/SmffnpEZZ5Uw4uVUvxbPko95VwkT3BT/VPB0t6lA
JCt48jcJbXHU0w/vvMatdQt1/gDG1Qi1JKBFgoaqqbgTe/1BsLSNmEV/ZgnPchhLOEbGIJjTp6MB
nNF9+lZ4I8jYzQdKM5naU4bnDM+xrAcxZ5mMESwHHY0uMUImzYhtVQAxTytwfBdPBGPzgB6QkEVA
2xvG15zEAoN98nD9LvIOiDF1GLQvjYHioZvJS1R8tOIbAMTt6zLWk70XasgYsjwRjEEk8MDR1zqY
d8UpfaPcNSa4ayozEN3M7154p8NbGGPN+k7TCnOAM+7Np6zKbVNJ7BCF6etL40lhLFk4ABKjkbEy
iggYktyxmuJAqsy7LoanB4wVIUY45FUD9R4X7dApiyvWGae/Zj33dj4kdpyDKKhOxR2cXpjZ1dfl
0yCP78lT91FKG2tT+TnYIf3r61p/4FmyIQLqRpI1FnG2qrJ4HjREMJX6CvRxfZNsGzhYGKWgIqfk
MM42xoBotwaXe3H16C5EM0dXl/VcKCk0X9E/Fm1xCu17WyacC7waEl4IYQ4uDGcAgtH5cPBmeMb8
UkWpHRMTOMm3Je8q8zaTffMIk9wayQRhvd+7io9Ad98cwchxzDatZ6Jx1VLtfCNsuZ3PnFWajJUn
/dxko4C0LYUkm07NSQFo/rLNjvl7hEAJydunCnkKLl8f5whZwtWxMxpCGuAN5hns/PKRN73dof2M
o6Srt+98iKbyv68YPFVDvWvhRSvvP6Rd147kuhX8IgESqfhKpc7Tk8OLMGFXkRKVw9e7tIY9fXXb
I8MG9mEXsxiK6fCEOlVtZAc+dSIv/zA49B8nCMwbv4S/1sSyNuTC8I+oP2tDWKVoGEmhwHpuhrWG
xPmj/+bCX0xqXtuL0EyjbaWkM8xF3o1P3B02UIp4muyZchCcLts1R+B6FGbpYHVBH4JsLalnYb6y
igqYF9VHn5+d7uY0NeKE1SaRqzKnxsVIy9dGieWcyDCWlRVscwIFyTa/iSL9pJnxfQySj7FJ3JGS
k47ItzXk/RBPjtklm6aW2EhqJ5GN+4x0j6QvVvyUqy72xactHiWjIlUFGj18mpYc+67ZWZnlmAHE
LsPc//nUXvf9LsZa2DeDxxYN5zfjX21sWIjXHFog+25DtsZt7/TbmXZD3oEoPmLI3q8Vea9fz+8t
Xxi/vk/Q9JgCaQ64k42czx7hhW3SfCVTf929+J7pshI6llwJuhpHWfXDzRjaRGelbzrgvXfpkw6p
QKcw2TpE57rV+/f0ltVQ2plgUQ2ApdZozaTRAlu0l0ktjlZyq+vjSlvi2mgLD1fwMZy6eTvrEkmU
Tt2B4OCBBNVJCnnD2p7+Xjk/8y/8u4H4nt7C6hVxPuUDRzg4ZwRr8GA3Mks+OIi3LQShZMsPc2bS
3KMlfUxsrWemLXwi3DVH7jrTyMX2LmyhNHboyJobspItGrI87aV1oaKDhCwSbfG2gyZs/CL8VYN1
NUi9GHZhICkNTEttcaqS7fhEN5HXMRUFp+punaxivgg/LfXCYumajqr6XPDtivzE41hhPMw3ci4j
Wuu1z6i1Nvixo4zBw8+bfP2Z+d7jhT2SSatIlg6jLPXPWVMxdVirfv4Hp+R7iIUZCqumyLsJUVJv
B7fWC0Hf2bTRneo3t1h0Qvr1JrExva3u/jy1tTVdGB+wCQRmkSJ0GpVbxfrsZZ92FTPBj1aHb7L2
FTcrDQF05cAse4YKM2qrfsQ5rRwgBe6al96V3c4ZnNrNt4Oj2sZeOaBsDui1dqu+gDj1Df0CIEBB
0S3GJYKE57qXu/Li6AvXLEeHBlwIA15uQW/17DVUFadQnmq+ttEr9mnJgDsJuSpjin2GUjLLpZxB
v8IzlbOoeycN/xcVz4s3ftleFMslbXUKa2gKsKPRTeBYbrjVmbYDZ4S/Vupam9vCAmmlqoXVrFBv
NaB7DzZdeRPofKMqrVf3nz+f2+vF2m+7oy/sDplkCLVJCFy1G/K787KtAloupz3OdI+zdKjpZEgE
otmOKRkrX8Wp2olT7nJv/fBcp424+JaFYWoDiJ+MvY5KgXyTSEhzpMUjUW81UUd2buY9k5v4UPUE
tAcV0neRfIjNkBk6YowB4aL8CCkcewoMVDSgoNVCUDu5VYfsqdCeMnDoaan+1TUJ40HsyBkEmPQ3
c/qNYj9T+UtafNVjv+KArRg8fWHwchgEUDigu0M3NddM5UfNnG5/3sC1G7cweFEvcVRTUBctejDC
1cmmy+QTL7cRp/7PI634V/rSxMlh26BbGfnh0eva6SlvDRfQZe//GsWYIdEXgQIwtKIUNc5jSrSX
uIXyRoTyBq+kaiWXcj0D8X3aliy7hIuUGMUckvjyb1TJgOSk5p9ntwNDSg2l3sFea8BZWUNj4VYV
ZtanFgVN3JBJgLMVuG3pr2jq1xIBa1HJsmifBp1acg0lk/h9fgtKO9xlTneu/cK3QNZWHlQvfc1u
JTSOrJz5/xB6WRr4yDTTon/qDBc7aNCctlKDV54Sq0fBcnypJHTrR/qzVOnuYKn3RKHPQohzP1j2
z6fnemHZ+h58YTs7IyiJViEImBPfEgpU6S0KpmCmy93quJaJuF5LvxhtYTyLPorKzsBUuQaaMerx
DQB7wD3Lx8wbAByAOtaMGQKZy130Prjmf6E1dt3EfE94YTMpT6k2zYoL03Svpbcdco8/L+l1A/M9
wMKGtYRIqjlhjpPynFr3WXYEs4StQmL553Gu158uFnNhySC0lfGmaOdWb/qJxJyvvtJjDmAJcBAj
lIWGNUGj65fxe2YLg1Zbcg3RFBiAWvbjnPtDB1mTbsWeXS9Kf09rmejUzZgmnQ5oB7klugMiJKQ6
C5Wpbvkug+YqdCMgDuNt8CnuuieJu4qbeqDl2f68uitzXbbJdlkiRCBwL4KBOH3fOmPRMWGsZHVX
DuOSg1iOQFitzbkQHSG+YT7zVebm/xCe/XvT/iz3hXURRTGDkeAcAa0KhhxQzc/qnGhjdyGmKt83
iM84eGXYWnl0dR8XlmWM+rAu5+eCtgyatXx0NYuBWTAb7kXAen/YACXLkf1hYeUAu9fmtiXQmsr0
FhSVKTRk1lA08/n8exz3vRQL6xMTtDhn2p+QETH6DjGPF22SVaz+2qYuLEyb5TEwbTE8jBGEo0q5
nyrl7v87nQsbo1k5stazNz+Qiin0bZz2ivX08xj/IUP1vVwL+6JMVC75LK+UjkxHmtNiyVd4V54C
/NPufzVoFAu/uOZm3DF8DrLDPxHSmgewZubIwup0Jlj1GrBvIUKtDrKbg1sCAtOxDe96i5N7pq8r
817Zv6XAZgS6X1obCPdnYnBtI+E19EOfIiOnwfpYduVyaJL/U3I0fRrAN537wy9keX7+jqs3F4Rw
qqrKMhh8lgSWjVTq8N9VcNK9jbbp00N1H7xyW7njByMCz8H8DaFTr6H6rl7ci3GX+To1SaKgnSnf
NMXJA3RCVfeJA7pFJz0mN6aTbvkZCdptjMEnt/Fnerx1FOW1Tbj8iEVgXKpcV8wqhdxu2tWskrhX
msnDygqTKwbhcpD55xe2kcSylBmUzuwswIPdQ5di3l8wp7sSEFCrJa21HV0S/YxNb2VahL7S7JBv
szM9AA30y0JnaXiW/FkeIPwMV+vgV13by1nOS30xSwjftJMEps4/mUIFbSjtnYKJmlvzMJOmoUED
xSdPc0Lvf8oNXg69sLiZlJh5FoA0JdoqnwoU++hGIL+U4vLKBVQgyu0sJbxmMq7Z+ctRFwY46ici
9LEJPHmnefUR4qZb4lT+Gp7saj/55TgLKyyqQalTE+IWwbHZFtANtyDsqLjtzfrTddVPvxxrYYxV
ddIsXczGGHhH9OwNip0e9UPyNAND+g9prR9ZvVaAuhxwYXZLfTLNIMLWdVCGYqoeeiXlu3YkN1ZA
BWvV3JcqqL6p0b7lqTNJ1e9O5F6mBJs+V57rpNiOoTibbbjpZLByZVW8VcwEJWPd6dt626Aznafk
IYBubZeAPlHEN5JhHJpJ86IJ7EzoRq1qzW3Tbit0+iWyxCGxuTeVxk+lcj+244YgWyZz+ZnGvSuN
q4HZNR/wYgmWGcPQAhom4mEG8yDb6HWBeJ+KjvAPWoBEjXzqnoB3iGbbFcN/1fQpFMI/AE8TAN3+
el8LvSzLBHEK0s0jnKO2/8BeuCum7+oduRhkcUcUY8qDWEpiXwz3LT3WReqZHbKcEfgBtPcuSdio
T6ynxS5r1K1iZazJcls3U1ZHn4NceSp5hFiSMwTyKh7lqlm++LbFvWpJo5Iwh8EyWga2HTQZpX75
Ob5Ifubmq9nDqw6GeTHc4mpVWga8foD1nnu4qrnxN3HkV5UpdoDE2X4OpVYW/+rBuhhxcbf6jisQ
HID7hgkWmjdjByt0yYHkv3tCq05wLwHPkfxa83+vvz/f4y4JNxTOIV0wu41zL27yGp+Q6nAh7HvK
2PAb/Hl28wg+V39ltvNRWrrdgNwCNmgBeqssXz0r0FIyaSMegQMsie5PTvVVQ8G9sLmPwqOr11sT
ym/S69ohv77M3wMvHj69N/SSzP2QmTCPZijtR7PZl22w/XmCa/Nb3NfE0lthSEhaTnnh5e1mKCE6
kvV2wz9+Huhq+uRyJReXVleCZBRQ+oFBKt6D4+hKrPa7m1msQf7KAA+wduJJfZkdw3FTbMit9fDz
F1x/8i72cnk180Ky0Ho1p4tm1giU+UDAzbe6J2O8/3Osxb1MRToQvYf5TbblydgEW+V2Fi8gm/Bm
zVGZP/tvRxT6l6ZhySBgXEb7oSSLoWiAgyRRfTTCg9lxVhQfpkRuKfq+ViY2f/hPo83278Ihk1JN
k6cItjdpxzdBtIORyRAcmdxAAWRFDeyhHByhh7dql9hRO3lJ223DRrPjVAbt+D2V+CaPfxdyf7/y
ZWvrMDsFF1+mtmHbGRZc/5lXrz2J+8wzt+j+/iM+kjqK/cfVP68apmu1OfNi/Rc3tWhNPbesAlCE
GIZAO0YglQvaalvqnRtqjzXY5bXw01ASW1ceV+Z89bW5GHtxfXsidyY3ytkoTh50AnKmbw1wpALx
e1b3q07FPJWfNn9xh4Uwy6j+FyOk/gt3Fz3DYC9FUO1B68+pd/UKAOOqXtPl6i4urVEkkhLPsVSH
lKvlFSgRJKw4aR2btonCiiOawyBIHuyrY2MHN5Lfb8Mz6Bmg9OVFbr9ZFRC/RtNy+UGLmy1LZhbH
Ao5zhfJrCyl7FWAjcSdv1pgurr4AF3u7eGgrXUoTrgO/qI+FP0ZPI4J5Oq0Zxauu8vcoy4SBZii5
jOToP0k+I1SV7tPjrMok+Zo9DKBlX70vayMuomM5Rv+GPDNSA5rkhhsF8rBi3+1aZ2ZmkJw19sOr
zuLFBBcGS8m6QKhjlP1hxwfSZMO3/XZdaGrF+vwpd15Yn0RTuWQQkCzWNLxriO6C7Y2pLZhhLXSt
TOP7zzd/5XDQhdFRIczWjANOYZ1yuMGVX0lILbfPP49yPXK7WLyFfWlbNc2LDqdjtA1Wn7RNs8lQ
5bB2zXEd9HRVE/3iatGFeSmnNMNKwZL2tuKBtSP5VA4w4qAQVioWbuHTMnQc3YAzBM0bN2uV+NXJ
LkzNpIm2kPN5Td3mYCFPOG1C3IVZK+C/kFpZ28GFHREj1QOt+jMasstesZuF39CEUx8QXyIrB37Q
49oU18ZcmJTJKsQ0ZdjOIH7OO8Fi+tUbazWklUGWXETNMAakb4AvJcK6UcZGZZUMvSSzoS8rp3Pl
zi2b4hSe4smXlPm8IBh4Cn7XT9qs6FcgyP4jLCcfhjcJ4x/XvPPrRoXqhJqGZgCM91dfQ5HSMKUp
Tuq4C/zWD8DVFZ+bVfW66+/tv4dZxjwhj0KeSVrg5bHTWOZO8HiliHO14RsNjP+ayZJXUEv6IR2y
HIe+7Q9aou8lSb8HF7oTxZFnhuU57YbbiPMXKVEOUtKfOm3cTWpx18vDQ6EHrEgx97A6Ipje5zTY
Zzk/ZMMhK8ld2+e7qMMrzOM1kM51p+v7sxdWvQunsA0UZD/nPDcFy8DMo2myWRJ+zetZ24SFXxm3
ZU0JHn0/tIhbp61r5OX9zyf5ahR2sQkLa867ToBCoY39ApSq6acxguo1OqXy5P48zvWr+b1q888v
HqmUBEZWSoja89olOu6kfDb1la1ZuRrWwoiPaPuh4wxGUNFwUfv/lCatVlHsVxEdJro7NAvyWDr6
O/46F7D/DSLjGaBAyAegNEceEye1GySF5W7unvxviPOuur/fQy5MdqIbJUQd4YvqaujwFkng+J0O
wv55k64v4PcoC9tijKIzQrDc+r0ke4SGTixaZuWqPQTCAR0veDGREebVyrDXA/TvBV1mDHsQq9XJ
DKmeU0n51wRK1/bYnds38Ic46s0MfxvRGbuRkSaGtLff7tfIXdf2dIkoHEiUZ5KMqzbf6syLbmRI
zkiss805wPDV5rSu+3e9ZHQx74UpCftEpcHwp5CieJDVQKHK+AgH1pd4j5Er9ZJ9ftI/Z06o3Fe2
oIKqke9aDeOvJ7guvmNhZwQ6nxMQBM/rH3VM8bLkjyJsClye6iRPvZOELCggZ7nmFawcOH1hfXq1
sDSJ/yl0VNv5MaM+8mnrucqrVo6iFojuXKriyv71xpaSVBFtDAGbxQEzvBIVQPdzW38aGtKVFLFa
8Mv6WquIXrXeF4MuzFGgd7005IDMaU3JUo6cNL/9+b5eP7UXQywsUROPQo5kwIHnxMOcgk1DUBLP
DEIBE7vkNjitxVBXHZ+LEReGSKHg1k8FeJ9krXeK+ilHc7FmngLjd70mQnP1ybgYamGNCrkwMnCh
YygBUuUBNIiigd+oeCuLuDLOMg4lTWElvEGf1x9lDZ1lD3MrsdjrAIZCNgQg1Ijhz9rZv4ohN7/n
9wd5ffEkEjQO8VoHSE/1+WTrEWoltR84kx8ew53p9J4JruOAlV6/Mf8nFNTl4AvTM5a93sklJo3u
jofZ4g0fzWb0dC+/LT1ptZq6cgGXMaqU61NpNDg2So3oDW34MW3sWkOIU/Urr8n1a2dAZ9swFDRm
LYL8sKlVdMyh5JfFyCO0hEHNdmWI6yfme4jl4g20KIgGTPxIXqe0Z0lzSMa1etb1m/Y9yMIoJ4MS
do2KQZIpOZVGaQtN2U6d7hdVsREo8f18DdaGW5hiuQBxgEJgIrWCbPQEoYta+bXxNBgK6yrj+efR
1lZw/vnF2W+CaOJ9CX4pyl8jWtlF8gjmAvbzIGsnYWGA46Q2IiMxUPwtiU2h01WU5cpJWBtiXtWL
edC6pqoSd7BRk4R4T9zinD/+PIurjWAm/T4IC5Mrc9L101zDbpxYZ0ZmU4TslmJbdzMjpvUbAmfq
5r/Iiazt0cL+hjHS2lIP3FflhO9QVzrF+9qvf0kuAGhucY4pWw87r7si35Nd4rL1nqRVXGKycAUB
//xd/zaKP/wv+nYC001rQ34se9K91JsS9+eFvjpfVQUDmaGYpmwt9hIxNZ/SBPaYVIFTS18aRbpJ
CVdGuV4LuhhmsZ1pLqxAKHALsm2zbY9z/DjYlq+48mZVznptSostVLVKiaaymJ+Y7lAJRt7npJbK
OrfeVrt6C56ZdVt/vTL87xkq8gJbz5USfakmRk22qEXs5kH/6ZSAUwbtxavUcVdN18V4C4uvagER
UiN0r59iioc0jxxu1BHTJdlwuJqBbVP93yjyTM2wTDwxqoJmtr9e/RQNrwqt4HvVrvY5uvUf8ffY
Dh5UJiNvB49hDTlzdTe/R1zeDSJCMqqzPRto5Qag+RUtZb3x++drcD0ZeTHMYjkJYNiNFYCSyLjv
HCCBfPHcv5gMSH7PclbLlfMz9rfCzsVoi7eUaAG0dThwilXoDF64iUDmDpytSgAKUr1cgIJozfOi
yvXazsWoi8e1qNU+GGIe+YJrljd21eiXTftL6UxfU8V4gDy0afdQZI6DYPApNQsXvT/9WdJ7W7UE
OZJYdG6ShaU7NITfVuiQY92gvIeVvJVAyi5FaIGux8/JIHbQS/tJORvhJ6cvGf0qQe7NsnoCHMiQ
Ryi5B/u2FY+Ghib18Y7rscpIOlWbWtJe6gYgO1Bx2JIcAJsuTaqn6tHZiIKHgkvvEQlY1hJb5ZVX
y9E5K4Wt1h8J8tdS8zLRoxGIO5LVTiELpsKbHIbEUURna2Z0W3bWu5xVSF3kJXrG6+ReG6iTyiNE
utqbROWsjSMmS5GtJrpvhv2xzvibOTSvvJuYLrirBsVXnEodo4NxE5oQQdA/4qhwJ1P1LICePGr1
o9sZsoXCZBjpcOG1gk2jcQMS0veyo890KEF5JZ5rfXjicVowkBK4Vpgex0wH0xik2we12Yv0fWqi
Q6l0m3yydjGHeFkvNqnCQ5YF3WdelKOtDfp57Lt9GMKNnnJ36k3WmdXnYCUuqNQf5KKFDMBHUybZ
ZkqU53I0DlU+uXktnrVJCpyhmp6jGm0VoLSNcvUkKWSX1qMz1R9RUW9FWvixpbuyYThKOJ4H47dU
m3YDkrkWLFZBvunHwqmaFvLVnVvE0CEz8yMZ0TAZfrYAOfQEhYXio2jKndKhpKaHCjP7dJdUpVuN
wUErODibCk8fYy/GpkqhWTNDG1inW0+ioTt1EA5Rs7shuan0Q2ckb6mC7rM826dps4PJPdLKAmdt
kd51ebtrzdibBm2Hw74ZK+7LCT0OurbRJhTIc2pANmA0S7sKs60YchsMpiyMOcQSNWtTiEdZkHtL
RS/rgLYa40EOTBbLAKCAlaKFiZXT+FFFg3TWgrks6mvomslOPD7T/klPXq10vCnqudM32dKx9ydB
bGAIbMotn48G8LgBcbQqNyDym2+TYArtWK0PIdjPBlX3SHwSvdjCA7ENMuxEbO16ArXs1rTrMNzm
Et3nY3ksYt0ZLepPxeTrYbfFuXPFpG0DEGiS0csq1dUH64Yb+O1dDemMYXoIu3vaonsTzalCf61A
AyOICeeiduI+cboWOILYuAWabKeP2C9gB6RpfIGI2RbVBS+zIDfQE3dQcgPkwPic8knSlW0TcV9J
Wp+Egz0NBetxxtvirWy0hyhQ7qDh4Zc6BBLMvn5KqOUHYfNl0fxGGqdHmiqsEYU9TDeKWTpZXbol
uDiCjwHAH9q6HbgSYauwUrKjAu8QKcU2VSK/ItuA9j7EY1hFo5wl+O8BB+ssT8DaVN6PcXQUuCFN
OZwi5V2QU2GYtizlx5GgStFyhlyeW2Xwq6JjZb62ZgG8QIX008GYQmdUClfoN6Q4EqnEwCnYdPd8
vFV6zQEFF9phH5ImYrHC7XhS9zjddhkC2Jy+Vi1g7cXvYXwKwvfRPJBAMDCjYS49K7lwgkxmFCV0
EZ1Ks7YVgmuDrepx10zwACTSA5+2mX5TgYIk692+EN7IH2b5oSGRt5r8XtMRHPcVm/vHm5Y6ZRLa
evpSTTkrqOJquld392rynuIcFcUT8JiuptyKIWYVTqwShU4jDKYY2o0wmj30SA6iBJ8WwWtHzokm
s6lVbXM6A6nqdInsavKwa3tuBxmgdWPoNp1qNzRgcf9ITHRjadmm0t/TYCNa7mgFmIfN3gsN4nCw
W2W9xkrQjcbIorXjCwXy0QBbdoD8Ai6lJd/11nvAn/TgrsBHKED4imGjmu8EL3w8vIcRzHt02/O7
unqqAuQkYwg+JWCnJiAVwn0x2tKJDIPFSDMlhQo+KOzvr3DiDk0/+cjZIL9wDZEDjmUlaib3EO3d
8ummCU1Hm1q757c0etRaAByCp1jvnGl8Ay8DHjoozeWGDa1vuTZctf0g4p6mDRJZvpG8m/RMaGLX
Dbd5Be/ST7oKcljpba2rG1ME+L2yH07zgApL69KxrAfEY4z0d6Z5mM9D1aR4WsBdKliOOh2k0Jgw
UebZBCPgRHikVJlBeLzGz6VmS2QvtjoWGajEmjeNDHZ46IiPksmCCeIx5ilRToMJwQDpYRr2U1aC
T+qXMCe3n96aomJtQ/1Rbpw+NZ1o0vDQvajkrQZHqpkSPN4RszLoeemmmymRK+TPlv8K9MHGk2An
JmHV9Dn1GcTiAfCM0N1YclbiNZOtB0vW7bIDtLjamtIHH+5iqOYFwUkkHYNGGTPw+HYSuJrRKywl
u8Y4G3mCvwm/H5V9nZlPuYYjOfwqO401svAC+k6wuxHm1Dx38nOifXYmohFceLT6azjD/cA3cZI7
2ZQ6bV+cWm2w6+otpsKuu9YlxScP73XlXu9utOl1EqCCeaeou+Ly+klg+Pmwt8zfcIFYjUdF4taO
GwFLOggfJNyxQqAqq09AltkoxwxwdDtU3syuY1Yq3w3FS9RjdWO/kzJHNQuvK5JtCBzspEp2BHPU
grTT5AP8gp46MdyOfviINPgSRN9UxOs13c5x2aoQeqContKtJJ4s7Zya2wDDBfyYcTgY4F7nU7iN
s8jmiXgEoZad6hisaeyEgBMpkbFYh5zre3UUTECqlQSjLY3PPLpJ6qM+CJYSqMh371N7hl60ruFI
SbuhjViT3JXpOSLnePDr8IHkD1r/auBYc8+MTnG2l6xHa7qrEm6n5fuAG1Y0b3J726YcgkMwBGAo
CdDBLkleTN6s/jOc3tqugKTnWWv2qmrMJrXITjy/qXlr6+RWoY+5noJSfjNMB9l6hxC6qj+E42On
AzSMgxznvzSds9zc6Lqbjc+ydRiDMxI+dhKh8WB6T7jh1j05jvpelkYQ++7wXyJyIPppCI51Akwh
8MUpvDires6k+VGO7WSkTpMajgHJbqpuoljzy/mfheTCi3I7i77paNVLScYsI3X6unI0a3BDCIkY
6uDEEFicSmpnWm1rSsOSAEJz6GSidch6rvlpC/RR0DohBddOsy+ggD71repIsfoZJTDMLYS/SGQn
gLInPVqhrHM0AZisaYyKG7VSWFDfF4pXZDkzYRTD9iuPCjvu0boTdrsqvg0F7gzZ1xxOSK07UfEO
C//bIEjWpiCC7UYXGWkbjLSJUoCC2O9hLCCfTaSM9fHGMu9L6UaXYhaZZxChMQOn1Ay+FEKc2gDL
CoWLLoH4IKg9EuqQhOkeBmvyBNh1WRpPqTvAIg1g30qS+5ru4nFCerTmNSMZ/Wz0jGnqS0q2HV6A
tN5NWmUPsubC63aycV+E8b0Ec9XlrwV51yqcu3D0ZZTUp0yxeyV0sk6zc2mLvlc8EQE+4SNDS1gq
7qbmVwUZJesmBylBp2l2AV+w7TUUaMJtF/Wsg23sqvgcR7GvNHcjvReQ2DYkYo8G9g6Okgrfrte5
M+rnPqDg8dmYSsxykdoysooDXgygQJia31IYIyOwzoHFN2UcwTeU6WOhvPTjSaKPffY26odofErQ
W5w3bmJmNokACEsnt8MdyBpic/1E2ofc4g5JcJjUT4P8mmpua/SLDCcR+BkMS2mFjogF6xPtRq/e
6uK1M8GhEGQsbTs/bSKPpLB5CUw/tI+V16wyYDFbz7QOoVrtjOSZZOgjb85Cf6HSE7GOpXUwg6Ni
HKsOz0r1mCFcoAkeITgMsWkxNdJZ0byGVcxKkGXW6XuqfuU5nrUgegdIEu4AMdxQqDsDzPYA6XqV
EnhUOTVSc4anEw+lp0UJXvLODeQXOhlOlMCHlR5i4ynX38OkcIfpUYzhliuEtaDVpfMZ1VBU4tQx
+L5XcDYh8UKbx2GMmDLey2no5O09wUMowtdxfEh16AqG4Nm0ukObh6xrz6Oa4y2CrhTYCNIezpGJ
W6nKILROz4O5K+sNCb+EABIK84Yr5hp9iCx0XLlDgthEnGO48oFobAVNoRbscS9eSfKKSfoUrQiT
8ULSW0P/lLUn3p6F9K7x5wLnjIrbVP80q/AOPgzEiJGDo4Wd8XsdtDZZ7clpC78dcE9LeGTKnKAQ
jOu4iRqka3I0h9KS5VUHkxmDKuM3gQEO8WQNz83wGYgCKxyzOP6l0MQz1S85SBHiDJ6IFbvuE7eU
viQc8okD0znAK+yF0yAkRj6HRdUsxvZWFJYtJgROFd56bBhBXWhSnAbeYIIrKY+mEwYwUtJrGuao
2fQ2LV1UznFZVCbU0lbjc6/CZbXgjCgf+XhP2swHBIJJ4rMk2xIoVnls3Yjn9qh90fwFYEHGLfFS
KkiaiUclju8LmT90eoVHUWExvHHNym604YQIDKfpqa6eu+ClGeRNnz7r068YkGgz+4iVm7Qvbavp
bQtbVNXwVDgjLUq64Ifw4q4453rgjEK5oyG9QeFw30/ppknuu6pg8Tw53GY1fOYx3U5F7oZhZVd6
t43zDCBfVDnkutkM9TMYEVwleaEGQsxiBwdXHs8h+I/qLiwYMY9GSU5DpL/yGuGQBjOrA3Q5bGVN
d1tEr5xM+6oJQaaDmAJ6ei0CPqMWTioO0CEEu/yvkUd2VN5bZuRHAlBYxAtKl9kJiuVTv1fRl1wr
0kEPwAVvpeDVUkGVwKS6eKcp9rMMmWT9zof7BBTIIc6qankgrHN0mjk5OhpKwHqmUmaRFrhIyO6N
+LYaCDPV7DDy3k4onqRi2kTwFM2supOKHIXp3K7RdANBWLsLMyfid7QRngUjEhvIiigguDEyj2bj
PfTbENFMyLjAgy5jpsBYtTBaA1AvjfoaGZFHZe1EpsLua2hOaYOj9cWNXmrbPG1vlAYLEU9ns0ZL
BNDH47iXSWhn1V6B5qQV26DYdnT9owyprcn48HFr8eSQJj2bLBPzmTw1ryA9iDWTEeOLOvDl4QuC
x8if0H9wdmbLcSNLk34imCGx4xZLbWRxp0TyBiaJFPZ9x9PPB/0201SpjDUzN33arI8xC0BmZISH
h7uTcKc2zW+b/1FQrSvThTqBFKe/VmwssMJi0y6Iri90Q0MVilTVPlpTsisoppVldrF2dJS4wT2j
6HSnMcPOUSLqlGm0ItcSIwPHJK/ZIYc1lcUPnWY+9O27mj0sIA3D5JsRhhDmQor1K9e+h1R1Y/Ej
RlKK6yOanLaavEaZHFU1Xgxm4CUdJXbGbB0bQcfNrKOUo1lN50+5nvoWWoWbeUEEpxQt4U21Pzoz
6cihhXy0rHwDS6dGR37eVXJyK9ogfQrCMvzVxRVG6nrUURFKcrwjmPxqGYHntM/HdClysNW8Z84A
kcU1h2hMy3QWq+2dqcvxg6SID9kSg1U+2HT9KqN9SfXpY9Alv0BMjzirTbeNlPxW5/CHUsrfZABj
YVTX9Oof5aE/qKG+yYXqyYHhBXJ5w1nAsiIufuGmdUBUmEogm0ijErN+N8p89It5Gj1ttOtDUVW3
2WTNXjKWyiZiMEqTBdUvVSTn/Ebp4sET5sivm4lIfVqrezyxmp1kR77axX6YVwrfTr6VRbOrgiF0
h5wi1vjZGxlzC8VdqlvMMRR66Ysi/V0mtuZWck3oS3ssMcvkW1+1iAJ29cMSg9HoJUwhUd53dXO/
WPV9Fg/FtjO7wWmK+l5MvMtZSRrUrJKfQ47z5yxbLnOn11Gp4CAnaYEX2MFRnVvgNyR4YjTcyLTU
TPpRJQSVML5CZmYbysNTbCvcOsvOrofv+UjmVFbxhylp34YSXa6h3mT4QXZ2vQ3kiBzZym/rRuxj
0rQsZw4uaptjVas7OTom1AwiyZykf0tK0rHR2OVB5qbat3gEG8wfJetVsL0l4mSsbWQ7Pxo621u7
C5TJF7yvtNp2ytsgDO54jSrRcqwEzFJ77SvwoyVzhpo7hTK9Lm0KkedpvE9i1DKD3xoHoCXe1dyl
VimuZ7vdiVmmB5/7VSwBRLHhFmlbAK/YKN6qIcEcSGuxHztddTug1ya9mbV3lAVqxfQqZVeMwLH6
b8wUubMOszmDILwqVIETth2jADwYHF2ooMXVDsZz5szptJHz4hgVPxJl1QgIYSOXfkIAg6HjVIJA
pj+IQb7XlugoyyhAD3ej9MPS02sVbVUnWV5UfWMYb7qw3HCtlIIXAUG06By7f7JkTEABvNlrrlbz
mF3xQ2QdZY/CY4f8uuecWBc/ZyMNvzHaW1zISRc4wZx5WfzStA+tXe2qaiuJ5BAo5m0xqchAvRbD
Rzuom2yRnLi6Bk9T7Wg7p/0mqeSNneVuLXHeVT5skG20UeXQElvV5nnh1ejGhyYUr8upyW187dth
Y2TINUv59dgkTqDc1ijoSz3p5AtJs6sOFPFxi9MS/+85IAmolr0WLbeYyfs9f7hITWdEZnBouusm
Q91QCx5C7j8TbMXE0WTM28mxlKZ3o6j6meopSudFsQc1UfUfteivYJ/2FGWLLwX4xmA0v1BGWfTc
izjmjpOcTrKB2W6z9Fs8de5My7zrX9tY84N5OCZ68azHmdthxJqEoEVwBMsQnSAp/r0kxnczkZlX
rDeRqTzmQ+nO7bhBZI9kqbM2ohsezBEvBgvZpHn0RM80SbT6Fhh7i6uuDNOdOt0no9jm1MpNM26V
8qW1O41vn+9nsWzHCOR8VX6wj61srHAy0G+1b3Np04nZZ7DlNtZirzZMvyFi6iB7GRL6lSn70KVv
Ayk7omrrimG66sIfqvUwi6epSDdFRFqdTu8r1jnARm0m/TgiuScruhuAYQq5uQ7siVOg7Kt+dhtL
99rROtBP+iXL3Nh551SJ7nbdixSnnLHOCzXq+KG4MUXoaISCOaEpQh1TFs2mC3syNc46Yqc90GmF
CUcO2lMpiDhkyxYbrDsthOMb/IS98zyFxnUXBTdS/UKY2WoVhlVqdo3jKEfoNWL9svvddkddMbma
zJ2IzKtwCA9L315nneystf5S9TtbSq97KdxqK3N84NCF1vhSSNx8tnyVdvHGtHquwiL8hVkO2dut
Lpc/haZjI4zARjsoj6FWuEMWX/VzetCt9Cpp1INR2VdBCqioxf6cxXcyLjqmHhTuFEp7wW2ZAVrM
moZa95uaveWDvTfB9lQdCG1FlsLX0G48K9sGWgquZcHxmtSfnVnt7ApdRl3ldAX7PFdNCghtR/h2
RYnWWKfeV3l21665R1tupARB5KRhP+/jpXZkiL/AYe7APdArd3OGngw2STwkm2U7ASa2ww+Ti0RS
nnTpWwQdVGTfF0n1Mu6cUJYPJRlXl73HDRBi6gdaQ6gEz2ieZJX3PhYuYCtlj4lKt3DnAPQmnv1u
elfa2LFrHrvJNiTYbp3OWwn9rsW+U63ctWq+e/Jk8HYzQG9r8Dv7NWiqvUbRhrwKk/W1MwENhGrt
Jkvth9lzI/9Um9DtuPuZfctbT5p612ptT51Cf0wQ5Efqb6TDNUtI61jTAW6ZU9RX5tSj1WeQKN0z
RC9002nGl1g1nIbu1yCHXkMwaFssnarssNi9W8rJzlxwjKQjl6WqG0p3Tai4pooSZ3I1cn1ZpewH
9mGJQKDY1ab9pA+gsVeJMvCXFgT0HlrqhZFTpw+HEcrnmsmm6lWpIu1T/bBGg2TyZxtVuN1/zMlP
abK9wdwXVe50VuyM4rULNV/pUmdCezNbDov1mET3lvLNCrCaVcDq47syDvdp+ytpkk2rH2IkENTl
tRTEzLTzmh7cVKTs2rccelmR7BRBlIFkC7HCguhBhQ1ua0dIrUe3saK4YVL5qP0l1m0+3raMIufB
6MRG6YT1dmpujOB60T7E9DCgSpREFbbd2zIOHKPgIGIqTO4odY8NsVYOtopM40g9SuOtsIFTM514
NzqK+a5ypWXJa0bnbfqwTaRx9ZvFmDfrL7JwW4+fY6lyeyWnjriXm1vb+BVZ1jEdkoPZf68S0ovl
vk1fojRwY4EIS3VvQDoYumMdPDJBSBlbOCJ9U7TgYMvPqvXWx5NnLySutDVsLhWVdEu1hJuX881I
Ha0X75LW7hOVxpBl+lX1I2+iTROo5IW4CU7CUYPGicJj2ag7oxkdxjIduX5pLeu9pfJK6xejKZy+
ie5sQIJAm9yUajJB7bcIPQHwlQ/mjoSnkOBJkFm3OVoVo7rRrI9CJr1g6sFKekqy5XaQZaSgb0bN
8ulgenEPLjTXuJ/XXtAFXOn3kX7s4Tro+keYkqLIqo/kOl6nw5Xe3KXh7GfqVWWwn8kEculdqV6X
yXIU/eesXEmzRNGsP/ed9DFG12JBwUYZOJ69p0mlUyuvBYSRon3JLNWZlohcM0bgK3WQ4QLPte4z
YNhABA+y1GKdNDs0bziE33vaQWHXOCble11iMWRS5VvDjsyGPudaY92WNPqEzJuxf8dV6xvdr1q8
2rHi2WUJUB+6c/MiZpomgYGc72OLZZnIf9XGeyh+R2AImZo6atT7uLj307HW3ytKuqRb3H7Af7JG
oWG+aga6fhigW1LsSwuTyva91FzrdnUV0bzXlZd07DdR81yNCKWh3KRGOy380Y939gqEJqNbxfxI
ISjxJJDmHsysOsipua2773+aQis6Et2bkLTUJdrZzdHQRkedaydPFl9pqT2r9iAHgxvRFUoaayfL
4cbm4RY2kppHG2FJnjbgJzZUHhNpzkKQTKlK8Et0ejKxgLRFjQPS18C39PxbamduGMtuABCShrkT
pk8m0UULA5AG0+8VQBUFWDhkm7Q2cN9HN73ovAJGWNwqOcZpBcxyryrCiygXRU7PZmg2kyIdkvg3
bXtXz6VDkFc7ubMJncQHrQJKa2+rXr6WB93rLEab08UdVWCXSqPHlO0Tunh4J2YApQQHew7pTiFB
L99N8W5SFDIZes117VdRues66xCKelPrnW9Yqmdn2KYlhgdFyrWL3ymoXa4jlJUY3Cm0tmjpZ6bp
B7S/9EjcG6HhDTHRa2AgFmk9Ka78QuS+3s+bBuh65KnjcatXsVtELwG9klJGrmF51iiaZfNVjmgL
Ua+M4ufIwytms8fuiOxz+JYN4EywPQak13tKhrVRmfF9MrKRMBl2idp5UfC2gOOplezOAGVVlG/m
uvFyaGqh9tbUixPRaZ+Hn2VCrZbTrTGImGyIwAaFXjJXrI2nut4ZpfKuxNxUnX6IpF+htDgy4xei
Ktw8+z2lD1Ubby3zca5qd7KnFZoBwH1bDChdIeeMY5mDJocNyRdVXEf2ZiRPZgo5QFoPDLKjxa5a
Qw3IXIURYJmE/kwaLjrGK6fqLdG/W+rvRLnCPWRTsCUbzuVAoyQZJXeM8YqtbkTQbwu2Vj1S1tfV
zQDRo2/pr4BxirRz1fhdHuoKWfpXq2+9kXrCJEEXBXhxLZymVTdJsTflay3Ndnn8Eayq8iNhmtza
VBksyT6qtQRqrYeqrN1BMvxl0H0moL53Hb1qnREQs6It23lBq9Diug6shmQS9cvV8zy0X3RR++nE
wKaGRPXyQRbnpFyhxvyaxr9a/RHfKjBV6U7Y+QrDEbeMqy4rrwxD9fRcc6U4BkoB20/VO3WZt0W1
eJkye/JcgA+9rU3WQPutCTqFwatcQNpu3xpF2nLzKhIPXtfOwvGcl3y78KKWsNwoJtygpyia/EEt
HBNMU4Ts57WgKWqKabAeQSDl9EUVOn8DZYWtOikzN21+K6LE71LbTegnBeKjlZCSmVXUABNf4CuT
qbo7dI8JcHNDV47kTG9gLowPyhB5/TzD6AAeNuL7rCs2Nk3DYmjdCDhOMX6VcK9D4xcET7dTyAik
D5XL2dwPI43iALrsskvIuccVLlYCV44rp80B26xnu5oAViRXUN2MTezaXG6yuKUnnMntn6ZMoH8f
x20NHcQkzRfRc9XK9/mobAppm9f5vmqRQBuecuM5t4+l+twm95H5YPJaA9vcDMbOSD+UXEAh+FUO
Dz24TUZzC7q3OwbQJC3DBTnz86JzrWqnq9NuNqgeFq5sY1sEb4nZ+XKARlf5k4YGCYJkfSgVzYiQ
BLXlj1XaQ2B21HPbfkEhF7CjMjeTFm64TKSm2RY0HZMRF6f4SbN/JoXi9tboKoj54Knh9uR3trEd
65dEDFs9ektBG2vaNZHBnWQ5S0alo3MHFa7aqvyrvVGHYxMmJOFHKytv1b73+2bY1Mauq203zZVN
kBR+L4d7Zgt3UEBe0+lZ2A9STmgHmLZRHwNVNHO4Ti8IP9GrPlrDux58b2pXjuqNGPOdMT4b+r4M
qhubQIj2r6cL9Obk52YGkgoyrwZ1ksrUy8OBPzDCPaCXnspeqb4GZuyWk+5laBUpYb7BRWVjZt87
lRw6yjxTtx0ocm4+0xoN3/IgvZbB3cy8JR/Ehc0kiCK5hL/gNuaEJXS8hQymSaqecz+EzZVpGhAW
gYU1Gk594o+gf7VNJt8nB121XLMtrtSWKIoqszNX4S6Qb0Cq3XjiBiNWarI60I6jnzguWw1EUc7r
TWrK4HTyppIWlByHb2Kk1F6qpyIsn5cqJCiQPZfhg1VMu5yxQ9Xs3BTz2bzRdyMjVh0EmCU2vUAc
2z6n1SE7s/ku7PaKnssOLVWi3/BT076bxvBY0UycE+qMKf8V15Pbx7IPkexKi/t9LbAwG7W7Sb9b
6CPGPflDdrs0qt/ku0YFu4/XqrVju9GKkUBTykOozZtKVtyO/kAOfD8wLJxH5QOOQ16YvAbghHq/
0NSiPfthqpYjaSgJCnOX6QxoF9M+s3/PM/wqYjeNiCIl6ejybZMcpgqNxaLf2ipiRSmafGVyXagS
bnHkVekAqg3lLVW9IHrs4doZCj7D9GFrkoRAC+6TbvC1Wn+KVZtcI/btBrWqNUUkcV/mFQl7p2MN
HbF3GkD7qlO2iRF7hnLUxrsIogA+NU4/ads2gnqSpKJ2xiajJlb3ck3PgH6NBsNgRKGKWj/O3/IO
Imt2F6nSFotaKHtAKwDNrm1P25GQ04eojBtP6ED7aSC5WRsdBZMxOYBDu4hflaYCsdFsEJK/GPpt
kB1FOl1J62aICfNEJ8NMeBMNbeSSejanAykK8ghlnWnkUBdpeS3K5ybJPDmEuFS0twWmVmZcf9Tc
+hQAi7Mw3R0nxian65rA7Apa/Jk1X8qN61CeAOIYLJuC6zYmZyzgw4hkJxIC2qxAQwZcWGh5tYCB
pWXvCm2GJ9C6hgFkUt61bQudCt6HpTlFRrCXvpVKBwuOd83pGtr+YUHeVYCECYPMKSNRCzQ/H7IH
lX7bVFvwZAQdE/IUQ98x+kK3vWMzFTQPTbEvx2WTR8a7tkzXdGXYMT/yXneqUvFCOroNszgGraN4
3iWQXcLIgvOTXylSCmAkHtvGfFBT07UMgdy9udWyaLe09a26GtfTRI9SZPU4nKj+OkFGIj5OZCj0
6Ky695K8+FlP81YJZKcdjf0wmFfSULmjjEVuP4JjyYcxA2hY1EM/tlexAdnNbnZJJsHyGu4R+U1p
a1aPMu9nymPXKObfNIqzleLGNor8tr0LVbJXqfGSqoTW+Z5zTQyNvdPnF6Os3jKUIqmKofHFbgvy
hWc6fWESIh1aa2dfZ0GNJn/lKrq40cZZPSxmfV0biAYBLpQQXrK+c7XuONHbNSsmL2hM8ZU9m9ZW
HJIXzpl4qq1lm5A/VCPjWhE0uG46iLrzEtZIzd9EFp8Jbm63JPDU0XrVV9Qp9vT2agEWrKf7jkJq
NNPHcHrSFiQYdFgKBW/S1kjRhCxvFovbNuQVNiTPOn23gvTTlsd9VPG3F3GrGwEKBOox6Uxq0ndV
Ysy6RR+H7uBI2ZLCuGvp/wx0eaPEchWCLcZRjqxL3iKPG+T9n/SVQiT311qZPhVa54ZgMRJtHboN
bqs2T4lmN04W8npV8/ccCBpfwjO19Ee11npNHbwnsI/CkBSnkTxTrj0DLDif94pa/ZC5T416T/sC
bLJbvAjBtmR8zMdpa3KCm8jyyxTWRFNIH90yHMIwyLdknTo8v3wHx2zaNk1wVCJceTvD+tnz8P4Q
94kXkE7sptyQnUoHMRzHOYJa0WORFN3nU3tlTKmxF7lyWLgBvWmIM/oE4ZNWLw+tPo/fprgtt7U0
v8dlQZEb9e+qkG+KgZSzzjKxUbq5O4y2oEXYybhZJ2TUsTQiayhHD13VbIoFaCDs6eD02jVEl3sr
UfZj3jxRsRyDtZtQDxUqClo17CZ1OVaaAaDfchK70evMmf8eNEwQqYbqYlvJrROa9Lmkfi+J4Z00
sXb6nLRMAbFzk1BPXDkT12phHsJJqY+ilYFjKwWN/VDVx6s2hoh5YSTgrPLQJ7r8yXBY1urwSFfX
oJwoDRNqXJB6qoFwo50OsRQg1zaSg2JdGOj/I1r+z3CAoVm6rqNbS+/17xmL3A6XGc3FdcYi2Eq3
YoAHhbJuxnxmusUfih3moGa+yvp2buQjznJp3vWsa7L16SecDJHVcpuHajoQ7ShhUBzUuEm57mFX
pS4ZWYcfa3m96geRm/sZBZI7f4+e48ahDri6JP5xdgLk0485GVGSF3nS7XVsbqUVhOmNZH8vx82F
j312nObTIicDSsNYpnE50DZnfIcm8KFHI0bszGB96JGuBpmVV+9hpaDrWflc8l+vf3akzrAUG8lD
3TBOLSWWPhephEb+dg6+pwWsmnT2v15BnN3On5Y42c5FgZlfb4t4mwXLTks70ib9wewo8mx6YFCf
O638EG11XwKnX1j77LzLp7VPtrQoxjJabLQO6j8uSoB49wCnh8YBSEF755KM5Pqx/j1B/73Nk+2r
l6KuBou3qVPD5va3PL+zYIUWr8NKziEX+vrxzu+d/5Y72aBTpy/dgDcy3pWbYAjekeLeqQrGIJ31
kMX249ernd0qpjAVeBC2Lp+q8ERynlUm/eutBieB1K0ofn29wPmd8mmFk+kkuYUWDAfof5QpxHWM
v+M6JN1d1Ee69Cjrtvk0SBon3RwZqRpvI/ojcSeBQG4vPMvZnffpWU52vaZ0eqHEvC0Jos+iFZtZ
aw/5kG6E0nyf1BqOcmheT3Z9najaYzz3r3kTf5OA3S78kHWA7J89+emHnBwBKR9Vk1KIK69Wn5q2
OUa6dlTq4COFv1BTrWV1uukggozW8DwXF+151z3/1fonZ2Ip46ExSoQFOnyoyhu42wjUY/G1AzfY
yB7a2l62vWTiso4DfrXoycmAuwKkoMlMl26DbbUZdmKrMLd7abbt4o49id5xnlZ6NjFAW1yrG5jk
e/NY7xtiS3TBa/XsXYRmmqprJEQ0OP/esTxKMBllwnaSP7T2PTSxUAkv2EOKs/Hk0yInn4ribmJk
YR2Cz9V7k2Z8mvU/TK34Oan9cekn05GH5DhA7I4E3T1SvFvG98D2TdC8EcrzAK830K/TgH7dhW18
9ot++m0nX1Tk9mi18CC2TFr5oKX7KvJW3SFG6Qo33Wsb2sOgpm6DdBzn+efXy196/SffuQkQocqM
ZQ0YP+aa5ra8Du4I9+tVzs9j27bCZYybtX2qqh2mU5JOUoEuztu8NbbgrO0DbeXtgNthv4l1v3wq
UJfOv3+97h9BiNPjYjMOoAvFBN3RT+JhlRlDJUw+vO7EN7RRrepm7B9GdVvfo7GGtKrl5O+B8ICN
j9M2upk9Ku3mB2p9wm8f9cNykDcdpEBf8WIcAuQLtohnN+bn33cSTAMmDUazUDG3RBxU+4DFwnQN
skVb/H3u1fv2OtpBpzd+Rv4lGew/eiRfvZqTg6cLkF67JXzh7IFuh0cK4cF1/C1dU4swcrFZLcbA
S9/mO8m3XXO7fFMcWhEeuD38rUMXu/8Xcefc7fL5hZyc1Jwe58Q4ULQdD/ARfDiAkiMeOn+1iome
Zyx5v94h5y5MICwB68LQTMU+OX0yRYNa9SQ2VQI/WH5AsfTCAT+b+tuarGmGbRkKbL2/I5yNaGHZ
gdzwotmDmF0Kj2HN2xC90D2YZ0pHzYvdieIj2SV+uGk8ad8fJkD5SxZS526sz79E+fuXmHWbKGPF
L5mXH3qMMupc7zrGTZiRvPDQZ9UmbM1UBZ5qqi3Uk/c6jG04GPMIexGchhYCpglAHcGqUgCYwSbC
+QKG/cUh/rNj57jmGAomhbqm/JPM9VKuqbCbEGcFJf4fLRy6IjluKas466X9c1by8/N6J++0N9MC
V0McnkalgpMgB+5gQK9FI7yv9nIpfSRt5ZshA5KteOt6+2pUi30NWJc0/U7qaAszVTVrqg+V8gVS
8vbr/X028n7+fScR0MijVolVjrnREEiqhi4UCGjR7aSouMqa/tUGVbPUHqiuB5mNjvAdrwc5urF1
9YcJf2Dq+guSyGc9UWzDtFUNxJ5/noQe09IsrVoFv0swFrgET38s/3yrcqLf812wMe8Hv8H+NvHj
R3H39QtZN94/Ye/T2icBJrJnqRpWjdTCfOjq733DVFnxCqjlx+ru66XOv3uTzS9TWSAjdPLuzVgz
R3M1YIH2aGw1VwWXclaDA8ubYPs5uKjdkCZuLm7Kc5Up8iP/Z+GTa0WWUyO0TYTiV+mMnltWIIes
7ULvkuDd2fD5aaGTL6k2ZQjUJiVbdjRYbM4UTLb5+i2uf+KfD/ZpiZMPlgy9EfdrpStltP7sp2Ca
gEAvpWHnCtzPb+wkXokQ6QUsV6gBl+RV6OMhy3M/MFNXH/MbnS7LaM2XPD3PbkVTw+TEVDRDtk5C
RyG0Yk6C1RAiryFr9s/0t+GKKPsExlkSq5ckrdTzr/K/BU/2Y9JpmdarCPSJod3qZuApabERQ34T
xOMGOd+3ZRhQTdAPSRXf1U1ya6v9NxqleylUD3mbfLfqYV8O2gsQ7lNNs2saMxgM+J+30kZITBbA
vZ3b5ZuM3UykM5kJUy+zGeobo6CAgUnnubNoXzRwZsN0/qhycfj/2S0WUwrctph3nciptIzScsnx
ThcG8zUmZvT3OX36eo2z16j5f9Y4tegC8LYiZdU5jEuavsyj5DTR0teeQZSvFzpXGtgWhg8WOwT3
jpNNGahzoU/KvB5jhhg23W61zFMu5kB/4tA/R+zTOidFQNDPE/OAy6obLbvZnfCSzfDT9FcrS9id
cMcvZQfrzv53QS5o2RCYTZ6m5UlSWE1oMtvQ/pZdyBFe/UGmsNphwcLetZfi8NnDvdr5KLpBZnAq
djyOKoIULbhztG8YRWZsxo3eoa9Tras7+2EJHfW+wG7cN66Ko37hwjmLPvOQ/3v1Uw1kOajLGmQa
aRpmzAAiH2jWQEF0pqsY/5UbgfR/eR3eTT+qh+T/S+mZzo6sKLamr9WXchKihySwm7wnsgmJubk5
Ub8NQwE9WbvLStQi6oEBMxtqcmD6X+/eM6nY3yufRG48nXM9U7gcoD/h6ot34G2zGxCpKjf9d/3C
WTmzif9e7eSwRHbYK6UgqWi8ZYMCwIaZr92vVcISivz9xT31byz9e7mTM5NPsjorBXtqle5uQX/E
Lnyjr+yoB8XLDt1HeNF44N/L9u8lT2Jb1whi7uoPEkbGxsqTB2bhH7/+ZheWOBWxnPNMNa2SJaQM
hpYxeXVmXzr8/+J2fz3GqWBlmDKxgy3qWpMPIB3FY+D9SvfJrnq+iGJd+EjqyQ2bGFGMmhIoVln1
CKdOReFrXfZsoAGhDLarxMVVXU/XVTvcM+z3Ws6QGru4vu+FmfqSPvbXTWLvv37F4tLzn9zC9KEq
FtKjrSkd+lb2Cqva4ox61JmJiIyXIZRVepDxFdKQjqJc1Cld//zfsffv179ugU8Q8TLEcohMCfZX
j7MfuZBYH1ZZtXkzXydOdNAuQRyXHvck/hhSVbfp9OegrLEe6hhjMt4fhxdPevr63f57M6/PppvI
oVoUnfbJq531fEbCiWo+hpHLaMREebNsFjD9r9c5E9PXhWxhGMgA26Zx+lCJMIcl+YPbWNv5Bsa1
Hx6qHcC+l+7Cg+ZB4g8cevUrGciBinepoXj+oP73A05iqxZNatU1E0YIPThM/0uRls3Xz3imhP/7
GU8CaqsWVZfGVI7KEZbbIduAAlsgFYMv3FcoG/6lsuXsM3FRCYA6S1X+gHmfdqatVbTVJUqzyX4u
IVuXUnHhu52/kj4tcbL5mUHTE9q0wabz2m+08THDbHwmYx2aZu4lX6t/0w5e4KfFTjeJWJiO7Xme
uI39MTSOzIttLWZpM8mmyQztbJa8Cx9tjWj/nG7FQJ1ahW9tnIJNhZZHWqf+ccMZfeug7qx9vJ/8
1XekcpML2P2fUP3VaifxNYViERbKKgNRS96gMxNjLfe6hkIRCjklMwfFANXUfOuG8Z3R7j3NozcU
/A+TMNx+yjdQ93fVKI5lMcAP139UdXzQmZNcTHFlMYyc1SWXhGiu5iS801P9vZU6tE9sb46in4Vi
fFuG6gJZ4GwI+fQCT0KIrIyNVc5dvFVEfCtn6h4y4R34/GPAtM2Fj/Vvmb5ukP8+1slutGWYZsXq
ddyuIz51Zu6aUkeeodkrMXMCS/8hNcg8IYQEu6+ZRv/C+mevgk/rn2zQpZ7kJBQYNIXflAM9B5AJ
2x8Oyq//wcqkSxHl/AG3KZ3gYNj2qdZlWyZWPZXJ6niw6oynfhkd0udf8LC21aEZ/eTjEtpzYcVT
rUs7rZbSHpHGz+TvgfQxo/1z4R2e3S/rWcPKARHPU6BTtexcnVosFVbLn5VTkkNYkwDOGY9/0BlI
c7Nj+d26udSRX7/NP0fv07on+SfdNNM2bYMLAFKQgHJtBc+WvFx4vEurnKScSVtYcpnhZ5DltwN4
YYZiaBf9P9fsHIP/HuXUb6foZqlEngNYIkBFCSmAyTPhe379oS58p1NcONGC2pQjDRhJZtxvfMpi
SjGmwdoL5d6ldU5CYhbEQw1VId1aRYPeVwshv3Ctsdt32uPXT3S+4lENg9JSR6f8lNZUp6M2FN0f
3wdmzzAhaw711vI6f/HL2gvRA7lo7nzGKmD9Vv+tuT7+pzvaimczsGTWlA8KRgGK7uXb1TqVZMcr
N6Q7/dWla/QMXPz3mieJiKjxn690IHam/vsZnimw/lu1iTbo+O/DuxQRwnum43H0qH9+/YrPb///
nvbkkHXoIlaZXLFp0O5QE3PLoPdNYOkXDsD5tOTTWz05ZjAv+zKqCSLTBl1IL7st/nRKaAmRmdA2
mS+lCWcj/38L/mn/f/qM1dAVcl1Qmre+2KwADMOVDzVdGdkbttnWvGDSdH6raqquUFoJVTs9fXKa
5VabcirEbe9XexUKjH7Tv6B9C54FhfVSjbWesn+i46f1Tk5hy+yxrC74BK2MPxveGVRbd/6lbZT/
xdp57ciNJev6iQjQm1syk2mqsrxUkm4ItQy993z681Gz9+4sFlGc6TnAAD1ooRW5FpeJFfGbY32z
qY+9eo9fRZtn+2o2c7XxOMJmJ7TwlHa3HZIIiXUUYISZsukkKiTUH5G8BWrYGuMie+i0KVHFjkXT
uOZhbpUKd9Mdhodzod+VN55x8wr8aEIXqYIJ0VlLM4Mq3aE5zcrKPbLK28LtK4rK7PWrqVycL75a
mmrlpbPrd7cbToVnSzv0KeGzw/W05y0PM3WXv8DB2HGpfktd6yzb40163zz6m34T88ny0agXJ0/a
ClHUCCY1JQXQIvxt3fzx6TzI7sfHzPpT62rUi3NGG3Nr9Mj93DkxSp/io6470FKSezxZTy1aszfZ
N4D1G5e7vLWCFsdO6vvK6KWELffZqb5Djad20k/lt/wiODVeVJ1TnpRP8bMGLuRec6K9dfpvf8Oy
mJ54rZGT384+w/pvWi4PyNVdIAZ7R/WEVBhWTREf1gCcUIt2eeN9Tw5b5eg/BsPvP7OOCRdarRKa
/W/3b6aLYhBXLG7z2xfsI6TEER043/cQYY74cmQULTVwXdP4R708rZ3+xtz4Fiv7y1L4ATNIQJPe
98vRm0OWqQoPuiY6CkwgC1KDAhgBfirUaf3siVSP842Ft3K/gQdQpLlLj9f9EiQbJhF0EwMTAZhd
EJm/0JPdWQjUbizvlXX2JszipJr6PNS8klwVKQl4HhTewTvDjThxVt34z8rpn8STgQaKBs5q75pA
mWp5KFT8cX9ofyP2sJ9e1ZfwRXP013DzjFjp8kqW+ne05Qq2zMEYQouUSD1IaGs8BihSI3cfPFMN
vum/ROUdGn1At7aWrbQZeYEsaWOpSKvJw84t+e3B0+9F6wnENXILY+uiGuskheJYcWu3wmvq+Rej
oWHV+BY8PHgTU/HNL6ZnJdTsQKgp9VYScpr+V6rMt6U13PgZZE2E4SVZQK04dXQTGmaMUZPfTTvR
EhxZnOm18NIt7aALEDEk/5wpoOmH8lyidaiawa6AdRiZANvlLwVSqZL+l5RimjspT4JiIBmnPXei
d5pY3NWk7lUj3AXFxTPRYRx/ACp1PAgrU12jE6Y4QDsOCM7f96F8kIfBjfSe8hcMPP1RGbufofRz
aorfvhnYNQokbHfI0c1OTZFxRl+p85J91t6mWDqiNrdLrHzXoaA2akcBzckINXIEJ7wW7R3ZsvMJ
7W0D1nc8vvbWU4sKpJXf1APiu0b8lBW/stHbJxZSELEz66TFiCYPCKJ4vrGXze7QRMMJUMVJQOFS
RdsmCT5X0n3df8sK6JNC/X1W224GmLDIz9gby3/tLLlekPN2vE5HWjRntCDEuNDyaxsxxENledBg
UT0uldeZyl2LM4VF3Q0o3Iy1BKWtgT1ybsRwH1A2nfRvZjUcpiC5GcZ6c92upEtvNswiXVLLOJBD
mU5NcvLOcy6RQAVQ3W232DlZWJzrUJsMde6fStK7NqPkhdFYNJS6u/ox7F8H+GwBqhZR+/LxjK+V
gy2azcjowC8hp1tcIAqXSuel5AnGc0nH6Xd7B81qHzvTY3ihPEtjEw3v5+6g3oq328YlK3XG6+jL
BmMlRxoCsCSCZtTsxkTeoWMF1DJtHxXYfnrR7DeGu1LSfxNwce70oQK7IeS+VA/+EQbTBU2Qc/YX
tgvNjb7TDopTkhvOA5URZLW9p82mwrxE3n3ZvyfcWizxqpVqw0toICOT8yilw9n3OjfOvK96nH4x
VQ3dA+NLVWbPRmiSTah7HxqcmShbD7et37FYyoKPDk4Pv+tP57x8KpN95FpYjmR3o+wkj8khcT6e
+5WnoqzJlkwbTjTBLC7buWiKypPRgwlAMxYQxbHlxd8/oDsrHGbu0lZN/n2G8DbcIh9XvBxNWPje
B3S8C0zWpISjfsthayvIIs02pEjNfX/QXF6lqGOgf9LSPY1+bEzd+3Pn7VgWWbaRoUgjzD6ZqUcu
iQTUvWwMAu4p1ikv0xuthIpk9BCVu2DCFnhQN77dnOa8XbRv4y9OCfiLcjmmqOemXfR9MrOdWniP
H49xYyaX/dsCQ1nf0nK0nEsKyhiZBN99Y6Pqv1IDejOOZQNXFSu184ICzS9H4IGNffExcA3KB+0X
1U3d/marfLDyUJE1kmPFki3TwLJ6HvbVjeY3Xm2gIR5wJWXJIc5QS0kiPXE0bTIPepFEO33SYnss
9ZNYWXc9pplQtBEOUOPxQYcPb5TI6OcqSgJp97nt0fiW8iBB5wdpHFGrT2mPV3SabjyaV1q9/G54
RbQKkTKgJ/n2dzep2g1TVWfMFAKju9oG33UyMOkqNp22VxgbcyxdUnRuIA1LqbexeiVsqgm4pSsl
xSwaaH4WfemhNbVPnWlC669yjmcJVQk98HwHw9Tdx0tvbXVTcYZAb2r6DHZ5G3/qhlil8B8cWs37
nhbdSBN7/PXfxVicRlKjiU2vEkPBISBSDyN+FB9HWEHkM42mhXMbSiC8ihafLBo15JXa3nTbM53j
Xf8kfxv4p+XOPd7/xE7qz9+8OB7o1+Euq1MkA127+IBmguzwKMos8kbJLgmKs44q4dUi53g2BCTk
Y+bhUYC/kiQZP+t5hvmtFwW7era6+JdQ1ciSItd+40fwnacy3bejcafkcIHlNr0MSnOXFT1gPVjE
inJRCu0sZ+UPMLq3U5E/oEd/2pjM94mCrHPTzkg8Xi+quUgUxEQLUh+XCze4xRHrdjpKd7otOdLl
H9nFEYsVxt2oKBIbYLH+/MxP48zUXas6NzvZiW9m22cZwz8HMdCbbf+vlQWvi5rGuGTuYjpAbwNi
FQcBs8HZKEZQVzcvWv1pY/rmLObditBMyg+ypur68vig7q1YRRPkf/B/WO59lb8qdyq2vLobnJP/
vBjABLL0cFdnC4OieDue2sqMvO8C061F4dBnBg87OJ4dnqsb9+BKuettpMVF3JaYkKUV0q5zdbY0
HN/azc+AAWhBDk7MghnAgyQr7f+8aUZgEzqQLBoSxejFGgmrrNLTOrHcCo438qh7TRJ3tZRtlFXW
DhHiWNrM9kAhetmFzztjSgQztNzotgdjo8X3wQ5xiwTYNzIVB4osO7/Y19C5qGxtLJrVZclFSYMV
YouybLKGVlJAvMyjg3dBv2nmXAsO+kYXHT/B4Oi9blOJ3j+zmFVLVwjJIjWWB5eEWMfYBFge1LAg
k4eBJy4MaLtNtire64HoslJw4QMuG166MXqhacQoIWFP8QdT6IuHemZdOp3h6GwM38mNQ3XYyoLn
pb/ciBIwbVExTVMxl+2LoiqHWjTQqlcj3o+eUruW0r3gePYYaiLS5vnzxkfcCrh43whKK1uDQkDx
nD2Qx/jHGWAovQp75D5RyWGoCsLq/47t5tqhcz1W5e0xkEtJmEwSoYcv3gEtdwdlf1u3h8/NYdsd
duXlLOvX0ebVfJXZFdyIFrpAAUdcddIddHyOzUtxmqBIeYAR/DlbuvQvw7f4mdbN8eNpnrf7u89K
lZD6p8idv+ShZAFi694sMZ3n2EAl+fSKSAfFGnGTK7z6Pa8iLRKXQe57Ux6JRE8oO8n7cXDEnFq7
fjL2wXfjPF2ic/m1uYS7rt/KaOYP9m6UMvwzw5j9f/+k81dTLMWRLo+eHx4sYbjzRPN+MnWMSARB
2XdoQOip544xpjKqYr7ocXtTSNnglqNwCtGJ+njCVyrtfG6ZH2HNP4Rc5+3nlgqrBRSM18y8rmlW
n3CmcxGp/RbcG0/yV5xH9ogJNAfzKURp/CF63ISErh2PV79gWa2FjITIS8YvkA/6WbqNdrNzLv4u
J7Q1KdNuU2RWF9nfQ9YWacKgWPBrqwiGbSc8B32P1U0W//JS1BE/ntz51nz/nf9vbrXFmREHfWt1
aA8e2kF2KAPbqhcch/g8eLA5oZW2Qb1x12wNbXFUmLmKZF5FREMdyPYVwnzyvfC/jLI4IiyrqmrB
4IuFSv4d9Van0qy93qYvH0/f1mDmP7/aJqI65W2EM8vB0o9zxw+5+iloN77R2g12vfoW50CsTwpq
RoylkR8mythpjoUlRJqm3Oi4rx440J4ljSoZt/P851ejSYK2xTEM4E6BMoI9VJZoh0l4DkbxMbGa
X4a8hZtbafGzta8iLpI6Rcx1uDdEnGHddAyQArQBo5B1cM6g3mb/5y2ztwEXZ8nk14gFiARUDzPJ
DZglZHl5UwphdVvNZFLsmQ1IvIt1AeLFK8OZul7Gx8H3n+sWB5yeW0LD5yIwHaEVN07s1ZV4FXGx
SKapE0eloIhj4vE2lXgEJbmjK81G8XKFmDxP4N8jW6yRKU3EEDH+eQIxFaIDWD8Zr8Kdv09BjmZu
9Kx//YF85cn80j2ViJXC+77QPMjvtxypV3fF1Q9ZLB2pTgfsaPghZXQOhbsg9B2prhwW68bMzkfF
uyPyKtBiyeSClWJ8y8x2kYX11Oj07WYBYWO9LCGH9OHiOkCp6zDU2qmOdUdNesTeBw35Pg+vOV4L
1UWV/RYRQ/E+rIwvsud/1ppiLyfZXZ9i2DVrFflNC50O7XNEmj8+6NaqUtff3VjcSAA+mzwbMblT
HytqdzEtiol3SXb+N/K7+dJ5N+MWTHBaIFz6xmKN4S/bh0aL7LAC8GfawUW9KR393B68k4cs/nG+
8X3H/AIPftcfJRxtjlvMoLXVJYvAyucWkPlOYSTWQ0VIhCE8xKZyRIxWg/yAJnN0IyrlBrN57dS9
DrXYuUPhpWSZPb2X8Esrd46Y/VCwdfFuPdTgP/6Ka4eELFF1sChUAShcLGUrULVW6iiF9QhlBtD0
qhKJV3ljw6yuFZkXLKB8YrwT7ugksddg25suMsYnT9grOyyFb9JTmdLh2UzO5pW3XC3X0Rbzp7V5
lulZbbmjvtPP1k20QyC421kH84gQ1MY+WJ1BSwZywerU3rGzQ2kQwxpg2kEw0FZNlENOmdRTfPfj
D7XWsdHxjkf7ATUEDQ2Ut1dxJoVpJXgC/iu32Ymq1JmSNEWwytaP/0YZbG0Kr6PNG/Lq4odwQC+6
iT03Sl8i66/ZXUa7lcovRfLJA5dmoJQulHdK8v3jUa6drMqssEIF02Ks82RfhfX8KIkDBSi7iaNG
V96V1tePA6yuxOsIi7VhykMsmim1m3kaNQCE0116wq/5H0/i1WgWp1YvKgl9tgwPkzN+PnfT8V+f
rHncrtesThzlNmmWQiB/WuTQuiqkkjmq6UFEllBEYxPXzI2jYu1UonChUlJWZ/mdxWgGCZiIF1WC
G4fNDmtZsbtPlG5WtK/QW974TPPvXW5hFZ8/DNwkQPHLKmJZ5mJW01ZzexWPW6N9rjTh5JXdESnu
fVIrxwxsSpAabqYE2k6gnyjUBmy8ZoujtbrvVBovujWXUN81JPqkigtBnrw/H7G/wxN0p9+mp3nf
bdfA5uP2/bD/DrZYnZUQDE1ktf5BbktEDiGcxtVfQDTxpEXYN8fmqi2NwQ0bOdqYcX3+q5ehNeBb
UNEos6O58nbr0cMopyAU8oOGUrVQPo7trHfieNlD6NvJhAMeilo3iNgbn/A0QBI/wUkYO8lXdJRH
7g6E3L/FoYtRxFAfkwoN3xtgDNGL+NnClhupadBMhjM76yK07O+NWR7awXjF609e29mq9FOKHLyi
RvkZSd0+fUq9Y50iih3/ntDwD/fNnYXRLOpOCpaDxWsqoT78F9gMdzTPQ3yD8XqEqi5mpxsvuvWJ
oTCpaxb0jCWsr8lazBEKakth/AyOBZVoPKdppYzdP3jVGZYIFVAnyRGXXyDJVL03jZFXncDc0xDc
5chKA0uwKblsbOa18+I61vzn1wetVQRji+0jihu4KKkvbfLl4x28di1CHVGgkFFEfgeGtIYxmdpo
MFxRyT+LepjaReB/7iN94/pdfTBeBVpi0MNWiKW67Ey30b18Z7QZcjD0kEv/toiRPxflfVcnqLKq
r3nuHTIBDY4Arbtxqyi1elBQ1qVvZJEIkOu8nVIzUoHQjJXlIqp9+vug8J3usH3er03vVbDlqPNc
j/JEsaiA1QP+IZBhh2m6ixvZcv/z73gdaJF2DFqt53lHINMMn73aui2V6KIE4cbaX1uPJlQuiouG
iHDPIkxaBgEeqA1XZffJN/ApoqLxnw/EAhQuUXhXdXOZ6Sq+UZdYBZmuVD7GWXnAqSDV9d3HQdbu
SIvyvorehqmBA367BkgDLaxaSNKqTAXxeB8ad/5wI/rfsCTdGM8KnwVxkqtY5ttYnm96tOTp0KS/
/e8drUp5j/Q+rt4Yqxx8akK4grsV7nVue9S/9VuCZJvxF+s9LqEqVCq+leYF6YIZk/A1Pcu/xb10
tPby/egmMhCFYI+RTLux6VenGSAexXZ6Ru9aRcZommXZaaZrqU8RktXRiOaz9xzz6K3yrWLb2tKc
xUX+N9hinmtN1vKy8i03l++HnHJ7Um59yrVs+zrEYio9fAvTUPqf3P7/Q1J6FWtJk+NpIU1I9c/H
FIwS3hH/SoC7AyrpG7th9Ujk8AdIotBGfNdpkzxZjvzM5Dv9z5EImfdPuv1Pj8TrYIvcqRFro4VD
kx5iwXNajIiGBFUsjDY/3uJr6cB1mMUW72Ml7jWlTw+S+UlIXQP/VU/bj+Xrx2HWV93fU7dYdXIW
e7Ik0FSRhsBwvNS7m1pM1z8OsjWWxbpLhzZNBR4ph175qsXW3qzrg9neVMXGs2711QXyikIhrSOQ
tMrbs2oIjUKTspRqGRIuZ/FCcXB+kVMUPG4DWVen7irY/OdXuU08heg3gFOGR4g3au3tUojPH0/c
ygGEwa7BPS+BoeSF8jYENqtSqI0YYtC3P+p48IBowisEBrv2PCnyxnG3to/ehJPfhit7fTBRALDc
BsWBcZ/tBgsY0XRAAwcfBs73j0e3kly8Cbf4WgqS6zMOjNGIkHkawVFKeFrN7/8uyuIzTXU6SnHN
QZRB7zdzDBSqT63++N8FmYd6tRY6vKetpuUJ7sueW4rYMn4ysmnj+6wsuDfztTh5/HQcZXPGgwh6
s6csPGGY9fEw1sCSb0IsTh2tGMWxSw3ew5CKZghg2nzjKnLGe9mV7aa7F3ZSs9sIurUOFmdQhi+H
Ycz1C0121AMdVozXD+4s84KXhwc/uL3f5gZvBV2cSaMIkCYuCwCIMS6wk52rGNfEXzeGNi/hxWv3
ej6XCFdf6IvK0xiaejGgYZ2nU7IzT3UJtMbE0pWq5FZ3Yi1fMjgAJe5BHgjvUJz1NE69ZFLbmqWe
ZtZztIs/8bjLHevJux1GEBnBsXJ6oBmGXW4x5NaO4OvwS3h/Dwk/yifmdS5GKbfTzf+C6EJ3M9bq
7OooEqKgg+/OOxBnGZZFarC19cvIajU69IEwm4Fy6eHPDL58q+S7cpGBj5UoLQP0QBRicWKNDTjo
XGNwHq5K2CfFeOmYvqPGW9ihlUyNQAAgQCrhBrHEdQpTl6hJVHvzRYYw6+WqtLw9qtWtwEOC2hO1
MAAmbw+vuuaSaVUqblyfjqhgr9hH+0H4/PFeWJ27qyiLy0UVhgq4Z58dhkiOcMzpdinSA05ZI80c
RPFWsrs1qMWn0iQs60RPm8s/ndP1Ao6N3gWW9f7jUa3VBcAQ/z15i+sloZgi9F7Aqd8ppw48LjJO
4pNoKT/RDfN23SCOu6EBVydp+D9GfzWm8NAnum+HKt6I/+DHIJoHnpm1o7FC337JqRmwHMJh25Xu
ZwQ3rkr/2hCzrlwwIjnwT1Jv9Kv+jri4k/TcS/Uo4NKb69wzUX6uPZs2Vpz/sNL9JtriepLjvM38
vvEP9flfj4rx4V9V9e3Kx9pli+6LqZmGhv3pMpUsJX+S6172DwHWgaPo6psy82sbQlfpsOn06qV3
dbgGUmATSRqmKBzECXrGspjvcryUzTE9fLww1gajU+Weob8mXJzFZZc3SdO0+JS4vaZd4khx5EjZ
uMXX9huQQ4CO4KfpHy0OkVT0rAKzByjgILnzQX7N9A6P0PT545GsQfCM6ziLY0TOCz8zBBhFM3Cj
xq/8pT3kT7Udofc1S0KY2Fm59e30nbW/227PrhEX3sRfnCtB3ar4piNlNmb9nTcBSjfSn1OAKXml
VPck8oeu92LbUNPXoayajR2u/pEVW2YU1+NfnDeC6jeV14seJcfLlLQ7zc8ugvDNSL7OxBKf2yhN
oc1iphJNfG4Rvmmzj4oXsbaNaFc050KVj8nX2HqWXnzEzfX6HM82XtiqJnJ1LOqjgDUfZodZcLQG
N9NkO7AwZo2PNOfyHtPdxIrtGm9XiWsvUD9DdkH1ozhWqm734zFrh3PUARncqdyR8oQEVl3hQ9fX
E6CeWrwIprcvvP6pUb0HfVDqfRBJr3orfxNS/0BZZTqUGm8BrR1l2+wQQkwl785sosDOZax/ozRJ
3IBy8i5SA0QH8tkZMN1LdaLtpkF+LMSQGr149FR86WQDo2glDk6WPt2LWRxivybfCsyeVWfqTQf7
sPUa0CqI4g3Kq5HnR2+sHTEVgcy+jOYvSxvv1Sy7kb30O8JJpxAdS+puWAmHJyVGB19ubdFqb73J
OFhR9k3tk/GoD9ohGDIkHLNWAmnmXYTOP5rYOUd+AdDYzQJmR0XCdUhsMdMOUori9SjcBOlPs0mP
+ShS1cNTmSxjh1Bo6iRTWNr6lD7mU71Lc/Emb/KXHNPvJmo+iV6z98uAp0f/M8MQXTG0S95Ex0zB
3EUKfGfQ+0cBX2ZJzjBCFXapmO1zb9i3fWmDNv0pV/VObjDyLsTxMAzBBQnYQ5Tg+U1/oERxH/fM
76mZfddGbS+FJU7UlV33h07MHgvTv5ny4dRgeF8J2VGf2rskx1W20C4eTllNJN42GWjuuDpWmoiK
JGzPMT+RFe+s4WUwT5n3uR1zh9o97pzpnRIUO8Mrd5lxq0+BhzPwKZN8W/AHOxJB9ljFuEc39WUa
sl95p99nivR5kLyXSfitS3fSAJH01k+lXY1XYBxgES7eBYl+207dX+0AlXz4kaQYuVfYC7a3UhY0
rmhGz0lEw0e0DskoXKh47ybBwwM3vQVAjnd6OH028uGid/QCdfJoGU2mRNo3gWKDM79kQXcOGt7L
yo/C/xlIO08VH8IgRgMi2xW4bU2txv/njmQjmflDFEeO4p3C4ZQKr81Dg1LP8Fiat+J9UjgTdqjQ
hYISl1sTa/JvPozjcd+hIuefK+HBDPgPYGrjZYt1IuYIynOWXXAW96XGpuvMCG9z6TzKp8H81GkP
mXGqk4vulzsRZVltxOT4tcfGcXiJ8NtM0bfchci/Gjuk0MsytC3410yl+KlNUYOKvsXI8GZQy3E7
7AoTAV5cDyfXw5ZYFm3k6PVBta1uZ3LgCNGXst+3gLNQY9Xs7Gsc7+NpX4XfkIIoRxxgf2nm90C8
6aLdiLk4zoPqgMXocKelnq1RRamzr1n1gM5g1u8b4RhTxYu/qrjgRjhJf/caE4EJRiAbOIAadoA7
NX7UyoxSzu+s6ahj7xw9Vv3Fi059/Vdegufr4GbWnoMl4THXDDsMoMyLkhv4FZCqnfa9TtxEd/rh
r+CL3n7tOlsIuyMaSqN6yeocdygc0JM77x6qkx0Fbg0QxziVymeqjTosfOMoZIitGHgznicZY+jk
URlucT21C+llkCqHrHffFLjXjnYCYKiSHtvgQVcfqukJp3Ld3GnBXmLYeK1qqBeg2xEdrfqhtS6o
DqqYMDan0kCbazyICp3ZT2Ppn9QusieamfiOJwG3bXXQuvsQa+OOjWbcc3zZLVZAW4Yca287cgeK
a6RDIND/5MJXVQ6vEtDzLYW5AU55rbufy2sDvvUAXv6N1HIlaXkTbXHT+T1aC3KYpwD+TPQfXuaW
uOGkp+hpFtFpDtsCOtJKSvYm5CJ/lutOMLuYXkfThb/FEUyoptDn6Coxu3gZLqRyJz4JfXcvK/Vk
KwlctqwuUsq/5k0s5cY+j6qvvS9+D3xxE6q3Nh+QD/DLwiQXqs4i+R11T6sEUdJd//cMTqvtP8rc
mBU+TA527f/Oe1f+o+q/SDfM66CL2ozpKSEgZoJiQqG58iji+2KISCmNY2LjUonsqUVuUR+HpHoZ
ptwJ8/E19JXDIJTfS9n/ZXACpJ58UirkMeJmP3Qwijh6VPm+T0LX4kr3Y+GgB/iEVt1f1uz/TG2i
zqwLdaGLkmf3YhTw0kbBA5dZVbZ2sdyDIfP3EwlGUKeunFd7LSnRhZBfYq3/0Wlf/LS5j9PW7fPm
dpz3DvjBRBh3pioclfBXA2u7KhU2EbeK8jPUol1bfelEXGzK6lgXLy0N+LgE8Vzd1wNXavNzTD8N
TXdnmZ6tahaeNBjC9/epN3tL+6hpGI4sp3YV3KkI78TmdGzzixLrL6aH4Fwk/u7E9IwykhKMZwu/
rqk/aIn6ELb92VJx1lYSXO1jtx6tg+L3eyu2dth473UjOONE5Y5VaDcJNqBZshPKcjcHqQzVDiT9
HHflkwUIdVJ+qmV5g0umM4yfEeCz9dRyVP8H99S5rF/SCpdcDmh4x5dOMh1lGB1jeFHK4BZVyGc/
VWKHV8+ulfiXcnUTK6+ZmFS2oUcnvEApjwXCPhESjHh6t+T+Ln3RxiXtNTbVzB46lPel5FOv5b+x
0nS6sDjkUsPzaTggd7DzS+5D41PXDrtWFJ2CyeoC/z6u4LZzJssNf2+j2GUvOCMJrDF1No1HhyYL
Ci3ZySyiY16nD6VANlSRNsE3HXu0xGAABnXi5FZ234RIkuKErAw0CusSzMEPMWvP8nQztY/eUN3j
K0/5w67b4FS2wz7HGL5i9w6ybhtw+K2ZcS1+hq/tGF4NTeBrYQT3cdfgCf4rZu0m/uchay7QT7F6
xr1e8FBl1FtXjPLnIfkh1+k9Zar7zhAcq9Htoi5sy/8V9dmp0/V9ONxLmE1PjfYlnJ3ivfahCvCw
Sssj0t/ImGRkaA8pDupSIbuKEDvotdyLY3mOvMmts+yMcfBJH6cbHB1e9A5XeUU5aE141ApEcyr5
Nui/NFZ+8vXvreYfm8HAILw7GxT/Bqs78BL18KlPbB+D6QxrU2367QV3eRHfRFWxt5TUKb3oXpCU
s6a+SglPBaUmwe6+xp2xU8gVlNk83rqNImyHKZmGWeK2uANLgOgK3dhVONO15V+qEpNrQO71Xkfc
4Bqlt0egXCMqBR+/BVfcjHhnXp2Ii2etrAyy1PsGnopn75x/l53+UH/ydsYncFP7+pYPdEh3VKxP
yactmO5apdycu0ycx1Cw31Xo8hGPhJqXOwZYyhcc4sRPOEYpeOPa05nTuHPko5fa6tPHQ167oCQi
KvocWlwCF1MYX2qkS+mhpQPvWU8+oHPP+isDkvRxoD+3yfLgB5kJL3MWDn9PyaiqRmkjysjRiZvF
keM9B3hCZefV25FLumimoI/4iyTQe/oHgogytMm/gy9una5p8lSeGObgNrfTTrKno/bESUsfKiYN
+8+rI2+iLZZRXNeFGkV01cSuOxpYUOdZcPp4OteoZGB2ZOBWKEpKyEq+rcxFQzVOfkQu3+MuZp4L
dzjel5/Lp/gs7Msd6/SkOCg+3SVHiIuXf1KmexN+UTVpOqELPGqVbgyUUj9oLoqWkaPzpshs2R1P
2+nbnwb/uwV0NeJFoUTLwkKq6tJw/c7oT/A6BHuUtB9dafWOlU58yUwr9omWGoe6S17LhmJOr1aD
K9dexUXVnAyh+B73g+l0aifsg6YYd7U5QJwVJNeslV9K3jhC4d1RWTjKPZ6J9fQpGiMktpTsIFcm
+7GoDoFnnqwipF4yPUV5/1sNM3wLA+Eg5P7PpM+/agJseHI+lS71RnV4pSjGtCOZjRIIwM4luzlr
YgM8UA1cFgcTO/Pb5wzq/H5Iha2jcC05RElApjcxq6kvK79lGfVt5oWk5gcRmbPLv5jUiR18F/Ib
BfnJcNPgY/UIBOOMpRL4AVowizUtySGmKfypyxty9gk0pcLO0dedzYKj+GdxN0v8/LOlfBV1sZT9
aZIS7DkNt3P9Y6zZ87PActrqmJ9mU84y2+hSm3Ne/W4hz3KXs1QIiffieNDTJhv9MMR9x0DVIOJd
X7RU1mM538cj5E8ku+y0n6v7lKiCuZM9kZpj19kETupPpF6vulHYNLj3bV3bMN6dvL5rVcUVpGJ+
O+q73EjP1Ktwbe0uhjl852Q8WaV4aMToyZ8MW/DKVzPVd8YMM1ArPXZq3GMcT0/7XTi8diKsK95+
I+Ktapcfyxmn1Ce7PIN+yMOzAUrUanLmtKLstmht2HU0Op6ATCkqek+e5BW2ZuUIGpmJI+cwS+Xm
nIQ/QNXYlhbu5ELeyZV4Icmi/ctki+pu1CKI7YojBeR+ALPFGMlNJT+1ludA4sWYJOPZjmpdPJyU
0DuWRelUeuWinfRLDDDw41Vrd31yZyRs3UKlDBdvMnjne+KDT/enmHv1YM0pAgW0s3UXEs1OyTs7
459p/COKb42M1B8X9I/P+bX7Wfl7rfx5QV8F1HJtqqN0NFy1G11v0PaWlN+l2g99CyW/Ij3LFXkV
abENvDSgd0H67yal8Z2jMX22aqGg0BnKjqaMN7o2PehlsfeH9k6RxrOpY/sTxSMLY/pejubvbEhG
h/6NoxSCIwYkukKYIMaW3AWjeatMyOKAsDYyH38Z9BQTU79MYrGxuVYPSBoG/I+y5DtD0741JHNo
PN60bf/Ni3IRS9/8GHrT68ffZSvOIqGoSkP147IVWAi+m0g8dDQkAtItEyl5bcGptFlgbhmaCcz0
7TVfDqo2StPMjzhrbn6uL+V5QtHC+hTCYDhpd8ITRDpX3Rm8ge0QklAFaNeH0j3Z7bk8du6WHPna
vQClFj8tbgbjnXll1Yxph+u34QZh/qRN+knKh41mtTzf5Mtddh1j3hRXi173hqzrqjg78IgtTqhc
0sIiR2xu6q/Ck356oD4h3lbwrzzHOmk7IPzW181rYXWg3LAiCEAZwNQi3cDjDjePif0gBLf8DiW0
ZRybtSetcFTrPFOYxpO4aUa3djfQwPu/qPOvuho6sFmhS/uJN2g7OthT2LIHKVB8TdSnFHrBx4t4
TYnmD+RXnU32sEtY3ERqp4WT7oPPEh+LE9VSx3sAAnvypZ2K6XPu9scuc4otysbqzAI0/p+oS4po
EolWpQ6tAehBORpl9ayP+pePRzb/8OUKol1tSZwA6KYtsxcobW0f1jML1e1uM3ziZ7Fd+biJjZkP
xY/iLFZqXJry/yPtOprkxpnlH3qMoDdX2jYzPV4j6cKQpfeev/4lelc7bAy+hla7lz0oYqoJFAqF
qqzMMdbQvFPi+etg6GhkgcXNrq0qt9dS+IoyDlgKZXm/GBBHSqPbDoVAW12sP3ldbT+YihNWW8uz
1eCDceKDxjMfRE9BnJC/S4Hl9J7oFpgvze54FCLMo7q1S8XBEKRnwpxCvKJFxpbtFB/woNLWjiuw
1ONh/jm51qFArhg6yYfJRmhyi7uOM3bKLCNvfwTlxvpoJsmMLiKelihuo7hmZ45qNzJUzONDzWMU
4X0znQTUk1q14GJDx3hSChdCoamNHMgFd99zp9RoLrSoxU3TLfR/93KqPlYiOGWV9GYBt8e8fh9q
tA0jNE3juf4hC/PP/8tzsVmtAn+xHLQgLaH5XRu2lPK8hPmE2iwUnU1EChiPO4vQO7iSn32R7pQ9
hHZAPANZMqjyEm4tE1NiDQB6oz07hFPAOsy75ja+K3eLT7yI6ESlSIv1Uw/KWkB8fB6xAWswH2ju
fw7vGVW6iYGKsGb6DJ6qINXnL5NSm3a2ZsUJ4gpYz1x7nsb2TpGMnzJRL55FUKxWKmnCQCbdQnet
T+tHtcy+pEIJ1FZdBWMRv0ht/yKk8zHW6tNUqacCxRBQTzS8WShW/N7+durWUJW6zJUZ50GOtIdG
Hw54vPtFpXjllNy2DW9aiVmx2tqj7otqqBZjskBQWv0k4DzUPN3aX3dTELsFSOxx/D5MLioBDxE3
E2ABA7FPqgJIIIal3iNaurUBcTRwow1ozZNd7Utfax++c2t4K7Q7zB0YRtFUtEuHezmTl+D7uPtm
mvrsJDHDNRW7LHhj1iO4nTH4w/fh9jNJKrhxxxIjPVbeYkuF3eobfhPUO4ILIQLuictzflZeuTVG
XShztIrybGA/9XoBXTVOYVI6yKw5Nz/PDHVdQNcPzBcDCIR7ozn1qXCjokJsjC0nMrNeL9uvoW4H
E4LL07Kg+Sn3SeY0wILIZdfaigCu26zlELOy0grwZWGAHnT+mJiibgHwP1ZmC4kr6OSgzWo+rfXj
9aSC9TUbA3Tcz1B3MjWiH92Z93L1Xal3pYoGssKLIcxS6dYQVQcRCgxQadkE6NPPOrEzC+XSxJtR
CW46NAQBYiYCZaLbBpbb8go/rAfH1jbJeDberi2gI8s1rCKYAu2w/joot8kkYiRLRxPKOoDky/tv
q0pFzDkr1hiCqHDFpN7Jcvk9jrTWRs9Isxc94chTcXzkXIHafF1jdiao57GyoEz3RDNCF2n8jyao
cGGsgqiNZAG18mMWvkQ95++z2IAx0P2Pn597zptvMJsO1UsFBibHDIy72Y2hmiK55U12qp/PiqYI
/PEp/BZFAZQHPLAF8x6BrPR6+xOo8CEBmSaIBpZx9JtT6aOsfiBaFrzsknWZbs1Q4QPFzrCVMvCJ
SKX1IibKvu7M4wrevyoa9vVsPF33ROa5AzQT7LOmjJI6zRoFZuCqQIsKWI1AD9AleG6/oXrsKGDj
M10UN4joT1n/BgycWc3fWqa+1FAq3cg6hP3eBVDlnjzEAOQ4YupcgAyN9FPyALA/Jn5x1h0dXnnM
LaxzYah45EoY+MEkN3XtKMYIwlOdbGi6YBZxjPaaqXIuA9Zubm1QTtOAy6UxNFwGVa94nSm4y4T5
szJ67ufi8wK00PXd5H0SvaSllo2ZALpxHcVIdXrtedcB2wCGf0FdQXgxqcClSbWGPy+E/iTWN000
g/8tjz5e/wjWQSPE2b9skN+wOevhms3FMAOcCjUcn7xjBx8HjcsEyUwjt3aooNVkigRpk0jAWMng
VZ0N+KsLvufa1lO7fJXviagBGix++aKMXnxbu9c/kzUodiYI//WdlP8lo6QZGYnLeXs75UC7kpp2
Ojkt0MvJeqitp3G4Vyeg3rLJA+Goc90+Kx3afj7lmrqhT3icq+hiZXsA0m6zpnSipObcdDyHoTwS
BE3tPBDR4lE6RXICBgluA5v3IVQONNTQ1VVzXfOJNIW2m14gTgH5ptWZ3PAogPQX3WveZcBKi1Bq
BV8MgbW/60TOoVrlwHhlwdoC2R4DaWJ3wAAAIgBVskzmZHnMJtHWHJWg9LqlaLFoIoNEqFxO2tfC
yUB+KznZPSr+d3nAY01mXrgoAJrgRwBDzbummzwrujDXJFl2s9NwCgMdnLvjjY6kTHAad/QUR9Fs
CwIU6UMPduPuaO2u+yd7if/5BXTFrFh6dM4NvNsroLJK6euCHkmJYT1jHHgnkfWy2nwszY5mtG3U
lz0e32YbSziDOoJBXsVO1AKwU4s9tHmhRBlbjpJXpaMLSEIt8z9+LrXF2dIIFaEJ8KfSBG4l8rvO
SD25GHZ1hE7U9bVl3/pv22tQcbwpx0EsS1SPetewyXwbeT6jCej39ujVJ2yvR4hRle/X7TKjwcYs
+fdNaBeqHkp/GaKBrAJ5o0zqU6cKrf0HRlAXAf08eNrfdXEVuTekcAawQlFiTMPGDsRTOCbYsZsg
CA1dwcgXvX5dV64AR7WQw3nQA/I+1k7ZzeRqDik58t7H/8MaMjQQLGFkju4R61GnQrmTCP9mqKMS
0WFvBjGlDRjZ7IGM3ufVGpj7REiU/jZIOWOsqXPVxGIeJA3gmPIJot+c24dZhgeLHUYA0WIz3jWE
V1CLqKXeEBFACXTA3e36ddz1x9qDcJKde8UdIrfEeUawF/LNKP2ajWvZXMsMqYUaqD9VtDbAIn6Y
3A5lFOjoPF73Q2YAgxCCJWlg1nlHQqi0chSKEXZtbdEZ7p8W6xBJijuCR+m6ofPPpitDmFUDolgT
MSlLQ4rrGL3k2YQlIZd9cNLZqvwx03MPIjtOn+ue3OzNwiJKZcF1y8yrd2OYOs+WWSlRvmBeqbIM
L2lupPAVjXueqzCT6I0V8is2UaNfrTWMZtwE4CjxTW9GtR/yMxCrBHrR1feAw3o5uEt4h4B9627s
UglaDnkEXU8S/SzRSXS+0ZNLPptu50pgne+g5PYofbq+oOx7d2OTysoW3SpBipMIvv45+wLEACDK
ThUoJ5R3Mid6qL9KR1LnV79V++4ZhAJ3QN0mPM5U3rZSSZtQjOsMpWkynvWtnz5LzeMyfbv+oUyU
+NZnqawtEdZOwHufvOhFJ9n1erBkXuqqn5Tb2QEp6j5z1c6x0nsesT8ztr2t8Hk2buNNBVQoIsnE
x9WG8TmFlthqds/XP46zfjTjxJoO69InSR406xcrVe1I6b0p5w0L8j6ECtLzVPfFbCpoWCifFFAG
y2vHCSw8C1SWoBSqOUtEwlldO5AUlhiLydzrS8UMkpvdID9hsxuqJayF0CERycN91EGuc2lsokw6
Tw/XDfFOMz3nXq2AdhQ1gmSPNpRZJKclVh+KWvucFpGvpcIHDSQGXdG/DlX7DOEuMCjUwZyYe3MU
Ofk8zz+owDKMijDn5YB8M5ntNgntcXQzkzfIzMRRbI7YGf2yWdvBTEdxHFa4IRS/JZRWDOs5/ATw
ev+KSCZ9LT43mWc95qItfgLiFsE096ZXo3nB6EAFxdtdXX9Jf0ipd30neF5FRZc2auq6aKAdIql4
7GqY8Av31y38j+CCJyz6NBKmdd8djVUXR4xWBhnmWwn01YBUYLyvHMHRnya3rALAmt1ReeKxKbB3
9s0wdWKWUc0VDdXWIFsHZ+nqB23KMag0c5aQfWrezFCnRl8kA2z/bR6AqDGakhtIslY2QqqNtjyP
i401nI9x5zdj5Js3brQIrWqNaZQH4JHfRzvI3LpRgKHEMzCcf+2SwP8+mXkzRx0OPdbGWZnRFybP
eaIRpAQQCuWLpzHXkFBQALKvWu/YlLtWy9IwQTwgYGIyCZR5EYR7EihIqS7p5a23xZ/BpMHl+Msq
rUUxj12RiWKIVsMEtATUYJEcc6I2e8M2NqhWSiFpvRKVWR4YT+0+dsq7cE+O9/qhcmuHT/hNzuu7
DduYow5bM41mNAu57vchVI/z7Gbt6iCVsl2Ry7tFPM3F1+vHmxlANgapQwb4RSUVEP8LrAVfpOVu
rL1et8B+H29MUAesl/REjGoB6AphQDEgKQ5DZB3DHlQbGIRSVqiftpAhXub11AjAsq7pjdqLpmuI
jbf2lTuHIh7yzcvSK1x6IWa1YvPbqPO4hnW89ibSYSKlJcV24pHusxHkuzZyuGgfZkTbWKOOY74Y
uTgNWOzOg0CyeZAwY2obX4kA04S6bDPYyfAbmkSc06lRebBU1oMOBh50lKCRbuvRvFvyfi9gYDSR
G44qAhNLsz2U1I0UZWUFThriUI0bBrUP4lwIJR+amxUKSLwGD/ty2qwolfmmQ9XFObHWeRhJvivv
obsA8DUAMkSVRvbLA3qPw5F3NTHj6ptZXbwM40aY9CaIpklZHZDvA5hrvd/RzmAfTozWaNDIgzYl
tXGFFOuQCS6BFoaOoWIOaOj/oU++2aD2a6gwiD9CsyqIlR9QdMIsnHnXtNN9VWuoM3ef+rm2FWP1
s8xAfAX8egL4KAT2ZZy8NE84l/H5xfA+AL79HGpDY6XB8NYE+hbtLjqt5l5cd9BI9kkxbfqIMbv0
g/XSuZhlWwvUNlrU1Xh7+z9C/j8/gX7UABzQCuuS5kEka05mmEcDyqaYbLuZW3OHJ+WxtFYPYic3
S2m6GA89DCpgwvrcjbzLh+zvlcWg3z7askhgc4J3k3cdJsFVPOoKR9xHkBQjlZbSA83Mp9/gr2SH
xbcloK6hUS4lsxDOYXHxlsxeX8sjJJIfxiASHN4j8n9cEAaYWlQoNWIw5fI0aT3k4sE1SrIU89Df
t0/53XAb+yCzAEuQuYsP5k76sey4NQnyFfTymqKIOo8C9m/lHUJ3zcShS1E2613RIVV5Mrkh7sm0
SMxXzmIF/6016hocxQisgh2K0sQaKUVkswOBmnGnuigp7RYsLGaCSu4wGduuApwV1AXQX6EymEwY
a2me0JQ2rC+z8Fys9/H4mXPFkyzh/Uq+2aD8xQzDOhciSwPH2uBp0Ho198rjGqwOyTarV+6sI+tG
I48RiFBCM1elb7S4BsLbQKcI+IFop+zSb9oR9ZxduIdmiF98SiQ7fxGeeZTbrHC8tUqFSmucm64i
xfA4+lKBBb5X/4T+39yaoMKfkrTx1Bp66IsH0knofkDbyo5PigNwvjsdeW171j22MUffY5FWVqNQ
rkjNFPFQS9qThj7J0GFwGhPidrigRj6jtevFjfrxustw1lKnvLJuZYB2whkF3Xmyy+ygYFj1v1mg
fFJQyrYahzoHduz7INSdPRbgKr1ug1li3C4glT6veW6B4BWYhNEvn0EfMst286G8nz43geUVe+Nz
FGhBeEfE8arYbkIbqL/gjwLo9ldQoQXU332YJwjXOWZT9SDDTEfqC6fON20weATlqfKX14iLNWTm
elu7JPRsXrNmXqRmpA+4n0DAoA/oeaf5Z00bXzSzjzFylmveXGrHqYx/arL51GpL7VzfAObdsf0J
1N0RV4tpxTUiQedFj9Op9tO79mtzC+YRBzVle/287Iav/S1vQpfZcjFlIF4sicxa03yIGG8po9SM
MVe4j465Gz2o9xKGaUAr5aLd9wB60Npev3M+lhnK34zS5J2FGS3pGOLCIhelnIFrxe53CWR/k/vk
GRxq9vI1rhzt+bpZZrDdWKWOaipq8TyXkExohyBPPwkZIbb4mMg8TCmzqrhZU4U6sYsuZ8sQA9tJ
0h0S/qCqCTIgRzmA2sipb9Hf4rkPMwBuvo06v+oK7iVzRY0JGm4f1NBTPiZH7XXQkQiQ7hmmCV/a
k5DtQGKG0QMe8oFt3bAsDfMzZNTk8vzkQ63GdRkjAdHBtleAlGxN1sc47g+NhW5aXD0Uc7MvKsn9
kx19s0tdZOOyjlFo4EU+1zEqh2g1yU5YE2IKXkmalcFilF1VJDKnqtP0AGuXxFUmmABRZcsuAalG
tuvEzq5rJShk3ngC24E21qhgYKhpXueyniMYkGESdHQBPAXzQo1IYH6NniqPF3qZJ3JjkdrBPsGs
djug8CVbGHno4tdRKby0jXjNVlZCjulKVA6xkKb4DisG2FstkgenGlQnDLTtB5/ARsZbfgmK2QHd
2qJuE7M2xdkg4ymiYZz5ptw4Xv2+133IVDsWaFWERd2vybO6DMF1x2S+57e2qRulh8ZIrQHWEBAy
RZD82c2P7AWpiAhZBcWLH/rUbl7DEzcOkHP+LoHdrC/lOcUINspYBa/56Ct+OmBq3CzPsCAhyD0z
sivgtPecb+XZpHxHmpRSFwzyrXeS3z+j9IZiqfhtcgHWBJdUs+PY4/kQdeplQVZSKPfmwQKuUtVb
d+VROUQgeeBDupgjONt9JJFvkxksEpmnsnAulLg86X1/yovxWxSXD6NgBUWc3rRrrENFsDuAMO0l
1PQPspSBcw/MfY4spV/kAtDkeL3XViUA5fyuXzJxZ0QZ6Exq5UOJtBUPbuyNEXNWiTj3FUc4T0Bt
frgRzYYA8VDM/0popUJio9Z5Z5lcY+9NmBCXRzdFB2/W5dqsfdwAt3OuWQkW3vQVJuy6jyMA+Q3Y
zHmuzby9VQ3TvxCzV0AQc2mtxXTjIldk14sfNWi+lbtI/WHMvLIfqXi9+6iNGcq5sjAFDaiEUhXY
pGwc3Nv2uADt3HIzL973UJ6FkStMt2q4M1MlAkfA50qXINeF1GeeeMkBc6N0SBxC8hTAZpkKCuUy
6gA/oVmjNVJmS1n2HIrWF0SnfTH3L81aPQy6CobBtcDdnTbgCdFz5PiYnuacXKZTbn4ItYd1BfK2
QbDQ47wdXWAzvfTJOkmPnS8d4l16iH+Au+q6SbJd9HYSahhQmENTD/yyl16TFGCwVDtkCJG8HLto
eW3C2dGaAiyS+m6Y+s5WTcW7bpNZeNsapXwo0pNO6ATU/gxwuqKNZP6QMILauYrhim52nhy8bvG9
L+EQQqUL4GBFMaXzD9oc9rQ3AdiExITfZOHi1lnsplCvriOMGGFOh8tg9H5RYe5sD7UuHd3Uy0VV
dVxvRaqXSE8w07cjVRLMumb6fQ2KKG9wVd9obLB5ZB2AmR64l3nlBbJrl7uKHwCAHXIIFXMR9KO7
FepCnGMpDyQVAG0jEEPVGzSoyonfZIWnO87YTlCw6EC+QXUKjOR0zhKFAwpsRI00viEqTZJ85v4W
7wj3N2CofAWF9+n0pUEqcYkqAO2qRDQBXh730rHdGYHsikdezsfyGtUQMSIG0OJ75iQr1Ie0ikLT
H6PCKYXWK6SPuZUGa8fjt2Tt19YSCVAb/8zX1JhqJSqCWv3e5uKuQhtgVXbgGPsmr9+unwXGlY3V
23wWSVc2xnq9GLNlhJTA36IX4+BZe+WJ1Cr/Qir3tvZAdFcJu02Y+bqt+rXxG8MsDGQhfgnUIsAm
BnzmOzgj2PVydY6hUfEn6kmMR8OFNRrHWKdJXqgithNRZ4TIDKbWQOWMZEx8Ip6KT+RjQhmVk0uj
VChAnbjvZj2x/n7qAhB+qOGuipf4vDyTFXUgQwVCd1z+hDDocl/DpJOsopwAbR1fBDn3jP5DKe0z
w2tqwmZoutf96P2LSBEJlleUNCJFRJdmW/xbBntQoyqetO5Yyg9x9XjdBOOFQmwQtjsNoFqRvpit
MG7DIZegeqH1X+Ypye1ST74M6/AKfnwU4WKjcnqlqu2+QINVnjVOCsf+xjf71O0IHcVEW0Xsngry
twTszRYIIjODQ2PCDKDbz6Tuw3GuTKUfoQ0IekwE0GQ5B1Dl9u8AytfdYEW2rUEqtxrlOep1Iy2C
aqyCaelBwwlahkx2QXDyzNnD9znNxR6+q2VBXFaFSgWUsYH6FiEr6qR+QVgXBgjRIMzdgoyGk9Ax
t00ml70GUhaFFkuppmGGiizGD8RoOnRS9TrKmS9qK6+Qxfw0iFWDoQSlAbDcXJ64agYBjWLU4EQc
IUNYN9mXQo55CTeJ/fRdjnz+HyOUczQFJoFmEaqbfyKLzVy5jTHKMUK1qBd9bnCoczTX2+9gIbE7
KeaEDqb7/WMFSqKX69YU5tiIalYEZtTYRSO6xpQ7/fxpMD9xnI+9eCSph77Me7ntRKmhcTbA+eRb
9WB17nqcQWzvVHvQ72v73xAGIkH2/W5BuUNRDJDK0LnQGi9VaA7xLxEiokryu3wDrKQBsxoS+tTo
jiHNu1zFyCgEIYc2od/GmmPEn5XEU4rvldg4xspxQtbVsjVF5SdzP2tNLUFGDxxZ3/NV/SCOArg5
DQsDAFp/C5r9vTLEKi90MBdz84V0poJUc5pG7N4fSJkzPQWESlBylPX3DEc1KMCg6AuGoz/KRcgv
f+cmb9boOS2rEBorzmDtL7mcv/WjljvSxznzaYfe9ZPADFUbg5SzdJMO7rBIAaU5KItV+bswc+C5
zExH31igfASzlrM2hIb5t/zWX57/eyLizMRxa4tyDHPSQSyIObezrV9KxET9Z7rj6/EwYyLGFkEQ
ZajId8i/b/Ll1YBqQiSCSnMMv8jJD728k7Pavr497C/aGCEhc2Nk6gpQlktwdSJept2su7/Ey8j6
8at2zOO8MUbdW0paGHlYQ41Vm0oH6h9rAqbTOgbgF/RToGzWnjhfxwz4G4PUHWYIRqVFJvIoUnUF
Mav8uQfCGOzP7myHHSTpoFQ13iy7iVcUY9SZkX1sLFMXmj5CJatM8KnZ4lU/wUrYugTcDCGV1Nfd
sNnXrS/6IIb/g3GwC8v0cwPKLl0Y6nAbXagfKwt1/LY6cdaV45rnM7nxmnJqqqpKIQSKp5w7Y23P
AoZEv9AogtWTbvnsuuxz/raiZ0/e2ARFUad2hYUrlQjEaTcRZlshK2gF7SHDoNH1LzwPGLwLlBtr
1Ek32jzPh7ZOgwi03siNFXfGuHITjLv1pBzD/XK3HkRfcZKPGTSXpLvQKXz077xqd/2HsHP0zQ8h
AXbz2aqwCmnf4rP/Uvz79zk61yIVdxpNXhbMR//iwW4C/V56VN3waXErDEyGvK4az5moECSOsqbW
Q4vcDzWyMtKcOut3s8ILdexYAOJyRUbp8J34mDxKZp1ZuumH+etY3M1gvOojewU3I2fHmNkD+va/
DFE7Fg9zJpTq3yH1Qg+SrwPNs0XtlZqZ+tpD+v3vy+/faE+ybnKonengLQIuCkj3S0fMByB8zTm1
/FVFZab6HE6cRy/T8bYWqGg9NmFdQGhJQCpEtO7QXbWJth4pCZHbiAvPYyVDW3tUjM77Vksg5QcJ
25+kGpx/I9XgEWpSZ+os/vXHWUEaDBUWa2lCTgu67t23fjiJ688/8DxM4qIEiykaUlq/3KLZkNJ+
Roz8ewH/lQI5e/HebFGn1hoMAbj2FSPwhtO77T4HgMwjlTtZ8GV/vUWG7nE+j5Uqbz+P8kBBXKx4
FqEG/Et5EezGOwkdxt9iVWMdLZSWTTDJAtMIyq7LxVRAebJAfATaw5BYV0A5GIN40Agk1A142QIr
NGGyGpTpgBq+RxuGSpeo+Yrr1EiyY1VGN3lVH5dovbEiPeAs4vs+mnKmD/plizpkhTGqXWSg9jmB
lGneJwfDm9D5lo9cBBNru7ZfRS0gNOeENo4xOiYekl2xHgi02HgBh7etimD5gErU9U8jv5y+si0d
jUhCr6YDNXW5YSAnKnOI45RBZkJttTxYFkTKm96uoVQoxq/LzJu4ZG7bxiAV6NHtzqxmDIsgsip7
sIDoWaDy9lPReDPjrMCx/TLqXKvDMFjVkkXBrDazLbeQ2qhb3r3FM0Id6FYJ23zN1NCvMzkQIDIj
6OXL9R1iRvjth1An2GokMZLVs3zxnxUciY9d8wnK23WxHa1izqMg6RMbUry+lfe3Sx7eZUQ8UYgJ
qDC1wSf3ev1LyY68swvYFVJxBfKgNOVEBRb2olvwzl5HkCJrdVK4w1yUdr+0PadGwkyMQQH9jy3K
DZUlA/V6hehBnnDT6VcO8DtPUuYR25iiHFFoMq1UZFwwcpnuZyO8i5bWi5fR0YvoVo6mQJhHDikX
22c2Nim/RB0ma7X4n0vtX2cFzLi/sUf5qFoaem7FuKXJcibHt0oaP+4zwKUIxhtblHumUVtFVtEI
sLX6qzs9yp9n/N8CwB3kVlD3+YvPLfN5wZnnn1RsNoqmU1YNqvdZspuKwrbmXZ7yytQMI+ixoUSo
65AVlmkmlEwq6s4AvYuvd49x5lezP0u8FgZjt2DDMhXIqSgolVC7NeSahfKZhZzjTTZ8aNwKAw+/
8QZlJD0X1qj9ikOjmcVQIZcnBCAFr/arIIU0IwZQwSZDbrU/aClcWKQ2alkMUP6pPcaVrC/R+FwJ
tyJP7oMxEgXNMgIQxaSKJBnnE7h5YtZtAXxLDDJGXavtFrJzQK3aZrwfpUPfz/YkBpNxn0OO1NKD
MKnsQvea9qtgvPbmbAu4bFXtJjMykH8G/zqKXvwwKrI1bd3I5oTrIhb8VL6PLZyIWHGuG2EFmAsr
dFDTk0XKOliZMeuBAg2RL4DYLQRpkaromA6aes5Lh3kwNgtOhTRphTCRWWDBw+wgWYYtVi9i23qc
72LkXxffRR0NcVZXFf6K4GI85XsyNCN4q/5MypXLnh9SWH3uC3vU4WjNJdZiDVkKQZ+EUO+FLBGY
MAE+I+dDui26oObqPJGPoC7aC6PU+ZCS1Jq0NoFR1Ce0wuvHnwnEY5e2dMbwkbOizGDztm/04N60
WkMlNUAw/EFfgGkLXHWqrgJZhxf3ZTZrjUUxZXIC3ebzY/jfvOWY7igrJESrpol+4qWpNC11BSIq
oZ8nN6F5FJLXOtldXzrmNsno2ZsqQbudL8JNiJFCqdAXoSqDMLwXIKvW9J/E7LHNfqLQxgkajKxc
AgrKtED3JyrvZDEia4nrVTFBLRs+Kf2tujw3wPfm0Du4/kms0jkMGWe1K1Wy6Lm3tK7GSMFZPntD
dk4U3ooVvHuABUm4sEZO+2YFp8ospCkj7+3D7Ao2ZoJvobm9IyIj17+L5Q2SaAE9hsE3oMgob0gG
AdoBIhxPh9xTX5QnRRt34iTvr5thPDc0wlQhARQtypgdvPweAB9Do1fSJIiIiFYMHTS70Ys/OLHo
RMpA+4A3QjTpXiUyx9kSui4J0jZ50aXyBGnK3MEdeIjael/U4ydoXd3qrfkhr9bXQe07ThRmfqaJ
MgImrNGYpQVM+l7rTa2JkqCskdFVkACdJY4JlmvgI/+xQTf1uiQZ5m7Ik4CAUcwIEgjzqRyPsmgE
Yf9UY7zWADk2FLx4J4ARozQQZwJraGoyzgFxpY1PLlWjVZG8xhhOU/x1j0nqHj2VyW0P8UEv3esO
w3rnXFijbs0JdYuux1jf2VrhQVRo2EHG3Td307Ez/OvWGKfgwhgJaJtPK2etNqpKjYMqg7jt9NSm
t6rEW0DGdJ8CKzhnJgBZ+I8K8miDTVIJhp3z/PXcewhSi9d4yal4BJMYpC46F3qi0eRkewlsAx8l
SN5gzIX3O9gf+/YzqNgyZJjN6fs2CZTuIOTPZSp5oRxxVpRc/9RNjdFr4MNwoykiyKsvV3Qxs3wB
j0oVYJJ3n85Exgt8SoMCXTgNXTjBM1qNk9qx1/fNJt0LqzN1DUvoxWLYQr+NRLBkzmAvFHq/G4we
gOviqzWZe8OIH3BlQPJzhSBsEiMvE+XAXEE0rRnS3aLMXiS2AVpCRNftcUiix7Fsg3BIY84PZkWL
zRqdj8DG64BnnVejzaDi1EOPA9q1mFa47teMi3i7C3QXre4V8raFhVWVXHm+baJHMYRe+3wbDQkv
PhC/ubLl9MNiEIwFQy/wq9lHRog5ux3GKF0SCMETHrkzb7/ZIWKz32R9N+u3ZgZYtAycp18BCQKa
KpgMwuMCicA/Ckgba1T4a+WploYcHi1UwyHKv/da69ZjbUvtUxOqe7XFy6gWfANactH87b/tIxUM
1c6CWqKAfbTqOejEwSkG0QEZE5TwMi9beYpYrEfShd9Q8TAsSjXG2SaRakT6ETvZAYrXNtHFld3s
iVfrZ0Qk1N1FC3ByiL+jl3a5kcM8NVNothVUah76EHqLg2IbMQ/+zPKXCzOUv1Rmpa/hNEVBO5sf
oTX2WI3qLZ4wT3Xa38y6ckyy5SDp4F7TwKEDkT5OTGSc9wv7lAetUdjXeqJihltGrGmOIW/ejbeO
lJtoipCMSRRGQQmwqjEeosS0+/nfp3L4CgNpnExY5ulR5TQujcUouyrouh99k9rF/P26szOGoYmg
3z8WaCxnqMdKnIcF2u8+UZLIXTk9YqbJXXCy+1vhuTrGB+GZY5QRvS6MUpczRCx6C8+LCCORii/O
zrirvpHsBrMpPbLumCdswnaGt4+kbmHRXK12hGojwPiyHZff24bjbaxy48UXUacKJFhCvk46eaFP
3vg9/5hD6Vr1SNsTWqYqCgPggVgcYS9xPISVoqIQDtFLgo7FMDJ1+UeT0uRpb0RBoUOYKA6hCbtg
Ykz0B12DJKs87q0p6pyinT71I+9FyDoEG+N0fpwmpZgp1QLjIrh9S7dqH5o841ysPCOUt6xyJICi
e8XV3TW+2hb+sp7M8g+aNNt1NCgfWfWiNUyrByWi9bKCr2mUeTAJ1rOWwH5VAn+XwFlDRfpeqcW8
ki3i9u1+uSU0jCC/c8pHwhDCmx1gFY0urFFFowm6croxp/F5HrcewZGT+kRIqCwx3qc47UHcDWpw
/WSToEelJUAdAsKgouIJim4q6oIMaNInSwShtNW/LkN6k7TqXW+C32DSeEgpRtZ7YYsKwMnQSKlu
YjW1xl0e1YPiJl720mP2/1P5c/xZgcyasJCHJ+Gmi+zr38m83rYfSm1lPs9zUYBeEGp6C3q9kg1i
trtqv95OO54AANP9N2tK7WNZmp08mWIUrAL0N5w+PSjtyjlirAAJiQMVpBgEd0y/lnBT92Yjy1Ew
TV/CRrDnIudYYDv/xgR1voYokcD6CBMkYzX7xR4CtHdvVkdx1Gyw+dUWpi9uDFIhucJ3KCMgmMGa
tZUbJ+lHVcDDr5ufxm7h3TCsLA7zwBgaMFQDqFL6bEcLBECNEd5I2AgB/oVgtiOdBtyjOkZ1MABp
3Fx3QZZbqICwEqF2dIJU6qjpcj0iZ4jwjBaE50huAjRM92Wx/Mn9srVDHTOtBXasUpM4mInERznq
O7w2X3StP06g3wAdhPBYG3lgzfOzkSgv1z+S5ZdYUxNIf4Lgpku1Ex4dfSVmcSCanRNZvc2/uRmV
FkD7UQnGLAEwFfTjWW2UcFBGrQaTGEFtQH4JCETtYB6nXcFruHJs0Y9mDULrEIpFqk+yhHPUOP6y
xc0LSASiQjFoB5HkqzLmZd6F4rgFyHmuihaJneQrbuov0aEUbcHTv5P+C5nKTdQdZOzciRsdGUfv
wjblM6iGdz1SkjpofqYFhhDX59yPMszj2aqdfyk+ST9lKNgZ9x2P85VxKC4MU2G5H2TI0fQ5aHLR
IgmjAYiz17md3OteyYr+MAPsko7WK9Q1qIwkHdV+bvSK7OPs/vIZMMEdy4DnMxZzLTH9h1NuYhqX
LhoTZSY5DZsYsnXV0ezG1W6a9KZTjlVTO4a6uqG+fJWnZTe3mptP8202pPtBHfZarlW2Wq73kXnS
c3Wn4dE15bMbQfvRLjJrl6JQU4B0SInuDRnsIOHkdPO871EUa7J4N0nfq+THaPiCXLuz1LpZTgBA
FgbmMWzdmK4o1+Crr5xyiG0hSh4KNbvXszRo2tUrsq+o73TWlyo2HTODoGVSj7kNqgPHHFRvnqyg
SolecH2fWLdhktpqelMuvZ1rwnERUr9SDL/XBztPZ79v4DhJ+aFRWn81o5M5t75ifhjLfCesor3I
qS9Vxq5cIXyOGJEPIORRWoBQwbAyaijySQctXu289Wf1S6GFvikW9pC2jrmgLIVj4iZ1dIwbITDB
8S9Uyde8wPolo8pJG5juSQYOAO4jXSEqZgNplOoj9i0Q297+f9K+bEluHFn2hw7NwJ185ZpbZe3r
C61UJXEBN3ADia8/Ts2dVoriLZ7R2My0jVl3KxIEEBGI8HCHmLpnV5Vrj81WrF3zM8aFncX9k9sp
00gLOxwiKbOfmX2aHUbwae0WRmYlDTOhjIT2NnAyFhKu3+sJbdFnVlaKf/u03Bt20rvUgAEGQhFe
58SJJ4UNgXBwFlp/AXBGhRxR8GecN5atjirnlQScIapSLXNiFjsT444+vX9931ev4IWVOUpd1L56
IZUtkQk+J/TQ5ey+bx5pXDhxvPVCWAl3SB4QzXVM3WBhC78y2EJiDO2TMIu/penJKF/+84Vc/vmL
HCzPtKrTI6UOe517pPQIXMg4vMfSRqBb+2AmuAN0vAEgw7KcWya1nbdNYWId6SODhxkhDaQabt6R
jQu1lnaZl5YWK2pKSBlkkFwPa9AdeekOLsUDysIBq4iK9H+bk2Wt8P2bxUVayTnmh+tCq8NEZC+d
yq4m9IccOWHfpDrPnZ4ROOj0jFfxYxULvzf7sM9Uj6OQWaJs2QlMWFjDS52Xr6ml3Yu83wsVrVtK
3hJb+8/hEL/92MXJTRqq2m1n1aGMbmM75C96CgqeZkuYbfXcXuz3wq9NIISMqgnnCjAYrxrPlj5u
bfSaS7vc6IVLM2vQ/Csp7uC/0jQ8uJA6sX1z2E7Ttk7vIomQa9tWRgGPFlOoyo3hFN8o9qcUJcHX
t3FFeXGe6kd+ZmkqHg9L79X3+cwsN9UhNce7MdNzh2qV7vCO/0Ax4imO4WR6rX3hJv1eFexRjaN7
1HpSh0nGQ6wlYEpkOnXQo71Dl9Z0hAmiJcbCr3/m2udAMxngX9XSwBu2OPCF1Ue9MTt4M61dgqhZ
kc7tlY8Sp/1rS2vH6Od7BoJbaGUth68Ba8bgQA1LhqS9cDu7K3mx8c3XsmLEKRtpG6Q7/5j8A3s9
5N4wQxwm0eCNrRIUpvCgAue00eTExYa/XavBmAhNOipzCjHsn+7rInLkHc/zLMPF6D56X6ROkjmt
KyMLF07j88QbhZP55WO0EbDWElQLj1HFNObI+Ic8e6WXbdTMducCa7ETOw1TViiw/t+6NXOIXzw1
8EIDoGYG2c+Yut/jY6tIYK1p4O7n3lBqe+WHN7mTb0fOnAKEyDKnwA61aD9r6W0lyCs51aXx5ZuK
9I2d2TX8cacIb+h20wgCkG6Lfmcly/nNyiIyd0apSTImLEOpe6niygW4xhnbsMcwfSJsXxk3pQlX
pglgETROwNwrJs7Q7x+1Goux7mKsywJjeXwdpTtqDY5if5fzo62WnlSdenH39QVcX+Uvm7MruDiu
OhH5KBQ4JMIgehgZqANVXpPt6hH0liJ2u6LeqGKslYV+W+bC2VZylpIMlVGkqqaT7jIejLv4RIIO
46tBGTYb93/9tPxa4fwFLlaYNkrBIwpzSkw9G6IUTVm5Tb9ZDlq/Er/sLK6E1NbQv+GwM4crPXUK
XzmoCi5/7GeQK92DFVX3KIfKJPHITufuFqrpZ/D481L+8wuWCit0lBWohc+psWR8ZDXZRYn2KMd9
4w/TMDngw36020K4kqo9FkR8s6Z6p/XtdcOZTyngLlMXZ46YpNy1zOxaWOBR62qeutBfjb0mgU8Z
1c6R5ASrm8ijXOziUkKdi2BmVCt2Lf75XBNBnVq7MRv3NFbtjXixcVz1xaWErhPrtGlkqPBZuyGt
roEo+dT05lXJJj+l7COV1a0Ufd21/rqXuvL7CZLLkdamDdf6rxoOA/3PeDu//fluq4azuj6EqZn3
S4c49yLyZkOjCyrRGp3oEv9jroXNkIdrK3qpm8bNy60AvHo70EnSFd0EO8kyb8/qTIsyPOtDYT6K
IjmKwb6OmuevncxKPoEq2y8jiw+YxhwFA2l+MNI40CzwtvVOIk+BmDaepsh0sRfLOzBjWIEkQAER
pe3f90otpspSeFmHpQ44nJ6bn2aWPRAUHzJqum18bAiGLEi0Twfi0PJQSO/4VwIIRIQ5ndxI0R2a
t06eQh+sfshBUxiVRzM3XVIeBuNORI3XmvluFpsgCjhVH4qRut1g+bV9bSJTKsrdJN7M9JXTg4KK
FElkqGp/xv0dAR1rxm47ADYz+7GyHoi4ZUT3Obj6qnlg33qRuodEfxhG8IXd1MZz255l6IynA4Qt
iHrogJDp+fe61HGzcqfTrvCvFD001AzDyQgIywkyQ/2YptHOlnIklQ+T+mZEPBCNfcviyZGmXQzy
7VH6IVWD2/WN2zAD9NCHPr0vdPQqNciFsDI7FYZcOWZnpgH+odQbTB7SqsWlq51x+F5zVIDk0hvB
3mRNL410D/IjEA7obtv2fjlBtWYEyaJ+35apk6WT06VPdXM19tAgG3U/R5tNGTOHJy+aighjyVcK
Gt1dedsBUET0W6I9a6zxJGWmvcN+lOdEPMsM/Cj9iyQ+8ugttQqnjGo/56aXjLrTitqpxZtqgGdb
cYBxcGPtoaCGR4Byz5jktbVw2/SzHxgA3Kcm18NiOLUEs5bxOa0xslFed9OTlJ2q8bNN3xXrttfr
k0BHK+k9CRLPbeab+ndSPUsF+G0j4aid4lbKnV2qEBpVnVjjoVb/aFJ6kovXnOM9CuZtNX1v1By0
c2HUPMXc8CcRuaoleYK+qmnvKYqKkNB5PSSxbP0NQx4Q0y5dCBd4GIiDFvo97wBcyj/5dOSscDJl
lzCU3tRneezxaVPHJOyVFE8p4omZvbYtDio7V9YprSxs584eKi8v3vpO9XLVR2LqplLs6clJtqnf
Gs8m70EZlRwjiHigsFgVugcJLX/QnwuJAzW1G7JuR+oXzFA6Q9N8a4ez1FTC4VaVOvZwKiwOfqZe
vyPqYHpTXmHCodIw2FA7nKuSW7HUAX/1IUmim7HiKUoQj718zdIHNiiuLiLHlFGy63PfsPpQH2s3
t4c7RgaU9KDy27NAniABn+0jBpmyAhcTE2Bm3EFtRC3cJk1cXdkNA2KrFqg9FIRI6lTdtDMAEwKy
zNSfdF348UDc1gTMpofkvfXYyBC2mvWtMxaSVgeIoxyd2gZLZvS9FyWQa5UzlY8NVAhSqQ/66F7O
Y3eMn0C4t4tG5tgVBLCMZF/PqLLyR9J/z5rvqnxrlYqTjdRJKuGLXnZ79a62NKca7sfp3hhfZfEq
cpRcBYYGtA9NeuxBISnKQxYNzgQhH/AldzJUc1LJBQu3O6nxVS9h5tL6ziEQOSX2firb0EjynUiO
iLS5o0oyqNti2ekygSM32i+qkTxLeX3s03xPUvU9ZQ8JadyhUH17lA+pMjqqsG8wAWl7MXuYdA0q
0enelCX4t/E6K8uDooprW+VBYeMHNdILiDdrz9DAz19ObmG257h6HTv9oE8A0jda6ihDG6qsx5+c
dI+NyPYpaz0SfwqRvBADoga6fNvUjSd30ndbq0+xwTyBQa0sam1n6CHVi1cRI7Yzih4WeedoLcSe
2wJtQ5U5emEEpoFBCFLF0CivrhXtlKmVwzMBSv321Cajq5LBR2HlJLdtUDPJ5Y3sqP3JqO6YpToU
LJPF2QJOoW4ppn/ItW29EPMZT9+rlNteYpCwjrSQ9gApyR9SYRzq+mNMjNCoMl9NiT9Ksl/zk0Ef
7fFHZdp+Zs+kn2lIJQBnOxxzpiKB7a+r9LqJ3jtS3fFRuLQkLtikXD0SLis/Kpk7fYTis3ko7WOZ
FEHDP8dWDrXslfdnaUqOClMPEUJVrfV+1Xc450nAMoB0DIrdTp0Sn4rXwPzJGYj3G9mr1bqFXG12
ihvdL4wStfMHqB0AwyY8Up17aUA5PHEL+VY3v0sTGnr2NeF3SfZZQ51Z1G+xIR3H6dGk2UECga5D
E+u1tlPPYOQpmuxvSfesp7HtxpJ94NktkPOFY+TpjxGSOKmh3Ri5eZtNCiJrPgWE5weoQgdVi/xP
JmEKPd2ARd2+6nVIIhHReFk1Q4z1z06VPTA41xCx0u6MqlP2qoFMWRrS6VaZ+LexLHGL1H2UI6lG
wLqJWbYXZhuOZvVtyssTbevezaPx1RTNqde1YxPDgeZJf99N5GSN4kokyl2UDoe2Jr6ctLd2VLzl
1DjkJjsmuoXrBmdnMXrVjcMnTSIFxxwAd8cSqRqoFcazyAAB247dCR6BGTs+xxLeRW35rYGoQguC
a6uDr+J40ngdla70anywC90VUaZ5eh8/qRy+qR8KMFOnybmj6YH00W3K0KOINOt6EBiucGnR5z0+
qfUhRfTGimLbyUS6Kwexy1IemJJ8NcZ0T1iyByWBz+PEH2TVsdp0b3SgBm8xnqNUnwCI3qILd5Zz
Xt41U7eX44rh+5TQgTeim17qPyZ10DwF0U9hVhRW7aTsjLre4w6/pMygbqpiS7PxDAjaHRPFdxlS
2oM9SkcUfU0n6arE5VwZPZ70h0LvpMSxKEdnZUC9kZboDQ2dGSaddpjKzssi6YYYIBSH3Pl5UjrZ
zQ3pNWkycFdZVts5mG2ZELt7tXeErieA1ZUiiKPCZzHevHJ1p2Ha/BTz9ilJi8Tj+rDXJNvlNAmo
He3x2XZUHoHJR2Tso/ob7jYYeVPDbYb0jGGmwyCMay3ND1qSeVST/KhO970d2/uK4expGNfU6kZz
pE7d6WZ5BjekN2rgW6Cqg/mefdc2SKhK4WOIw8nLt0FMTmERpymf7eypVmSHQYQwZz/wYrqKMcOb
vGWqCn5r1QUZrTsNmWOyPZF7l6lpgtE/2WlyHNAMzo6fbEQBBQ2xyh4GSEvZ91HTeqUuYbe4gmci
1YMWO92aE0SIb5n1Ax8ezU2oRWuFK08SkFdHAZkaA0TX+Y+0SR3enhNCfcu6y6oT1zVQ3laB3BWB
6NRrQlrAscWel8M5T+6g1PoUVc/GAGnc7ilPnpjVnvF9nMg+1pW2oy3x4+kjtu29AKS5z2JARs82
V51MnYJIBU0PLXZK6enktQKwies45j8Sjh8eKQFBcl21sWvlaOOx2pEk5fw/BM0kCaERlTjETVyz
2sksLOB/OqoUKGihCDGhNzjX8fX3PEvdFl2+RN6oba4/EICuRfkKLbnlmEViKAOvbDTKVN48y2bs
qDV7puiL/udPHhkcLmjfAsijLjF6hREBizeieN1b9ClRi8PQlZ5pR8hqx4evTa2VHEGH/Y+tPyB5
ctrLlYG6ETnoAZKuPIiA5zGd+idLdRGk3dHkzla5YQ1HakGnHNS4qo3e1RL/omQEzhJpcghxrRQS
2T1D35+CtiS9YrisrVM1nvArr7zaNL3SGvjN9KKmk6sqk1ITlQ712jiYO+sGCnuQ5DR2f0Uc95up
xYMScwv5WDOYsslZsya3yRun66uN47JSB4cVHQSXOCooqC4WRATHVWB4hidU2rGE3rZIAzaOyVw7
+ONpfGFjsZICZRJd03AkpT5lcPWm7Jas5V7WCYSwwfocyulOhkS8YycibOripVDYo2GbzbWtDBtV
ubWSwMWClzVcTBA2GSvxWU16Yhl10vRWiXs4xC2a0tXqzaWlRcmooQCHsLkDWhOhO6OcP2WVgUFz
K+CN8qRatWeXPeaBrG5v4WHocUndWOuaywFUl5g6euVANS2KOgxjjxgkgOCXUL1Yc3rlyZBevt7c
tfNzaWL++xdFTlr3BfDODMpmzeAQistI7r62sNa6siA/ISuYoDVkNOB/N9GVcqckOcf8yUt+0z41
D9q7hvoGQDde+UxP3OOFW4DE+Q2PqfwgeclfOO4L+8vqZsetrk6lMQ175UE0z1HNnSr9q9NyaWVx
WhjtdQj/QmIqqqKTnWOEaUSUkBxGM/xf6iXVEyriKR6t0lbxavWY/PrAyzJjl/aGLVCBCYVcXRc1
TkqjtsfG7t++3sktO4vjOJSV1KQl1IlK44N3eqB333S8iv7CCAB2s0oo+MWX87x9200KM7FbCdMd
Id9kGkcK9v61kdVTf2FkUVc0lLEfYxmPsFbsiilDpUf8hV9GbfSfZSy+VRJPsc1HO8I7DXeXth+x
aO//u0Usru4IhbiiUyAs1GXDTUWal3pO1b62sRqrL9cxn4kL/8BnyGBl9jnAy3IAWIaXXNNHIFe9
ZKfsoFSCMYUttWdl/vrLeAOBWBPjyNAH+EP2U2+LgpUgRoGEKvfNADaD6DR8K+/pjvpFCCWGvfWi
u41bXkm6Wx3j+y1SujWVBEsBJN6E6h967ksON9mIUzPOoVvZBfkeryNMmliP6RmsxwCNFG772hwR
4ZCwdE7n24fx3O+V3dYM+M+W7x8fwgKVNGY1gLReNv0LHSgGlMfwK7xyP6Fo47EQchdXxb5x+P22
soa81kWAhMc/BhdHSgHIJ2qmCSKy90Amf8zLlXe2b2B4rzx2vnCzHcXQ4HaytHrOVLSDZ/0iXf6D
qqmzWWd0OgSZkn0UJh8oTOeg6+52nS+F3VP7OUDBKpw2IsOaG7g0ulhuyycOgjkUtvv+LWUlXhuS
t3F/1s4yEl0NugxgbPyDfUcCmzol5KfSmYH+enuLByUwR8JNX5Xd1s2ZI+nyvIANXJ/pKvDuWc7r
JWZnl5kChHWrN6pLOSo/KYoYmcKheUGhGKoMr1pJz3FTNhv+7qdf/sr24ltqNgPuJoJ4UQdpUj5L
j7nVIXtQ3NIDR6xvnMYfqpsfFG8K+j06jP7XH3otNqnz+PZMYoD/mr/7KczXMabZUDIC7dxhLMQO
0Gn0wrWN6DT/MX+s8sLMIt0GcKGQIPFcgMmsZ05uMadCCihlo6OPskfrfMPe1rIWuZM80jTrJtDB
9cUxzn+C8MT2AKbx9aqWamgsQcdDB/1QqNw2J36Ihdvtm/vIY17+jsZhpThA6f4faJVWz+uvr7nE
RqPu19lTj6+Jwu9O3hn7KZhF8bauxRoNNKip/jkc2nxJL4JY3Iw9Kcy0+NlhB8Woh4I/5Jh824cm
gN+FxGuupMwfXr8+k6uAhRnnikiGd/YfZLepHkEZScN9nG47Lwr7EKBGjsnM00xU1YToe31tcPV0
gnEFUH4dKK7l99TpCNxeJxlBR8dd0pYoHurMN9KEAbqJxoZq8sevLa560AuLiy9bk6ItE0PPIfa3
R33XaYp4w4Mq64tSTW3mqMdc5uIKQIp7TEBgD6dm0l2kNVegewF0UwOWQOOFFMgERxQzJvtGVU6t
ZD+AFzsBYlp96KUWz7U0ANDb5QJghqbwpgoCXJn8OUqoc4AG0Ad5pBNF3UfdtagfEfUEOo3dVBsb
GedqrQVjUzKeQlCykZcUaW2XmOk4RnmY7Om7OM0zP5YXn6YPoGs9GuRXW4iA1XfXpcWFr1KoxFRS
QuYFrehbaH7faCFeqt9zr9sNwHfZj3N0HX20kP6Ohsq6NL7YNSWOI5I2WC6BWvXgGT+QBftpaL7J
B/ugu8lhKwCsJksXFq0ZJHVxybUJFVC1t4zAuCKu5sqW85Ob3MNde2rv003FxVXX/GtDlwDsUehl
r08IeBIdHIm8M/1uGPZfX691D3JhZHm/WN3pWo/POIG9tbwHI7cLH+k2zjwmJm8ggDc/4eLRAtrR
ulMG+EnIAWFWMT2i0jzuTL/7ETmKZ0Gqb2swcw25poHOGtcCJEeAsv++aSCHTQqjxRmdI0B1m2AI
QA/ru+SwKYs6//Zl5L60NMfAi+PRYxKlqaX+XzFAP7WP47MFVgoSlABVopi8lbyvxdRLe4uExKY5
k4SNmGqYqG9GsnnPuvFYG/WDVeXfvz4ma1740tbipk9T0qVIFIqQaVMIzTp0eOQNgY81ekJAen/t
1OJCN20hURXE2SGPs+ucoauqyPk+1zq/bpIOrK7qd5s0N2ncdf4A7reSxh4h5bd0VHaQCvNiywC3
lNriL2O1A9NNhgFBmTlQxu22bs1ca/lir5cVH2CDjXJkuDW0xHS2REwAPtC+j0V67BM9gHDOEW1y
TIA0+XdhJU8NGzeu0ppzuPhaS7gZHXLABhqctnx4EWjHMa10bc79r/d9NbHBQKKhoE5pAPy5OGSi
kWM2TT9dPPfbcw/kBdze6BgQjhYzGeZ1+aihzDa6/W7D9NoKL00vz1xrSJDvg+k0Vw7AaAFQQQXg
BJp+lnV63xMSMD5IAOwosaOp1Qvg1L40mc/yBDbLecbSq7J6U8x1zaFc/qzFMdUy1OBMgp+V77t9
GQy7dC/gLpXdputau3S/LNlLGSsrs3rQguJCIKwOjuzpxwpS0oXtoCQcVAEUDbZ5FrdsLoqMudFH
FMIGRdjGtz0Z3NK0NlLINbd1uapFwOmLWGKWjlVNoAcvCrIH+OjA5MGPJb7l/LdWswg3U2xJBdWw
V60/YVq9v0IzLbuOvMHtwf2PScF8dLfeAqs2MWyk6UBLG3/wX1k0rnQpg015ZK4NYK9UbsCUV7/g
LwvLBoVZDbZeD7BAkhdJF4FlU2/sczfhG1dwbSkGiN+gTapgrnT52s8NeWgkE7JcOeRlTf0dtNAb
h2E1Ibg0Mf+Ei6BJutJMogIPigk6gS4OwiH24ysV8KZ9cqf6zVX1n0+DYbT615pmr3NhcKgmrlCQ
sYL+/E4r8PSEGJ3UZCcp20J3r7Z3THQaZRvzLjZ4bX431ZskwUANFCxnolSA90LUDvZaADjkX/EH
W5e2Fs4y08Y20RLDDKb6mHARjnnqFeoWJHf2bcuwd2ll4fuYKVlUHrCiDLrpmq37WfYaW09KUjlG
pLkaAQe6vDUlM//0/79RVNN+/4xJSq1SZAXEa7l+KrsjM+ksDYeidBpw2dxpZuVthJ61VO7XOtUl
AwXp6iyPqgFpKiFHFTzIUd/5TMgA2FbPU95+syRLelAlysH4BUfC8SDmUMmDvs+0cV5XH1mXv2Xh
L2nUaBWjEIFs/QF4Ntdw9W8jlIlmoWfwIgWzuJWCB1b7DSw0W2Xq1XrtpfWFBx0aI2sGCS6g8Yr3
AVjA97lcbu1V4sSP0tvoY06MfwLEV7nc0e429mFe21dbv/AOY5Y1Rmli67Uwvhs9fUevol2xn7wu
3A596pq7u1zrwjUQW8ZINAS9gqzRz1nV3mlabnqyVjxVBc4YqwtAVvoHJoAokOLpLTXVHhiZ8WVG
/SMp/lHr+bNB0udqVFJPyK2np5HTTNl4A5TmbasMO0u3D6odgUEC6jcxBZiMeVnK3gyRP1hDBlBh
UdiuGoFdrs2Mc0fyjdixukYZ3F2QdURCtyz4x63dRFFMkMi36KbHndhZU//49bb9RLL/sW0XRhbb
FvcoVcfgMwfZD3H5wXKzEzhVPCvUfAaaoQ4JTBxKZ+C8UScALCMod5pDb0q/QRY5HekW4mU1iwXf
+T+rXuysRo1yaEfcIS3kT/UpudHcSTgUVWPdTx9iFCse+mvMAPxF/ITwO/JBhBzgFxbJVJxDZCAF
1ioExvtcg5ZylBT/62+9tp+YjQAiYi7//VEABJGN1JVUhf8ZrX0ldOZUNX392sb8dZbbiZlLTFya
mFH8QxFKx5iCnAn4AEbMc03bfW6XMbCwIET42tBqCcuauQLwH/T9lk2xsqygvayzDAUl4sY7uLoW
cjwpsjXVba/rxyLY2qJ1kyb4yiwDtR1ARn6PLgow/kXO2wzjgvEOOGEGrn/DNV5rtIWKoCquBgCq
n7f86logRanxH6uLcC2VdWbkRUZRlYh3bdjtZgWIbdah1Z27MLOI13Yles2G1laoDUgLbFzABFXO
Pt3Ks9f89K/lQGvr949YFGrKtVE3gjL2rdAM5g5mOoaDOxc/lM7Z2rXVU29BfBnHESdl6cWKpm/z
GnyboWKWnjxanlFtQJK2LCxcGK3wzBO8gZQkHd5tlHpZZntfn/ZVE7Zsz5KwuvwHV56qorTXIVUN
ULi4qrs+AInY09cmVpMH65eNJf5uanpRVC3cvco8yzeuzOv5HZQeIG94bHbxXp6c4VA/gYDN/buc
9NL4wv3ZemWLhiVmgDrmeZgs5C9oSWhT8PUi1/LDSzPz4bzI6OMuaVVIXUE8WD8THUTjyc5sDMcW
B2uy3cwsNrz66t29+KaLlKhBMhbjaQS91v7Y5FPjWBZ/HUz2IDCF2OWBisM4DUO84elXK7WX61wc
SQBwMGYlGXiNnbiPRq9bhfGjHJphFdDrZKMat+o5LhY5//2Lj6pGpcJ7PmE4QdVdQ1gfKlTceU7D
r/dOnt3rH7Hlws781r2w03Ctwnx8Ar7gn+RFs8+HAltgnj+6n+zBqad45PlvSqeXn3Lh9CtBCtXI
8SkBYYodm7AH4A+dPP+OSbyNmLb1IReePq+zekhGnBaqIG2txlOJMVeQi/2Xh3Lh6VVa8G7KYOZf
AQWAg+D/IhqwsV3LFgimQHIgSbgZNBlERgCBH9tpH7XGra4bmOnZosFcq3Rc7NOyAwKekMxoVFQH
oggSEqK+ivMhoKw6pImy8QG3rpe1cCNGUVhA2MNVdkH6jgmF3dxL6tE6A8/+ZpFote5xubKlE8l1
PVMH7Nc8uAtCNCCQlBuMHrlzGqDfbLXqNmKNtfAdVZ9NzRTBFWMKEKON/S3XtzQYNg76kk5qkquh
tHSBLLGMcnew0PUDwcXZKKP/dqcWPkMzxziL4tk3XWkHGw3241h5mC6EvKGZHLblu7YO/cJb8JTT
SNFSM+Cl/GZ20TUyWAeDCyetSnZl8l/GM2vhMYSSKXg3IC8w2zFMSulb3ifnEkQrcpVgHKz3uyQZ
3A0/vJrB/fLDS+KsrtdLWRPYvekQheikHjDjAHWtGGyRsbdVAt46/fYiX6zlMYtAoIPjiDagNj8B
Pds3oR+kBF1oe/bGo3f+Yn8GGRCtIGXEs3cJ3cmttJwfG0ZQ9No3KlthholQSVTUsbNpbwOuKyL6
8PUXXXNdSE/negLQWX+w8vUW07q0heuKBzWwUZoRkroryBMVwv/a0mqN5tLUwnNZ0lRlkgHP1frG
ocmc6Co9zxiUGdQ43mnX6cm6nmtE005+3TC9dmwuTS/cGK2gjaPUc3R7ArNEkB7k8+hajhE07vY9
XIXwXVpbeLEiouVk1MICbFMOYuJjwPdJbb08sLzxUJ576268wsju1t1Yu/+XZhe5UJHo0lRUKUUN
rP0hv2Ro/YPdF5SD99F9dI0j60+etWuutrKU1bIFZENAPm7r9swZ8HtyNKVtOpVMATMt9wBSJv5c
KzEwI+3yG/mugEdA46m4zl3z8+t9XV3xheGFh51sXZS8JkbQEgsu58qgA1oZMQbbP6Xy+Wtbq4H3
cpUL9xrJsdLyQivCkR/lQPPBwO9mP7rJ58j90mALxrEWpy7NLdwr1ca8jEGPi/FtOjqJwR9KKnSf
6PVW5XbrKy5yMq6p1Eyhpv3/VB/lh/zl71Qf53uw9HcXS1y++nK7N0DPQ1CpHas3riV7HSroG7u2
ZWPxuCOgs9BohSMyl2qiMD4W/rDrnOQdhXk39aK7zWu46mt+HUpz4eaUVkojUuA2RKNf7jU/uccV
vB4bZ0LtZBtgtHFOlqMxedsVVIlQWZuyAwPZEcWYRc42ItPqA/1yqxYuTaSSrTYSEjPzunwob6az
frTpg/hGQ+aZoeIN8R51WrSMlB29N/ebkXjepq+OysLF4J7TpMcEX5DHfr0nVzNhYSx7dmgBh711
9VZj4sUOLtxKTImcFcIqwhLDqW0GnKL0IZErMWzNrK1HigtLC58yWXKVRxlyqM4bkGC0Lqlc9jju
mGc4k1f6TPGn3dbs3+qJQTkKkwUExJbLci+JCSqMFrKaXIuAEqYuOOdvKN88M2sIhJli9N92FheB
Uy5BjwbpDNHZD/gyHwyBIcfQf0KK+xQgXl3GMKCGC2lv1S1Xe5qXthcBn0OOD3Pz/ezTZrX0f4sQ
Qy3d27K16j4vlrm4Guo49GaMPkYA0WPwq+ig1kXD3gy05G3qNt4UW1u3vAZjqWBiyzQCi8dBrCce
LSM3sdLwa6+5VjqyMU2JYwAZtz/mUqO8mYxSzcwgsciD1I0vha2FyJ9cFPbfTLUNhzwJJbZVLl1d
3YXZRchjpDHbOsHBVDEMxyKvEUDcGc9fr03Rt8ws4p1l9Zw0Paqy0Cx6Qj8kiIWtHPO6tPemmE5p
0qDIMzZmaGjDDz0bTmXTvDeN+Bi14k4z2KfBMIShjeQQS+YtgAd3LUkiaEiOT6boO0dlGHKfym+c
WLueljvKqQVkrZX6ij0ELbe5W0w5oOWVRffKSErXqqUJfTsk+AMret9G9duoE+LUY7fPIkiYAjsd
5oX9oeUgRo0w7DkSTQdrjkU8AFUyt1FB/2ZPuTt2IkSB4InnRe0PFDwacJzRfixjz+T1USPJpypa
p84ZHNu7IT3FIONhPQOdwSs1IYSmgCSBO0oBtFQWNp3qkEl+SUwVcrqKASrLwXwTluZRxfqc9Pu4
0o4iR/1c3hvASLijNjE/qlS3TMTTUCd7zG+fwcKZO1p9VfX3/8valSzZjSPJL6IZdxJXrm/LPVMp
6UIrlSTuK7h//ThS0y0mkvNQrZ5DnWSV8QAGAoEID3etyQ9dl7oV5jCM6F5ds8nRytJT9R9z1t3p
0Z2RG39HzQtk9ZDJOot8T8rPxaIdSTed6o6G5ZqB1qEDFaTVOVXxVOTnzjQvbWw/UEkPif7STSkB
z0oO9pe2dwsL5EmNdqgb+7aonkoKwajaupMRjpbomx2DOERdnDZZ/GJ8ThkhLthYrHl02bNr6k3f
kEBNtKyHJFnOqTUFqQVCRiXzorVx0XoHj0DrgVXUswnYn3D6SZ2DBqGMHfT/KycpepDu/DRr415T
wFhB7dcChEx6oj8bqX6f9vK3SVGCpUIDt/4r6ZLAyB9lMzlXeX6nAvYT62CIKMAph9FeI7Nelyk6
6mX/MqrSlxKd2lFfb0mPF+lYOnMiH3VS+436edI/px1+tKGCz2rxs6T1ejNx5Em+HTPtmNnpOak0
0D/a3oKUvey/r9Xg2CCCyjJ6zMABZMKg3UlOufYuek/4XxdHGWIXswrnuczBRAEWJ9V263wGCUfv
zBJIWE2wVQ0QHgB5TaHIbrekx9iYbnqbPhe0Pma0uCwGuIzi4jia2Wdpqr/atHrSo/UzihWeNUQh
JOHOtWR9Ncq7qTDxKwe/qNNXWkt/Gc1yKkbj0ZDM1yyLDmmqPsw99ewRoxJyDuaFvPoMYbC/K3yP
NF1vaaWGCSmelrxpDlImLU7X1+fMhDcvBhmP2tyI5Jv3g4tuQfGVzTzyYi75tDYGeMqsoK5v1+lT
Xt9F1sP1CLab0kK7E6920NxBGef9c0sf80LX5gHvvOKvZXytySB4Se7eaBsD3MVdRJpctDlumaKv
L12cvVSLdJcptPAyqhlOF83frq9ot9BCNha56xqOnBVxUgLtBNQgiNJC0BJlAfHxdkxWH4ROxUF9
tY7XrYr2kbu4gX1TKwKaEXwqcME151rIZLt7j26WxV3X6VJMbQ09Y6h26gDnRADGFEty6qYSgJyx
610TpG6daePhar1OQ3XoIdYkZQ3YXOaoDwsASvVSJ5ekKO71MfkOstz7qsdxcK7vxK7Tbn4nl/D2
JnhKdZZWtM19tfw9WI+DqFG5n+oSQwYPIBCHH/CGdCY2JRJsGApIx2WfhvoX42AfqZc+swJe4S9n
kWba/v7/2yaPQMzkXiJTi0kIXNUYq/rVvhZPG+415wF7VUBVjMY84/N9fyLrJCfSvEi/uhq5377o
uDfvRt9Ex8vy+i/FjRCCsHNGUesBSSN4bgkmVbkTA3nQyCQVKC6tJ1bRKoJB+jFC4BEDlWyKhjYn
+Vy4UClpFVeU8e4cnHe2uYOTpnkBgXCkuFP0qiYga0uervvjXq3lnQVuQ+lIchAXdRWAMPLP1QPM
0m9e19PqL0/i/u/eY+GdNc79FyXrITABa50K9jn9oiSaZ+LZZ9ETyC2CDnIZOsZIUyjtGanpCdYq
2k32pTetxWSxrRmozgpl0Vry21vF+cXGTy8KerafUTkLRJHv4wMXkHwQXQOWAPppjfdXAkq2eFHg
rxONBl9Txm/WQo8S2J+8knbP1xf4saoNYwYElwAdAMkVT8gKZT27ByII7fU0OScraEGpBmkTKAtG
jj5WQQuxZH1Rfly3uuNCzCze1tAGAg8sT5+QQdQGRPKIvcmFvQDT03JvvikKmgexC338hu+NcTfm
qmdzn2t5FVb5i6JojlaLyJF3P5mJGKMB/2OqfOMjSswiG7TRBtCjbE9pihmkJpMVN8oqEO6JOK0/
XghAgYE+F40IxrHPN8loYZS0rqsqlJvabdLRpY2BWRrTv/6R9rZN0VEwtqCEAtp+LpNpSkpLVWJm
6m9r+xQ1piCT2fUCDIGDpBRNFbxlubfe0ilRl9odCeQQTIT0TdNJuTVRkbZoID5YuwvCYvQ3EXko
xb4/yzYta7k2CwJpHdmXl9mR9VxwV+85ggK6GxtHBkpKfODvZsluFNSMglyxfKUyAw260EsNmVhR
g28nK4MXbEyx1W4ikylPeWaqkh0YkOXEzL45OzRkuMhKCSHScSfmXfh4YTOL2ECcW1m2+dJU3EMq
gWg4tL/moNNwCswAiijhdb/bKWe+t8Od10Rf6kkbU3a/qK7k0Bv7frrvz+SFuCArvHRO49q35dm+
aV9Xwd22Q+rx3jZ3c1O17I2phm0Gt8/PNQJ+6/ZnNolq3FZP4wEEkkZoBirSIflQYxLk63ovWP+u
E2ESHIxnBAzQfKexVjVQnw6QpuoDpgEJJZjX6hDd52im5s+Vn97Vr/KDdhRY/VjExcpRTlJ101JQ
fOROxzhRu5UojvvkTj6rdiZ3/ak91kEciGy9QTDfF4zf22I7sPHdsrbGeS1ga3GLo3TIb5e/2MVq
QrfZ7c74r/FBomyEyyU5EW84kQu0aI7tN6AAhd7GvOnab+FueBVka2QZ8VsYdQzWHbI28nhCByKM
Pf1RsMsia1wVrVOjadbA/Alrs4fcCez5gC1BS6KGNIBwmlRkjQuwiiZb/brCGqOoYfJVUgy51O4N
lVrcmCIEJzsc/FaqskV0KKXqmI7hDk9T1KCg1Vswuz+NF5YrscQQEjDH/Ds2E8n2H2zm1h4XArN5
tGbdeFveW4Heib9iZs+xQoDAb0Tqs3unUoUgCKjBTGhX8/xgWjy2WlFNJMh6FVS1DYgw0/7Q9rar
r4KGzt4FvzHFD4ZGpjRYaWWQoChHV+qeU2sEq+y367snWA8/+wlxz3ZCkdoOaP5E1RsMH4EfOkcR
oQ+uGxKthjnp5rAbKA6ZbYqXvG7iOWl3zgrxREXyr1vZu9y3e8b5nizhySVnjRXESX4qa9zsANUI
24d7QXJrhfO43upHY7bfngOMZwq19tfo7fAmD4bgGtj9PhrGvlQNetQfVejArA35xL4KwdwXRGta
e7E6R146j3g5Tsos2L+9h4AK8hGABEwwG/F1q2yFqAbtFBL0NmSVyxq5azDXNx34J2i5OGZzuP69
dpO/rUHOLaopx2ioYfyKhLIPlb1XcO+5xqkOpKP6KLC2++E2y+PcwyCKAZ5qwL3iVf9LgfYdaNTx
MK+HxB+G1AU59hklp9elkh5IVZ7WsVwF0WrXQTe/gHMdM5JXcKvnUjAavgpK5tjQBHDbvfxMJUyJ
EZkDZkXYQdwcNAzVqWz2iOVn3RE4IcA3rVMfit6nu/nZ1g7z3I0dKluRluWwYwJtdT+50l1+wEDs
F/uCroYfH00HUhCDp/jQ7rpfRF9ydx83q+TuaxnUy7JkDlXY/M0kmUA29qL7dSh9go6n4kIW2V9E
8NsdgLEOCcPfO8vd2mULGri0x4qpv0J71rrrjzSMPP159BW/hOKz4rNGtwhwuVOWe2+Xu79RGDd6
XAa/7m82M2dhSB2yV0zslqUnA9SnJEG4Fuwvf/kkAKKNahpZwVymP1WKpoEKuITgOO5mCr83lL98
wGtIoxm11aAPIFrmaR4K5sACh/Wx9nDFivFXzCs+pCYbg1y0sTNjAP8ssYJUO1npbZdZXoVe0TRW
boU+iGB5gpPIV1X0Qq+LsphZLs2gidSdkdSWfn2Tu3itH/WDdRxcNm/JPuF12ztzc+98xuDijELr
US06+GoBlYfGzY7JhVzmz0mof63P6a0VVE/klgaQSkA1/xlIW88IQbPzAMr29gJ0OTB3QoAI291r
u89FpgWSjYRGEzJcnB8VCDRM+AB2Q8BoLNYX3n0ZQyEaxD422jAan4YuVpxRu6MkGINRAmV0EUju
3zXFqKvsQcIpD4SJKPv9H9eHET0m86d9UDlNqT1SLU7qcAw66G1r3+KX7C7xZM0pUPJFhftgz5he
vP6l929Q8tsq59MEvJ06xST126AbfayCPNTxaAJk34UAl8in9+PCb2vcDZqsETq88Qq/+lxdwMYO
kUFwJREX2Kn6sxzUDGUn8OU9kxjVxliiLdvQfOTCX6EuhWoB5QuVDNm1lL8SKhzq3AtESK+YniHY
yAy+yAUNC5obhNgBOein/Ny6tctKkQwTyUqRQk/Zy0O29rhv1rWlmeQxCkS/oC+s8FmivzKGif9f
2+K+2AS4glzW8S9by+16+LWy6U68rrd94k/Adl1c1NGmGS3bJYmCHKPcNqIegJ7o67sgylfOkt/j
GMwl9Dqc+plR9MmP4w9xkN9h/0Hys/maXJzpp3VR5KTKwvRTcg+xvSftoAUJ3r0Y2v2CytgnNVCd
4gHSQ5g9FRfI3lpW13aBy4xAM7ysUwP7Fh7A2qF7ZR0f9VIGwqqFyG+5LCgpW6mRE5zG+e/JZ7T0
6zl351P+zMD2YtT07kncbCyXAAEs0mVVV0aB1Dys8Quq6YKjvtPmef/puLOOWclSgwQ9gjYQG6df
GMKhxfSAfQCJuvcHoXPjKBo3OwDy5oX0BY4GK2XO7YnNmspPUBN1+tGrwkg0prnThGTLQ/sRxVML
+Tm3PDuWa72KkBFQHyiKoA6ne+OW3ICiHhhCw1PuRCxpe1cSujpMMNWAioHBOUgBKbo2zXLU1rOj
OlRO1UDrw+oEG/mWTXzweMxloXCIoQg0bd6/BWINis+VZrN19ReM3YVD8zIAQjV4pH1Cj9CB9oiW
uZZ+Z48H09PvGB67v0lMF0CUgwENsNfpXOClUCuuekgDFdo7EA7GTIWjfckeBkzt9YHVQ23JKaFo
FZ/kR/UGOiR+/KR8H87lWcafdzTB1cq+xrVVce6u9EkzG5ONHFjN79J2CO080lxDUievU6GVqiXj
tzLuv0oUKmnXXXP3u2GaF3upWR/J9JVxrpY2M4CNXJ9peibmUyeLMOXskvmwvI0NLlhnymRr2fp2
6VXH6ZZdeuvtr2tIHDpEC+JiMug/ozalOgkaCLDJKaTJMIgg6ZXgk+1mfdpmUVzslUhPqNHUJGA0
TeytlHjxD8YSoQaF37yIplbYn7u2h5zjQ3+u6eIursFn8LluHspMPqa6daBZJXCI/ci4WRjnjEWj
mHZWY2H/XynDxhYXpiKlr8aMNgTp0L/6sv/rF+JUaNcLbQRFlJuARePnMrMkG6J4gBeyHnB+/tUD
/lfiJUold90DWt+qyvSjP7K1twoZV7VDuYmR3EL9UXdTJuXiZrb7izVYeMfsXdEMT8PY4W3T4KVH
I63NasyKMR4KPWQzKfUNAqBjnFAswDSo0B7zA94jMVtKLCavrKOnin/flGWUQTYLre4l+IkZrt78
pGn+DD6K3HCKgFFWNsud6ehBY7l/gsrXZV0FPYmJ0hM4UrjjUELnLFUhwxWkUYGGGWkukmScK704
52P99J+HSBCHQ3kIJVBQznMRJYWY1Ah1rjhs12M8H6XuVjf/Yw0JtpzfJrhgQmQlMTpTiQITEFrT
b8lPtfp8fRW7z7etDW7LAMItSZQo8Vs7NbHfchDysroQ3ByRInejf93gXiDe2uPiiFLYWTbKTRr2
xk80829N8K7nRH+9bmU309ma4dwQAh9rX6kduHnwolIxmAzC8bdxrM7vIC3sJn7yIjD5cZbh3dfi
R5XsValSjCyAfvxkh6CDPdsXiAye/2SaAIY0SMQgWjGQDjvymyOmK7M5toUchzlUCuv0ZyoF0vps
SmG2PAjWtJdxb01xd7TUSZCmNuc6NLoTK5HNT61bupMGwiMTPOeR/U/okHddZLM+9u+b9UVjEUto
m8Th2j6M0KAFFiAAwt1PgIZs4JWtMXoxGEnVLPfT+Q7cRH4H1k4VkEQjFjTB9h1p82O4M5jPAAuX
GqlQVMlviQMRttC6pX9DeIsJPQCK+aVNguu7vr/pOu4HC0w0CC7v118Pk1p3vRFD8zXINMuRKxHm
ZX+Hf1tgl+Jmh5NFS7OugweRiEKZ+Jtp+j3QV9eXsW/EZpJMJt4bvDhbo8e0qUr0cuYsBStm5GZx
F46tKFXdj2C6YthMzdtQ+OQ/Wynjw6I1gBoJBrAP84G43U8oFP+qw/eTIMfbXdfGHhfBaFpFayJT
KahGAuR+AXh8meJKq0TQJ+ZaH65SgOE02dRkFBG5GJbTuDLp2CH8Eyiyyj4GASqognbT3R98KLAP
mdBN0RnY4703xJAdBrf0hAWpn9roMqT3pvr3dRO73Rp9Y4PbtDQZS71ICAk8/Qb6YN7yKSWvMqTs
6hjiJbFvemWEAQGXhNFZnBfsfrKNdW4nJzrpVKVJFUoxVKiH2xT9hFGkEMj+yMfP9e9t5AlFTIko
MbFRO9DBpVjnttdGXbAuX3uoUnbQ3sElXk+yL9jYvVKejrwOADxDBXcadxm0ijwqqln9SV6+G5c2
prjLQAMzS1sYuOCoHlAJ6gyjsETPfu2HPbQgysJ0I6EEw30oHTpyzbIAi7e2BzNMD8kUsBnqdfQY
Q+TSQwhCVMTSdnfwt02+1aT13SwrBvtuJA9SjPIscXuYs/mg2/WJ1unZgDj7PJFbkpk+Te1nqYEe
ekUfqD0HNrXOaV8+p2p/tHKaQHx38k1FO0lIgecCZChl90pmA8wTGF7wpxkTNkofHatVUxzUzu6J
Maa+ppdDeN0xdj/WZlXcJdIlzTJYkU2CMo58G/NarfHjuoVdf99Y4C6RyIimBEzmqMYleg2l0eyo
rc25U6bLpCaBnWS+0ibQcq6O1+3uB3yITdnI9C2IRLDTvrm9IivTRxnan6CnOi4o8uLVBvrDKjtp
pzkUT0/vhuGNOfbvG3P5mna1gWEL8KKmL/ZIgpoN7IGjMJ509/rSduPUxhQXiZMlSs16wpuiNy7r
cjNpfmQ+XDexw8SA7BGDR0BXQMvwA9Z6bRQ6Qno7wvX1xFK67ov5AtGLEFVITNOkkKCvj91JvI27
a7PxqmdCptoHsHWUdqSo7FUKuuqhpAj9xJcl3bu+ul2v3xjhfFLJFVzOBXwS2uhOnN726SK4/fe9
jyAjNNFkA3yX+0aRKhFQsXdSsDwAFx+Md9CPpm7qsqZxI+aO31sRZL50DRhoHUB17hyPVqPWaw9R
o1amt+ZshAUCzPVN2/syWxPcpklLnKEQiHyzjyuHzgfAxyEN//rfGeHuKQBfZKPLZSmwkDo3xlG1
MMMleC/vRSSg0cEerbKZN7720CzGXBoyjYKikTykY4Yx+UN5inuIMnd+b+QOjZ6vL0vdRWVsjPJF
fKIPWo95PlzASKqPY6e8FtMI8TdKTsNUPOb5uDppNmBu14y61ilJkYUmVAidPus+ScY4eYtmZ746
4uRNDVQJaGFe4lTuHYiuf56t3NOs5UVBTkHG9qQb+ZdeX57jfnntLf3VKCHmrNp+nsfPSV/0bjwk
1JvaERzP9XmdypPdgvcrM3vPUqbnLo7OXTs8SOvQ+bVB/iaT9KWS8ztTlryBppNb4Fp2onl4ketk
cNpO+dmA4dOtevI9a/rJ7Tv5uHQ2SH1brfO62c6dwZR+SKX+mBQy4Brlz1Juo0A2MclmNMNjrMv3
WoeRSuPexKxe7pSd/kmRRslNMfOLqagvKya+Eh0gX7lp3cmoXhrTDlttRN17tFwKLSpQm2c+mOjR
uKPFyU7BmlbGFykvAqW0nlZreIgj5QnKnpEjjd2dVKu6O/R2iNvpSeoKDCG1kE3F/KBr9OB9icbA
IOmPpNOgob3eo32ABvkC3fHKUCBlbttu2imdS7TRjdoVkqRtu15AvJud8NQ4zEgLGnn8ZCjzyTIH
0BFZsac0BWZLq+K0EPqkoBfitJGMH1DlTxPa9fgi2egZVo29TS13AP6wKSN0IQx0f2JZqhyzJs95
MSm+kU8Eq4DCVp8HUjw8RhB2l8Z29rJK/3uK+78gxPhiG92tmmr3Zp699uk4nhvDXL1RIhDqQKlo
UG0KEsDpDJhUhlZo+yVV26exiG5slYQg8TuAef9HY5WtM2n0aZ3LyKmz6mDLKPrEzX2bGn6UaD/6
BqNwE2QNDTkK1D46myT16dDNrjlboEfLf6zZeBqy7KLg2M2KgaY1RrpjeXHz1DxqfUWdOc+/kzj5
RNLqix7HF4xbgDS5Tb0eWh9GDc2jEsTfTfOMOfOvbJ8waEnA/5QaDYZkasBCbb/okDcVUBTWB/N5
1EBkO43TYwztDLklndd00WdCm++20gyHvqcYBluzAM126WAsA3wBk8XuuMwZpkWr0o9a9Haux4H9
MP3v0POWZG6SBEJXaVbMPgpKFEv0GUM3o6BSx15IfGpsIKipqBybH6W9lIGkcKu4CSvwdBrmXwmG
r81svE0rxdG6H2YsUundi6Z4uIPZFyUI5QMUvyybpIlUPD+lCMO1yqtU+NJ0bMs7azjXcZgoQlwr
u2j4JW4tcplWM1hk7GyMxrC6/3/aEdrtaGytcRf50OWKps/oTf5BR2PvXbO1xT1/o5Y2IOHBKy1N
3B5qUaUPp4Za1IvpaG62uP+gubz3rNmaZJ9345HRaJPJGrGZeuE1x/oEIhDXjD1wfKH4KSz7Cz4d
P0YbGRmhXYI05V+jdLkbHawwesOv/FEbZbO2t0+7WZutdGveJVgbRQZWl6A/h25P4wNb4UghnojL
yRbkSHvne2uRy5HQqLSmVcIHnBfN0zvoe0zB9Qiy2xvamuAypKHuomqa0WFLLrKruimmUgAZ025A
DOIkiKeBaE17eZ+pYh4ZIqDA6urcmjI5WtJVUnFXG/Mx12PUdaWbzlL/aGEbO9zCQB2SreD5AVcI
MBXxgWGC2RRRcgtaclAyijAHuxn6dl3sW268I+rW2exztA/Rgjotyl0VMHyhGoz6Qx+K8T77gWSz
PrbPG3tZQgt1trCPKuY/TuTMZnNRsfhFPCX6aCwGfoiRG2NcjJSqzIoqa8RH6wNl+jQ0jZOUYNQQ
BWORHS461qtVVkguMf0R552bD+1RNxq3M0Ec2Gmikir7Yx8WBfJz6FKgS/lhqmUwTOiOtUYUNJPl
6cpdbVle2z2MlQSuEcE9uguPAlPIv4zx9Z6i0NIYhN7pG0C9PkWQ/2pu9YPYMXZjhokeKHtc4f7k
tjBZupkOCjtfevS4pDloVUSSKrtHGH1WRYXsNlSvudfhYkDxUAadHOiQkjuZ5KcJ6lOdbDh/Eps2
drhQgcfWbJdsTEIPuyMD2CTe9IXtm+qkXhHG367b23W+jTkuYhA1kiyrH6SgAeLGLm7j+ryo3wlq
xdft7Prdxg4XKWaVgBirwFteq27WavWWHDMmoPwFU45XKkK2s70rGRVawAxMNKg/8FvIiyl3tryw
DuF7XMM/uJD3Mo6NLf5CVodyUQytgPo8upETYJclLuTCUdD7HENxT3I36G7tcZ4o54OuxSbssbUZ
F4joOgzN888ArHvfzcJQEpNYNNUPMyZ4QkvL1NlxuGiyN5dflkRzMBjvDtJDIWpY761MgTw4hA1w
S2JWkXNGtZxVPIUIMt4/YAnY6ze+s8a5ZE/1yOpnC98NGivB6kHiYAaVYenOD0w6JFn+ARBxJ1C9
s8ldYBgXj4GqwApjFVN+k5PWpXv9oO3EqXcWuFuLNtm44jOmIe2CePli6aUTkdS7buSt8c1dI4oO
O2gEAm+PEuf7i1iScG9oDanxNskvsZ66RAewWQJ+s438AqSXERQbBhUpYpueSjtzETVRlhn8ZMaQ
8ZjAWennIv3eUPWWTrWXE8NL1cZvpr/7efSorh5aa/XKoQkx0nopU08v6YUkOuSc20ubgwFOUNHa
efS9WxEXdyNbzuPVaIA9L3RXamenOct36EtgSPmChQqUQvZSUHAtyJhZAGMMbhPuxlI7EGjGo/wL
H0o7JKDjgbB5dwmdMzfzh8NgCTxj93htbXJPo2zAZDAG4BoAlJQ3lHR03x0o0rUykO5Fknl7ng5X
xoiEaoARh28dtKYejSQzwBxHyqAxZVzNgmbqztWFLfxtgfP0dDWXmJQkCVWjRj3pCEFzuZadUShU
sxPgmdgKQ2jqCEt8dzgzelrLi8r2bQ2iUPGAzLhZHxh6GMrdZyqAa+54IsBjKiYvNINAPJVzDVtO
tGpcTcCd5DtpWZwa1asciUamPkja2SAiNShtZyMNEzVvcH6gs/mhFViDAUutMr15mxpXICsQzy44
k6wz5luc+ZFQ11guc+ZKmPlw+59562gAlz1lnq1h+noFnk7SHSIdVu3WAMnGAT0pdJhTL9UO0uSa
VJBK7PVVDBChoKcCxAPWywWfMurUljRz8vZ7x+9Fjpky1UX+7IGuQT3OrhSao7sALHw96u3uEyxC
Kt1SFfmN5WDz+rBnu5dbCfs0pYWr2R0GYZrPeoMRdGn6gyqXYW5scc5dxiuqwzJpQiV/GfXObdpY
EMP3hg2B4wbI37Q1YPh4NIc1TfB2O2fbGIXj9/E+gIiKp9yy/q/cY6wAmEUBxmd3BzcmuQgkSaMM
uM1Uh0QtPtHYvJA+vZAs8mxDRM66F+1QdmRqqiZ0D6Cs+v6KIqpJQVm4xuHUdN46Vjfx/GNuJiC6
LeVAc+mg2p1rx81DkpHSj5X2uPYiSuGdIPjuN3BfMevnJJvUNAlj+bBk6dOoGo/XfVJkgQsWpJRo
YxUrYGMVSsagg3TKKv/+39ngvppGtVJTKtqGklbDM4ijNiLQ855jbD8WV0Lrh7zO+xEwqSR5BDFx
EGVjgNaqoySf/qu18E/SvMJYS0WxX72Outn8DDYW0TUrWAs/68oEHlsralucqxVw3CpARTyGVCFw
fO2xDKob9AnY/JdIfWlvGmrrbQaXwlhVpKvNyg40tY8RgobW5642lH5WtN5S525utj7GN751/dj4
eTOg2FzqD+li+Is6/aVLwzf0hZ7AGhOixdE5BbTpnWKMFEEAF/gsPy3bJwYFeS9ORbrQg9m0jmmK
pmJFp5+fijV7rdamGB+BMc0z3pUswReAIEEIXoVELHnK9pZLiN/tPRdtIqmsinGCvexoQGWrSJzI
G778EuhTI9fwrrvxTpb/zhwXWJalGpMiA+9zo7WulUHtPkGvNxZu417qA2I6HZO1b7h29u+bKy9P
pQa60UsdRkUF8WPi5eWjCXp7Es+fAfwGgmfp7ws5vc0r9UDG9MmaMtnJKYRnri9432cYPZ6JvOjD
g4POUlJVyVCHdfPDoIkrD73g3P4fx+e3Ce74RD1V7L7pmcsw9H53LP3kDsqxD2zqVQsVl5yqr3qQ
+dMhehEd3v2g8ds4t9EZiByyHiPF2OjCVUryJVYiX467w1S3goXuIQThPL9tsb3efNSqWu1m6aY2
pOV4k05FHdQxmtajdVsvObR5y/uUxhdbgXjIpPvEzJ7kdX0Eeer9SiMf+pC53+X0hRQYdGiax1ie
RRJeoq/NnaapUI2qb/E0L6y/wMLclX8w8GUg3dWgtIOOGyqH77egaJZZQdmrRZVtvjCN7fXENLRE
1Bk7xxS0SBaQuUDLgt+f+6pVXUkSmBjxCCriIO/p35WuXeQ1Cf/jw/HODPdBJcgltquaIzGdCme0
ba9WleC/M8F9kbUc57RW7SQ00C/H3AfQCS/XLeyNFL9bBRfTTAXVVFD4NGH6M7/tj/qt/KCfcHkF
xmMULEF8klzDAvhnBN0dWCMO6bfrP2D3Y4HsybbAZQVGP84nJLNSWlBYgjjBrF8aq/6szW0L7YDs
r+t2dt53eN792w5fL4QayVT3iVmFsVLKbishHVD1uPTMhGDuMSVfMZB1MYxIKNfFFsDdUcBD6gSg
MDxjwY/73ukTu9KaSK7YO2/0FGg9jUBTzW6H6wr3Y++oz/nRdsbbLpS1Q0xRwwn7L9fXvrfHKntW
AHiKwSW+UG+0xhRXk5yGch5dWpW+Ls0BFL7edSs74QNkjL+tcAlrNSe5WRRzGi7LVxlM6kyF6LqF
nXCNd4UNogCMIGJskzsORgGNJast6rBKGrckDfq9tb+OxCXpHzQe3pnijgVRVjJNJli4x1nybBnT
Qs19k5X+9QXtVUPfmeEeEnKvIlKuJityoLfmAtfxQG8ib8SBS86dC9bsPzhu2y3kPhIZsike4jUN
hzpFvnSndqNT9j8Fy2KXNu/zwA4yjjpLB5aQ8/laN8BtlfZpKDU33XE9Mhl6XHbQCSUhk6+VBZx4
ew4OKwzgj9HDHQoLsJIZILMM27m/SKlJoDIQPcY1Da4vbM8OogjAgohWmMLjHDAZ5D7NTNTl5yU6
tmloq7nXayL+/L002tya4ZwPF+8a5wpqUUxxsiwRjudD6nbgjwmLBTH4T7bPVAgoKcFn9ZFytGxr
s1JZXpv0N1H9rBAgiARVnP9jTb9tMJfZpD+jbpR1njRt2Cw/AKrzu9SAvoQWRHPu5ct9M0VOpD2r
UwGpkcFpFGCorn87tmm8T24XyflkrlXt2k8YozH06CnJ1fuqfq0T+mhDIeO6pT3IJL7f77VymUGb
RZXc2DW6iKAIGytwbkKpBFX6sHhNQXEKnaqD9b3zltXTBJF+77LZWuYcFMKey0QpLMtg5GFi5Uya
Vz2IZgr2Qv3WDOegU99LNLFgppGJOwJKuJqzyGFENrjQGLcYTctM2NANR3aZ8uT8rXqdT8qJ9fhA
v4FZBEEYETopFx31CotK1Io9Rn6xs4JYBcVYvF/1QxSL36/M5675JPuc7w4FEL1RjNoB46tAP6IK
egwSox+hBxKGptGP0ETjZPsh7N++yedBULymymJgHraTdDdSP48disZjIzhsb3/mysp4BFOSINVY
Mny9xbWc8djedEBLaX4Tiur2O5Ka+vawvX3TzR5KGR3aQYUltoeVlwW2N923N+YX8ziCH8/ANpJj
hN6YK1ylaC+5kGIOidpVKYDlCqFOBFjtREw3SsbH6/FEZIYLJ6YG/WE1Q/02azV3Sg/QXXHmRRA5
dlORzZl+K1xv9lGlWpcTXDyhcjcHSenGB0a+l4KFw5U/L5BW/gdNdcEZf+s5bGwuWR7lNvt2wEK/
5cbR0fQYjxFaIeiPFTfk+fpWsqBxzS25oELm0l5q4MBDZcEbF+hIMI3M97Gqnau6lZxuLcLrBncD
MoaYbQ01TeVDF6vU9QyatqhQMfJw7TAetPCfPHn3v95vO/yxblQdpFcdKjXG3egBz0of0q9QDzuY
Tvo8owRaOdZ9fbi+tv1DvjHKtYSiFKIf3YA7HXMBxwpUbP0ba3f28Ef3zcYQlzykQ02rTochfYWK
9E9b6wRX9u4R2xjgTvKUdFEhWdi+FRB7NZWZeJ1WCfow+3nBxgp3kCUt6aZmwjIYeQr4X4PmW5KA
Sd5tzkaouR2mKt229hrEKlEPSOCH/OlOATdaRgulfosqkDbTXb203CR7kMxQLkkw9TdN+yfJ8ma1
XJKQEMPuofiWhIQOJ8zqPWNS4VCVln/dC3fzuo0Z7khnpjItOYifMMKPuNXKDoXYjV0gRJJP1y3t
Bo+NJS47MKwBifmE2zqOb/C4+R/SrqxJTp1Z/iIiALG+Cuh99tV+IbxK7DsIfv1Nxsdn2pjT8vX3
bMdUC5VKpaqsTEqmW61mR72Z/Nos/cvG1rAKFt4YPyPHWz3xLDZCUTzp3Patlj6zO6S+eLGv68Ch
zMvvXD97kdhbjcXv9t4KtWf2qtiadH2upRvb/LG+RfIoTi3tZrIuTKXyiiLhijTJuZNs3rKpHJlp
p5kjGkMxAfjNnsQtFLIpRB/u9HGQVIBkC1wEkXAkgpc9xhd6mxx1Q7nK0mR/+SNKPERfhBGmaVlr
RCjc1311zJvHjAwYiGqp3bJgHLkkyZItaP73sx1TxikahqyuthPGiTpgqksZX5wkLC5772ofdTou
ML7NrU+qNVKdn7RUxrD59ld+u5TPPG8RKFIzCSsbPTBUyOaukUZFtEk8bTuCUzS7UksKKg6k/LXH
HpqMzq0lFTiH4mVoqQx9LPuki2BCynpQ25HzLZTaj9FUbtM6lD0yVJmRRRyBrlxhxZOOFNwCcqa2
3O9lx3a81Kllsp2pdocQk02lXab7hvQQMQ93obBuiow/N4175zTKa51mGgWJ1FXdNhuDRIfSAL82
q0ffTMrbDLzCRpffksn1xqS9q5jCKR9KRi0+63o2JkQ2lcazufPUu07AOAtMjW+nAvqDWdT7UDO4
NScdKm3EK8rsRozJLbQ5r3NkiBRXZHxqLOM5ZuQTiKdOZqx/m0b2DIXMg2uk+7Axv4ixu8uS5N5K
jWeC8TJql2FPa1LdF3H6wst2H+q2D8Coh1P4zW569NK0DfIz7rl4o1sVL3x3sAY65FER6J0OlBZL
PgB0pFLh2LclGpg10zd2WB5jrTuKWrlxs/ZGtaaNlTQ7I0w/sYxzv7aqZzZoLa1QUwGHiv0xE4O5
V1l2csfwuwORTJpOICqOq3TL+9JPixYKWJD9o8WUb0RTT17vgmwPpCU3o8Inn5WlKjnJsnM2395n
J1lFQS5KMsSNdmo+VmPukSwLwNUqSUAk4Wk5yonqjw68HSJg1UCvVffyLsegIVheGKSWeS9Z1HrK
YUHuynAwx76EgjiZ0WtVGrItHoLP0XDQ1G1nBXr8YbA3VlwdMQZ6Ofqun6t3g4s4wprUVZhLAPPk
bGOnOiSBiH/ZxPp99W5iER+mHtOLHKd065YI7X1tPKRdvctV64bX9t9F33djiziR9aRthgxlwKJt
K2+0BVhVDWdLpkmXbNW6/71bWvgfUQanxEAJUDti10zMa5S7sZEhyCRGliAQtarQKCsUGMkjryeE
uv2pH9zg8g6tTavMamfz+DpQSL/NWhg9ycsaWG28Kclm2k87FJ4Fqm71gR+sXOIPqy73bmy5pqgv
tEhY2CJ07D2DX7fdF8ly9JUX69x6xyFCRd1d9kxZxDXSakjcGyYCV9OpS/Kgt8DkGWF4Fzq4OVVL
E3KzOyfmOz3aXLa/tmln5pcLzJuwhSIuKt7tcN1k90l+NzUSROkashCI5n+XuITuYEBTg5TrND+L
4N0ok5qun6tUQQNyBtgnvqrSDDrFGDOXpJ+y1c0f/yzu2mENnTkb131StdQgRzuaX38f/rdPuEgK
Q3XQRjGN1TYPta07XsWpTXNbNs1KJI6yxN40YTH0lgMzOmgQiT/t8s9lYN8bYPGK/f7IDoCItPNT
c+bdLvz4LrqJvzlBd7RLqm7LU+l1u3pTfZaBZlaLqufbO2/C2UdusogIMnvwzAIcRW8MfPaTg8HQ
PAULsBZLIoBsUxfXAHRU9KbTAepAA2+b9RhFzxL7qBn86+V9Xbvfzte1uAtyo00HvKpx9seHKL+t
whgEPhDNFqBqM9Vdn7s73jqSSL1aQzi3urgU9KYCPZxA/fat3NntZgZW59T40AUlvvKcUndbAS3j
+qZs/GANuvrLOV3cEhWgnXGmGchboeGFB8FH/aA2VKMc84CNn4cPBCzL0iLrakA/W7G1YJF2QP7U
aAKPkHnF1eEtoBtUBPVh3FWjJKDLvHXJR2JPZIK+OI7R/M7QvYZOuxB1LXur+yhe7y670H+sDSM+
6LoZ5m+NUuJ2dulMCECzdJiAqEG4H2+qvXMcdjKZk/VjASEDUGOjf74cHmkGS4GeNRzHRg+2smhB
gs6S8gOvHgowKiJsmlA4Xl5XGWC3IfSNkCClmm8k7lZxk6PTl146voBA7DXO0AfrMs8dWm9Ajs0Z
3xAwpqS97uE4uZ6hnHqlp8kgtpXJJLfZ2nVtv/+65W3mRH2jxQwpiBKjwI3RUpA6SHZ0jubLx+y5
iUVNNHVTxehGA72/07SZVTHM+/6z+iHZT4G+SwBPlAQE2ZIWV5jS8cmwYizJTRov0yY/Mv//Mzpo
DBN4Dfrev3Oc20YUYm4GefzU7kSa+6S/NhTQ9OWvUWrgySob0ll7pZzbW0Q4UFxoWqVhRbPMR6Hf
aJQFMz5ezBGu+SA8dIrRDty4vuNK8oHVj3m21EWEa/K+RiaAq4Oo5UPZWFeKbsuWt3pPAwGHMQNQ
67ruIh2I4qzNxpzX6Ix1Qf2YBdm2DJpTSMsD82VMAvO3+s0bz4zNCz67e1tTHxWG6vZWL4Au4f2j
yoVDI9f4KGzrHvO6QEFFmuQdtraBrqZhBMmY0eXLSJNFLNeM1gRqlBzSGjKzzMAI/jNJkqCfpGCJ
+TpfLvHc2uIAQCNrsElkIr06zfNV3RVQ2JtoWwfsK7R/MH/P0dGS8UGsOcq50cUmtlk12TpYd7aT
mtDYTnZcySUN8HUTGFWzQW8NJtxFetF2WV51IoYvFgOdwsxrZe/l1bsO8+j/mlictEw0GSF4YWwB
/d+2iIZbxwcA7keLKit2sq+2ppoEAex3g4vzhdfaFIYRDBaNcwTCi4H4CHVfMMJ2QaVlgRZNEc1T
8eoO3c7m2a1qjEHHK9wHbvsAtCWNGojVErundgR4mTZWqGkp+ZNwUBTElEnhQg6lylU/YuZVAQwB
da36o1qPbWCDo2EmJfp2OeCvXXhnS1qWzc16KgY3qTAPh8nxmYmh2SgQNe3+IlOwQRkJmlTIW7i/
YWdtnqt25xbIQYAJ+pkpmIc/yRTWWg84uKDnxYDSLBq9cD3wpY0AX5QQHUbGXtpXMyey/dT5oJWG
egSCVFVKAu9KcvKLxYUnuo3oWq2BRV0dH7MBLBNhew+GnuDyZq2cqV/MLPwP4Qqjx3ZabiHZc+qY
s2+rRmJiLaU7t7FMV8tuYlZsAe/5Y6NQzT6ON3+2USu+B1MgvgfmDTxGy/J8Y6Ahpdn/7NMsTCUO
kKXaSkWp5mi2CLG/2Fm8qLqBRE0ImTy0hsbA7AHFeYOp1AHfAaYyUynGpsQh/uMzvq9t4YPIUMUw
tW82ySbbTTuDvJVxwuMfZP3r7vdubOF+mc2JGc7GnAJCoFelCGKpHMic+F36iAvf6wvXHgRowN5e
T2Kv0XAPnMrfpvrn+7Ws83aGyeJoPr+O6F6Y7Z6mUBeUjUJy0a+hDn4xtEh2u9Ikohlg6AdeSqND
ctvvhlsB+b0WrCpQ3ouFLIGSeONbIeQspxGqwfKxh9G5iw4Q04/5SVCs+bXqldBqlPXO1+7JX5Y5
/6Izi6FldKiBIfbG4RWcEXxMByVofDN9eMPFbGRlqdndLrgKWWRtEE3StDkAb+1Y+1BMMQpg4hsU
tw721D0O/fgYi04WttZDI4T1HIDwLUxd/7pGUuU2xjYbdLz2sxy8MqFqlHjlCC0NkL1RsVWPRiKR
UpXZXKwzssqEa+F8JPLOT43cb52/89D3Zc0n/2zr0tB26my+WH4857kXsj3fuJ7eHkBsCI371JN6
qGxZi3AJDsC61/Kq3E7mqeuIryuFbLfWg8n7shbRse2iPNcL7Nb//5JZj43vphaxsRhGVpC+Lrdj
0uwJN3dMHR4jzd5dvprX77J3M4vwqHE1dsISZt7EHbc/gFL6TtrgXVGxwFn+aQeUQr86hK4kTV8C
tLQlugABMfgow/RLY2hB72oeWurfEtt5sB3rU1tGT41LHsI8imkZMo/k5NqOq5u2jm8qG2Bs9OhU
Un4KtWwfcuAOB30z2KC65BXbaVP6mMbN91aoAB+SvVFCgjmLP0VM90bSvtY1uR3i8Ns4oI5fAwmc
GJYfY76LkXbf90TydS+7JGYKfl01V4xCn2J8XX3ac1UHfFBaHZxd7veg9f5hF++wqhJVWlUwMQ/y
5VEQCqiQTv70qO0UDwpRxv006+nanrKX4df/I1l4t70IXro5aSyv364EaHicldHkuqeyL7mIWQSm
wFM55+F5QkP2PM+2Xz4J0tUsYpYa65Gizof7R1HwRwZZgbR62MnIFf7janv/cotYZZn5EKoRYtVc
XMVTLAmc/fjVgJxXAVZZuRzV+uX9bm8RuKY4IWqSYqfmp0U1HYq3p8XcDAB5xDzw0sly/svxy1IX
8UvN0knVUnxNAaWMLDqJFI1bUL5JNm11YbP2IEROQeaxrBtPdWtU4xy/DBAGB7pnu3NpfjNA5nT0
FfDGS4n9V/dOUwlGNlTVxANgETJju7RHBcOz20x5iPC4BTfxJiyeG/3oRB/T8MRrZzMCyZvrr3l2
L1nv/NmWx/3MuLuIo1bZhgUIeBFR9OgIgaPX3uZPRO+Oce/sI0bE65hC26V1hkAp+oQSQKM2oxHd
jhC3JCDS1IR7IpBNrLXuxKxGUrRcPUTnv28R8YjWuBl3NOwHRNQ9UCM/FCa0D5ihYXhAxdQTXphH
gymC8qkQVBGRD8bN18tfaaU2BdDvvzvkLmKirYxaoVhGCUQCKlPWy6geB+CpXdTDLxtamy7+xdLs
nmd5Tl2J3DXiEU0SN/aitPhmjuqVGfFNwbP7hhceSBVRYkmuY+b6nbCDAZ13hQEXjPPwPTMLD6TW
d04HHGVhll9Vrsmi2toBOf8Wi8A5GFM2FALe+tbGUSEX+5P2BCd/rtPJYtvawT83uAijLGN5XL4d
fOWgDx8c83vXbS5/9rXp9V8++yJ8JnbkCFAagy9ra9IZ02seXZV2Ca2e5q7RsHFofLSgg/eKBPqF
+aMr+6wyF1sEVDh2N+o9Argef+syKJ1PulcUGx766bTXi49a/XEYmGdxHL6DxT6M5lPXnRwgjS9/
itWi0fnnXsRZJzGiRJkfEMZ2qDw9qFBMnMMhnYO72PKDrWwlJtdSjnOTiwBYj5qSpe0/WXD/ddI2
JTqT9qYvd/EG8lKY4/drFLh9ZS9zrv+ILzaxTRcFud9maistah1mwp1/XtLhfrr+UeaR2VrdYg11
dA39F9tYlnlCxuMsZk65LZyjDeLVGOVPjiMdd5L32Pqiziwt3Lm0e0iIRgjqpUUObESVpw4DK1cP
RJ+u+tqlDGBWRQE40zY3OqjSL2+obKELX9Y7N0tVAfqlPtOD2vpeMjiu8jFtnc1lQ3Os+e3yOlvn
wleRDoi+RVdy27UxrZtrIAXo/2Zh4ZpVmeitMVgFgKSpD0F7qjYS75d8rGWRJ3FF0xvcxBrUA2gQ
PhhZ+D1ROo9zJrvrV0P3++dakr+PTK10kYo5dGubfyou4+0/jFVzxUXm8evB5Mzi4uLMWamqtYa5
6C4Tud/VU0ZNewSrXfgKGoTnrFA/5QN7tLL0mhgdeNGcNPOskri0QnX38lbKTsVSj3CsIIAgHCx/
ftn8qNyNN7OQ17Br/qa4pZ0tfHFL5m4s0r5+s2XTyHoD8uj7NuAWeM0hHObJ5gxWY+iZwcUtOUHl
M49VGGyFS0HDElsC3xDDcv3O7D//j19yEV9iBnLksRzPa6DjTbGfroadu7tsaz7CF474kmdNq0k4
ljpCGe8cj2Wf1Angxk3ffINOLo2ILKKsJhtnn3ERUcjkOJE2IKI41jUxjwRKQ9LG+FrR59w3FjFF
i2wLkP95q34Bi/zRu1Biy1im9/kwGULg8/0sML1fbzJgynowNnTDBjucCXWoX1NXRQ0TPXTnJBl0
HA4JD9BjkJUB1yPYu43FsRKidsHWAsf725rxuj+8G1wcKzUhPK0xV7sti0fu3EMaknYyrInMxuI0
ZbkSE+Fij5jb+X341GUgQPgb2n5bmyk//9mexaXcK9Bz7nMUzOYKajnNCsvbOSJV00b3eSCPSDJ/
WBylEk3gFhVU7FWbUmMygRH6djk2rCHZflnT4iRZfZsNSoyTBNT2XTSlflRCnD1JvSpsDsSyfWGa
uwgvJqQJezdPDprLE1piCMHSbNRjQpnM0hqs7+wXOcuyJBJJTRHzokELELRf1Y/pXqHuZq6dgSjh
RxINekh5IrseJ39ur7OsDAoGDY16dMpt2EzcLy033jRqlXtDae+GWNvZ9oDRLz2VPBdWsxcAezUX
xD/gql3sgG3yvGrncknXRT4jELtVLNqRgKFmINns1bMPvl906XVtDjG/xpcOs51ZnOHsz00qDaR0
GYpc6CUq2+Fr4ne7RkZTs3qlEhwZ2wZRCDg+fzUoHKbq6NkijRVHkV4Z7ReeA+SQ3keRDDq9GqbP
TC3iGgTmJrWErtTfpCZzzvXbjXpma/EdJ0IUnRk4NPMoc3UQO8U4tAGk5A+gyAd4T5IKrTrmmblF
dCMgR3SZiqVlxXUUHzDOpBiVl5tb14WgaizlaZJ9ykWca7q8IOnsJjO69WeW92e5yWqEO1vaIsJZ
aTQAMYLpMqPu92oKzbtUkaCH1ouDZzYWByxSU7Bu6ljOPAYhvuZg4Bm/Apm8SYM/qOuuXkXv1pbp
QuWSMSlbXm074kaUp/nzVGmd7xoyuJfM0LyLZ3UuF5eRyRx8uglwx07fD+A81qJXSciQnOClcgxE
64u8N3GzzplW/xaNdc8I5mgMuvAf0RiqRvJovP7wOfuQi9gxaaBv5x0O2bxthus1HgsGwzf8PtD9
sUIL4K+aJ9qZyUUMsUPbUEX8lhvNzZOf7YY/QRatRv0zU4sQUhhtO7rzS4o4n+P4RU+xeU1MnU42
ayQ5YcYieCTQvOD2MK/Jwaxo9eq2MqSzzMIiXLS6FjUKIeW2slhElYpQRS2fJH64enWdfa9FoMjw
LtN7Pt8kP7xhhjrwz7NOQgzRqz+AOsiO1yJqANVthLzAd+NKdmRTj9c+BsLLRBLb10Z+IKbx7xW5
BGIX488DNhO31vFG7IqYCjMwvCiYhbyiej8TgEAeQE66Iwn0y3EjNy4i183QGXh/zk/X1T48pltZ
HUPi70tuYMviIoxTPG3aKQ7U8hNB+3MoHKqhC3zZVSTuuGT37SezENyBp8SG5uXhS9E+XjawvhTD
ATracleUeIpO1YeaVWgSCmo2d6WVH8pYUE2U+8uW1mhF4BzvppbFH4U4zWDCCY2a3wlinaay2XTq
6IPW21dGZTurOfIWTzmuyHI32TIX8Zd0Ii3b3EbWYTuzjGtnfyqj11p2stfP2fsS5+08u8bapC6c
niG5qWrzmIkU2TdmuaFxevlTrnvFu5lFvG31ejD6Bl8yYm0QW8fRSvzLFmTfa/73s4XkBu+ycJoD
RuecYlfjNOatVzHtqKtEFnPXX0lnnrEIuiPoMFqVIehiit1Hwf+rflDov/ey8OZWwx+9ktZrgCDQ
hDglpIqhKffrOjvVNZo0ebMMSr5d40En9e7P0HsyW/ai9qJ24NGMU5zlBDKhYRHuXVu5mgZoUUz6
0YI8DG602vFzTd3ZTr4bzUl2CqQ/YZFmZREA53GHbX1Phmew4nSVbmXln//IVP/9tPbiuFuDm2Zm
hkL2/PRNY9qBtq7xR4jpbWpv2KGfftllV1GL2vteLvmBo5S1beeEKGNArAdM8TPLFcQ+DVpE6NXX
VKuoHDey3qE9s7o48iIazHQawh++i2EMD2S736Dm4Ve+CZpr9Kl2racFEKV5kuHu18PA+xdehAGr
NEYkKYg2TeaCn2ymxgkuf1OZhUUYsBVMPZIOF11XX1fhlTLcXf77UodcnPxYmcKoSt6cZAiiI+S3
cP7c7Z9UjmVrWSRdKZT63LaYN6pIwQj21PHN5cWsvy7et2MRS9xBc5SpdnG+VdOryUfDADg3+pDE
J6HJWP//40HxrzFnEUz6lsHXp2QmVxmCoqEctFPZlbifk8iB0/FzKHGF+fP8VibAyAoB1fesprPY
KQaZqS404Wyxhlub7Un3SejpzKjhVeOLBhbTy19z3TXODC72K1S4NTr8n9D8E/z1Z4B7Xba4xdZl
NlPxBEW1zHD6q9QUc4FwG/atl0I/qxK232fRftLcbVaZh7ILPSdSDgnR92WiHHPWAv5hbEjRH0ky
UScEQI4MXhd1p6bQqVrkgY12YcpKrwBMQ+ldmnFLlnuv5r/v32v5VncyTa+reYPmePuj0DHnv39y
lObAcsEXjMU1oqjRZJQDwoIiiJc0YFKevuZSvYTV83S2oMUFUtoRXnlzTUDw7VhE/sShUKp/xMDC
zpH1eVbznTNbi/yQORjxhqjTnO8wT0QOTUsSjEjpO/Lxsl/Lvt0cps4yqyoM09HmFlblfCrEfkw/
Gc3L/2Zi/gnnJqJasJ4h2RXWcw2ImnurQ2bqso31nM0wURfH6BfaVwsjqfEz1Z1bL3Hu8X247bao
jNLey8bNrOcVg86J1VsZ1vc/IsO76cWtZMbcsVgy33tIF39Ghjlpk1/v88H/zdNNDDwTizgAAS49
XcRhwTpcGoXeUQyT0Ci7TYevvYMuOXvm4AYdbck1shqLzkwu3L5xyKCPI96x5ghE44hRtyaiBXqc
mF7xklzINnL+e5eWuHD9ZOgZUckc+7bt3m6hRMZ9AVDvFETVPto4MnDV6j18tr7FAeDpwKxBYH39
9OJ2T3VxL/HM+QdfWtDCMzPGwV2ZQk7xR2Og8hKDztSjAwYDjJd0K2tJr9/FZyta+KMGKgy8/uGP
xpbtqjfs68Qf22AKnLexulJ7kCxxNdafWVxcxoXdpWKaC249Jjxn7gQMdPwkw1EayU38o1V76Ysu
rmKQJ0AW1sUXHQv+qJq54Zlm9SFjqrVLNOWxAgNBUJP00GO4lQ5G7JlO4w957WWVnoORwMGAZ1aI
+7EzX1sjBMnb1I57Uadf2qwGkBbA/k2Zj5XvKqXqKRr51ERF5+W5ETSgNaiyklOz1g8gn69SLzIm
dgWtQijR54a2Z2rGdy4YZ499FBWQYQ6DUa2PigLNpkIA7qBk11pVnhLebLQkfhys9Cls0jselfkD
dw1RY5KjHmgSuiVNlNFAS9cIVd92i27TQiowBwHfdjTV/lQNo37fJcrkZVMHKaq4IVs1rEzICuoA
bhkO/pRB9q2p6JRwBRVz1/1etVXAQwHoMLhcUMOxnaDOkEooenUViXCTKMOH2Cp3mTZ8rnLtqNbx
IdOEQTtl/Dpi4MCDpltg8eTkTD2hw4BZvaHdl6l2Uuzmurb05wJXJU21rqasVQAnKz531nhl9+yZ
MHJXkhHV7kocdDW/cSrz1a4tNFwsFqRMPGFe9KkpzSeI5lxBNOQu0VLFr3jy4GqKb43DzqrKfKMr
jkZ7iK/QqCxfmJK+IAEN+hio1NjOXpNEfQZb1sfICh3KFWvaTvl4k4/8C6nGceP2/aOhjBmNIDQU
ldrBYFFNc4EB8lypAsH1B91iB5Uk10K4aBrqwG+xtH6y6kbdp7H7YpB6p40qiGjr+kYhrnuwWte3
0l7zAdX8bI1iR4B3x5AxqO8GQPgj1p80azpMpbIZqu5aROhbGL19n/Tmt86JZufKvcYdX1uwTV2V
DVwsydPI60Z+inQk0VpobeoCTHZJbOFnavuidPtjOjr2Ns4Bc7ecU19kV0blXudNGVGzIzVV2/rV
UcyXbCoHf+iUY9cPX4se4OAp0l95zE6dIKDenMxAIcYIGBy50sLpxNtwB7q1DrBdflDs6TGecheU
DPG20KbXrrUOkegewr6BZBMPAON9GjE0RscKDHZRXd+5MaBuk1se6qi6TjIbXssGnTJTDWnVh7UP
DuGNwfUrvWWPvO8rP4vV28HKU68W4OhI0iEM4jA7xH01Ak5f4kvb+SYuMr9OBfQrsvwO2ngWVbuh
oBgPBLRaITvoj/hlZiI/Hpprpo2fuFY+t2Z703HX8u0iO6RjBaRhz3dCU7uTnQGUzBR7V+fmbawb
H2KRZMDVmjEybQM9M2NvRf3BBbNBZ+pAvcd3ojObI4vLyRNTdmziuD7qlohpRZyeFuB99iftkbfj
pi4dX4/ZXc3qqyZle9CQ+BDQoqB28yYjuiaio2EXPU5gxKZqMUCrpSUnfSy+Z0p4xBSQP5QpfC/t
PEiT4xhOp8pKTo1R30WCfAToaDdwMCGGza5q4o1dfXHxdbha7LiT3jGNx7RVRZA45ETAchjG8aMo
yV7Jc2qAP4iUd4Z5SuuY5s6H0O1ppz+0/CFtESrYcw2dhKKIjlGXe7mbe93worPRx39toCI19Yzy
8HVIPxGccceIoYNxNU3QpAMbXqvfKNkTRgqpDcScGae0bEAyD0aGCISGvQpJM5D3jE5IxyaloGnc
6ZAYExZkGisTjl94rXNVE/bdZN2xY5jwscBWOd3rHBh6baSG1b3q0Ial8N7bPOIPKgYZqdPGFQpX
/CCM6KEcTZrBszyTmzdV6SS0MIctWq8BqwvsD+JoFgZMwSnRMWesZ/mtZoeBMkUbxsjDaJuHtnA2
hZL5enFyc/OABNl3+hsnv034V5u0Ry177PXySo2UO551XlaXoLnZ6X3vRejT2M1IGUJmj/4JXHlP
SItPFAcczFiTfjPoAmSP27ZHBPJEfVNZ+W3tRltR3dsMX9C5ynvw/kZ3cV4ERtjtwsy+s3qTJsmj
1VV+aKcerh4A6OLAIShiTcP8UTmtcR1ZmbUblcQX4FhninqYiNpAucZ8bQZ3M2bqxgDxY9uolqep
RQDZ5EOBFyS10vrOEuozNLMPaqo/uBb4MDHC6U+WXXiWVe/MOLouI/IBJYWXtshGT2BjKRnrYzi2
r6HufDXqJPIbHj2hqrcZnIgm6p09fcLtdbKy9oPQzdfCGXbAAVK7Jv4Yq6eita/6qcIQyffWVKnL
Jw8Rn5Y824xTC8kO5kX4Q2A83yb2cMqN+M6N6pukvWIq5uMGMG5VxzI37zsXKlKC32U1ORBkBK37
nMXg5HKiTaRlfs7v2tjacehNp9Frysk2Gayg7++ZZuwwdLvvmzqY/1yS3uAqO6DefLSxW078sQUP
YwGxRAWCIVkMWjOL+3YV70UfBnoRHyoTiMb2i2FNVDTf1fjeZLbXCQbyIWWTtbYPPmwvxiiQBvpR
pdb9ocbBiuLb0LauM/eTlWRPk1a8MA2Pc67lkNvtFMXrU8dnVuY12Zc4NnC3KIEOfW0wYAYKhHAH
jW+iXkc2ox2d1NowXQmsDOTG3eA3SnsgALrwFuzfYGmvOrijwoOJgEerf9WSaVunpzjJfT1K71ST
eWU9elyA+lYhgRFne+5Wm6R5bkQJMtWEiiGFxqRNK8OljS4wZki8abiyMmQadgjS1fu+gnfCp4xW
UMHxNslS6iQPunAh9aLf2oL4nW7SFOeP2MRTpiNBOaPqnsPmlQ2MdpPjK6B+Zrrm8+jrYMYHkoEJ
Nf6oJh1tBxIQsw40C8MOYbIXBpjl4ocqhI4RboMekMsy1313GqktPuZqDtLsnk6ZS4vhgWSRF42h
l5Xwch1pcBLd1Lyk6aD7DAKaHSJsCuWGNi09M3+1xgTVsiiIohIB/8pFqRiFFYIgbQ9fTJUFeYva
idlRw6yoU4H6tiuobmfXueg8M8s9MTi+qie0Vb60TY1aBLjXncqHwhPlKDfro4px3Xtoom6KPAki
Y4Oc0lPqG8MsgjCLUK8xrjqkboi/fp/jLuEUKreIUrd2o0Nn/d5RQt8sLV9j5j5khFr1rYF8TgBg
piVuoJnZhoXRZkQZziCOF9nCi1wdtSAcu/yTU4w0GnFNt8MmChHa028IGRTkvYGdTfcTJ/teMTYM
4cQon9yhCiB9Sac090qcW5fgv+V5EA94lbHWU1P8YKPF1Cqg09bkj6q6EebXpnRpQuyAR+lu0koE
Q9DA9x+tfNqHwJBrTZCm21otrkxcU0YJlpYqe86V5tqylfuqTehk2Dsb2TsSF7hzszGH2HNFfJtC
Typp6kNRmH6LTQPP/U3VAlVHWn/ER+gKdGqK1jN0bAQMK6idQG4b940SMAfTKdUX0MXvsknZTF21
m/rCa9qGjvC3BtdRXdYftQg3XD7c6Aw3K4b5qpT7KTysS2vKrc/NAHbD7tnMhm1rxX4afmvcJ0T0
E+LSJuy0q7LQHyXvK9mbeFEPLMZ+5KWFVs1c3IBDzqKGjd9m6F3EAdtUmeQRLikzLPvmwizx4jdg
D0OInlN/6IqnNL4i+WtXflCKT4mQNkskL8hltzxFzmNO4S/Vwhn8Pl3lWxn4fbW29v5YXXbLWRwP
FYFfQe3w21AhlzTuLaQxNhJ9ybZJXv6/dctTCxdhgvZWQnu/nv5F2SOBN70Z0yob2F8t5mFPoIkN
shZ9qXIYVhGSdxfti8neG/yQm6/1cHd5UatV0HcTb131s2LeFP4faVe23LaObX+l67yzL2cQt273
A0mJsuTZcaYXVkYO4DyDX38XndOxDNFCkq46Vd2JY20B2BM29l5LySKQGQLAgb9rVSjHI9CXgZtk
uDmRqP1SeTm95v9czVPd7UhUg2y/ygboBHiwvd4aNlooo0uVrWYxvCMRiTar9cSXyrGjeSAmRdsE
89I8SCfc6GVWJVuPUNmam95yRozyB4Cc2jpm67aarCFpjaaIgJD0Pxrw9Ch5tKA+76aRz9CApaF+
+FoCqd2dnij/AB2ASUh1szxfJ/3FL83TrFuxQ/ENHNu0iFAH0jrGuo50f1LzX9/MZ1FCDYg6iTqo
OTYz7zukKu+NSDr3t+51n0UIXteqbaV1TLTnLZ2o88V0YOMeyTYgnn+pE3VdF3+KE5/QSIUb5KBB
FxOwYLAu2fDsMEbAXAbBdy7js5Jsnwie12iotYTL9lnkylA01xh7/7yjWPdFz8sRTKtzHEDKNJBA
0TdAwV3fNEgRwu/npaw782cpgk3humzUegopHWhZCv2WgVkkrD5MefdnzvxZ0rKjR5Zlxqzr+TKJ
uQwWkwGDxaX3Yzrt78FiGR7Q6hFhUsUhYOdGF5uwtBrglHOBvicQidz35n3UPpzfutUDOvp8YUGV
wlVWD/j8kX/EPduPEowQdjJoyPVqNCD/dcNSEZdETRtRFCzRgLxY0RGOUrd5gmL4lYHs9a6/I4mC
5kUOSdLS6n90ldifivfzVgMD9nUe8NulCl7oN8wvpNxHT/HoJF7B76kGUEyBS7l4xyMNMcpSj5Jl
cOrHO9Bzh6v8HWh9Vx0w1FJsK3VEUAYgz1RWxpHELC2bbeMtGSF6hruNEii4bYLSryfeH+jLs0gR
igH80FoZJ0gKi1bfdKhTNMYdV+/PC1nfRGpjSgWQgLYtTiH3uZU58TJv+vubuGYAJs4KvPP4T316
Ujw6L02dWIs6JVKZjHtD+Rb1sLSTQiaseahjKWKg0gYwxkZY0H/grDnmQ0Kw4sJ/WBs8TU6bEZDa
0tFx2eqE6OUodqkMHKtLq/dz+B6jglZjSpzi2tvg0dpEVMoMzC7GWML7ZjYqoCnQHYADkpFLihuc
5tww2SjaqnYcCxRMLG4ym/MlX/v9p9ZVEzuWJbgRFDpV3Hzx1jpsnxxX5ufeAhDMfTj8X0mfJJoi
0jrptR7yluGdHO8pD5UO0IzB4oFitluSUNkM/hI9RGd1vDrB+zPbmis7eVod+Cx/ALxr14t7TJTg
j93yscRFYY/MjRd4KirIknK43Et2OoA+N4oXtoB+c9zQdXa4sAw7U+ZQ1neV6PpCRqobjiAWb2Jt
ZKZQGXWPQpDpFdVuaf3Gg2AfGPvQXZgfClDhFcruvCtbN8BnwcsXO1pvqkdaz5MMje14XnabEVVw
jAMCtsOsS4kdrqUKpvEsSsi7+3nIphwY70E6BpOOx6RYNr8tW4zgxYop1MzCwLWvmVDUA3EhimlN
IuGskgkRXFbBaa1FI4ToeYXXxcm1yfeOzhfnz+UVJ/Jzt8RAVkZAMrcnqP7LzvxfqTWs5fRHB0MF
fzWDrSezLTh/A813QBUY80tLe1vZQNb4LzdPBAFSFGseACEAAL0EiChkG+aPei4j0lvtoj1ekJCU
2mpYAYcYUaXdGFu60CWDRh6lVF8JUHWkW2lzzbqfej4swU/NCYhb0wo7OKCJtrU/tJhNMa7H7bxp
2w8Lybss7dYlxkQFhzGOSFd7BUtUUBCey/IByAXoi66uh7b39XB8n4XtFrV9l2rmZZ9Z1/rM7owB
T8CzFZQqinIx2aAAu7F4vcvxom4r0bfSsD6j0eoS8JMYa5hlOCBSnRacjaINk4k3zuVcTjowUAQ4
b0EyrRbcjTHnZWeFyATnvAhYMXqxMbiFcUUq5rJeRvK8nmQ8a4DgelqtUKqUwYGXBfWSNtmozddE
NW7CqnCV9rFIZMVIiRuightSDCub+ATHncXXJZ1cIKQWrSx1kpwYwNVehgewa9lzN8MLLSc2X0T7
p54ZzUsP/CDtmVkddnm2WyS7L6WRSSNKrUI/nPLthGpniBEKYJ0b2g1eAV0bz3VM82j0cF5RzpuS
qQoplGkULDcUHJ2J8buK5F7JZeF9VYRpaipeKhdkZWFhWg/U9bJAVmEGPwFlhaxCCii7KMBJ7mTi
Wk4MB3Pl4uVrIsrY6TY2Mx3ft8NjGO/i+MbM36ljhbdxA+/r0umFZRlnRIoxy54AD1AYMLkU9qW2
xEvi94Zx5YAz07rJ1I9KsgsLcAnKejfXt/fnUsUARk10AugcUUVRr1s19trIkuQu64bwvJti4Mrq
vkqqZaZMvPH9ETkNMY9ECdFLiwelY8vIy6R9jbP7gXV+K2t8XvUeRzKWHT1K+5pU7UudQsYwxHg6
uyVDGfRO7523LOmuCVGqzSMSoXPledei/a9OCslWJMQWq6n7Gr32KEyiZcpJIp/FnysibfxcjfRH
GydEFUxa21FRw6qmrbbtAeu9GXYApWj99uJv+HcpEct6OnMkU4gtuaqkaOGDzCUV1DfLnZx5xt1T
MrPlwfkzWw2bR8KEuGLOFABPBTx+xD+aM3qTLoES3Wiqn8ayd4DVS89PUZYYXBjm5LV2GS4BijDa
++zDgDvrHHU+POnm/KrOa4clRpaMjynvlis5OEQYkAHjNHbt8P15Ias5AGqIACDFmCHGPV4aFZ+B
jDcluBnY0Tu138Vp5bXFvoaV1TQBnvIfwTSYRwIFK2YhMDu1pQz1n+mFXx8E0tcOy7ZVC4xZNqgw
xNZ1S1E74gwpQhjjb21z+JhRcz6EZutXDt93BTtMY3gzcEDOT6PfpfTAeXgIe7a1a3YwsnpTW90B
nJebArAmk1o3aEQrdmGkbhgD+60e7+q63GrFfNBH881vn4yjLkVIFbQWKojbXp7MmOmzNoUR3mHq
4buWZSBQLO6KSgEoY3URJcNjapHb8yJXYhJE2tSwTdOgqtgEH8/pzGeSwGhJ6g0GLvWlRN1kEoS8
haVFMqK3GGg1OXsLWMZgHHLpxILo7xwkDgvTCgqdAHBRxZ0zHHWotWbhMLNGL8TRoi2jtwMNVDlB
3g76BY1jE5DgBA2ebEq9xpm+FH30AX0LD07YSR84RDUUv4+g8naOeZ2+BQEeGjlJ72oXna8YHtkW
N+GFjTHQIGn8/rIL0Ib7m/f+J8mIibqzsIvo4hNBxnk0tjokp2V4l9W4IjUse8wpWjt/T3OeBJnU
MU1wt4LqVPDAhRnyscxVOCqF4vnVMa+TPrw4L0NflOM4VROEiKkaGWbAV6pFHGRDf8ut6IqM6IRS
yhAVpxoN01pzHb5VC6Y8Ro2NrqfefNeTovtK/ewSjDelFX3XeHTPFcwep23tjeaEIS692+VDpkqm
tERFX76rBgItA4DVlFpicUxR2mieWnByj/l4O2vGjugyPRej3iKCmMTAf0Cs1kTcNWDCc963ehwQ
Azgj5i3Yk9/37N60wGFEx4fzmy/GCVGYoMOjGVdqWlVJEJvfW2SWO63h+8ixPtvRR1W/QB+btMlj
uaeJx328PiERy4y6YRXglnEBmS77wLn4MnvKPt8SiV6d1KPFtQlpmNO0Y4MeNXCOYcTSxvtB1SJZ
mTx2uxBMUD+S0YWfKgdVMUplITQBFFYXI3trx1FeJEUaTEP5gEv4LiKyNFZMHsCb/EKE4Gh1bWbl
HDdpEDsXRmJ4URH5xVBKUIpOVRBRAu88BGHDsjVbuCOGWqnOvQkppXPd2wiraYKx0crvuYI5/tg7
r4OLE3mpEJCG5htMoGiAsxMnU51Rq6zW6tKg5Tek5HdsQK0oVcHJy/cAU93VxL4xjVySXK6oB8Si
wG2AdtOAixMWSduKNZaWYTQEM7jFGxAcX9lvUE930duKIo0rrcytnd2xQOHsioREVRJCYHqh7LiX
X2PmFwzA1S7cofd/4xzQ6OKf39q1RToEdJ8GoALBIy7iI3CQNiowgzwwr+ygu9V2zCuwRM2LD7qL
WqBMnnjthn4eyxMxEkDKgS6TbM5/poHPxKnSsa0VLXWI5tgEOa5unKQ1Gmj4Bq7nWBsG397Xn2sQ
WyQ7u7qMJo9ulpcZCyzLid/Vbr87v69PVRJBZ1/IFs6yn6gGIDTIVvcQGZjKZrihlY8Zbq/agAN3
BmxAcRXGG91dHsDMHS6B7vnvsGI2L76CkEgiEJeot0zL8qOdset24zbeqbtUZier2wxGTMyqY4ZS
MwV/7UTTPKkFWY6UXatvgR7SXmsg380wkle/WQhU6y2atxMp3dITn9KLTcblSFNtsJyC/Mg5wUBU
pjgcNC2HhXrELXfh3XLpTHaGn/nhAr3l5vv5cxKQO3DXXtm+rrnODZAarhyPfqj88AqTHSBcnjBV
5MmooE7GZx3huwkKQDurLTAUjrZSYC+P38lWO9ANfbQ2ESIapsr80s8+xt9UyfTxSbFdlCucOuWz
WWs25FpokZz9GG7EeojuG3/wrW0bdAcQuVzhmfwS5XU3u7a86ZsiJbc9geoQv4WQNpA6ieaU42Tw
1BuUb7uLhXmr2tgPBuibMCK2lbKVL+s6pwuCFtaVXee6iXWjeP5madCr4Tyzd4vOF3eJLz3fk+Re
OF8heUAqajdqghUu+5y3bnRvIoMAecBuvp88zeMP2jcM10pC4UmVStzYxRiPimGGoQ/6hDZ3lJ2Z
nzpboOhv+qjxawuPzulbnnyKo73TvCl0Scg/KXiLkpdM8UhyaIN2VBmiDN1TBOzaLUiTUj5hbCaK
Pdzu9gWJ3lUZP6B+sHGy5tN5Zybb7sXZHUkvVRu1Ri3KAzqE0RUa+kBJhKcjn9KZeZ0BmK7z8k4K
WcJyxbZc2ykjw4lLFph3yT3ZzjsVDMaOG3n9TbyRhsUTX/1Sm56O/Wh59WCCRLuANhk32QW77vwm
cU0Hj+vLcyCeuTF9iD5T5uzQJBTItfmpCeiM9TztxpH8odGVXImhVsuUv+KSQ3Xbf7f3w1fAum2/
gDDyk7VnmMrYZjsagE50M+6sD91jLIklJwmyhbQY+KsgSsXYzcmjSqKi3pWqRR5oDcB+3LBp7W2K
1O/h/OGeJFpoVkciQhzcjS0NVKkvlWm0qlqZqjIPBiWrXQNBxB91DKUZvbRZaXHzLzfWQMuVsfxn
WKc1CfAt8BT4CjlSyMlPUO0dL/D/kUJmu6Q/AFhD4iD0k2hsQSCIwrAwx9CQn79cGyaSksipEY3n
L8aWbSr1Pve+DGC4ZUGPzqgSjVEOwF9zP3/AyNfW3BUBRkRxouRWRnG+YkP4LnjSsSnIb0/LEHrb
8WkCIhUWD9DpDQaMMa/omm6NBDoq5AiBp+rzUp4Qc43BLMLWiQtEHVZs2Ozp4DPRdvZF7UfVTejm
viJl6j51TC9lLnHpyHKUloRjNGK/rbjfsc7aYuhyW9cGYBGZ7HK3klQApgIbCR5hsliIEOSIA1wW
I8QC2018a3zJBhdkXEHsfxmpWzRut+E+xk8/Wqkri3dranUsWQh30dCOBIXpIsAM35fcLu8BxbWv
2uZhYhoms+Zqkijy2lmiFomuU3ALoJ4n7GtoUF72RIEeF9yz5umyyCNJrnTqBrCbRyKEJAUJ5Ugp
Y9jNfL6qtAlOt/k4zO1/uRLh0LJQUzHL2QOuQp1dk35qsrfn3dlKtrUsxNRQ6MMs+8l1XAUSQUgT
PIs1vWfv802NkcFd4g0bILHtk694KfZkF5yTnmAHfsaCh0GFGj1gJ65aq0faqw5fVDEM4vdghXJc
smGPPZBhSr+KAHIaPyq3skhpnRSkBLmCjWdZHuFCUJcBvtnnbrR2dorBuqivbhutnD6YKOigZaKI
3TmObqplFM1J2aGc7BtroBe9Gm8anfg0TnelWT+oirMzq/jCsZWbeZoxpD65XcR286TtjJEdusQ+
5ASjpno94J5IvIl95ynzTNi3lldfSVb2bhmn151S3EcTGihGFufu3KMVtVQ1QBxPuEzH3b6p6AUS
GADjg+HCU3m7jbRov/y2g6FuhgHABerRKeCggB5VYSIQM6LN/Zi0FDOWpuVqtDL983pzgoolnqFg
Y8Duy5SEzQX887jBJtUYK3D1x9Tv3rV3RHVn4CarAJ/WPGAmXaX74kp5Mx7Yg+UBROujmmxlQxQn
AP8/vhHAGnFr1xCahSQzw+7YFJgi8OBAD8/dLr7uHkIeRJulwVAJkunaIVcJ+FTOb8WaK7BQsP2P
XDFqUtOcnZaXoGRIbmZCdrrRPTiqKclvTssti/aiNxrFFtPCG4/gCxxGI0tnpAhs1mA4u7euI94X
QCWxb9q521jWkN4DHoBeGdN4V1F0zJQ8qHj02bHY5/NLPk05X34VwaOPLamjDMnWE6Mj2ycB0Aw3
8V4GK7fqnGx16aW0bNuxxYTExN2gLSunwCv0uOmv+bX1GZe0bQGoiUsQR3rG6MoSj7XTxGHqmm1o
4Fe3lmB2FJNjwtHBkuE0C/q5AXmcSme3r2Tv62sRiqrgJUAnLIoQYmM9WmRKQ1fSMrCHRx6XgRKW
2/NHtCoBBU8NLwmqZYpbF6qx3rY5IoddANyhAVW2IbvnrG0VfRYhXnOcdGgAad+VQabSbYhB56o1
d0MjczWrK0H6a1kUADlEnGPLmkZjQC6BfWlXIcGkLbqUz+/VquvAlKaKGpS5VIOEcm1eJ7k5wL6C
GN3I1/om2TDQRuQuucIQu+bp6EqmvjpsrYvzgp+6yMUUHwmZSamjUaKbgu8wK60lBYAlYEhju61u
4y89KkpLsj9fcOaXex3ojZjm3LSPi+InX+MdedtoudfIy7lr142j7yLOGfdNGFk1YYBIvbP3YIQy
DijBeNPGeJw+5VtpErB6rM9LF4eMi2Ep2jftgsRVXTTALAIg+LDkHUDswEi7G29w25C4aplMIQFg
WZoCEcOJAiVudmqF4Y9WRpK6uD7hRAlubOh9s9EhcZJPmQjNTjEjCjEyYJJv4HTfzqMLdCEGdAxV
xqmydk+CPErx6g+MbmS7L/2VQce2V6epwDYuTCeFDzS/5Z5Eg3KbPFiS1/611O2FOCHIDmqraXxJ
Fw1X3VcX+dsGB6fbYCzIPeBi3KT3GvXivVTukk6cbuvzMgVDSareSMMZy1wGd5oPycfmAESwoPST
rf0Z81XuecNcURSCpkEHD9NANT2hc+kTe1AtRIKAtOn9nIEAvUT+9fsyLFQTkKrA6WiiX6NkJujm
g/ukFro9kXV2uSS5f5qeF3cN079UR50Cc1VPKcVRMNO7BmBSZEbPW5Ooj22ZJ0DtqP066vzaHrc0
zS7nAa9ELbHcsR6+5LpzywagGTYD5V7ftfYGF7dkO0RD7Sm5tpuM9LHv6CNggAAHYbRbcLttIsv+
lCv1bdsqB5uNhjvMGVB+BtShwgFwPRbszDESNwEgjVYk0ZLZtohH82e9jRQ3SwB4xKj9jjROMJUq
hjKydjvk7BCrc+HiJQ1YQ3ULmAMnLQ8DyjIAGyvVnaNao18rQNBwVCRgLlfS+/MntJZ/IOw879+i
Jkf7FxnFNOsT9g8M71Ht8czlV5k/vEs/A/GMAjX6U+Wxm3YnEbum7MdihUxPccKkNQqIbTfmXt2g
/qJv8VzvT5v21n6Xfps+nBe45rOO5S0/P1rmVDp9NnZIQ6w0/ICOJcvPbQWNXIhFYQf8nPPSVsoB
xFpI3yzd1DRbjHk0JyNPdOh9ZU2uXl9bk+7SNPfT7KKKY4mRrRS9MWWEIhLKgipuBWLWnBcm65UW
j5TP8yX85gceqAzL4oQZGDeQF7KEfZznenJGIPkG9tXkq2gLgME88Ld9gKe8h6h0wwcTVDx66tUP
6ccskDkt6VqFWBBpWlc5E9b6gyzwd2ZeVxwkRR3UxLMvIaqhCqK4UXE0haHRkNkPIe0BQJpIcqMV
pXwhQYg0jh1rGY+Xnlr1o0kws9UcCngUYFBI9HEljX0hSAgtUPxppgv9Q4+bDL20xwNxJFyE6yJQ
iNJsC01mYneZTlOMrXB0TJrR1WjfJu3OYJLIvL5dzyIEV6U5ox2VFg4kGs13ipNGntGXGzKCuSNu
4kFiVis2jD17liZ4qF4rkylHLTywkiFz7bH6ThIbo4Od+THK5qA2O0Micc0Xw4o1MPGhZoG2A8G4
RpNZ1G6xh5br/IDRyFCiBTQnum7gimPLBeuPr8twQlaP7kisoOiRXnJ4FzQlZ+k0B1w1iw3vzbcG
V2WjNasneCRJUPimLYA3BpjGQMXm5eRdGT+q/B1h0t5C2ZIEhc8dlAoUNGQ9uYnl5XFkm4aiyD8H
StAFOQOc2AX1Zc+sErHi/aLJWzbnC456ZsXA1ULznbWbisfzwWXVLz1vonir0M1WH4oOm1i22Uen
dC6qlr4/L0JyTiJkUT9T5tAMIppi8IiJBxmULyPtmip/UCU4VnkRssgG/Ugdq2kdkBHJleaqluxV
QHYmotcgc8MBIYSZqi72I+Ub0ilPH76f3zCZ6VrLtzjKL9QK4CaJDaa4+Qso1bxBRQrl+GgjCIBZ
Vrh4Y3+Q1XrXYiH2znRUw6LOaf2jD0FmC3I/DPwC6eLviS4TVB+/NNG1rnU/hYmVEM0aNTtdSMwT
vTzwUNkqAGI8v4nrJ/UsQihR6CaKFEmzhMPigYyg5Ca33JGRscvWob88qI6qIe1SmCjT8ocYUREA
g/Hon1/Jaux4PhnxUsLHDpV0AzrHHABbgiRzfj/QwbOde0VKkSXbNUG/q2okMeOIUyNBad+51fLZ
G3OJQ1jfNUc3wPypnxao0Ac6TXaHBU16c08H/a1CFcmera0DTNOAkkK73WmBSsP9SzVMiGiLr5ly
16dAeye//6RFj2UIh08oZ1NLoWEzDUYlBlrj9SyFcVq52iyMAMBKAQDAacHLLos+y0uY5fL08zet
/E8ch19COpBIFMOOCviLgvBqkaiB5ha9PUDeup4AYf83coRsZnmtJHO8RjEG5ZgYaS1aLq7nBWi+
6rP+V0DzV5VDs9DOjZZutNQKiUPGetZwBpq2xJmvacM8lDoPCnMkOrim5mhA/ilGSBuano0mNzDG
xKdq21EHkLG1xMlJRIgQJgOGV4phxM6lBt4CjWsghf7BreJoEeKEqq7b/WBY2Kswzv3IGV1ivdfj
wjfZm/NeTraUE2syEyNb5suo81ilGCdgjf8HEnQ8IOCpCxUeS0iI1XywSbQsZQ6nK8Tv27l3gvMi
1lId7UiEmPwqSgpmpCWIlg3eLQs3ybptzBJ3ct6el7T2uoUO7efVCEpc9XOcjAY4i2bqAuYf9e/U
N1LPsFzD4xfLY0/+2y31lvFCpKDQYVRTJeqTOqimd3aoA95U1kYr2T97GVc4SnyGWdXDRoME1n0q
u60xfOXx/WhL4GNWVe1568SOeqeJNMUpICWqqkPH5n2fSySsPZAsoykLtxNm4ohoNmZaZ92wEJnZ
jxMAeIBSbwHL3ycRyDOcm2EDaOzcVz/LxizWUgVMZOEtzgD9HqZiXu6fgg4Pp2XIq+z+UbUf5tEM
SuVjzL7nxihR9fVN/ClKHBTKAThr5n1eBwX7iK8EZPN0e17FV5UB3Vwo1Wsq+m8EY2oQwKllIQuO
zHJT2QTQ9qmnTcTNdHVzXtT6eR3JEqyJt7MDgH2sxvyIWhAQMrao5ZUe9YBbTgJAqQNl2ouZK2vo
Xg1FR3KFAwNNR11nSoe+oplf5g7DDX0obvMC/VTnVygRJFqWUdi8iBfPZEyHLL9KqhutlBRtJOcl
mpWikqFWCDxSz2JQg76LZiCYN4OnMEnUk52WLcSKNtYUyhZJaN/gHt8szQug2nEsDyWVzAPxKTC5
H+JNImsvki1xyZ2O/FOkR1mds6YOMIu1MHdHQDWvmRepILpKtaFxzx/aqo3ZGBXBcAwyJHEYJ0qU
vJgSBTUqgu4z+3Mz3JwXsLqeIwGC2sdqjHZJExs5WgeaXSboGYwSMDt0skGzVfU7EiToeVbpU8Yo
HFNhZ1uuZPuki7f6OEnsWCJGpG3rx3hSjKUkRMsKZbyNo36bsj8oHGrPSxFHlTjXdRbpKDIApdu3
OO5jwwezLkCUqUhsdj3Go6fTWKrxgNIU1K2Y586eKQLVUotv3WpbMjfH2BxB9wg43QtPNha19r5O
8bKGpzxKVNQNhVvzFA6knXgBy9rae+V9vqsnj9Atuju27aPidRigUX3zED10mNwDCUp5AX5E+bTJ
ymQFUg2k56YNkEgQ0wnfY+6HObYJvsdyJWhUf95ZW/rOGEDLWPvqFlwY6KjV/fwmwrRBdEP3/AI9
J/wgK4usKRQIywgukjZQTMUoRwsOnnl1RJQj93MFZHbn3nBkZr5mhcdChMVivDWelXiA49R2XCNb
u+w3lg5gG7P6+vv2jtYgoMkZNsBfxMcdhyZ63lUq7nYtgA5QCbp3Gsa9rALGG3MS/7y01c07kras
+8hbDsm8jCrxOqir75gdcLV5drOIS5zkqhTwbWuqrmkYCBaMJIoyZbYyUOMl82OnGo9OMwNmQJPF
nDVfrB+JWX5+tJjYKoosNJIGthjeoQvT0w7T7suEfo+l8VPe67wqD9U4E/dT5JGiBQCmqijteK4D
x2oeEgcJY9Zp0/b3Twj5FXaN4Bn4pEUOjJMVMsMcBEFF76W8cLmRu5TLXj9Wb/gYKl2akpCygfP0
5eapXd9V4JNvUFPoLnVvmbWMffuSb40Ne5DlVCcw4nhWpDaqS+bS4mGeOI+O5rpWs6IJivpC3y/A
KLE/RC77Vjw0u26TfIjeKMHSoxT9yTDWIhtzsxRz6Tre+16ulGMqakh5tagJ8OX3wBwCAckBRDlg
zBvup8fIr3e/f4a4YziALdcI/kfYWxJHIak0DXtbYHJF+cBqTDo0k8SWl08ROiMwcfgsRcgUWNTk
VYVRo8BR2KdhYg92/X7W8weL0YdZCmK25hGPpQm7GEdtobOyb9DCtndmTOV03bZUATbRF1/+q90T
Kyig1JnToiiboE4nP5074AJfgYFPEslPjRmj4sDLsLQFTwDNki+1Qp/yYujTCDPFJgvqtt9FluTG
ebpjyBBx0QTSNvovEKxeSrCztk5SU0ELROMcQDpUunndvWdz9qFLkx+r+Z8v0/8Cy+/2x7G3//4/
/PlLWfEGU2Wd8Md/XyVfmrItv3f/t/zaz3/28pf+fVPBprrm27fu6lMl/ssXv4jP/1u+/6n79OIP
4KRJOn7Xf2v4/be2z7onIfimy7/81R/+49vTp7zh1bd//fWl7Itu+bQoKYu//v7Rxdd//YVBniP1
WT7/7x9ef8rxe2+Tb13xKT/5jW+f2u5ff2kq/SfmulHxA60zDmPpBRu//fiJ/k8NuYz51FihYZb/
r39Ap7oYEo1/GlQnQJczYV8Yf4eqt2W//Mj5J6YM0OmIGa3FmyC+/fWflb84o+cz+0fR57dlUnTt
v/56qYIKmAeB9YapBcFwIZOXc1ZO+wZEPRWaghRu/JYHev5owfNMiY3RsSob9+iRusKElG8w9kWp
f2905PnjF5U/irhVOqHLVymmfZeS2U1q7b522E3SmrKewJcZxLOA5e+PBCDnptmUpeNe5cYGjI+G
N5X5TcZCY3ukJX+fxfHevzTOZwHLmRwLqFBUHvEgtLdIf0kBb4DpyXY3RPVDMv1eKH+WIaQ/jt1m
ZdNjEb0VaVuzA5OW0RiOaw+F7D7ymgoJ1+2p6Ay11tthX/KMuCmzqVsnTPmtPO55AYLnKodK5bWV
D/ukNKuN0wJVpi+JulWmkfrnz+G1BQhlRR5ycGnOdr/nqrLPnHxjKjQ4/9Ev4+PPb0+ESDWyZJhC
xod9ppeqvhuKpG2RxwMw6Rb8jCDmTHO7n7w81gv2Z6shgkVPzpxOBZ/6fT6PG4ObtzXVv59fzfIR
z9H+eTWCReuALs7a3Oj3Go2jrwqcMTjkGopbe97Ge310Ij9J2+ZW6WkyS8pHrxwOEcycdk1IgFzf
74tOuWpVYDSk5P355bxi4EQwcK3X+gLJaL+vCeG2241qfafHnbVJbVDznZfx2tdf/v7IxnmVAPii
rXtMHankLtV4uHMyU1Z6f8WDiBWAKDO7WFXKfk9a9I1V9WUNQykpbqL5LHvPfO3QBfOuqjmy5wgr
IJHJSt9ZLoPK1IVvB/RVun0UZyAq4wDpMTT26c82TbD5mIxA+1XDbq8Ns1V4dTE2oPOztFRya3vt
UASDd/qhSXMa93ujVruAdngh0/pYBsj1ilqJOC7oQW7QKYxvX1v6VaEYN4NuAEa6lyEVC/Wfn2Zo
CxZuY4wx46HZ7fuaU5/EBfA10GynaNam4U1QNd2t0VSfWnD/AfficR7VC6esdkrKtufP5xWVsAU/
ULHesRK9gIsh9GqEG8Pkn7FVLOc2ncfvjQU+3r4q/T8TJjiApMMjd8jUbm+qAFio9BGg+qpx2RT5
ZTg2FgggLzCFXUgc9uKYV1ycLfiESZ0N0lptt9fxxu02Ub+fVO0Lj+mBOtWnEdTEvNUfzCqTacsr
umgLDiJxOlD4jUa3Z8Sp8gBFl/x2SshcSLbvtc8XEoARZLRjq2L7EruwNuVoN0BElvYFv6brgnPI
FEpYr+bdXs1pfbA6zfZZxZUP/dg5EmV7TYTgDDo6pAlnMKe5Indl1X2tyzn3as16OK9fr22Q4Az0
rObVGJF2HyUhHwJwVY/xFjgE7Ov5z3/FR1tiCmBXNcD4EMBIVbyrovFdwag3OeBiRjvV5ryMV9bw
NKl7FGWaibFBqeARqnx84xTVPuWgDz//2a/sv/jONvZjCrhLp9vTIb6M+9mvdcXjeSQxuNc+XjBv
YGEW+HzYmcmxJUiEPox9Cqb1UlZlek3A8vdHexODWx45JAyMsqS9GjVN2dZqYRwivZv981v02vYv
f38kotfCbOrSqN3TJuAheK1BtHf+k1/78oL1WjpIu9VOb/Z1e5mxe9aOfpjIqtivaaZgvAVGddCr
oTR7q25BecgvdLPy5yZ+Eyn5xZ99f8F4J9yGFfCJg9M0J6mbqeaHruqCKjTenf/815YgGC+mMhue
N12zn3rlBsxYl6kDgkNbf9s32eMfiRBLdmYURfFMeLPHjHmhF9s5A+TO/MhrWQ3tlTWYQjjv0lY3
mTI1+15tN0oIEl4FN4Uhv4yKQnIMryioKQTssqrK0UiwBkLnG2tMDlY9/5l7EPvIrbhiPLS0bl9G
1r4a69vcpogGxm+Bef7MdUSYjZl0TOmzpNlrzAL9OOAFSpn6v2JbpmC1CbozZ80uoP4lu8nL/C0f
MKFpmZI+wNf2XDBdsE5PShlVUM3YJBtwb+IBJ+7Z5rxWvvbpgu1W6LyK6wn7Ahg4DxCQfp/qu/Mf
/Zo+CjY7OLrToMWg2YMu+SZOMR+Yao7b5jR1MWT3/byQ176/YLgYg8k6oLngXA3jY8zLu7Rstuc/
+pVzNYSAW45haTMngrIXkYdyu9fb94kiuTq89uGCsYLH0mqdZd+V+TqJIjf6f86+pUlOnOn6FxEB
SNy2QFUX1e22u30dbwjPeAYQ4iIE4vLr31OO+OYra1pFPLXoTS+EKqVMSZknzynqGLmP+1ZVr+iH
MgBJaI9whqn/FGChjMPV++u2WQwWJ5flvjqk1nkZ2ES64cxG3AHDBWrPfZneHttklcv/r8YOaRGA
ap7Jc7C6D2PgHNalfdy2PebyS5h641L+i3zwanhf9hcSBw6zBOQVbdVPc2Cdun75WA7Lg+/0O8ly
06/QPTa0oEgZIJQtUyfsuJ5tDjnsTkXsSFk47BBDm9ZB81zL7SvJB284Q0/7H4WWlJn/cXsVDI5L
NMeNCsgxLxKrIHt/jaO+A8zFZ69Vq95Xwx7KxjR9zXEL2dnjMjpwgLZ8tD3+cVXyvoj5Hy6wLaIs
anAfQa/aP8MycASdXRoww5v1FwHL1R7q0G4EvSJLnCvrQwOqpnFOmfq88C9i+V6TvaYgg3V+UYJd
faVB73GxVThTlgK9tpFC97jVu19ur69pcM2DcZGdpA+GwfPKu4MbnrxhL6VgGlnzXxltVh0NGBmt
Z6kHzWvuvdyes9a08u8B/gvKcWWRXgAj0a25OIfQUlq86oAX6YdiA+j10ufTWw3o4Y8VTxryEU3p
RzFvBxoEsdt0O8eZwat/YVquJmArYhf+MsszD+hycAdVTN/7Ccb8kk9e8Pn2zzS43i/e9KuPRIMY
A5/BgNvQxxNx4HhObKMbW4R5evsTpt+heXcj7XBBlVycQd6ReqCXAg8Y8j57eQjT8Jpf1xIhb3RD
cbbF32N39ubPqvj79swNxnG0A9nefGl3G2ZOZfMkaH0iofUAPYg05Hem8HXMPp2Y8touGM6joECC
rtEYi2E43J6/wTv0EjoSAnMnK9zk7GhpMkCc3USJSt33AP5FEXG1dZAqj3IwNcPwtoK4yN/M+V5v
dxYDfkElrwa3XLXMZQfT2150oLw7jtay41cmq1z+fzV0zYLRDgI49th6D5DPffbqdefSb9iLOman
lsSfF7DInpGiRz/THx5EgNvmw32rqZ2/zlxMQSlgbzm7qSKAgbhucnto00bXXBS4j4LYFUwCaRAh
Hns6JN0C/P3/SC3/bzDVG+PsCRGrJ54453mRQFAymcW7NfjfmDT+HV3nOII2Ba9H6FSeIxEmQ1E/
LXK67wFqa9fmis2iZT7BxEVLXoPGt6E8Ny07oxv2i94979TrDIgURWikzvPKwsNK7E8QYNjZjobr
p62fu4sst2JCkpMsKgiTybbcP9fFIX1MlyD6aW9DWye16Ic9HT2Da+k4vGHLS/DmNXAt30lDKv8U
7ri3yJeg+8Zd2tbdNher6NYZ18+CfGnHZoiR//zMhfpE5vy7U8nvZKutpKzuzE3a2q1agNXeH8JK
nLuhPxeqOvNdOxn8TZfgW9mlkEoxtFPYD6XFT/ZmP9LBPkaVv1N+NG0tzaWboYqcqXbg0u67MaAn
n7dx3ljH2wHDNLp26CIJPAWswFtgnDnEGP1gbN67qK3FDnPRzXfPR0Bg9nugnjvI3C2jFGdVQaEX
7DAvwUqBzALH4O0PvL1d0Yz4+weqgdoeEPdYho3RJKpqmQYN+d/63f9fVAKt1++jD04gctL04uw7
dRCvdpjiTHPispl2FuHtXeREl/9fHWR02pYlKOFtIlJnV3RZ0DnPjAHkbgme3meiywa4+gbSNbWr
NlwhxNLYbjqjWap6aLd+dnfW4O2dBGz07x+YmtWlrMEi44GWjLOMBadxJT/eN33Nh61cBv4GNbkz
mvVTv3Lej0LtxG6T9bXjOJ96VqwRw8mwkIe8OAfdc4jHt+vssR+aLKN5MCAD0cxG7E5p2SmSN4dZ
knRg3eG2aUzDay68WM7gFnYznGdPctRbaV3Gbj9UB7HK6u/b3zA4mN63xaqSeTlf+/MKdoFPfbuq
R3QkeXeOrrlv6OZRUzIhzn3t/2V58sUC8n9nW5pmrjnvig4Fd3I4wqcf/dlX4ZMa+B7C2zS25rdV
ya1u9rAp58X/ux7zpHenPRIR09iX1b7yVxuSAh31saq9aPzmsMwVNI+BrpTby+0lNWyb8PLhqw+I
MZxbN0JUc5f2NIX915WHINmwvt4e3jR/zWEri/DV6eBVqBg9b5537vxtJwNqcNhQc9iOCF6UToEH
fdM8equbdlC7H4rwPKm9V8vbFy5HB7eXpPatvB+GMwSWavG8udQWp9lpocsOKsDKfuBFEbppsTBr
2flVJoNpbjwVPeEh77BRZ/HPHHUyZQOZ7zuBdRSYxdgwKnmp4gVegh1VJ7yjGSEsTG8vt2FNdMxX
GFlz5A6jODdi/QLoz2M/RHHoz392arwrbfkfej1GgFJWPfJn+TowhubeasxKPxQ7rzKDP+gwL1B9
rwQwKTxUa5owvP7iwAddoCL3nWA61iuXfQ7MPyy0yvKDJYYfwdDsXakNeye4/P/Kl23Gy7LtsXfC
0D+h++tTUJKd66dpaM2PfYArxYhKzzkMxGHEpnEleb29Z0xDa348WlvVg3BanNHzjr5j1DOi+b4H
vBNoZ26rKk6sYcOdDXw0pf+dtf/wu82tuarswZVcB3gEy7b5hszMgbL8y22bGPxIh26hf4BvljPj
rUKWjIQgjgoa7zwO4uO2Tofb3zDYXUdvoS16AaAxwDfc4kPVzu/btt4pYGhsPf/elXVgFqdSdqqC
F00yTy13zSZZYtvwVFRggK+Wj9BvO6ve+Th7OfISZA8jqNGY//8PXwx65QK4ANF2u6QOKn/JVE8P
rSpDoE/z+VCylqU+ku+n1m1Air+EzwDJgywzlzHaFxMil8fNY4emir4PXKZk3J6tCqWkVqZ8a386
nXyyyfZHuIIKnM9JF0HkppcP67o9+k50vL0ql8vOf5/F4JX7/QfQZfWCuUVWiKHBtXAC/JAnZ/7D
DWTMoRg2s51z3/QdLVZUwnUG53KTjgKeeDlJZWs98DZ8Vw8WyOeZX8SV5af3/SgtelAnh+IuwSUD
me4QEPnwWEG8dlO4EoxjJqn9dYrYzj3etK21cCKsYpzIYIuzJcrHoRTvVWT9cftnGM4GvXll2kan
LQIMvdp22jZBujj2h1EW9wVCvfedh4Pykabvz2E9fYm48+KqvRhriCc69suaVzKPOUJVhBYISFp8
ahj9bE0QRo32Mt+mT2i390Wio4xMl5AFjvJ4LqOMzXY6Re6Hke8lQQxrq0PApFvXTjQgZI0LJNxW
P+OTeLi9tqahtcDRVTIMlhGpXn+rD3bdPStP7Bz5hm2j06QtmxwZc2q8mhQY8gjUBOZ2gYR3sePK
pqlf/n8V88YQ1axow9Qp8gbEmQ5hsVfwNk1dc1xrHMs+DOG4gxg+DNJKon5+7pZ6J6Fpmrnmq2G/
EncjOCbIZH8uqf20+fXONdG0HbWTv4sUYrVq+jPPw++KQ9av9J7DhX3qOvrl9pYxGUc7/8fFnVl9
OaSVzB/QcitiyIacli3Y2TeGn6ADvjyvEw0Di8MZ7Uvy6HXL+D2XM4hZ2sZ+CWu7im//DsMq6Lgv
J0dXOR1w5JSyzWY1PaOhe+c1YzCRjvdqiNhG9BH1506QpxBUy4XrfSY53eGHMM1cc1rlLYpEGw4x
3+uLdHC9PK6LwDvetovh9adDvmgP9jdVuoho/fRJdeKgxvKgQHOwWJMX13TdObFMRtL8F/ckh1TM
68/+1H5cw+J93ZMH3uzJQJqG13y4nOauBNJDABNT/2waCalTkkjP3mNyNW1TzYmDyWVhMWObBlAv
K6bldVbzF7xuDn4zHm6vhGmdNWeGZqbq2kvqHvKeB1mDUCF0dhY5evu+pVNxQIiNr9aAfOVgDVPs
qeWJeWD6K62XASh4p3NOEOBNx+I+oKijg8LmfJzH2luREEHuux2ml66xTjJ0D0LIPaSx4W6nK+a0
cvJkXiCsMs87cd86MVV9D/IpLebtW2RtkFkhVXp7aQy7S0eK+ZXbb/aE1bda+dD71Wtk80/C31MB
NPigDhZTkOJSUYWLi3SK1K6LbyMujJuATB2xXkCfuIP4Mf2Ky/+vjtDCAdOIN+GdyOZojp1imeJ6
bf6ChtudiTwdOlZxC8K0nezP+ZDHc+F9B7foHqexwT2I5uGznTMOmrUL6KMDEZRl+/WYRm6x7OXB
DC5ONBePFpfmZU/7s6RWXAM7M4zkNaTsxLY9PlTTntVcfG7K0UdwQvJ3rh7ktmZOEzyO5VSk4RyF
MXXrJ1E692UziHZylxziCeCuRZKHk3d0Ws6BT5Lb/mAwlY4dA/6GWJyHMFXJq5iU29nl9SEa+ncE
+vU78dCwXXUMWb5Q6Y/B0p+DgR8Cb0ucQh7XYu8Nahr+4oxX3tCCFo6OFOAxtL4dg6n5ibdOiFLg
tnOxMexX92K7q/G3QI0WOJz789R6j1bTPFesOd02v2nql/9fDY3ygeW1IkI6u3K+kSL6xy3V0+qT
vfKWaeqX/1+NX/jrhCYUhG+wYZXJ1oZrPPSlv7N5TKNrjjzYYIhZbTacwZh5RjHqg2tbP24bxjS0
5sJknSwifJwJRYeT34pkmEiAFXYmbjK75r08ajdVo1R/FuVyWOz8wJb8VQXe5/smr/mrhOsQ17fw
gprXz05ePAD19OWuoXVM2AD+xRYg5+GMxGlcuwRA7T22KoPJdSwYAweK2MBadq5RunkORiJi/I49
uJZpdM1JI6uPgAue4USu9YDenL9HK/h62yaG1dSRYFCa8HErQXhhoxODriVxuXWoyc5ONERIHQrG
R7G1fCzgos76Rbb8Q1jZjyhdvkdVa2dRTT/gYrMrL3Xsrl5GF5sdVdGfNSlPEIN4ql3/eNs+JtPr
boraf75ayLNHpEEVungtQm/nRaxREf2bwPz1/6upu4IJF4DKy2Osrv8Mu5EdIgXtHWcbgJCxXZmo
Wk0AVQ/POYNIMV8ZukLFcvQmOj3c/n2m9O2v/19NwsEzExRcSMm3CspMs/XDn5xXFDkfmWAPA/Kf
vLO/C9q9u0Cnto5+u/1d087Q3Bz0DaBDV3ipFO5LmX/qIFETNi/K3stmXFzjjdyqjisL6BQ5TOFw
KFr1Y2vJeIzy+hV0/MeNsL8CEeydEob9p6PMosJZ66HH/ov86UFVUSoXP1mcvVyVaXjN9YMC3WaR
j/3n5UcfVeG8D19nR+x4v2EVdJRZ2coBaE0gjWyrSPzO/sBI/ZBP4hFcVq93LbSOKwvDMhcOIhiS
2/aUuhMhD6hG9AmfC0gxrbTZcVSTobQ4AF3NvoMCF0LNzJ6khNZkXWW9Ne2UOQxxQEeUVVHJJyIA
2KmqMVmC5rj6dOceYxpaO65zW7EA7FIooCxuskqWBKA3uG18k1G0sxqXgNbdFuweHmwnCMynLfWS
2tt5SZkmrvlw43pF21uXpY1A7mQ31pzwit7HYgG6yd8De+QgIPYtIgQa5pLBdx8ByNqJvG9ve1sH
jyGHytGCilr/JqCm+L0J1PYdxJO2+kI5LjJQiCHDXStg60iynCw5KCtgo6hnH8Y5yKJtONYk39k7
v07S/8Y5dC7/bqUSzG8hzSMklFxyqEKWeUHw1ND8ae3cgyrXF9cmaZ3P70TeJGO5fSy96pFuxXMu
caCw8OX2Rnt7K9jRZQNenSI55aO7OahnBLY61N70BP6EnaFNi3X55NXQOKCmvINo0Lnx5SEi22Pp
uOfFcb5Alzm9b/baIR+M1cS9AYsEuaQCF7f144jiZXx78Ld90I409y7KMprnknbn3i4T3vrDqyLM
/5qve/TXbx910Ff63UBojGrcaAn6s0VaErurTKOweMoh7euheI9SzeH2Dwkx3ltbTXN3pE2qdQWv
Fhg4XAhd28744pTdWsTgqeqhs038gSWSls23YaB7Cs2G1ddhaFU+ADanLjC0WRwCyHbjJgwkevAu
mMa7Msu2Tkc2Tm1fQIq5P88KP2YkWHlfVN7O8hs8I9QO8K4aqlxK1LHa2Sf/lLY9AYw8T/cl9CFM
9vviOwQ9awEqB2emwuazpGiO64CM3XGMX2yAb6x5qPk12CL8IQAI6rx4oGqzeRMPVvUyWtYWlw6Q
sSQ/1KNI5wkX4wg0vMI+FnN1rpzqnVjZQeX+EW1QT1O3vASh97D2+YNNHeiwb3sySCb7Xv5/FR4W
q1/4plCoVe5WPrYuqCbrppI7q2fwrVCLDA4pZ3fw8PJakLq1oBRfQ2rLz+NhXNEuVt9VFbB1eBvS
qGz2HWQ+p2AUn2VP6lRQ3y5iL9qXDvvVF/bWWmpxovVIwdoq6s7DprYHPvX8ywZcQNrWAoTFeUUP
AV/gAQv6OZ+AjO0PVkm9Py0ryJGxhsAnlz5NgjySh77sNug6BGB+drEnxnbBg6WJ3MO8dCRdbCJS
qtTfDS3rB67aIhsAOwBd+DZ9QSoLQrN8ye3YKsclRb16iZcyhxIBBBBOQ2Txx21yt9QHR1K6Fja0
55uqSaK16jILKqeJ5UwQnXSH6cgGLpKFg3J948Maj15dJGKMrAwEdONppR3kn7c2igc8sBKpcrQg
V8VfRbi1B9DdjA/BYJVJYA1uGipIU3RTWaXbNrVJsfbfBjAbnjzaDM9uydmhnJYxQdd1mSx9V8ao
5Kwxzl330JCcv7TDvD5CfEGm0hLdYfGhp1hH5RdoFffJAE1sLKibJ5L1H9sGLYe2pMPRpvgUdSee
0lxC4y+au59hSEnilUORdt3aJrL1goeVqT9tFW6vuZurFIVOsN4EHjkQQX8WYYgq/xBVzwuEqF8b
SatvfQu68aXo3HfCs+Wp5fhyYC/WGfJT9SNac6MHFtJP7qr+yQULwATXT49gjocmiLDA6G2hu6e3
FE+cznJioPjzT5YnwCrsky1mFs3jitkjdKWqKV1Bi51uNlorbx8yhtMy1A6ZVsieNs7Wnmd0SrVW
gAy3/dRW3c41/lc71xtOoMMi5by1AQpk9bmrLfkR87bPIbHcjKqWw2ZD9Nh0wDI6U+D+MXCXPLIi
WP9wxKR+XJQs0wFG3/mphsilAyhd0SArUqFBReDl/436G8iON/jiztXw7WoX2uJ+D4zVMis6wzey
VXWJLJvz1jmpCyK1cmHJCn0CQaAlUe6lBQ3ZDFtHU/Koa4eoxvcmHltfp+eQx+1H96PdxeIP60xo
bO+U+w1bRIdVgs9wVBXUjfG6QyD23ksC8mbvzvNaB1aq3Kl8PB+jzGZl+NJ4rfuKNI33x+3tbbjO
6OR5bYc20cLH6PP0Y1Df7OYHhA7jvvp5e3jTlnJ/X3OnqAeuij7KxuqHlG3cFXusfyaja4dHzuY+
8vMuylp5mN1HEMnGYPO80xM0p3dL33YXeRncFSmgJ3iX0Z2nnmHeOrpyJq0npg5DO2BUIHJLI2LF
6y7JjeF+oAMry76i6I/EXhwW9xvtnZcV3ENxEQQPsrC/eBabd0xk+pDmzR4aOwrXFVFWlQvgivzv
mrMfud+9t7zp2ySC17s2kK9dJ1k+ba0f4DPUGqCrdfShH3h7ZNNCXP5/dU9zbFoBwY+FsKYHjsjj
hSL22H0hQSe08zbgQbjTRlnn95AmT0EzFUfzjs8anMrX7oCMLXOoZOdnEATiyTYiQ+OAHXDHLqbR
3d/tQsfc4kHDggx3Z5mGE2jytnLh990sdRhjNam8sKLBz6zKmw5FmRevF0XgU9l39U6B1RDSdCjj
4gWWz4PezxqLlZlnjc2phXbmAxPVlvg5vY/WC73jvxsqEhaUYRffy1ieQz7YOky5lQh1Xx7X1uns
olawvtyUlw2tf3C7737+EPZ7fBCGRdbBjFUUhrN0Rj/bZB8X/p/+/M9dXqULyNF8sgmY4PxsxDmS
1n79gfYeTwNP7niWYXV1QGNgIXvYWtTDBsofGpUnjPWPcpYfJ7aTITPZ5vL/q8Cwko0Jp/C8bHIl
XjwUmP25A5PFfQbSnLdo/Yp62+xl+Twf+7x/9NCcNEjv9fbwJvNo3uuEaImzaww/9fORqUd6AYlP
6IDaAdUZci66DuWsWB8CD+Vl5QrG1RrSL3FIg589GBWiOT9GSuRxzsu9rhJDkNaFNgc3YE47RVjt
ZZ5SNBZ2R3uW4FAZrb3WSIPFdKSjXBmRqoGf2e7LSD/zos4c8bq1w30RT0c4zjPwz147eVlLfgpR
xrkVJRX9fHu5DXtVxzgWVDBnq1YvWx1Qdodssg+RA/no+0a/mOzKE/rAQo1qwuj1FsyHcXPDxMZ9
7s7RtQPYQplBujO26lJ6T93EvnYb3bG5ySyaC4+0pKVsECS6rhU/rLVQKpkls+TxPsNoTlyPs5CL
crwMamDk6PGqPc5tsHcCm96EVHPirQz9yi4tnCz1967c4FVOXOGpWyEUkforExCNq9u/oOAZ+4Ob
TX6diNraOT5NttMu1iFXgBG5+LjrVDRelN9BRrmO7lx07WYdCb9jkCjysrlgYRk3VFEwaQP09s9d
K6NDHNHGHqCPfaBZG6I8DkhFscvvZggUOrKRdw56sjtuZ91cHHBpiZcGJP9bkA68um9f6YDGFf0d
MzrSbOwrWB3P4sWNDvcZ5vKrrn3ZqRfe4g2QiZx93oT9UTR7O8YQpInmyE1b8rov1ZZVU4/YCbUz
d4vSJmr34pDpA5o7+0T1Y7CFa1aqMJkjtNOtzfRdVuHOncI0vu7OUGDcRFNuGfRIkRVsqwJfEGF4
BG6f/XGf/TWfbmu2uIQFS+ZP/ju/bQ4ysneGNm1MzWPXsvdQNN+WDFm7ZKQ0EWWVoI8rDkX/cN/s
NbfdcqumQ75g9iCejuc1+uQv98HmwETw+85skfMNC6RQs8Xry0Mp2uFYUlRu6tkK07umr2MW0Wce
lRYkIZDnBzHWyA9tme+4rMH4rvYO9qPZkTh85wxp5YM70x8sKh42O3jO1/bbfbPXXLcDyqewqwif
cIankC8P3XQf94rtaq6buz1KsNKaMpS10kCWWehtaTFtO9vG4Fg67x0y+pOsVKkyZ/na8veUurHl
fbhtFdPYmtN2ICFdAiefsg2kuDbw8840H7d7U0A6mR2jK2oKgDVhy8zzq0Bj/EU2akxuT95wyOpi
V7wjzUJKe8rmIQhSN6zrA5n32MRNg2vOyiec3xVTUya9+miJ5rGYnZ2LlcHoOmLRZ3Spwq5QGTA0
D2iuycrAR1Qed5zJNPzl1XF1SCkiCuqJTmWikTymzV8ogJ4bR3y5y+o6h52YF8HXyZ8yPCQexpGm
wVy83h7aEAZ02GIYqbDPK+zGhXaAuJb+inTAl3r4BCRKuGN8w7rq4EVvYc442M6UNZ7Xg0yZQ1A3
Cpf7YuQv7sor2zeCgR3bXqasaq3Xjc3Hqvb/vG0c08Q1Vw1AOrN4NpsytUFnpg+gV8d3ltS0Y7Rj
daXoy6y8EUtaBh9A2pVWC3tV+Z4Shml47Wj1emjS4aEyZSPeDotXHOWE5k++xwhnGl7zVAiMrsts
YfZ0ECgNWuIEkpsfC0qMtw1vGF8HHTqc5eha7acs8irQKoYJUenQFofboxv2vI40bEc+eiEKi5nl
n4BSaiPnoaqRL2d73V2m6Wtnq9tyCkWqGSG+ctUAhZ1+wZavCOqQqF4q/+Pt32HYnjrocIHmkd1F
05SxDYTNAzlyKH3eN/Tll105FZtoVG5NPmZR3SeoqR7tYS8/aJr15f9XQ+cb6Ve3o5D+Dfz2CwRb
/Ee64Pp638Q1l/V9EeCIssZsBRl/aocUVBBLt+7cC0xz17w2KBWbmFfhcGVOwkNyrIvq5b6Jax5L
bBrOZIZZ5tF/IBGgHnIPem3ajpq3drS5KBRYMrMhPS8gZUTJeOgn7569Anihdg/eapT6yFyOmf89
VAfS3TmsdqYGeEZGPQdRjaOsxAtYtkz559u2fjMZiBlr/hkFLKh8ZFWyOvi2NUAay/E9ExvKh1ua
Sz+GiMzOj3jT9PjSJQRdbXZCF2WXHLYpRq9P86XqM1tZzqlX98VifEJz1WbxoeDFA5kNzPtMxfBu
LOfvIPvZe8RelvE/hX6Mr/krRCAFmMLXMUM/7EkopaAm7aWRAyiFVX+0UXBM1hnKpza5q8KFL2o+
7MqZRKCHlNnSuFk91c8BGY5BtyeA9TZSH+NrXlyWAatU0YyZCL2kFQPaND75nZvYSLs40cfetmO+
DKnH69i22+PtPfeL5vUtO2oODj1m6BSVbMzolKeyAJ5LCKRihpPcxkPpkWyqtjgPxVObi51vmnaf
5vj+GA4h46PMilDFPakSG6wr63pPqAX2V/N7DzwSbj5imXJgmIbaP4Cm7HDbWIaJ60jCeV3Bwucz
iSKtS0+2xfNUDM2YBnW7J/tz8fU3lkOHE0ZWC2gKKHdAGMnIeUaTw49WhrzEM1sJ90BYrvyYCFQL
dsxlCDo6wNBeuxlNKj3MtYVfwWZfx000JsJnL6KEErg1PC3UvgeJiaXRYwKItK1QcZm11tYfJzH5
ic3YXYwiGF2LCLU1Lo0/YFtBCsGOPT+cD2E17WlGmuykeX8J6ozSlcOQhYsVQz29PRAqE77yT5tH
q7RxwjSs95jL3rwK4qdooQCgFAiCuGLIovzsIa87dwWYCz6B3+j19k42fUDz+mIRI0UH4ZCRWsXd
uH7t6IfcLVObBjtILNMXNCcfy2oZWqTWs2alqXCCNq5BgNf3/c9q3nN1wxmgg70AcltHFoRDxiE2
ZXVBBiL4Y+kPbczI/JNFOAI2J0jmPp92vOXNmxbQ/trpP3OnqzZwcGehPzxaPXta1V4uwDS0dvqT
kIQg7Ogw9BqmHIJQLsQCb6+2IW7p0C2keHHwAumYkfmbs9Ekh5DbVu4xQpkmrnm1vYTQj7BDkSkn
SnN/SWUp0vsmfvnk1T3Fx0OltMDglw11G09gM87lJ7r8dXtw07w1j16b7qLGsoms6Yrim2vzEvRG
3P7z9ugmm7u/Tz2CEkUOxVGReeSfoqnjTvSo5O7BhUxz1/zXl77MK4bRVTB06Zijs2gM7b0aq2l0
zXe7qbPArY7RhcOA7+WnYtlraDEMreO12FAWRVRwSB407pjSrlgODgjr0ttGN92hdLxWf2mlJRsA
yR0wvAtBN32AdgwaA5eeR2cOKWbx5+JUR7rK7PYnTT9Ic9tqbrwqtxcG9JCDumLe8vlLI7dmTwn7
7eolGoAuAfbKBxBw8lwC05kF4hsbrcwt3Efe9yfpAubZNB9nEZ4gO/ANjGPvvGmKJ5TRSLjcFzr+
w2FXhgTSM5Z3ovwjEpSP4wr+wtw93Ge8i1GvfltZNdugaBWcVDdBV6vLpxPJreb1vtF1Bwdn1AQF
S//kET9eqihm1T/3jaw5tz1WVABsrU5y5dERhHdOis7edscqhmNNB3UB/zoEhVeo00JH5LHBAuLk
MfWfcp/Hji/PFX8/7vU9GsKUju7qQulAYRV25y3oqDzBjuhleXE99um2pQzj66guPs/SBaJXnaph
/dS45NjPwWtvRcV9+/M/sC4LGja9hK28fIqgnVA/Tz3aK0EsdLrvB2j+TSAkSuclwsbcJpV2lnx1
OZRgBsFfbn/AcFHSIV5NXiqLL8F0GkfvuXLfo83ykToiyecdBIJpCS7/v3KyoelbubZEnSzeJw4r
00stE33ByX3z13zYKcVqoYtmOkVo9LB5hsbOeOJPfbAzfUOA9TQvnganUdRf1clG8ZhLlnX2vIO+
Mg2tubHHwTtcdjMcLRSPTuscwPaS3raK6V2tI7t6FEndshTqRJr2g/DkZ1HLg2wu3lx0Iumo+2Nx
mjLtLwBxwe+qLKNPUzu6I4qOHzl16lRuyzF0+vfC2XbCqWEf6cgu1dTITaFRAhvVeecWBU9KCmyy
N3y7bTJD2NORXXgrKGSKlTr5/npcVJ9M63flIeFhWefZHw8AF2NjlTvAccPa61CvoLWrTpS1Os1y
Swpcu0eR34N/sCNdvlQONniVaix9W0yHsiPgIhPbQQz+XteaaSU0j7YUy3thc3Wi1WwdVtac13rz
D5CP+Xl7KUwfuBjtKmRA4kmBg6JRp6200sX6ptq/SOnuuIbJ8ppD2+HYoRKBwSeLQVaiBrTFOdye
tyF7oiO98sFZRVBjaLv/CWbueEPb1aWVSUR/RXLvdmwI2FS7ew+TgCQM2LlODGmzuLHadzkgEIPt
/Rgce+fUMdlIc2OBjlVvWFpsIWYnUy9St1x34vXlqfpGhkmHdDHPLpSDv1NESjT1Dh87qhJlPbmh
eypoe9jUXmrJsIt0hFdFI1SARrgY2eixs6G+zb3iaz/uFeYNC6HDu9pmlaCNL7FLC/dZ+nMsxcsU
ENyP9pqFTF+4/P/KD0TbRa7sLsuwBinDc6L2ZBxEdlyIPeiCyUiX/199wp4I69iM5WiQTV4XcnJG
+Tgte3Bc0/CaJ3cU6XEHEIDTYtVo+NhiJf/ynb1iiGl0zZUHJ1JW3TAcCdtzi0ZBag//x9l3NVmK
q9n+lYl+5wwCJMSN6fMAbJe+fFW/EFkOhBxGOP36u3aenpmufTor762Iji6TWaQ2cp9ZJl9Bkvz5
bn7u6RfXs4pmG81BMB0Dxgofxzmjaz4v+oWN8MxhcWltGvbDBtN2nKJdT9eiD9I3IGLuN+JfNbo7
GcK//PxjPPdzLvZyVrdMkhofI8uGzykPXmeLv42y/gZGTQWduhfipGfW6iXuK1WwELMKPwZGAYS/
SqM579PblX/7+ad47vHn4+Qv61SRxrMQWl3HJLb5TO8V/SjmK9O+EIo9M9eXuC9XN4y6FSuJ6yof
xXDWYCnq8aVd9sx5eilTF3asGUbDp2N1duzhahsLLZOX0tjnBn/++7+8m4ZLBrFU5Ag1YxYsDfs2
9dn9mGTihaX63PAvdvG5tJAuA4YP6v9h9cFhQQj583l9buzxj2MnaRStKWNIP6L+05A0pZuaFUDi
l1Q/n3v+xSaOp9hBHyWejl2QQjyAd9EtbC97sLfJS+4xfy+SAgWOixs5c54DCA0qdD9O51mofN/d
N102VQUls6reqJa0/NjJYWkOjEc92OI2gJZBk4Z1s68gsLKWmnXSXclApg3QmNla5U42yUsh23Mz
eHEIVDNlszHreGSm39VSbhjZi1Ytzzz8EkbG55APbTaOR5LB/GuhwUlCh6T8+QJ57uEXG1/omsLk
bRmPMpx2C0fjydcDf2H1PRPzX0LIWB1Pja4GzJxpDt5UOFqYuRnAkyjaurrhnlpIYiV3Kgx/Sb0V
aioXdzq0RUIN6NdTVAJfBmGte+xb+UvsZTz+4ixoW91IEprxWGO+T6Ltm5t6w8Ky1by8UHJ8Zktd
QsumbIGoLVTu0fZ+J5o6z+ruIKdfPImf6pB/OcyoQsQ2L2pE1Ka+TCt53Yyo1sDG9/PP19Nzo784
EGYZ0ErDkfvoO/3JJ/ENNdAk8L/Yo73Uu5ttnDRpJMdj2ysUfLvP0A+8XbjY/droL/ax97qXHGyY
Y8u4gzVC/UUm7S5ZwpdCqme22yXGzIa1WD0sM4/rDLfvJPEdGkH1SzHPc0+/2MzT3NvR9Xj5C4tW
kF8MzSdCf4mCFGaXnqkTmtMw/MTYK9p8DN1yiofg8PP3/tzAL3btHAnfzEk1HKeoLhOEyfA6eWE7
Pffoix2bIZUjxGHFzMEr0U6qyCg6hz8f9jPJ1qUzarh0igqcxUdKokc1vTF0PKE+ua/lvOciBvLh
JZbTM9vqUsBuxoRCK0RNxzZLzHUG38ZvcLfhS27I+JIlz3Nv6mLrEpRIQhfS8cgNRIQXM36p5u4l
buIzYXJ4cYnHAjb0qougZ9LqgrL37QLBX1VCqaWxjz+fjefe0eXm5X1gfI8fUWXp+yZiX2HH9D5N
4E3/K8/nl5Cz2nWkMx7PJ+t6Re10gM7yVTT9EmAu5JeydmyV1lIoBRxrglO/mwJ4vtXys4E5xi8t
V36JQNMsiYZwicejWKTOE9p+iUDjSaL+INuxSE1mwcxmvzQb/BKE5uLFD6JLRjgwAbNxDovmoCRA
7/58Mv5+sfJLAFrVQ84shQ7tkddCIHBuYOY49b8Wz/FL+FkzxBZ6K3hTZgpgI+hL3Q3HXxv4RUTO
bNCCao+BZ0IdKmYgnMpeKHr+/QYAofHHYD+0q2Cb8+MxWf6QYDq6OW/Er7Vi+KVOHV2BU4K0z3hU
EKHR5gaqRun6wsCfm8yLnduGjexYimf3IaN3BmwpROfRSzfA3x89/BIy1mYTD+NoGo8DC2SXK2Vn
6EB0403abu2JiKa6BRGy+TUQCb+EkUUQk+bd6MbjGLcHXke3cfwSX/2ZCf43+Bjt+k30SDO80rZI
nL2r+PagIXT0whH3zERcwsX6IYWjq0OqIRN3cPNc1ib6pSueX6LDAqLASlR4NDwQrpSIS73qF8BI
z436/Pd/iWkr6PL4OZ7xxoOsua1CJvaxCtgLA//7JIZfisidSQEQkQ4NMqTgrq77j/BJ/lBPqKPO
nFxFln0YjfyoueO/thsu4WFeJ9lA+t4cobUWRvnEJ0lzTZl8aYU+t4wu7mIabKalqjPHKGqvzBh9
TIdl37Tb25+fcM/tt4vdrF009JXsx+Omd0kf5EADXpNNF/ipOZ9fKn0+pb//XumGtuePs960Yzb2
RPfHOoCqn/q6NsPruoMddOcKu2W3NblWSQjM27uav5XE7CC8XFZqKtPu86blDQ+SsgUufXvR/OaZ
93oJH9tQLXUDXNmPY0cOoJXuu5q8Yq37tWV+KQnm44AOsvPrUVSclxEh3X614UuFgL+vAPJLFBmg
6SOwddt6jEBSE2S+m9a2BJ3nvaG/5Jgb8kvpr0rCDIhE/XZsxtjswx6tgj7gL/nbPHMKXEp/QaZv
QB+8Wo863ZzOSWAiVfAmYV9/vqyfe/7Fxd0YK2aFytExkHExLe2O9S+hgP4+j+DpxcVtJZkEEsL1
iMS8k3kQuzYoW+kpfAiSQfvCjg1xb4etAgbJwQfh288/0nML9uIg8GvYbeh3rECAPdKtyoPh/bq+
lC4+9/CLY8AbXSdAH69HW+HSFZ+GvoXG46+BHkGc+nH3B1sCCw6OV+bm8Jos9ginr1cJzEF//mae
mexLpFm6+UA7QdYjTFUE8hUm82XIXnjtzz38fHD+5b6qk8pGABuvx3Ds2ncchUgA5Q2MEF64xfnf
m6tCVvYin251D/65zLqjgRZA8nYgaXPFV0XdDQobVfdmSUnUvh1rKUSch9GwqTY3wPIoklPKsORy
BC3j4PIKdg/mlDQqxNkdc5u+1k21ZGeju0lcjdt6xj6Oam7/gK7GxA+Kk5jvoFlJQdMj2vEbO/bG
7WUIk5QdWfqw/44GOkR6w8S1FnatOBNK38MKppgVNOpAZB+z+dCsnYrv67ELxkMWrd6cXOclu106
nhSebuu6Qzf4atZR8r6zfvqcNjy5bV7j0nHhlq8hkO/7zZrwi2gCu6IRM8XsGMNWC1Jdg55qrPUJ
LEK7DnFd+g69IXjP2sS+IW00f/cr9BBzsbQeRMNwnLarJRl7+zUOSe3wmOZcuZxi0Ylr8O4Uv9Yw
4tneTPNS2zew+timI1RAuLmZtl7NBZsVUvemh6HLQye7qn6ofDvKnbQgqBayzgwrdJxV4R4sso1e
+aqRTbmOkvscmXPnD7DF7R6SFIyYb9C7TOMiw0lXF4mU/YdRk6r6CHf4+ZOAm0t4ihzvq1I0qH0c
RNcqljvL5ul7P4MN+NCC9GUfFhhz85OuZghOS2eMKtLJ8rBYF+p5zhwzZm9axuAkMVTOl6rqEwot
gwBF3A7k137vN5GYQkRrAHz86lpMnY9hDRAujhDUJZaUH7li4XDQ2tT00JBsZGWGV1vlDTK3bdeq
qq1KOjFvixCQzjs7z9zsJmAfcWTMMG2ur0YQjfh+2lwF3FEXc1OCATLMRd9v7obShUZ570SX5vVA
xOcQevnAibWpv2kt4B9lFUGm8000qUAdq0XYKU8yozrwLQIgpcVEU/IhXW0a4rV2syiC1mT4sGPa
JvvNDA3PEU1C7pmu3leFNRZcaCrTMdpRKlhUGM1j7AC2rFUxz4PfitU3dZO7lIK7OJgMa2yMpWQl
D2U2v9182qS5WAEwBEOTZgPUBmmT7Do2OX/swq2PCq2jpn0wE5hoOew8+vmQmgX3TSaHybwNWK+c
yoETDdXRk1DZe7JlzQoBXZBK7LdUZENWOmB8t53ABIJdtIKZDwX7piFA6dfTG8KNZAXv7ZqWemOs
3UM5yoe5G+qN3tNmgQtnIWHF5HcQgl8mm6vBLOpk6pin+wDSVfzK6ADaGVUWMijtGIHfbwqMytO4
MRnuQ2m6DzD0fsN6svNVnKGeESb9dapm3bxzXNVvyZI0n33oOvnRdVyrbte6VVm5W8Y5Ua8Eq5T5
jrYkYTvIKkV8ysEZj9nV6mLovOZmrmljCgnjmw6y6S5cMqjXtBO56ViYzAe5MEpvuHZSwZxZgiQE
AfTJvxtVoOf7Grrk9UFoqavvUQ0P7x6vI9b11xH+SH3pUc9bC9mMM8C4mgCDoIAln68qR2EfDc2Z
me41FnvzyctB9je4qXlbJBRL9Y0dJG4ldObr7WOQsVq8ZtJUZrc14Jve6rTN5EFPQyT31M1ykYVz
sQIDaKNjgjoDlZAyhl7hEpcCgUx/AAdFa1i7EEiW6K5JlzxOB6NuUACvoaDH0zreRTBJY2XvacZu
2yBYHpnhpj9Z6cvYCyfyBRJtWyHW1xGEoDdscIOCSZI31Zb7eLj3NUShxfhKBkPmdy2snz8JqK7Q
ghnG3MMaW/p1YeEIOZDNNxLiZca1xzraYFNQ0qQtYpCa3stkDoeCERblpoezcJoJeBRUiLRtyiXs
q4WOD2APZ+pEpxQWVLh1Pk+ruM0WJsZT45PsFCU9xeZedTzmGdfmE5TLldqLRBJskjZQH7MILzjf
5lDc03b8ijHIz2SLmy9RF3bmlZWcQbPWMzhmQdotTHeBh4D7lRN88gWSZ7KVrmtX+UrFMuzutlpA
zNwRRoa8qlQPaxPLWX2rVxrvYdV7JiaEt/D1QBSWrszPNwl8dgecq9tomly6wC17uPrV/a2xA8Hb
W3BZFr6FIWLeW9LHeQb5qSlv5FhlhfGdCHPtQTTNDbNjVfT1BgjZME21vuqSbdiuY+nmLg99OsHq
HMzfbL/EVppDplWwFREVEHNvAg4+T4piw3oV2pjcbrFcgdCAsBArFmSnFE6YJHK7HkpeqBKLkE3X
41pDwz5KFounNDBa8kM2NXkd+03nbVrF0UnXEqdjVqGxVfbjWPOCAcXPb4UOeqwVv+GFJKz1Sc5q
y4ZPnZ968THdGktzHHa03Xdk0EmZTUtky9ErIgsTZ2p4rWof9je+ZkAABLASjsDgB0f6pg19dfZx
rni76wPbtXms0lqUk5dTfBKg+MH0HXSF+yBsKlLQJIq2QxAJXhVNZ4L20ENCnuQWFJjwQ8LZ/Ini
JO+gvd31a2EXQ5JyozhAHuZGW7sT3lhyZamu6MFHqgPEcUmWAvUnQsom4inJuYs2VaxNF+gjQKRb
2+fQbp30bbgt01zoaQYIfx7g9w7R9MV9FB0Y2TeBqwW9JR3PJhhdYIIBcIAg6OOcjjRoSkDi5vhV
zVAGyWGdlMWHdfX0OE4Ikj45FY9VDolYHcLARzMBsQ1jDutQJesdbM8gSshNN8Wl4WRApAQVvuVh
q2D0lNcuwxulFZQdXwVmNe197CHJi6Wm1bQVDVkWVczdsLqDhfhpczWkkHgrGe583L1tt60lzjOx
fVSAbQdFSIAwLbCaNIxO6hncZNMzVR3hUoEjGJ1zFZcAZdX0pAc9LHnPE+y3VLiluqUz4oUzjxmc
rQF7CekXXNvco+xW7h80NOBYiV3aDBBA0G6DGP3UddfI2YNoN0QDIEzY5eo9mLIQ9KIIBOUpyVw1
3agk3vSDx60cfA/dCKQW1bQ9G14pMDH6XicmJy5BG9AHwUyukpGMGeBWI3jhGI3/PpkYTW0iqkhg
jlPu96wbldgRD3fG+1RDenkvLVYMiu+kqwsRwE8Eqo3B0pYCpA+azxWd/wDUug3LloQi3Ssxs+01
NF7ipIT2t5wLMq/QFzFQIBeFyOCBuZ/SQai88csY7FQqJ3q9gjgXFbRKMlpKm/VZvjWRJcUyTdFa
Ln2GGUWgpdkZzWWH/RTQ5NWkt3i97W091geVtGY6dJ3zWPNmq9yO4BrXuY9ESPOuRgvwIPWqkrKS
bqs/oiQRwenBOlhmpV6HHyhguG4vUrrYHRyGGhTPU9kbGOguzl6nNUwCEt3Sa7R+xviQAUVVn7bW
6ORdtNVrOcf+fnV4ITaCZ/xUJe5uEQBB4Xr1+msMkz5YChrRwQl0XiM7XjvY1ST7CkfEXcyU7XNP
VBQegwRWpXs0r+R0JWborZWtCh0tcZPJN34kc3YdsWjReRa5jJRua327W6O5JwVCggbuBoin9C4W
SBTu4Bih0gN3FK3stkusOIitUtsfCo7B0Of2LqD38G7eZvgAZGsNB2G3RKd+Sc0Ah1dt3Z7HcZvc
BxFbeBmMy/atN3MM4UDh2RGJyogTdyUp7rw2C+yQRyYWNzGtQwwgJMlezx7KebCO5xWoIp1mOwnt
k6rATeOqnetwC+cwcOLRfhkbjgPWJ+m3qElJA59nV4W7psMpkY8Ak+kiTBsX7ujWQjVPj1nySekh
+Fz1iB3zrU1tUKwZlHOvK0mrrFzoNNwgFA0PMBPBGveTdHD1SCE0nVYSWCXuBIzHwj4keUaadM2T
oYGHQDeta3Rlqil924zwyLvla6NlQbjqs7saIZcihwbXSfC66pDnwZG4nx9YkjZndDuJP4hJKiAl
pTb3VAWJ+zL5dK1zLhPGSo1TOjyinZhA9A+UDQQJiohdV81tC288j6NhQP0HtzK2TJMDHB71RYBe
NfJCbRSOwhkwgpOf2lgVMkOklHOER69brmwEvwkpHykC6Y+8kUt2NFQPqlCqW5JDtUXL7TjNw4Nd
pA0OON1HmJmn53U2q3lJD3XKQiRXvG3qA7e2W3Am1T29k3U4j3cZTbJ0T5Zp215lwyCTR1M349cV
e+Q7CnwwtViwCuExs631UvRbzLtyrKCtdegGID1v+ill8hBj+Nk9DTd6l6xdjENRTPHr0FbLo/Ni
NYd5TJM1pw2qmCAWdw0pDeruZi+7ydR7xVbkItR7aEqGIkhJsfHML6feD9wUqRAdeWcG4cltPK1Q
RUfeBLRvk3W0K+p2wQrHvWnOSgIMOiSlVRCZzUPYvJh9InUylsOgM7VPYzOKO1vbSpYQxWPdjpGW
VMcQJpX6dnTkfG1BHjK+1kMUb29jMHu2EzBfG3kb1X0/fm22cevfCSXHdAerKrYckEdE7B5hjMm+
D4JilKDtkHjL22317J5FEyoOi2p896YNZfeZwHEz+mPtmYuvg6ZPs092c3ZBnIiEtqCqDbNdVtsm
uUqXEDersjB2LWwQLhAgN55APzEwNUkegiwIH5FQIrU3fS+zXTuasL+GrcEUHloAMuV+bWHTcFZX
nvpjOBExwPwUZk5I/A0ZigBs/Ba6aJ4lt6QHKe/oo9WOd92KDB85JdXdfvNymVDeYKmD0TGbZAmf
WRmctKs9FNdd03zwvu/XsoszEE4mB3B3EbGRdHccp2RUVnGS0terCYOuwN3hFvi7azM9pFPb7/Ab
KLPNMdNyX3FBsu/I1OiyM6mi/TEIOaB7/TIT9XpFhrogZVir5jQrklKJgs0WuH0MBdrsY4wDVcgc
1SUEajwddJQ3aou/dfAzH069DSJ/0jiIoJ4SmExseZrocb7xzHRnwrjst+VbuxDICsZr2712cEp5
NMTHKIY0a+PzkSbN17lpuT4mrA7fyTbJoiKYwwpaQ2RDXmwnnCNoE6YeYBT8KFXaNZzT3QhbF/6+
GyBUfFIdhZJz6OKGH1IZRIjZqtok7zkM3qO8Q/bflu0WNqk4m5Uk2YhjxazJH4FrJP3MfY/iwTb3
EzJj59Etn2S0ih0KMcTmq9J0e0HX4Jnq7CVJEuOTragsOJkwWz2mqe7LHgXyYkwjCoGoqHsw1rMD
z+KXrKmfKxCe//4vBcKBdMSGeuiOK7KuEura0OhY3Z/N7f/8sv6f+pt9+FePZPznf+HPX2y3DaJu
3MUf//nWavz3X+d/8z/f8+O/+Ofhm7171N/Gy2/64d/guX/+3PLRPf7wh51xwm2vpm/D9vrbOCn3
9HyM8Pyd/69f/I9vT095u3Xffv/ti52MOz+tFtb89ueXTl9//+1cpv3Pvz7+z6+dx//7b6fhm3o0
Xy//wbfH0f3+W8D+EYYhgxpDmmDe4uRsArx8e/oSCf+RpDG0RpA+sCyJz972SOZc8/tvlP4j5glF
NsnCNInIuds72unpS+Qf+FaSpWFEEvj+oN3x30P7YW7+d67+A55ED1YYN/7+20WbiyYsZUnGkN7g
Z2BDJxfldAT5PMpG1xWGB+ZNvfEH7ER18KsEJLaL6bXNxjj3ojcFeixdzlkn7qBD863Wiu49oVdL
ulUHINVREGHzWCA4jvM608tBDC+1Ss+Ng//tyZ0Hm6Yxg+kixSfP4GH44wIGUiA0MpJ9gUT7XoMG
DDNDdRWOHHFlqLPDOsmtXNr1AclymqO9CnkNBABZph7Wqu8+ze5VlYqkhOzgH0+fawqmCC5IoS0D
EoERwh7qbmwOFr/SiSOPkUkeQBHqul0bZJ/6HECj53+ocNKblV6nLEZ2qQnCGJsdJnbkuB5OXUTu
sxjpegyNpH0ViO+gs9a5iBzJ43YJRB6haYjxhUduaVwsrf7GokCeBraAMgqYSN6zW9wSgBGgpnUN
KEFTJGT4UCN8LIgL7S2EgLLXcCfMjrBZwmnvoj8yuW2HuIlfzQGLTzUeovvU3vXw6UIp+JD1W5eP
28JuKLTtckgY8BL5RaEQQ++3icd5TDt6PXhKr1mvb6Mhgk662FC8rLk+waywsB1KyOdGVZK+Bzn0
j3CVV7PLKEo7Pr3q5dDjZTXlXzbTnyv2rys0OjfALiadJyHs1AmNSUwubRKGtYEEOgrSSIRGkndz
tuRTbyGiI+rx+ul/EYom187CArBn3fU0T/cLOnZFv2QUnTrWHitw7XMjh49hU9Nrh4+ifd+cltDf
i3WLbjxq2U2aVje0fYkC/2Ty/W/DZySLkOhHaZic+1h/OXR73jTSR21fCAB/TlYZf5fSVtwx2CW6
FppNWJAw85IOxadX49hmhwaR2x7+GXdWowbZRlOuZMTyaArUrrfKlRYF8p+/5L8dZZoCsMLSkLIs
vGgVzugbQciuhnFa7x+C3tzWEiWmii1REW+ROK3hoxdxdCWnc7ELSo9koNdVx9Sd6+UdIn1Xqtq9
TdLlToGmdx0jgzu+MMYfkRLY/ZzFOCnPGx9KXCG9GGMatrxHwd0WfEMSzMfpkU662g9xKG+Qh0Ks
+FyzXbElAyubvQyQDsj0RrVO7p5e5SaRWcB6uBAQkjrUYKzHLmfI4Xf//yNNyPlQjWiUhGF6eahm
QQJfc2EL04Xo65goBGA24aDW2BtuZpxK6/qFNXwpm+FN04GJiWTCsxk8qKpJTnO9HJLRqlwEvShr
OAyXM5PB/dwqu//5UKPzUH5YnpwlJAWgHb9kMYb84/JcxwDeCysCLDLWXxeUjd6ZGaIvSEWNwitc
P7pRmzIBff3Qoif6eaz8mK8bNAYQwscQKFmD/QDZjFjyMmuHotEmvjLgNebSK+BZMvXCJfBE3b4Y
MXqFEaBiaEjx+FLxMlWijjOyAuGWpN/7pYvfVc0tJdMdUUuJPkRptvnjnLTqPWr4OONG+d1uK8cR
HRZ1vc17Qcao6EATw53HvsFX/TuNZ4+7DAUtyGS56R7YxeJphaPPjEN+zqYCePY2R9aNvkvaJ7up
tuJOGJPsG16/DZU5hFU8HiizHPFxVJVedTyHCeB4rxv9oBA/702yvPMrT15lcqEPergW1MZHMlVX
hH+ndTq9HhujYHaCMkkTNSZHsTB40UPviarwb+8PR2mWkewckFy0icFcQEOtn2EyuBn0AThh11yA
svJ0IYYLJtVjFUxZkgvI5R31EBZAb/Erm9QaiEgIJiA9ynbJfhyC7QXy84VP3NMeR2+MhrjqoySB
6+ePyzFGgayC24tBT2xuDriDFbrENWwFyf1siNvPIZ1vojDaA6asC5Q7+FXEpLvd5Di/dPH8iDA4
j4WTJOFxCnJQTMglqJ6la1JXdQiXyQmWg70exL2P5HYKtuz905/cFEbXwdoeWbdtdy4iTRFQGHzB
/DR/WiCaqu/LhnyirVR8VAlKg6hWZ3m4DR2s54PpuoZoeS0GXk6MpPulD46J6V5iUWFX/Ai/OX+W
LAlxg0ZRhs2DlOHH90rrbOSsVchmOlvv3dAYiJjTK8AdTlETu0LQINujKsWxxqODr0IK48pOlWzS
+XreBLHzH1VdQ93PTkMOfRHYXYRTt58BOiiHtWA9zIzVNlybCbb3bS2vx5B06AfrUwfdW95l0fVs
Z3bqsh4qbue4C5yRbo8i97YPZO1O4znyiIV4R7l0uBGTL7Vub9pFpZ/gWHgOpgwqi4/jUAlstu1c
Oqs/RxuUAEmN7ns2v8685/cJSph7ZdvHLmm+zCjFHyNuEOE0003Swwp5sTHq/9KJu7HFqTDCLAm2
88tc0KyNoNSNflbq0tuK6/1TJMbSoPsEE/lPqB43u54DmSBH8aYHY7VANogeC92BHdTkGRqv11sw
iTueFrMU0W0geZ6o6rbGwbuvA9eVi9CQLoI2ajlY+eYpQF3QKrprq/E+xf2Hcqn4gOpHAhgv+RDW
XbCH4nSNeDoI//WChEfXDu4/tzIjxygwqOuFyU0IrZ89KrBosUfa3i1GPopt7vZBF9wnM/Jr0y5H
tAsQBur0Vcw3VESz/gs+Q3Pyfj0ArFNDG1c277QzHzWAL7lCSQdCmJhidL4CRLq8SDnusMaaz09T
tSzsNs7YtcYUL/Dw3U0q2/aAXHxOkmB9sEEVHtwyoYVuRvxcBoZv6+nbsYqm62oNdwwlCFZhzrWo
bp4ukzVCGCGr/m3sdAjsSubmvbMkOgTgbZQWTdGSw7i1biOU+usFpGpq24KjKI+SIgrXbpnH/dNZ
3/bbm9CRuVROvxeggex60ZMyWeluEVMG3EMav4FPyU2q0Fteq22PDztNg8rhmp3ustlV+ebmbLcO
GTtKvMmaQraTC3FX1Uu3l6Ou8wGF/NuaclJYaLAW6Gt1Rbf2pwwdlH2HYveeDPw4xbEA2HLFZIwT
mjPgYAbQnvm4fO9TtARC7AxUpZC8zMDCwDJHAx1nw326VNdJDxehgfmmqDhtcFtt3UEPbXJK1IKG
QxXj3fZf0jmJp2IJrgApONd9yJenKLKd4UUUp3HZjVMLwC2EepZ9r63Zo3iNwXj+mYwszZ8WeVUN
9g0LYbbRE3rtoQ7+NPObZFcdGlojX259TS2KUxE5CgVTWCDzKQxnsaGYd82eQ0z/+JRCBk1wjGpN
DwvfPkT9HMK4iNwPEKsBLCT7Os96y5mderw+1Mhkgxxti828n9hHl+h3thuyQzzy16Td0nuZT0KQ
m9YP5vD09uEDC1iNhicqHYbDGA/VGwAOHqWf7yyrIdmVpkOZ2dFiOw7Rjg+p26ULPdYeFP+2q+N8
irHhIU5VRkaj9Ejek1aIfwUznTdv4SSe7Kothk+p1djhZhwPcV3t2xEUxhHd5YXba4Zuzv0Kx+J2
+tDL9Dtyh5uWKLOv12xnAr4bLY5EXlFW0v/L0nkt120sUfSLUIUcXpFO4mFUoPSCoiURGKRBTl9/
F8D74rItSyZ5gJnu3Wvvbog8KWAgr18/ncWe4sZLV1hSDj7cxD/0JcuemF1neRUXmXg8XtPYsEiW
B8ycw4Qtrox5vTmYgGhu3p+WUe+wiPwi9M2M0oRkRPTjo/hl3mDdRhVvyphJiJpVvhmuG7V1Zbyu
vfuYKtPyXPYVmXijm/s6+E+cdW1x8obZ78rqv+PHf5xkjP7jSbbaq9OwldmxkmcGiGO84Ej0S3ZM
8jUkKOq6nc/3Scg5h9ChdshL0kv2h8j2kgev6Zv462XW5FY99o0IIULNCyOOGO/mLCsLOJ8zptv7
WW3+Op1b3nsEcxetNf/dt13/lHO1MmX0WKBZPY7qyk4kT3inRBbmhUVMpupNgdE7CqBD+ekA7+SM
cy8W/W3o2FzeNJHjRTqDGxZG6ztaSRC76C6izOoryA+wlDklsbUVCI3L+ORxCe6R2GW8KbUSHq+I
yL313IHsBa3Qz8pEv3+8SJaRnTPDrKIR97PTLU7Ayq7rio5XrtZNzCyeBAIQUVd0a3T8NpoP0/cm
yTpQbdoiNx1j2cdrmnOujKV5cUX5SWRwZIJxnOiljvv3uDHthinfZDEOWb0qNLelvgoXxQNflVCG
wS8zNnf3fHfJkifx7FoybF3x5nXb9v+PYVxevbyZbktSriGIAPMNukpBFtY3d+iqt2r9k7PMNZFr
/kNY27eip/KzChN1ekCLTXvNZLJqnyZbeRhZUHlWloquVLj7zGaqbsmc9RGM7uw35nO3ldNlc+XD
WozeUy5+6Ons3Se4oaC1Ev3FeTf1oQyOwlObZtXX0soOml7IWFG1kEXc3O2JTK5UrD20krL4nkPQ
sFMOy3MvzI8UJoKiyc59QkOWOxMQ86JJRBrP8P4Ile17rIYJdNHFdrYlEVq2Ex5nbQpHg1mjnny+
vORsrem5K5MlHlZ1Zjow0QAdH9VkYPHONBkzykxOedmGLtDPFZeuea48DvaFzTN+28wg6X3VXMr9
FXIq/bxkixszdhC+0PhO7cUMFzYTB/22Uc4UDWXQeGK0n/+0HD7kuRVBqXbpHc+KCBU38St5Kj39
Q8lV683uyk+jgnTPhF/U6hTVuzBwdOjHE2HxAnddWT7wE6KY8fpLbqvF1U3rIJfMqmt7IjOnciyf
m2JlVRk75GrR/RFyquNxcrZoG8V0YWj/Xlb0Rpu7Pa1snjgdf/ohAshV+lrHPJy4PUrDZpEnddZO
BYvGaRfIY1SV1YkEelfkbOov6ThkPiQFduBF9yu2pL8mRa/y3KIqsDPYBz+SkcnpfLLcyyxytqdm
nNfHPQmiKW5TggF/sS4tRoIH0+qjzM3nS1Pk2dvWLn7ZF9Jnemxcii79zQyK5e9F8XNkgX1c9lTX
hV3PATNww8+G7cVKtCxmvMxu67IMWcYeMoCQYbVZW+SZkh3ubqpwJnYk1uck4dcCLFCviyeLGXr6
5qxEWvPTB9iw7R/Hla1oH7oHHIa4G2+oC1yobc2kPamCMd1ErK214x+1xvH6Fm66RaZYz3q+LKGd
aa9fXSjARWipG6vVLS97tBpdjRxDhFqeipNRDVqo1Hv1bPOWT7WlxoqjbDHdChSWMndPZZXe7C0N
DJQscFWV9ttlMCctjqK9WAGqtWI3Bb5ODE+5f53b7ZZ9Ss9oSAh0Wr8enCnwwJ2i4yAmmSo5efPI
OkxOSxoKg00n5efR+1uZ92kQPHeXcL1GDtv6JbF6+RIlpVYFttdMZCiLl2HE94dkcBRjtub+9BTk
4dobbxYOkXgy6odF1lE/Qezi/6VbTubnowY0+r7zy8ooguNyshiuQ4hoJyiNi9FILx70CJK4u0nx
nJRqdT++xKksoDlK3+NueNoFV0yPNz1xsOX2DDKboW8vyxwf736fJ15M+KIMFs28UCoP3+b1RUcP
fXThTBa8XMdBcqgHx+Muu9ECHGLhnG6iJM3Zw+yYzKwoo6oi6R7rTdyT/coYxvSpanrnzuxqL2ws
KYprosu/qgcHWRfi2UFvvFgjKyinxV556FcvJtRUgocB3I19d5+a7YfClOuyVQKgdbqmiRIyCSvj
mueB1WLWem9cxnC1hgX++ADafPXbyalCTS0wQGlgXr2dpZGWN+fjEZy7lttqlac+UccwA7057+Lz
MJlo0WAPRDpJi5fAKt1g4kO5gBNs19Yw7g4KRdKXktFl9qfZXE0NZMqmRXhLugq22b2bm/WECvtt
nbqbmbbJ9yURd201v5lL8ltJnSyWqCdaUElw9HSazNfOI65NJ2+OIhKfCRJdohrN3am6p8FaeZNS
PrIZoR7mB7rbdAcnGubUd+zfekvFOjZ1+mS53/AyaT6Nx0m3V7TUtv20iiwNa+YxwWpvZ9WYCKeU
tGZZn41BojuBpnZ/ZF9Z/mY3F7qf3p9Z9BjXjD1W6LnYYMIfd4JJX++u/hh21qxHubrIwNB+jYON
0C+LMUy9UbspdRcAOhmRaHX4EKNuwhTCHeKsCo7fUmpquICIvpWDgC7ZxEVNFMN31eXnMqR9aLr6
u9w0M5gN0gA2IhkwY/NOjKGhTv8sOqMVcYEX7a3uzYkN1nLxVes/q6WsbJPV9id8CSxlqaPCblXf
Jo+F9Nr2Z5bU2XVqmFhXiROljWMAf7kly7W7q9srTE/yB138k8atrNc16HV+syLsNrDOTpm7sUub
mAp2yC46DrEWXFhdJ6xi/ZxFqkx/65b6yS6I/ibw8pC/asW8E164Cr30d4cZIxKLGzARZ73WFE5/
mcemY99snq9ghUexSZeMhrQIMzN9qHTFeFhLG/mONr3RCPGQ1spQpO3MaNt00njzYB6KV4SLz1xK
4RtrT0oR0m+kQLQ1NFOBB1EIlAwlU2kfrruOJ2+ksjIntsY33i9MaNRzQqxB11nn2WDPWtHhoyqI
h9on75kxjzfgViPQC9hoGnVAV0bxef+rUOdwWWolcBev9w1P/LIn9Yezj3ZorRKKFjT/y1BXzkmH
SlFlZpybhFWd+88lHRwv7Da8Bd2W/Wyr9aTq5XqGU4nTcv5PiGezm+BBlVZjVs4zOhXjcjbY2rH/
cl3nyRm4/2ZD9IRMu9tnoxNLsMhPut3illChd3n9BPtnRYMq/mW44uRceoysmwGzgmB3ZeW1BEUi
byRdhH2Cj0NbfyuTV1LoLn4BlR0Ydp6GbI9YqhNfcDgN7q3Wsns5IUG6zWlJ8/qCYkgzn/6c+V7W
nAGANFXaWlH71kCjYb5uFgzluN4xZ1/F/Jms/cnuupcpF0FF4YC9SJqhkRS37J4m+YOmKeoD8ucb
u+RfVw9Kl1NirLZPNodyaI8JaUK29ebsUfZ1UV5Glw+mLVgP1IIhOdnfAU/v2UIk0rVuw11iwedL
RINO9f6bLfN726tt4Ezuz0ZTTiogmVX+sqwGMa/2PsYy+ZHCuLBUNbkk1VYFZeFcqJW+2wPH8LAt
31RXf/a4lJKKnQZ2fhcy/W/1zPnEGsNrO8JXq80atlhP4r60gKIcNd7crA/GhLAbOAW+qNr6sWh5
EVPgTw5t01KUT0nWfHJ1PxVVmnDPWTa3cF/7uiP+mSOfVVWguJLvUGTyJduyxJeqp8TlMlHjTkkI
BW/97PT+x+DJuLP4HmVpJmFViYqXBIgyZW1mKWZsABbFfa23H7olYVGG0Q65Nt4qrDsBkUZKZFKj
cphTlWWm+2Oak3PSOGGhCBZM8uTkiXtyyaHpkuKTTL7C33LtrcuzmDP4MrT2dJer+3e0DS9IBjoz
d6o/00KHPGQ7QCitvgsGfRx9nmaMGYmOxqgqb0zbrnm5dTfcSiscW28Hetc9zjDCW1raAPFUM43T
WJGF1eOk9DesPE44mKyiU4p3o9W7yJIN5bo3c4lTJlRy/bku5nozxzJsNtM+N3Ud1IvW+KjzSgEu
xFEG9cM1wBpdbxjlI582kizNKyWKltd+YpVxXvrrcrSKTRFhhWyu1XwFiHX9hJD00Kj2dTrJdyby
SzS0AsGo1CI5gDVn03qrExZu4bLjA9yad3s0yUb29E9df9N14pHpSfRIzU/S6X5jXrt6wm6CrWgv
ap8waqBXDupVrvFgLqe6mKfYSM3N76r0qdCdK2aYPBgdl+y0TGXYCvFWbwFu3ktvGM/UG+zi7mrc
JOoGDg8U46zGHZ05MvRapShZ54jJOHsUSmbcsn12CaP0h8rtAmctRADewgrEwQnMHhUAeuvTnIan
2o2HBq0m6fM6GLWwi/gQMQ+QXFAueFOsdX4rHbWAp19l2KAa9sZ0oQeXD5NcJKGr6I7Z1HC8YQCh
gWoFt5d1IiOUY9DbLinGpGCbpv9yljviV5mu08xwoRpe0bEfG2M4W31R8MTTche2HpvphLVGdO86
72qR6vLqDKIGM7XPSvNSG8p21ur605m0UK7Nx5o337pBfOZeZYEW68OVfcoigMcAoNdVLUhVjauo
ZItfZ/5D2RQv0rGcIJ8oNNDKxNls8utYsLa9YlxkKK1f5PZH5XKizVJ/BaCrAnf4hC74PcxeFUxa
NwTqbt4xtz6qPJvTN1GG2zy263Wpv3siyW9J9qR6SROgE2/R0mdRr5S/t6FKQ2swttBOlpGdw8OJ
hS5LyCvgUEHoI07BhOND17mJ11vRFv4KBeAv2kyzbc0v3JVpmJvWj96yDcKwJgqpyrq2rhdRDHO6
mMzL13R4aFwVvt3hq7ZcVPSZBjndboW7/pu3d0XFumWp7tuaXDc4gMgiFIx3lNJ9qMSeJlreRsSB
GVAghtK0gubmrPb0UDUeFWQ63hWTssauddPPFVB+zj9GHiWWq5YDdNgeTDe5tko9hGuRrwEAbxEl
Zl1Ssm2RYxM0vSR6oCmd5s9zwym6DoWPdSReDPtlMp/s6dzV039FNvxLdfNlrSc9aKX7c9xoIWZz
+pD2rbZ3n7YYbcDEyjjrayQFgNzSpWrsNm5Pj2Iz3GItUuX6xZOURvPoKbMWqGuZRSxIqH2bmjnQ
X6WWbLwSCBGKohXwbnDguWaVofWUcfszP844qhLVu2cA6yvQZZwLr48KEgN9yEP12mTd3xHWPUYo
fq4wFNxY3/XiEGB/mrvyO7t1X4tGgFe35ucIm+QnRXoDsCx96WwflE1PSa6XETnTPzFX1EGVDzZo
mvzXOUTUulJVo3kG4jBh3seZ4kUprVM+YTXw8tm+lERahXOnfuRjsp0Up727W6DscFnJYZeDqNK+
tB+Ne0lY2xolAxywkWJtT4toMD7Sphr9AczX39RJoAzj6ikGlzgEWZ41Y/5DKM6bmQ2UMwn1UIoI
0KcWhxXntZP2P6YemS97y5f2alKA+a5oQvr/zudPkj6uMdM3GsGpJSfI0dZQfZp0LTA9NcTLGK0F
JWtSFdN1tKunpcwrLHqBVa35rywTl6ZNWbGcpS+298xM5ruGtfMqBUVxU9qBo8NNEnBA9dz2aKNq
Agje2t2JJcFG2E6d821rLOsqM1DYfv9HpuDKY+a2L8cvMv303ob8wejbfgIQqi8ObOnz8V920qLb
KNnjU2ELDFoKm+d+/0tXTKvvSbM755NnPBvQ2M9zzrit1fpoWeblopel862esznsZTxjkj03OWCV
hGo9ffWxaskR5zl3zzHi1msDdl6NVw7nOZDT5sZ2sXMiSZKwQyDNg43E15nQjtPkxiJPzYu+EnxE
4k7MUTXSBKYtbkin4P7FvZo3dnB09ePqAvM381OCUdHvawP93iCSKV/q6qIV792wRBVVyTPrCapA
K9c5NvdJdm248dfgmyHySVdv7HTQuTU39vXkixfkhSTzR1FFWPStFXHmuAvXUrGBH62tiS1W98xo
2pvRYvOGSOVffdFO1YcwRH6ixC32BRzTaW6NOQY6DyaDcQz2QuDlATplXjKmvoMTM+8bfMUuzPNW
/Ru6ofvOxXSwZ3v7z2JfShm8IrHXQDCRhVOfsLr9mnK+a6Q5urQP2ihyzJDNUB/A81253IppsWID
PwIBK3OEr4Sbuv+bdkKndnKGx21JqeCz9bIN5si2NYq8OpnEwxnfkHWx5wzheUr+bbrBjTF2fUS4
00AxyPGI06x+yBQcW46SVPhP+fLNSs0igTnzGZdK6qsZnqR1fe1Kyz2lHhReOQzfKd7E1CqsdNB1
sJv8qS5X8cNdftIQMAEzxcYgK8clJv92JU0/pqh3xR3nF4N9E1+yUkNvX6Tpj0LY3d1cdSNUhX5N
N/074ZXeY7Pv7LK9/N+w4pdgPxn9lDM612356SbI3Idq4gLn4l1KVaRyJjRZ4qUs8B7vhw6/2qmG
8Jo5l0OPOFSfWgBMOEm+nEyzbUMguSrMFfVR9gbtpSUuaWYyANwVba3qeYT1RHvqi4pGnZxVkwiO
c6OlC1/F3Hw9tmlG7zCbxVmblTyumyZa9fE9H73u21A4j/SRzn3jEqcYFdTTsVec5VoZYemlLHoi
HZs44IYrIfn0kNZvNaPDlDl3kkYZDtX71BJ/4SpTGU/2MMQZFN9DqdP/p/P6QEmeXRuMKuX+MDOY
W54LfXgXhfYtsd3eH7d1OwvT/UT6jrduKWDbmXM0BmOFEmag1es8pkLintwlUHfi9TRWyhs4vb9Q
TcalozIHJmEkng+SwUHBjU7i2KUUqNTlOGah7CH85+zNLTDmgA+PoTb2XEcqMsbxXVM3Y5xiKsjO
uTKSjZ1Hg4cr02p6XkJ4v8YiDVabN//4/1h5vvEfFLSCgpXMoYGaEeR1KwP2hT98gYoS6fXkZNgt
zMQ9H09CM6c/Es21rh2T0kGMrxSR3nnYJ/oeP48r3LzfzBrDLMD4AL+/HqPFsuBpoxQA7NcilwM3
GGt2EAlpl0FeFdTzI+qlYtV8BCuWSVZZRWojcl+szHkNtdtvb+brwAWQEw0te97lcVI4/wZNfSaR
dXoorQrx1K5NNL/9ER+5hnbWikDdOUwLL+6S9cHCRRu76kC4jsQvg9kjHDL1xWTWfClHfQ3Mpn0e
oBBvamc+mgOjlm32LoOnZAFaGPOCic02/lTYr7ssqmddfskKxO5RV52T6I3PbnDdk72M61kMfCNZ
gnexa7IHcNVfzrY6j5q32+fexabrT6ue5H6PmeQLrkKHan05dDXdPhp2gvPv5MnG8p3VFCcMhmd7
WourVCycWSnW81U2catwieb0/c9Yx6fHJg+ZJHP6ekUe5yb5Ehy3THR3wxIX+lYCSyXmi1MT5ciu
UDd0fmeMam9Sl9lVus5D1wJDFVA/w2ybHOf11dr5SofcKSoHXB9DGgzrnN8GcVFct7rR2vN4eO5T
IuRV5Fn1NG7Yrq1qjCajsqK1t9/0GbHUbbu/vW2nfmsrT4TI/z0emnGpZdCl7Xe0+5/pVP3w5skJ
v96EznNPSaO0UdelRtBkzdUcncdMdFBe7WOdvfU4HnfG4qfZWc113M8QJS1T3wC4PS+IAEFrmD8N
N5U++URtrNVDEw/GGK7uAqKWm//XxL2eglQ0SxZlFZetbZoUJibTS+lWbjhY/+nMtW/4rsmZqvpL
yXCyLEzckDY9N823dcIAZ/lp5dzJ2hN+1yRkiPLKHaJ2XQA/EBWWPhkNQeG2/qFR+z46mhixShER
dnxIiKbaycCIEWiMQup9Wmlu+TdtmOq7XXd/jV6chVv+miWjb9PT3nCetxdjtba4WjQ96ErXCXtT
T5/FIP8SInWgCutWAhEA+jy4Wed30zafnWUw/TVV/uUYUs6bq7/AmayugT4pZpiRSvHTGXEg7Zol
LgeuyVWMzv34VlJSHuKUCiZVC3oy8gYjvSVdoFhz+9wiBp+tbngveddeNMuNMPZ2UT2CHmdCubAW
SnuYVvO+FL1ycxT3Q9b2y/EUwG9Zt7yo3nVpfZup59nKB2xRVP+l00ykBVm41jije7Z/qs608aqy
PbP3GGKTZ/GpGuq3gU+In+ZUg/KaoDZjxvZ3AIw5gXIWmVqHCsw8+wQKZfUNrOPfhyl5qA0goNbF
76irxU33rscZNAiRQO9ta2g5cgsL/H2+LpZ/21x8kgpuBC3EFUU3Y+cMNCNiSLX5RwV3XGhVM3QR
06FLWbVPR1Eie6W7WA1OIOIw5j1mIQM1ATfEjD6cvYGpmMu5oe7gVSeSu+qtn+mcpL9UXqUDRTwK
peOYP66LZmw/NdednueVUYlnBpN0k5fKJPjDWHhrlHwK+3G0biQJ9IheaLNVP0S2i66gbYkIsfZS
3pepFbmjXvllI9+XnjitFjrackwvaqzs12jXx883x43uNtMSHp9VRZrZORvTi9m4MzPh6uU4rrYd
ZcmMOqwHRfMZfYyIH0z18dFdUkYnBMC30p/1/Odxj3wB9JBRym9NCOWqFNuvDUCBgk7hBN0LA8dy
GzT22XyqPf2Xt6KpYdbC+aPUu1FaOSed94C2n15zZRU4tiQ+5yn7K0bV78SoP3DIPCaNy34n2/vn
2splys1vij5DL5g60Cv5gJAi7ahEaootHscBJoH9wHSGhDFUx4k7myMzZiozk1CTH6LgxD3g0oPa
s1TlNfO0PlhQZU5zuS5P+IaokZHrx54Ha6opQemdiQRkZXLyu1SSf8d8ctyH9s3c/V2EFcyzi+7B
1tS0GQUmWvt50vgZfFFDFBRS6+qbTdql7+jaEgxTt4ZGrcxsNUofPYyEcYlBOaC7hzndsVzumPTk
NN6TnH/qa2/Ajun4AboWoy2zStNj+s/qeHkD02YEuMPcwzgw8ZhUeptiVaLjQxgN9KbZM7/PKQBk
PnfR3Oh1kNr96fj1/QqUf/omRQAbTT04Pleb0iTunERE0B9zqBhl9qjPtyK/5am+2ybkeaoUnkI8
X9Exyi9Hypxc2E/mQqJCCphrbJ2MjS1/Ov7EFBjqVOs8WGOCOkN6dShbtuRsOE/Odr9mMXbtJoGf
WGRR0TexfybTGnLYqKoNRDDGojyR6E3lo7Ksp3lrlSsUxyOc+XcjLb1zKpVnc6x0TFEF5R1UnDmX
2en4oNndPTw4C6MZYz/o8O+fCRuTgaYbDkJWdylYOEE+w6RQZMJA8iAcXdYx0eWzKThM5Yflyjn0
iCJB2W0hLC0KyBaLCZXwAP7hvUtZvY14Lh5rBwyt7ZfyVjiDDAY2x/IxY7LgOAhx7PUBSGAXN5Z8
HPD9hS0/xsO6sbWUnpmKxFG2zk3hLH4sc55E2rImnivvKtIiDTqEv/D49KQx8ItVshHW0ZbhgZ6b
29uKuvFc84WObicurD4Q7PomVwY3YB4eZWQaMAvSgmldlcdiynaj9UUVA2Oa/dWpFVyFnQW1SLRS
IOX294DvZ0jPiPySh54jkyrXxTCksj46Pn6qGvGZvrJMTw50aaG4uJUh7NzNVNnGXIFYaOZ6tcwG
Y1KinUEpXnpuz6veND/zyYzF0P7GAn/XzKn4unJ5vbOQvs6KAMGqgEWmrW+ux7jqN0uVstNxm3n0
ikpLQtZBzuQlIq61Msil8PILe37zClP5anGqHYzIFUOD7J2fji6YgJdTaxGf2LTeAzqO9+TmL1Zh
ycDBoB2MXs82drTR443EKs+b5ATSsJL7cWPiQ1Zy+3Sc5mmOQzNvvP5ada44JUt1M9sMJdCr347u
dOECQ2FM4IRmIiqMUn7MCi/6F0irhSrpHrfj5DrukbWxrZNKqhAUw8r/eHMu7OGgtco2LyrrD3Rj
dnS388odgcZuiJTQxpR8y2Gc4+M4OOBcjq8TDu/I1Kwlaifrj5s20aSMlzYXTrAMyXAezZXBgpxN
Hz3chNLoiQXJ5vdt60cumtqlaT4t6yIvBlY2PDkMwgnMcE55ShFSS5c4IfY74EdOYT/T9KflGdpJ
cemMOxsYl2eddJcpe8yN9uV4ktVGnnXJV4WM9cpe3far1UoV6avsNX2cu9vXYJutJpT04/3wQx0f
gsmwFd068qSj32CoEl8tWnp2XjEoQiXS8S/7HelSJ8VAaXOS5jJN2avTTo9VpupR0jOLdMXyW9My
Iz4oWFBs/TVN3MgZLAYKRgYdV3o3MNhHMtKSr7OVLStKNDT6y3G85E4x4Lx2lGDFm+1neck7X4OS
dvI3oWD1WelVIn3KPGx2wMUq5V9np3pNMfF4EjkS4R2XV9VgLlQb8303T09I1bslodwrZmfv2o83
1S7mJRhNlD7H6VPfLpyUshY2sd27TbnDbF0rzvAR2N/F8sNLQe/LkUKT1KQCcoRyZK3nvwQsAExa
6Hws1oN8tNdTWSzVJ7q8dTv+rl69Z+aQHJIe5W/S1//2lfOzwWyPYdjqq/p/cv9uerf5nuXD+mgD
2+1REy6loxOOQ/9xvGL2XnTv98oGrC5m46PhBLp3eMkRh9vmF1vNtZv6TE0MONzinq1zbDRTLpWw
Y3+KP7vFeltJdHE4C64Ix+9dleEsTv/B5zL7XfhTzUo+VKDLodHpYSZpzhTNwGecdnfhuXEjtT+p
ou7pOUx3jht/Q0/wFxejn1gRRJVZoVllh9eSON3NIKXMV1kZEhqN9QJu+62Y2R2aEkMTVGAw4LoA
PkR4Pm9F/ochTPkoCdKLZVX6DFc4Mb3me8cbG88d2+oUoYWkZF3NQWmiwtXys0qLSpyO9ie3cwQj
OGgqPqcIy8ot6YFxJtpKbj3OiQd8ZWLlLOzPGhqpT+cy6u2S21wmaM47/r0TmV+HhqWyPqpfiFZK
tHezZGSDnEeSisPIqx+JDpgRx+kX0cayhblUpWpkYW0DM0YefzCfZMfiFn9GbA2nruCYIH1mp4QP
PO0Qhtyli/uJMQTRCvN5ysKClSthuUsj6VAB4yfsTpzMP6yQ94jJGBBjIFKHUfMnIkTCZqncE7qt
HRBbxrhw1xhYdv3/QqPxxF+rVcxnmf8GAWHLU1Y0Z6v+22ajQ922b/SUKVJKNZIP1w8vhFj/UgyF
y9pDkdKJcrLYJPI2mKwUlqzP3ntuRe9J+WWMKXaCwLNrpkla9VqSnRGwlcaMW7P87c04NjY1eTN1
Kxi6Vt7HkeA+MhAu6ZizeR0KFCW9OQ3slo9GbX4wltW9bu363hNId6ckKQJIPXYJvplXzFJE5mkF
CUFkbeANZZ0qCPmNDLVAbvMQGjpqq8Hd1O7RPt3WnNq1eFkzHDql87JqVgKeP02nTZ9fdQ7kx77i
m9DE5fjwlDxd6CgBZ1Af+5PMB7pm0FQ9aemkmauyBnAgaqvxrvm1Gfs89LADcghxsHK6PjR9NNrj
Zcys9Bmvp23d64b91y0kmu/miudrBlSB5WRPmmJ51y/c92D+wakAD6dF9S5Wm4irZCihmOCLwviL
8kg6D1coHSsjFmZW4ICrtx8yVGpLMcIwOQNIkb5eiY2wT7nU3GsCXXO1hR0oeCCvrUMUou5JHDlU
OIOxvKnJoD7x42yYzOltrINx+Azt8XVM7m/hGeUlW7hiefzCsRDufZRc2i7BFsmW3Yfeq3ylH9KI
lLJL0uQyYgA/4znYzW97EdXVXX+16MUDe1Cwu+3dcmZ9LIga9xYxOu6JlVu9GSq7rkgZ2H8PAXnN
pUsBhI+nZmEd0wZC2VbO7y+BrE/+kp15EoBKBNkNy/PgsiJLQKi7HVzFNpPDZNstKFPGsDZp0r9e
8gwoWBGnS01Su+l8K6dNPLRL8lKo63JqVHs5l1ryXpLRk+YAQp6e/KepDUavVTuvjvWZu8K4Hd3m
sulPXSOdZ6K44k4d8VjkANTs234afpi10T4fT5HRe5CVqqRuH+A3naQmbtsh1mwXK+sfmGt/g0o4
b1OBcrJM1QUJpT+LHlVhaf4p8kaOpICBL6qLRGY0XbB4xzT/R92ZLceNZFv2X/odaQAck78GEAMj
gjMlSnyBSZSEeR4cwNffhVC1lcRUJ29d64dus7KsNKWRECbH8XP2Xht5Jrq0XZvA6AGzagfc/baE
SzUhZ660SaARqrY/n9e2YCIs0mvVhXRQI/PbsBqd27H6VIyiCRB8mMEwpPslqdJTlZn3mH/YRSB4
uqxFSR8Gugs0SMga1pVpgRWl+qJsDdETbi5i7kulOuAEPoCJ+NBZzU1hm9nN5ULHYInwioyfZeam
PPBJcwZ94qer6RQqszzVlCi+FiaPVQORhC6pZzFOsTUkQmsfMpnsds/E6PFi7U1wDsmezSy6/f2l
da0bzqbJyiuvAslQOdrkX+q5MkH5iyKWxuClnwRgBQkp7nq4DPSR8+UU2cxrjaz+aUrsG4hGwp6Z
3MfOcBQ5QwK9Y5aQ16yqOpJwzUoxcRjz1TopETXqCBsX9xUkquHn/v5yulmvHyfmg9tZaPpB6vYW
uVcWYDCA6yvH4pq238dGkz43SV2j/lQoEqpqtxQivSm7+sOSM5cnI9rir3tEKfQcT2tJzx5q24dR
fGuKb04xmsekyl9VvmToshhThMZX1GzNz1sO1jDdtQoUJq3k8lzqagMcJAs0unHbYfhiFsjlL+Vd
NhgoIoy436GhnDEvyejajqrjrGR5drCT+ksXn7EXesw+asQqi34bdg92xbUz154gQryXxMAMxydm
rHpxGL229C97E7yKfuXZ2ileBVdZy0BqbUUTsI56HmHbYUx4VIUGFS79fFlc+nV9pfU78OcRQuh1
S15ln2J4djf8PzaOp0ItFYs6L0tXYFa+2PHNxLWvsqwKIqB5xzr96cbo0Alu9LaUAcPKMtBzewYE
h7rD0QQj/PB8uQAICpKby7+1o45mN2O/M6K6d5Lcu0Mn/ygHNzsOc3x2Q2WdnGh2Tpc6gB1BdarR
Hvmuy55NVWNxRLF7yrIMYfjlk9uMIrhUoEgeA8ME/6b0YQmixKnOi1XdmHi99hqeGObOvCPSXR7b
AfSAUR5JiqN1nELJucxMLp/YUNfHmwlPPsOU1PZByH3jlRyphwp1BbT4XHlIiWKuKns4VPQ9JY2s
0fzUbgJ+kPaAzFlFOoiOtNwA4aD1xnnbZqzUvGdlbOc/y0CkD2eZdCHhd/pZ9BkTxVXP3KH8sZeX
apKBiwfwcwXzJ0n12Wd8lh6UDDufgS8EUCgKacLohDaAPw1GfuXZ03cvilBH8hyVUhd+OC3ufb1K
2w2+kalq4hPxn8UmVMt8miyxr/Ok85dlmYJQWu0ZyTsgMMr7JKzjA8jNT1riQmhd1d9jaxu32N/u
mPrLzeXKj6HJ6BQu1KBLvqRamuzGGCFNM87GbrIGyGqrzHth24ZkBEXZVArrKlTi+6XGIq2u3A9T
2Pq13naY4ftsl8Tl3aWNGEu1wqDq+ZaXexPRofu5o2n64SNDxO7AqOEFQQkgqtWZmeGn34IRZZ8a
AuRCPmBszKEnDi+2T1HforuqEBStAZKEY9rOsL/4OpwqeqXPaX7IxpxOccdMcEFPI8aEnZa+zPTf
wViZS3dsQge2AJOXREvvLg2KcdCghEbjbT31ZgBuDbLepBk+iP3h5C4U4hfv3yyHEmt9s+kaaZ9Q
NCbBEvefL9/Sgr7YQaUJyN6ZuUNSqm1lgtDva/pWWW7deFRR9tKbH2SxN4otnC0+WOtGgyVMbC//
xS1+yJavuZ53u7LCgJZ0qXb0Bqz5cetHIKVoB9+LtI/QbNO2q6aGP2AeYsro0IVE2Q7GhA9k/Vgn
kXtKEj19sCL4w906f+mK9qPUWJeHTn2NDOCQMGsaRgl1h6C6GJHPkERgKQec2zrjbzuDhiSl1k6b
ciBr5TdGkvYGPjX8Q/2qV9yYalIlpRaK97R6xv2f+UupyXMZf62jdt+6vDV8d/XHqi30x4i9X0FD
S687uRlkRNHV6dNN6MgnWxfqmPUUZ5WOUIGpCqJ2SbtYCWxylOjtGTTkl4tzoO64AytfpDFjO7j8
UYQ1G9l6o59a3YxuYlrpDFNZgtdNxdhEDz12b8RsWIjn2ruJpcvGbtWkj5jljqndsAfr5pdOLU9J
mF/3jnxxKFY3iLVGvwrzT5M3xmipwJIyUH2Bkt1fRWOsdnbc3dJgPS5ciI1TOBG4VnZ+5iRoCGoa
Jn7dyfd9PTk8NPjLFJw9X3cYIJpRC1x8/XvbhfArxwum0tszNUnZO815APVGnZLecBENp/dxmcrb
4qvw9ArIJNNKi9mGsLrdMDjhKXkq2nm4qjWSSd0MWYSVm4yDVfEptupqh1vmRyjbaVvlOkIpbpHl
ncx01ANHRuUPnC/2gX6xd8Y0FKiofoSWrPaNa/mO6bqPQi+aKwbv15fvatPV7inXvTumUtE1bQRA
Am7b8/ZLhmaOeegW/dgZif1weehKNZdb7sJzwcz23LqxebSlUQfwK40AFEvCJq4MWMQFBqFwk62i
9zinv5Dn4T535xuEvZxxoR/F7KSBQSW3tSI4tdA7rXv72locaoUpe0a4+YoApLsd0ejXkTcf3aKu
/GXQEvaD7D5jssijHlOOUXebWh9o4iq+wZd1rcv53Xk6o7FfS2mjQeUryuXLsnrlLttT22HEN1VM
/CA/NFQg+AWstD56qH7tUhcfAAS+5HP9CGqS6JlUJFvaVnITpqraRyI3EAubGEm7/KMxmWfDbhg6
NearHlvpoTf7id9S7zrNGe6YS5v37WgyoyT1w1LuS6R5xwviATjkqWxphSyssCis0TNaVdpujFGM
p2VxjlWH9Cqay5JFFau7phcYnmbd9U0UCrwJqPDXNwcLGVOblIkUZIUlFtFtuhivRq9QMmaIG9qZ
BzmyWY8c2lYxU+5LJVK2SI7d4VDpbHBMXb5m9oyQ11KP3uwLC7X2pQBt4+7Za9z2OFgjwj9kHvxc
e5+JSp0tZrigvnbJXOSUT2YIJGXg+2b0bndig3QP0F3tnbIoaLs1hGGImAYgRomDuyAqNzB7bzHp
Zydb9T1ocKffdmXRntM5fEiurLXuaiGcHfla4SqPswrPgkKebJI5PHxBgVTt8a2IbaoZJ8djVpn1
wCbWadgFxARb/UMdYj9N+bgGdWx2bFJZmsLUpduTbUKX82bIiHiseMqlN8F4hLMA93jjeirZzqmN
62rsuG8jEMzcU+1BizIUjIkVbVH5YnSo6dTntTXeamMdBsp2v1xGgUKk313EnsfMHj9cBgKa4jUc
jK4+s2oGVc+Lp+PtDoRWIhJwzKvcLcIbOLA4Ojpt2BoN9z7EyYtHr+I9jL5ablcdIGSPeMVo2pWJ
QRPSHn+onL8W04SNxuQCULww8AHvAJZaR7kg0qntBQ6CYOkHTntbWqa7F3X5cHHRG9jELxtOpwlv
HbpnDymz/PVz1op6r9bpoEgYnBZzLnZ4Sc40Z/EUrdQvVkr0DkxZDT4kBN4WFdWqKo89ym0G1qhX
+/STTPN8Tyj1BqHi6+XHCnN+Dg2lHyvK2wIO9U0pIDSNkWnsnGYcr9Ef6l+BRsCt75k/NyVPCj77
KXbYzlvt8FHhfPCTvHwMZ6a1aJhZOHJvZ+V6jilw+NeuezKpz53QavxeuoFek6xgD9iys7l7zIVt
3QBMNLeqB1GNEvRUoeG/DmPaz2oyJnavwT5kpn+NvZUb0tT2qeu8c8Yw5Lq1lOXHA/O5IuyIEtAn
/Jrr1xmT23BvFHuvHI4dMQAnG3L6ibHhaRZV/Nho2jkU9HDagoacNQz9HZx1dq6hC87DfggJNbtq
zVYEfToynXGmjkYaMs1WzLySiA2+/vzOobDG9N+okdkA8gqIbz+/R+XSjftp/ZV8uwfm+bApAYsG
CunPdgoXebvMhi9WxZPFWyuyqGU0WqQHDZxPABEJLv3aMvb0+wt5A1iKc4Vgla7V3FsQKNI0cCYU
m2Ue5YgRN26DES3XEcgz0cqu9Ax7VyzxZMgxbQ5YLgqneq6RBpVuqD9w234qPsYpPRqWXh8NrX9q
Rw87Bx8tPMnimHuMq+ZPrdfPt57ePlwq5ZC+vT+GEjOgtubPhsrdDWD5tjEQWpXFPwC4jcjERbWt
cEzsrBnMp/ZimWTu5tiaGHEyvfpf/6b1/QEw9gfmDGpOE0MHXD2eyAs75RdCF0ALNbV84H2zw9LR
FRb1eNOK66JUFT4XqhfpenS3TXqVqncQd8x6snfVYpyqn4yr/9vsxOvktYVh8KN/C0/8jbe4//+H
sGisFKJ/QCx27Zfv+a+ExcsP/EQsCvsvVAumlEgu+IexMoN+EhaF9ZfpIFXwaJ0INAsmcKt/ARaF
+Mtkf8bCBu8M0/76Q91PwKIp/+Iz4ZjgkRzDcSDp/SeARSg7vxG2gD4CgATjyP+gwKESfwOAgzmB
92Hu2SmIFg9UvRpqJm1ifXY0/ZMay2W50noJ0MqAHkhWAwE7D1boQrCJGDjtDcbErKCaHO74fsy+
3nrGTUIf9auM5/HKrO2RvljPywagWzDaJaeO3YF0mT1FxqGiRDoaCXw9vm6guKOOPd82F1b4eYkd
mg0445HLoFShlz8KJkG4/xlk78asrw/p3HSfB3yayVaCYwlKIaie9DKcA9kY2T6DIcv+SsV34Pyp
ZLKB7VFT158N0yl2pR53V40+91+SEjYfe6A4joOExNmTyWwJw0dVna1+oDFG74SKoiYf4bWdNIBi
CQ4xGyu6RCTcFTotN8TKdXcdLrAsGS1XAwb6uWLHbM6mtiHYQ43fGb6EFX16URfbWmuXO32Iw4oh
NtjcA2chIkr6HLtm6RpudYcPGRl3Wg+WDuzKEgC+hRPlV0ZTMpxCiBxTOfTzsevZxEehjldmrId7
hN5GD3MDKvciuvoGxSm1Byao8pO5eCG4oraLN23eqomNu1NtJaUeF7fM5jvwxyilmfu50BW9Lvsm
6xATdNLm3blzBEsxt66vNyIqVvAEpnLGpYApsCvogHLzOYtsJNkL+kPSvG9hAq7QyZj5aFsYG0dT
7jO5jf3OjUZ91+mmfEp7TnZjT/P3kQh5niTpzueiwmXOvrICd5AizTNCrHEYxczPfWTLs6tF7UOR
RiX0FKbmT3IdjZR0w+FUp6n1eUpGSYK49T2MKv2hCis+ldrs7DpTW25HyawlZr2ldZJqE3KLLq0B
NZs9YQZa8qhjouw1tqtWacitNujD97oKvxm9qK71qbHvQxHHT/B2mawLQDw2rICHMWzjPU1nj0+i
mEZyD1Dm9qHNXnduEAgX7EdqQ3zjJQRSsKJgcL2nm3ocqMWt/qNcmUZREdLhamnwtCLB3atcEm/a
GAmB+23I0K2SMnOC8s3HsYtvEogQjGRCqtJieJxt7WnM8cHhgcBaxiNGmxu9xwhHK0BwKa8ydpLo
Z2PauAOsBdx2WmALgYHMFDh3m4XNEH7nelloFdre1ziqeV1nIBfDjFdKW7qvWbq8lkNCLzRdxKbv
IvfespjZsvF5qjrjhETgideQcC3d/Jza3RzUAzw+hMTxtjYQejnYgTfS1o8GbnN/0BQhJFMCzaJv
lU+AEmVC5HWbNgKd1WnfqQ/JaeAvyoOF8bHBJ/FEaCmxHUnyAV4Clo427Q9jlyV7JMiIeKVb4lKj
tI0njNu9ZENd9QhapJ7SuCgUHpJCLj62VsuvZZlce2bIdKlqmgehh/XJzlW2422ATM5MGRdlV+xi
ZkaBif7HbBC1OGpun+l3qduK7hsY8+RTnKTKz0E3b3C5a9l2LvUXkXXtrl8UgnrImggQ7RjHb2nb
QcwM8RVBxYBsJHUYcIWQwr8NjcYSKZAjZhBC137XZ2o5BVk+tOAkOG4QWok6mEu0vIYziShY89Gn
01eHxVl256zvfyDfjde9bnoNansMyPsqdo5jO7sQzPrRENW87RCOrY0hrd47c80ozgGkW/ROfj0I
jwDm9fmAU+oy9IEHgn+dvq2POMF+hvc64LKmQeLDwGboluvTVazHH2RXsCXDs3io4MVQCHm8TvEE
6jtvAGNY/GL6w/aPxaiwRMdVd86JsL+P7eRJI4wGk5ut59BDiA0SN1HDrq7OVH5uLLOOkT3GznMx
Ilg3lYxOwOHxtRgTFR+7d2akdfIhwQxOk5VfgeYYvwg62ivLoGCbvbbmczVj2uuS/CQzI3mp0zWe
rJ+MeW+FacwMJpwA5NCs6eWmowKrd5BureVVjLqFPMiwq4chipLM78xRtt9h3TpbZ3RJB+qR8NO1
OzqFB1iPHHEiXzCGG2bE3Hw2W39yaDAkXa1fj1llBKaZ2OewgP12XrUm8gTZDuNFofU2VjkrDSZ3
RAWV95hWEJo7r5IDI4s28xi7K7J4cYvJIjI4DCE3fhEt03G01+1AU5fzdTPjnVrBmDbyuKmia3/M
TL0kxQVdW1LtDQIcU79V4DYw7bmwZ1M7kQ9FI8riQNPRjj+OTMdYmcxx0GEdGZBDHV/vZ8+k79Iw
wIgtNoWbsRhBaTjemBJ5AYL4PdbrSkn+NwDyUpBQ2ZjSozIXjuW9YSxqzHmYH4vWV77app+r++lk
31Sv8rq4UoHYztiX3kG3/r0EEo6hc3Ol49lk1LwpgQpoI4Y2CuzG4Di2k4Jj061qTp034PRLYfin
av53oOl6drYFuFEKSLZi/bffSYctTRub2nz0rb37SQQMQk/V1XCrBeF713FFo/5+HUFVAs92YXfb
ruu8YSpi2kSbxNX0w2tjR9vqEF0NARkTPu9/8F6orvH3a2jzzJpsVMCJo5Z9cw3Dib3q7OYT5yV2
OOn20ck4uNvlOB7HbeQ7B3Xy3jvD9QzenuGvx3yT90j4WZnGHsf0Xnrg9wEf9PswsDZNG8wBhV7g
vrcX+53xe7l7v53lGzgpQxbbTKOC2efO2CWnbq+2RoDJ3S+/QpzdFYE6JFdQUPwa4/bmnx+dv78X
v19hmOu/kpoZ4S1dBKjO1wtxnXU2lpyP/3wE4w8P52+n9yZeNIxHKxvDy02cAsvv9sCPdtgJjt07
b5zxp1vnGMKmGcQ2x7LfnMyYtmaajfXkd9t5a9Sw4HbFvt4md0Ssbbh8Pmyodx6XP927Xw/55uQi
m5FMtnDI+ZgcjANsnZ2zq/fvnZr5p/v0y3GcN3RlLDNxS9dtuqxf2qbzQ0WfchMGNIFAOviNT4sx
oD1CC5PJ/CbfIzm6hxmI6vt/9FqyTZSu4bnI0d9CYknr04ZZR1HXbel6+clWfSFuZS9fXH/hb1Cg
JvOHd27un5aCX455ecp+aVhkhT5hN1qPGZo7k/uJ+X1TKOcdNvQfniGHw9hsoV2PJ0muz9gvxzEa
Ec1EMdGc3tIyZMbmT18z/3XxQX8IJF2Uwu+8gm/gxOv7//sh13v/yyFVsSw5Hr/1kDYmbHIsI25w
GhQ+bs97+wUMmSCdcTMfmncu6h8W2N8P/WaBBfDcIxe8HDp5MLfVfqy33adxq5+J5QuYZOzza+Pq
nxeEv9/J34/5ZoH1bJLeMotjJu4n6T1nAyKLd+7i+it+X8M5BBcWlYIwTD77v19Rq1uDe1w8Z/iq
hxttpBPZ3GTZfxQe/q/7xofQ8BwXo8rbL3w+2L1i8oDgUXue3Memf+ez/qcLZXIahgXbW5eXR/WX
56ITeuPqEciQHERFq907kQry+J1H4L2DvHn42PMi210vVYxCQKscH4CnrzUv/3zP3/Qbf14r04RC
CaeNrtAlkuOXc0FX5nV4Hhd/3vef2isG5XzdzFsVqKv06G3/+Wh/uv22JRx43zS6PPfNORmLNtBq
JdquryLfY1qCdpUwoZgPunj650MZa2n19lH79Vjr9f3lxBDftXHdQ2yy9tEBxcCeMEJKE3orwbtv
69+/b2ysfjmvN2/OQoagZTQcSyGklGhOqb/6zeJPH9Ho+MScv/Nx++Nd+/WAbyoTUHktWYDryd3P
W0zBR/gYeyginN77R3vvrr35ensR0zYw8gvBnt2uN6wPvZu/RHI6EpL9zon9/avtsEDYrgeVi9Ve
f/OAzMU8mzkpf6y4oFX3IDa2w7nfu++sdGtD928PByU58y9SKinR36xDxThPlLDYSttgDEw/9ps9
7fT4Kt1FeyIzt2JhlR2e4226f+ex/NPF5BtG81UahqDj+/tjSYDp7Fgu+l0LKphP0kJM/yYgRiIg
n5ZdZfhqBiRjbcnafW+PsF68t2/Er4d+cx/NNiqnsOPQhXbXaK+ueu+Ve+8Ab65qP1dLVDQcgBII
X5oPsfhxPBj3+MB8hknWGYtV8M71/HsRyxPz7+v5tv4KjTqT6CbX60k616a7dtc3Yauf3lu7/vjO
eaQBrDkPHh3qN3eOOGuX9GkicpH5+pjsr7UtNgB/Doxteozf+YT9sdz59WhvblaagTEcCshK1n48
M8n9ilTZCbqguWKoCArN3bjnf76Uf7h7UjdcmoA6Q21qrN+fzFJhsNU8cilqBoQ1eSaN/c7b/d4R
3iyTAAAhOy9r8gUdtEw+KPXpn0/hT1ftt3N4c49GepeZ08KdHXe6r28zlBG+3HaBtm/35Qf7878q
7v9oRPbfm3/d1t/Lx779/r2//lK/nZT9PxgzZgiu3f95CHb6snwhG7z/8ls22eWHfg7CPPcvVFcG
jQhBho9DZtL/HoRZDiMtQf3EiMykGlxLjn8njVkMTBxpMEmxKUh4Bv81CLP0v2wyB5iNMgqTa0DY
fzIIk9bv64YjPc+VJtsJQd3DUG490q/lQTcxoEot09prodYQRxC5brRszIIR3BlpfrJcEwaoiRNt
eclHtZDUxSqHwhXoqEWXe4V9Go1CjhSFdQeUKQwdhU3hPDij037A+LNMm9iI0ImPzCG67zVdepQG
SdbJ7zFDgPLINNsjEYwu3JzetR3ZjOguwlzKwC46Ww/CXtbTN3Z6bfLg6U1kbE1DM01ng1YiMwEN
FOVT0uMEvjVE2oanaVSRfY9JoCDDx9Ijj6TxuRw+VvPS6wc8kXTdM03aUI960c3iNco7zQ3GPOyT
U2R6pJgT8h6Je7Q3mnMAydYxF/JoQFQfJtK+lvlQFGY5f9VMo89KOGaphi1LjXX7gbxyY/xWqtBA
LdjGThGzN4pqLXM3TioqeRc12YTmy2skPXq3mLwvut3metB32dB+ZUDTB1GP7g3VkXAYDNjkoHzt
rLGZrvLIAdEx22NZxjttGHQsmFGhSgR5qhYqw6A6Zjji/Gxs2vF1wpLhzKeuMUn8RVDVN9dpqJnl
KZRkTWMdLcEt29t6SicTsmdPDMHHmVRvQkSIw23ws7SRc5vatH8lP/jiAp/uH8ZsqT4O2GzBQxZW
zjTHsZICtaKZM1f8Uk9kDhEYDL+R8A0hGGZtcr611on6WlTMmqYZW2JVhZG1J9rNCJ/stOo5E8D8
6ejrw0gcU6LhYYJiGZeOi8eZl4B5TegkCzpWZrL6R2e2FtcvwykpAaWJpj2AqdNtBEbWSlo3Us/C
FBjHLhHG5OQxKkF9nBWm/k0Lo8I6YACW0SP26AHRUg7RhvZEPEX541It8SOdmwri56ijpHJMrQEp
zuRO2HeTUXghNmGEtDdD45E+YTGubZ8VgcLzqa1anLpol9rlxwgWmNFtNFdaBWu+iUcdsawewaCC
WcCEmxEMIKeDIouhfyVXAN7q5GR1cx93SRs+c3BZHnqvWASfiV52IkhaQRQwQrZBEtpbIpi+zTW+
jLCn8hnIsN8vSyhT1IkznLndpE81wbjkh7lb7FVyeGKKWhjMiTHgKFoTZIn2gC6bdrKucdfZGi0S
mN2uBD1pL+SpF1a6hPfpBKSmX0ELullvQGtKKAmgC0piMKReg+/bmnVFnOsGTolGWBnZKbNOvIGT
2ukxSaymufJGoq1x6I0ZRjdmSnlK3TCRIgHCil8FTWTIsjtjqLBjC7frSbE3qwIF3QYYpTZ+mpYE
FxIR5DhB06jL1LwZFYw6xOicsrhtYZl7O5epLlw9kIRE1PQdQabX7LPifI//TtqflqbWsWMoALLe
RlJ+G6dFp3n0IS+44tf1ROjNk8lH0yH61Ruxusg0tpu9isK49BOvW8D19fPUn1NmxvU94tE5hUhe
libUmnCpyDDEUWRFQUO6OO4ExmLzS42roQ5aozZAXXhmadxVZITjVmg6dxOC+K5uFS7EGAwVsSvP
szkN4aHlqcsOJCvO6Q45urk8TS00VcQIhtfC6FuSIcm3lqZoGSxlseQPnSBxd1MpOQOqy6Sece26
LDQZUkWtHuVPFVxOdV/VTQMdkhGtDZ8mw/I9E2GCWPDeytsJs9qi4u9ow1wCcQtOENmPHstpH5PQ
vhxwhqGbtkfl4PYL3WEBbt10UIEupGILvophWwEmQbe/bUmBKf1pGlb37mzGUXgjp8SMP416rtev
c9GQ4qq5jI4x7Ws5RgomLkl6XcRCJztCGi7iBiI/XOJTylCbh+ZuzhGQNSd6a0bZXUclX9entosa
24OWZSWIs1QLU608pCrNnBr2vB3NTzjcncVPFtGI18ZMC+cjCtQa/Hiri3HXRCquviQoY3ne4ZTW
xcZqcggTLclD7feKx48VjPSDOCELqIqm+sk0idpdJ8zmi42NExtg2HZkIWx6KyWgGpqKkexnmZbm
FedSxZ/hVcfLKbdKE+Rn0ZbNSz+3gzi5rpkQ4RLbrCOii/TKTyMq/H0bAjQEjSvH/LnjzZI3UzOb
3ceSfgvD67zrNObY1A8dWv8Mnr9LUvS6kGOf/Sw0b0k3kaF6PZhtq4wDMxrN8ZSmKWjRcbRmceIf
ngusoyCaHiOSN47z7WyXmhOAOTSx3YCYFMGYzAOKOubtz2WO+OJEWMgokEKUbUslYIuJbIFxBFSf
LY5Vt4DV0zl+COek8J6lXTNNHo2a2jYsNT0iLmC0hjurUlq27yLyqm6K0tC7sxWl7o9UYRWCO9cJ
qRNwUobyKD2w01Qi1ZAU955RJ8WZaXiCEzqMJjBkPQsQwOamUh9BQZMR4RPaYExXbgNd6xw64TB8
aKDN5UwOXJF/M6OQlHh7DO3sThtTAqd1pWn53jNmiDKarVpkz6Kp4+8m9Am0/TLXJXadIs6nXZ0C
Kg9M3okewKCZyh9S72v3vrSNXN7asYdKArxACe2OyWcVEZqRKuMDKHZ3+h6H0Zg9z9JsHBizWkPM
TkSCdfek9dZUnHUqqDr3RTIj4sBT1XfaVUkrqvgWJ4uXnXvVpO1zTnA1FACiqutPBOfpoIXtCTff
tOldCKHCqNIIU206wXRs25islqFdvVKyZNZclBGfyFYr2hYsNJaX+IHpA3QcSJZV+s3iBkE6t5xQ
K08k3owxsU21nlZPEek7AgpRkfQ/HIctS/0t9uY5PhA94E58f+ZY3chWFGXiz3NI5JEGESPetxOC
PW+TI9otbhm7L3ZA3ms17fHl6sSEl2mH+R6Cd6y+9kgb5ns8vyxaG6/MaBkggunm7AAxWbf2zVrZ
ZHB3zsordQKlM4uwdz9tTCs8J3M9Zo/V0nmVPxflUO0VFoABlFTUuRD9dFGCsdUtzUVtqxr7UMV5
ox9lannqGJtjhVpjCoka2ZvZZAuENWgUPqtEFswqXdug2C1b1I2Yf/JnJ8wwKKh6QYarLIhWSB3C
vHhRBd+3Z+b+zbALJ1bWMzvxstq6GcTWYJbRBGQD1l36SJi7Y1zrqkrcO9NRRIO5uUyRmyayEuUW
i4tQd1y1EmlRp/OTm7SbAXg7+iRHtLqpB0kDEbXfQ2XqH2x71KqDXUdL/WQPeVE9TNPE+H9IJq96
0RazKJ8VCzSyEQdXxgfPSOLuUKpM0MkvaD6e2et2RBk4rE1rCpC9EKiFM5H0VZozHeeU9t/zWHeW
m7jsXPPQEHrm7nq9SKzrFAy6+twocn52reti/5E2TsstbLzM3HtLuagriBVDjVDCxbm1MypKjhPq
bqO+NzyTeK3BXsR85RqLqm/bZaSy7iiUhlOMLLyxkX1Orr11h7BrXuomQ87npzGcFTILeq178QiU
Te+SUKn6gMEyxcFAVwlIStHIxPrRCUNYyGpkjxCgj8vCk7tR4srnljC0fcC9Y4/Rfmmy2j4ukA/1
F2CnnXHWHDlZpH0tpq2Ws1t5PYlAUkVTn29y3aoYmSOZ6D5Ghp3m9wrL3fJ5ynAvXoGrJ3DHH/qK
pDDgY0Z6pShB2w0biUieTYcAuA+20eZaSr5PrLS7hBA4587IHSM+tKpRDWgsXuDtZBICzuWG2fWa
zl5c37TLMDHsGLBH3pgYt6L9NAg33SrFCko91FfTo4KDpX932jSM9hZf2uqa0IpqeHXEXOFSaVbj
LMZXI0HiFXdj9n1OkglVsVrYrS0gCjm5w7SIVAMlkEn7qGWpMX9QLMbNLpwNVEOG68bRpwYyV3S0
YP2UO8LLi/F2Iq5dBj1V4jBsaz4x8kB9XbsPTeoW7ROSJcc7gWfQ19pB2c18MLAgujesXA4Cu9k0
QULg3FREEi5limC/K8b2tRNdrvYigiIXRI42WC95IusCJ7yIbAoPdg9AxJthasqrkbyQ6LAM6D7B
jtCJDn0FCk5RndUZ4IF5AtZ4VxfGnN+4dD7hQ/clfBe/y0xXf4rMqERKL5ohSYddOQlYqXXNHBGF
fTIWDzPRDpYPdzweA0+F8BDSdboSTBjr6n3djLF1DdEbZGInuB0nat4mz1DolbO7gZELzqhkx6Xu
TaeC8AjhBOE7Kpl2SE5DMmTNiw7nDrxSb3gL05p4br6MttPYV0WVOnCzQs9dAgRl2hjUGa53CBtZ
o9G2LULE+CZBvdoVBKLMu0/b3gI9VUz/xd6ZNMeNpNn2r7TV3tMwO2DW/RYxRzAmRjA4bWCiBszz
jF//DjKtq6QomdTVte1FpkykSAQAh8P9++49lwOMyVjROakDCMh5NToCNINssbTkmn6CDCi7h47w
42ZtxiEpkUCZDIu1TNdhNDVHXDUl3sAOQJOoOu9bRYiVOs6SxAd4wTK4kg9N12Q9FtlRaVZDoMfJ
zsc6qn5VOn2MrkpqV6T7Uu+VtOyiCGgDjmqX/QqBwU60Gk1WO996tbXA+6B+V8CAOJLItqQiynin
8QJLlK2uBUnwSqMewGTOeif5KuLIbrcpfhFj6nmWOGaWsQ8qYe8NRW29A53MTBA2/WiIFQtvAn21
dghI4ig1xJ1sU2rZ5Bg31GKC/hPo674XsRzHjegSuPlIS1Hsr8JiUJPPRCjFk2AvnmQyh4zkuEHf
R1aiQc1GvG5ubQGvfw/7JISaiYI23RPQXQfwAYANuYs4Lbi3izq3a3+TW4pQFjxTlCYI7RRyclb5
4GPIKTExtQUrjClQOtu6GwJIjbyVsxz6CLvkz77BjLxDsR8YVzGaoXWELBz3XzE9KjAPMJ6MWzP1
sDrMkA02pKZHmsVG1A4dWR2GoMXWNxOCuXRhYHrCopR0VXYMRcGAJCPAf/Jlgj6Rt7ejLnp2w/Gr
rXG7CiBlmiOuUWZGYknTAnHqLGo1E4BrXjbjsShy2b7Xse84W81jOl2NMky9FUvJgpytsnDaS1+0
oYQ34IMFxf/PdLICBDjY746U3aW3NJZGSaoEyhPEZk2/Fg4WJnrNAVCHhW4gHXsOjc5XWZ6Ylm/s
u6CvFJTIga2qH2ZQhrg9rBgP0xBQjbhYBtvZE9v3sewXioEB4mykTsK2kf1t6XwqszbqEWIgHyfN
rmbsbNKUd86m8rWwo5YxYN/O/A70JmkzcHamAOBthakm37kmvM9z6gVO99INGvR7CfW8eGlTvcS0
GgbC3qRm7Br7sKnajvAoHvo1swaxnWEnenue84x2ZJrU5LENbta7QB4j9pt51+cqiTP5IL/Uheum
e9fpMpCoeugsRsNEUlG1uIQq0AXWc9USgbKKXW1olvjgauKdEX1qGzOOR+RBRQFRKeV6eFa3LSJr
sMFSsME5dZ1tw3VvNZWS3WLIIF0c9ZyqmzvHtZnD8kPNpxLlUAYm/AuMvsirbyMAleGbD0B5XPSe
21C08EoKQCSgtV34btEXQCGQumPaPcalUjrPg4HBheC50ijEEY2ESaXMcrFDzTpq7OUuodFeLNI+
UBJ1SePElAc9o/qwRB7alW89inUXVFCrlUCwXOEl+sfoynpcwrVgspkBwZvyKrA5AlNN/VKgqK8i
1fzsiDFHY1hX+FxSYFhNRHidBWyYyIkYF1A74/VpAltLtbaGs02QrDdciKl2ui+j1QmwCyPcs20Y
5Ym3Y09sBZCjU1gbvgD6O7UGFBUda09scowXXCCgxC7KFlLeSpgG9S4MtSR5brF3Eq1ni0ll52mp
Ax04RlJcQ3f1LMTfD2PipX51Zb0aZh8W9qd44cVJ7Ufk4QBP6OYulmvuZRhS4VnFg2Gkm5F5LV2C
0GisF1ULTX+FjXrMtxS2rIKwyXCUAmmqrnmInr2izWtno0DpqdxXLS680Hq2pKpacsdqXjGc59Aa
vNz77BSppUBVLKLR4J6bbdk84tTtAW+bRmIl+YtiDWYTXNxStAGYW2JoVeuL0WOAt1ddX/vWshex
SRFEV6qAcCvLZ4j1uzx3HeDwPtrYBjy3O2D8dUb4OpRwGEFiGYOoHapF1o++Maz9uvUcZDsKQSUX
yOqAhWEG0qyptk4lwfTFuqZUOagil9Tm2VhJ/LXcAQqUtlPbDXjndBBkrulF+qTUTLEbq/RcVxLk
IUbn6buS//mv1uF/pE1ypnxUV//1tz/FAd91FBX8KlLVLWr8pm6ZCDp+LKLnosm8rp8QQUt33bJF
XqkblYzmi/pYejNAdjP0q0t4CAvvhQqV+uXXx7/rpf51eOSOk8jSAPJ81+2BehLX7A7DVQ9Q1OjM
udat2zDEZnz59YHuGlccCNG2w4DWEJRoLG5+PE+r0ww49lCk2UWZLxIXpkJajz38TnE0feAfrycr
c0W3aUioZH2bk87gO80CbQTciJ2brDzm4QNbdqJlWdmf7WLATox9YYtSvPtNV27qJN4f1DRUjY6I
Zeu0N388aG5oSUGFOaGSb/LW6nlP1tThXWK7EjTiVTQsAn94/PUV/dmZ2li3acxI3eA19+NBWySs
FdMpV1TDe+22U4Rjg/+YRFwgKDxC/i1r3OL510e9l1UhVlXJVEEfpyvcVHmvPyKr2k0SiNQrf2uv
YfFLJn9UufnSP6rz0n/Fo/E/0CLeD5+7o+p3GkFeGJ5wNY7KeS3zoF5ozurXJ3Z/OTmCoTgWDmWu
KGd3dzkFuioYDmVMEoqnZsuQ8sC1aHtj7xDY1C/KZoBVijU0/4186CdnNmmgkEI5hsGzcddFUwwA
JUrWxCAGTNJC2F5io+rEbwbL/XM+nZ2JqU4xpPOTwZL0OIlISYlWeqLl31xTDl+GhsAMNUuyCc+u
ur8ZJz+7nLaGfhLnneqY9/PaqDUg2HU1WlmBE5mvDot+OeszvTRXEnYn4Cs/KlYJm6T8/Osbea8y
mEYoE6lUWD0bKIDv76RROKy1kz5cyWJhhFviP5f+qsYQ9iTW1QnW7MevD3j/9E/H48HnROEO0a69
m8Ip+7vwzRJoYdAZx1mBZ6t9zKBUd2e/RMC3JgrV7SawgiIvgn3+8PLrD3B3rYHcTB17DmyauoES
527oBryxbbuq+9WQ5GczsXYROPe1R2w4kYLkjw2muvlfHNHmWBJYkcrL68e5h4aFGYE65IiyZuTG
wYEwoeikJySj9S07A4eC3L9+SPahJrO6rfCk3p1krodpGtD1hOyUblLLODYViRHkorxg0FjLQPsX
hZZ/XlXNlnTeUQPz1ro7R2QqxVh6fr+qHdtbqkp/kH1n7BDq7hSh/ub5nJ7y794g08GwU6gsBpB3
q/8kO661xrNDJalXgTjXVjJL64vKauDXl/Buqrk/yL3OuI+KJMxVDhLpr61/KvLiN+/B6SX+T2fB
/aGhLjW0tXcv+b5lDW1TwFxZxiut72eAD6c0KmaNHAmx896DGOl/1P3mtP5p+PMmgqwl0ZGyilHu
B6MCF1cL1UxZWRXNGe7lJqJ9D0XqGGLXB6hXXH99Hf/pZk2vPoKzNFZNkkfr7jSJMba83NFHMHft
Ix11iJARaHj9+OvD/Oy8TFNajkaPkYXT3Zuh6oOi1RA+gBy0wtcW59VMoX02q8lvWnvTsjzTSD74
9UF/em5swUGjc2DnXiOe0REnPsIg48rIobMpyjFQmEfoP1a/uW2/O9I0Wr9bqQ05sa9hbJFkTu6W
rp0Cgbrffvv3TufuGg49Tj5/Op0UdKqFI9nOyRtmf/C/OAzmIXS5jsLTezc5hbpFgoZQx1VWqGt/
3FsAhF179+uD/NPj++eK6x8Hmd5D310w37fJKvE18qJr6xDCQrOj9N88j7uRPRCCKTyVQ7SOM8yI
NCHkFDN2k7unX5/L3TtTNX84F5xxP56LiBM2Uz170oCtG+ly2UavtI3TFt9AkG2UtngEwP1vnZyq
3L2nx4jSAveHmxS/RHSsm/oxz6rfHORuofXniUmFGXB6FbOWvBsJwiJVgdaqslKVhkg5ZI3Se0pp
HNSEefz6Gv5sfvj+UHfjASt1STojhyJbdJzJCjio62srNcyfkfCtsqFb//qAPzm3SXfOvGep7Dfu
Fzo60BGtDbiAig3Sfsjrbo3zNKBYVehb6Snab2aInx7PkGzODdyGgB1+HCTT0OttnRKaixVfoFQq
QgcLemc/5U1tf0oqbxx/c8ifPGNSlyq7ABxJtm7dPQAwh7KR7u2wqko3O6ZNGW8qJS5/c+fufWPT
KOEwpGsj7GOxen9mVe04NtkHw4r8k7WOFNzHwooy1XYWHehTu+13praq7fQ3L+ifDJkfjjtd8e+m
ECkjKDZtP6yojrBUG9QMqLRfH+F+dvOwiTFZ2fLl16Pmp8cElKGiYJwUiXfrKFzRRtXo3cDO39io
hONk5NmVMXbyYFPbz38e7P/UpH9D0v/ddV98qj/9x1fAgZDVPyVf/+tvh09x8ANQZfrnf+lIJ2oK
Sn2aAlx+5C/TXuwvoIpQtT80Q2GbxiDEYDtJQv9bSKqZfwA6QceM8pTFDoP170JSVflDxUKmMEg1
lgg2w/f//SeoGuJ2zn8tB6u7v39fAmOzwqj7x7LRVmxcClAwFAu5q0kt425UwnarkQdVKyQJirlp
MqCQy4T+qHsuZOB4F+RYiXKRlk8OaycgF31JAB6k26AVvf+o97kmD63ZmeV2NButf6cxmjqPnUM3
Y0HUSLscmKmbTVDIyNmVLTPIFJPq2vOuzTAs62OGMiLSaWueVLqP5CrUPb29eG6Dr4y+2F1vFdTi
QAXRMRg9u4xW1F+74MWMirYgQavy3AdvDArl4jbxmL2pWTkqAEXREj3VoV+R3VK4zx0akzXisnRl
6OoH3bDKXdBsH6Jj2BE1802aWoYSdvC6tNv0uhZiPx9zvVWnvIdwhMKvi95YxXleew+106nVuwFY
bFyPypgL2Il+i7sOhhsUzqxoEuLZtDzR1besElnxqidGRqYjpW/7xlbUIwPBSJpoT8B1XBLpYOje
2Y6cXkVTZ4T6C7AJOeJ4JNoofB7jsHY3sqil/pHkeNw2iQns+5MfNc6wb4DSlM+IJFLtgW5pGb9L
8N7DtbW51sVMdS1C6WjjeMkAcIryLFiuxozVr8CNm0SBVFc55THuEyXVpsBPas9zRQUZV6/1USK/
mgHLGCN9U0lg07zr8MIq2xy8l/bZkq6kPGx3nii2Y6ECDB918gB9tlIiRKZoQ2MYZ22JNqhdV7bj
ZhlfpCquz9JU5ilZfxrY/5XeNhHpaU2bkslMtJqHqzaquvqpJWxZAb2lhVoxE2VlR1/0xtMGkt5A
n8RHhQ65kxK5GTTlyqGPjvY2aFSnVefsWr1h3I+ZyUAmt90gc3mie8C8RWg5ZmcY16G5NWpT83ed
iUz1KcllpH/0deF01cIwkfy2SDz8tDzrAKPTk8i8MXzh1a+nj4XuhOqOJmpsb9U+41PP6kH20dXU
kBRfmtop5aqrGzfMFqPjdPqBBplv7q08nJg0Fb3Z9oRSueuP0u6bfOmqqdV+I4xZF/tG8UO2+XNX
6E2gktODnGqA0YHYKxvo+aa+AOlCLDBAPst7bWyvVL2z3/gW6Bu9GYB8s64PAECoBBAIgA/dqdXA
UEqMtCBudGVR0CXwlauCzRFC6ZbE3qhbGq4VDts8yQfAepRb3E/U47yBDPJwiMqNlVnjFpyK5YXo
cnsofPBbVkjMy8aY29yV/pON5jmcaUakZMlcbwhu2aGLMLrHQE0YIIvOcJNiPlQe4bGzvM/KjJMZ
wMPGg7Dl11jYbGHJ0fCTq5qIGISDnUSK/hSFST8CGxyJ4wCcGcXfPIka+xVlThF/awNbESc5eFFD
Z3qIkwPoIQ3FmCkEPJMyhwr4AS67Ng+Dix7yFPeUA29N2Mb6k8GqsYdsw8FSQPR2TkyNn2nhVYiM
IWP3rRXvVbftlC/BlFDrzOIsCtsdTq8ckbDLRHSIAkNvKVQgHTlEaOjEWneFwuxHWSh4SDsrj7dN
26oNauIEtfYsFYg8O8R3gbdOE6vajKgn8nYOdM6oLukoLONFq0sxvNiQRu2TWjdh/FLQ1rSvYWXk
BhZiKxHDnlmPSGHy5kWDtqyF/HhRu2aApJQodrONQrOmg0zEhXOqLTpjn3TkEuJBDHlKiqisE1J5
NFGNcq93tug3rskTeU6oaMZnKJcTCyjsiKVC4YzI+0sXDq17s/3MKdaa05v2StFGzdpEYWwbZFAa
cb30YpHCUIbdGR15TIZk2+g56n4yf9IedI6uZ96rqXQlrRVEnz0rE9kMZwkMM3wQAZa3Y2J1XfSu
0iEC/E2CUAb0NITmM9fLJqy25DqFYlFokWaeegsF1bxNu8ZcV9Otb7rY2426nnp8uQpt/WBYbWHu
YlMf64d4rIguQgeZy9PgSg8UdgtKmHcMvOB+141BEP21L/m/hdHfHAdVyVSD+YXVBrhem32/PPr7
D/21RNLUPybqB64Yi5WNYU3tqb+WSJryB3IfXXFwU3IUVlB/XyEZMOeweVEBMqk0q3La9f+31eav
38f3FEqkU3XqX1kh4euZtjr/WCLRHKDAjM3GodAskRvcMw3rFtUu/W6ms8T+ykrO2SdldYRUkN8a
7bENx+LLmICpdZyDEeTlTred4dGzI2VN7lk0M6DaV5A4+3pqoQjyOJWiOpRMM/MQ5ccqSINqXZXj
R0JH+lmiPFCiZNG48RaZVadBUk2zAwFA1jv2lUOrUubWKphynsV6nmofgSSegZaqTSYMzouZuPEe
RbO3JSH1lQvUrOpWg8hMkgt5KPpSxKW/gYdMhpethcc//xeh0Z+pMOgqXwxExIsyxJeQ3KollLF2
PzhnFFMWoTGEwKmO9qiM5Iw4RYhM2VctDus3a6SZSyvcjDG0dqGS5wKg7oRTCsxuk51qmEWLMHvT
2ogY5obABowus9FR+CFy8gopl0Mga/jNrb/uS3eNpCrEJEK2StY6J01tt2NdGqtckePWDoAHOa2z
JEsr33pdSIoq8oJD3C3HCJ182xGJXLsS34OHNbxo440+Gl974lcmUCGRBYoOMa6xlqMeESNTWiRy
IaebR1oHXrpWS65p8NxNvvW4cyEaxcU2YXFNmgnBfRYb4kE2D4LOUdbmz1VjHSLkbJ4l200QlPTi
Cuc4avZ+EIXchrxceohPukk85aA6AbIlaGD0pcVcI+pqbsfBBErJMASleTNnZ4A5pIwhh2EXWtoZ
xHG9Y3WZ6CX41RAvPdAYoyWPBVVjMB+ZIvMuu+rVVZMd6Da0jAtVrd8NGKNWrS+tKe8mkfEjmiYU
u8ZrGmUAbmtpzfrCmMUJS2f4v6SGzoQ0bkbHKgxWpzqr/GwBK65fqL7ZLRJbvmGKQtaXT/auCBQv
oP9Bdo91cClEMkervXGyeMEQXeSavwShvIjpGkR6QZIdMZmt2FdGvB0CZxuwlCzQzqVef42CZEdN
bUuez1nEh6xBVVqUJ8ToxETAbw46VC3KOiM1OZPxrsjao13a67EhE0Hoy8w0Tn6uLuL4SVGKdfI4
mumuDZJNYWdkUY4LQwzEI5C9XENijPe+AsCIylpaPbntR4mOxTMIBeq8ZWO9+krxkBkIvDJ7MxT6
UidRQPGgYBERXdZQAdXsgF/h0vrpwa6LkzKGa8QUOAeiF7NPl7ypoGxrX2xk324Q7ntifIKQB5lN
uJthyEE1bHekdrsGAYDag+cmS3LOd2085TXkRFQDIHP7G4DCnZnhGIq0hz7FD2qihqn6zVja20wP
13EfIBXFMMM5IcCCx8LxinzR+u99Apif8PWU22A5yhpbD4uoYeNExYMztMsg2HRNu5m+lHgkWDXK
ue38uQrkWa0IZORq4XOYs6sYXBPZj7nioJucqIpA948FCUzEtj1OX094/aoieBwMZ5u7k17vrdEG
Mp+If2v0ZRnB5+LPBPsQmai7sArWmsVv94NPpGrO8tpdBz1R9nzNQKdPBE7bElsUsujSWKFiH+Zp
WhPVAYVwJp122ccrccrJbCC50wUTKAiz9AIy28ilnO501nsrnCGb1XQ5QndcNLHcODq9qsg8W7s8
zjdOkB6wACGL9cl8/FSpjD3ZLqeDZd4BbO/c6MmfqkIkRO9mPnlC1AeMha/TpwQkdh2bao0DckX4
+AbG2NKA55nCIS+cryYwl9EP1k6fHFAXFqMOJNnZ+b3c6h+tUS/CMdrJNHmJHHllb0oCmrcsKKTh
r1jBY52rWvscdNaiFCOBFj3mxlWDKwq3zbKpyelIEFglxlJqsHwTa0/II6kiBBiH5UKOJG8E48Kv
q4Vq8nj3bHq4TLi85hV2UHIHxiRg6nO2XjzOR8XHumnti3Eb861aDx6toH6bhvJ0zfXeXHT5WRqX
HiQdThiSDldhuiqIxIz8q+o6a91GYRvqp0jNwWfLDZuzY54lB78lB9k4GQZJOsJ/9HaD4z8MGaOo
MvYINc5DED2aUjsJ3V+TTbrBt0Qo90eWMv+x6W0EtD/v6GHZUwoC31pBAhSILARYbe0uWxKjaovp
TyxlkSwJPdsQr77SC2+JSXHdaOLAf/PMWLY7NrhsgJ1DwWTBs0wUO11vehD2uHYDsUSA/zKAeZ0m
4unvDWRSekIbUbIdUaxtBs8543n0RoOwivjAC3U1aHtn7OcSJaQMoz+/rUakCORIrTLloEViHdfB
mabzFdfRKU1nbhtttBQgfWzt+3ByVCRbGuezvIKAqsyseNgJhYzBov9s29FcrYKj2WknzLfPepgc
nChH++2Xl8ojtY+noRM0uyFdM6j8wV02ToYjornFmUOkl7VHaLW1uV5saJdt1mPBqBB/F2sQ7491
ZO+MkSA+1/xQhUXes+UchGLtdYt5k4sd5y8FWIkOKh8Fg7ML/7Cq+iclw8tAWomtPLSEyPCp7ehD
EKqZ1/mbkIDBj3ajvXSZsYvscBm5lzQy3oTqP2Z+dK6T/M0zMLN2rDvi4EJ4fTAbKqopAR9nkVuo
2qPxMNrFWunbZyWzL74yEJmHwNBjyKgQ0rxg7gyXEpuMYxDSeEFpsawUsbRHsTRUbp3/RdRMsvYM
x8TMSfJlr3zBuzUvMgM3zZqI8JUCUdIYFhhaWZH4S3ekrI3hUsuX5PQQDTn1PkrShYN166ZbT+S7
LtTwN3TbzmK7G3IdQyZqW8yTDuh2lj/o9pRnPfLm6Zb1qdJIXuChJrsK0GpbkWVurSJVX0blONfm
mu1sy8EmoFo9yIKJKHZ3gxmuy8beVqq+CjYE10wVqNU0M3tQMyevZsMpEew5j7UbF2U2XQGttqdE
iXkj+02bRFTSHvUclQz0RMCS1ARQN3oGThsJkBUceOitDMeZ90X959d9i/Qb8lUSl7yp4aDra7vv
Z9MoUKuvTUppIiF3hSyRaeRgyXK+wPSdT3cBY830aM7NKt0NhEBPHya2c7KI5cJ+G5qTYlw7P90U
/XAg6nYdug3KTJEsIid6xSUdJ2ewjo9DMWqzwqmeTIr7MgdWntVX6k03zcfQmPp72X42LYFJVJ+j
NV8HMXTDjlxoyVbw6zS+kzQ6J21+Ghv/xTXPIgHKb4hlGw4kIASXyKkuoW1++OXaaiNCq4ed3pIp
hsMuCJOd6nj71lqbI+JfTE951K8K1Z0P7HTLAJN3jJo+kwRzFSeL6NLGJfLW/JqEyYIsNxW/D+bu
GUW8m9tTxiIgyWHoZV4KgDPcp8PzaMVM5NGCVLGlqg3bikVJM3ZEirVX0+MdbHn7Wh1QMxvIdFfh
CTtqYr6oQYvpIpjX3ReC8Gj/cvOVh5y1iGo2Sy80935W75uKdc0e53d85C0bpeDu8APoQ70e+MhD
uRfFeMhic19G0SJN43OY1nueRkou/a5AHTorTW0+TRBjms6R6sDLNvZGWK8dOpoowjc2D9CoI/LK
N8KKgQDMmJhDLZyNeK8UDO3tkG1QGrwKS25kyvQ5KLNOpVScQT1WZ4Vur3GT7yOtIiq4fULCQsSd
v4aZeknjU921p1SXuF16VMbpx4A2yNJYl5Ek04fqlz59LersjGIRMGueHIQJ7VszTgjtKuYr7zkP
5DrAAuCG1WdSBjfoEJdJFz4WY7RlXwdlnxZL5u/dNH0w0m6rIBwVARdh4gIzl+rCW9ejWA8aQOaE
NyOxEE3bHwQVjZQkOQZkXVCl6FNguuJCchOAZKShrvcsKzTRXeWdtQQqZV59Nsr0wwqXulZcNMN6
Mz3/Zmc3dXCuFpVmS5D6IglKKJtbZSEs9/HkKQ8x38ZcSglzaI/TizCpqhvlaI3r140PROPdypqf
6K23orLeyA1/wTv3OnjeU95VV9f2jqa1K2PtUdbpq54l59Z8D4x2H5AC5I/KF6978i1tZzkdj4L7
bOreM5ayDxyEy1pVl4jCvFnUNNfpG33X3Nh9YF1j+bnzqv7ixsMtdU60+vZaEJ+Rpb/q/nAtkhyv
5PAIBgCLzyFs7SNX6xZ2yVk1miOO+ktq91dKoKdU+4Zr5jas5Vg+Fi+6Hr13RfTR5DxshJT1ZXLA
Pk96m/c0vbmmzzmdhaOMc+T5u+ljddmws7yvLTsLUbdP5KU/suK94Gee9Uaynn4sVZrb9GPR4N5q
cktMQZ0r5F52ypoW11vsRGePQeS21ptvji96V19YMb/mcXm1Q5ei3Aj9DIh50W3dojmWVX2TfX0L
CPVqUC3E9MjsAjxaV5PEGJ8zGgfg168kRmp+/5CqPua6NZXZpz4YXzS7OPY5sbSx/VZR2DfDzaB1
L4nrXmHsLko8E1Bya3aAUZu9D6w4/Rp7kfkaW81SJOo67e2rNNtdIOMPx6jOTrwsPPFYlOYbW+dr
Wolb4i0RnZynQWHE7g38xtt0G0XSAJruH0uNklx3HozgbGqSD9c/Th/BlOLWavEhLz9FhrtRneba
NtaRp/lGZ4bAk/4x6NOdr4AJ4HtOHPFWrWZV3F7sJDnL0rvoAwMr105e3F2KMjzX1edcsw5dnW4N
s7ui+n1LRPkO0xzO4OA9u1b82rUs8PFUgqp9EUZ360Fuc2cvMlu7bnHw3eoYNGAIpU3wSHXUGvVF
SP/giYPQCBrXtMX0wZtEXMMCKGzgPU8nFfvFrlTf/dzDVnpJJvJI4j2HdbIj4+TqUVKGD5AnzvXP
31/iwY7pWGi3ihs53eRRuvPS7s4qI7sfq2MnP4tQP0yHcsl4zz31PAbeCyihm5E2R9V5obHzLLv6
SG7NJVK8S1khOK+9S9KZh7LxZmX617ApbPdaW9XR6MWjXXYXUCeLvlqFx3iiPoDBq46KLLYp3Sy2
VW/TP/X8capQ3xRRz6y639WVf8kT/6yg94mrbj+g4ATSHFtUviu73PVBttDU9GClN6c6s3Ww7ZrS
7mk6MRUfNJmyLE314aR8jvLyNuFB4pWXxzvcT8+de4rqV9LBfJ4yklip9FynG9D73g1pWC5RvVkK
mTLmOvbY3ql8xlYeG1U8Yna9ak1FOh2fS7cw4ZE56A8IOXg6Q2vvxyy16feNnnLWreZAaKYbKS8J
D2inMBqYQUvj2EMOiGr30UvHG4aaS6FWV7Qce8bmtoaUPQ2+aUSBijmWZv0cdv5leqIawz07BzXN
3lw9YjW4w5jaWe4VMdBVxvFZa7uX6dMPUBdcpaSko56m7/ujfYWc8dKTqmimZwIbbjL3lkplLuy6
e0nt8QVAMIiQ+Bj5zk1XlfNQ11cES5takcuECFxDL5+aiDE2leH1ekm9e0lropqpkXgfiIedVcVC
GvRNCnJFeUpHYnwGpb1g5JwnifIgjPpSfytj53HM/Vcq46p7rrEP5T5JxFn0QaLiO5b/9fR20PsP
3FmHlF9BKEOFrC0NPeDO7Fe92J71pBiPtnIWRX2bPpMv5ZsRsRWlMmPL4mZp7nU6x2lk471n0Tvs
pmeVRuysjrQdPmDOs7tVA6/M0J9nmbgC7j6mmrO3q3kRF2T5JOeQIQ6t/Fz1ybmok4MxBe9QlMJ7
yhhQX6ari/fwbDrJK+6cG22ud0yHFI2iP/9O0WakuUVeeVm8BGV5IF9h40evI4UdXnqQjy2XZAJi
Wr9UISGIrM2DlA229I52lJ2DKX6MBIjPJcufWNUeJBELM7LJSZKSm7yXG52iol8u3dKdTwvUnsTp
ujUW04yaygR3Ck9A5K8Ng5JnRBAmKZ2K9pxFDGvWg9OgweS2TtjzRgX4U9N5wmE2K7XhwXRfSJTU
6uYoa/GeNLwWPGU9/dnYPYwFjD2JWKatTjg207ccNjFJxCmmcteaRcTr2Lrc9lm2JM11G5jdRpCX
NE2dmecvyWFESUh76cFuvzVJcsDyN4vGYVYLE+pJ+RAYp0EPopkCWkngb51ZbHGSwNkVKh+7cVkX
VvOsr48WbhHhWdNdoSbiHSvyCoaUKN5crMc43QSttcIv+OCELHttKkbttlG0U0r1bPp1PH4EfxLT
3QVH0C0lS891Hoh17yvnTkl3Qf6qp1QgrEXbk19MmjLSgI2Vv/nGU6+wrYc8wnUuikfD8x+SMlir
pbfUO8pZE9yAcuN0tUAHLep43NXgcBJZ7l3VWfGWivz52CWEanbbLHLntkcKR1XvC/KrAV49TT/J
POURisbx84pLirsyLKoZ0i7aq+zO2E4NulhUpAZ1WrHIPQ/TgLHM9G6TDuh5ouN0TTrLIc4VDFBW
zCzTXVYy3UUVdiVykKLI3RHkB4V/r8RMpmLXm+KbmxZnL4u/xkHULwnjWwtcLnOlal9E26v7LAne
Y2n15HDtYUH/f+rOa0d2JEnTrzIvwAK1uNkLqhCp5RE3xJHUWvPp52OemunIiNiMru2rBRpoNKor
LdzpwtzsF3s68hSlekhXfV5/lxO0IxKY9Bk92VhEd6ekEh9Pk9fL1U1sdaLNWqSQn16BuhftJkF2
v7HwhphrGrQlfsOJWj5rgfUL67HaU9pWd6n4OZmmPWhVUm+TxHrqq/CpDfzAwpsiaDXFJePZaLQ8
MZkpsdQsRpq6aejUivYctOMd0lS/+ziI3cLrzClxUmw+7ErlmTvj0E7jWgTiMP4sZajPiyh/j1GF
ksv462zpT2Gb4JAA29y6yUpKRFLnmJYOuVWRbsXKuO1GZGKqDNhoAWMyXXhLC0WQ8lcjlPeVn1mb
/A55IoTTTkVp5kq7j2j+OcZCIa9luOosTHaQi5+Mpf+M/tWnWMR+Qeu+mHqd30DLILnQnpJUQM+P
PrDfJLhvG6jr5KZJXVURvaWhaFhY3d1o8SPS3sDUYsRjDdcbjmNPnUzBr3HYcOZOvyqlTHFCgUKC
LJhuJDEbHdC3K7SOXCXJnHrSJVhp/J9SPIW1pXiKW9SKBLnG+lmhohFNP9QCuqEWCSA76nRDG1nF
no2mZpVkOd6gTc07sKY/SQWevuxqNbpgfADZue5RfoGN9xvK/7axZHweKCgsUbU4icrXW1KMAPXu
26j2L6k54vWAdyheG4A3XvSxrByolOvFOzmpAtsfacdnqxoNR0CKiiqt5epRaTpoCwVOOT/JuhXZ
WITcSu38E6504aiIgrWgIhxZoUaI+tdPVqWOS0ng19xfsg7aQs+W3w2SAcKEylL9pZDSGrfwVrEh
p+/7oe/cPMd0YqL8147ijTakN7GmYUG9WhH9cxjZc5nzn2OdQWBOP8oK+TZgcf/n39Mt/P/Jt2sV
Z/+/91H33/Jv8Y9vh41Uaf03/jRRBUP7yzJE+AvoewJ9XQHrf+PMDPMvBTafZmLU8dYO5V/6W7BQ
Mv/SZPg6WEaYsgLYk3/r7y6qpP+FCRhJz2o1AXINwOkRruwjnBkhDlqokFUMKiX8KoQKEbSmpfoe
+8gbpw60Vgy8HKGgptGBFPQX4JXvAaunIeT3ISqSVnR3KIiiyrNfcnM/54/TcDdIrXsw7fd/Gr+H
mLn37eA/gcDN0ZjWAeMyqe8DjaKRC0BS1kq0sIVx42FW5ZhB/o9Uuk/DHCGMVWUMcIBcGE94PxRs
PWxUUvUCAe5IcfQtCiQHVaOnuKLC1aMoU5tQWg5FhAmvil3zEz1ft7jSbdmvbjnZNpdg0/IR3HBd
CAZYOkuCtqWt2Mf3k6crODZIlRX5gz++Us+Dxu8mbiDYliNt1HsV1enhVR5sRCrczFnbdxdAxvKZ
dWJCFlsxsaaOS88RJFaQBdrBZhP5yY4cHK+R3EMi7fuC6rX+mnqBazlAg3fGN8XR9lDsEcdPNt1G
cOULFJMz6+jdD1n3zAEemMvYNCazhgJep/YY31Tmg8EZ//Filc7svHdR1l9xGGXIJrQyGe6qI57u
8xtKW7yRHBHPkejB9PQX4YIQ7xFL9W1NvQt5BCkVBnMsEpGQVAg81cG4bbyFUb5TbcxGHvUrCgaX
hZTX7f0vkMbfQVdWEES8FUdy/Fkxriq0qov8VcOcLhjOFcPWcIyN7HL7Xdibq9nhcTReCrrI1lEU
gCFH20ZYZdQC5LVgjqe3yCnf0ijaJPf9Q+IKj6mjbNJ70aX+uknv+mdzG/v/TAz7bbg8TpF/NTWO
bvXYI6AFMjxHpRT7Vf3c09hRLgg4n1mcloyfGsVZEeTNG8/zcNmUeIf2iRmjLZnb8fg8Td90QJcf
L86zQZDWNbkWEG7U1lk+CFI0i1whcRn72jh8SVEWEysam7kp/yPyzjpZgHo4eFgZ3HYn1DhrbGBK
rhI0CPFdZTIHTaHFF8Zyus/ofshQC2CLwbg95mdUq2S6MsmJH0eYZSHOa3caPoUfT9gRvfZtJJDO
gTtRq12ZvUczVmaZhkFWkPnG3Sr7nrmRj8O8LfqKV71Em4+jnX4ehmSBQecDQc5eQe2Hn4c2RmoJ
MVzeyPrRdKh5sI2HXx/HOD2NuQ1ADJmyoXAqH69jxJq0SdaCxK+BjiMYV1GAUX6nQIc/jrP+1vfH
A3FWvQfmUGXPHB0PUyrHS6GjtRBWPHLa7yANnTz5mpRPZvr8cagzdyqxDJVUB21mVISOYrVdZ0Y8
AxIf00Vzo3qZi3UlDQVbtxG38QFiVBdGd+aUh/MElkrWLANC+3FOYsVdW2NWmnD6TRgCtHjnBDso
8zZteqdxis3FQ/7cej+MeHQCavJsFGiDJf68l/cgMpIv6Gq5gqPyAvPA3+//jTN+JQAdf8TDmOs/
PzgvAFvolY4mHebKwPMFTf9kGLQUEGqNTFBxHSo7KMyVV7Oh+0Yz+AlupqAVFkSve80pUh3n52J4
RmNgk6XqI4bJj1YbUcP9eAFcmJo37e6Dnxlhgt2AbqMaCRJ6iD+Z2gUC35kbls+N5QlUMM42BETe
TwR+q1ZkFUxE52LnR+VJcoXv6T5yDa+8bq/r584iebtk/nBuryrsUtTHoae+4TQPpz/W57auJ/Yq
AHgHCz6b84Gu8uSNYeR+PIVnLlhGuOI7kUeRrRO6W2TpJZe5sI6wulae4tvOD74an0Ep2ZEfXNN4
RinPJkGL7dUWJfGKi34T8rkz4/A3nBy2MAaymPEmu3AruKbDbOPSgGEk4uEs9dhpr8dr61WgiLxN
/HW78buMfegUD8K9pFxYVmfPlcPfc3SuhF3eJzloRL/7bD6E23ZDPetqeMtWS5KcS44RZ5fxwSdY
//nBMtY7dQaQyicIazLxEr0uPL8+/sxn77PDIR0t5Fmrkaqf36bY3Bd+sAsxpAts2V6z/4sWfOsH
Ozk/DkZ0lJhiR1kralmkb6fk4rYcCY7l1K62B79+hzfyx6O7NIFH9ycciC63zDgFXXBTRq80yD7+
+7zF10/+0YiOTmFJqPHwhqtEIWccqNUM+QZ1u/SqQKvJTqvxWkm0F1kUeWhFM0iRRd2rE7wNKvlI
41PDsxWURTHrmp1miq9qtLL1sQfnUGyxUnZUtfxMs1iyByX0rAKx2UFTvabQnTQGlFnKU4cS6vKr
78J9pRc3yDB5hTaBzRX6XSfGg0OidI97ZgM2o6HtP6BWahSDjbYYHqD6pijNr4DVZieJp20uN08o
+emuVSWfxHy6HRfr6xRND9o0SSjrW95k0EIPc4q6fdEAmgGa2WqO0MTbRYoUGx0Zd5khLKmq3aIX
bFQ6kJggAjemljZSe7NTRmaATShOdoXQftYa5aWppacEwpG9JA0Q7EFwdCV77cB3WYhOm3UFZnv5
nEbIrQoWCJ+6yCl7oWyP4+nv0QKzCCdE3BpGLiMO2D7o6EnYoZZX6Fr2lIdNdTtEMuCw8U6ORslv
0WWDMAxiG92S23TU9nWGuBkMMqrncFDR23VCa7xetHjXGeGDnBkuIgsYIXfFBGQW9e5ENb0lWL4m
qEmCycx3WRl9J4NDrw0NdzeYlsABJkMFeWL8A83cbEQiWA/CJyEUXkbEkqVQ/tHGom4XTe+Mwurd
XARXSm5ssGf15kECm0FlWqHJPUqCK7b4BWOJe2OVwDvzbqclcb9JE7hU2YBBskHHsmv0CGhwuAIm
71qt+55CALGzqbhecvEus0yc54zpAaJK7kXorbH7uMWTYDKdSWgHex6lzJnm2rqOUuullfGkBPp9
0yj1F2TPA5TLgXtFCV7ZVf8w5d1vHNG/6HEAWyectoWYqW4ZWYGvlgZtoZTyQinlAF7R3MMr/rnB
DsEt1QDQqgmsCHRSUV6Xaie7vYZ8UpQs/hQp3yD6dzepLF0FpfEdxfDInqXhKV86zZ/hk+0AkzfX
U6F+TrsUfGwk0aOhR8LbM91a0bhte/U33ruNm1tW6cXBJDharat2YsR3IhbzIZzBKlX28yJ+Ecvq
96KTiZaiCCSXj5BbYbmTC5gDrWJcNWF1i3SQYbe4MrYtaENlvlfl6YeelPSAVAVwQw5oziTPgEmW
bqOwGW10N54xOf8Zgi1CDit1+hakPZLoOCrOyWM3C4Cc6fhOVgqEQHWzQNvgPfCCKr1pk0fuGGG9
4ZMA3u3EHygVZiDQ5GLT66Nmo0u5W0pxeemi6VdWGpNXihXG1Sl4QscwYhGxESQ3lUpPffaFeJdD
GvB6CcBOvaJ2enQ8twMG4BC+RH52ltY0jWiAxzqAm4V280sZrg05sVz8eQbqphfjF9hPKMuC7UdA
HCVKrGKflamBRzaBeajgr+EvULYb0L6yo6cCNEpd24PCBWeAxhPzK3zrQmQHIYRWHIXc3lJBZb9D
vbdA+FQUk9umTx87GcP5isNBWfqXuY63eBdAX1O/zE33JY+WjZaC21KXEZOLAo2qSJIBgpm/IiVL
d72hPSFr3zhZKDxNOpX4aOj2rVmFMAomzJPV9WAQ4ptJo7QfWcnko24UA2eIRD9EAtcNqqRySjMI
rmcTk6RRfVMZeQ0iILxaTXKboBmKtBmKBoBZll2TavkunufWWaJW9toJhJNIaQCWY7X4KXTILYIw
21FMbyC5XseFtTV7RHwyOA61inbZ4opV/VXXEk8rxm+pafyuxuobrWBPkJObOFgffYqyS3uBloJW
/MJL+9qYhU+I1W7aoH2IVyjiYhSakyNC7sRJeF2j9KgugLqJLNJjM702QS7REThXQBY2mzAD3J5W
V1K73JmLeReoy11TGjfoDItQULqbaK49aTJIabX4sUytm0Tqt9YYP4p6/1BLlZuALEmF8Hu2iPdT
BuEyiXcqCFUjbLci/EKuirlEuKX8ovXhXW5Ot7oFIWExb4ealiJCpI7aa49xSvOzCIEIY1uCrCSE
MaRU9c/VLE+OtsSbZpC+jjlktyr/ojXjVqe5agmgZ5eQLpvUKokbt6nhoFdzW4jBHsLvS9MgtRVL
6e0SjV8g1j5nkvaAMvS9FaZ3dQTjIgu7J+RdPLmdXtQpxYozW9dUDdI2FFbXGVzYBVTr7HESdkua
fC+ydi/nla121Z3aW66SKbUDagelSybVhZy3GzKNvm70lMzandbwwOwFy2mSbAQ4nAY2pxDysRh0
fImU6VG3Gj5rHrXPrdo3AFvFBdaukF3h6tPvtVTJfRUgm1fplWCHbXPfReUXK55VP23Iksgs9pEG
UDnvp+9WYN6PlTa4owynET33EbVwjOGiymjtaCi+JrLgog/1EInTbVfpD8xci6wpVKRxiiUWlV6w
FYaXcpZexxEylN7PNlT1+SFCCtKu8satlNg32snLdTTFl3FbFiamdyTDNAThdE+RjwEJQlQwW3GG
r6NsdJYB8oYgf16dYFZggKUpw2ZGkd9uunGvmsl+0pUXTDS+zxxRXi2FVGDV8jFF6dc2MwC0iTm9
yC3426lJVKyMeOmEyVLYSRpuIzm/UyrLS3DNgKLqCU32uzDae+RhRVcGJ+dF9TRtTMm3Fr3fREEz
A6HkGM9wPoIJNCXbaiw6ZzRFXHSsq9ksngcrCNykN3adqd8scQCtYv7Blp9uMOzYwIN0IWZtpDDb
yioUjUzcBOTndo9/nCOJfN2oqX4GNe3SWM5/ZloNjDdOr6pMhQkVy68R4OpSxi2D0tfrnLU7tQ7v
K4RbbS0Ue8wmltBV1/dcYZmvIrzfZmhvqeMOXlsi9slfL+ymLX1l4UDEMKiPlyfeRqDNeYDWyfDQ
4NRhC4P8FfFp8ulEEhxowZhW6pq5R3sOnwKheWyU7l4Vg2dD7/pd21WfcwMkY0FDEyw/fM7gk55r
GkAKYDuSRTmoLch+5mVf1CqXXW/2d/WgWG450hEZcuuhHPRnMVR/pqiX2lqAxjGeJKA7Gl6G4125
JDrpghK4QSi1iJXnvStBQfUCTqlax/1AHOYKdEVPnSTO2ZzyyMSFbeHilRduk0bH6LkDkaUPD/KI
J7Ju3Uer4jNeLootJsNGWhdeoCrc/jIXOEWJ60KPP+t6ONiyEP5q4/IhVELzWphxtKnanwvlMGAN
zX2b47QBsBjF9najzAtTVCYWt2GS3UpVDi1MFXNvnoQhtNEQRqy3nduXLh0xLE+LHDMfmszGKGMS
ENxwy1V7UY9fy/WAwggjtGsx5JqiYHgtLoO4jQQAH+HUQGGahCe5o1+eL1fNlHx5m8eqvRZT81uQ
Ilk9zQX2M8CERZNhp1KGCEy6g03+3Bb5w5SGLxG0dKfIk42slR5c7+8zgkLYl+i+FkAei5SudQyh
ewyNOXMw0Op8DGXAKS3BPRn2gypm3425sLygKu9SkFi2siJN0+a262rJsYzFstUpU9ygTh8jIX7C
HgbO1oK8cS+NmWNkzVcxFmpXbNpv+BZ19tBk1UrVAw4nX6Hvz3Urls8A4+66pbnrzfQlV5aVCE4K
ohvwD4BxVXZvpddxovtB27w2avSQ1+Pg1ILyIhjDZBckvBQkFbQIdCT1EmHQ7Xkmr0Ayw1FqnUwj
uEKUcJ8l2kM8K9ul4woJE9nr5+Zm0cqbZEKwPGtuylnZQyLBLCj9HhiARszJ4CXRGvcCXm2kPoiV
zhWHUnMTNuVuRndMX9SvjdJH9sL57MyLldhilt6Gi0EdAqeHlZR9M7WGk5Mk20OS544pyN+UaLnr
o+iqnQIY7VJKtrO0T62p7qpuUrnuRDAc1XSt1FDHCv0uja2f4yCwZGbrpeAJE+QCbttZ+Vr1iuqK
Q4aZEw5RFNeoWmpJA4glmKg9i3ynORyqnRAX21FL/GVprpE7eAkG4C9pJGMca6a/FgnTG6m8Svsi
xl2l65ymneSXBd21XTvrT5wuuGLUChD7ufnKT7yq+njbKMHL0lXP3UBiGBT9FW0y1VEDBX2eVJH5
RoZsAsMvOdtmcp5xJufpEsQptOwmRdBovU8HrImMr7owATvpoZkGkODv0BpcsPmYvvbmLGwzZbnP
q8Kw56SWfXBKSF/I5qcm0qxPsiAjHZImPGwHKlzGV1Iuw5uCuFtp7Om1oTmJHiD6jtCIUzdtsyuC
oXGQjUvtKKlu5By/vH5IOhvjjq2WJ0+wizWOZzm7XsTONyrSvHm50isIKpFIPs3FJYg84pYZ6m8/
Dds5qvKdMs8vidW7Qx7f6ciwevj0CHadh74ZN18wOPgWRQtNVLOp+XjyoxSWJTrwNTCfAOhfmmEj
Mec8eoul5xerv/oq9vqsukny8jPgP6+uBMlZjNJrBWhe/QArQc/naYOyv7gJ5yL+NHTW5NaAuR05
DCu8UK2tgIiwj5sANJNAlTd5obcefODcrlD5sgOVa6cv8+wVU4cnoRkfxEY0NqGmqlsRpFZlxXcK
sDEyL2hVstSbTrJWAOpZvCfFSRzWSLzD9KnGCKMBhKI1X3q9q1xIdibpnRDbYRFkrqXlMlenEiD6
kBnPZVap27Ja4T5cRog65tBqxbC/HYC43BboZTl5zYUilbPxo4F8vWXXkmMno/7KjbUya3guNZ2Y
b1KRP5UPyElEHHEbucZaQkcF3eXBroAF7B7RkIlB7QopTNhA4ZYXfjeqeAe4XbMLNbxpQphjvBJu
+joDZDfV32bkwK/laSovFEultcpzWgVSEXamvQ7K4qguHqMek6gCVbTBH1zBBtv5Uu/bTfiyVigL
L3atL6WfuqF/ych5xZt8FFk5kpJbVuHtFokTX3oChRXdK77s0XpwISU74zX6JLt0j/XYbbxTvgZ3
situeaCaua3tPi6Fne0M4J319wwoR7CChkpGIEb8jrXL3W7SzeirPvTEzcdhzpdggUuAsqGdR4OU
+TioiUKzMYWAp9taeG/8txrsreZJG/Fz/TzuLgc8N78qcSRFQqgMXM/7eGGQmFHPHQ0Tpdm2Cd82
vyT0drZ3dBhjrZoejCkwo4gXFFXRZLdEboBXjhsBgljJMW58DwrEif+pA/ifRqaOrAJYoFV+9ViS
vI1CnQc3H6z1Zg97IN+Y3YFFQx8T5r+tPX/84c7N40G4N024gzFSd4STlxOuakdbj6EBfP7PAhx9
qFzgyRKjCOQb8mMmPiSmdaGYfK4ZeziCo6809tQmwrVSjsuiixWDveLJ4x//2SiOlvfAeScsOkGK
Ch8+jTeodgFXcHYHHY5j/VIHX0LslybP8X/yi+v4UbpOWGtvjVEMnyj6F86lI+pc0+ow3lGHAeEq
zsaaLoYWf1XlT0bx2aoMqiS6//HUHZkJnKxo6ai5UFj4hYHfx/lR8LU7fbPaXqeecNtc2UChPWOz
jK61UX1aVRdbNdK6vI5vgMNRHrUaDLkk44oZZXE9e/0m3yCDRB+l21ye0Etb6ajlEC5ThkkeoUaI
6UFAwa9ozEuC02d7b4cDOrrSKksm02rYT8IW8Y90ix6z4n9NwPe64T5wP31aHN3HXGZj3aaAVx1r
Y5YgdR3F6RzBVX5+/HEvLKI3VNvBolW7qcMejjGrHfJ1EIEXCbYLOFvxAibsUqCjY4QaZjUEA4GG
+rPM2zVT7yaNyul4Ic7Z/urB/B4DSVoBhxqzZLWCnacmFmgg8QqmVvMynzYyCKbJU4CJLY2t94Dy
RHdFEVzanBd/xtGBE+QqBq0549XswY1+hle1E3rxDfInvrAPdlga740NLsubyAt949q8uZQ4XDhW
3xKcgy+bGaEqNRXzgMbXVp0+D/m2qKQL+KMzmENDO5zto0Mot5JQasR1tndW47ZeucXryBmumx28
XGrBbryhyNI0GO7Z+e5a8hJvtsVPJEptYQsXb99Lq+zoqLIq+ArWepesF1agddyK9V6EStwJxaXz
/sJx8bbRDyYYW7LaNNfMrPuxYj35vqlt7gyHbDuwUTHY64+69/FuvfRNj04o1Cybul9vMSNPkDIc
fAEGdxcazsdhzmBZ168K6hooBqjWExMQ/IJVGJWJn9oy7BIags503d+idcIWoleqbWreMDZqZYtt
+tme0u2FpOBs/n34E46GykvFqPKFn3AV7ay7ieQ/c0VvhRxFruq2bmDfZl5k28INPV8bYxZQDB/P
whksiqkwB8Yqva2eIjUqKVZRBMbdYgVedjvdySF2cKcvjsQRPWxyHwbC44Wgp6uKZF8Hfy1x8Z6m
j2o0xQjooOnQuIuP8o+b3K3AZZRPHAi9T9nmEhr7FAtiqm86Y+BfkCMTjyaa6nfcmFqEHEtEJajf
5tZrKl/P7XOvfPt4bKdPGYYkA8qWV0Qk0/o+QcIqFJkWtc14ynS7zB+2o4/F5OWnzOkuMQFdgoYA
TghI7RilZhoDrMJGzfzsuvqc4CdT+RwIjxqFRQC7b88nWuX19uPRncn/CGsgqi9JErKdq3bcYf4n
5SGOpugKsFxGj1KlskXAg3iSI3nLr8svjXPDNFZ/Al0D7w3I/X08JGlhr3a8oOIh9MZasKepclVU
7y+M60wcnSEpiHPTTWBg7+Msop7m3ZoWISbxOnvNXezlIIQWp32W/TW1DS8e42c2gc6aJJqoggU7
fhxOIW5KRjrmfk5+pH7DMuvjMZ2uRGudNnSHRM6Yk7/fGpGSjvVY+OI+3OIyv0Fef9tt2ktL4jR5
pTSOCRiGSgDa4AW8n7qx7lO6ukjzpq+Ti+fajfG4JgC6L3+69IA/M6QVmcn6Y9LYykehSl2vzLrv
E+wqeARIQE3U7nYwqIUXT5PcbrHSddPs88fzeHrdMj4OSQ5I840G8358rZmL9PgGbv/mmb4RkAj6
q3HuycKFQKeH1BrIUCV4DTjwHFuAlIZZ4hXI6BoZVqYOY06/pqxmG6tPi3QB5n+y4Nm9msWy01dn
I+U4c2oKuYtCVSj90hD9aEg3dZc89kLgfjx5Z8IokgavSRUBI1vHyFatFAqrL6Lat5SfBjTHTC/c
QMouXKQn68IkwkGUo91bCglly1mr/rd+1HjRNvcvLfWTHWsyCLg2q3+JJnJavF8JMnT2RNVk6ILy
phHSX6Ji/v54uk6vY0Jg1aMq7FjpFLSd0v5KGgOlrtYz99luRbmR4xUOkgob2CxXNR0Kt78wfac1
pDUq/agVs6mewrhjSZwLEE7F26mugj+OTHvFAo9ueT9ssk3pKbv/l4EehDxKYpuyh9eYDevppP+O
7qk77q1b4XUlfIhb9QoVL/cS6eJkfzHKlTJkiLquYTl1dHqIMW3xpFiQ7Enk3NPnOLHzpGvsxjB7
O5AQHV7qTx8P88yKQZ7CxE/PAsAFJvb9iml02mn9FGHZ2F/L/XOVf//4779Vvt5VDsgAuP3h+nFn
cYusO+MgP5c6pOEBQXP574JN4WOiCvmp24TgLz+OdGYjHwYyji7iKm7hbAeQMOb6tli+t/l1291/
HOJ0sjCPkNRVMhbK4gnLEHYHrqxoBftaquHncNMllxLuM9MF6RKcPcZzqshBe/xAX/q6pZFIjr8D
BHdl7tQ79OGcZlNf+DCn0wWHE0ImTwt4EZj9vf8uOqr7LETOvaB6LcTHluq5/udt9o9kie+qX8VT
1/z61d18q475tutf+l/CLXTPv//y6n/w7n8gb4gXwkP/q5kff7V91v0PU3T9f/67//BvR4XnucJR
4UfZF93618K4LA4pr0z+wZo4cWJ4+kbH4b9e4+LHL/77W/Hzv7ro139tml/Ft59x8as9+VN/s2d1
6S9ptawU8XKD70QG/r/0Wf7RqknMLoBntWoB86X+hz6r/KUARTBEHO9MLsKVwPQ/9Fn5LxD6/HsW
9LCVRvOPbBqOcdIYf9ADWOmZsgZdhpTv/WpoxjkbEkR5XTgsDsnup46rMFx0pzWnq1gIt13zWs3q
vhuzXSmUm9GyNgfzeP/nRDhkvb6Z5xwcFH9+wjoiMhn4M8crPweLmlhtn7jmzXCdes/o7EbuD/VO
uJndF40dgHDnRvpyIeo6sJOoKu4YZLhIzhwfT4mKiyg25Vj4uECmPMWN9/kmBvOu+/r3yyn10Qn/
Z5CaouFAsxKmj4kVU2f1OA/PiTuGjR2HyV0HPFYSRB+evi3QVPx4eEeb/CTc0R3WB/BZtI5wyLXT
mLRNWvkKUuT/WZSjo2QZdTRg1ihkjs6w4is6dGiTS9zeozT3ZDBHOVQqp0h0hnyqUiptEShiR5pm
apS2isb7eETnQ+EyKUuahb/K0XagAlsB64XXk8WlL7XRlbrQlS/kvSj+/DjSUWL4Z1AE4GQwJXwe
j+ZOrQPkWtcF8aex+G+/xo+urpM4R5OXII60iCKTl4v5HTrAnpWDt1MFnB8wWFBKoBCBR7F9S/3d
U3LdLc0HnUb+oivOxyM+f9ZQ0NH11WhPepNDP8gIgnwY0UkSYWXfKNRW2ptua9wgaW0XD9nFCvBx
PeDPwHmS8V4hzTkh5jWJmSf4ZScu4j/VLvfKjbpLr9vSThUHZtEO3/ELi+c4RT4JuX6LgwFqTTL0
6K6wySlBWJoHBXzT2coDOrE72Z4QbnSvLmbIXAWnB9nBONej4CComMlmHOEOwUJSfHOCuoli1JWx
UTytJ+ClyvrZdXsQ7uhk6aC4W+lAuJW7pGzNXboTNtjL7y4slqO3+8lcHu2PNJODWZiJI+4NH7AO
pWwHASZHeknv/uHj/STW0R6JMMDRzHWprPUIafunyZ/7xoUxnZ86BCtMrC1X6uv7LzVoYTcgXPBn
y+f7dLPsVR+Cx4Uw2BCcWRHYkAElMEgdjl/rOZjcMjKIEw3KV0H9ZXQI7Ie9Z1TiYybre0tJr6ZK
2I1xuamyL0OXwEmABIdEdydAh8gHx5pmr7NS3saIqU8Goqw/NLwDZLBpo1lfIax8L0uhPRkYDKSC
u4yhnwuqY8WhPSJ0Hc3PlXWR03X2cDaRlLAsXtT6sQtfjmg8kqkI68SvvTc8yzANnqRt5FdIp9k1
wLXWlq9THxXu7x8vxrfD+DhZYB5Xl+U/ydf7LwdkVutxvOE6lR96S0ITfbGTGf7ePKEISs4eRd95
gbv98CsxEIZKNSfIUqA7PZL84vQdpSdfw9S77RGOLa9hgthZALkS54MqAMKu/ohXldcZjdBU3pXT
dwCp13FeXdNPuUcSh0O7+tHV4M1Q1JERi5e7HsHkHj20V0Exn/txdJMMYqxe72Aj3YD096hRbcMp
cmuAMZGi2DXchxi0KczWGwRTbDUUkBhEVlz7FFqU+rDe0sE7RmXuhaOwCzXzGu+U7apBHc3XE1Mc
itazafVIYaFqHld2YwpPZhg/R/Cylkh380Ry4wEdoVG8dHWsb7gPPsAxzKIrYuj8GlfHUimOJd6L
4X5YIKsjdT3qX4ypv5OTzFVl9VLg9cI/Ccw3B0pCKRH7+fdfPm+XQYpUdT3SZyQnAKyOtnzfeJKD
Zeuv0AUk+PFaW8+ao4CcECsLl9qrqR1fkrJRDt3YETBYuc/sMdW8WoJ2m1jPyqA56XBJX0A+M0QD
Fz/qsNQldTje74coWYFeGCMR5Y1w1+s2GDgdgEaMcp9tfE639U1wLW3y2B5wjLB7FKjFbfmzcRC6
9i512M4cXe9+y9ENWpjR0iYr/2FWelsN0NRNLzSoz0dQoc/jTXcKfBKzoEB8FsG8TH6dUTtHA/TC
FzyX5zCIf4VYb+yDGxkWuFRIawh1E2xUsBr5TeC3rrZXt9nNxXLV+c/3r2hHn69SJIH2EdHEzUCL
LvfqX+ELbpN0Qds74cvFi/nMKfxudEefyJyzjFYV8UyyOI4Q0Z2u8BHZT6/WV9kPkdcRduknoFYf
74szD6h3YY/SnKkK1aQeCbuAkTYizjpYaEHQ2oNebPLsQnf5uP+5pgTcnVTHcILGnuf4XYwsXVPG
KALQU7/Rfgy+tEPF0gs2KFU85Jtim9L0fKm8eNO6s1v+rPbFjfz48YjfKtAnR8F6EsDEh4pvHX3Z
iPIZWnLrkHleCdFVU3+Z6ZxZefoM7cFNkvSOBwtmHjtd3GAXAt3tN5SfbaY1KLc94ari1WO/G1rx
sYsGu45QKdd0e8AKsS9qD04f5DbJFgCZWijQzUUN+hfWTF2QMw+PnSbwz7uN2KW4eg67LvyHJfg/
k0xfgfOOFH1VAnu3UTALhqUXrpOsPgzyKkl/NdaL+/E0nt+OB1GOtuMgdVnfKWbi6g8NlbXQQ/CR
LlB1ux5hlwrxx/iikzEdfbR4aCpK1oxJr1+H8VUDPj/2si03nV31g03j1MYXmTneNEnur94KlRwi
4qjYEJJddIjQKvxmhOMqzLgJ+8pO9K9LshPxYBqrxJmiwJXVz9jBXdhfx0ivkx9+tK8R7p+zMuaH
NxREYCKvCap10+6gJF5+RRxDHE6iHW1nWQ7KRdD4KD3WQL0dPxY/sevZDteY1vj6rvEmD3/H/+bu
vJYjZ85s+0SYgDe3MOXpfd8g2GQT3ns8/Sy0pCOyWMPSzOWJP0J/REvqLACJROb37b22mDpoEhGE
UQU6t+k/dVpD1GyJ8Lo0kU7k8U8gzwofBhfs/xo8EPC5G3mC07jdYd75V2RkujwE5+fJuPydR6+0
uewh0RjwXn8juAS9Hlpph+F2NiZb7zNEK5Q0ounMMCfmPOFmYGk0ixYuUtijN8soiXNUxxD5AtXk
IbEx2Tu6rewk4mj+gzbN98tSsKNQTVZUVOLfyiYqy5QkBeyPu/QO+qijpBCQtTMz9PvO6OsgRxNU
zsfUEnT2gEPY3bYTp4+09rLkl8yuL6m1tckK8r99WoyIBAVhBhVaeiVf16dWDcsukBgxxP8vKIQq
4CSt1P7cCnXc5eJtYIepoiIwF2CiKh4ddsVAkcepkanCqgbJEhAr+vaupPtuZMp2gvsZ99i3Muw4
WuuIHLKCUbCbFlNid58qiT1x2IIoYneCdqG0882MylZJLXfW2q2h3WRjSk1X4YhGvM1Y4d3FxDW3
m6J+mqsPPb6fi/tJuCwa4qIrwS0W145hrKyK1BqffBH/Xc0eO5W8tSj1cnm4aFTRxWrqyMWd2qp2
XWDeMdkQY0auccV0uoWdylxPuQnX9c8g9s6AlT0YSlwjZLKkHyWqNCvX9qqV7NvB2hOv6ETSvvJN
z4eYINWYpFLNCXGyaRaJUgB5Y1lfi9YvVVXgvHYukPbKJFdXe53HBxDUJEH467EpP6xivscEtPNz
wZmk37Uq7eKASDqIvFbiv/tZu5rKYsmEs7teW6shjkcLMjez2y6F8neHp51eD5/FawWkfBhGbrp4
MRppOzWZO8/6o9njWh7xCZER8/OMO1G1YiZo1ONFsMQUrY5mQiAPIzJNNsDl84K4g8INTuOvgL3m
eyXuz62Cp14qeRGWoD7iM3y8+acI2dZTy5l6OVhp1eSlEsEZ2iqSVK/EGRmM05nyxIl6PyufTBlQ
BSgKAO6oDNLOgeAPKotFVGCoVLUrMUu8SLiNWxgeNJRDlbvdhhCYK5dAuF2DzS4v15OSuHr+1ha5
m5bamfu+jPl1XV5+E8VCBEs6J/2j31RUPlSFgNs+dIcST3o8PyXtZdNGthmIHKU/xurh5yd9oqbw
eUh6918XF18eSWfVeOcVRXJxtLpKpW3RpW2IALGb+W0urgqZhKqstsnodeA3OHG96dubIp72tUYs
rpR4jUbqjNK7JRz3KngyQUzX1eToQLKtBHpQrbF161wheJ8xh4qDD7DKeCrTW7nX3WZQSTMN9qkv
kFuyVY1yE1lXbUmKizVTAqrdKnhVpxCXn7aOjAbYdW33BvzBuQZAke2LWl5RZ9oZnbmaDbYqZfuE
1xvddgg/osabnd4LRIL4HWnAOrHBhjPmE5QKDpYlH1zNdJSczA1RdJoIhKtRkA/jhWQnSb6KR1Ra
F1rqKc10ZsFdvhT/89OmFP311pPNUpH4yK0fqgnjC8vpOXXq6RHY2Op/C/zf9hY51ugqZz6FVeXE
KPZx6/08f469WX+/GRwN/t8QR4XYDmGYNJGZTQPLXMNHsYmoJKpplewEr3Fnp42ceC/b6S+yYs6M
/f0IyNRFB4KcENWJddw7I6B7bIblcIRCx1GjuzbijdX+qNLrz9d4Zpzjzj4Yl8wcdA5A5XSpTcAz
wHB3XbWiebL5eaR/9NeP58TSClQVSHewHI9WgJYUJlWL88StWIbGQLQzWVjnPt7jUcGg3j5HQntQ
A3DyVePWzZ+CUKzQoOgoafC9nwPtWaFcIasDe3lz36jPmSDY/Tw5WSqRZonUXaW6XLROlWCiqH1X
aveS/pbEQLvHzA5T6h05UXa0A7OU80K1ory7C6KbDtu6D/4oqGYvB/mRL0c5DcKMVbmdULjY7N2u
+z3jo4eC6IziAMS/cZEEubnyrgqJl2iEypJkJ0H4mU3c8FEAFdEn47S1A/kuMp4U460ja964Tcu7
Xpq2I4mBA3SWwJRsS0KyROCjBV1JKivi81CQK/iUx7swfRGaFA9x63Q0GMfWcErF8kQQ+iG2zVnV
HBWUd5QCTO0UPqskhdsdnIaCP1Wtjz4IHaWc30pF2POj1lqeOmEsoRxPbP6nm3lqHwsZnGxUbMQK
k8T8Qo3OG8rhcmzZO0ftpqlDx7IOS152QIpZ4KcOzVcvLMRLMSydUlVdPTZICOwcYwyvS1nZNqZE
SC6op7iIYQfkMNijB0Cf12nrX5XVPhoJbh3cQLttY4I1dNnugL1rk77t8MlNQ+jWmOnFRrGDQF2p
UrCrM9OZ0tYN2nhHZiwt0JWiNuuRu5SP7DNGv9uFBuj6JyKFKmy4s6tl8/PPU/jUkvNpAh+/LEI2
SL0sZYnbaM9T/mpa516RU1uFzwMcrZpdFwyKFTGA0dkaHPmFeeXE1wpCMNpcsaMKK51chzuyx5ci
0FlB+KlDxufx5a+r9qzS5vJHxrfyq8a8DvqKDNAz1cGTm5PPgxwd301xiCwpZxAQSaS1NG5OXmU4
9Y5YQuQhRaNutxJxT2zLYHuss/phJPhH5VttoXEimccQzt335bq+rUymhRRkYaZ/UwYN/TCMVcNP
SrU/QnOlh9ssjtcZQWFRcqAx4Mblh6/uyCOx2+jM/VDPDX5007tKl1KN5CY3HOVNO0t2SxxVqgxO
UE03JbAIbKusObwjWbgllcUlZcQVBeze+rQapGJbR/11b6lrQlQv8yj0+N2g4dgjdN2mrgCWVeE2
hzaWVbELaH1XE1IaGRLLj7XKemvVqpAIOsK5xt/lRhXURzFjXyMWOJjatdSXAN4uZDU6c4A+9TLR
Z6LPCYdZ/SZeG6QKiE9bI64uvIwVfg7PUeXPjHD8uhbwXviAM4KihHaZQqRJf/+8IJx6X/C9S0uv
EUX8cRuQjJshD302CHoxO4lg2iloNNMqztyqE/0DRf40jna0kVW00CwaAr8pCM+FDU3htUvsTrVD
4E14tDFFdi7Kv0saYuRxywfS3h66Q0vx7X8vFOGXcLH8moUufCyj7KAnILSkk6FImdtHr3lTbADY
utM/BW6o0oI/xfU/Xr7PmqXT1/xppOPNV6xPaCc5Nk27yQmKNd/GKLX/QUKvf5dkZVq24hDM99i8
6YfW85Hy5b/IDR/Poa5Prli0MgwD1rEIMPxo4yLrTVOO0C7oUPmTY66DvXZAJuvWG5q/F/7V/Kg5
8iZfW+8/T69TG1DEK5wdLTSk8FSPlkpwg5WUhAysP2DRVz8aSobCLTvCabB7p/8A4OaK9rTpiKLN
7HN7UJSK39dF5JgAEYH+q4q4KOs+t1nUkg0qTEm+Bx0URCh5LQWSzn+GpGPq9Vqo7hFjkVJ71Zq/
pQG7YTnaGmGeEgSpJX552Rr5KqDZGLYR2UhRkjsJZ6oylZ2yvLCkTmCT0uzYK6KfepQkeLBCb89d
vUsbcndkMC99s/f9dA/Ayavp1QnULrLO34rsfjr4SyGUFtNfDWbg6JwA4uaFqPb7dgHXD4pNNKY6
+U6UVE+yXFyPfbHrS31HEcMe+/0gmA5uaSC8S5yTshY5j0mNtg3jX0b0pgIeYVtYrqS2sA3yR2lr
2dJYuXUbX1J8tAujuhr9nZH5O1VsPKjBF1UqPIxFcKlomQtH07FU/0Ok2BQn8qqQ43Uc1DcLUkqp
K30jScneNGuSgGGiKQsJLjJetSq/zsXqvaVxQi+hvdcS+c88WB+NYG39WCFNtur2fgMNSkazERjl
VZoqH+GU/rGq3CtDwzWjaC9xC2XzWgX9ahAk3HG09WMgF/ApJ7JvdAAw/HE/QtqHawaLg/P4Ph/f
5+A3gdG2MM/2ZLKz5pUbQWGHremWwr7VMCS0BYGmCXe69djn21JTrcw6shXlOiC8LcQiCE/FtOg1
ZN2FaHL0K+et0fA1N8rLUI73gfkYJKAoAccM/iOCXAfSlRtqUPtMxw/foh5+XqA5naRcJ6kIaKz1
ciWz1eTaKlFBSH90cr2GDuJhARFAxYlYwkxeYnPZqpqCfi2otI31gzoAPPXZFfe+AUtauy1zvNUF
5KnMfM/YQtYJx3HpgJCV+G02VQmB9CWVtPFPrT/LIllxoFra9kMFthoOKZRzHoquxJdZCKW03AzW
tajGF77cMIFM8zaIRRLRUFfOUnaQpXmtV0zL8aASBDRE8G9E4bfcprte81dAXyK7zcm5yubLrOsP
jaQ7dNxteVS9bI4De/lmq+JznUmU+z7mjApbuxvYgrfd7QTkEoaY3N+JzOV2GsiLpaRk4lDlK29Q
9imBPaYcLqAOuX14r1S3StZvFFPjjPAyUZ6MY0IIw0NiluuyQmhESTKpnw2Kcf0Yb0eCUSptnRCZ
2+eSC2JwzhU7GQm0r5xUKexGquiTtWusfnY+DZ5YDyS+93ZamitU8duk7h0hEWx9fo/5WgXGo2pc
GNk+nkQnHhik7La+P+yI/vNGS7ON6EaeHtXucaLuXMONyzKikomS10fZVnLLCY3LwjddrbE2aXHo
ZHEfzhVZcs3KECpCux7maDOSC1oZ3Mf4TSJMLrLQM0UfKQeJwl/7Ro18ZGFRTW5smMjHJLvWb5Ww
uBEAt9bJx0xtJMeuHlKWK4Gwlrp1C9XKDRCXmJPp9e1rK1deYOyk6k8ap5RqclfvWOyUm854xcOe
zW/smrx9628yYsIqVyW3K9CJnU5CV/PfjHk9GPd1fRkEGgXTxJWMR9EoVxYNGBVwj2/5LhCumvgp
UcK6TbOw7jnzZW+DEhLP3tsBhE4hu5UL8qpgA1vak5jvSwjConQrFi+lfFjCzJQy4uU1t3L7TNvA
aRsYrdNjMt3N4ZvQHfT+btJLLxlGYu11b2Q1CoVVzwyUlbVsvBhFzNN/1iYqTgLTmXSwTNuMKgUu
7UrS+ROVfSo79NYfboMg9pqUyOvmKiFx0CpL4JgvQpjBJIZ8puZbROx5hnbJvA4VE0KVYvsoH+T5
zReKx1osbQupjlHIntxG+zkgfNMIr0AaOUQU213x0YjBypeZAlq6ozXyEEZ3AwHu2IJspN3PMjxb
ErmQ/9W2qb7X7UfY+gcifuBbJmf2YicKJnwIafvQS6BxYRztBZJYFmMtGnhwaeOIfeHoocoG8z6U
kjOnkhOby88jmUebvmquxiZfRtKT3cznx1BwoJ0pkZ5oSVI90ylLYwKmJnvs3wsgLWrhsMQkIz9x
lI11+TY7xX13fd6Bc3KsJa6KraNhyoRGfN1NBHrfd2Yepe4CDCBaDVyA5WlryasvztXcT21cPg91
tHGJw7GM+5KhKAPZY5Ejm7stBXi5CWu5cEbJcKqjQAUZT6Jqquiwj1uBka63kaYY1AU8FFPaqlm3
m+6t92hAKmwMfe+cH+fkrWQ44lc4P9GCXObOJ/1LbSXRjGA7ZcQe22XmJTvYzSvJK666M9PwRBNX
ITng32MdbcRbZBp1lzEW1RfdjjbpihS+J41c9JfW0yE1NSaQZuefj/D/b4fLch76n2Pg4FTn0fvr
+19zy33x+zUovphalv/3v0wt4n+pGEJ5USj//j1m/TMRTpf/S+T0xVdV0Xj20hJf9C9Li0RYHPVV
rLhQrihj/NvRIv7XInXDg0k7ntdd/V8Fwn2f7wCtWPyQmBNYJ2Ir+Tr7pDHvu8Wn61Bu1W1jVa35
aG26VU94yHiJZsj7dJdOnAW/rblfxzuWJqoq3eOwYTyzgTptmatYeggLayP5f34e6Bj2gU2FK6NP
jK8eizvL+9crA68rBfiILYf+SUaq2ngQX9P36SJ8ocfgWl7vyJGtvmm/iAG+BUV81UNaWSQuS6l6
/fOP4eF/LUod/RYe9Od3HIEKRPuJ39Lm93DoXCt6T/yzGWOnRmFNNlgtNQMG29EVV3IclfJsoF34
pbzpOxmgFy/4VvOmN3irj+P6vIj/73r4pdzGlX0e8+jKEjlU5mRiTAJHC6/z6H97yqp4tN7mg8Hq
Cb7fackVINGOxNHteAE8/9wXgjfl+/2lcIPgmDKGijrzqNg69mU81mnsO2Uy/tHoICkyPYmEBKuk
TiFZNzemZb12JXzK2pTgOM/KZaTIH4Awk0MidZ297DtIX5zXLdm+tl7rN+msdwTayM/91DzWITyn
LoLsXHudDKa6M4zYGaz+V0/ittPBOrcJeqeZMHEGazXZlS3Y7m3ePKRBUXEU5S8LUmSh9IdoQmXW
Q5HRF5eLkfqfbtB/nC6EBpGgLGxEC2TxpL2ojX7ZFyaxxy1ytPZ3JFm6YynQGpI8JjdJDEfHh+dP
4wR6ttqaD03HpYi+ubdkZHdpflkpJNiCwGw5amLG1RNg8qlAGbAndwceuVp0TzCH1/0cYhRqzKuY
LZoqxh+ilu7ZMr+0iXADOfm90mvZrnKfQ4hYvKGcXjWSuOo6azuqyocp+m+Cmm4mNXgK42Zt6B3x
BFA8deGO4yx5CeZwVVUFP67oMdNANR8NjgVTsyfhlBiA+IIC4vOQZy9doNHFr2CEh2stMx8tU1g3
1KpsXchvZKv1ZiF+qlNKmnGFRUtPzb8x4AfNnCwSZYfnqoz2Vjet1ZI6q6WlGbrtInQbVe08My4k
J2w4lUQd3O5mWpsT4glZMYgvLsdLIVG3fhL/yrVpK8kVUUpmsIt75bKS8pVSDOsxEwBGIyM0jang
zK1fZXn9J67JUjbGd8jD71OtkbqeXKIgrkFqp0+JxaGKHrIUcFzO5ZvBNxM7EcnNNmWOBK2R/gJb
T6vYLK9jXYeYa1DLpaXia9mTGmacLrMtupFbC4Whr+xTPXOkjo6zrNFWakPFFYfa8DrUCAV50kMb
hMRTjNusEb2u5tBfqKnXAhgpw2IdlM1tphFZTxjwLuXfciMiCzGCP4rRPZNRUXIqUDtKUAV140X5
ogjJa6bTVm/S5vcYdfeSP61iQXqPxI4qT+TJebsNWw6gGuEUTpFk71OK6AdcuOZGunIrxe0T1S+S
jtW5cKxevA+UJS9dgctZZxjUf15qv++nwH8sCz8CDULzaHt/XWvrIK9yoS99Byf1jnCMdbAlQANJ
3LA5V1X7WyI9Wv2wq/J1x7UKy+JYfi5WlZGM5mw58sWYOs9Tbbcv6k1wucA/ld/9vvbi29qjyvVg
OIZXJjsQDRtkKRfF5uer/lYf56LRQ+mgBmCrfBO/zlXd94Y0Wo4/PAz+GyEL527rqSXWIrkPZAyG
tG9JUEvrnk5cTv65q6/rbX1db4vco1e4YYG5Srbmm7VTHiHdsok8c3Hf9Xlc3eexj9oq4pzlpj8x
duOJpkNtZEcdcgfbEce3M+3PFca/yy15nJpCrCTFWjQkx5qbAPSYItaB7/SrySML3VxLuDvschs6
3UW4ijzAnBTt3Wg7eqp2wJTk/vw4T23LOJiy0dNQW7IxO9qWpXG8mCBTJvFB3+l0sW3zpdzMu/6x
cLNVt5fORtct9/BoKn8e8dvGTLLGJtIZkTQGf70YAFuwQygjFKe4yi/OBtedHA8xMztPni3T6utr
yvewlNWA8Qand//iMdwe6EGx7dfE5K3+L/fz36Mdd12MYOpyAUCws8j+lVXiFQ8CO5PsYJEpOzyd
He/ENleHQ6QQDwmh4NuGxLeyqTaCYrm66BImmb9LNqk7PGRr+nPbgoL/jU4c6dl5c2Id+DLu0ZuC
jHA09IhxeVMcEUtleqVvF+rlAmQMd8b2LHdsOekfzRtGJGh2WRW44qNNJ3JxYo46lluq5q7U29qG
xEN4S9ba+mhB1irXZx7liYnzZcBlofp0Xg6mQC67fwwo8Z1cLyTKBV1K8XC8PI8q+t4xYmXFhIie
FXWw9G2N76ZBGcK04QJZ3fECJBsQjatwhWH1abwJXxU+81BTL1FGnD0tfTdWLIMvJSqkNgYqx6OP
GTmnRhsMvInyjYC3AMlGdzsWtvCmvfm7+k59sRzroqychON7sIZU2RoUMVmaZi9bAbrbnrn5p542
+mjuggwPhTXo682HIazHlH7o4d+YvtfCVpXsBQSgzCyFPO7zM/rU4/484tHjFixDntuo500KnfB6
yRPO1sEBA8bSMPsPxjv15n4e72hd6jJfH6eY8TJK8pMtPKuQtDNHvibcKf0QV9Lj/CBsScI5w3H6
rmrG105sLUAiKCPqt0ddWXVuyUtsTr/y1/R6OB00fGzKTbKd3Po2eo5HW3g/8zxPHBkBbXD4UeG0
4Js5quMZGdJpAs59Jz+gTSOulO6I/kImwKr1KOat2XJqL9q5r9tyD4/WDEPiKpf1kX/+fv0+vcIA
tAV2EihBgsdg0StRQ1QdbS/tAb47vVPOjnll/FpKEKQXnPVkn7pm0ocBnFEV+B5DXIRDm5qy76O7
/1W3e1XE2CPc/nxjT45hQKihDGGSeHx0X0HmJvCyGCPofltYRat7XzgTfn1iqSdg9N9DLP/9p5to
JsZsKjF6kkC8qpuPQT4H4zo3wHKNnwbQyHI1oVD7lOoJn2yI9ZJff75LJ941QzKxQrCf1DFDHL1r
am+QbVUGglNO1opUP0LyLDcWOm9KznG7T14MUd0GpDQKccfuMLTVRp6Sukf7JLgQrOBXKHZ3P1/N
qZMHtXAOHVwTJfFjg5YuiCNnXJ5IvF1SoefNwt/8Z/L5uS3xiYX4y1hHH3o5JbspXsYaV+oOIzFb
UvOdxBBHXXFifPi/fHW/jHc0odWgCyyGW7b/fObhxyZ/FvyLsCZJzM2efr6TJ+bFl8GOpvY05lE+
LhfXlKgnx9tAfkY/S7jZ48/jnNpmfxnoaIrrEvWcvGYg9OTd4uBdgAbRhZHQioY8B07q6dw6f2Ii
fhlyufZPbxVBhGIxRAwpc7iOOjwjwZ+fr+rUCMscxIaDRYHNw9EIglkXYxcKjoApw6p7N8qC9c9D
nHpAn4c4+ijHotGnk8QQXUcXt9Mdk8NSp5Uk7pxZSE9fDDt3DacPW7CjqdDSw6/HLCXUrotWlBuc
XDoT33rqtAdi6N9DHE0CwsHqqBFjVqFC3uqBtQ9q0yvydDP2/o1QVx+zrP3uiOVE2Oj65EmrY/9S
W5QUWusRJoADLfyCfKfNNMjbssg2ULrO3O/vCipK2IqC6dzkewn39uiZtgkVF3MoWL7c4SPYgA50
0OjUWxjzF5rXp/bstfu/51KwH822ulpK2efqrCcXOPR9oNcsOFjYsL7OrFLtyRASS4HXBWwnS1xz
UbM90cFynDvz/wW1Hu0R8P5Bi8XlBWHoWK+UpUaj5gVXrKfNhYHMHL9UdUPe9isL72XUq/exDE5i
CEFqlIKrp8gRkq6kjKZ7hNeRezWHz+roIxfUEVFmrUx1jxYX6p6wKWtgHF26qsSZjKJAffCJBZ0U
f5Ma040Y6GfA46cKGF8u5miK1dqUFYR2C056sN4WRKJ50G7+ofw9X744VQ03VeoxWONEmLvHmw81
r4wYA4zgyOt55X9IbuJRnbuNn6QbycHiwp6KoGrHvz1LMVym4fFD0/EFaRThAbUdf9BnKN9wxmvB
6Z9Nkhf8yon2uRuupFvSncFwy25/oUQOGSdnXpBTpzTz08jWUYe9sIJU70ZGHoUUE49A8Xza6mF5
KQvROhqkmzkj+a83m7vaEhU7zbR9k8Rkq0hv2JzeQsghSZlvQxnV/89r5TGrcGlEfflpR2c4Gl6d
MVbLTVlJIAC6NdKd9XD4Dwi+J85KC/2OziG6TiQAR++nwsKjgK4h6hZ7C5ZHJ7jBwmiLq9wb9tWZ
/efJN5QKmcxhEJk1Xaevq0GTyRm1ckYbheqBmm+KR1Enb2hWr32LpOjRN18is9yYOgCArLjwK3Ud
xv5uMLItv//QVmK3tqbhMRfMDyHM120+5AfCsm5HY7iZlHw7TOiG6rl9pPr4Whf9H1EiSspKBOfM
I1q+V9/mLVdgmCpUP0p+Xy+lFsJAzgwyp4NX67DcPOtZ9rId8XXmC+I3l4N1fdk65u/zUgqaSMeD
w46GrLc8Mf4D1dbXwWkCEFHWUwkrm1Raovj8pyppJC8aMQXnfj3EDs60YO0HBCiS5lWu+skcXjul
e1P7urkYJGSAStcaB3oZInFvQgCNCO1b34vjfo4k4gcTKbOzQlcdSZBEZ1aU/mWo8l9GgYsNRhwt
iyDsPSKDp12JNn/tJ/ODVJXkHvqYb8piySdOjMz2J6m6I/Zm5GNpETrtjxtUnYM9ASX0VAvdd2jq
o9dE/dvYyXwacXXjQ9WTjRwLM42xJvdmOSUU3RzWrVWlN70Yc8yrxcrNBhP2Tie2mIbUlDDtuvX6
UPsFfBWMfW6oV0S7PGQJkYBJRamdz+UqipE+jr62TemwEcNYi7or9iIiN5pn0BjVKyUgnZq8NLed
6Ta3RIte1cJQizZ8QXrD6IPsAVYQarJZs8W2hd8oq5jsx1fUd8R7FyKOGakxkY3K4pbcW1Vb6WZq
PCo+gdZWU7hWERNMOb2kJoG4YcEPImzyFbjZVZ35h2jGgjv2SnotSGG/+G2UQXWjHBo6ksFWX1kd
5eU2T1DTipOL4jQm0DAJEdtZLbbcSd9ktO0dX2m760aITArgtR/ew7VICPcdDUfTlyZPoE7skTqe
Orwx1++TatMU4p++j/5kMeakpDGQFxvtqohNImbnYJslI8Hb6ntRx2+BPt6ORNythbl61yIxwy4u
sj81Ydu0VRe6E4HbNoRLyYnD/EENdQR0hIHnVrjlw+YoSrVtFPoPql4+0Zz0zE651Kr0zpIrEkME
EUTSWN4ZvficjPmlHueXGhZxO1PJjC4reSTaWlhsDaHlahyjbEsdrpugf64y/ZLcTpdcNQxU/e/U
CvlZasOMpd9XlOZNVsSXc4FaucVvxVyIF2Cfsh/k4VEOjWvTjF7pAkZAoOL7qMVeFg004JhGl5pM
ruMIfsYux5iaQy3fxZb6lGXj62iO17LadF5RBxej2L2yBfXtepgp+9NbowyKgwcxXuaL9/D/tkbN
S9DHKsK1yXgMC/0q1jgbEVWOzUl/KouelmwxOCaIdVsxYISYE04GUVFFOxotyRvVEfcUrmynzxVk
w/k7Z9jpJmVGup0y/6pjRiS3kjdB4zKBLraepWS+k9YWWPtsuAJftlE1Xq94us2LHGcw1nNx9C+H
1rodVaRtmdFueq1esZ4T4JNrV82kviRpQKc4RqmtKffW1NOlV/rLghRzNVUT3qj6vSDgMZzIpiEu
kkhD4UpRkUlr0iUxS24a+q8Jsw/wGfWbSDwkgeTpeb6mnInPXYoxsEbXBZG3lZ5s67FfN7V0Ec7x
h6AmF5GOIT7LhtZNM+FVtgjUlI3s0URcjSqZLrPRwu0q0+GunnDz6Tl5P6AHbBCo1o4kLgv9pPom
lOicZUE9JGFOozJBvtoCM7QNa75MqbRdiHlleQoJmf4AnGuynqRRviX+6q4PsOoR8zuUqhen3X0i
yZ2jZiWMkb7eJWO1tob5tQ6791obb0SjeonVBujHAHCAiHglmvazEA0rRDSlG5DAZzOCas+1/piB
a7HNFhtHQFxFVo8u7E+vMa07NIeXhKBd1lZ5qEJ5o8/hQe5BW8Ts5i4KwbyUZ4mYa/2Q6P6TkFOj
UsynbDBCe6qjYjfnWOIkYbzkrdPQGXdgWMuezq3M8q80g+DKMthGIV5YZjlTv5/SD1lqSaHsuyeh
RfoZEEK8qiJzFcm9m1vzKg6lD6MyRadvq9c6kFpgae3k9oScb810Snd+oOa0j3XFM6pg8OKyetWC
Jt4Q03gDEPMqM8juRf+Pk9mbgopw2H6Wt42udLZUJDDylAaBejcsymRsYCIfF1uS4+AiEXoF22Tx
m4+RPVfyk28Yh7rU15k2y3ZTm5ukqdCqj80L6kYvo5uddsYqbad3wZCuFL4LqpGSOUqIaFXr3jSL
qO3FDhhKnW99uHNSrWY2bsOLZMZu2EXRvJsl47rPYLp1cCQcNZ6u1Vi6KJroVyfqFb94vK3rieJn
ZL4A0oDvVvHShcbjYLa7xC9QvBadiBYivRmKurC1qrBcv4MgEhcO6adIjCyrdDCovQbM7n1lhblM
OUMrbalTsIYqvJw1wa0XpIgT6TQP0t00+Ei+Dcu3p17d5SPnk2ZgJcYpC2MsNu6IZ50IV27XRjtH
T3KTozyvinlj1mO0zuR6M5mRI6v5n8gc3ss62AlS/pimyU7pxm0XdIdEbVYdfkCzmbkxRpbYxbAw
jIIO648xoT2YajF3WrNYR2L7S+8zZU/KtOYp4sB6EgWyLdTjeBeFU3lRjYimc1FocRiiNpH05kFt
a2Klw+mpMH3kxSp1FEwnoyOHhH78vGVbNkVfdmxsmqiyQUwHEg136mirO7VSopErSj0q+ZXp1/Kw
z9q7n4dYRHZfx6CfJf5NCWA9/84xjyOh0IHL8e3NjY2g1VyNgFe/qoYAiXvxQUyxN1mZ01Ro2YI4
2PSz8Dqb0X6oocKJLT6eUZyv2U+c2a9+q58f/bCj4t8c4mwWM37Yv2Dx3UrbMS22P9+Ab7WXZRiJ
9ZHWHjDuv+qHT6UqIyUzeaaWCtYEHNMseYp8tn247Ky/PMejMY7KYZPaSVG8jNF40oqCwtrfRgdh
nXJgOSfC+95hORrrqIgSpVIyUlxBkOYSSnxJE9hhT+MUh8VvBk3j7izi9tzVHdXJykAa+Tr8fVDR
xtiHLkczjsGBE+/OHcdOXx1CFHlJOKFAc3QcC3rCLjLOGFydtEIZpW2GACWxtpZXsq0+TRiqcJ2c
g1p/P90uNxUhOIk7sIMB/n89vZTDnLLO6ogOS+r3Al4DbFAaPopuXvL5ZruXmsuhAJzWXP08PU+/
n5+GPqoNRoackcWN9hBzgV1ep67vVjsQBAhuWHNW8T7fTRvtXP/55KrwadSj41rRzFGQjFywujZ3
81bBKUrOGNA3D3LIetg2d1ith825ptnJd54eiQ6bTaOyc3REbXup4LTAxf7DNml5rfcfRev+N3tX
0iS3zWT/y9zp4L4cZg7cau3q6r2lC6PVUnPfd/76eSjJahaKLtj+ThMxDl8csp0FEJlIZL58b9Hp
Z3ao2CLpsdRmYNtB8SiHgFJmlyu9MAEJhohZcwcN4w1Li+oSqXs6Qp9Lo46QLCDtLDCeYek3+lOD
CTRTwTvJzVzA044ALL4KqwK9lLYEt09tp5sQmbg53QRbacMdmRHpohZA/RrqVEVj3ZYB6DzgR9We
SH/FNzVwG6NkgjMwBMOa4PBrEDaqyBvQ6mGE9osKGrGunSDhOtyYhsWEYoSP3HAGZvp4DJqlggul
pHUX8G+9H36ZBv3uuhMtfu5PezQwJsvKcUo1D1dJ9hiAQ3XSn68buLiozxekUOdWLLiwLiUY8MHT
MZavQ3nsc1Z9ddEnZ6ugDq3WgpKoC9CDIN0pDAlGX4ZHMNWh/QbN+A61m36TuyGbwpxllzq5kjiJ
HTfiaymmcRvukqPitiuipYvRQjN+hHYRSCSZmIjLbgC1p9QRDdsy7dsIy4U2HaDOZvaddBtVG+r0
z43DgUNVBcrale1y73+pC7N8iG8xg8tqZZ1i+8XlPdt2KhQmo4i6jYJvWzv6SnVqIL/Lrbb3D96q
OiobNLci6Gui3mRngIk8KYcGGdFWwdDbCnMmd+L3BMpEgtPehjZrzuCyOnnaI1RGAC7DZMWpYDxL
XpqM81H3xx5VYPWDEkK1MXAQNh70JA7dvsOgDfjYMfX2LqNF2zyHkql9CM8pGghvwkcNAvrCqhkV
02VX+PxJVDYQC5g5lcgpHfRvmnYjdRoqGevr7vYXZ8OAeAb+Rned+iZjVgd9GsMISajyycwPKoD5
mmDnhwBTWrotP/AtQH0V4G8qGGDMcV/c8WtWQX4prgDQglkqEXhl8B+dpwUTQmg2VQFgO4CtlE0P
xrt/DJjBF56boLwg8URvaASsVL9JQG+zVoENCjDQBLY7yNRigWzoyMIA1blNandlrSmjsYXDk93F
qLmyhqqXjZrjK0iNLHkdP2BwnPFJL9tuZKEy6X4CCopKO5W3phhU9I0S0w1k2A4vf3Nai5sRRf1i
xbRF+iS0S89tUWc0MSRPBl0xgJLbcH1SAT7NorF59y97YqdV4VUBRjFRvqDuLvoiAI8+IJnRJjgS
vCmemVtCFF5YbLXsxewYUO3f1kgkn4UDPeHxWtRPAFDMaocTmiMgqbTeG6DKDrKbu8UNEzOxdJcL
hByLCA6CdoHyAaWNo2YYAFs2HvQVkYOVMHBHZDZVE3Pez9MzodTNd7HJCAFLcWZul3KMaELBnSd2
x2168FNISg9u7/i72Alc6YDpe5/wMLvSc+BgwAOycNv4mDgcGxu6FAQI1TbRZQLain5ARlM9RhGH
IiXhgi4Ec3wmeHwU9Aggf/ga2+AeYDWOF10UaDbABQDBQSOMSjiSpiiTUMLqCXS6vu9XEWLCtGrt
fMPb3g4EGDbTa5YX+mmTyj/UGpRnoUgA6oGFmXPeEmzDJQlIaMkg9rRzN3BYierSgwDqDgD8E6aj
i/fewFVphAoNSQL8dY19/SkWywrki55DlLdEiGaiEkBH8qIoDL0nwH8i0yK53UbahTdEUpCDaAoJ
sqxr8hKVg8iggHAevX8R5R16ji1riw6xMAdAD/EOY/LcOybJ15qT5wB9QvkBe+mcXOYfDajehO9V
XucfDS2/Nldf+5//a0Jt4BeeRQ8bQnC/BN4ObykE3rZ59f3tTNnt9B/8nFyVjD8A8sEMDS+DNoZU
2/5UY5PkP4i0KfQzCXnQ2eSqBDE2DccSRYE/x11/abGJxh8nEAtQeBAqNTBh8V9/CtQdf15B0Lb7
S1Ih9MXOrioNIBTwAMuARwNkL6PdQIXXbgiNphZbjLbxnihuWx/M5euIBw1ZbQIFWIHvoEYvw8q6
cHziOMGbbvMwxUHWeq3QNlPec3jd8p5Su+iWRYRpM/OUrcfV0Nk71H0YFXBmLZIwiqXXcq3bEgZX
McHnBzqHlpEURyv0gLI4Aalo0/Sbxohy4MT7JPakWy4ZKrTdiqJPgq96L6E38K0yxtEpdQXEM0Iy
ZiOqhbg2fNHy1LAeboo8roaDp/WtU2hBEGNqshfA4VuXYKvJ+041HrS0yoqtHosVGCVSMSklfh+k
E2Cots+BWXAtV5qS2VXGhy+8EJSkHMSD7OZ5TMZA33DoddxztaSjRzl1KkgvQi96CLhAeUlRAPfA
92L4mwKECWCLi+P2zfCC6QE9QV/apVFW211UJ40pG6N6D/5X7xF16+EJFXON8JLzMRibkrFKrEms
0NIz4pjfSkbefYliRV7zSt3fZKOo3hUxH9dWl8QGdy/6tT65UsPrkWWMOmgDQc9sj6CDcY00r1YJ
gCbifYKWnwM17nCwuAIsKm6qp9V7mhTaD70Do4WhcfWdYXj1vV6nZQkSR9DmmmJVV5hl69sus7k0
8jDgDCI2aStPCQYEA7kJn5pWR3mjB7/NZHp+Hbh4q0YvIDkC9b/fa82DwPnZa630smx1KhitLbCg
jj3o+1K9sWouC3bozCkPrd4d/NFo7tEN8J6FFJzJcS69STznuUauBg4vcsKH33eJneVe6xqFVlo4
geDDUqbJ7SFb/VzwRrMfIzxFMEmKh7+nfJPEFKwy9ZhOpoQR1a2Iqr/TteC+nxojWDVV1KyLGFpk
gux5Gx0TRY7oh8EeLBGTLUMPfmWI2Bk+iyFQMhjJPuvQwFDjgFspPrB7ATz5Lq/RgUnbMF6jIwLN
EmMCst4vJHsIA7zpar6yM07W9pkYpE6Yc2gEhlLuTpFiYDY1UexED/JtKkkFaL2kcWNECah9AjBu
amLmr/p4qJ1SArGuiCNviXHOraMgqdwaQ6xCibaUnrXy4wjekW06gsOp0bhhX4QqUAJxpG9znMld
UsY+xHok4ZBMSbZJEi+/VXi/No3KaNfeOEDpRywDG6PWHDp5Aybv9AKvcWCXN6VnJI6nT5kLRjzd
HHTgOqCdUoEwv+8sXdGKY9a0KlrQGJlUEl7ZdKUy/GgTnv+mZsKArarbO5njNdKlBL+V0dX3iTyA
R6Vp3DiatMcCzaRV2+fpNsm9J0BWxqfR73l3StJmM3L+1xSdDDvqBfWmlCLjrotUZe+lXrip/Klx
Gy8zdqIXpJLJDXouWeiB6eGxRPdMfS8gTehbYofgclOlvBahS1ZiCXKdaaFdDlxO2BVD5b0ZNIz2
BlIgaCYAACFetj4HRA3a0ttI15MdN1Taq5fyfgkISMMdob3QvFWtUm1KuffuIL+svvoeKET7OAmO
vGfIax2sZatYl0e7FnXJFoFlAuPLYEyhw8sDZ5e1onyIIKDBeQiqSnRk2eMTEydK0W0uQUS0Qe3j
feEqZSqcCU3BwgQaM16ht6K5maLWW1Bf8+vKyEBA1alQ9Q2zrAf1TM8rhyJN3gr0NjdjXHbfdH0Q
DmWSj9agje2RL1s9MNMAe7IdEzGMtl5jgE8dYadLHSnGrnPByL+imao9aJMgr6J6NMpVMvAxeGfl
Jt/gxdW+K2nVrCcjbqzRmNLgRxFB4Uk5Bj74ElhvVpIIfj6vyJ2Fv4DMQzKMS1WjeXOh/RRm2ihV
SKYEFwJJtgdWJRtBbZW6XsSsJlIl8gt7GgWL0wVJ4LoJ9uRVsQH6x1Rqq1mjdUfG8oFwLsCkBHGu
3ArQYbVnmcSvG3tO+3eeFGvIDk7MAAoG8xWwEtD0OiDvEoy6gG1DeRdR9Mm7j//P2ppx8/2//0sg
3Zu/Jh/Z/cjGtzndyOnf/5m0ycIfBq+CsQMfQJIF0I78TtqkPwwBs8HoH/zM55Aw/aIbUUBEAnwx
PpgmIONGpv+bb4ST/wAPDqb7gGJEToeP+Y/StvOKqQLFLACHVfBwGyDtB6899TrjMwjgeTz6pUOB
Vng3bco6sAMZImuVt5ntycL5O38G/zKFYwceH7I6WkRWBEo9qrsqMtVWXQ9g303SGopx0fN/Zoas
eFZZaHtF6jHtCXJk3oeGIGQU8npV6rp73QwFU79cDlUF8mSIHWjEjvd1sAHuBFvQZBdHUseAR6PU
q796686BBLDVf2P5MvWqvrRO1YWQK7RNTKw3dngYbCTOFoqnMRoi6SZz+J24+xtFm/NoeWmUPIFn
W6tE0STXA4z2KCKLVmaTpcp4yGdOtsoZ1dnz9/QvYwiI8AMN/0QjCoJO7fJSwpSfEuulO2aqf+jq
XFlzAP9tplgYgNMRn/veG2wvqROG9aXDioENA7wFOpFRoR4zBhfrVd9mkWnUkuVDg0ZIik3BZdb1
U3Qek0+LBJQe7o+BBxkNW+qwotUGVRgviUxOiVtrwC2vVv2X6zaoyt6lEeqkJvpYjKUII7XTAyjj
+NsYQkHIfkF0/TdOycKHO1sTdTRFLxx8yYC54X2w/R1ho4N24y7+ClIMdxjNBPW96k1wcExNzmZ6
Bvkyn1f65WqpQxo3w6hmOsx3bv427EUHzMwOGh25CE05tLzWE8cq8C34BaZ7FFnC2JyIW5Q6LJAg
HyPVz0P4hXcXHev78UZ7SSRHehkeiHAvaQ1nX/F67ez4C1pQUwkVI2aZ5rxUTBYOsmdUBSSBpDI8
TWonQVJuHEFrZ/7kgCMlqBTQjWgbMEjZyKE832EF7HlE+F0kVQXUDc7CQDpCaFKXMCaqQtuz7+xG
7sxCt0L/mXFwLz/luSHiPbN4A7xShJcIDEFD4A76Baei9Pg6WaJ9omj/WXX6yxLGpc/DnAIMGH4+
PE+k7kK/MDhkvTAHiL0JmpUxh7abzhhvoup35DOdWyGHabaoPmgge6fCCinCKutpDZ7DjXaDgSFM
7qnoIbA8grUs6nNxeSeLHbhHQekKWYdVJawLjwU7uYxjZFHIowkMjBfpQRNMCAIK0cNGGaK5OG38
NGJ8HPHSyc5M0BMlkQGOw1iAiUqrALBUwfAki/k3YDNc2csKKwUdbpu8kN6Wj2IBAPROaXT3fK0l
ZlmDC0CGzFIXZw+SgQ5DCiReHbwAg7T3PMntAT1kHN7zbsPP74whWgXXl6SSbtH5dxamfFKhvgpO
s1X7Jn7IeN6CACx0um/QwVkDkwoFCNvwLfYHvwzAIEuZWaZO2Nh6oAbmYZmIXGcuGW8hU6hM9sKl
jz63Qx0s9IpEWaxgR3gfS/CMyU585zuaFW6SQ3IPPmM2RzpVi77cVSokQO0xQFIAmxB8ws0CrciT
rC00pvL8VtuiW8X0H6ZN4mAzj/V1PZ/EETYr21uJ4INMrWLXbTsHaNuVYfsvjJNDLkg6vs73lUoK
RCnou5qssQaVhQd2LtM/jE51zNDCIGpagEQHz+IriJmzr5g8ZBzchcT2/PhQ6UIc121aTsQ82gsA
zPdPBMEFDYlXoHrDo4dfQNJayGtDbFFfgeuKsf6lsD9fP5VA5AYIsbzT+p0KgDlXWKfWO3RkAKwn
NBrsmR+Ww1ApQ8rHwJCRg0xaNy0YRnvQQolrFvyQ4S90BIPukCyAuwTtzuijlu8DECYxdu4yBTj7
dAYVc/RBRnZAFoIq0wqzqCvhhG4sLBYUlYIZ/vJD1PlRd8VdCcbZc58wIBBlVPVpy7hXEmNaNz4W
W+i6WtfXtJBsKKgoqyjQkBlGuqvgSwO6p+QweLmcrvXYADleyVU3McZgtsB88ywUI9kjyvuwJMx/
gSOUFIaoPVQCuTKiCAbJI6fbZLcY8jXLfbAb19Lm+toWMnOyfZ+2qEidlRVo4iDgY45bFIQ1N3IN
p32Fj5nDTchOjcn/7trSqICdx5PRgiwb5/yG3+pbZIg3783HaDfoGnqM77YQxMDsgJMBwiV0RCXq
gPBNj15RB94z0GqhnK2CuhsiD4rWJ2voMuXdduQnybC4VFG/SFEmMnLUhaQHw9lk4hYKD5dsozoe
qkKAOUITdMVIv4sAeJRJQ5u97v8ZmfTJFSDEiowXtRTc9TTpnBLEmY8nAGrYPL9TxDcfEozBoLiM
s7K4oQbh+cF+Ksgpzj0OoBPwI6ImTYLUYGN0OnksUgsKmS7Ry5AO3oOg7aZky9upndywuttLtwJW
+Wme+p5+H/Q8mBkgkWljqAXQcGk97aoX6dBl2/q1Iy8cEC7B/1fprgPJRsU4TwvB88w+dSn0DeaJ
4hL2FQxISOJTgIH/6zu8ZAFPcIK2URS8YKlboNNABj34BgYK9NcifwfJIiM8MwzQ2E6pQ3+g0lEj
L6EkU6Tf+e54fQVUefnnUQTyQIUepqwYEv0QFaSUkwUOR1FcqVtuXWw4M7HTH95+sASrO4C3yOSZ
19pChCZPTzx+kf0DlUClR5IWVFoWwign34+8ZtVybw3yFwWcSdeXt+QBmE8hjW/AaS4wbH0Xq10f
w5Amgf8yKZv3tgGINS6zb4o/8mYQK2DeYQJYFrID8mZDoJZVUbvQC/T6Ouk6PBpQagNXnbFSkesK
m8xNV0g6956/StYg0e3QpdmXx+kps1ihdCkBnf8CumuAa6pCqQq/IMIjTkHLz9HW+Uq1tRUvP5Mq
DvvapUBuv47S56o16hos9AL3rk5sQoP5VF60O5M8JNg06It+oUEEh1Bl4u1NHaBGGOqpDmFK06E6
5zkK37NSSpYJOngmvVrEBlyP1EYIGRCPWdGvoI60CDVblDjhLevZvegWs1VRAROsCyA/IiaNGNo6
/gTIrS75EDup8q0UTT+u+8ay64PaADRw6DNAU+j8eqglYIb0AObkG8DGi328zu8it9mNx3SP0he4
8qz0AXO799ftLm4srOm8AJQJoue52R4yY2jfYRISXb9+I7dwA1Wp/k3wByca5vFh6XIkX20NvQ40
LK7hfFcX7zto7lxfx6KTzyxQB2T0p0DxBLJ9q/wAmuyVtCoObNn2he3SwFoI+B28BzGM+koxSj9N
XmG7wMDZjWu5b2LQgKv9FDDWQ3yGSvXODFE+JVdIurQGhsgca1FNYHVTTRVaPde3bSlMQLSSTDmh
KQUVZqqhKeZ12igy0jwtM5Rsq08lEdrkau2mBwF2iSZj1L8V/FCDbTOYYs2Om7j4JoO8iofaVTQ8
MX7PQoqL3yOjey8ZmJVT6DShFXJj9EiaAEfXgP6f8HhsTKArHfmFdTUsfs2ZMSpjSDEwWrcJLqQA
ujhVX5vAwrjXF7RkQgBwHJ1CcPxezFUWQdZFCCKYGRaBYeyOQJM71y0snRSMqYFxDf4L2QHqC3YN
uNllEjhyKJIPuyoKwYoA7T3wfVfI0wvGiSFhjz6YyLFIiRXB0aDfBWBLD3Q0JAGRyI1HzPWaINoY
s8SZet6OgpyxuKXtAxyOKPwBbIzr5Tw8ZYZRVmOPQVrQioFnCNy2ZccQmVwq6IKg8tMGFToGQL/a
iIcNgiEQ7MgdpNwCvbZLMvFosNT2OERMUmTWyqjrBRQeoMGSYDWNwCpbQzAi7Rn51vKn+lwY5Utd
jq9YJfhUPjRImkyxeGU0AVyxNIm3g+zt+jlkWaOcSS25QopbLCj0b+tON/vC1JJt0m1SVWMsjGIn
OiU38092qm7MKnrtUIt9ocBW51YbsDFtNcPm+c6SbVLZipyY20H4E40ioGM8zEswmousI3OKqjP7
qDq3qjCcjsxgJ/Jesqd1Y4IUBLEKPTNL3fnMB/lCPnK2ZhI5ZzaT0iuVQoPNtqte694XzLpJVqMk
H1R9Yl3YyzuMPF0EskAxgC+lrGmxnycprA1ujOJl9qXX7cTOV++DxbvJW3boH8Hd0dwwC1MLFzlJ
gX4bJn4zW2YLRBSH6wFkrY7y2jr+GpkeCAjKlQhS4NquV5xTOd2zBGIkQNTaHVuDY3GjRR3SMqgI
AOtAHeSuL0s59eTATITGVvQ+WYHvwQe5jAwVZ595lhcDAaZ90aeG+jdYyM8XbFSAVgJbhvCjFy+Y
37barrjjQAOQewDHcmD9T8NpX3sSb/YdiDQgR7RFZn8UFP/GCAXG6N/i4me/hooZSqJxqjTh17RB
9TUd+A8A1h6MUjpMjbS6HjCWqmdAVCGqI/EA9Jmu1HFQ3QCrK+76zm02zW3/AzTwVpZgmk3etRgI
vb9ub/GiRA4KgS0MUGDu53yjBQkVzz7FM8UYkwzcWuWtJmIGqID0xXVDi3s4M0TtIV9WcjgpuJFF
g9v2nuH6gwhmPTS95MC+bmp5DwHsx9CPCi+le7kex4PxJTzlvekhdUAf5bY2lLVM3kwslrbW4lFV
gDRSwViNQhYVgroqmOqaI2Ev8e7rWLGUsmAg+k4Pjov8AkB0vCZRCLnoxUMuJho9ElrBWHXUn/kn
cPWHqnUkzK+NJe+4Y2aNdgzCHSfYJpYO4SPG51uOfbOfQIWgRo4GIwtxbyabfHI0VJKfW4zBIsaD
HGpFyMmf/c7yC1zdUGdgDYgsHlMAEQARA13RxbzNWIdRPJHI2+S3KZFSlZ9HgTXTRHEa/rpBZ1ao
T4l2iQJgPtY4tKaEfNFRXE43QbPykL1oT4OOuWzFam66Q7cKXSbUYTHIz6xTtwuSEqizhFgjGftT
B2i4N0QG0o6h69E5os2v/ff+pdCISvNG3rG2ePEc6wjukgEEKbBJ55Gg0mR1aDvcMZnnu930BSOX
jDO0GAJmFqgQIMlFOFUZLARQb2ygoZqN+6Bq7Gn4wggAZKsu/GVmibqtZExFlKeATeAIAhhnIH2N
MDpZCirJoNibbNYVvfTxJEzVixBZQ9oMwbSzG7ryikHzyYX1DwelyFegVza3Qx3RSKsrsW/A6lWh
bpffY/4AAwcJxkMrRx7d7pnbDqvqpv0WPDH7Oks+ODdNnU8lERQMGog/88vodcrMdjCz2+kblEgx
Ai85EBRlt1wW08q5WSrweFzapFKLFTf2aHlb5BpEUBCiu2DTs3JgZgyb1RdYACKiFzH7mtQLqxfj
sYH6z8+vmXiuF4M1npTVBEf5kTYW5JymFjAzVlF0yUPmdsmfz/K8UBBaPiBrDbJ2J0bDbaSpj3ru
6FXH8MXFeD43Rbm7MWKgw1dPXxPzIKqb5yvxOYV+SOBqyGZBgOd5T8GOzP8yt5e1TCoQgCiy0YoK
y6yd0ZHDm/Gg6aawjqFboqyqt36TpWYg79ioB5aXUnFB50ewVhUwHGY7fspNHcyUrfaBYoGFgp9Z
Ks+iWtmMYERc8tJlUWeHRiDuGDp1Lg1pkqIBO01mGwkcv+PNDuQxBgiIkNGxSrTLbvrbHP0M9CRD
8IQQ5ooR5HQCt69Fb6WloctY1tJ9AYaaP5dFP/eiJBn5UkBw7VwwoH1E/Sp20lVpD06QbOQ90K3M
psxiYW5uk4p+gRzXI2pGPw9ORdAA3Rqsbyu5g8LOvwrpBMQOenP5Ev5l5IPoRaTMgoNSTqD17AzU
xG4DVQfAe4vuqJ3nEuuwLH69T6N06TEPo7YVBdyRBHXp3REVGOTl4Byye1u0kV41KzbjwFIfVJMU
vDCJOiyaXZRDqmkkdkpLbmZMv9qQdLsRXgTBSl5Arsa9QRcbzfsSyq2ZBU4aCNulvClsrp+nxYXP
fgLlmhgarIQKEEJThUaHChZBOTRT5em6kcWXAcCdaGoDrg/Gb/IrZgE2ngR9BLM02V7BJSjaqkO7
RFmlR3GNmaeelfIsdbk0NBEljDYT9RN6sFmuC8WLNHgjJguBTuhuh3VAcEfBfb8BK6eLEUXGEhcz
hJlF6r4EckHUWiDKCNAKMNbUwrRd4RaxRQbFCcFSsCsDZ4KKD5R0lO/XrbOMU/sLGskhlUhk16Lq
OR1lm9PvNZBnDrIMjuXH68YWj8xspdRtCVrUEqP52NuweE4AKItBjmeMDI9cvKtmRqh7Ejy/GYhd
saKi7B9FvnGhMLiRgui96mUGSoe1HtoLwR4eVRxMgSLTHDLFxgnGMCDrTLLMUJ6WioVP5Hiwop4r
IDmvC2bWJprj1QJj7xiWZKoKHxQYyFQIBa1upG7JPYD40RpFVsxkWaFS7yEeurZukHqjb7Pzg00Z
1VatsNayfA5Q+lJQFkdtgbIigggy80jqoPHggBFVG0OoK50D8j9nvPaX1/Npibrkukjo8qmHpTEJ
1xi7nvZGUgMaPmiNc92BlvqriE6fpqiUftLrTCmIB+k31aa2kgfFJeQh0g33NFmEAK260TXTYPjt
XwTFT7MyFYU5UGUXE1Yog79fAz2iBiIpwi2BMgKKilr+N6BbS+C+s7WSbZ+F/jrxytHLYFRUC3M0
AHVF5cvy06MB0uNmymKzakXMdTZ3fcJw7OVke7bPVKTKQQwQNCmOaOdKbtNYXjVYwUOMd5MGMj85
tsr+2Ny38rovHTb4dfHo6tCzAyYP9VuJiiuppqVBXGPlhfZtACgfxAJjXZhixIRqLqW6KujlVVyt
oG04ffjZHnvZVKuYAifQP/+eSFBgiQ/RgXQfDJupf0iOCZ1Yg9Me0Hy00QGMo1xSSmrJ9yJYa9z0
LT/IFjBjLv+FwIJqZKDsKtRi+jC3SLlmP0lhLhCLfT1BSTiAhEs4fKnT8E5Ueisexm2AglGBthwn
KvehLshup4NE+7rbstZNeW2kVkUakV+Rdq3lhVtxTBgWJHIHXNtaykM7/8+t7a1ccbPH8VCiy51/
SK5qtVa2aUMLysOeaqfPE7hpLQHof83yHvTWUtAUx+gMRn+h7AkWaJB8Yy63gKqpXSpOjEa6Fazr
22jLQiITB6Z/MyZLMZiqisBI0qlWlfkQKiHbMqkbIbvphqdW+HZ95xcfIOCiw2A81MTQvKbuzhLJ
PyieCNj0NOosrfUNGXrg/4bQxuJyJAlNAIhtAIZC/nzmS9GoVWVZYjnooJtR0INcf93KG8aClmID
CNR+W6EiU4WJ9Qb0/SHm2sRsJT934JtAplg42ZsxWWCO6O0cvE01b7JqHYuPjrlpKrNqy0zi/QCm
QT7veNsBaOgtf5Pe1XfN0d8qh8EanKkGu7mj7sS1sWGdl8Wq+vwHUHGx53xNAfIO/aT15OLRs5J2
YDzI7zTw379ARgcfVrLkPc7qLrWhq6MeWIrKxMLFkZ3tPnWcOF1EzABXuKlwb2X0GkS8VQNRLIP7
HEPtljBJJuN7L58qDNKB0QYUr/QAKo/5Uz4gEbq3pldsuehM+6Q1px1aS8C1IEk3pbeIqeq0FLJw
+/42S8WToNZjfkxhFjygbg1KhzRgZE2LScXcBOUvAYoeoHwgewlplep7+xS4hH4gO7THwgIq6d8g
JOb2KM/JCCOL+HMnSVnnlD19Mw4aPAYPr6/jN6aOJmsTKYfJprHQVbKJtVOItviG1rPVmbIZg8F+
j/rEHZsFlHVcKBdp+6D1KrJIQQwsb9qmrWAKMqO9upiaoaeM1z/GBuSL4nnRaAqERmBlCLq9AYnG
vBZWreQ7qnyfTspzoUgbHbIH5b+Yd0dzeWaZutC5dOR4cN6SGJRt8vVPwgw1RzXQFF7yuwDkroOV
Hca9vtbzDbvyslhpnv8A6i6XA28Kh5/ftH6G8IXT/zAOnQnxog/RBILT9l0muTT5f15EndmiKWcs
QUkl+GTRI1Hh1iFkADpX3DHPwKBbMsCcWyZ3Hcsk5Zx5rHIeiJWIc06SFa6FXbzCxbkdEfTN1GaP
hSweXECxMCmJFxuuyPPbU8nVVlNzGIRsCJRXOcgnfxfyt+vRdDF8z4xQqwoktHxlDxfIOK0hh2bJ
DbR5yh8CRofzBEpVaWhdN7i4KpxYHshEHtBXymA4CXyFaQk4Cn/QQWGdSkdPvfvPbFBxLeGSpscM
FD5M+yQrj1URmbzKSjsWz8NsIVQoMyBK9NNI5w42Hp12eRPYxbpyyk227V9YvSuKsPZnZxfzJb83
jopjudBzYUuu+t7ibkfN4tDD2YPlNMPNp27CDf/Kvwtf2x/aCylhE77gGuROd6wh88Vm1vx3UBf+
wCNBVRX8Dox4br2ttg5jm7TPTsTn9+VtiOLP+j/6nnRFOQkMFUrm+J7RMG3C6XGolG2nCYzEgnyw
i5jyucH0kJ7kS6JSk3HSErxPY2vcyaK6bThoTUUfYbm6vqTFi3BmjIraSeFXxSlxawAczfCcB001
Yz0C+RLXFkRO8Cz9jg0+F4NTkLQ6O/gCZS0PcfLnnKiIp9dRvNVWJEFMbQ6Mdc71FTIc3aDClw6x
mEEg46rS+CIVWykH9qhmAPYWU//ZLlLBBFQvnlerQDlXhXYHbS7QpIluwqEvP2m+fX09LFtUUKna
rulq8jZTvSPOIGbOwCy2EUuVESAXIRyAMRGGFfSmLuad1ABMiQOBbofP4WGyw520ht53bHZraJ/t
MxU3XLUVd6Gt3w+sQaXFY/lpmx6FiopJLwxkE2aw8e6qR0KaE1vvNdqMsEr6NqxW36JBAItxv/Eo
ttCTUYbnQfuC3Ko1l/fTCmSBdWJ6TQ760uufbzluzSxR57EevAaaPuT7fW0dMJujWEiYjQFBxJQe
yIDYFzjTJHU8/QHA7pzc4PwWw454pSBQglj8Nn3EDMN9hVHt/3Q76UMqNKWiVLAIRpL7WI5va+Wf
yZ3/uodm+0jde0mvCX1H9hG+Z+XCPkdzj/GpFkPHzAR11fG1GPMRifeNrd9JudlPhNPITVGNCd7C
x/wRFda/URpjnUXqZgP7ZJ8BPQRMP0qcYINfSfcgwyN3KZnlMkCcw5lQrru+2OtGMRd7HqRTWfi1
Vt0rzCT5AAspw8LiboJMljAgY+JWpWqMUEEUIJWB3YQlK9G+9AI04wCgvr6O5cM+MyOeL6SMMkXK
iZkUbK6bGFeoagZWhFo8OqLaXabb4l5cs8guWIuj7jhfU2OlqGG1059KcRPJucmNjLt6+YUzWxoV
OiKt4/OTkfoD+srQVvNNwcxzFJlqN0FdxTN7dPBsoBZZp2OxvQFdgN8fjwohRjNgduu0PheSDEFn
xc/QZHojsUu11dIOJze7T+3qicXKvnjdGYoMkSSFcBpTzsCDAzKZyINWkqu1lOeu57d263EuV97/
q5Pz25REuQAYLH2tJZmCvBITE2VCyMM9ELIH2Q0FM/yCtihTkmTR7T6XJ1FOwTUYDtfIM2TqoBNQ
H9L0ibEqcvIusq+ZBcofwLA/TIoIC+RFHqbQM45X2YjSMZpSVgD9P5NFycBaE+ULRRIPUUzOiuHp
TqpjJqR5v74olgXKEXhIzaY1WVPU1yst/65rjXXdwnINbLZt1IHH5NEgDuSZE23kjwZiVYTmAbBA
1YygeMDuLP2Fc3+ePurK9KUgF/BWPMUtwMg++MqM70GCCMMAG1SbqIbqmcgU/lgOXJ9mqWtUHQt5
BEYeI6HQP3B52dtVXmkDLBfajB0l7nPtIFK3KcR0QdJHCv7xM+GWaF5qG0xd+9Rljd2xlkSFDMBi
s4gj740BElSV/lWHfmzwbxATaJehEHviW1ep89GmGp+nhEolgHCkDQmOh1BqQWQes5QTFy80BD50
SkA5ZlzMl/uFksQZeQ/WzmALdugIUDlFC4ikA+LOuwfCJ31hfKslB5vZpIf+KiVIfYMcRn4FtWMb
DDsgIqteQuB+JweXTHGjs4rAJA7Rx2NukoqEvlpMk0SiL4lTRBtGjbBMpKsgPjMi2/h+fYmsFdJh
MYkTQnqG3C5qzRY6e3LKoBgh5/nagqgw6E0F4T2AhbqSqttJT3fQ1lkXRbQ1oLRd60Lm8nXP6o+z
1kX+fPbYJjySQouFIWftCO2oJUEMGMAsoIqt6YeOjuEdK9knIeLaQilX8CA1mWSEt8gDfgQAmP7F
80Ek6UEeVU6l3qz40bn+8ZaSAgzw6jwYR0hhkrIIbBTv+eNpa9XGDGvZBNzNwjzTncw/XDd1wrHR
q5vbouJyHcheqgywpd8orxGGMu4xOu9k+2Df2YOtdZa0C9xiLdxNlrYNwNy8n3Rr3CfA3TqsnV5s
9M1/DBWtPfCd9rFHTi2+LkQjaxRS0C6GOjpmKwK3MdN9+Ag68l3gRLFT3LB+wGIeOP8BVBCHurwG
2Wz8gN5KgLx99e+n7pc2D3+sUSuQreGNMBUyaceWTtncMhXVWw+djFyEZflGeg8eq83wOrmTLW75
D+1W3iq3EEU+EhQr9wbFmuxZlyy0ecvNBAaM4l9N0cx+DV0K9LpJxww9fk3RFZVgVYJeq2bWjxAZ
gEyC6v+bdGRuj4qOnZ8lXqCc9r13ukdIg92BJtDi7pJ1AnJd7fH6qV/MRkDaQmhuRFw89NyXGon/
S9p1LFeOY8tfmeg959GbiOlZ0Fwn6cqWTG0YVZKKnqAnyK9/CVX3iII4F901y2q1lARwcAAck2lA
KBR46T7ZRTd6wBpQ+43imRtoungVwhSia+PqlWuJybsudWwKwjCL+zGwNmSLcgg/2yueATxJaFFr
nnIJxzmRvLPKOGVwCah7R/VWps5GMIvMxX/yHYtZ5HxHaeiJabGSABTxSOifAeWaByn5Dsfo5Ncv
YHMXOEb2zZ8BUTcEUi0FND+cmSBsNqD3iI2pS3zdvO1w0x8VYQfbqv9F6S8YtEAYp/O1v4Ml5ZLF
jrb8HEp1pRGowc97avWjR4zuGe1zzEb+Annw2iUSUjbIbDKmHYuP08nSoGdaiMAguCvPGIUtNFHe
hFVFId3VAqUlEmeNcp6GQ8hiuj/JrOFgKYrHO1c7pGfQwRKVUKxb/2JknDlWoUSihI2sA4HWWwFW
5kkeRQ4cHRWv+VakBrnqTy1wzKhMBwsBmY8XhU438tJgBGwDedIpcQcZty35OoJwukRFB/ZqDsBZ
oHHnRl6lsZXNoMJo/M7PWrd7IV/bL03oIz2so/CH7Nsr2VW/OxqSK7u/EANd3RmMGR+9bCr4r7jp
JaPcJSYedK56kZ+zg0N+LS+jgEljyc8mavW32Sbr3NMOYNXFLEC5/V+gNWiAhgoarorKy5zM1cer
0wiiYXGrOA1JLUWMYsSsjoVxjMPbonj8BQhoCSBNirAg2Gk4QzGdKJtaGIqCFgbD3Pb00fkVTlPL
AXsjuNVMkHfxJVpSVw5qxkjyGj+6qcAKDqUYKAqzDVfsBwPvN5QwJaB8AEWub4zCEqrVlVrgcys1
DxLNHAJ8efjSoMx/DJ9Oz6IIgFsovc+SHlor4DXJnrBKWvzyv/19boOpULmsuzdDyJLL0pg2tiRy
iau2tpgj7gZWq7TE0mEIZn4gWvOUzM+gE785PY51EN2ywYwMoiq+qopqjKzZBkgRXcvZPelHvKm/
n8ZY97WMnxx97WBm5FtMdRN0Tj0jC9S3CsrVtB3dWRfgAEKhJcKnW5EW+PqteYHHPTbBjBdGSgG8
foLALhOD2pGv6F3DlerR2dq2a3ybcxyZ4ljIqpdfIHOPUAsCYrWDq6M70ac+BiVdE/RE8mUEzEDN
LLqlrhi5DQdhgp0KigUq359nqlSGEhfYArRLNAv75JAi04RB+uhAYkKhuSd6FjCz5i48rGgZCUqw
saIpkBtfG2lm1zPOv2Euy4exLc1zWwkjLy4s3Z2KKn7Qa6IGcmLWwh731dEyYTyEZd7arT46xrZF
oRWIgVklDrnv7rKgBW8/SoC86RnUvdOd3MFN9UJKrZVLJZTGVdy9mFSpqXPGFFpqZ5ozlvQnAW0U
7xnXX+/LviyzHl4ojgSC/cL+5KdZXkBys5xBxK4qJkCyLlMIwbCLlw7HHO/GEhoNonrWtf35YYhs
5hdBDOiIOJXBTgP1Aqrue8ZULCHpJl0oaFOGLrjIbkXjY05pgZeZEBVsGB5I43+Kc2oXyg2TZSg2
+YV6I5jOlevzh+Fxh41Mu7HK6NsK/qx3VMAnFN47QRcwQV31IbQRaPbU9ldYoZBHAf8KemdlA1Sx
HweqtREE1hgy6EncpvrRqA+nx7a6H98B+ByKkkIucSgBIM/Ttqi7B1UZaKAT6zLTkmtbhvxEkqCO
/TTqusEsYLk7ShzppKfd24wqm/5GgWiC7Vue+siSHPKZkroCwJV3yHIiNWZRC4uJwLNYThUAZ2v0
au0yL4ZNX0jgICdelJ5FQ+3KYL+IRR1Nq6YD5g688MDIpvPUEjq1B7li/HWdpt10JEPXDfQMYurZ
8iwoall7AUEy7R2Lu1JAEmZKJhTuuKOsZ24lt6Dacs7BwpV64xg/OLF5mUsNpDAa3MoMLfvaSAg+
dXR/eq5X3awlo3AfTFGQ+uFslqozqNsY/WeSNCjnVJrMRd4m3ZxGWR/tOwwf8jbloUrgc3/2syrn
aIC5zc9QlbHPg7ETPvfWKuZteQHHWWyTz93UsFFBr7O4rNO9qWy1jQbJJKzp3pkCSHSqPSjOAvZs
eM7uwNH5Fx7Ugsm1ODuuVcmhUorP0FTICKgUDFStYP3WN+diqNzp0TlSJElM++/Pl3SDjQEOkd4H
zxZYdjKBD1rLmHyYW+746MvITscBg2KphGE/74fSjQIGqHjjy/z6a8XHHyC5E6ScwsGwKCDVa3Pb
7fNnZdedNQFEX6+GIwhn/oqSEVubT6fyYl65YySboGXWMcIp0BZCWww8dUF3VgWMDEHyRexWIkPh
3i9xbVll1AOsjI+Dbu3gGwRtBys3fwT04dk03GyQ7uLMZJbAQGUXMJPO+m6PF8N8UYlS/Oqq+1xg
cJbRmhkI6ec3Uxz85i5rvKH4ouie+lowaZIbishcvksKPAXoq47u8uvU8exNbLjafbbpkGcQnFyi
QXN2MxpjUTSgyHYH63uufxmNm1iYEmIT98lOFoPm7AS63U0yhMBgRDesQhj1wQ+MThAOfZNv9ZvT
nnTVUhZwnKUUaEs2mgFzrDuDO6HIp1NFJ5NoRNzJlIGUrCYKRoSu0xtUlD6x6GOG/S2r6Ln5j974
f1V+EpkNdwRleEs3RoohIeSK6MN5obzMrD6wuj09des4ugJRRwNBEP5dasYdjWVG2qk6VlAbjYf0
PEgIDb9ORRkFERTn+Klp9GgqxxRWdHQTOfXMCExdyNaFQkUrNjuf7e99VNzGHsGeYqqM70zfhgc1
8/Pb+kvo6+iSCl2QgG3LI9MH1Pbll/wg2l8ibG7DTxDPszVG96ZGc9Bn96UWuaP5UM49epSRru+/
D1R3T6/i+gZ4Hy+/p6W4MhzGrWzRctvO2rfMkBoBxlomEN7yHYTf1Da17Y7RdQ6b8T6G9uFVin0t
3/Z+vLMfkhflh3PBMjV4ED41W1G0WmQ93B7XG9UaB7YBw+Q10wy0vzzJ5RWtRM/7tcgJy2UgNIhn
PsgrOSAwHoC/ScXOM8axd8dMp24W9vE2jOrbsJWPNJU2eiFvJ9n29JnsYsPcaaiWiYl504zG8+gk
R0SZBFHX9SvN4rM4B1Q1Q0+wAKC+/aFd2lsoz0FjowNJLCrZFVxpWlFybNWmFoCcBzJjqyqQ9kFP
ZYtTCZLebSPwPQqbyk/b1AFnDWuR1T91nPdyRasmhUVpbqJAH0IPtO+S7JKtDYV5F8Qud/J59gwB
kU54Cq5Bw92BOAc5JbCec6ODKEMjUQat4CWRy8SnqD5N63ET9Yo/NYLjY814F2h8cbmtRGMbRcwn
lM+1RMGB+lKlqLbqX0/7AREOd8WvcxxT4wycMivdsgHBoxpuUvTFlLV3GmntFsHScMjFQXERhwOW
dvEanRNiGjXo/d1Ek6B+sZPy27kV7cU1E1yCcDYPtfNuJoxkH3LihdtVFQFbTL89PZLVOdMd1nMO
ocBPnee9aZUlkukI/9b3DZJBufTYTEygjwoc6PqUvQNxB0NDCsM22ZE+oI8iDMNNTxo4mETEoLqG
g2ZM0CqAFxb6J5xpw7CNsGecpqZqvPYNebXr8EeZFoK6n7UdtIDh4y4FHUaJKMymG/MGpDRbOTJ3
YMDdp0YfWA2pBdO3ViCA+LkNVQ48yTE+zuTarlccPQZg+6O9b4+xV17Gl2grwBc8t3fVobhsz0QP
uzULVCG9A8pxcAoC+KOZZwWFrCOjnEr6xB+1FmsncIIrCCiyA/8zUJC3e/P7i43U105U6ybCK3k0
+W0CToi+3Zy28LWz4wMGZ3kdkRU1Z/Hbxs+O6ZOyi28db3osj5GXXjtXouTDWqThAx43a3UlaVU4
ILiZnjs7c8vUTbQH5zhvUeiP9nwEryEvyrp5EOjYOedN5Et//2X34QvYpl/M6jhOZMpYdE5pS8+U
fuTz13geBJ5DtHScQULDtI9aAyCEZXOV7xEVuYy1O9eHcXAecBjmyvkZJj5TD/OddpYcrKPxff6u
X+mMttPDFbp46i8TPwyaZ9FVdi2sAXiWJsUjFVuOu0dLPSmnksVWkUM/Z8uY+hSMoYy5WPUp0wwW
pjjUz3eCD5CcrYLg0UBOEZDmhQmlReMs3DvYdp6EGMMIZtTTW2PFV35A4yzVqOYUotpsgHHrV8ah
QjjeAYHlaZQ15hHodtugusFxBuYGziV3IWtEYVkqQwK9PxNqMu9mcAJumM7dL3ABL8H4QrE0noid
lQCbNc21q7tQFnHprxr++3D4ftFQQquNJrHhhIiMSo+pJXT2K6fLh0EwM1ls4I4YHe06QHQ+q81N
Av3pxk4hJ9/B6NMzpnKqudn3WLCl1w6ZD7icxVOp1fuYSa7pW/1Hqrlk3lJjZ2ZX9uiavnYog1k9
myoFqt2/0Ov7AZqz/Labc7thRtKW1VVv9Y9DIh9ro7j734zR4Ww+LFHnNLJb1c+y5yTIXvUXA48I
eTd3/q+AaQbYq/CmQl0at46mpNdx3QIsidG0DeL4AxgUx2emfoOsmqiim60O96BAqc07Grd6+aQR
uYiABj2Je0ZUwLockzvp4pd5Cj7AcSs2R4VeSzXgJK3cFyXd11J2PsW66Pxe9YmLYXErZhZDhAYX
NizU/yrgFo8izwqQBoFPjDJPWHLLvvvUNHKnZ2o5XSoVeGsPG+NRjj3rsT6a8P32HpRguZeaG13Y
FbKWDfkwmdxpqiVmP4fMbbH6zwHv3AA0Vei+zZ7SQ78Tcumwk/PUGPmT1SxMRc0AB2nAN/21Irll
Yqes/H8KN/Kdc2BtN5LvnIsc9Pp9bLGe3HFQNbWSlhPmF+mJyTU2NYo0O1f6ygrvCNSEf+Epv5xa
/qquECuESjrwpKR0URHkqYkhOuIENsq3lYWoiiAN23qMAB+CApfgAfTMW3VDNumraECiGeSToeME
PaeYSUSxHRGRM+Q/NrGfPxjNxplwsUwPpsi3rF4V3heNZyjT5dYgwxukuRvVvb5NwLcd+kXqWxCt
iXxyPvmsX0+0G1dxUS2poCERDf/8swfKnFI8YLSuOj3NyR0iUFkhahFXV49bRm+NajjoB/CDs4Zh
HArGXtr4U4Bi0ENR+OmdYgTaubKz/fQHq5is9/3lHBiHVnWdC8SEAuhjBSUcrC8K9q2OGbUCrKwY
ej18ZrR1CnMwmdiAkX0l8R01bDcGqfnps2nVyy1AuGBJ1KsTtRlIXj3pcuVGiqhqWYTA9sziEuNU
5miGFRBIb7l2HPko3fd+ZRBQ2rERQsMLlTsaCNLXbZ+BnLIu9au5zHdZK6LSXh/FOwR3GlAlCg2p
B0RWtRedbe07xxb1UK8v+DsG5/yjSHUqFLBgwWXtJkqjR0XJjnUkPZ+erbXgrqPaKEAGnTO0wvmM
X4J2FsOsgRN+sUCW3aDJFvRJCejisqv4yEphMj+5FW3h1RlELbICmRkoOvJ6zDbREGJqgNpO81FS
0Etvi0onRBDcIjUyqp2JBogUMoZkJH5rqwJTW78bL4bBLZIymWWiUDYMNBbM593V9KV/pTsIhEOx
VL4zazBeiQql1mMJC1DunFZIkZcFswz7orf8od925w5xrQ3WLaj9/Ijq/zI/RPtE8dUXlm6vDuOZ
qe5/xXAWn8Ed2TJNYq1R8Bllj9S35Jqe03rz2/1y2lRg37tSfXRfXZnBaWDBuvKRYyutBqKmwKUV
KlHGC6OffsUNvo/M4NxgOErtbDDjtPPbYfwRyi+nR7B+Vi8AOC8oaS1TYgUAU1cx0UpvevZ+QNqb
CXSTS5UI75JrjFEQnf7PhuNrNPuMyBEIzNnrkUB7PDtv+gPC/ODRGDzauBbaqQccZ52Htgp816aD
RuxjBCoUscjdustZfAtb4cUhoNQ1tI/Yrkn35KgNXn1gURwJjUZ6C8asCEGwEoyRZyJ6yjXLgeQU
5A+gPKppb8uywM1LyP2i5AEhMKm4GWh/142JaFes1KQ5SwxubKBXr9WCnT7dlILHsFAtdAWER2Um
vipplt9rRuTSYr7IO+e81EL/tGmtnRpoGDNQkqrAufLhKSsLJ9tmwlI9kqsgkHSdGCpawy/wvjg4
MhwIu4GaFpHgjytYjEpPBqZuMNvmGQ17v2h/ITeORVI0y4ZgHjiBuGMcyU09ni3cFCTjpulSj2Y1
OKNiPwYT3ek5WzWLBRJ3UDiO1rbdCCR9HoPMVpHaywQHhQiCmy99VpNKUQGRoo6g60igpYLL+Gpc
dDlf3KmACOEfelcshoFme+uuR51w62UQaUhvs4su85i4CA3seVNXkGoQHemrh+HyC7gDIZtDVjmI
QY5gVE7whAzqrRU0P+YtQeOuq/rZJq6FfHCrkcQFLP+Um4zQDBsCWJzB1zrU8dQ9K2poDuLuSDYC
/oW8hOIOhjE2dGuq2TLuox0jS2a0JPlB9BoWWAv/lCuRYg6LCTDGUPvFXHtFuDlt8mutYMvdxb9u
4liOCOKv7HKE1kt3foaeMMhP7NYFRXIw7+fdJLmM0KnFVUb7IfuNUI9GZC8am4aFO67Mqk9Ai4K2
CDy/c+iJMPU9QrfzQwQmuuyqqNw5EJNt/BeDQf6KSdlDfpdbRcl0ilpnFwjn9meLa7NjNcopqOpF
YopsX382mHco7qDPkHOJY3Ya0DYOhsrYOdO5NI7bjqJd0/j76Ues6TuY9nE+nZYiAdoCTFe6bUgt
l1QQACivJkP3apAlCkxINDZu+UKoiKcT06kYNoOfgt8V7cmmb19OcRB1wfjMCl/SACo08oPQ1bCh
nJpX7nBQlRQaakyeLrHQmlAECHTIbvpQBdU3JVARic7kXzkkUJChQlUILb08NVeegHbSsHF3sLvQ
n+VvNBVltlZ3/QKBM8thtONUMoAAyVRk3lGjP1eCq/PqxRMBG9iBKkOMld9ylBSqHiNljG6ZwS/R
qS8F+i2jyZXxyssvhEGp1TFBo0FGrkz9LCRODNykEVREqTHalKEVlqCzo9xYR/lKfk6pj+vuQcxS
wM7rT8axAOVOQppLmpwPAM2l8DayQIeht8pN1qOSYVIM0TtdhMadevocmS3pgWZlyUFOcIk2X8v0
2soEBTOr2+19VDq7eC68ZZppGi6XDCcM93WJqj10NUFMpU3QwqZGvmB3r14kTaT4UfnFUPkdVjZ5
WUPmA6cq64Qu/Y7JdjH2JS1ASeR3sVjg6rsWaswK+KNB6POp9piAS5bIEAwEKSPTaO+gZYeiy21y
6G4h/o1zSPa1V3PXI7xPvPQrRQm5qLxmNeSuQREBGxxEyJ+KP+t6SA2lx7BZDByEum5BcW2qfVbP
3ZneL6WTl3jcAVF0eWgoM/A6n3UhZUESHywU9oCmew4Kv6vdOPIMUQ5q1WYXo+ROitIxBrsbgJrL
kLdFBOM+HFGwlMowpWx4PG1Kqz5gAcZ+vjDcWpeSqIwBhgYkL8umjVW016ch3nJmn7b8AoOz1jaD
/GqovS3bGPRHcGtmiGH6ReRJhStnPkFwAm38FGeDEnndKxqETOJX0V49E5EQvj1MTn0Lm/zFeIk6
RFMOGrG3rE0OG413mR3Ms9+CRnLw+953HoqvP3mZI2+grgMTi/bjmZo89a03EC+rhBnw//JVoDaA
1BOjiOfcVJXkfWW0M3rCDsmN7pHr7Fq5m7vArt2fzKezhzRBDn2K3iseIQGCdonET5LNKP8Vek1m
158n6T+fw6s60s6sQaKLz2HXTZUprrRIjiAUsDd3iJ+LbtSrZRvQrftz+G93wsWipLM+RjSFb2HN
k5pvnL2pEIKyHQx8w438kIrPPtEQua1NG7vXcwpIFuTJfe0BbakZjLDdg3wKmUPR2b6+qd+HyG3q
vizUNlOAx2iJwLeJdrAzU7ph+d7Zg4TD9VQHuLSEqSea3dWzYjG53A5vqNo3s4zFRHHObp6uI+1+
zEVhv/Vr+wKF2+OjHvVd1AAl38cv1YbiMYvmJfAciRlO1l3W+1RyW3gIpykfDUBpyg1jjtDhQk57
rLVCX2dpkFxEoC0p1D9rtgEO2U17E9Yu8YinXYRXFuRqmyNUx01whYmfJKvHrA5CaR3tkbgI8rGb
hFZj2xIgs7TkfJ7GZwayVzhUH8g2Qkexta3vhtaNKy9UfYQjb3tcszei9uK1KV5+BXdJKzq5nBx7
grXKtVcWOPSdnWCKRRC8y8u0EtEIDJRFROrZbRPoUdBdh7svWny7a42Ck0oUnV991S4GZnL3tLCk
eaIYGBiTx4VYA5ha9XuWFtW+psfxfLhJEJgTBl/YWHh/ukTlHg+6UQ55agE133f7dgt68L25+Qtv
Z8GcmpxTK+V0wh0aOEyVZugCup9ZG2HAuuzQ2wGqqI3Iu6w+WpZj4x0bTVOzdJip+M25hYJN0CDa
PrDbDQtQi4sDVg9Ltj3Q6oCWV7yoPx7hCgUNLvh32NOW+sO+3vYe3ThQVWI3tN5Ghx89xDsQvmUs
PbaxAtNlhQrdhXDs6/P9/iWcJyJtbDnViC9p1HN59sx7Zcea8OM5GGxPfZ78YZtsfunZthw/75w0
GqvSwFCR+x4RfgWtHVrwbm20CpnsjohOSiHo2nnJxHKQbDdQ/fspLFPRqaYxZX5J26jdRoOAdsvk
l7UtI2QX0muuxRAgIgjuLBuiz5/Y1Ya81pyQ4p7GKD27u/FIapSd2D6L6U3NQcwLtuIaLENjVIm4
huAVrnHTGudGWzcOern1LZqoDcdVUErAbj2Qe5CftQOr/g2PIk+7sn8+wnKuVrPanhAbsIj1gfgE
HEL+T57CZsT0Mtlcxxe43s83go+QnOtN9NkOBzbSdJ8d2X2cKQ+hvPmAojrwu8SQT6xEmJ/t5wMm
/0C21dBWCoYZXiQ3jLkuQw67R8ThryWxPpvPRzjO44J3xKEJgxsP0mV9w4YImcBA+aHgfSym4xDM
KE84YlU9MuUMLjdvqHwjTYU7laITUwTCeVqrsFpSMRCWP7hU4O5qjz5kB8ZdivqWb8YXMZ3mytX8
40QyF7i8mtt15zjMPDs/vI51qCmxXaht02PYe2zxxCn0z14VPAa6rimQvrUtR+Y2YoFmSFKwzrmp
/S4hJ5E5T6c3wCoA40RVdNPUPnHzyQm1i5kJpFrkLgE7Qy/iAxMBcOeCnRjVlLA6mjo8j0m2TYxR
pGImguAmKZPJ3KPXD7dfcIdcJ0d27JYP6EKL79VnfcOIEEQ886se0lnMG+eqpLEyypjlyTRrn083
uUG8PLa8Kno2pWhLlSsKo9ecM5ve1n3l9dORgjWPJiLOuLWNsPwO3n8ls4xaKIw9QplSl1VBTn4Y
NPd/xUpQfWPpTL6dT9aSOKrbrEbEt+0lt04Kt+y+nkZYCYzA0iEx9ycEW+TF5qrqou67HhDsvqba
vm357RFUPq/GA7mQPHlfnDPRn/HWRkNh7yrfksdpRwShy/XZfP8I9vPFR6h1Vyd1jI+g6dcIAgn6
VAZ2sz091M/P348j5XbEHE810STERynKxGPZjbNdigr1WBMwSotwuG2RRI0zaiykjSYpXyscl0A0
O5FfpVkUWf58p8drF/rGmoMEO+6h3AkzTkYyRiyopQ/dnR3n12MJX6WRzFe06inKo+/5VASNbPcC
u3xLA3x8TTBkkJ1DqlWGqCY3RtRjZVquIpQwbGRv9mNv3hnQiiLXNRh9Bg+y1q3fPWg78zW/ZCe7
sdU86x6RlACLe6YF1dby68qDQw9KUexyxS19+DbORcgTWN+TCPNfQjWhwk2q6L3TlrSKABVTiDdC
F1fnO9wggWxoqM/BCkNAJNNwBIXC2mD2lfwMo9hO1nAIGQqkrD9uCTmsjXHOMIo2kC5tbEHi1vfF
sQjm7+ZT7Wd3NnGLF4MiCjcJi4HWBrgE56ZQhZudVQZeTsYuTss9wh2C02Nly0Ok8H18nAMFSVyT
JlCHAFVQvUOUe28Prd902u70Uq1sRjBVomlZBhUbbgmcZ7GzAhnPCVukz+0NlXWvlxXP0Z9odv+/
AXHexVLrtjUrAOUm+GC7u3h+rkAZqLQikZf1ESH1ABUslGXydVpDQkGYx9I8DZoCQ6dxRzxLokzd
0UQVbPNVGwR1+59QzEwWbjlsadeHKsY0dhAziqTpDEzxrEfWzsEloAZt2m/j1Lo5PZPMsj9Z/gKV
W7JYquUmZukAKQ3vUANwEYZDhqikE8Syc5BZvfxpwLULJjYYGAKRtsWVjH9Y5ooyDDoLT5Ig3Y9B
stOrzbxzvCZoz8e7TIZcp+gxuzq1C0j2VllMrVMNg6lDSMEdknPan/X2E6gP/QLJiNh6aMJC4LHW
7k0fhshd3CtbyQ1rBp606/Gajc7GY32d3rJQAf1BXtrb8lWUg191IoyVHJRLYIHmi1SInM1OCaUe
V+qcTZGb52Fs/8ruXkBwo6JTStOKLRzOXE+a60MkO649maACEnFJrC/Y+2i4vWC0KpFDBmVcVnvd
Kw71F+jE+4ywat6yrlL9PHmuPMcX6S6vOsrFGLnt0CEuAfoMAGvpNx16BRLZ0mEQbAERCOe9dKfJ
ZvIWoB9LT04he2e0G5P+7Q5jNDkuhsKdaSh2yUPKcjpVf5iMqxGSgdnfvHxZYI1GQ7iGHn4cL4gS
fdxXylz0da43TH0t/67GDWjpB/tHCRYBz66JiNGBN/E3NB0xQFCfgJODDwPSGiyOJiWoYFF76RwW
3x1wB20Et+NVFJSkIhqPdvdP7kkeSVPEKmo+qFbLHqFFfxkldi+oD+RNgI0FymEKqgwNA7Uf3GWS
ID/atWMC0el0uOjnwo+a46jMwWlfy59ePArn9/S6CBm9JNhPSbJzcEGTOtXXldgvo9vTSPzlmEfi
fAPI7PD07oDUqpKroIRNyc4jS9qFDs5oau7saqu8nIYUTSHnI8CIUXe0BaRcta5pNa5aPWbj/WmQ
NWtYrhNn4Y42FWZdASRNCk8zEHhORF0+q4ukgLMW9yaEWvlLE3IiWqfFgIjii65zDigadh279Ecl
/5sO/G2RFkic30mloUi0AkhhZW5pZh06ZY7coTW+ZQoVPHVXV2eBxXmforJ6u2RYeWHs9TT/6kjG
I5rTBBa+uj46Zk5VUWz3SUCxKHqtQntRCpYcKwuaWUm+pMYsX5+2ApRRc9ekt6mzIIJqgiIWESrO
vhObJIauxrADNZUmT52U4lCZRn5TVXL6oJOmvmvSKP0hzZL0VW6T8BL1nCiTNvSQRkE8muWLoo/x
Y+NMXl5IAZ0z8upkban4TTEiXZOAw9gFe2EGiYgmnsDIZbRx99oZKaheSsxmD8IXzUjQG1BA6g8l
tZBejjT0n7WpnLvQqgyH3o1IKfUQLJ6aFNfUelbzJ4XMg7FJw3D81pb2rLq0TFTJsxRntm6Mppvn
y5mQqniMsjE1vkWpk0ABtbSkZvQKkrTfc0e2I29Sx6T17dAwgjLX0eMxVzTSvbnpJ4r4vJ5Mblsh
y+klE6UokzXj6TKDKO+900YIDZVtkZhncy9FcKyZ1uhBkVDpWLdMF2aU7MidBoqWh8pUs4swxdOB
ts7s7NXQHBO0uypWD6y5r/ykASOqN6qoMdnPUKzKAlqB0Xwjm/MIFVILt7pALaIOQkB4ljZnbZGR
OyuKrdeGNn3qFVFhSu5kSjWSqqGGk2BLcyvuvaSsCxpGbhJVkYSgNYkUu7vRIZiWOpFXpw0Y/PaU
jC24ERE9ShrHbTKJxoU3RRaWE4KroYn2tixspUswqGVwtVJBleM4tT1IFbVSli/BeV+bLp0pbXZO
L4HQtGrxHrsKlbGllT8VqBj9ysrA8nvE7PswOqN9FRnQ/rLjxsAc07ShQag4edO6oRZV815y5vCy
6cc52dpam+h7WcpMBK+kSHkZhk7RwKOYjGQHToCsvNaNwu43fYmcsz+CKNPxOyufQuJGcgN5oBxF
qj+sNs4DMzd0spUrp0A3kUni8sJCaAWpkcZWbRNCcvM40cesHopCDRTJaZwatAO0nq8k2R4QFpQt
a74eMr2Qogszpbb6YpO2LXEyQDdT6dxs7HPdN1UFRPCHvjWHu0mF2Md5XI3JCx4hNQIavWRIXtFW
7bVmhWOxmRuS6xexVCrmBW4mdQ56EUuaNrJC4T8T/VkKG8TKc7BSlsmUfsvDGQHzGKW4AQHjkHlm
S05nBxaZpOE8tKXJ8FLaW/rGMlO9CmTJzkDlAIqM0bUTLbcQ1hyTbFc5aWz4mk5ay21nhaS3eIES
tGKjirHeaUlmDRtd7vUs6ECiP+06qQ6x1lk4tJ5ZjVrjQgDJGu/0ap6G3Syh/PhljrSxe511KZt9
pMX1MvMUo8j7LUH1vHaISgt1YHKnj4M7hF2ubCxrtG2vMVGl7eJuMfRHk87zdF5bmWm4RSXN6EGt
qkk6a/NxVO+GSW/LXVyFs5daRpHtxhZdKF5o01KDE5hAOw3HWSdHqWisyq0rRa73WRjSzKtqKS88
NQx1HHpdKEvgcyfx1N+PzqhYZ2Xe1dNt1hTGrAR92TlW77dZIzeBVZg2zn8HBaieaiUI55AgGojU
0Y2UanatG55D4ma4U4ZGidFZPjVRC5Joe+ivUpvGlt+FuWO5itJUZFNrtiTvTdg3PcunIZKhWpuM
cADbYlKqFGR+9VR14f60s189j20FwRJo6SDtyp1csQ1ZLYhcwp5AwDidq1a1M9J8Y7Sa4ALzqfHq
7VBZILFDZ/EstQocGwjr4QZz6BOvmW6ZxM28C8/pQX60n5UywCYfL8VJntVTcwHMhYOIImkqnCOA
2wwB2k03fTk9h+sA6AY3IJUFOQn288XIKFFpTx34ejl5HFDjC9ki7zTC6v3CfkdgP18g2OrQZpoO
hMH8rttnRvtaFs+nIdYN4R2Cuy5pStPMpQ2ItoVIQyt7WnNvFeeFJXhF8SGYNzOAjjAoTvG0AWvN
x6HgBO1MpwfOXBC3cqCMlaJ3fcj81FEQbDY3p4e1OnNgAwf5GpqMTYOH01T0QFBs6TKTN2VNtnE5
+KOsCt5RH2EsVJiDmNA0wFqHLnmIUHDbSI0sUoVZ/0JjU0GDlcR8SZcqeeilc1yMwelBcVl1BsfE
UQwHV04dakY8XWIYS8lUlMp3g5ahoj5SJaU4pPLBJg/V3FvpdaaWjXHjhN0o7eOWmFAlxH8qrwfN
nCbfiKbBCLcNJa00uhXOB+cPfvz/+8CY2/77X/j3M6lAVB7FHffPf18kzw1pyY/uX+zX/vO/ffyl
f19Wr+Vt17y+dhffKv7//PCL+Pt/4Pvfum8f/oFQftJN1/1rM928tn3evYFEr4T9n3/1h/94ffsr
d1P1+vtvzwS+nP21KCHlb3/8aP/y+2+IACxWi/39P354/Fbg986SJvn+rUs+/crrt7b7/TcJEeN/
ouAD5L42XkHoLsRjeHxlP4KYxz+hJGKYMngWUBun4SclhIzj33/T//mmMstkXCCLgw7S3/6Bun72
E0lR/gkbYHk2E8ZngWjjtz/HfvUz9PlzWTAXf/z7H2VfXJGk7NrffzM4X4bSd1lBV5KJ2z84Lmze
skD3VbR20Q1XZUUerUTaZWr3PKkVunY3rdNsiGke23Iz/j9j57XcthWt4SfCDHq5JdhFSZRsKrZu
MHIcofeOpz/foj3n2EzGOskkFCs29l71X22YDnahrud662TeXefMj4pVXdxumzTpVyOsz25z6Sjz
Wlmxso1H6z5irFKx7Toah0/bODSfF306L41vjWa7Sox+ZVoBji1jueb4GGnGpyIv1um07QzEQv40
OcXOs6t9NYwbJj+vlprfqneNW5DWvTVCl/adrLCd3vlOrFXf+cDixf1HnHfjGrE/NhujM4gAFqQD
4Y2sD6nC6bBW0rPelF/z7OAslyhRfSf+OmmnEWeJ+wyCBUdQjPzFL0L15NB9PnXrO3UKV3Ze+kv/
AfilXfNLfgG2ZVkWvppjmfRuZXTSjccWuRPNXuwlPTfLqaiLFRlkh2w8hdPsqzYjh1iJ6r0b4Ys2
jYcs9Dajx+Et7dky31TtnZPRhvhBzV5ow8p4wm2faUe7Kf/ijYGz5SFr3E3VPS2m85w05dqblb2u
Zw9G4+xyu3m1Wk1IhK+q5cWIvhUIm2AksQJj2Z8ARGK3+96m7Z3hIO/baQLm75wHaKFlfj1jelbe
UK41pT/G5VGn028cPZnTiSvCp6tqXu5y56Gsmq3i9KvSPc8ZMxSNv+OJ9NHwG2Mq/NpUTz2uZDmE
qyXj0b702mWy2fOFLocQahwwUaVYsS+lkq66eHgpQh3XM3iJnWTD0nnHJmvS4ozizvXVtN+MYfPd
iQBi6y2Y+tqbjIeCPgtZv+pq0AQs+0A9cea82ETqJ3wgoUNCsz5ntmly/VjX7r62yi9KuC2til59
UAMclNTZU9eHG0biCUM1ef3WlN23dujuU83za3X4rs/Fl8I9l1b/0gHE2G640YKTMMQymMcmGB9Z
VdG3l9Z7Ra2uTUtKlb33X8TXf4gEPAlU8i1xgXnSnsO1CCyrN8SVzJivdRal5zKyynVmnjoHN1+t
i8Kv0jjZpLGh7Vu1/AbGR3Fx812v1H9SoDFa+j50M0n8ebNtO52xtB2nFySBtmrJgR/1+Dm2Zj+u
nd2gXTgwtezJBo42HMTkXaDlKB1WC63PM3Xy57KCmOPjHL65SY+TsWXrPedi6vXWtfuXuIw2sk91
+mQm+on3+UVFPQkheN2qnC9yvpGygsw5jGSiQdhYb9vllDfKelKsrThqvf0+17PvGdzpeDK7+Chf
5nhtjjZoM1JNdWvHxrdRsbKlYOAEA7ESGhzkEJN2LHV1XRUDDmu5VnRirE32tnBjnJ3KgBjhRVqV
PcnPTu67Uyu0bHWpyLzkpbIas4vdvOHyrR2lWM/Wm0i43DzZfeFHGUX9ibLK1dm3stnXap3h1VSV
uM4WEipJ7p29d8gvLi56TjeOdPK5KFvQJydLt3f8xfMGpL9faBNsnSenfOFW2Hy+parzu0swTpe1
dsXTD4ktTK01d6le7fqF9qRdvedm9elSmdWuDatdVCfJqq+YXwbf1Vs11I6FXqyrOv02BOEmD5dT
6bKLsEwPyUZ29WJP1q6vevIwLnL+SJefD8J52sBs8W7b2Hy+UXAHQ/S78q1IDQzsesuHk3JhT1r9
EeHLU9dKnjTzooRQkpk+cLR8XbSJC/zEvtDKTDibOUQbPTKOEciRVSmrKhyIOTbVSjHPRfEyzsGT
rTM1yAmFdCYdOzHJM3WjJ/WLal6WqFqzSYpSykM/OR/WGNxY4FcZju7FIpAaGf22UaTSmX2Mlk/O
c9TtRQ7RQghSZeljYu8cuL80CVQuBfWmE2N/Sn8Omh2nZE5ozqH7wKTVr0brLd9jd+guRoUMzLyx
ncuwGSvXUpKziGZ98J7soNtlY7Bagovixru5eKIf4lV5NzBDYgKcGY9L9lI6pm9ZF/ZemeydS+1H
FFtyKobyqpfflpTC9fHEmUGo/eJt5N54t6zbi+Wme706yZlmCs1UoR7h/8q+CMu1zn6mKxw8EOLI
WdPnYDzFsIvzGUVSGeopRiA6DGaI7E4GoQ3hBgJR9HwVWkAlPzVab8yi4/L8rSLHa+oDgtD9yu6a
O4aUblh1n2PvcJ9on8GEIoHXPBTNaMSnoh9EhCczFXkMlnHUk0VMEAaywPN+Ks820XIqMas7NXU2
g1bvuuqiufvMTf05uUdiwYQxVBiraJAw8MW88d4BJHZOAfAZMLw6O2joQBjNbSsK8cIVUUcrN1ZC
5GIsyS04Tb/hE3GFptLPPQtd9BO7BPXOQbAq6n5D7el6qBBD4XYo7+WWWAAUA8i3gXmWAoNutHZe
RXHsUNCEGNkkClafXbIZzHoVdPZWTn9AsYJ87BSX07fPUdvsiJBtoYAiB4h16cxHb3jlkiUUvhnv
xnQSaSQKlBDTX2HOpGBtJJXdqba5t3ei5IjvsS/H81KCkQWnwqz2JWadcJgX3GkxqVRG/ndgvI0y
f6WTHaZ5+vUXZQ+6SV2D/+1j7wyFrvruTU3LtQPDi4EFYui7vIOWEIE2NOEqDMtNyWkH0AKqhW2y
Eu0YZ56fu6ZIT2QRO2JZpyYHMqv0dTO9Qju8YzVv/XIuIQ0OofT2lob68rInOy7ELIj15VOHy6WX
TJYQwZLlb9kYbawieYia5p6PaJa7CTwIKKk2oRf7hfXSNqeiqdZiq8XDG5/5QGmLTv6Vdw1afLoG
BqEqGT66doO2dIy9CMl96x8rvVwbpbsXQ6h3TuxUFr+JiK9KD7gOjK3YLrCAS/PzMsfgQS6L6hEq
C9hpjNVyqu7b8omqWZ9I7vrPK73NkKBLmowfJhvWpqseEf0b13luaq8G2O4fXTpxMajjOE5vva0c
OHRmpOzqODq5yOWkDVdMRtmqMKNJlWpmBqsPVnJr29+u5GbPzNSdqqQt+sdadzZFioLlWm70FDfq
Wv4slOrOomBSpAREDsWYBgP78ngTtyy7RUPi3oRL+kE+023V1I8tIp2XtGFNEptuyno8Y0ndvmv7
xwQtDItYCX0jDWLDTFXZwNsiSa3R10Oxa5aqWi8klljpsBFFjOlS5sghfBPZw6iE6piV8cHeyRL+
RW+2zOgwZPyAd+MXpbNFU4KY8LHY7oDmWHn6MUCUqCynjC92BY6JPRIsHyVq/Ms85dh0gBAGO9NT
gySAm2PTs9CancLtHge12cutQdHIQLkwGQ5PQ1PvVaPwyVrefshngh3e3DbIDyMXrjF675ob8wsw
N1RYFU6sd4/hzEkgjB1ng4idVcq38QFspROh8ee9vkHQhBp+u+bN/ealpscETrrH2Spg2WJtGPHD
6DnEvF9pifkB8f0HU3A1xwOv0y2pjmEHfrlDLUgdPYu4Gj750aY6WLRpHY+Pun5Glbns6p9v7wbc
kraJcn//d8UbUqrcVHFCxeoeqyB5QMZthhrVinBlEMwKUs/0eV10VCobyRcOVF1Kn/Eh+z+v4j8P
luH2DGIiMQK/+vfbbvrAmimk6R7rhSgc8sfC/DcwqsW2Ni9lXdyhfz+QQNf2cf8iJ1A9y+LKJPLe
XNUtwoJGRkv3SELuqU6Wzx6tWwLnM7eJBVQpx3E2DqAOeQx/M7BsvAvgKd6F78X1wRPpaaI4DLr8
iWtCkcCqLwmcdrOP9y83Y9uFX4zundc7uzDFraxOs/ZOAYvfYcxFcel7irPR7YCgFgZY/qZGzNMK
yl3ZenfcutjPXI5w2gZnBf1Y4o78efP/SycQ1GFIqeEwdBbQ6/fdD5zJYeI4JKDiVGTES7N2plBT
vbo9XntieovPGqzqJF6U+EXiH2mBtfvzQv6LCn5dh7z/C/EXpu4VpAR1j9mME4DzdtXi5qsoR0RM
vrjC9H++5m0+3ZX+f7nobU+pVnOMOLaRKWb34lgnhlLurOmUh1gWIBettXWMYr1EgAFocc4e6ZoQ
RcmUD6jxusu31KhLpxaG8qhUxonD8svdJ15QR242d49NE21E1eTKe2m+K9GjGLvc/zCGfhwkR617
T9sXKz4o9muokLNtndE6HBC+tWud8gwHHnufNA8QGbF6hZNxywF4/rx35n/Jxl+XfHNgQ2B7Za3A
QJ3+PrG6xoofKNum9vwMpU7Xyjfq4LGFGq3dLHjsrqOuhUOKAgsXQ7vr7vkkKEAOycVxux9pTSVr
lldhsSB4VXE/XVAKQXbY/94Yfbco12Fd+n1UrqmGPXbL2Rvxh+dzqxerpXwbrHrHs1lNTrP5KtxV
jnjupfaBuL5tIvKTev730G579Wpq6ERzp6Id4G1Pi06W6m6AB5lI2x3Ec2WFydBvqBIS51idP2Te
/zwD8sks4iBUGt6ugNB9qmcqZJOZ4UoH64FSMOagBbENxIqHMlhJCMVKUphVkF9Rb+d2WZuT4hsf
NkrFeYZSbygZWxiRQkEts2rUG3miFkHNeVfNI1n1d6QTfDMMFAiLmgnyiwHeWdHXuDMeTMy7kprf
VWORnaunRIeb/m7sp0eDeD5jZ+zEV8p5Ii9FOxkejcvK5KzVRHXxE6yTwBiKGlDTlTxhhVBZJv7n
uFB5aF66WFlEf1VFdOTVHi+WB9caE7FYBBthQWJf8ixJAEPNi9fEX3jRXpTGL53xMVdIOKg+YXki
l+u+EaDETco7+X5BzigeM7xY5N0dse5sNWCOkjryz/VTpKVdEU4+O4Kc92FJ4dYVfJGLXW3boN6H
ZejR3HTWVgaQCqreElvbqO74stgaPMjH+RE5Pp4hqNEaS/HKoQZZchTvTLxFvbzIgwhNWV3YbMfM
3c2Ge4jS+pwEM7eeTsg4TG0TEH2kshktbpM1gZ8ya749dnvwnnh58+ycnBrEoNnXr7N+qkN7JzaB
XSm7fopw7oZL2VvHMcM+74pl27rJEW03kV60FE92n9FmbvwSdcoTICCG6qt+rzWkE9niDYKyCNgy
TOV68d5pW7nOuJz4jZj+enDuE0DiudYflUr9XCYh0HnaHjpwcrVmy3mTzhB77tGLp1cvbEtmzRfM
TTN2oZp+mfoY3CH09i7uJtsFd34lMWCX9fl1X9zgTteLl6Bq/+ZU7Vi56zNc224bebPJJmpCKqQW
fefdES9TMK0OaEFEEW25N0r/UKn5ZysCzOjrbxMollCCjgO9pPZTn10xfE9nMFPBThOc4feqWPs0
YidwGQESbB48UPnGrVyh1zKm+DHKyu9VnXyr4uGA+mmt+l7rO+BuM3iKLTqLKp07fJJnU6fVK/yP
f7Su2dn5Q2Pp+767xLGz6wDwKqO+q+puFbfefmjbv5h14U8zbFZfRN4KUDeoW/GvRBZxBKwKiYFE
SDTcCPs1cydf/Oo2AanAi2b0810d01nUwJ0PXuP64IXRpq8oqYzb9ky1G0S4HYLsJU+CreNSqZMA
CHreXjcxXUx7NYzOWgnsp7lY/FD8ykVf2+b8VxIDFoTDCU6mPf/WrefPXvNq8mqRPjSuRJ6mVeRV
fqr0fmuDsdC0KAsbGvmjIBvi2cty1yDkUjd+KJTcz5bknVFcFtGpzLW3kzVt0sn43IBqT8ZftQE2
lSt+p+3zdvnaJt19RsPFEHsrJyNlDpuXtCf9pWr8MbCOWvk6hPlGNed17zAYjRIwLav9lO5zS9oe
A70B/qW7hO1+burYbwd1NQX2gRnT+663iBnsHZf6edvwO5CLLHpSpmo1V5kv1pRYggKfYM5UQ3PX
07yMV2KA+yR3tiEesCBWdLVYJSmyHJrkzwmXl6OC1fgarNXhY3aM08EsEungtNMjIyQ2Nf4yANfi
Aep/sdpwA+AF16ECJvwkTKt7F6pp7AdnvFfoZb6QRusANLgqcZi5XYUVqWDj2a2+0vJ/kw7VqsrL
ux5giJ8QFZvQMlgLfJq7fzcdJES0MVNtzbJ0666R9L9qOVFVuTbDYePVh6oGQGvhwel71Vsb4gmR
Gx4xmOOxPs+jtgoEhuu/6t2LDnKSKOL+u48i+4WK8p4mum61B+cROwhaE+zEtHA30/GS1Gxm8k/c
dcerJ859dHC0mbx1BLoEbRNDwn7XyosEt2bZVIxJJkH0ce1zN4o5+WIfxan3rBO747MCi+t6tR9z
YCWXGRietR3YHN3G2U3oxmadlPYEFih4zmBiuBO8wGpmaTijRZ4eUq/a8axJs1eMdphsyYNV12Pg
z94PIBIrUqvU97aYfblBR3nA48BGAy10ALxkVIWEN0U/iRonwfc0OGdhUQ6BiShHQdccByniYEQt
Z9wEIDBuXHnlTCYNlFCQwiI5Ygoy6pGKz3Ydjh6CrnpI2mH1U60QpjStU2YaGL1IBr5XxxKdwGoi
oXKVEVARa0yok0Hw90N8VIKWG0fQgB/Sa8DvsOYU1LuF1NUs5paE8+vo/BMbF1I3/KR3/WCcaAeo
CpDPVpTacz47hyQZDiZRlRCAPWrf61HdTwbzMsAxRSbq+drFotN0LpBtsolyr+QkURZA1wRFYJEy
nVTMRgEKdrqNrqrr0lRWacc08DJ7ipZ2n6XBXq4gASsYpm6rTWCYUlACAurgxIDPcYgSaUAGWiH8
p3SrPCCkqNVbPcV8dk5yrl1j7ioPR41ArniIpvEqJi01AviohDmGNPBFahYL8ZfyJIYwx5g65Vp+
EJFqR2wVN6bZ4QOpfZIm59tJvdMhHJu7DOW6OBzKaIpZ4wSeD8MKbG10K+iCVaoqxsByUlNmpIAm
w1pXrzAEgjbzjasR+V8Cv13OXd3slGA+SjiM3z465bAqsK2VkX4QIZrWO1czsaCheVFMYzs2wR2L
VXtrV5pM/xrarWgMQXnFe62t8FliczBR570mCP6hUgnaoLVT7BpoGRSRwGHaeVeoC0d91UyY+dyV
kb1zC6KLCiJtaqOdWgdIGY2TXJjI98Bf3GzfuGxctso0/VHi59aQo6CwFlmB49JMrbyGIpqTXE2B
ksIQhADlJrE+uVxHt0ILd3Qeu4N8kc2yEnU9Ws7GiajKgqQDUlaFA2VVRarDFgVIdbk1wODd6Ysc
PRSwKHvbsrYLqQ/0vF5BMrzYsGQeBmt4FI8/TumS0L26Azqpu1vC9oDilFuEdSWaKnaSRKIxfrDF
TvF0JmTi0p+bufH7OX0TxvEa8lMHdy/yP7AR6UScuIfQfRfDSAw6LkiC+04ik+EWWEF4VZRp6oHq
Jcjkig5uKpkFV2UALOQk7k63zwJUpuYVAJTF9IO3U+fzFBYbz97FibMZlXDTc/m+BKfoLqLmjTo5
LtgHRcTIGg/cDm4vdXtjlNWdnNfoAG7kLvCPfoqzhfAmgRqN9lXeNQNBJ+4cZtaumiFhBEC8+HoP
tdsXuesCJLSttXXZREy+srYSc5CLxtzQkFwjpEAc4qmGLF08OzVk59sA9w8CDAnrw50SJhEyTgmo
lGTVkvqBiNCsjMyqq2PMM4N4BNRE3CIvrV3cLSeT0LOGQBc+DCOizUSa0b7JlZ5gKtnsJTB3BQkP
U0OQeHzlB8RPBUZccVYig1E6A3SHlEF4lXgSEgxmquJqLkm4cc5K8IrZGiwAxJMsqtf6g4A/iIga
T9SODwRd6JcqNNRiw1ogerLDEm7lF3XzCwG2wgmfpuTe7D0sqgEf7hzlSBQQd4E5RfSa9eJrRLcg
toVoOfFR16zvuh+6SFT8gkjU3OER/TPF8RFfZoy2o9msLOOV67B+oUgYXSDSLDqISupPA84p7IJG
FmE+1/FRSJmLiPglCh6jF4WaxYmcdGMnh1HZ3VUbxN6p1a1t7HxiDuTK1s4CDXWizvI34YsKfzvo
6EYHON1rKCazWMn13IVicZAv4csI/gTZT4hPCaHPF3FfWKTklYihyspbjH3XLv2GDl58BoHCF0Q+
o+iaOd2kYflZoajlGrRDlXAGOhslJgIyS2SGyAQ1TI4VlimspsTJQ+8s18wT7kEyTK4QnW28C3Mm
43hoEtYF8Dija7w5fYjN5hvcQoRPZK6wLt6crxOI6GgQ1UQJQXBYeUYPqqcwpId3/cZfGESQI8mX
vmyNoEhCSvhYeks/yhwnEMMtIMInQoMfZulc1IjCR2OhrhMxx92WKQdLOFw/iQvER8QAuX4SsPDH
CUFawn3i/gnnyK1zn5lykTgThSIbksQfkoioPHFs2ad+eqI2YxNO5taMETPRcjLotcGvWo4tD0l3
nszmQICRZRETF9ZALGMoiD0i5+QuzxWBDtD/bH6F2VEBWDTt7O4Hr7yDgrzlUsAq8NmCm9EkxnFx
PNHhJGfvLZ1kVISXAFqiR2xDcgA0Kzr1GqJgtp9FY4rJOw82KaQw4KIwPTLHBwv8IiGk0icPqd5s
3eUiH4dxxYNkx0VUaXVFsPo02vWdhdSULZDcjcX+EUsa4vwbJ39lU/jK7O1ntpA5yCvEtRwwUhXi
gm4XwujwGhTJa6xQIpySWNG0pL3DxXwNu5L/21y8VVLFL211zdE7TbEznXo3tE9yJ3xCslUk/Mmf
SArPIjo5cXtJ/mxg2qZbga/m/iRge020e2zoFGUGZ7p4bobGWbkH0ecUaRzNdHycTKxmYSCHHw86
4hIiGIqqZsJ28ZdoUUpQ7sUcIUlN2MZBmcpRchRpFdyRGX6MGpvUilinzIaIKTuW6staicgWaZW1
hlQfrXwtEUBMXTIL/cDy/KiCGPP6tQsUSmXISlOqL8gPlg8pimPvFZ2cK78osrpW9GNnuHKBJe0P
8eDsnbG+q12EMd6ERG3FItH78rtmUT2jjm+MAT511RtiNyZwJoa1iL9EuWBOwgPi6lgA6lN7ENmU
azHwgL7uadcragUm7cglkK90eFWLpYjNOSzFC1kSavfu5s4OyZx2ynYYMI+7ujaEnAu1uRPGYOkx
sibp6tcoTBn8lRVfzdnztTHtUIJ44c5gP5Su4yv1G5H4g1xNXOhoeQxL45mLlVm1G8jm408tNsYN
PwmUIAtzzqQbbGyEtZhzP7J3vOhkTKs4UCwaWL9LfAcyEM9v8KJvsm2LXazydvhU1Jd+wkBfTIAD
rhhnJ/KJ2jn9ds1wpJtZiuJdEPhcWBjGIVoKr/IbfR0dh64VL6RNDyVy53oB52yGtTiFMRktAbYW
vgTPiqXa5071TfYuNuwvlA9+Z9j1ZwG/7aL+1hEq5mOyK/gjgUWKE14Rm+qOXEZSoflFtDsu+1VN
5ORa8ZLovi5V7orefjD6Kl2zMMk8IJXhrjXFj8xXYhzonk5CVz2t3IH/CZ6B/ScPiE3VGg6OY126
UXZXzaKj/EjwmhopMXUSVD0nXjla/BHEa9yEJcg0ZzCJTYhIA2iRf38H5kuDWDADUMpPMSYNCUt+
VudPeVm/lnNzRa9Z34zmsjHotC46ZnH+ZFpZKuhjmywnkmUsZaB5KREdXpK0Fdpv7SQNp7c+ebMt
SCQTEfe8ORjW1tCW+6T1DpZBuxmdU1RwOhqs/pzb1j0iVPh6OIkBplg+xQ8dBnuQ038fn0YgNjVq
dqTlUsi84mGgT7m4QZOrPvOUeb9yzoqZ4uCd1P5saSSfoDsk31HegC/EMl0CMFVuTFJSFlLpuve+
vK+t5TiSkmpp0mgdExbxa7m+QuPqlsS5xfB8o+g2vXM2atJ0+NXAKnaS35M6ynoYii+6qpxDMmuw
xtDPoiLyLLgrqVjDzkVtRZgViQBANKew9wBpK9sQqEGy4EgsBT0oy5WGhUl5ONnJDDZCK/8Q0E1p
7xKnWDuCJSKpbWQfMkNIa0yexGPyCqhQ9bBnTl0Sb5Ay8qahhbIjnjV/Ko3gfjaDB6eCBVMv9zGs
GVRcWddP6BC9Eh08rfigSOM2BuUQS2eggEwb8MhyNq8x2l9CP7UT2qNujMHzFL7ZdXcWy1d2Lcaj
91oSi7GOuzQ9Ik0ksYAHElXJFL4aiX+O6fyL2MmHIwxrWKpuSqvEG2I3GdasD3FUP0OMNjqxWzBD
sWlE3ooHZGCsm9VHkST92tTul5gBW0CgjTFGkg5Pkd9tnzYvUZsxWuzqOalAoZX+4LnRqXabO9q3
PY1J+tTm9ZfI6y+Soai2GJTT/H1JWko345nySI+uq3Hypci075Iqxgj2JxfKxppxZhHpjBTS9eTq
WwFdPmHVyEMXatcsUT2mWEnDh8CAFuQWVRw3Op5QzQEEBZNYcQXhWx5+wvIg0c6q9yIDZ4Ym45j+
kO3Pq0lCTxxVe8m6LSjl2JlNcwltz0+yFGeBRLZ6K5js9SwBRsbW2YlX0LUkGWrvbYWJzOlLqkvd
a5/QC73uPEzJ8ihecdhekXqB/BKVpBOQ+qTTrz5CBLoq6TNimxZdf1+o5O+mbyYtPcHJYpAvnIuf
2encyoAWhh/8rFseRffhIsCUsWuc2tF+DpzqLK6xQDcsWPxilJg2T58kFB8RzKiB02ryt1pyweU1
SQoT9Vypxqcu6g/wrHxMpEsku0lxgtiGoh94S5Kx2t54FrlfFLRcRYTG47CRFNyRr2Toh9LaY1ZJ
yppYCqVDOKBR/DltCBBNn7OgO2j5dJiRaVQnH5zgue4cc2Un+RM5euiMZKl3xVT6UcNIA8BzXmIL
yf/TT6lFunem3PFSW5KXKr7iAl0VLrFvcsX0CEHBc4SSpLRiyickTjt1dd+p5sOI/JCsSbG2ySPd
Z3X9IgJdj5Nj5OjTOgjfJViBd/kq/gWUwVS2BzZdLakaoi0Nryxdavhl4EjwyraDu36yrzlE0Qha
3JWS9lyBmPKuxA1Ur4x9IdiiavYsR0mik14jkq4ZuJJFza+Ly05t1oNNwKxXmDk2L+aDkBt+u1+P
5Ys6dszeIQk5Qrwh9opszNCuV1yxy1XJZ3bd+m02zHZdZHm+d7krTitnaq8/WuGJClv5wT9LHRo2
/B4zhP9Nkw6NBnmxVONQEfO7kg2LTM+0MDOfDeDq3iLhojoVSXO2guECZmWmBDv4D8S2N7qXpD6o
6T9OtiCfTlLSUKoAKxCPACri8bUm3JYfcAywX227/CJw8OxSDosBNpB8rjbA3th+XVHv3aK5Z5M9
0CUJzP3cSockDBKts7a/9HX74i2VBHOu0TsUvORtmn17LghYSqqE+LgUUVSyZJhGNzBH06+CE3Ij
wfIWq+5Oi75p5IBKFq+cqdUfRNCL7z4BNVM6R5b/VlLNI5Sq3JUAtSpxFwNnuHKYk4EAxr1ITLAX
r95KkoDW9htJ1zBDxQdLkexGcjyxxyWVdVGz7WJ+soK9lW8DqoBZIVpPQE2OULLkr0HD9q2kBYCg
P8SmxDStqh+1G+AGoPIjiMK1tIVaA1HD3J42R0IERGSNbRKN71FVS2xedhCv0bPno6QMtVnzIo47
gCO4ardRwANKwmataT6ESva0ZATqfpCXJHoLK4thWRfbwOgptWYxlMnwu7FDFwZy4r99QHU3aZs/
iM52bXKgmNCuWzfZVs0Sp1ZWm8aznBO5mjmLZn8jnRnfQIptUtGbwCapmAbpNhji9MX5qPfmtY/N
74oPwnfoAyKrcezrsLdfdD9FaF035JPxTFdDwmSAxTha3llkm0QfpQoAYqkmOkJ3WyV1H7SqdEhz
678DnxC3NRcsHgY54i9BPYItYN5MGr5CkZOeq53yqb2rKRepwcSIbOBKkHq5wd+gxPoTey1bLyJa
5C977SwBbQgFXw5ecXPEoByAJ8XB4N0/H8BtquWPA3AsstBs2nWR1fc715cjGisls/aZoO73Js+O
qupsYkFhi/EzwfEVzRAETIcUJnVeR4l+bYcrKl0LCcvyLdF5koGFngsG3EP3/c9r/A/LRA6I+Yrk
R+kmFQO/r7GxFzWPWgNFNb/By2aora26/BK14yEBjpCYUpWbRP8m45+rfskeLFk5MWFEs4RGZHeN
wSCqRiFF/oaYRihFZnufAzEKYdlqRp0NCenL5RqPGi4GyERpnnOoT4k7RsVcITK4D8GP1Mo15AYZ
l5IO/ufb1f9tAFo2TZcMihAswibXcXK/0GNd0hYhGvLy2fCio4C4mlN/16dqLTVsgv43eUhNBIBI
Xo+0+ujuucuUUAwvlUs3rpLQOAreEpoMRBmth9rDuNdfxdxHE6eWebUVlFntHyKruTPN4fD/yC6+
yUGBsrBeMaVJcmb4gqvdsHaXJiOlUEb37C2gbV3oO+xxgnc/JsVXkfBSyiPlSbbVX2yjeAWo//NO
3s59kCVY0qqQxDrTpHD4ZgkJ3bib2h6qZxrXrgmGnerF3SpZsxdbGp7G1BNZyqEDEUgefGui8Nvp
ANJ4uJYfRM0HDHdt1fa7tCGFk2wh6eVGW/JrRtcvpzt6g5klwzIJZJbl9kNGQwLSzJuXyQamp+CF
3PCnwGgsvw3wPqE2Ulu+5G0jSS/J3G7Y7E3mpU9OV+F867XfNvOJZKMfPpiYH1ManiQOEGnexs3r
l7Ac/i7rcCTBw34WJfPnbbZlG3+5JXKgJR9Y5axpqyB5jL/zp0kLhzy39OaRzOSdog/aWotSBCL1
hyP9bXAXQ3JZ4noPBaaLdhxion2ToFbEwr/zohhl6F1MhXArms+kU++emGpfDG9qcE5tVHYdNr4j
RZiUjXTL8E9Lop6f1FWwjs34yVYa4tVOs3IVyj+o5vy7a8pgLUUlqWpupYM3V2ySgqZfpvIkOHDt
ePRzMdJw04ZKS98eYkqsQuRxa+wjjQY0QB648KL+MJhjuIpI+maYqHHwPsrqvvaa/G0TLRI/PdK1
XCbO05r/JpMvTpLEM3LNfsRW6n1TBVzM+gF7iMTT1ZDRZDdDfdHIQzIUyIrXrOcCaMdqGBjpqMtq
xhRDPzke05hyPQTNGRCPjZpSTdz+TYZpipmMP4XlIeBib2bfu1j9pCT1u0Jc02zzxHfaLtn2A3Bk
g1nuZk9iGwzYXasw6E6OW2yqXGeAZb3NbYwHHtRg2US5cpdQmyNxJkH+Jg31p+h0prMf0OV8TLfq
N7oVfYAL6ZId/NuWYaeSfU+9h+qR7Xbb0rnNx1D3GJ0gQReIqWOIS1bdqzTpNmI6ubxiI/lxdQ0z
c7AGNT5SpjgVT9W0pdMc2S3ZmvY4K4D0pvIqui3FlNkpZ8CKP3PIjUR31etCPdUwZB7yvyR6gRxI
i16lZtzpQeI8+sCqflEd4rreWWblR3byva+DD1K6tRuL/sdlLXrs6PToEO3+O18ahG28ZAzmRwyr
mVln3HY7f6XP0l6LylUZgGdTLAMSH/SeQEzCiVX+ddSVtdJ4H1WS//dqkMQu/zDL+EaLlzFld4ZL
cTXcHnt4mt6JUwGaM9pgF5FFq9rncjDWdErybeKA4XQKUK4ecFFJsO7PJ3IL+Pzcm/9bzc3e0KVm
btXZmx+zZqQ3G30UScHzauV/SHuz3bixrGn7ighwHk41S5ZsOW3ZLp8QqnrbZDKZTM7T1X9PUO6/
JVrI/NENFODSlJvcw9priBVxMxrNBx4qDp5anE75B2TKnPg+JMXWmt/Yzcef5M+Dr83h/X9PspZS
2Me15Ru9xyqZ7hmbl7FmnOEJgJiDEzgfHjCMfJN6EuO7pikrFQz8dHQuqhjwRvWZP/Om+bw303P+
l+JcY5vnmZ2eT/k3v8wvm/TBydMr8RroM/Wt4hDcpMRseDSse13sLiOXjpkxvqr5W3vUkAeAUr4x
n+O4jkDHSALUAZnznhxsdxX0z4fy1opOkb6tCbHXS+OurpPM2jammfgvS5Oa4Q3v28wguaJnzq5T
PAPCvWAvB/gOZKThcLo0/OnWLZ53+2ei58Z64kTnrnneD3iHtN/tH2rSmQ5ThwgS3XLzOaCgvNxy
/yDeU93KObIJbU+t7QJd/8NCQVUARNvx0XZc7bL5sNs3XUZxoq4GSssUfarP5b74l+EPl+aObpaS
tOg3p+kvW3u8lK2aWfaIraZ/WUqlUhckPA27ke4yvksx8vBALphlc8VuUHwrp/B67xlQDBjtieab
pXHuj1fAk7JDiBZ8M1ithj/GrgHsb/qE6djFybmJV53xFsLA1NBdwZ6miWW3CEXgisl7/3my6ut2
d7snwcSCDHF5cfzQLM7jsaeS8/nKiyICm6OqtiZ6oFIaPdjS3r2mzW4p3xfDWQWta+U/E6KQijth
zb13LdmrKVl1rYxbWh3n3cTgh+4hNGlMMOf5cmrjqzIevpoGRf/uuuvS5txOIT/YJt6nbeX8M7Kk
++Zpcsfvaf9cxT6kzzDbUTfZljWlz+7apTEUWP4407kFGjYHMwgvOQzRKXngNDdvR4oPNr1dASm5
HLLvpJmv4jISkIquzWkHcnE3XYx7+yIf44ecRNowGaQdnz2RMBjkFaYnHXMOhX4YlGDTWSPujkub
Y7314xNW/48TYJvwKcKoaJNb9klmr6y+P9bFwUv83aO9J8OVQr4+3nsHIoKoCXZnsLBd78rkcxXl
90No3IQTuQ969NVUsZ2ST1nafSt3ZHjb7pqJstPuJkp2l2Y8PLgZV4Xvf4rSzxwHPqNGbDJC7TJ1
t7eZX53acW+djRDCkcgyfUJQiGK4xRcn+NWO23tZmzpuPm8KF2UdKuFTOn0VYsP26w+U3jEeQVUL
3PZSWaGV5hxH/8R8rpTn/3yM1cZPgzgkrs3mzQ4E1tZNLnUQVUBR7lhJSrI/dtt8y+z+q9pJxV2C
oWiFkWjuza17t7MOiMXzdRNTUCDVe/xoem+cspcHtEwLY0E+x/ci/fzVPBmpReLJPsybgRuDurFa
MsEt/G+D6IS+GiSlGDjsxnLepDSfEjSoQGnFp26i95YcUlAPz9x0CSVXbai7noRvHifzxh6ehYZR
vvy/eI9XI6yMqxNXMPdvjWkJBgeBIXGYjw+hA/YfS/l7PV4NsdowsdNHVWal80ao5ZdEta2BqGGe
eBk1lRwbSbm+V4tSpz7EjTkj4eDVYNdVj6GGBaxOON6TL/buRnv1YisrHKLR1ACrmDbQDF0Kd4MF
3Pk/j8/eoo167KVW27k3oXGZKkZxAHcpgCqoiqo5kzdjOplI4u6GCu/xcd9dNRfCLFoxqUoGK8cB
5Fue2ftoogbUXTp19aDSEfyY50m5/a7dfny4d80KJYF/jxeutnqXl36+t8Jp0zfQPKIQO/7jFTWg
8OCypObDy6qFXrlq9fgofS0YDrgjSEwvky1UUL59p6awjtS/sm3Hn+/9ZQgCcmJqsPLX7daFF5tW
i0jSxqYpif4DUFbPRXiePnsKQ/nO8fHe3cqvhlutejGAXQxrhmvLswCoans1gFMBg0mN7tRY7+7j
V2OtbBmBfjpkZoEtM6sPqmYpYZGx3Mdf6dQwq4t4XxhG4ex5JV0W9C4Is3fS4T01yKrvrK1jY64q
BkkqGDbrf9VDd+431//Fm1Cfpl5F8Gf6q72a2/1EaxUTFpvlBadPOKw2OGE23/p4v83mq0Hst8Zs
6iET8l0GafLubyqQTZZ9xsvag6r5395mbcb8ad+VLlM2gLBTFUQ4RSKt46O8u6HDwPdQwgjhuF5t
smI3ZpgxLkxaj9jQnCJROS0bmgaW42O9uwlejbXaBAMElASvjEUZRBBMb0lWHx/j/eX59/uEa4aI
4lDM+/2WMRooxfC+BJHXxPnATo6P9K4lhuCBifMh8FxaLV/fajAnz96uXm41kkxWj+oHaNLDaCgu
PT7Wu6v0aqzVDbpPaGio0mYZCzTfUoRVHejgXPl0tZ68Qk+922rvzT35XMNiFg+Ocy/jLpAqnZ0q
E/Kux1/u3SV79XLaNq8mcgi9uHDSCjvXGTfqG/BtYAbp1ZjM/40L+mokPcmrkZJxv4OxmyXTkerp
28fzbWicOf4+721zct0kXByphgWrxQqGJgHP2zMKWRW7pduONpfIqU5Yu/ec0NfDrNao7Juxjpp2
3uS2dy/OsajcnQho5UysfZzXQ6xWxoFgozNLhtg1dIks/AMlNUdYhJoDuBHdgP/b1K0WKO7CET76
bt4ArHELYyNfgg7vzfFRTs2cdv+rbeAPbla36N5vehpxreFJ/Q7HR3hvS7+euJWlS5E09rPdMG88
95ezcz+Nw/+Vuzt/KE4s0Hvn9NU4f3hnbVCbRoNdsKlhhvvpVqRo9DWoNFykp+h33h3Nws1ChMWD
X3MVlGSzh66H5U0bmifgEZgsOuGon+Fen6zQvXuGXg1lv12iKKlyo/btaaPolVLXTLkFRPnxVVrp
Mr7c5Y5DETDgoAaUV96OAsORvdsTBG18277wp8N1lSY0s1sX9GyLbfNAZym+vAwgVk+tH1DcL70S
B5rOBsf7uo92Z4fc/IS3Mbb2HTRgQqYff8z3tqvjkqkHihDi2KwORWEn2zKPpnkTJNEGjyM0shOy
NKus2e+JeDXEar+2QAknqxrZR/Fjzatx9RuwomAef+PT5XYyBSKwOP5y7y3065dbxTNQl40zFxtn
0SuhwLbvu8r79V9dMf8ZxVp7BdusGD0/ZJSDm3+sjOoDdxl9PSfvzeNLRbbj7Yaamn04WShYbdRb
ws5Ra8//Ml/W2uvwTCokU4BlqdPnoRoeYBXJIYA8Psh77sbr6VpdLQfDQRvA4TUM4LXt/GPpqXTu
y/Qv3/0FlOn4aO8ZSwANIMyAlwZAW99OWuJbU0k1b3FuNGc1+e3zwDux0d6NFF8PszIpbowgx6i1
wcd1m39fZtv9/YCsORjHL4fL4+/17tZ+9V4r65JlRhe6Ie+VDtCC/v+6L9/db6+GWC0Un2/Hu5gh
quRBnYbe1Jwgv3x3BMQGob0yYen2VyPAdlBts8nFmQGZF1ITP8BF9V/M06shNI+vruNm9uO66+hb
Uo8aLns42mJ5PD7Iu1v61SArI2qEwbBFpWJe8GSce6U/x+4eQy9EUALpxvHx3l18KLJtctyhGTmr
TV3GQVpNY2Iqgcfikw46mR94/5X+M8RqQ1fhBFDcYwg2NB/eo2FvnOOfESP+V44Zekv0QyKDZEdr
R2MfZH5+CLLldcga8zonY5z3dtrrIVav0+Sl27Tm1tzAStk00F7iPR9fkxUl0Ms193qI1WaOQ7+F
K4MhooP8WQCURLrKFlFlqWEvAW6sY3pypVbIrX8PDJqO6FcArpXHeXCacDs7tbk55O3jbP1Sz2zS
Ha6HDMTIL4FFlyZ32ovYLgmtY5C9KHm2S9Lb2E7+opWPKRc1iNCevxswd+HuNnT+IVdjiWEvvqlh
W1UH7PFZey8IcM3/PPvKNxiTbRs3bWVu5qi/Bd0raAAHaElIHaZ7oaICQLHHB313M4DeQIyPHCcS
wG9tQjxF8ejVo7lp99lD2zgPRNXHR3jv1nFfjbB6re4w7essZ4QMRZ8CEIwZ3vpVfXPSJ3jPErwe
aOXhoJez24XWYG6Mcv5EG2npepuTDs6J+VpDVfMOoZEq420InBRytuapi2BVff+9hyHjQ5Lai1w6
NN4uiVMPLT0XM0sCFl4A0Gm07rAFIgQ2hvgz/9uRf17obqfHw1DeiIXJTqf7KXb57fAnlzubtTjQ
lmT8yi3/mlYZeGvVM6xmfhDQPighNZcyP8JdsxZ5mf8U+H4HFvP4BlihhH6/kGsh7kBHDf+troSO
BjCn8VvmjJ7PqDLvhOlmZHgATVBKPUh3nljVkYVvgHIF8E6+o/n1Y6qzu1tyMbQdzZlDad6/nnza
dp1Tz7lC6/z7OUMMr+tRP/NXhrGwahtd1MbcoIcn5QFCAKYKBd+7rvyw92ie+RCCZBDviixDjThF
F+V0iRKaQbdwfNbe2WjI5NESxEbgUdYdd6APzINbTdNGjdVkvdXReHyEd87LmxFW+6wtk2pr9PO0
UVGFTUUt4b85k7YT0TlIZ5cHuG7lmg391ordYZjwamgtIXfC7sxpGDr+Jsslv8qfvBlmZcXmMkYa
L2UYVbvqHztgwfI2puJpRoFR5hzopqgbsPr6qsus89z/KaIINfCoMV+EEtv9rRPQKbM0O7MBd1RZ
RAQhADOlGzjo0zu7H38pB21su9vjb/HeekgPi74z2s+8RSPxlXsWdLt28HpeQieSzK34VHQ3HR/l
ndwCCG6FoLSYOFTS31qXuqW7kWty2uheIeDXWdRZE2geboPjg6GxycetV4aCEfBjh+vYXlNLeo1f
OlmZT5vaMR782hNEejuECKZ414Nb/xRckUUhugIV+ptwZNq1MJrZv1J6y848fwSChuFQxV898JlB
u6Ox864Rkb1XwMQn5g2kPNzbOYijuXpoaTqjHrFLPwedh9jilZt3lVqDWgqiLt0cefQ5hcmG9Ap2
cl+rSdy+MDOKezyO6G9auh9LyBb3e/SiMPUq12Tf3GyGvIFMWZt+HDs4HnfG4axDkUCd93wSrf5j
QBtaQJ/E9CjfQ6hufekbloqynQUnH7ixur0Ftn6pTmk18WaFdddGD3kOsnPvbbyOlmc+Tm1f/NO6
05e5g0018z7Orn8zxaYCdz5OXEO6CsRyoAOm/SrLJKrInWndmtXXYNsiKlDQuw5OxbUhJaju3NaF
08o8r+jRGqPukoafxzmDZALCtwZVp61Fryg6O+r/KNPxl/qFlvIuPdJilmig3hcJSDYWNxlk1UHz
L68AdtRE7SXgw5sqsu69bfl3FPVLL5WzpypgAnV84TfBuGfG4QM9+2osQzr3To2AASgeYOC9U1+1
HLcitc5MA0ob6xd4ioW1ZKo/SDYjIDMUwWWHuVqYDoanl/YQ8dvBeZV6xjc19WEyuQA/OBYfTS+i
Nw73XRow5TVCD8nPQw6/Tl9db0coWeA51JYRXwekDZ7xlS6VK2hDtvzCrvnWGPDO757LbHyC7vGG
PvBL4MuXE5QgssqLxAPNdWORflTbHWsjAi8quvg6sAe0buedb4EL0gJ//Hi9d5YFVSYHjiUnt/b2
LPeuv4usLVlcgL+fOMRRG503dH0xrWrlOz6YvdzT67P8eriVlUU1dDu4JcP1UAFxaFUVWTIWdFsd
zEf11GvLGHtOCd3c2+bJY7eS/QEaQDfp3NOo51iXJr8n4zPCSLOnR5qV4oEnWliDyLn7Td9Zj+Rb
dqAi67/EVBb4neDoThFc8V1FLfwzcvFGYfUXZ83aF892vv9RxQt94eDSZ1/bX8JdnVyMU3AxZ3+L
pkkUUiKlqWofwrcidC5U8sWfO+sPYM9tMF2H+35fPzpjSgDuh2dTHH4hAuuT5sYmdXe+a/Ifs1H8
MNObuDEfZyCBPptgoRayRnj86Q3Q0WVq4B/AbUl5U1j/PiUV/Igh9B3TDJFRcCkIQRWC0fYXUkIV
gxP7qZq/uKC/qauJJYpQhL66i8GG0c36st9DhdcGiyiLYhp14ezi7Ue1JKDLeburymsxaogkMkY1
BrunTlTYCvvRu+yFTKJ5nvyuDaeECysIYfmLr8X0w99+Ln4bNd2wkxbyJkxPhXXG7uIGic0OSw7X
mYipHsW/ZhKnkLEgD063+uKxqWyVuahuV9mVFtRGq0mJTdQMlNhM6NHVryz8YzBtpZ/FmEKrr9r2
W5GB5LtHpVdEA1oOwblU/c4NhDOw72453Ttc1OO227iF3Z3rndUyvAU7LB4gmSTcGPzIeFs8ilRL
Dbk5/qzsiwX6TR8rNNRkmnd0FvVRdysvOuYyEbfIodhDEsk3grz7yguxof42tiH8qxA/75FfaLF5
RfmBL7eIa9Fc9lPk8lgtwU96SyRlTCXrDu+Vpo5vsQgwvrykQGW51PjoZQBooQFL48/yUo4f06Vf
7M0pha2fapjvmIS/tGqtvO1tE9PO6k/WZhiMD3ncUMsGWGj2Im/jMHFsuDPTiqsVZ0lov7yTe60T
KdeIDgYZNV1W1IRgb0FL4VyhR+3ci1dJ7BJNBMMCd4/uQhEcLQPgc3FCw7AV3SDWgTlgDqnYE3tn
ghvSGCmCoJRrMYTDHVJx3Vntrr6RA5pB3qnVnDmiWgw1CBGcq62b+5dpVMObbbbs5ytR8HDIyC33
wSPPrr0l3iScJmIKZp2NziINs32W03eiBYL1jscSQJZ/8rz8tihhESQlaBV5/iUkYTZXHoRtGpzf
EUtUAF9Xn2V36g0uy/lLNoyf6gG6kiTsTzh/q04pgg+WzQ9DGNhppaBWIu/wlffXz7XXeNmAm8AE
2GUM6xsdo3PzYKYvzANLcYSiBOvTP6XgOHlIdTxyhLo5/2KVJxKSK1b8P59otZHyeFdGRd9ZmzaD
xAUjjJr0uXkYdU3zFLBXqrk/5QJViNl5T1CgHN/LS5Cz3stAjaQ0SEj2B9DE3ZcJzCSFtTFg5klz
HgNLFYUb3QEw7oYRYa135e7jyz6bnqEu1zVehY8vT6gtVOJVivRJfEXMVJDW2/O+nSPYYbitinLZ
u+yl4w++6mjV3AU48CKPcMhJcmm+XU2/MIKm6MN6IzdxUaULkbHCJn0ovO5m6z3SwM32RVZuOQ7R
o2i0Djv2ukRbdPAohfWpT+OFdMS4Qrg61ArxsvzJiL+LlYbqgxmxwJRCfUdNx6iSe8NvLtkaLZyU
mF2ZIaejA4d+qwh0GGEt22cq6htt7tE8iVaXz/F2yfTm9InCS+lgnldOQufN9a7q02YDo+GdsNT4
aQfj1+/Ai8en1qVgo+U+EtXbyZDzz+TjMvf/eYJVXDvE26gMMp5AEYVauWHmEjeepjTEFxXlBJMn
bijRUbmwtRxf/RVi/2X1ibFI39JYQlp6NQc2AJwkibNmoz4JvAfFmeojkOUV86MLe1gOW+V8p2hA
RklMfHn1vDTDQmw7p5+xbCeeSud1vTKvn2o1L+MOgZTEY158ihdMu0pnIoXKbuWXcKQEKhQnLVZY
rf02obCfJx+5pvnh8Yf5E+7IIkHWHrk2UjzOH7WoJm07z02SejPThCHusOV6ICMFLYJINS69KD4T
12vmPIlEYoYoWhQwiSMusiKFdwoE/f5ZW+n0Cmoq1lP1+ulWmaBDlQ97SvD1hnsHp+faPODPgzny
4CNH+SCAAP34fLxjbN/Ox8pg1PlYNVa3rYGHvcDGg9HbCPjJiektiCWdX6L4wFKJG0Td6AEcLccf
4o8EtNYErVf6YgHT+P7K4LflrgyaLWsSQkwrp46x1SZMq46EB9rg8XQS6t0X9wPSnHD6IkOCmOyb
e6+hXdQpy6pWRdwNFJwFNx2MaVAriSmyD+D7RBGEUFAeM0l8HZfj762rdb3a8FuB8jVRTCcz8vYR
rO5QGL7V1ZsDJGi/zaqF7OPxUd47foHFRUaCMQjQuHs7yjY9+L3hl/VmhxNEK+w+/7R1CSRPlREW
T2H9Oq8HWuXBm7JxikNa15sWN02xukQnsL9cfzMRCplxefe8Z0yio0+hW/xbU+vBvnL8jZ0Tr7xO
/thFk42DceAWxPBlYfqTDQUJxi0i9hcUHm4r0xYdzLijWxQSK+jhuZRF6BcNdXI+Ig6AM2++OOvy
8bQ23Ok1+QXx1/pTce7NJGt84wLGlMqLL6L8W+FvnxXnyW/lwwsfujioXPbnEdR818ffUIb8yFSv
i48F8YgzRKwpnu8BJr4tiuI6qdhTNdAcH0zb8Nhga6NUhtu86lnX3AhuWjiOC9iKjw/xnt17tXXW
CYVDXSVd0vA+sAtC60jsnhREf62I1u4twvzjw/0Jh8HivBpvLSK8R2yx8y1eiStxTsjAtF8cKBG1
DcYE3sX0k8Ixll2cfcfHfn9vUl9xg4Bk67rps4qiJCjrBoML9Sh83pDogDS8iAkXjw9kv2dehHny
/ABFK9qY3h78Q1xO8c5hJGUxOX2iGBCLM5tTRF4KfnhDeScKaPDTiJyw8xxXwfnJSavcqLSBSGCJ
hQzEIuzJ1kYTVczxp31/SaidemSJLcTfVk9b1nY1531bb/ZFfR3iH+E9ySGFfVJCNAlNEJgTsUOJ
LvHE4O9O1avBVzaymcxgqmssMed+XzBws9BxiVRVSDvJjw0pPH7u4XKPa8ksyb8jj0EW5fijvHcX
huAJuBEh0ADP8HbRmvIQdxnqz5zs+zBrIL4qr1UKKCvrjmZuAkyKAZ+Pj7migln8RqwSXnPk24I6
rwbto3FvbHd9tenw2pV1CiEdJZsmx5100AGGMMU0chaVhhGnQoFQiihBxcrZoXUJhSCwBPy12fzZ
1fapBfrTBlHDs6gUA7qFhyZYVQ/yyOwdeon6DU4+7J7uneP+CCZJJ4/Fo3iy5/1ffvhT+RyWREaa
DX0iVH7hJHprCWlCgVSTpkYLbsb1vZJt26i2LbdbKqTbIvsrlDwBCEl5tkNDWY5BmQMEZaSLF5Kc
tctRvf/EUQkMYmVzlYTe98JYpIXF9LN10AvB8Z3Ig7+UBaQGz1Ry4KD2IIejm0cucTTXD6zN3ECb
CNPZC62LYJM4MAU3qlH9sFm3BDWzmXLl/KQWRbJNEBqJJfwwxd91gnwYIDPWde6GhX5PxDh4m1uj
gICXWhnxvE8yNewROiV/GsWL1r14vUTIR9SHKjZeBN57W85SnuihTcCZCItQLKpy6fd9e3OAAkKf
oxhSBgfPSl61qH2Fv+xKHNvxWQrmdt79n1jtXcP9IpkSkxcUz0VIm6PLm4R0m3PhNH79QKRJUqdr
n/pttBFWyTSyO7eDYB3UAp1ZOquKbFRsJiEzGI/x1vhJD7uyYe0zPEoXRYl7mX4Wjbphvqhn8Cr7
2roYyv5TGGbtBU05ezjq/y/0aa8lE0f6kzKRTULLa/IPnfFZ5jF2rC+stJaOf5QPYW0wCMQ3KVIi
bWcSS4/BpVNBJwm5euy3j0VefB+bv+YDi9XcT6V1wTeXfJ3zCDE4xpjElbLZOnA0UEoWgt7/XXGf
s/6qEDL9OMUkmhSp4EJNDkl3FCOyB3BOCrVZGW5MFTzLJN8uaFYxlC1SCvRLWIH7sU+8jzKhrApP
sR03QX++Hb+3tP6bxvYq6bPk2iG6oTJTwnFqW2daxx6apxLqPD/eP1h7uhUR3CANzsQIMkrcL9L6
HlL/0ozB95lIAGzBXSD99bmq7xqyj+qRrcryR8RaS3Vh3MOKASIHeL6+XGwtICr4VmxJkQSdf+Ya
QFXBrf3aucSCOHAYXoQ/UE2gt7p9DNvdd76TGohr9/sP0X75hcY8xCcuJ2rGf/hAEm01I+IE0gtk
Od+a5cirD5PPvY0TDf+zjTYKC22Tt4ffrczjc7VWFdH4rzrb/8VGkBCbl/NibvkdrcpkCD7au/5W
ZPWOM3ydWx9KzPixBFjsBfb1VGVffqNyaTn4yorWJKfTfTCewa6ZXJRWdbFPb1l9sSipGEHz6GcL
OUiZF27vBMe6hsWWaodaf3W1izDeSbef9fV8qL5JElmc/eIyl58jwRUJCixladxwfV2h9SJ/wBf3
KanXFkJGksnQHiNMrVSGehFZa1jz4ZpyngYAIjzsIb0VqTmOg7e3i0uZET1BvwfEihBYkmyhpmwv
mvSHk5Rnh7TctEMn3hYnYV+I89OErgbNdHiPzebb3NvRVTcMFwaKOpx3DThSzqpHJSHF9Egrk0TE
5EFBoC8aTV1cTrv9WSb1d+yKYubaLH6kcByrUKmXF6ObTacw1UagtYaZnSHrUV8WsXs2RNHCQFpx
7pTCSrZILJbccjEs27tiUR2TQNWQN1K05leGHML0HmAZyQzy6gtLJ1mBsIBFkgYXCi03ku9VUUzS
wuLUhLQXbQpo+4cOUvFpiwFLIRejt72KkGcn3518LFmAAwzHJqL0WVn8VbFY/r6+Ib34wUqyZy+x
0RRy3Zs06B7wBX4z+EkpR8h0I6YEWEKnmppQA5iwt5oVafIdbEEk7T9K3LPeB750OsTK6Qzh52Hv
3OGLXEc5f5YcKlFT/yPGdHSZvreHYrxQjKZeT3gN+zK41KVlHsLyMrNwD0UFatWlhR4OlD/QnO/N
HA5QmieTaj6cjUML18FL/pufxoaxvbC68oqdrDSYEqQTIRo7h9Z5fSWCIn6oWFu2gWPEX4uXbSzt
DdZx9pKFfWjcP/X59oez3f3DnlD3Oya+Crd3BYrrso92de2k0DZRdYl6e6N0QpU3N1ASXEnkGbOh
uU3rRU07o2R6sT2gX3bcscKD+tNuEHI7ITnZyKVTy35rN3DKy7D3onLTFSUFGXCv3efFcon9oeT2
a01/WcVQEh2opYkEE5dL6gm8uez2kk32n6odijtsa00NaWaJNnMd8tYqwqscyLRxDfpQyMs/U96K
H2ZFeDNE6WbLcgtnIPkHeHpVLtIQHpV1YhBJbQqPsd1d5AVXLWRdlGtKSDCd/qaOv5rDDoo9roSw
vYyLTCx6MhtV5iFLBmVmT14eYnk1x/lPPBx/zffET4AzFjTVoxgTxia4Sof8TneLRWZYRRjR/nKY
xacr21TU0EFGkJ1WQOiiIEGPGyUqp7XP58y/yyFVTLrt2bC/w4DByp1etntno5tJIpO4fcTlnYOe
X/KNV1CPqJSEBE6oEEORCuxsNrc0EyNSYpy1PK7MBo42DytVPv4ochUNeYT7VBh21QfS20RO6IiT
RdJvxhmGdviF13vJVZtajwBnv3WH/lYSPdRIVfXz9qjn4fZwYLgk5G+ZO04KAkooFoo5VvIH9OBc
Qnsk18DNYEP19jdWez543YW723/KKa1S9j03yxenpjGab/sBYAk1zAi6//v9LgIQDEUonqA9GRcQ
vy3KLnP2KfCf9sk3Cw40AUqUy4riWmUpKbo6mdHruFl0zlODbaKf4j7kh79P3IIt6x9VZF8wcZIt
S1Gvmer+K78sm5bZsNaOSTIj4QKxsGnvv3f9bjnPUOdvZFiqtvomW6FaR03xRu4GUECVXxsQbtNT
xfUFJoU1U0xRbP2buLAuek/KUYu8r4pQBU4X89DiOsJByfOIMhgCXlXis4R88UjzQlpRbNxdqcSJ
x3+ZdPWNYnbBI9u++Ltz3Y+ctCK/9UgoZIYNK/KjMBWcpqRO6BJAoQXeOETqZdjKXXxlmznsLdXn
us2vB34kLv+8OlRUcX+EtitoNH+0lAwh6n9JD+E344hLb6IILWAxcPlBF85WDNItOiPYNcRB0adi
Zy6KKYea82+fIWOu+hbhQtuz2DqfjX+lS5YV6WDd2S9BJjgDoYfFAi1na7kUmDZollUFn7ibs8n7
6PaoZ1F/JGa2woUhdn4ilyKXCZvAVFO1Uu5WRVR8eCSXpMqhOuVxo/dOHQR3/ZXNky/1qqK4tyrf
LKwA7kU0RlRwXgq/nX+Fd6JHQYRjKZzyYBwC5vL4+H82fVH4eD3+ylfD5NvJdGB84qkcM8lcAqDX
1t1Ci4jl46pUoOjiXovbgBmSJVbn14wyKzNlU+tldmUhmFGt1PFHfCf5/OYR1/x1hbufOmviWnDb
/Q9mQMVsbjdMyu90o1owx9K5gvJJtSxJehx/BPvPetnbR1DE/WqVYL1LoVfWzSQYLGVOgggVNTO4
VW13uU4kjIJp1FanPANCRUVNZlO0VNTXmZqica50ZWMjORaykcefciWPrcwET4lDQ3XAAY3qrTIT
VjkMYau9BKaOQQSB5QE0SVq5LfYwrLbXc0krG3X3qb882MFN6Z6i8XtJP61Cf0yyLRixG3Gdrx7E
jYI6KZq43MQjsGbjF8UlmQEONObFiAlX2T5MFtPAc6rEFRfDJ0EZpPwS41TWf5E4w7BSnb1B2eGa
P42iUnC6iRQLnFDym8vy1qeZXc637n0VWhUF8sFKSLJ3AXkk8+5WsCGBbORnSx9ER6yFeYXP114p
vRvAfBCb38h3wtBT8JULQFCpcFB3fdaA/6vxjCZXoG0SBV1yi5HlE/RBc1A+REVzLuQb79QVn2Yn
uSBDCHmfQlZ/3H9b9kH7JMPJWzAbbGGnda8GaBmUtZDaGh9tcfv5zkH/K2h4DTs9/8uvS828TW6l
jjYib+NCxS9WIiQSbrZMQB7/jLfPEimU1ZCBBWehzQjyoo1m4HPlpYEkaCmnmghSNvL49lvJj/ze
fiGdgwChKUyFqyYfLz4Utl0ZbL9QmqrBpbG3vpI+2EKtj3fFxMo+RL+WvJn1S42HehsmTEhDDB3R
OmsH9FPnCAk/ZkgTr7dgw/J7LYqZtdVeyuEwm+csyD7Kd+AnyjAaBgXJbL4TuLJPwxN5v0VQ4u2m
htzAI5cldgNYNWQjXtmAbQN5ZO7Mh405PGXW9RgfFuEURU3Yah4Qm6CayTildxLFCgm0X948LHH+
8cLOjAwAWTz4X6U95li3aWWeuYd/ZmKjietxrstvOIQZGehqhIV5UYuxB0+yuURSL1gz2geumUcB
KQ/R9AUkEB4KjtWWIr27sOOrXr6zp7swATJHQG0ZsfOBORJvduQU5ZnySwD14+ymx8M/sQv+tEKL
RgjkGZghywzXvCNZ4FcH+hcPGx1WQMKqHePZ6gGwi/iXbdldGiHnlD6ZNB0uMtCqOGqcpQFNLl09
vJ+bV9ou/CG8gMTe99JZQuwzQJaN+uIOGVF9ljovpCzUdHhEwIG5xaThVe3BDpMSU47LIUEi15Bs
5Rk40bB9VPRn33N1qXyqoAAQX0qUs2zTLQzxfRJrx2be+EW+hm/f8FUYHD7IIvGz1EZWlp1tSKMW
915S0pyzycYPqzz9KQ8ssIgcf11XOuCyPvLtwB3IGJpdfd4G3TnwKQM/OBjLG6iZzz3LULw1t2ww
iyAT8XimwdhNqjY4lTh27YXtiC+Fg66m572R/HREuyQ5ARA0zFmPBGuPyMiipus6091SW4vd6MEr
FJDYFWICefRhD5AwTj+RGZ4OPCIj2UEJ9d58J8602c4+V0mKx6oWrAUyWVbezaCAFzj23ks/Vj68
Sy94T3UOkSOT0KhkAIXZFS5MXlyjXATvTAGJc6KJEBBMajwm215fc+L5FX4oVQFBeXHz8NhxvTDj
Skaw+Zl8HaiehriFCxmDwrLpLzlaQB2vd2Z8x8JGpApQ+/iMlc5K/GnuGolpSmcxy9mFOHIIjTR2
+R33VhhBUVjzdFNMBhHMEjBBfsB+jSzn44zvD03GswCWfKtLcZd53gj5hhaX9cU2Azwnd4cYli//
OewCEhigluLsJ8hrl78MvUddOhLYkB33nOlCGoO/QbiHrXWX2u5H0Gy3M+zxI4LlUrWmvVh3otZ/
Ud1jKrRCXfa9cLf/sMsiRD6WqDC3kZAHk8Ec6gO2Tvw9y0qpZuF6tCgbOOwBHk88lD/T2mhBbzQK
Jl9szHyYLyQ/L6HV2Uruot679HvzTt6KDBsYarLVJSgn9nW5o+ZHsY/rK/9VwgswDfXTrqq3l7ri
rHj7TxHV1qUfgmMioWCUlX3lV8W/TKgAuuq5y1507Wf/g1G1cv33BoGegFSAO6sn7n3e7LeryRs3
osguqrOdP5GLftk5pI7bHYYt+mZNxTcOsgsSmBw/q3fcmlFjxKq/sfqyZnR70PFLbyl8A2+t/sgi
j37LpYbY2HkZpPeQAZh5Tdaw+i6OL8UfDsFEOTwevOG8aPuL3rc/9BjtQ7RAMr3yRZXXj1HXNp7K
/lfUfotxwAygZQDdZSN4Y9HAafOLHBzHJiPXhWGXKVm6rjgMLO4WG7Zsov7go68jo0YnbaDodFt3
t2M43cmfYLG03VisA20YdGZ5AWHMQbhLsyAxLvH0l5kUcxmTzE5jACaS08St6+do0KWfGzf96KXe
dVV/85z5jvG7gQghFTUxT6Xx5Xcp0Fbi9OWwSiiSDxJcsxaAm/+XayzC9RxOdYJLCYTK0+L3eUKI
xHUxcfcH42OpTBT4ZUEDxMCuQitGTKFxn7b/4gCq3YJIUMeRBA5UORsnRjavo/CNifWKn+02/0GW
ZktnRWr+kO8g4/u7i1pEFdu8fxp35bnHCfVb/2GOH4D69c6jGox096YUFTAjctzw5JV6E7BGKXsu
0wx+DNVm2LfKJ2r7ojNjkX7Ypu4JMIrc5NXeC9h4Hi3ToeVH5sqNxlmw4iF195v8QC68mL2veZLe
u1Q4vBKm6vHvvvRPFNz/jAch8/KRt+LehqQesvq3+32CZaTbcyFtqsj+OkYTLKvj/a65CTwCwxSK
x3+G9ruD67MDsVG5KLWQH0zsyyHZX0wi5g3Nq8n6GIfGVZD98iT32rbPJ07lH4lCJoTKJmTdEYy7
gbkOmt19NRW+nW9ga75cyl/cEFmOBXJ+qbjA9cfOkl7N8YHfWZA3466C5Xy0gylKrBzeNipi7ESq
nqrqIf92jmDQx2l7YsA/0wPLmwI1NtkHEeIMb5ejGdxgPpS86YTyrwl62wxUJnw6HNRjBUrh0Tbq
G258lJLv4Ww5UcvRx692IC/8n+FXO3AfBHFi7sx8E+NuqtVZZ4RDkYbJib1OU9vxsRZL/Mq/Dogd
Dmky5xtrelTKkYKuNACxgJSNHLohnBJ1QbVb2+0leAdeGo3QWvZh0Rkiz8Vd3oUHWprwV5x0w3Xg
d81yt6vmzJdORVtjdLD/5v+l5ooxH5r2Ueht/RSLoCI1zETBORf5ARmQIQeGrA/k695Q58ujwg6+
8vAn+KPZbUrKJY8AblXewUnhV6hSnJvB1iJFGroX2VidRw2KUTY13d/FVQwf7Dr8gTkj8PfSJsOH
5m6Qnxll8jEe0fb0ycdFv1TP0S3cLfrafEBQ9V9fkCjjeUMaAgmBFJUV8AVT/1UNlPxOVI26R5fQ
A18q33qIPmBGl+IO/9Kypd/ChLF/h/zwoUA8U+6Vwhcf/TNVkPgl7jUB+TWcyrB06BNp2ZwsMzk8
enjevLAkynOk3FUYLqyDWguqGHMQ/SJ5qHaSonq24vCcjM2Lv6QgeHC25+bOo2b3RC7h2h4UwOyu
0y5BENa4n4jIo0N1UfJ3Y1n+Ctz5hx80CNc+Mp0fIiM997vtTZ3156Rnr2vAuzaqBV2Wq2Pi5SZD
klMuSVMShEw0zyGs1YZLijSjzQgLocC5HLLvixMSb5GA+OzlS9eC8phAKQXd2ZMVU7kpIxtbR4qt
ocvInuvQxQDue+0yVbSVSUBH43LL+zJTZHB5rc+Wmz+UyCz/P9LObDluNEvSr9KW91GDfRnr6guS
wVWiqBCpVPIGRqXEAAL7jsDTz+cgq0sMysiZabPuYopSBIAf/3KOH3c/0llwkJh1f0smNzslkMJ4
3VHnIG3+KjBcioY4je8lgujSka1zfMw6u1GIyYrTScgkkHxGcyHffeaHZDr8UETLmNur3e6opR54
lSRBelIMOYgclIjJro/hMKnjqbCBPvTPVD2a6RknYp5EaIpBRv8RSxv2FoUaOF/zxWKwk3uy0cia
VjnS6ryNH8DZ2onSCF2VSdZJ944VbTir1ZWJgGULzl9+cEArwYmDLjhWQ8El4iWNUP1FHXkncoix
KAWmWFArhuG4cJggrrrzwjq4GqijcszXyV3KG4SvtVbU/RQElavoQqVACRskLoxH+FlOcUZ0QPZc
MkKdcbeaiDnUBX4p3TA62rmSvD2as09WH540avdFg9zCp8shnHy4XQhRJptSCyO9S5N7wy4/+tul
DbLKLQS7igjawTk1ppXEJ+rdqYROLyhfuI50AbRGGAn2I8iTk5onCju6orvV24vi5rwZvviY7b99
Kr3203h5SLgHZ7a/r8IgX9nZpqLKo/MPAIuuZQyeb96wNSnB0t5jRbTCIYSKL/bj/VLCKkRzF/6m
rQHFqUpZqkwtbUmb4mqEI5NOoQSeLCmtgrdvfcFuXx4wJow7Geq6GI8FC032l01/l2N3QBE13ai6
HqBe49ZZUEr2WbI75L9DPD9yADSr7K902H2v3H211upciv5O+l3NM3mIJYVpl7hMIEyG+Fu7mu9Q
U9fmVdVUAyO9Z7puxMtWKKYY7851liZH6penDRPQn7PjOykGAA5xdVd20UnzicIyrWVc3i77pTpC
z4UGWCWlhSwAELiyBZ2nZrE9Zp9UF86lamgMF8X+XsaoOY618+Rf09KWdJ8cB71V4zjHYx9fsl+0
7XCrWR4QenNfbU61gTld9e2dEfV3ccBBVLc3Tak7mYr+2EdEpnNLRWfVcRTo7qv6xh/gHrHCLYR9
rM6zlVu8Q6m1X1E8eFV0jAJlDuhe5S9T8pf3ls5uncbxlGn3WzJbNgFhDyOkFgkp5G3M8pdIHgnK
sePfq2xaEX6HTn3FDLnQutYWQxKhxWfk91rLjrlIFO1qvtWIuE8UXWtvCs7l0FcuS1q00GKoXr09
G10hlAez0TPpPGPRfAVayuFCimCrlW4SZxuiiDvHH2nj23wvsMdiYpSJTa+g+MeKNrfmqrtxpvQG
8tK59htaU1d0GFHJusTKoCrDqxjxmQYicygCkqEJ1vLdkmSXjIYCKwttBvtQXy2ejKkmjobq1CV/
aVOiNczVBZctHBausTfy41WS3ezc4QsmVB/FmhJKk9vpd1Goy/RT6qZLI07xC0WLentoXjEtSUDk
DWIZLgRYWI8v41BgeCR1Tp5t1J/Vax7mIL0pg0CwDPlia1HTtVbvaWF+ExKaYMm4oDkk4EShB4gy
HdfyJJ232WaidgpQ5oLsCrimftxO96qJ0/tP+sY0JySkbAAgnmI94qsICzsuQ7Ye2+AYKxiyrquo
Lcmr78xZ6Z4I/lqzEWjQUgDlh7uzZOTUAEzzI3CX+E6tn/mTskUCu+df6jCBTR7SaIvPWWb2rV/1
/WW9D5Z+m+AyZ1NLg89n5rALm+W54A/YURigLERRSyuKB4F4cXSXswtlBPWDM5yU8x7ECspC/8Gm
HfWOJrkgn2pKJ+8XMmWwckIMkU5pfX5eR1vd9ugB4NAYzFnWlaINo4LpslAAGRtVI0jUyRiIWNfp
FF3t/ZBwtzoFDlWOXSR/mUZ7Hu3qKycpv5lZ/Sdfp4CD49zLUhnWqCpelwMh6vZ0imkAybdi7rUm
QBFQxm+FnmmvpW4tbEDQ3bMQFGiBprTfJQJ28+prMhRoulkMOEek2Wd50C4+nXCWdYaSwr09g3+3
ZXkE6lrdtLrz3YNUasrGoh4st9hwIjIq3KvOBbSegiV3jEPfmFroTOnGpmd7t72EwyCcXaSJkhdh
WeD41SqGOVud0l0b3qb/ebcyTqgcR4CZflGcEEL2KR3GlT1UH5N9fkYDcOdYYg5lM34OlPX2g5ne
6ywNXY5LOsw+7FJ4OVCysTPZeNM6JT6Lrow0CNn02gVPAgaK2uFhDrHAGuEjg7sWykGsJXARKCeN
y9MdbCcbxM6ireXMvNitCNAEEtHtO1OmqebVfGRlFt8YObEnl9fLEQkdRdHD0x95cead4g3Bksuv
t9MndrfnntT1qqXgTjpCsCyqmUXsqQSCgROXJ8i6238lKf86wblBHej6QWj+7z+BxX3mo0p3NMmW
b9ThyfnNw+vyC67cDzAEWcHhoz4aESUWgfqUunga8EMfX827o13ZxCfqmK0y3BbPg7qe6SC15W77
4IrNGvaGDeo9ioUpLyF+CMMKaQAeM03UR3Ca6yVortpb5rrU8JKxJyV5YU6qx/lFeIG0UbJgXlFK
J2ZRcusA25NVAPkQXL4X17k6cf17vTIc/r1j066IhT1Xt1uF4FmiUPpZ8qdjRrBLp+DICT+rNzX5
ih958G8pncm0AIrdUBUn8NRwD0m7W8UUhBgKkxlvHtYg4vLPg5F9I4dS7O48OhlPnzh4rXEw10B1
NCLWNllwdmNLfRyOmJSEsYjDtP0WnIcY5SaCMff2lH5tRkXUZtvu0uUPZa5zENEC1RfbvAiLzb6i
DOE+6O2qwXs+3e0Cn/AcZXN5x2thMpse3b+yr+IzKX+NFYmQQ6kADpy6pTxAhYU0YKh/8szvxN6/
iYMCNKQ+u4q6Or6i2g8ry+m2UYEzW3UP+pRH9UcJi94eD/O1PEUDAhTNOWixhx22PRyGnLpBQLPT
YJddA+Rf7XLi/H0SLedPWj+gxPycYUo6xF/z/b1wTpkYzBm9EqSmJbdRv3VCMl5/AXVO8TZLlU6K
Z9UYXFXMn9j8lluP9Th/4pDS2meOq5oD6WDZFypKHHEV6PgXM47pyLCKTMsRyNwVZZNTaeKedPam
lex3ODiWRcuFxXAjYlaVXh1XCaO3njq176+sW2jxoVdCMm3vaed5pD0qj7u/ozlTf4Tph7zEnusy
JYzr1dfEvfMp980Dlmhf7WmdMuYJ2/SquXZTD8qOfabUHzGMa3IDO/OS2d/F2Q0F4pPcwqsshTIL
TBwKktCBFRJGhH74wPgoWYc9SVEkdsh+u/R8FdFRaShZS0j5R6A3lrBHoq/0j7IrpITm4xCc2YNq
FXIEGD+ZW+98iYzBSMwR7xWSTXyFP8zlQrx+e4L8pkzB/AAhVtsCA6jpABF1anfap/bAEcDWbnrl
OT2ArdE/HyP7wwi9vKQzX8XhlagAx8uq9t2SFvHqaHtLN9ELdkix70Zo+BZln86lkG6l+Aj05hc9
R0l+vhtwywka99wsIlha5bmKDaZ5u68g8GMrfKJZI6hQoBZB6JqRFGcTJcjFjlkEO+UICC65SHS8
NE6TKX0JiJZQsH2uOXXRgYnuN321g/GdRXS4qdBajiUKdZcOmMimwgX6/iVncbtx9iqrHLXRpn6/
jmfU915reUuPqnlnfmisDnhwSHd0Sd9+n7rdXxDD7yff/mKUPPkuTj/LXaOfEJ2k3U+1BVf4h9ZA
hDkpNfFQfEdIc6Be5K7ZYGw4PchvXeoABxDsKmnmbuUNzUbFoWc4Q7FkV1hEV9Xp2xPpkGz1fDkf
1o7QdY77l4F+uGJfHtsZeXHIWnloisWzS/k42ApLRXQEwk8BBAJVAEbevoGDDfXV9Q8eNx+nOaWg
hKgbpJfzXeAOeNPbFzl0Pz68yqH/gReucjcNJoTtxDoyNyG5wMxsqdErS++US1GVEqD39qV//zr/
e3xfvc5dNQfhludLKRwCiDLM2/xCUYdAxLevtVAtfslnXz3mYdY2dlRwcxOlqFibxankeARHoiyl
iXcaV0su1/OwNu1Px9X2WrgbJeKO7sIKiVXUAPhhz7hMMUmzaSOsxAJYhOQFJgUlvNJ9yuklM2GX
V9D1bLSmgJ9krKumH3DAZutmhDXhU8HczjEcFP9YyiNRaU2rPLX20Xmy89Zk3rR5fuhaDIyYYzKa
ge2OcEFyLFXzWHDCkgWzvj1av30zDmpK7CAsH0Xhy5kfdERptcmbUVpAPrVfxdeFTTG8A9J4r2HW
YTby9GrQx8AhoGsaNkAvr4aJVu1lmdtsdlGHRd1iBBXOi9BIYbme9DmSzshtywhYO+J0J/eF6ZJA
Y9BxHo3O0rM5h5Goc86JQD0j7145FpTMXWic+VTrFe4DV4knE1CKda1CDCIJHPrte7useYChPD2Y
61Itt8GGUOC8fLDdvNo6c+TxYBOEFcCLwi0+wk84EeA4zrs/Jfar+v4Tk1+w6Nsv8ff7l5r4hrbB
mzQPsjyzckJGJWLKTygN0a9xBC1Qp32Hn59SHDVqIAVZOoCb1Y3Q6XfuQTPl1bL75R4O9tDC9qYg
7VcMAfilT3EkIbbY0taUuSsYTKZ14OJegZXIg3zvim511cfvbTXmAWizvArAGqqG+DoakNZevoqx
zM3MNtp2o2OaNbxU1ZoP+dReTeSi7ATKeDgNCWCppsi8YWFPavKtysWJTFQxL0j/enuEFv/KwxH6
5c4OtaHbMCqHoqlxf4Ghbse0Zlzds9lLNUXz9TMRu62IIJU6CskbqRMvTNEoBFKycwJPxJbK+p6X
iFYMH1eOTviWQ9qsus8qGSpkzVN0M3S+5kuG/J6ta+E+wEN14WcY48XCO4EvGpeXUXy1K4YL+cKh
4j8ZdsXN3H12TrriEkx2ai9DVC+ijqswwn66Bd6viR3bvDvXoLH/qboDj5xjJUxgAFHU6duSKPdG
8yCevWvIZgJHdTttv37GCmJkU6uZQ0AK14GTXVHk22N+CLU/zQab7Q241sNbVEX1X8If2y5gNcZ2
u2l80npU9D4ZJo4mC2WbYYsArPcIFVz4FwDuuMmJUKY03HSzE45+yVCFfAt5FzGf92Dv6jupXfnP
osTVwfnQudCPuuKrReoMl+ALX0zQv7fi9bKtUXfb1tGadxll0MXUlaoNz1gXy1KFH0g+wopdtr/i
xrfOoV4hL+idZB3sLaQtABpCjvlO5QO8Ay7AxyVyi/tPwBMfLSYR5MQz8b1M7wZoimS7wjHSOeOP
Q46kg2RHm7xwpqePg1bxyEXQPnIwnImaLVsicNATsrFLxyiOsM1aoh8QE1SFbZbfcCyVznvxF65T
h5sHeZ5nK9jzQnVMOsA8jYpO5XHg9RtqNGY1HJk17cf2zhehxZaX/imdAA88181fitzhd2l7H9P8
1jYscXnAB3VO8ErqNDxGEhhAmVz5t/7qOqHkp9UWUCAgf4b1E0vWwdvYdyucD8NHEoHZuV9OwPyD
QSNFAFa+adc+pnbzMZkXxW3SnWIjjO3QhJlp+5WPg8Gut/Nsr/0YDkjrdT9ZmbUHartvJsoWGfw7
blrMX/71zqvWEKT4hdYg1iN/8Z9d7tvHQZvv1kqmoIoWCOZFA9OBN+8p6rnSK48XIeeWOPd8kZSW
PQIk7pBJw0bmOasLaOkbIlQUIWP3gbevXY9hseMYTzRUTHO4Fo3KhuioaYufjnZC/iGfd0NbX1ZA
6bHavQ9Rb3pkjn+dseIS35MK+NTejTM4IFmwsCbqVRKAKuwZZQHBNkTAcEXijeIW1vVKP6QLn9z6
z3G8lYSHr+GX+rQxjSf+CN2z+IzcibK7nKda+9rIqDGxxcH4YiNQri4lql4LT93SGALAVgEX48ZL
xJNt4d4F1e5PefDUW9ysjPq2yrufHPRGZW/AdJQsWI556ibNUs+Od8lfq3a15LDiSMr8tIB8lpvV
D6csMjbX5qNwJJUrFHxkxd9EfXprMWK3FQ/dPcRQ0XNKqFIlqbTBUpNCKGk6NhN8bIQnAuVK9KlH
Dm9iszpnIfmdfyW+bjKZNPzWkKywhsQwnEW7TS64nKz90KQvNS0Jtwk/MRs45lcMAZtTVoO0kJca
O/xnAeRSDgqnsgWBN1IllTmsix67pCM18e2zYON3kXkc99V0ZA4jHUi2SI2wm/nOEkfc6N6o9kZe
/JOL+00JxcA/KXlojHoXZkddZCWap/g6YQPQKIAeUIU2+mh3rFnPr/Q3MvvMPec4shrdC764pZWr
ssgaohfVItlmUGwT5QjgCmEa/0rmEP2qvWWMBHYScsvYgHEqy/I8sO8GlKwrKnpCo7HUips77c1z
E63FuzDSdnEYVjgo1IPZLrCXJcg3sDDEYOAifCt/oyYKbJtz7p/UIXiS3Z6jvSMkkRCSv6fooCL9
8wyUg4TOChU9IZ078XoKH3VfQjYzMbqFDQjdoT6SJPWxoJQUi+G0PPLMG2oWZ72KMuZ0XYWsFo4C
yNewBMyUCBASn5+G54yB1im0APIJvouLeXhPjvV8anXRFdPMLf3ToFyr4sHFVf5lXosxMJgi8n3o
gHEghb9H/8Sg99VujMlKqFgO2B2q2cFuHNlhnpcOPTJEWB995l9Ijbp/sEhBCuKMqKHy5WlRaIti
kHmDmsdLbYqPSHUtstgcI5Wcb5oK/itpJseZYRUXq6Y6i4cO9kKy5m1pfdfbj8vuO97VWxWygrMo
211qroUfZI477jw+cuf0Pdx+Agbx04NdeWk19b0R+8feFg/t8IZppyzsuQwL6nEi/uLis4de1btn
jjeTTjSRqrQtExepYxrAM/8lswemwmpqPrcdDBHQHkHZetWKqoAHn5LCNppuVd2pS+5GinSFVtyd
W3/CGI7qt3ys1He06NN15P5Av3RcFNmJal4ZDGpk+vwDhozxW556f6P9S5UBbeut1/6IAfBZPHwp
b5cL40/BKAPPoaE+Z/M1jd01e65FkdnFeU6OGprdmvd8CSta0v6iyv/0sPYFCT8a+lorju/UnSu8
Eeo3Bck10phrCyBLcc4zvsFZyrdR/ni65lMNb3cZkrhy1/zSa/zP4rLgx3MkF4uEsGecv6kMDutn
hHxmgg4t2SQU3GACr8zmT6pOlMjnNWT6ybvn6zi04Lbz38x/9J5whZsxvKoZ41Qq0shGVWluMdJk
sLn0NsF3BpeyCh/CGAf6CiWMdvvIOtN36vnbSn7FOtG1DTk3Zd5fSH41NBzS2DMzqhp8nBIAI/hK
9bVkiRINiU2m458agoIJ5U18fuqIUMHYqx7EyznTvJHgTmifObjXmMUyWpq3fJckWHw56krEXDNb
/CBJBGg+tVSUeySDmGUjkD7N3FqzQHjIIkzC/B8ds/BZbmzrOqdqCMOhfsYnuQcX726Oxjgb12NZ
/M0FpW1WpZVpwHWVFvCDI10HrEAzBRFaj1iVXAXTx2ho4Yp+Eo0aJ3L+Keqc4zA1v0ndubxhkga1
pN+NbNEJrXe4cOPU5/JKxs4YAf1IGRVwmfXNNblLqaJBb6Bdq3tHD80m77HuuJMBE7XBZsLzmYZR
dPylRsgUBGMdo+Y73M4Tbfc9xRQsSYyKmgpbN0OjfRKpsQ6IVU66gTiAFcsqCbPsXrxjP+O09vj/
ukjuyS48KIEJ82IXtps+Hj5xy+IlK5LVodRhH2wQAI1Jcs8c0QbKvxjs7XVHCu5UXXYkA3z5TvN7
/Ba+jQyC6rE5ZbnKk3pHPDEAfcFiiJv7mWPPDlATeWXgrSe3/VHU9yT062qbfhYkKnlEDnURSQ7R
h9cShCAWqLP6bu8+lDlWB2R5fKHuglhae5NPcNQ4FFuJq7mP531eRybXF38K8/37tPIu0+0H0OVi
Os2C3UkLVC3viGGV3lfUrvbFN8uguOUx8ZjhEdFTmNvHxph/LLBp2Hps5Ml6hOfIuqTIJaX0qspT
losNRSta7/eU7gSV8ZP5IRkxPxzyU3Oxs3o7MXuNmATAFD7qMbgVpoXI4GViRvOC2XLjythUY3EV
4Tnm27vrBjvoGS6o5vrTZtu0X8uU4sjbVz9U7ZFt0M7CoKa0eFHjJfby6n3sVUbqtcamgxeI20IU
gUXIJRu51XZThu1JuLU+YYqrI1fEPlSlEOZkM1zM/fmKKolT9sf1MTrLoF97pMQEcGnun2K1Isac
aZ/b03ghXUnv1lepn58YM7FaLILM7lIwlEgGi1adFQhU+PYTWq8QqYMntF4+oVnDZ4+bwdgokBGV
FxTdsrJr9alYbBfYOEXpizj1duTfLDPgBtV+aegk3SSpkug9bDUKU9mm377BheT2Ag05uMEDyKxv
hglPMW5woRSvHiusE9Nd9bFubre7aztc7D048tgcvApU5IllAczwP7yPAwTUGFyrS72JnmP4IQv+
ZAvTHk+8s7TdmJ/SDF2fFIRqp9KGMOrxnXmn5eIrLFYjYlpEXJbvqwviy1eGNct+7By6KyWZ9cj1
IPScs5QJydfEee88tt7/q+H/5WIHMFk7ZcMYeXtjk++aszANF3qEqGpc2AQm15xQbiAwWPrkdx20
X4OWy+OGYM4W5BTnVU/TZldvm96gqdgAdaTAiIYCXfM1cndHVpOdayE53hmvX1NU6rDsvUWywLKv
B+Fft4Bw++WIZymWZ21vMQgNfmRbYlRWhzG1HyE9KWSgQDLQC0TaOhlQPQcM0hnD7tBtcXfErgmJ
EOws/rDEuDaYIki+14JZ+97ahy3Bvq5tlM2EXYawRNqed17ogZLgaUvD19mzTBr+oGZ5+SzlONZd
sA3oL4dv/N7Cn9akaRKMk20DBeRcpOfWJUVZ3Vlp+0n8OQSQDui47oW9TT+4uf/hXR2McLIz470b
RMbGb5qv0nYrh5DOXFGquXWOk8iVM9B5gqgE/DIvSYkRlBONTdB1GTpVnqeKesvbd/bbJAfq0H+P
18H+0+EBvR1CV+8+xAJLtJwb2Zqr6pfJDimX7pD1J6vApg8/u7vom0hRpApKKrlR8v5kCHE5wXbD
IzpcWvTYwXsEzd+tVIhOPvUzeuGFhxtUbu1TqlTmRjakRTwSqaLmH/rbdwbkQF/0NIF+uY77cgIx
o1q6uXAdOH6KPkcPKTFu3zYxERE3BwTpg5Zj/FHZUhjLzUnIjpAYaU7VeoBTxqOC9fatHQqCnm8N
WNDGO902/YP66D7eZrQJzM3NRAeSpXkRpRUcOLY5U/eJySC7Gm6OrBpQ4+3L/3Zluf+++kGoktlb
eggWSOAaFHG+V37TXkDwVmfNj6cV/fb1fj81/33Bw0ZY1C5ri67UXDCYvgi4Fk48wWZRo4lutydw
hyLePzo2boV7qD7NeiZtIVjm3Sh+NTnGeRPJOKyl0NiFsMXhavXGe0ygQ9374ZsJDnadMEr8wZoT
czPSscQk0pEHoeA7YlfNkgTSLCF2XTwQDgN0iBf9vv/wq5oPRwk8EJcSJqAFzNmXU7eZrHwfmaO5
gfiN3Qf9NRHvQt9XA5dklcGUrY7FDnr7Pb0uZ768rHtQXChoUbkNrIZp2e/WcfZ5zuIrsz0z3L99
GvsklBQQVsF/+eaRKM9Vf9auVh/DOiHGzE4M+CpDFKxJsk6HNALppeJJ6ydlQdhyzrVNjgY4lIl8
xzRTixcdOSGls6Spv+9j6x4i352Xuu8tt9/tBEh/kSb4Ln1eg4MJ37ZZWdJk1FzK9Vr/mm9lb5wI
DxG/TGXEili4HIZ3mALaZF6eyPgnwvTyHeqornXYnWIyrSo32sHfeB4kQWQnKkmx9bz95hRJHVxF
hCH8/V0rEOPjYL6YmGNZTeRvun1NJ6wF3KOXjzU2X9++0GvOBRrgX690cMrYqR1EQb4NNkOP1hYT
eU5ajZ44JEQ4iTFfDFtK7dnHty/8m3F8cd2DFVH2OzdoeL8biYoFYdVctCjf8wj6/UByhhoET451
aL7TDeWMd34MzGzgV9kUj8bQnLdDc6Nd6O0nwo/+N2+NndZ1HMvzgCcPxtIyJqp0qy7YmGH9d10a
H1IEwhlhWr27y4MU7h+AkcA4FU2ErHmZS5GB7La7WHC6OhnwTDNp0Sf/G/TbMEKXimvnUUsbbuXC
mzrGI8BjDhQSbKvupE6T4ywJex12dLuSYtzOZxw1aYUNbs0VbFJvoS78UZXl1LaQLGJMAc9KF9eV
VYklpAA3CVrjEYUJ1OjgCiT6WMRAwGFiX4nNuIZEbolh747ngGYpQ/OwJPNLtQ80B1ACusYHAdEC
Y6TikUEBC0TPvTLzv2VZ1fvJaTHsH+RI4YXdreR9TklByWvFh82oDa/cGheWvXcqHKGue+mPggxk
YFedJK13NeZ5gNtMd+V1NwqAZJzEP6mw2B2iFA0fZjxM4TavhTYsHH7Tuwal1+PSqPTE7qLPsldc
zf0NYeW+ST9L+CePfTYzjMaFk0lXVrP/KVRmCGLOqWJH51rAcwe70GWR7Arygehm6/jX3EC4/U7U
FTf93/x4gigVcyvyKrfOpZdfbPvFOUVfuVo99hadFt3d5wIQkEdXh4oQQtviwAk05KBT8sPtNb61
50gcxxxM6O1pu1SYD/aawDFMaj4W/WXNQz5CDUFuP6XmakNR0eh+zOOXospO3FwwzsjpsMNDlwYD
l3sgpiD5aWz3VyPgELGWPCsZpMC0rmVlIAwyhLYsbFdgsUCSYcDgbkwq+6yctmihcctaGqQEBPOS
NyrKnp3gq3m7Yo6rGa9rtxfBFAws1tMsp7tBOWY4rkxb/Djj7nFpZGINt8U2wrLEAbgsvjNusg/l
x1AFn1NjphdkuLpgvOYUIrhx2e2/2eNwHeTItCGEylmEarNPPd+89Gtnj3qMQqufzF/6hBwb5Jgp
4AbjJ71g1aUDzJwTCJGjlz3E1nZTzcbj1Jmf6LF05nflZ3nxqZJHUFH4CNm4FQ8EZV99M81vRZ3C
R4W58faL+03QqeEKLZwIXIzfX/XecFZ2DjGZoGKPmkzJnkq3BBODg4CCvgOedzQntjQVcPU0FO/c
wGsI5+UNHATkrZUETjaZBP7WwjDb76fjoq7g5X4f5hlrF0f0KIvaxAyI+s7FXx8gLy+unf8X4kTG
6dE7e8PcEIoej9ZfpMJ44taAmVvWOx7fPspB+yn4l23qUIxncQeZOTfeuxXt6y9XELdCpOS5PjkQ
WOHLWwmCMlsZWfAU3e3jYVF7CjUCQCfgxeP0mTgmLFulwPdDvcOuWcS5L+/h4OwZ0rmDr+aZmxx5
G1uV6OEiFiozAiJTkUpcIvUZVe0RaI8xetZNSWrKoMkgrKMO1rkqTLBOWkjXGPzwIEBOIxk7oZ9q
/GaNgVBN08rnSibZpk0DSZe6hpWHV75dn+H0qWKnjHkwkZKHz7up+6EpxqtHPgghphJbMOwXyUIK
zHDsM053rNhU2x4paurBZyop6dIUoqAvKrRznqNehWqsqRx1Du45XU5QBVvwZ/WO3pmjrwEzXkoY
4lTD/zrYRbycGOkcmW4RJdZmG/Q/C8pcTAVtPiukW9waeYB8VFWa6fbbS1B39bZQsZ3uBR/1jnBE
evuWfgO7vrylg3yoMiejSTJuKQG6SFPrUxWwa0fNudQbMgXX/BFTMcFPgZ3D6ZLLZ9sf/jSAtO62
Lo7HDn4H+T2/imFtvH2PvwHeXt7jwXqaA7/Y4R1kbdJVvBmd5nT0s+sQ0pZOjW26uvC3HC+VB10G
SgVFXvORDe6dm9BFXi3qX97dwYJaNcnI9rG1NjLU9HbRxejvluCN5YOBAoC4GGEKOdRxC6re29c/
tF1eZjcdTwkk1UmECfRy7kzm2FFnLq2N3A61fFHfXAnog6J1PO7TgDMRIU3wKChNETtnD69DDJC0
bW5kWvAMB6rXjSSCb9+g/bvd/5cbPBTZtEMJ2WOVWxuodKisMNGgnp3TyUcsGylXWJbckPRYFAjN
/mZmF0CWkLEBklmoq6BOf/CB0vteVzwPmlAdIfN8lgSXwANwZlPcc8uKg5fv52W//QgLYH34jkGy
Dfi+tEg0loD+lzNk120pxwH/blSkFiNJfAKpSNXhWjw0WQywiWsg5Ta07cXRxNCb4aby74zBObvo
tsMbqvg01p9QlJdYpxMTMS9E0rDn8VZ8CmhJRtlfqEaptyZASkUYheMi5jBMRAx8hvjUIVo3wCiw
fOCBcQ2GN9BV753dSz+Utx794Oy2wtxqEFdYG60pDgi9QA+fygAGN84kenHJQxmYjz7aIvKCobhx
JyyzenetGgzMNbUGkc5IXIUJd/55vC92Y70U+82RWtmK42AKTqVf4et0cAh32ff7DzLsVCU6WtGv
guuLkFx61cOUnEIFx1RzXMsLquQwxwm/wyFtP3tn7bQ7rSj8jG5+QimIhc/XPvMNxeiggK0DXwpL
d76XwdsEbV2QKS9EgkjxHXULS7EMNg1fQm4w5MNPVUb5sp5BmHcX+ucwJTRzn9yHmYvbPRM7XNp2
1jX6pymHHtvt7oddsu6h54vTAZUkmW7m/U2IAPBoNKZHJwlibOjND31anb0zeX+3QS0dHaASS4h9
gDkCbO6mvKSASwoPq+joXzwQzVnRDNLW+iT/AahDi1CE3rE84h70uOjnT/v2ssvPiiSh52dNc4tH
GD7K9ZhzTMUpuYh680j6WHWwgkyKFQygrk+ZLrqXipgYa4eybNUcxc3R/gchgOxS9rhKOtF71VD8
KX+zGf/yrIce9GWyx3I1rbEVg/QiwI61EtCMI2vcZGkRqQmWhmTHY/ZDHPyJOn07LIQkNZmn7fTx
fkbgPY76qDPt7+K9fVxXx3212hCsqPsM5QaoK3Ce6EwiCgEL310hN3V/atKwKDSHxF2mg/Sx7NhF
U4nC9H5HWZVvFTWysxZHl3nfiLhIGMVOpyjruZunXgAUiPITtAsZ8SyCZxGgFY5AaxEjg6RLnfQy
B5u2js42q/qBLUCmODJT06w3Pgz79qsXVT+4hhiokjm7SXEmTZkK/FJ/pIZ9pg6P84ima26kD34m
kgew+3Awg+yJrnxLjZcwkQTvy7yyeNXQC5VPA1KHUJxU21NXVFnUqBNz4Ijw4W7D83dm8+9Ok4AW
glgLBJ5nLq2Zf9mK27Rb+cbMbN7OwVG6NT9Fe8T81YMHOXTJBBeKFsY2ItsJF6HfxqlUbDyX/CwY
fzbZeB9ey2iWt7cELdaH/bZ6wBD0NDdh7pHYhfSSXbZeNHfp/hPvWHGqCol8QwckUru0Bd9Vfxbx
/KXq0pM4mP5++1mXk/Fg7/UAowxiwhDp2OGzGnFZRkNeh5sqhuOCFQWx8TzecQNtmt9DpUnM8lRb
mbJqN4E7+w0RqfjvsF33xQMlQWkGYfpBOGVu+OYCZy1IEerfhJHb9upwRLirqtmquysbWul+aFXZ
nx+KeikgEzsQMzjxfuHoQrxxaecKWZwPKmCfugg60s/BgVUEMwUkVkZuLHTRDWD+JVsLwR4AMGm+
mJJcjKkBSlkjUwLZkDcpLzA23TOyJ/hA7/Xc/E2F3mMcqYMhwxN2cXCGeYOTFvbMOCbpHhlU/tGN
b+1md+El5Zr7FDuC3tSsEc632cM6CoGexC3v1mmt3xRqX97KQbS22/dJCRUm3MhAX2cFi1R2YwBD
+KPUZgO9j+1qsc/nPatERFe4XfTdmD3gKIREc1aggEfAYG8TzUVM8GWCYe6zywABg+1pi5HfRU+H
AiGz1HR1SGr+e+aJHzkK14fK0G/ERwyRaTiOfkD5w6wEmAxtUvyxQ22e+tNtPrqb2l5diFURPi5E
v4WtrRrOorJlL2J+EO6y/nIqo9V4M3Qo06GP0de1TkRBt2TAwm904FA9kV1PbHmnqBJ1Ig9Uq3Us
BS5e/fG1ifSVrugCVDJ0+Oyo5ENTzDGyPQ09jEEoZ0KzEoiviCs2YTtDjY6Ku8JrQJpw+kqnbzrf
+EDCv9CGPJnRelu68ZEapce4zzDkrtk8yOaFHd0E7+U3Ipjw9dr4t31/i79sJp6deg+Vq0BGwhmx
W2kixoW4ZzvV53hlnkOFWNTrEQhcMEy32DobOzBcWMyXE3x45fKjHS39oA0UAaS6dDsTc5ohCRXc
0OwHP2XoTDo+SVLos82mD1AhovrwALGTe+xZYmqvA8toHc3OhT1ZxwlsuyH/Gpn+B8eZr8ZVQHWs
+igHaVkccgwMOJUavAgLmLA15O2x3Qx2cyUySuqM6sWFMvjm+T8DKiRiwzH3x2AWTcTa5gMNzQI5
CzA0YbayTww7+Zh5Ps4DD36FhQNeIvsB9iFvjKnQbvM/0bxPR6Kws9ZFTNMO8sRb+xc3ehd97lf1
bTOxCxA30ZQEeKhJavu4G2jQE5X1Ve3ZP6MwvHNLMyPi9P4s3P1VGqYYtJd/laP3p1nu/lKw3Lj3
dmWhdfqztcZ3jhz7dXYeWF7oETlp83hVG0jGrmvKytx9GYxQ0K2fmx9CrBeazn4UwTWeCyW4/o4N
mQBA864YnTOtlM6rrlg3RV5PYlokOw5Nu1tXJd6uNAQRsQISuhBEhqlr3A3vq26ZAvso3B3vS8jF
fIvc1EOEVcEUnYtvtwqM94oSzm8eEhKBQaEMyx5ZIrxMI6O9tTMsK6+/SO2WWOQvyR6iakp0DKn3
DJb0ys9d3hTt5tgfxIMVEuvMw7URe/hkVMpOKpPVpo1+jOtv0oEZMe2VseQ5abI+xYIFvFZLtlxZ
l745bI+rBKBX5MVdhZx8T2RGamMGUQx4BN7PpmHtnQ8yk5VOgcFXCxA6plzYKSoB7BR2Rx62iT0d
9I6qimUmv7PlGP5ff0//e/uzvHk6cNv/+k/+/HcJMYfR7A7++F+3Zc7//ac+89//5uUn/uvsZ3n9
kP9sD//Ri8/wvc/XPXnoHl78YV10Sbf/3P9s9pufbZ91y/dzh/qX/7d/+R8/l29Bsv/zn3/8Td7T
6dvgEhd/PP/VxY9//sEh8Eskou9//ks9wD//uOrHh6R79YGfD233zz+c4B+Al2I74rVFWVOuT+PP
5W+8f7iu5fmY2ZALm4bJRYqy6eJ//mEb/0BLyvzCmstAz+hzArdlr7+ygn+46PlxaXZCG0NYmlP/
68FfvJp/v6r/KPr8pkyKrv3nH1ziFzDGp3jHMqXgy2HPpXBTeDmLzSHszbwfOzgVCU3YSvo63ojC
NLT/j311ny4Ftzx0Teq8ZCIHJzllfDsK9k6LXo4KUngUgztNiBky1ziubfN4NyfHeTEe2SCKifnw
ywt5fu5fn/MA+tLVfUf2bdjnegzcAvP+EganWdPTzNxrToxLQjj/lMZGxwMdz5AyHY23wxlpz/r/
45IhhD4XyXOIIPXggVmTqNtWcXvSrqOzPD9vj0eYQmss8U/NdYPC6Mx/DzDXpvPvAPjpKX+55FKU
/uUp90OQjxCv2hMABXdtrZNLj3Lhuj+xTpujbM1Dbtzbdx7zvWseAJ9N225n0+Wa2UVpfrQe6uP4
BJeBdX/RNh+bo/xke/KeBeR7lzzAMam6jXGyS1rIYsOJaXfnlIm+vvNYgiFfDSVvDhcNm/9ZJtQv
Q0mNpfJ7CHMnLtv7xjnOTobvyBPPYA3/RRPL8/fe3QEu+fzuWIOcnODrMPxfLsVuiw2eoXdXFtdb
ZGYuRnoXJ+apfVIfT0cXzm1kHdto2crr0Lic1tZJcvrePWhGHjwzq+T/UHdl7XHq2PYX0RcQYngF
aq6yYzuJnbzwZURITAIEgl9/Fz7d55RJqup23u5rBlSatqS914DA4zj4Ib9AszOY5DWm03VxgsyQ
lgFKhKdxNFcJH1cpLnpZ+cIhpn9jpN/mW1477kH6CAg3x4Ln9VKdIs9rKLkmZRvz47T21tNWRE5c
7JCEDrM1v9XarxHPe9PanBE5m9cJipSE5FUbJycdQ79y7x1Y3Id5GMpju6tYiNvdjTZ/s1xB9UE9
kRIQka3X0sFZk3YHiKPB0WSFq4IDLF+T7m6M4W+a8CE+gEMB+unwpFluQrDNEu11bTwle+PeAT6d
rQNotMf1atoHDyD2bvmNPNnilfg6b2/aXOxCUsLVvoJcZ0zD7IuOnahHISvC5IXON7YFIaGNyujW
WP4ukL9pdd63Z4PZI8XhJgo9ZTv9Mq3TbbthcQeAXDTGEBtb+Tcm7+0979deziN/1p41BA2lEr2E
ssUQTla/6XS6Ax8E8iK7VDc3oOA3+7cIA0NCxWiN6F+3/k//EvTPySPc86P/w4b4zfZ7M6Dzhjnr
YA0NFJT00OCAI2KXbsnWiF7bm8cTKbAb47morv86oPOAn7XXWZNqORL+mEC8fZsdOO1xBmHieIyR
sL/Z3jxei5iGmDpXIlzkMlDOf9ucV5WGa41CxU2t7hxAZ7rEf2Dylm6R8xaj9Fe3ID0B1VBEsAA3
nLftQM3dZ9JlKpbZNEAdKtjouvygLTWGXtuJF8i92j40lfBMmXAd3Hl2m4MBxrOYpaB8k3b62gWO
HfXKus/xhWlMUfvHFioNqJrkp6Jwd5WE14DJ++HJysd9Z5PdlODxZNnc2WsXuBmo9lZbhwFs7STf
akpFxDI1hZJ0gCJV7Cfsnr41Erf+IEgBkCxIfqqUfWMJ/27Ega3DjcuHb5S5xKMLYJZ11QddrEwH
+hFKfCZd99yNZRXeiHq/2ZuBDSgfPLig9OC+wjTPlhKkKbQQnjlfdyAqaK6KvRp29bN9b66r9Rgy
e53v2SNZIaly4437u1X8punFrrHygXiysXCMfO7jdGtt3e/Nql9ZqyIetreukr+J7kCA4yaC9C1u
695ibWmkY/sMOqYx50VUDjaSDezGWP7mWHzTxCKYl17hW9V8O4e0HNzjeJT0D6m7St3pRkOvkk+L
DRkE2IgzqB34weVGIbTKBu1SBLh4WMGfAMWgxt00cjWHOW9jx5a/Qpboc+CEOdboOlndWDVzV679
gEVXhZM7Q+rjB4g87GPwbvEUyEDqDeG2FmXxrUvV/Iy72t7ixJIWRHASB+3lRx0zuL3jbBZRsUOp
8x2oD1G54Q9pfOvcmp+ovzaLl6VPgI7GvWpxkPh0Skw1eYjrEf1m56F8hF5+76PUjgRF6Mb9ar6p
OyT0PgcbJCa2uE/umrVeW+t2JVcQjIO9XGh86n/U8Jv8mL0jUbO5eYn47WRQH+JFeIpaeCm/DZuo
a8kxM0G7G/dVu4Z9Ck6fFu/C9f/t9FnANF7DNJ6g/7S3uP7JgZM8BfcnJk/uQ5OFZC2/eFlYrKxt
s4UX2ap/gEn0z/YbtAqwHIyYxteX32/u2G9+wOJVaJV5bdcTfoCz0cdy3W/Vur6zt+2tADXHhF9W
ObIDAZiWID0uayGFVRSJULyL+zVZu5HcBGqdRXOEMrdab653asEG+PewQncJeTDb+ytfcX6okymQ
KMmmMHJfDStknO0M6kqrfO3HzQrVDEAeu3W3UTc6+WtchF3LzCJDEgVn/DIudnbOReliLJvpne1x
aLLcEreal8PbUfSRxUMKExUlYJ6CxWxlzOqnskcLPnzMLDMDFpOGtGqAt9jO8A+zcG6Fp18PtfMm
kTd4uyNMSH/gaYsmAXbYuXsnqrEpYLW9xfbYzDu1WLM9mKjr61P4256CZ4PEzCzB+OoHeXaWWnkJ
qT4XuOfGIvtWjjneoUBSgC31IQMQhpRylZvdrXXzu84CiQ+KDY5v8DgWJxuYz1omNYIUagprZz+u
Wjxd+gN0xKJxDanfNa68SCDc2h2/bkKIy1Lk0AAuJIAWLkIyDzLdTxKnHYDjUMHurIggHzqWfGUx
cx10KFoHLFnVrvP0348yCloE2CNsFKTH306uEq6tvXTA5Ze0ztbw848JT1ZUuI92xz5hDshKA3F7
vVHk3H9dxjgGbOQU55UMWOvbZgnzBmXmXMVDR9UOlVEUKicnUHuV9T4gIgQme+Ae+V8HNdJ9hpLb
58oeh9gapyx0bWXvrIyWOyl8UoMY7TX7PKEflM7fg/r1WAbDUyPqbZOZD7gh5wdox+zdCn47DqmP
AEwGT+AKlIe+EFW6k5QyABiFZ9yPGuXNyXVzqLzDaXjsWfopC5CNDJrqg/aCJnaBXA+l7QLeCTlg
YIqtESp+gR+OxPjm5IRvwUPC8a05YE50fMwdAYdu1MBQgpDx2NnQNchSKKPRbg+9GACGOHVCGLB8
q1h3Z0BHIsleic7BWkCuxkj5x9wpBNwHqndIhuTY4Ka1xtjma8cbnmwLEkUovmAeQ1+SmDd62zbi
yU3IPcB192IAassyH+HjmkMwiu6bAlnNwBnueDl9Zi1/l0DIKk/M9yUjK2DO36dd5oa2Jw8GL2BT
rqoRQgv+fG1Odn6Tf1etDae98gFH2rtUFt9tr8liA1B7JsaVRqGBiQD65UivRO2UfnF7dk8FBLxK
DWQuK+5GR5/yqjiRLD95FDWvFsUEtwOKU36VRoeHhHop/eKbVSGTZlaPNJ32KRd4wWj1YPb00dYB
9EFdI3L83Fzx1P9BYbsniW7gZOrLMJeg33XVQdfTppsMEKAaiMBn7cvQ+Sev07AT7RmGPbWjripQ
dGhmRBrjX9lgOjGUcmBYYnpp1DrOe6OsWTwSBctzteZQ3kQJCyIUmZvGTMKcnlVyVefmU9Y7MqwY
3Y2AorcTBM0pS96Jznk2qI9LDkkKaE0VL3DnfaEEppqizmJZEBbmpkNB0YcOpAd1b6wsj8Q5Z1Cw
0U0f23x4FpqSjSWFF+VaQJ4HXqdmMdwjaXcMdAaigA/1k/SRNuUTlCkghoc/hdZGcJJzkbOzByds
h/QxKT2IbhmDMXPvHrOSr3u3/sAdEYA6Uf2Az1gferI7GlA/2BfSZpFy2HPb2V8cF65N0lXftQju
mDSdE6RQwIzPnjvSWitMTg6tkq65szzVhEhOvNh5wsHTcIBWapGj6GeTEbvI4VJFdBpVDNLuFewa
eFd/tayqXvsa2uIwVm0xtJJDjBiDoOEXAMPlAFVot9kA/u1B+hQYLlkdGG/9UHIwvoxU1fA/HKed
3VnQSk5ykCq6EoLbyso2IHVjoknVbWUJGVuHGlDH8UeySpMs2XkDVmUxBi00D4goY88Cl7Kl9Qgn
Iqe6S4cRvAOv8iGKpOp31wPgQnNivp7AvQV4fi8AANb7JbEpJQlQkC1VPJUYaZQlg2MTFLN5cVXu
oAkywSy6kzBwTR8CapCDzwvYW1SlF17/Ia/A5MV9AlKdAE+jbOijjLM4eJqGFn1PpIqZJfTRdd2P
Hp1gWKDoCBNk2oA7noKeJCAyMOg9z8V9NgB6k1uy3Tt6JnGLmBQ2+EeZba2IAXU3y0sfqgrIIuVO
HwvRphGbNHy0Mj4CJj4Aiww/w8zGy7Fu6yrsWPXVS2tnD3XGT9d7t5Ccnoc5AGYOFStUWjDe7nza
n90hOuXbZVXZKnaDyY38mviAGxrB58KAU5ChGQ2ZWxp3Re8AkcgfCAce0beMnx1LR3jM9u4XoXn7
DjlFtUYl7ejU47u2cIZHwioKzqEjYkeXbKeY/7kmE1+XXmPcuH/95oUQmMihgmsMuJTvL1OpsOMa
aF1PqJlkFmCTHh22rZ+2wIewCsQLgE/0ewALvnGr7BCETAuaR9J+GCpYlEuD1A9e0+YbGOM0+4Ib
T12q2xC3EGtrklx8JWkzxnbDPkxW+eH68MMic3nMo8KIixRe1yaWl7WUVhkh8+0UDW5rFu/zYksz
oR08aZUV4MaqFJTVPKctnkSePY1B90mjDs8GHJ95Ir5WcKdbFRBEhO7BV06gJoeH8l4M1TtSucPG
6yCCQnsSuxpCoC7ZgTXu3dFeJytLeQ94hmYoQwuoh2D1h3AqhCpc8b2auvcjSdTJ6uBCGljvUBR7
14/i5A9FHkm73FoKajr5bIvtld+Yz/gz90i7TtoEIsld68V2XcOF1rHAxgPxtM1grZp5cSBNDbFM
2X+smWL34+i60SgbmPE1ulhDWdiIsxpeJ1wDs6FcIFrMPju2He2f80L2z43NSQ9AV1H/lFCACKr8
O1JWMkzK6Wev88Nkw3arnGIE1BUtrM9CFivIam0tAOZlDR0Q4g1fWs/73DG8CWSyTpT/kDXUg6gP
gWh86Xytyu6J1UB+TX06RM7gbpmCvEGm3jlSwLcPaVAGgaXCg5Fz8QJVyxP0xe6rTh4YLX42PNtV
pr1OneaQ4PxzKtjpKX4IJrGhXvtkJ9Vdx+czvQv1UL1UfnHnFQEJRyxPe2ISgCwuoJnkbDUtNoPc
8sz9Jm2c4Q0JgIzC2s1UnOtpMwC9ZbN01yV422SlEyNOAIBcwWGAbKj5jOsa7snYwOMDd2hkGU2s
sy825AyVKbYjZDIoVUeWfmUwNAkDB9RDUM5F54Iyo58y3FEmGhw6obcMNMiG3yWGr+OAMwB6hk1b
HLxm2mawBAESRG27MsDvpweKjHdft48pY2HS/kyDBtKN8KWCahtnNZQjgIsaxabIBwpQkFyNg4qs
cg/KVujl+jnBe60qh3XvfWugymfgqNQdjZ0AZ5JlxmmL50yysUoKhH17z2FT0xYsMlmmQ1Pw0KTZ
QQB9DGbSqtD1qg5sCOABjl6NsUqe8uEzkivvqZOs4N4I7XQYNqNgl6QzzhO6zyUH3tc99va2Tt97
TXG0A2j6HsCtg0aXHvAvqhP+4clNgph4VtRhhbTVSwFLZRdHdsugH1dne2eyD960MQK5oYoBtQgM
mtEc9MhDLFxuQDYKYqdwLVkb0jtVplpB1RbJQbKy2hPVDBcy7JeiOSU5i0B93icm8KzJV0PDS0s5
ITXum+IHrvYQmQ0gwt2EokzjLlAfs9oFUjWb0VIbBXG0OR4oGNnXXb0ykhTZMh5VMEScynrjwBqb
iB8gDcYDQiJDkUsm34PGO9mWigP9FYrrUQPza+k40BhCwqv+WNXtihq4UVQA7Gs/QogITGTHGCQS
hx8dM+/h1bmu1HtIsYV0HNclOkXLbBtA+bVG/7koXlDuhkPHYzZYcDGAGBdcJwL9VI3wM5gVihnb
ZMj3Z1re9bJBErrZUVJudZKt3KJ9b/KPFHLApOtXga0i0GJ/tKP9tcuCCVfpIp4sYFVFG3baWgna
HeBWcg8T3gp0U29NiyGSqv/EfQgy+tjjlBjrpJb3pPgKePQPx65D6HLG88IiulyBven4SCmJDuKA
MO+ejlUhTmbzo62KeDTuBp7GRtNFPPkyDFjwNeRn2rX0H8zmXZ8VK5HvPcHiifywzHHF/K8EQZCL
zzancW7zbQfb8KC6V/WXPFOHzMi2FajYrdOBFtBBtxjQRyCWWnhVYVeaPnJsI67uXNDDYAcfXR/H
Q/Vi280jriyHJkugCNjsgxy/zfVe1HwBzyw4BuV0B2BfiRdQWVhbgC2a2B/pBxviHH3dbGznsVL1
KjONFRjJez64LwISFV5PEOxleWCp+TXAJtYzYCu3DopyiHum287s7jSUDZD6hvLO3nKSKOf0J1RT
30E+PaL2jwEkc5GCsW/6cK12+aw/+SCcHqIJfCMm872V88gog9D2odbjfpoy/3FwCdQx+nUNefaw
hrJtV67KVkQaXApdmx/xDAM+u/EPcJqBlbmt446WeyIBEQbqz89eOvmxGo3T0OjHwPxQW587ldy1
br/q3XHXVngkNXiYlta9TPGkGaDailUtuyJiyVPBs0j7L2mfHqvMXtdZtylJuUnd7s6Ws6s0xnow
GqgqjPmxyBvI/3ng5KIEtK1zdRq1PKlEvQR1E6d6cMOGlwJwZuej7dKYBNlnLcdH6Zc+VC9S6Afm
s9BEAAXi3s/UmtrjKlf9YejaVTA6kHWGbqdMt34KFU7oENq4WW6twlpnXJy4LjeGTU6p6eKxX0/j
StaWt9fwVGkgWRY6dkUhEoUssEHHCZYpDLYvNAX6nfYPjd19USUkDT2YzeAioOyu33Ije591wJsj
2n9zSUZQdNJ4wzqpfSwVbBF6mRAVIRjjsJCGDQymBkAHyBh78pAh5y0eY01fQEbXzApjpRPdYyV2
bQRHExY2CfePfOrhRGbDEnwio7NC9g7vYY/vLFm+U+XQnUanq7BMk/f4vbvGpv2aut2D0YE3zU0P
+KYxzXDzLvJ2p6QfxALwq1AHhg4d2Q8bR4Oe7jHArKpqxlLKeWyghFEAND3T9WJbmO6uT0CY87gN
3BJ8LNXndvDEyaJD9T0RHHkJi7dhnlonKwXXGsj3ex0MjzVgnBuZmMNTH5h1DD4L5L7SstvAgNJE
SWScahiKwTi1F9UPNx8hsYy4nXrpjvlltu56nPuTZRf+xu86TsCYB9PxKcUQD99xJuYwzSs8yPN2
qnuniqkoVz2oPaee1gSs65EpACuUTO6rZEifIT/tPyRJFpyQPRKHkmUDZAUrvsosLffl5PB75rmg
6DV8AjglUbw8mmKwTh600o4lOOTvYJE13JUOcNphxog4Ga6BDRRYeX0cILT1gENDAiCeEHbvFGw6
uiDir2GgBw1D1FO3ilTg4Q8pIfE4WAhSpBvhtJ72SMg0lhPcYbFaGpIKqb0pzNROtr4avS6krWoe
kKXSXmj35ngwSkgWWH2X3BF4idKwaZviLm+MH7aty/EH3Iqmak3rMmHAbgM0XuWsx2Rz1Kr2bl43
U2hbpU/DQTaFFwVF6eqvXNITzHy/AOAFtWoOAa4SGr550gOK4yseyhE2OxFEbocZj93eMVrzKaxN
iNIAmFmnD+VgFIALWVkCZekkpc99m8qtFjCy3vBKN4frb4Bf65IWpR5QJr4LXY5ZM+ntE2yqIHo+
kAb1lKiPzVUeG3dODAPDTb4C8+yWlN/8tTfP2bk1CuQeHBcC316CpEzoyPpwLf0L4tbvqv18IscC
udsRF/qI728lbn/J+C8anP/+7IUZ9IlB7CRvYxt5BNf5zsD9vTGCvxROFk0scqWpz1nel+iTs4GP
d5yvxQZKt6APr+0tJbdauzWCcxXvrEPSUqryOrTWr2GVMaMv/HdB9Ir2gP/Wp2J9q+L2S+p70b3l
G506DUQg5u7RdpVqgQvaEDKz2BDZxGX2FGgdklHceFX/tlUXgp8AhAO4uoRfun0BpFCFeXM2M2JH
bMjGWTebW8vjV/TM3LuzdhbDaUEkACER7Qz7Zqc+89iIyEaj6NVFYH7ENxfLL4n1RXuL0RwSldD5
CEH50t3Xa73NorlIA5/1KI1vYZ/mlffLbjvr3FzCOVsrFIVDYk1ozC0PWfOltz7B4fHWgvylIvPa
IyBk59I8JNcWAQT49MxDbmLe0uPKes9ITA7912nrxgCXrciHjITdg31on//du/8KNn5f/yifuubH
j+70pf5/AAy3TQzP//wHf/0LMBwM7Tb7cg4Mf/0PfwHDDSRq/uXC3iJAXtIlkMTFpvkLGW7hL+CI
Aeo0XCFnXwws438jw33rXxAlMS2YKHnmDAXBf/o3Mtyx/mX5yPwg/wbiKpirzn+DDF+cJKAkAo9J
feRN364y5TctFyC0zSxslSYQsW/sFhhiYab5cwIPGFj0usz7YhW9hD9MhTKN0ePF5OC18ZCXJcm/
ppoO7rGtIWLy7Wz83v212M9x3G/j/z8/arH0Nck7F9q0QIu7jfhEzcb+kOvqRpr47f765+OLTew2
NtMwyiuOOW4UbZymoEQQZjUWTJyc5Ead9VIPFpEJZKgEHht2cWQozePdAQqwjNtBJlg/f6+w34zQ
/J1/gsQ/nVgcW4WnynIsRXFsfVVAky4F2T+YHiRU2x5sKW8M1aVWFudv33icg/haHCHgIB7zyn4w
U6r2li5Rp+6r99f7cmlCFjGorIaKTEBJg/aW4cptIO5l22QgPZI3tMWj83ozlzozB/ezeNpkgTnJ
geXHHCLa1pNnlTgGE5RtoZCeaRf1Cq92Ady9FWLfHhr/TNGi2N1SvPdSBm9K3AFdJGZdlK6KTZe4
yrjnTMKEOA5ay6+KzUiQjYIfeurmztozklGfDDo53RgDCYb3HMo5yDXeUI67NAxzVvlsGKwGmny9
rgRSEu1daTYBDDxr2J3Mggp+abIboz0vkd8s0CX/I5/MNkv93D8YI3serAx0ThdtXZ/KSx9fxIcE
3MrUcXpxtJlD42wQ4hQASLH+s68vAkSuW1taCfMPtJ1mZx4fymS5YTmfr3/+wnL354k5mwDTS1hf
eZwcIZ1F5TfCuhHvL8KR817xADbetyD3l0ZpESO6OsjMYpT8yEQveiBhGaT4S1Kbt0y6LzUw//lZ
T6BKoXOrHvjR8wDrj32vRiLenGmX10fqwlJdCgGWZeIkllV7h6Cdn+IVMpeAtr6kdpCcgHH4dL2V
S/OxiAuFnQlkEAbvULrQEHFGKeMkqyGPl5fZjVjw9rb1dyhYFpnqpONNRqz8GEBpISSwMwi6vn4R
qRrgwoPSR6Wz+kZblyZlsb+hGidISXV+rI2y3QSVSF9K5KX21wfrwpR4i+tCbRM4ZgBccoReuLky
dJtFJqAvUVq5SEalY3FjD16YlKUqR2+lUwUbPe9gz/JneLyITeIRBWsIld141l4YqCUWsUOyH3pj
VnkMyoE/DY7B7lUvnq6P06WPLza59pKWk8LXh9TK9EenmLxq5m1Sf3f9+wtaxt9LaqYMvtl7tGtN
UwcoltU1cnxgyLsVVBzYFAzvG8/jHVlVtjRwpYfKYPdToLRlfmqnygNEI++U/dRIAuYeMOlQFfiU
5UZg21ulm8mCWTWFmcXm+g+9NJGLGEEh25X7hjQPBvzntFmnT0bnvHgdn/6wgcXtIRACWQIIMh5Q
e7ZQg8mHDRcQ0xO5kf7hSllEiGAsWeLxxj6MBVQVG2hqfvaF3dzowKWlsrgnTIMtSnhod0diwqCZ
ydF4oZPMblGY3yL+/lkoi3gg3UT6nePlR8PoLZpAvq3wExQKWEJgE2aWSf8lGCEV+t2mxHSQ8OW5
HG9B2i+Ei6X6VtC4MJWwcyhudmYdVspPf9R18EBaL30EfYJvry+yS80s7gOkrfCoSgoFG/Ymidwe
0BwfiidAsMlPqLPcIrVcmKkl4AGPkpSZZoFE+8S52kkPjE8JkRTbRmHxek8uNbGIG7DJlNrNm+SA
l+IYwXymeSwSD0ibP/v8Imo4FaobvmEEB66zHoljQ7n9uhiS/EZi8tJELHb7aHep6gTHWoZHQfdR
Wk7ONszugSFe0aH0yy8VaiGDdWPeLwSXV7vJswvI4KqkQn21PxS8rd9PKFgcZZJZD1leBDcC+aUe
Lfa+b3TalaacDsBPmpGmdg/9hVohd1Y/jJSzG0HgUk8WQYBR3MHLxslOtSw+GMp57ydVE/ep+Yev
n6VG25QhSW5C6+rUZ9mzn7sxoTXsUAEAiIam9dd/tL7o4nqQVHDaVEXKjly77dGClN3ea0z4KF3/
vPf7R8VShjplc0K4McxHMekP/qyUMbDkuyLSiJKyxO1wGuLrLS2Evf8Om3T+CedLy5YsScsKgs6Z
+dERXqiau8xLqxCFXdQsCu+jJUjo6qCC6BNQiNebvbDa6PznZ60WfCqFnebsWAFxGwLPb0dJ0A5Q
wNVbndnTH07TIgzI2pgkd3P70Sx0DsxVzZ69gJs3duWFGEYXQQDmXWlDBsKOohyNPIbFQQbyu7ah
Gnt9lC41sDjyU5KC4gbxi0MF5YvPdl9ihJrUsG88CC5NwmLLM+axSU6MHRUrjI0lehIGY5dtOkVS
2LJVfxZZlmD4JGjMySAlOxV948Sjru9plhax54sOFVMvv7GSLw3W4vznAevApqgAwmIAqqGAmD2P
uFnfiFsXxspZbHhGtdekfpKecCCCgVzmh8oKjPXgopihPO/GqXiplcX53jAfxf6MVMe8V16wx7yQ
aaPHHA2vHVIAXAS9QUs4zY1XzoUxe1WDOduGNkBCjnSs9NQPQAKRwbcOOTK0f7b7nLmXZ1/3PYun
hMGNCJY9GrXGIINzq/CQXb2+PS6N1mJ3+45dJK5VY05wK4rMRDzbgrsHANpeOu5aN+bkwom19OJg
fg1MNTyKT7jUsY0iJsDKrHUghTRWq+sdWRil/B2EncVG13kmyJRrQKmSKiBIoCphtxP8X2gwetu2
0xUA9NQiQn3WaVu2W5BpkAHdl23r1WkEZU6DbnxX5CjnQ6O2gWzhxAo/kzH3c0CV1TRI74s5tMN4
70nqkn1Q5CJ/zvlgqr2HDF7ghQkFHtEOR6Bds+9JXSr/7nr35j3ymxSZs4gzwiF+b7t9fpJ99RFW
WI/CTKLRUP3eyTtI1ZkbT3UadWSYWV5v8dKcLW4ZA+Gea4xZCvCY8SFrxzS2QRaJAlnXN6bsUguL
aAOvvdLNh8A4qmScokEZPE6Mlm94M6kbIefCsL16/p1tH0e1ji7qMT+1nfXTBfY8NGGbowY5QG2B
kmgeuM4dRpjtUffGYr8QEGZVn/MtC19cUHLrxDg6TZc/OpoA9td7qvqza/OrxNZZl2xBnSxgaTp7
PlebxPBgcVsjDTXLxeVzD/9o+l85pGfNDGxqIKXNQGuoq6Z4CYDe6O8CnlaSRVqmSW/eaGgelt+s
7CVT28e8I6GfFqf5nqZmFcq0L1fCUg+tDj5qQNzCYP6T6926cCtcesnIeiiGHPqdx6pmInZlRyNA
K0eYZ/uQHcWzNmrq8cv1ti7E1iXgAvwZ3Ywm7jZDP/hxZ9UnM9U5FPKrZGVkfvBnR8RSCr9VZaNS
KurHVmXAOSaefvIGK/14vROXVvMiDEirTYIsB/3Hdvrq6PPSXxWWo25Mx6XJX4SABFykvjcc/wDx
gzKF7YkRtHRHSDmIn8XgUfZJ0zz1qs3EaemNMaNVPww3Gr/QtSUmXvCJgGIz1Y9gfLMHhZ4iyZEA
PX595C6EN3sRB4ThWRWpZf2Y4OG8s1G3KYFT5xC9bYCuurF7LjWyeHqIAaR5hlz6wRtJ7kTgT4hq
YxYsZ2ErEk7i6325NFTzEj+PBkkLoDaMqh99USH7XPVpBYdjmj392efn3p193rZbUFGAs3p0wMvc
ub7TCVgr2+N4Y5Qu7PpXdsrZ91MKpxugSvWhn2w/nnwFfW0C6xSloPEFuPOnEgf/jSPn0ows7iEO
RxItHal8LILSgBxxDbttkK34TjtAnF8fr0tt2G/Hq5DgGbsOyY4T4JLZeytIfDHXIOxZh6bssNyu
t3Np2hebPyFekGHhNnAuAGzUNEwCX3tegEh0/fuX+rHY/iOSiyq3xYQ720hR+A6AxSnhSo2Xu7ix
ci80MYMi3iwtysDfgxji4zgm9qHw4EghupHsG4ZD9MbyujBMr7oWZ8sLdtOMNp7VPhb+BKkarzcO
tShu0bAvLN6lCJbpVAasKloX8qeDLwQ8h/1BRkbjBlYZtl1KwaDLCndqY9m4ZvXj+tRcuDm9Slec
98nImdbZRB8msLMUpB+GMe+g5M09D8ocwWgkgYxtA/FTbVud+WAE1LOC1j3Ffcst/iyb/lrROPsV
xSD8ZEpzXHu1w5DdVN4W/Ln0xtq4cEAv3XwqV0/d6PrilGGM4Wfirf2ejXuOq3XfDx+uD+Sl6VvE
g8xtEiPRFbpQ9HaUFg3bVKgdRak5/tRosvQM58aJc2nOFmHB8cqurmo8EsC/cKOkqPeqwklTCdxt
5qbsMf80aQYycTL9vN67S0t/ESEqIoH0mQbjkPioskLmD6TxZyI9p7wRgi7t30WIKG3T7JxxhBuC
MQDTL1DKX4tkNHlYKwIJ/uvduDBJS0HGtgdYF86C7EgTAWO30Gx82RZ7vwuoWgc9p+aPYRp9BiWC
dCBgr15vdsFC/fvR+irCf76+6UBT0YztMQ1KgD1jUUlw4OEDQXx/lRVCkT0DsMZSK8tMByXu4OnJ
AS5WjczyFwqlKBpbui1visNfGG5zHqCzH2RaOYw7E1UfmcXNIeQ96zZF42pIDura39zo9oWNZy6u
EwC5IDVWDsGhKXrkT7YgXEr1JJisnZcqUC50Pl02OTme706n3Drscu5Arl+auEqpnT1qN3ka617T
bTFOpgQtOalr8aJFKWpQs8wGSkHTWPmdub7+ky8tkHm8zsYF798k6GUJlD5MESpn34mmh6dzlQMp
IfapA70GFsseDxknalrHb2+lsy7saXPeeGcNsxS8dXCf0mMntQmCJeM+liSC7/9y9mVLcuLQtl9E
hBAgpFdyqtmuyvL4QrhtNwgQkyRAfP1d6bj3HJs2RdyMfumu6ICUkLa29l5DDC+7Lq/JvyE8a3p5
bKkfW5w+1Kj0VHWcu01lq7XPtQhhdT+X4L8IsIegBjF8jpTTw5gAdIrPeAxSCuuKsGjNDNnzKqOT
l2hocALhbYe+/SCgqwBkqDOD1KiIAzn4r9R2nH4ELFCtPJQuJkEi1eRv7uaVoLSU0hhd0JkxCPKX
UjvQUmBkMTUJEw277lRayphlXmC7thflWdNZPJTARFWHusl1unEuLVjT/xsWFkFPlnHaSEin3pNw
BGN+H4xj5jXATHR1dudCYtIHoMEyOt7P1WgKEKAEm/ry0AaVZ4CeSjPDxwP1wVmFsZWrBfFPqR59
okCng0HsTrOithfuytiJDzCyZjZDe6QtQLLzRpEiAlLqFRH8X6yIzM3A0rhWu6rS4C1D5SMk8svb
++rvnwoawH8u7y7nwVTRmT0gm3V0XzLoYR2GwYzv337+3+MZhMX+fL7tJjCiclmdM5lFbUIAd/kI
hIsFQYuUdqMk8/fgEC8FlcYKNiQ1L+WDBTl037gedhqRqXdBM7kj5d0TSl3TRsr8K3H9b70EsgV/
jiiiea0bVDgfwN4Jg+gYWWkMzCiYpfxWgx7lvAOnKGyZk4ujFrBFmFOEP4zpFH0009TG/4yjxGUu
qWIPeiD7oSACuoBQIcz8j1MxjtGUsCYvAN4ED2r0yqe6CoKfjZE2j64qmsdiEU4bqYSdTVCcbTqC
Umi7Ierv4wlrb+Nk/XvI+o9BusOZqZmW8iHKoHLcxPpTPeHbzDY8Nxdf7LdX19rqXQRGAIJ0BZFs
AcBKWJ76tmiDXVxo8CHffv7aKBYJHdRsGuNQ7Xsw6eTtYpY+8zn0bzNe3gYQ5dkYxUKq6/+Fm1gs
krgs6OcqK2f/HkbL4TgdU9rVqIs2Xiy+1uEga7Yfp8lq/9irdq4/CO1gVbfrZA6mHTQORlF9ULj1
1u0hk9OF4TXHtIt3ypCCbPzItalehMTCZlqXce0eCj8KjoSnooLjphs/vj3TK1t4CUEt8xh5iD9P
D55z4h1wUuchGH72fj8f1Zw2OyhBbyTpK9+ULyKSbBUVWtT5A+vdPCXNpGx1iqqyRvEuQDoU3IBj
0ebTxkZYCYD8MuDf8ocpbyDAAqLZfQ8iZ7QLptgvd+DL8ote9Nxdl0AjX/vzNShswg+mzmNg2PJp
DjESpF8/nNQxmhJCFI275cDpjc+DP2tQzt/+aiuLYilexbo0RNHO5S9SpKT/JMHry1/CvpmuOugh
WfrnqJQFi1KlqQD3Me/PURpMH/oqe337x699mUXwUF0Kj9SOIAmOPXdiUsMELWzOtsn7jem5LKm/
HBVLCy9IX2ijXKvuPQab78egsTHMgbTX2SkphN/6d4jDIod60pDxEPZLQvjjletuEVNyHk6T04F/
P1YwW7yHe3cOfSPuZHcuhjIejm9P4tpuWoQFI3wO1UZ8obATww4pzAdemNe5wBxSsgXQXHnJEsga
+Wi4ZfNs7h0fQvaRjoGCiVs2qrn+UuS1CA7hWAbFVjxe6HT+TzxeAlqnPJQaeOzirma1mX62PLXz
iTcpnc+TD5Bc0g3QMoIvHEw5xQBJhbwYoKo4tWP4TYWGxlVSpJ0XPg/KH4ePcz4UHJVIImBsP9YO
oiD7AluflbclYLhkV3VNVkGxgUOT6RmebXn4ru9HSaHKZLWHSA+xEgXuMATRquzJH2qf/jNGJWSf
ZtZDaeyL9Zxto++NS3OIQaQaGNO6BY7L3/sZmgWfacEgIjDbNitGMJ9ZP9yVfc2GjW26Qkz6j1Ro
CfCNs1EJqTSScqPAS2+b+V3YZ8EMKBlkYhz8g/xx+gbpEd7m0BryWfjUO1gi3VCK6+4Hx6XnvqZF
lIfm8PbSXAlO8TIkxhXugaVkz9KR7FG6WPqn2lq/2lj6a89f5FCspA1qFD57ph7aZ1DUi8cToDS0
27/9+9dW/eW9v50cXoSemDM4OVKo3YHcXIOCEB4DR7kok844P+t3AQkidV2qHi/iYQwCd9N4oYGf
k+6APS276HOWVnCN8oe82BjU2qQtMirX+jOVWdvfQ5J7OLS4NH0nNNi6bSzEvP535y6ink1nFGkz
mIfNdVRGYM9aLuUT4wDUPZao5Di5o7EogwfCB4iR7b0xIBW8gTzeWvTvuKo/62nwyfgZyE4bhhCu
IGmNFdQQaVHXEHV4wPxbSE51Ecg+sQ6C28KWk9KJjSY1PTbKeNjlQKJNZzXA3y8/jmmO8qMO+x6a
ezRsyxBKbVNBYcztaezzwywNqpDw6uwDPm+s/pXTbWlVG2pIP9LWmoe6yuWHGJWKXThAuSaJbN9e
twP+gxhmwG67iPb3ODcn70dDcdX7BqHS7sfbO2AlKWSLVG0ISDH1uefu0aYY+aNn41q/Bz0zT1nS
olFJYHnn4fZdqMH31HUrdAkcNriXD6qOwAZsSpT9E+fooB9y6bLu/PawVvYAWwQmiKl5/TiXGnaY
nX82FPcksLnK6Pt1j1/EJejeAKzSjf1D1PufTFvrpzkCyve6h1/G9FtQqjWETqJ85nfQ9pw/pTl4
hsk8FCy8Lm1ZooT9PHakDdLsflIug/8ulL+42pOshGbBCJxn9e26cSziEHENlEvSogE8fCzZDpuy
Z+9nwfN+g7q3sv/YIhKhL9y3qqmzB9Z2WZCo2EiYKHlQm9gNwoel73XjWORfIQcn2APV/cUWZQGJ
GxB765sAAnRb1MiVU2iJEiYx5ONamCFAHab4PLWUwOuawbsvBbQvmuarugx45p/LiuF2KzCC9KVT
otqpdJB7Mit+aMp5S+V+JRlfgoRDAtBp1msDqaPOlv6+8zKff1eRygV0o1shoPfNXA2RMrh+1R+h
I8jR33v7K60shiVUuPMgIpWLir+Ubi53OvPETdgB6+I1ZXe67hWLXZ8yFkIKlouXLp2HO8go5ne/
Jg8y2VvVlrVRLPZ+prwaExjGuO3paFcKUC1ZBfVHECGvQwvDn2uxDuBNXgKNVD4gz7fviwnecjvP
jmoLlL42hMW2l56ndTHx+CWt+mKXQYcflLiJJYZsztLaOltsfJXDLBGQs+Y+brQ4Qy5XyO+k4T2B
T6zxsn/DKc3n73MfNYD21eBvXbnGFpEAFOwesmeE3oH0H9+5kdLnVrj81kDn5ro66xJArFjWkwli
bncw5pp2rh72FWQL91CwdjsI9x7L6Eo+bAwrvT/OmZLMqZdhrT3T0Hg/G6hwQcoM2ctVm2WJGWYT
7k5FZGDzGomiOEOxrg4+SZUSDdd1k8OJ8e33/MII/KUCsIQP49RS6NDO5b3pmax/DrYc+X2G/AWy
lAZ42feRN+bUh49260M+y6+ZN3yEDFLYvIvSWkL4qIS+WgFDX5mx26kw5Qir7gIisbuirRr7WPQC
OME9yslQNbyuOLxUhNGuJa0xcfhCwoGmtxBEMibJGgKr9LenZWUXLuHIhJnAKBQnX2w4uunVka4W
pwxgNH4oyib6+PZbVtKsJSC5y21WVgizzxIX7gfni/4ZDg/6utx3CQhmfKYdn9sMkLy8V5+sK2Jy
IlT245UvWMQR4tu46PqRviiU/2GgwCrBjkBObzXR1hoZ4SJggFoGwfWoiO/NXAzhs4H4GJsPpWYc
UrJBNPu7MZwgKbdDpYLfh7AOH/SpARwAVttN4F0Ki+mQATLE+5l9k7ULapigRilixMcO+H6QW9sm
Tj2Z+JUhQMxDyojE74e8CVGWevsbr6ykJb7YaUjpAVOUnVUpvEdYbsinjOv+cwWL7410euUSsoQT
t1MQe32W5fdDrPSuhO88vL2n8aJGCHnKyfbwMQbR7LrxLKrF4ezwzyD9uzCEhN1kZj9IoP8w3amQ
QLfsupdcUr3fcnj0+smoeq88d3UHFU1aD1Wc6CjIIb0ezZuZ48r+WwKLJ0dzU4S1d+d7BawcCIS7
7UELkuqNcVx+71+C6xJL3JCi4jYtvLuqD2asPP8n7/LurhdQu8tVs9XKWmvPLHHEjEBAM3KG3GdG
NBGqcQ5lkpuytLH/QKmcxU1JIFiSQTq2LHMfEqEMirm+bVrK9l7jFXG/y4c2LWqIGEKIYdc2kEQs
9xFKAkF1vu6j0j8/KosAqMukqc6pyqXcK9Q3bkjVOAMtUkCe3n7JrybJ36Z8EZRa7fsZ9WR7F0O6
AF4PFYSK/BfNGtGrZMwiJv9pTCYd3N5z1RUHAlwCS/yQ6gbC95mdi88U4JAR6riNHLJ9Rn097nOv
9LlKfE+m82HqnHXmQSHJnAxUReXYvp9bSGdWN2EIn4b0rgCgt/436mTK9wNUBMk3JOx0Hg6Oh3XO
jpnkrTri1jVmHyBZr/wPUJDn0BT2YnTzn6cw9uABIQYTdUcOsn1ET2ZQ4/ijmUKa8icfEtj1M9Jo
OvQHpktf/pQzzNToHuIQwOKHHnRAoI3d6jz/pwArgzzLwOuKHxfb4OIWRZ1QFVCbbjv6fhxM7NX7
1uFGhtYZAARQhkTRuN2Fqsm8pxbl6+4T7js82EWCx125S7smzG9qKfwItn+yiejdPNtUPOF62oYO
RI3ATgFE4eAQEt03Wnbt15JGKT91IL+En+IpSGs4eGnX+7cFJqCrodwP9adPuZel5o4QeHqSvfAA
6bk3TRvyJ7TCgvRoOmL0J13yAmYOfWFNY3e4JY/DXgelR/GBiYQ68y6ejHepLFfe/FgqWsAzW6mh
Nc+418garQ2AUAIB13OPQUyb1EX9/6eU9z/lvV9lv98iVxgQMheQIL4zQ40gWYjRsc9tyXMF28fB
h9NI4WDaLHejccjvkpojiaoOQW2qeqNKuhLVlqB1HwW/lqJvf8/atNvB1AHF/gkm6NfptMRL1LqX
s5KIdJzvIzuk8S4FDKTcOz8tN06Ytd+/OGFkENJQNqX3HFo2jkdceI3CFAIcf/N2jFh7weJ0CYHP
kl0VFvclwv58coLlr+AwYBG+/fyVI39pxkt6FbXd5I93ZpRTkO9qVhYiSMBlH1DnNJJGGxWctYFc
/v7bYiPC01yHrbvnTDJ9iAm20B78frvxJVaOr19Eut+enw19aoPab89WRtkO7QR6ozg3O8KL4QZ6
QFuiEmsTtjgZDDB5kCpIhzu4JrbsWOSZEJ/rMSzGQzgX1RYvam26FkdD00rWVGpsXzqYiKBAVANc
lshMev+8/d1/OUD95ez55dL823ylWuuoiZV6EQOPB36rykqX9GvDyiyr9jUnsF/MEaO6DpYKaWYh
Ty4zEkFtXpS6KyEFn/dYKK7kU/EvNhfndwaxo3k/oqzv7zUyCT9pM78IHlF8sPlRpSJMP0NnrH8O
08rOF44HsoAOGAG65xIOC2cZu4x+IL7Lpse09tFZTyQt2yhPoANICLzb4QA/7ZpoyOhXZ0lvUVga
bLcf+5iZu8xTBcS57SxMD+EZDOgcKpTVPqcQy1KACRggiXYcaXbQ3yKLZsV9INALDQ+ucSM6ZTpX
zk9c0w9wRBiRkZjsoJl3Od+0M6ZNYBedqROAk+CnJxUlptt3yEjGowZynNzBGK4Hqhd3mf5DBlhT
BsuCdp6CF9VYkp1g3j3Xey5qimZHBuOu5oDqgkQunylH3F0YtyKob1OuVAl1fqASm2NXtUCw3vbc
+N4TrXqKkmGoGIRUDzmqO60HUJ0PF6+QO3jMJEDCxeULGFp19RP3kVq8LwfF+PexcwRKwhLuscLu
GAk79F2zMkDtUbfpWDcn2QnVfoiRHvsgJvEyhktGWkEBD9TSWLfFLgIQvjnAkWSwOpnHCDjsh8FA
ubl975u+SKsEGVw8bGSjfweK/lJ//D1c0MLLI4qV/yILbGc4sIpdSQVYdXkMnS0LUgVA7jtIF74T
Mt1Silioq/7PibikPtDMsXYKx+hOy7SJ3o0RGRnk61QwkVOZQtUuhQ2SlWgrkVBhVuB/0Tp6wzgd
eQU5lA4OCk76NXRsIHsYws8W2pPDy8aW/XuCvmROTCgUZzqAQkIuBv1Eaad6l5SezWJ8fhmF/Mbz
YIcr9/3YapSOKJvpxFAlF5CluK6YseRRCM82tIHJ0wPkgHLzUCgJX5Si6Kw7vD3IlfvhkiIhCjkJ
hRByX/TcsZ+V8SP5pc10Wn/sNexaHULFEHeI8IAV1d/efulKsF0yJ4w3QLihQS1phkZMDgMZ8Gfh
+ZGm17V5llKzGrp648x8fcY1iu+tn2dsB9VUCJ+//ft/pUt/Cea/kAS/BXOErwh+T2jON0ZXJHq0
eWxgbAVlSZc1B4cUOoJRuQi1F0BuvG043Y2TiyGC0Y0QEC+DqMOf4HKuIPZgfeiouX0NIa+hTLwg
a90J9Zkh/qcaoqkd4NuWDgLOFHVPPk8IvTDxqKM8A3oTUTBVNIFmNSTsufAE/A/mcBIcN/1Y+7dh
TQt5yMOpIHcNqSr/qXJ6jueNeVgpFv/iJfw2DdTaNq7rgj6z8mJjCYmcfiLQQyIFXCM4na28Y6T0
QnrraVSw7n1UOOot/uVKAvJLTuW3l6dxVfOsHfWZxZ7ZjUNhbl2sYGbDUAxvqd3i/K4s1iW5gzmw
fNuB9+dSTzgL8lY8eKKlG8z8lVEsKRwcihY1XA3YE8ta70h79poaRL2yl1XS0vrj2wt27S2LtBmo
7amQPWFPsNdrdmkEWg/kDciBmOgWldh6Yz2sveby998+Ca5qDsYMHXvCtQLWP9CUOWSjNEnAxg+i
hYfR26NZWXZLA+KxZYFuZ92dYX9eQVjAr2BzyGlHIN2uYTbQfw5L4tSh07Ll0PePYqP3b796bTFc
/v7bCIGBBJZ+ApoPiv7iX+CyHezsKlwUN2Zw7fnBn8/XGATgVpQ/ZxWorGVj03dzj8v1db+e/vl0
WEgEAArW3RnZX3Y76rw7VWzSG0t5JVNf8hrG3oyohfP8hXhwtKHyUpeDSVO0rwUvvr89grV3LKu+
dTV4RsviBYgw89WJGTJyLPLdv4aE8Eq55iVsySqgJTVx7TXT88iaNt5LCwbLsS+arN1XUrTXibOw
JbkAhiikjUH+fKF1GD2lbelIEiD9fn17FCu6jWzJK+B2UjDQkNm71Fzk/gAZ8B257WgH5DyOo6po
HyDNpF/hnJROEh4VjZ72sbI1IEWWFAF6e7yeSXWqejk3UJ/zgwpGUfMMw9RHAN1gvLWR5fx9Q7Ml
KYFHXloUns5eYFkQJ+BafGITNBtCAX+aFFXJpIdRjKHdlvTd35MetuQPjEyE3oiN/AL4j37SF7dJ
WYfFIfVBHaMVaCxDBd+3t7/D37c0Hv3npmMWnDK4yAJlDHAD32eVRT+K4UzZqvCuzd4yZqgob3Fr
Jc8OXqzhdHQAzeTiALgRcxLg3GaM+RHVhk7CaoyB6oFMIqfldUV/JhZBxdqCh4Wz/nNq82p6cmM2
x/vAC4Lwpq4iWW1gLP5+toCd/Oc0wlYw7se6a8/ESe+LknAMOjk58viucXNPkhpsma0ovLY+FlGG
llms4U0UPsNGDasi9Mita/U/TTHSZz4OH4zZVGBYKc/DTvfPcVkoSDCl6vhZNSprPpNJ62ZHgrBi
GgIDFR2GPVdg+z5T24SmggUUTE7DE2bZFPuQs7r8rLxo0EcwlSBYt+MU7MG7iE55tlFJ+nvMZUvK
AWt43uoGOuZljGS0K+DjNIp+Ql2cbQl5rL1ikZ/IMB8UuiDNGTdg79ap8hKvEJjh/DwVVw5jkZxg
WtE+TYv2LGmm96RFoG0nXGUL37uOUMCWhALeDyYYqKBnkE7nZ5iQ1Z8LSCMf3w4ka5O0DCSgK5hi
jNwZ9s3yICc43KUMCS+69FsiqmtnxlIHu6GZP/OhLV+ULlWSjuCcqwDggvTSHUat5fIf3BuOKTSs
Eo5zfa/y4Oevf7EpjvoL+X1GLN04iVc2/ZKC0FQExZhcuHNqNYywRgsnQ32ReghjWJ9evfwWsaWR
VcG7jtEzUbAhzNAoeyCdx/ZDp6uNK+nax1uElDTCKTtGsTrzuiP7EiDH8CYgUO0Hm97JLQW+lfla
Ug2aSsTzmPnpuYM9MuxcnPBoonWOZkIZ59oehrrLo+er1uOSZxC6uWsiVqdnZsYnyP71MInE+Wlq
tuW+sxKHl7rZSgDY2FnYYgLOJo+qiu0hqw05wKjkZe768DDHjm0stZUPtMTbAy43sbnM0jP33Lcu
nNOTQD1wB/JrdXh7vlYSgaWOtmoFCq1Gp+fUeaGPGuSQ5ztRisLcvP2CtSEsAgTYEYzFKT4IsC41
hKlwj4T+orebe5hwXveKRa7BxUyUoLVAn7bzjjqfYOhY9829ganbxijW1vAyn+ADymcw/3pmaqo/
k7LknQAi3UqR7QwRLfmCPl1YN/vrRrTY+6wH1PViUvHapDBtY5fwAuhKv/OykWx8+BWFV7ZEs1Pl
VYODHOZr1vXta9p0U3+SlnjFTgdD44Huhjhjq4o8QCMCvqxuuABOhtavNuZ0ZWUsoe7pMKMqgp71
qwrD6j5rm/dct90NMDmvb8/iytpeYt0V6C+z8Kl85X3ZX9S387siqIeNn7/29EV6EHoaB5EIpxfI
I7U/OhuaT4inudxYAmuPv6zE3y71FjVQl0bSvTTaTV+5bNpDH+r89bqpuXyT356ObvxsaUvVaxqX
ME42cBvQSdOYLSe0tW97GdVvz7cZXA0FEeUreLRltcvGGccJU3PvJ3nvA+Bz3TCWO39uHJR0OvFC
SjjEduiq3Fx4/9clZ2yx6ZmfIhdTNniBN6n3Dyg8+gQDyL6Bbgi0wt4eAf0Fv/xv2RYu7H9OFbh+
0hslZy/O93Xx0IRjXZ+kBLCgOgwZlsHXgvhd+U6m4VTdlszEEny01BP2AAJWQA8pWjjFiXhhKGAY
X0QObq4hoI1yyglcKSDc1T5msHb03uFCK0R2CJkoRplA2EkZOIiie8cSNIBgnqpmmR9xaKLL5WLq
pQ9pa+Ivg99P5oaDkfDBBaWmD2NUwG0G1SAUr7tOd+1rV+Qlv9djQVwPu00AMZMmqIbu1oUjab+j
AFbXBwavZpFkfsti/MRJBEeXldM9Unnz3aWxSm+zaK6+8ABeIQdyYaMcIf4kY8Bi58Z/4CxPn2lO
+XRq2pbweyTJ8U/PZOH4j51lW36yASg6J1KB4A05kalj70YL8fh/lIDeTpeMTOFw04WxHQT/6kDt
wBvEXQ2qcmzHDGwq90zGzXfVwwT7Dk6tuFDxuO8fGNTJHjVmfDrrWo19d6ApVPBeM1lVxTsApmZv
zwYASb5AVLqpTk1JFR0OKjKpcTuNhiW4ijbs25s0h25XgoK8pjuqpsx9beJ6iN6zoJufWdPM4pip
ri9OWSDpdHAiiuZjWeJimUBNrshuSB4rfx8KqmnCp7n37iAnBQdPwHpy18njLFr0iBnIUNWtKSb3
OOJuFB7VAOR0m1jRzZ2CsDYl8bwHqRIMSFuA73biUJWGCpEC38qC5D5FHdq6uhnChym0/XTo5qb5
Fk/TwG66C9woqcGlYwkNkSmc8ros1DvHHf9Q+gU0T6dAtv9yAlPce43v/cnr5wB6SmqY529g7Ep7
21TBWL5q9EohwZJB1xwrwrhPQ27nHxbaLGECc2+b7od8rnky8tD7AnN42b5rbNm1cMb1ZHEAb29U
D9b42bAHvLaC0+sUNbC57SIqdg0IEMEpj+V0H8LRFDKYFM5uuYsn8YDWqHT7AOxPIJ2o69wxnHQL
y/Bh7iAs1UFk6nsL6I7ZZbrHcs3cWMDGcfak/g7eWvdDBJbuPBVJdUPbLHbvRt9AbjWc+xiXnwK3
xdvRjV667y20LO9Ve5mzXjDYozqTKZhe9s2wKxRjHcx+AwBej9EFyryL9ICSiPNY+0XD9a5IZmuq
9zMQP/XnrPUNuYnqfgoxxnnwEmIvR3Wdl3MFg6mL1oSncUs4NC1A0ntH+vZfH6H9I68ITLlFLme5
R6U9/FFmcN6+gwYiFGViWcMyGk1Oet+mfkl2oYnBn6pLh9dnHcAAuzrH/7+XPGwDlQQQl7wDyS4v
nzrF1ZlMUgz4QRAcvO8rUxeHATJP5S36+I4cJ5R1H3nnzfImtEGgsMdUNT+0pVeHNCktdD8+9yKC
omyp0Mt+mCvXnb3Z1/SAJV/n8H/2HByoFKk+dSqb4LMDXdj5JHJr4tt2tKgpwGUlAtgtayHpV+oB
Pz6wsx8eO2hvfqxkjw5o2lEr9nB9JhpttxEMXhSGffPRt7T6NEqIi3py1gIofwkpurwB+PvV+ReY
8ChqdzcVmn6KfWhJIZEAn+Le88aUbRwCa6flf+5hFhL0U8dfwqjU44FRTwT7shhbCHXFvuLXpRRL
3pEqSV+EYRG8aOkrBUtnGYgdq+357aNsJWNZEo7COOZ5mBsBIkg07krUfJ4iz9/SbVyZoyXXSBec
adHX+ZldmEw6BVwU1n9FMpm4OFw3gEXKpQPrB8NY5Oe0H/0Tudy4WxdcmdNHl4H9lhKR2EKTJGyC
l4mG1Tmw1jsZEQz1zuZmy6lnbZIWaRfLNW1JWQcvQ0Tb9oQ95celeu+ped6iUK995UXKBa4KmvHV
zF8CasY76xnIKZt0y2r2UmD8SzIULVKukgGbWrYTf4Er+LCn8llrRDn48sGYZ0D3cSTFoQ68L4Pg
W9DttVcu8y/tU0BYLQc1Y3xm+PAOPgc7qGyTBCHO7RBa9iZC+zYfR7exE9e+02LDy7q7QHr9+EVF
pbQAxI61SRqe4SwYoLC+Vala+VZLchEJINtdF6BmaZnDaZzEMg5u4C+ptiTk1l7A/1zTEDv1U8Ob
+CVTLbA/Wgdesx+Inn9ctSOXpKIwSgtWugrcshiUyR0n8zAe85hAzuntF6wUc5ZkopTwOA6zzL6O
Q1QdJKC3X0GfaZ6hgmZPCn29bj9EsbyKWsGWLCAWBWmTphZvi8A8sPkwYANlKomzTc7iZeb/soGW
PCDryk7EQ2BfeZb+0EMUtokce30KjYImyjy5/QSrnXc+y6YrB7UICMRNfVFLaV8ddHlA7cYmsQb0
3Pzy2re/0kr1ZUkMggKfC6uowaBUWB2s6R8V7+IbaDo9VqA7Xbcpw0UgoKOSLBq4eQV2yyY8CjSc
XoenGdtl4w0roWZJD7r4m8J0z/ovFCcMUAG83ZHOJfICDhlJPSQ8tM/c1SeIX27cYVdeuWTzNLAo
tm0n/+8rSTB/c/B7zQyi6q83QlCkT5TfJxPW+camWokKS3pPFlV12osJTVwmqbtzpZT6oAa0BTZe
sBI+l34Bjmo+jVUxvGZDCYvSrIim7G6GQRA5eehaXUfOhWn1n9FNwZE0K3htXknOs48dlOe+uJl7
d/Vci40m89pULZICH/ck5gG49SzGYM6eKIQ/vR1As6j4v711VuLBktAz1u0Ek6ZhfiUG+TfUNU8M
AqX7chQfg5o91G087k1bbQk7r6i/siWxB14i/axt1L1qN/bjCwfVC8lg73HiblU2a7YHn4jE5xGC
iPwb5wGN3pWuBhAoyeLa50kMZ23v3duDX4nuSxsBqwC7kalFCyWfg1s16McQV1vAZH15X/H4PTLW
jW22Ns2L2NGhGuAXRlGU0TXf0ax7yBrMLI3oz6xOd6h4PfZkeH57WGvLf5E9NFPRTxXaYK+clOmz
NV38JRXCPXojjTZy+ZVXLCkZfJqoH8d2fIUBQ/FErAY8gPilu0Wi1Gyh6NdK0EtihhyQqsbckdc5
7j7OfE4TgGi9R1p3I67/4Wso0sRMWK6imKMnmMhufK2V84QuSreQZvQ62D9Hz2VPoVcnB1HOexYy
H81r6UMQ3oMeLnv/9tdaWRp0EUU6AIHTOa7IGbJ4NXCfdAdyhY/Z9AAMo2hWemP0MhGxhV9eifhL
MgdXKCyEKMSdCfhOSQlxU+bh4b96lIBw1zvISR1yCoMQuKFu+sVdTvu/5B1LOwJN00H3tZhe0fcv
a7JDpQ0smETWEQCniTAW93NIuJJA7NFp8OcHiPA32RdUxah3XzWiyYc9BL4KFx8cC7h8hvoocr2N
T7D2wRc5Cu/UrEqQNF7skEn9ygPmVY+jFnn8OOsIlQZUP5T/FbXYLlb7sZXDnH4rB2gHybuhgPPu
TQlcKQMf4GLpkcQ+mCw7FqnmG7za5fhJtgLw5F09dqX8rllflxaiQP+HszNZclTntvATESFACDF1
l31V2umsbkLU6QQIECBE9/R3+fyTLJ2SueGpB8hqttq1v5UIKJggKcalxyPk45en6rKNpPeQA64D
R2fWNTlu21JJcHEi+sxT0QZMjYGWO9qV8/A+LdCbo9nSpT2DC1PqnSJGlRAxSoAPNq3fetNf0iup
B0lShJMD5PysCJI3EUVwpdpAF+aJnanBUlZ4a61U+IBTbdD+HAGbhGFk3M8NoCBLQLtNwElM3oIZ
PbU3gPXCYApUnSw4SCRX+HovC8KQp5PCGLyWu6pgwXgMYtja5RsSUarfK9B78YKYKmixzoyCrXqG
KDj0viIdQRRyW9ViAnLLtGXQm01Bhqg5QmYKL6stXCaH8GmKZcm+5RqJzXxTtTJj917cZ5Lds9nD
i+QuH5Dgjn+aekhKxfUUrHvuu7YtuhmY6rESn3GpKwK6G7mowN3VtI+qg8/g8HCHtTyAxUMIpEf9
oIp+GvQGWCKw/YM0aXwK5QIfO7bPhomkf18fda5BZ51lGWnoGBNWv81cHmb4pu5I3XtQqJi3BtzC
lbHt2EEE1spDKjYXgZ/HbyQiuLanQdlXd3grlMnKptVVDWu1aYcuyicy48oCGrjlvpy95lUB/vWs
ANya7guu1oQejqrYvhZynms51pAj0Ak32nsh49Z7HJoQTq3Xe8RVwGWK/nAFw7GdE3GUqzcdxv5P
pPYW3SlugPi4TU9hJ2cEMPsgFJ64R1oSJD61QzMUn5KyrNILPRZHsevVcPSInX9RMTxE4C4sO4+1
HracAZIsizTbZhxb+F70+UrPO1YuOw2jBQC14GYRZ4AXkUOHzNjL0UuSot4FCYOvSYygrThbGcmO
hctOwID1wTi2cOR846DzbYjSzR5XJBeFm/pTUORatf7cfE+BMHsIyjW9q6tQa2VAqkM6ZLk/vs1x
3W0vkQrG46uB1yLSJJIt/KG3DVePmVzbe7gKtGYFEZqYiE6Pb6OBHuJSoCrVq7m4aOGc221Y7G9j
HP8iVa4ZIjo2c3ZGhIJLR1cXcX5OcxEfKpGSR1xvmT380LyH60PSFVnWJJHmyFbuqmB8q3hf3I9z
NHzCNn8tH8jRZna2w5jC6lJ3fHwjufqTm/HfPmITjkqkL/9saXGILrt53BatjHxHhNkJEDpHClI7
8urM4XT9QLOQP6RNJx7KCDvTIl4txxFh/7GmgPPFGI5N/wZpsfeHqOdLqnquN1VgFtzMD8HjmJH7
OkTEXe8nx4nIdqkIZi+r04XWZzUG4W6G8B47DnydtDTZdgwauQQUxu31whzjzk6JUAWuovRips8p
X8odySZyIDT9XvJy7brYVZ3LcPwwoadBVRo+NvPnqhVZ/YcgQ0jvkjZKAZ4eNXJQseFGGtK805pz
uuax4xjsxJ4zimHSBYAI59GHJ80oOnVcZgyR663m+ro1QZDWDxq/ynBJmPXNpyAt8kOpGV3jNLma
zN4vxHVfc5BC32YfULNxQZe3S1TfaQ03homZtwSn15WFylUVa1aQrYSZEl6d3uAhmnypFvCCQOrD
BnJ3val+H6aRnRMxD1ldhEg+Padsisl9BU6NFmB+Vh2ShvH8SpsacpPJqJX7hN8PaLAjfh1uY16n
psVbwVnOCoJonLS8P/KQyr9qMsan63X6fZtFdoJEmkd5UgOi/Qb6GEjzJtYi+iODtHk6Xy/g9wMg
svMaDMvYjBy58gz81GVXbmY8++NW5HI7uQmVrHd+trqFcLXY5fcPAcrhl+J1pkxOM+k9WMvgnlvo
CHiSjAQr2wZXg11+/1CEpKRawjosz/li2LGqYjPcxXkbrQFaXN+3op2IlHk+wBRnOdESOok+gTOK
qAF6uN4friay4n1exFhWeDQ/6xLp7jvVcZ3CFYhH/DDVLFlLs3J1uxX3AMg0OoaXz5G3S/lcIVl5
m4JODMRuxx7BPftS15SuVMkVl1bcEy9H6kU3ZsdAZ2O0GbNcp4/RrGLxNMso8XbZEPj8/nr7OfrH
zlXA0z8uMxWLX+HzEL3Qi+QgmLk+X/+6o3fsPIOxzzVbMlGcoVphd4Q3ZKcmltznJbxprxfhaC3b
zoAnIRLOQVg5z17MYVnDntvLLTCNQLMMBdQ014txtdOl+A9xYnKWIGc+zc7gYAXzPax2B/kSctxF
rfS6qwAr1qlMFK0gCzkb+B3CZge5r1E/zStriasjLqV+/Pus1fD1zsWZBBxPs8FgYHMbjlG27xo8
1N/WRlasS/hcjrSfvDfsU4Z2A7YS/FMhYxP76993dbUV65wErSmBZX8jAyux5FL/AfCADdLpt+0o
/7heiCPSuRXpvEW2hI5Ed9ZRX8T1Xi9Jaw5MDzVrtxS6q/kz2EN8+NtwbxnXeKyu3rdifq7r3sxd
yk+iVabeiqDPNpIt1ZrU09H/dhYBZD5+VYxzdm7hbEdA+1Yh3SItOWGPSz0VKyu8oxZ2+gBbRgDv
OJQ41dAChIOLw6zfzB4O8Nf7xvX9S599GMXjWHdzFi/xSVU8/Cy7SVDImTr4qV7/vuP9JbIzBgDh
TD3C/PDV6LLw75okBaAdMr2m9cDdrtskeQ6AiBy++RC9ma+U5EMIJAhreiM3Oejc6blIPLomSHHV
15oTDDDWjSzL8C2Y8C7CoVF89HHm3l2vrevrl98/tKYEWKaqexq+0aKat2CCkucmuvFMG9nw/hR3
hpEeRfiGgzp4xlwi6ytoZP3t+p93DWhrLsgpZHiz3wZvfPAW/cI8HF+3VV7jKYLr6s/rhTgmnNia
CxR8wRXSw0NImihELVNDnpFr+9LFHYizYXPjEmbnEjDYxyUNGEKvedkiNUXDsdn/GhRJH97HMGHK
XobSiPamN9PIzhuAV6VukJYYvslCJN+40rCfQG7CcpstU2SnDfQMkpZlNuIfAI+C9HMMrMo36H+4
9+V6nzhGLbPmgLkS0tNFmSP3Fus9kkZ/jDxbOxI5RhW7DIQPISEA08uCJsze5gkXMUDQQfqYsyLU
+94H7PS2GlhRzQWuZsdqMGcGDUt9SLOu/0E7vylukpREzIprNqRdQIyfvJllyZ/zNPV/sFnX+0gt
8v22KlgrvarCJIJfvfcMS7V2l2NntPf9NbKFw+wwsjMHZl/hxc8r/Ffph7p4NOCsEOBAy1x+F5WI
ixeRDcgjyLBjinYp62FVJ3id7NUA97GHRS4du4tLnClNFcrmIe1xjv7MVNd4O2E6HAu50WaGkBug
wgZvlkMs7/K0DXFXJboJwr+Qg0o19WC//IAAvlsDg7iGrjWdSFDiZFak4qQjMz0D6NU+NlH9/XqX
OPYtzNpBtLwzWnpCYA+PU09Qsh2EOF/mAbs9Ddag37drdyCOILGFsBrq6CQDw+ksmmkZ8bwdIle7
pT508L2ab8t7xIvbr6FoTBT6wZCKl3GuxeEiu6lS+Exrv25heO2ttJqrLtZsAhf43G/KKXpNueme
aAJsgOjD8fPEmrVdq6sIa05hfb4I5DlGr6MIiheyxNDftzXftirPV2aUy6f++3wc2eJYCkvsphGN
ePk3HMVgvlGB40/Lw3iTgc+2uz7EHOM3siYWPiDbpYgC7zhzVs0PSCWoDmM2sHzl/OAYwjZrv2UR
3plj3Z5pqOeHPEteRYqsAKmFedLNcLj5cjWylbJz0QQjCaP+zLI8NvdzX1OJfV44YpqM2mINt+5q
MSvidUy9oAUi4qRhv/PE+MDPWQQO7vX+cJgLRZEV83KopxAvIskRTuUVgCYe3mT7e9yuesmGCFpy
IM5kNSOhJWTVk8TMGN2LwcsasR39JvqSJzSDKSM4cOnW1KHSeCueL4bFqinTCongJdABe1oLJF0c
6inPH+EKNrOzFDBafsIByHSPIpnUU5ZletlEbCgT7JP7CMRCPCUT0uxG1QPBlwOEld3NVVJFwGH3
SIy43gKOgW9LdDUeGKJoyvSpbafoRaXlmc2cfFG0OC81bM2vl+KI4P+g/0sBu2BvTo+kAqHqUWgp
fggmm+RT1+jbnAUjW6yrJfBHZZ91p1TF8rGKvehnDVTcbXuC/yh1+4KQSYbyJKAT2gmcKqA7mMp7
cMTzlYsYx1i35blIFMcDJDXDSbA8+cRGrT9FWRftrveBY26wlbmizsPctEKcxsxcMuAgoh/Cr0os
UH2YpQuDz/PcZ/z7RBlwmysd76qStc0ZsXCOCeskCq2RIpTWMOXclGPrrRn7uQqwTjFjMBE2Z1Fy
BG5KRI8SSTm4TuyN//f1VnPFhzX/BMgSGuNRJEefZe94EPOekYQDwz4altDhqGzVT+ayKv9mBbK1
uTzlHuyXvPIEgsbw0DYaqYvIVR/LTByCsPxO++FQdLgnv6leti6X9DAOmyFCA9MC1OU2L6pNACXf
g57wBpyF2PNcL8cR+bYWl5edaMMcONA0qGuxUUjg7LcMbo8CTmnLPN4WOrYiN627AZKHJj/hBrCR
95pm/njned6NZzJbijt7JcQVyIE+AUtBoWozLQ4zZUeiG18RbLI+FIExfMeD+gQZdpC9zKDEjkfQ
r9h8YwtdAujDwUwBu9iFZk6OlEPODpBMB+VhncO29HpHOwLFFt7O0bgADz8p5Ivn2f0I6xjd4p5a
B3jWK2K9dsHkiHdbUgsUAAuQnVmdTEICuDsh/cfrotP1Org+bgU7soYnNnjoZQH40M4AsAG18BCs
bDZcX7f2GpfLTuHpGm66aZo/Eez0H1RSnG/667ZgFrbkJdxm4u4fGanqL0P4lN35imPzcdv3rcME
aFlIi8ZL1NnAtTXfyYQN9AngSux7rhfgmChsTWyei7lOik68a6j2dhwuixsy8fohNqusIEcH2EpY
BnpyAXiof4R5pPY3aKMG0tAq/Hq9Bq7PX2r2IcKIR/ImAqf5vfVH9qwuOTXGhGsTqevrl98/fF1i
3pnLWnhnHsD7gavOBwCZpav32474tdHlqulqLDNLe0r1zP3tDJeHbKtCoFK/RNDgmU2P+8JuJdBc
nR38Wpk5QyKlZ2J+bDvk72L9/iGjMH9byPzzel+4CrAiGQmybY3hHxxN7LcPbd1FWz4QesCdyLIy
4TkWbJtdzvIsS+Ky9U6jAReaLnKP8TQ9K97AtQFcoU3HRXJoxnENLPt7FVL0H3kiIPk4YxfhWcrp
HUhuwNBToFle5Bg+Lo13YdzKbZgsSItHPvMaqc9RTZtGDQNTGHmA9XoGMr/epHnzBPHuXwbvkhtc
JEJIa+hj72Oncr3jHMPcljDSaJmyvNTDmfmR2olo6ndlkv1128cvY/9DDAE5gxyCoQqPVHpTcWCz
YtVdySP55bbvWzNAN8PwHh4yxfvQAOTwYrw6bZE078VDtTJLunrDmgW0H5p8TMVwJm30JMBTllIN
OJ169YYbrLReDUTjdLmyuq1G4a8tNosuZU1XRUcwmtXzKNrgk88QTLd93ZoGAnimhQEu8E7g94cN
dodJ7JlkX7eRQZ7AbWVYM0EO9AfmZA9bKiD+DwxZfIelVHfXP+7IIIn+/f3DiBJLQ6cBN7kvULQ8
zrR5psu4U0K9Co+/VBcJ5Rwsn6Ok+o63CLFSJcfkZssRq4mB8wiqxtGUdXWgcIMA/QMIiTgo1naL
jsOiLUActeJhlYzeibSdPih6SYJWuA6QE9d7YCW+F3i3WxGcuapz+Q8f2lAxDol/3HdA5PrpZ6SI
yH9G+IG8ecQLvJVx7OooW3go5FKlmlBzDkb/M6wjovt/FUEimn/OplLPeFPA7FY30D0k9NFLb/OW
iWwNIluoJmIu/KMIwYuE79riD6eojJo1gqNjwiTWjDDmxaQFDHKOwZLn3YGpbEn2xPBg5X7X9X1r
Bhi9rvJEbYIjIJww0BALW5K7xRPmn+sh5Op9aw5oKY3x2lIkRwUPYthqADtUP3Lp9/W2i0LJVzjM
rmpY04ACqEiCAEuP3AzBJ9y14x6RQfN8vRKOzROxtvatauKSxqAWV3gJBt5Gg0KZxT8wxLITSC/d
yij+fSWorTek8FHGG0yLa7Q+NstBIHEnf+66tGluuuSitsAQRhMmA1hHnVqejndaJH+lFNrMZSQr
ve2qgRXrkC/6SMwywPKC3prcc0KAfOxH2q5tkn4/nKitLpzLthBBgCVFwGX8Jw0wS8m+gwFe3Fbk
2/XedlXiUvaHCQtP5OPkwfPwPY8ToLZTYG2izRCtwpF/P/livvn1+7MkvVRwMvgzh3yxqw5eXOde
CQBTa/hjEs1x+s3XHNuihzZPErb2dPv7QUz/Nen5UC1Nc+CrG0B3gbvoJ7oBFdMv/4x9SsLvIw2g
CowM8Fcrr+iujrLintSSBaSZ1Dt45eUOvDHxJHI8uSx8WkuKdRVhxTzzBSwe6mk6Yhau/qfM0+mc
/pzSeLy7bShYgZ/7nWLhiOndTGOgvlYU7uZHkahw5UHHUQVbXBgwEg9RVZAjfJDm/j6nic6+EL6E
3b5ZUj6vxL2j622VoZo4i0bN5Tv894InGDx+UR523tACt7D9g5Lqemu5irGin+Y9EFNlGByhMV/A
3xYiRSbjhsNYSO1AIdBDuOkG+DLurpfnCFR++R8fRnQwUDrK2C/fR3hDx1uQoyP1BAbCIFe6//dH
MmqzjaFn8esghWURHyTSacdYz295y0zxksKa6jEbTXEqdB7VGtsn2nn3Yw/Lo+uVcw0Na5ZoFYlY
LPP0qIrqjJdE8ZB1/ucFaNb76wW4esta+QPYTWukQvlHzit5wCYj3Y0GY0EImr8NgVmZTX9/pKE2
zjjXVdX6zVifZgjO72cg3rSGoxDFvjkrCobFTgKF/WnOKpNvCm9qonKlBV3Dw5ofUKF8iYXo3tlg
oIOYxWL+igc8zd20saXcmhzSvIDHVh1CFI5by2eq+zrakiRO7rNwMPy2Sti6RMKQPurnfQgyLEJn
31amgNOjUfPKPO3oHluRCHLTUCqZ4fxUQkEvGvBgYU2w0Z0USOWSAN9VbFdikVipj2NY23jjtFsK
nQDOC8W+WWJ4SonigQP6qOD8wm4jkVFbpWiiReHYJpdjQHwQLBmJQrpsvYJdvHKuR8+/tkf/fdCh
NtmY9SyIuK9THJ2h5T3xHpBgQPJy7EnKzQxoYPWIx/kg+bsDBC/bBmA8ZTtkHvL8QXsVNbuoSpvs
K16ik/5w/T85BnxsTRmcTV1kUgx4Qy8GeJMyIwzkuFx7YnR935oxRNiSLmm65NjqrvXAQxXQsMpJ
kH7l5OsqIPh1QoeGL4EvUNu9B/CLfTQzYOfgbU9/XG8e19Cz5gNNq8bAuAlHKUHBxxRRD40U7PXw
YhVxAItuHOHWtAAsiVFw34qOehF1/Jyqxvt7rHw/fYomqtfOCo7K2CpF0eI1Yy4VSgmy6TM8G8l2
TuLorm/9m7TK1NYpBvXSgZUi6BHeKeAeiiatwIrOQn+lOxzrj61TNGkoYuA8u3cCF8J7neXNZoxg
S0DGSOy6bFij0DsGlS1ZTHEXXWeZj3p4cAM55Pk8sIdiurxXXx9Xjv08u3TRh21I24WAqIdx/x6M
unsCj2JRF316BPqktyTLEWAINd41jEJ6e1uJl6p+KBH5FXGRRhfvGM+n32DH12xkCntqQfx6l6cN
Hs3IKv7c1X5W1GMNTcnoE3ocSz+edymXYBamMQjA1yvjGsnBr5XBQSdJQgLhAqtUt0WTzfdqKsV2
wPq9UoSrClbkM1MlDMft/h1yRx+sjNl7CfswvG0JtYWFUhXhCLu5+hl3asgSbIL2oSoztaloE+x5
zC4TPqxD+m71htCha6K2wpB5SIgGXajB1qbzLoKmYs7ejZn8dsPahqdiA6bwI5JY8k89DPZelj5/
CDKStHuvWLx+A42a2HOw1rcUZir7oB/UOUg4CIhsJGp3YRAzOE70SQvh+MCWA5SyPURfXgEOdg7Z
YbbxxhjckjFmYfZpUlz2L2QoqPreGLjHiU1WZETfNWOQpyv7VUcn2npH0BpaKE3z4X30vOQIjcmY
PXidNwU3UXtASvt1HKp6iMsCtqlHGZTkNI89SDqZ5i/zAjMm3AeszdyOeS+6/P4hePOwFGmi6+Gd
UCQVzjCOMArp2OGCe0m80L3eFFW24lFCYlT12HkfA5z2h0MOP915awQ2rRt/8aKVA5KrLtZEBA/L
BRmgbXnKPa/6PJYsvJNwfNrq4MIx9yXMJG6rjjUJkRyQnHLOg6PSHUjjBBiveCNBc2juKNAqa24S
rjFmzUW6x31Yugz189iU8xZSarPv9ZrEzPVxaxaCmHqaWGnCozLU3OXN3Hf7iag+3F9vI9f3rY1H
EHAA0PxheE8XyR7m1IPUx5PR6lOhY6K2tYRBV/UCJPnmfVRLOB8ClnQjNK58Ul+WULT6eFM1bDGh
GdpGFYInxyYm1VMXjvnXkq6yHh2Lta0iZLSE4LOC2Q9U7dNGLePholY8CDP04Oek2zDMycqE5Wov
K9BhUgAk9NwP72rqQQCCWnf0cHqHienX21rqUvCHmQTvJzSYcK9+oiJmPwLORrZNpiW7zaGK2pLC
ORU1zXkmTzIqQV9F1s0hhZZ002eww7peBVcbWXEdNNje6wrPD3Osqk/zgpTCDUlV8tz1gfpxvQzH
JGXjPeemr+NOGezPmP85B5sarP283pYhkkd9FXq3rR8235MkQxBNGt1Ns1HhrRaouearJp2a74BI
yeftkCckWntIdzWcHezc52XTFMtRwB+g3NM4azZkDgTZCSTi3jbr2irCuYGCmZAFB750wDE6HD/N
ZVc+NMtqqoSjb2z9oCgCANGntHhTTAUvo0yTfNMUfvmU4yH/ZYHr+G0JntSWEKKkvgPTvTjpHlQN
BVy8wi3Kg7fwNW6Ho0tsEaGO8gJ5Y1C96KLLpj2LAaXIu8j37pZ8WcyNfXIp/UPQ4+BXwuU4Co8E
aQ4Qa7DoSU7x9CZ0Jg/XA8axkISX3z8UwfJmkhDACswrtUTmj0dCMW2TqoT7xkotHNOwLSdkZexz
JQL/Zz57nY98o4rlh8L4KtoOLQPJTkckzaA+qcSNt8W2tFCGYPp6hoRPFS7Af0CKvfRfMr8QcmXH
5Wo1a3mX05SB9cbDp5ROfjluSJCk4XNAkilemWFcA8yK+XFkUmbNuBxJXCi6E90YfBqVyNlOSnrb
SypyoX7tfK7IlFU1gHt6IRGo4WkLHwJgTrN+f9PosqmcvMySjDRGPPMiLkEx45Apbyckkq70g2NK
sZWGZgB4Jo+79KkFCB85HeNunri/k7iTOXjRWubrpTl+c/1niw2rKfRL+K+YU9B1OSgXdNy2UfT3
BbbFOCxSWhV3uzky90iI+PN6w7kqZkV+O8dz0uT1dBrbC249Tfpq3DFdwldG52yeYN+VeWvyN8do
toGbQTNWPde4/VFTU3wjBGs/H+K1A7ljJNtqxEL1KaFLMx0Hr9TbKqi7vdE5+Zx7ZqWxXCVYO/m2
67z6gg0/imKBTTwHDE12Zfc88PTL9e5wtZAV7yTLopbWRfOuEe5mJ8uFfVUwqGhWrpVcI8yKdgk9
ekoGRY60MPAICuMRDsbKTN7ffAgow94ez4USh6BkkNlGx7XIv/aJasG1u6mCtiAxoMZ0HiTYR7Ng
vt7wtI+/wv2ErzxK+uHvQ8iWHrbdVA9TmHpHEoSFQT5ESfQ/NIu0uYehl4x+VDBmAo99iWaEWNjE
XvyKRwqP76KuyHxs3mgbjPsU1/DU28RDkw0rNXfIieh/ZIreqAoSDOMJtsnhtkqA7iRJtFcA57VJ
+LeS8HrjBWXbhpi3MvXX8hwcIW6jF5mMKZ/13B9hLoc8Cp6UsMUdyL7lAdlM4ZpQ0lXMJWg+LPBV
Lb22nTWetVVj2mPQ0DK/E4J1ZD9KJAq/LB62eCv97IgTm7vIg8aLRkH5z5553Sa61Cke0rUtqmMj
8e/g+lAVEqosDAMv/gn6bHonSjyTbao5yE5IKM1OsVbz19bz2c/rIeGYVf59DPpYWi+XJKlGcpSZ
Tw4iwqw4Frk4FN645nkRXGao36wsNk4Rrl2pX8GA5Mi9Ipu/pCwbCn8TGjzSadyQz618bOLaRN8Z
mlEectx/5A/E0635lJY5DHM3Oq08Ca1VsUwwUIM1bQWXBlxlTXccch8fJMiujMC4MV0efmlDicdR
7jdz9kfg+SHeuXkMb7Pp4M3+jVAFagspdcFa0Hvq+QSfJBBpSA7juV2j5oStHLYdo8wWTXpRMuoK
pOC/YFNWQwEMWG0ebBTEBv1asptjqNmiSSmHaVQ6nk7Qr77pkiXIHy66/cXAxU9AVKrT1bd5xziz
wY3UW0Qa+Dr+2Umz3IGhhJdZeAImfbMiPHE9X9qCSZkglZeDQ3HSof/PSPJ7eJXA8XsGN00nZQG4
LH1JkcwHvv95oe30DJRcse9KunJp7piCbOFkmzEeelxPTwHWAC33oIZ2QDBwvG+L99TAne3nEpg1
nY2rtMuo+RC3xmsr7cUdBXQb93rYfW5LL032edG9tmNymzEFdFO/liJx/uv7EM8MosTRTOXecj+Y
Yc2sxjUmrB3NOAJExWuf/iRAu+znctinsNiEu3F+24MfsTc0RRIsNKyjnyOIVOmWL23fvEEeRMnK
oHP1grWj6WpQiv1lwVx9Wd103JabrEzbTebhfbHkN/oShbaOUgE+zsulT45pkfDzPItJbWq8kq1o
TX/fEaGtooR3Hz6LHf/PNtURTi7eX7OIw70wYbm9vsz8fjILbUgjrLlDUIOr/AhNc/HHPOCOSnuZ
uWlBDm0NZc7hRgcRznyifsDghDAaY3YQLpdrmhLX37803Idoo0GFK1Zd8p+ygbtlP3Nz32olvlxv
nN+PotCWT4IKAn58X+qn0Yio2QQxnO3zOa+Q0B/DkSCscRN2vaTf78BDWzEJwHBUJCH3XlNIO7Yz
mecNraN9oFDY7INQzTyhN1MTbGMKd53rhboazwrzxMw8KbDV/jll8Gg+dw2HXo4QGFfeXS/g98tY
mFhhjgsPOY1skj8TWoJB14yf4lQWm3rAtZhW7NVX8nS9JFf7WfEOTz1VlpOfvraVhOZLyj0srz6l
wTJueYgX0QWJqlPVvSxYu1cixxGbtqCyFSXswTqJIkVE3kHozcDimNUrHuLXwt/RQbaYElmLSz6P
ojiqrmvOsCvJzvC9kisVcH390msfYocAP40rnUAcgQjMw3075DBv6PsokrvrneIIH1s0WaqsK/hE
6U+W99Gu4N2wK1vA03TjvTAzBTfWw5oDmIR7rxE5PHjkBB5opdnz/4Nz5+rmS+t9aCVqwB+qs6l/
CpBJ3z9yIAEfaZci8lPfxGtuQ66+CH8tRcV+KGQizVMQkwx+F3qc4X0KjRJdVm70XJ1hBfsF1DBe
PChOrcAVSDuzHzmDNKlKcdyDS83xepe76mFFvK4G2U5w1jgJJH8+BElX/JF0Zg1K4+oLK8oVnVgK
M5/0CIwPHchW+QS6pw2srUruP2S0SNaC+/daxdDWQgoRwF4VWt8jel8fRJK8GP6qCV7m/52SCcwR
tkMvzze1mq2M1AmvYBFsymNQKHiYwy8ZC2QIdEu90vmOhrOlkCybp9RnZnxCTUJMvcm9YDCoRzbG
bZd4oa2DlL4fI59elEc4crO7ig7Ba5fLGxcSWwEZlImBDXAgj1IZyIbRHUqMx5EBBqCD5AsyKF5v
6wkr2pE+QjknvTlS/3KXlyEhLiYAtFz/umtU2VFemElNwquh609e2JBjTZz8u7bQf/AZi5SCXx4s
kVf63BGKsRXwKZxvGvjymfdxIKrYwGRARE9wnUnilXOVqzZWrHOqurAv0/6ocp9t6ISdCnw/N3No
6r2KC3244BRgNtysVMhxVRbabMaW5i1c5Dv9lHe4JZspsj2MSfV9HsBmGhn/e9iGp3t4D5T7IOph
czqsGk+4yrZFkHmX5QxCp/zIfP56IaClnirAoAXUmFVFtzV0+TxVEKEgyQ1GWG0zrKxujla2tZGV
6WiVzjw70oA9yy7zt6zkZ0VwrZX7atxMcwpRKTY714eos6LWrkDXPRJFAqo/y2ImEPyVsEC8g3F0
I3+2kFEPTxXsCem+iQJYIAUVYXq8C4zsQDLKYtKu+SE4/8dlHfuw7kI52ReBN2kM2Xy+A/m+2MnA
/yf1zH6O41dKISubdQGVIIWMLC7XbCYde1ZbYhkg5S4hy5wd1dglcBU4VzDkAHqr/99SmXrV7npL
OxZkGw3ZxknPqcQjfg/V9mvGuvZuLrHdx/JZ/zWJrN1fL8cx9zNr0klno+DE0A0/2wjJhBVsOg9i
jJ6HGtZt10twzDQ2IzLtC94vom0+A9NMyl0/8vRrzyrvj9s+b80zrClYyUjRPkmhYDq2Z14AYAFc
4PCierhehCvIrI0FhZpyMp5JX1XT0I3ApY0W8PiAgWm785TZLlK9Dn61hkBxdImtqcwv7tYAWnZP
JMqQ8U1Crw4feDJH/dfOcBiIXa+V41Bkyxhb0REfWeTVkYXdQyoheVXDn9hiPJliFJt/Zw+fmH13
2dZcL9Expm1hY655XfGlqz8HFcQI5EEiB0MCEYRsaKR8t7LK46dORKNcSzdzVdGaJVLcTg8zTmLv
KQu/BmAsfudNiCsro/IN4ugRwJG3KYpwD1xPt+51bMEjSQQVDHK6Y2vqjt6RptRwZ4Ml+rfrreiY
gmy2I6XA8vltK9/hFNRstY+bdY9M92mEvWFPHqN61ajKEbk25XGeJxhF13l5RP5DeU6Dgh1BiP7r
ejVcH7c2IHlXw7ObBcX/kfZtzXHiXLS/iCohQIjXvtpuO91x7MnlhYqTiQAh7gLErz+LfHWqPEpo
TvV5mZryTKHWfWvvdTlLkA8RqNWChoeJQs13d72BpW1kHQytgiYtnpH5x9iJE4hY1CrPzmWDdC9A
wZEg7DaXXu8PbceWhy1xMUw6C7ncplhxZGPCvDkFjrvG8VrIk3t/gB4Z7YB978rTMFQ9FCwgDpgC
DL1NyfABkJsC75zZN14RFCL9LjuW3UtXNk9OvwY0WJgwGw7pGIfCvaMJv3nQXt1MqUyOFaqEK2fD
wmzZcMg2aDi4SoV6Ff4I1lc9eTtdN8GT64vy+/UFsXAa2MqKrAhapBukc2GRwbjF3VubjTuFkJqK
5n5oQhcwTIUE1Kop9dKQzZ19F6WojCcmoIBEsjjx23uYRcKmUho1DP9c79LSqM0Nv2uAwnIzKOUQ
XxTUcX2kIKvpI/R+EW6BDbp2bC+NmxUi6Kn0eh+yFhcxQoAI4lMXk7SAmrQIR4Zg+uVTcaad+JlP
/r+3dcs6GyJIv6RjJeRb7XbDfvIY0DktRSgfDs5K4LzUKet0EARc+pH6zgUq/SXIBvwA2BoMAuR8
91F20RU5up187udX5PVeLW5hO46Ygau+25ifKq7FOYV+61aRpDwKB0h1VcEuAJI7oDVUQ3x0BkW3
cHlqNnEbfQ2B0V45FhfWpA2ljGVNPKgwmu+kC8rXeLYTpX5YHK/3cWFB/gGjbKMq00wlb6AT6AMS
7sXel2m3KSg29G1NWE+QANa1RRYNyRssdx5Tt4+PXQg/yHaMq5W1sdQJK2wwrBgILD+LC0/L+ki0
Mg8KjMZN1/XF/nonFkJKW4axFV7YQ9w3vJQ9si2zjduMAAeZCS/kEiJLbeDDfGnt1bI05/Pf3x0T
Q9B6xElo8taCwbsneV19yChk4673Zenr1vkwgLzvgqHXXPy4A5eNZLnb4qGbxDcmRmzApK7jKkJ2
O7y0HnscpviJ0wzU1nmc+BTcjwE5/z9s06XZt04GFk5l7tdDdSEu0PJqvsIZuB4bh626Ey6NmHUQ
wCtM9mZ0uktZ5+W9RmKMbIIiNr+uT8hCD2zkpEkKB+bUor3IFolo5Nj7J1oGL7Co71di0IXla0Mn
Y0AzxVQQfqHjiPNShy+MtG8KvrBbA7DG7xfROKd7rndoYbxsJCXQmR2gQuX0vXMIlyeS9yMqRqI0
YbISGywNmbXlqUIKsYsr9b/YAJH7TiWD2Xc1e7mtC3PD77ZgG0KjSwQlhNITOOaWAAHfT+5A9te/
vvTz54F79/UBBlEK2jbqoliu0qNyKmwQjZO4eA68HLri15tZmgdrp+MqLELmFeZiQu9znMBaDVyo
GwtOv2FI7/rAST1mgrXmAlH3n5rBtx1wjLUjZJ7HP7FMnu0ezSeHycYx5gKL1fqBhEBhQuqfXYzQ
5dbTq0/cpRGyd3Y7dDqQ0Xhp3XKWdh8j75dsi9t8KTwbCcmlhK360Mu30R+/Z5I2u2pcdRlaeFja
MEg45SYsRax3aaG3Cmc+CVt78FUeRcnJtsA91fC4X8nWLixYG9cYR7IexsrvLtqDO6c/UWBtvFE+
OIIMr9cX61IT1paWHdZS0DYDmijaaQMFk1Jt5ODq8VM1i++ubOylZua/v1u28RRUQkUppAIczASs
t6nYdFSCRECd4u16VxZWlY1cjKsYtEZQ3S406svHchjb713Nb9MW8mzkIqhPTekij3UpJ8jv1Zxd
xhRb+/pPX9h4NlCxLrMMYlx5f6nJXFik4M+p+TZNEgiYZZNYg0gsTYN1a8+PFJ9Kri91HPw7GGRz
/L77guTOGqZqqSPWzk4AHoUmiRFvY47tAEhEuw0r75lkND2VXriCTFqYaRs9qKBUlQKiWl/U1N8R
F9z5AL5J16di6dvzZf5upfpV4w7c6fFtCIAjO47yBwg7a2nehZDARgrKKYHDg6bqx/zLYSX1kCl6
dKT/+Luhifdf6oKssXCXumLt7Xhwc3dQskbICVcjGGMKsBDyr7eNk7WjmQKgLoRnwal2neFIpiH4
FDXR2gtp6afPf383CxS4cd1Eqr5AWXkSqLaOLlQmyvxGUNUf2L+xShqtefWN4yw9icaZnr1ulVq2
8Gwm9L+/nuBgyJJiqL6VnRwadxPVHXObfeSOpmIHTYuwO3HSm+4Qw/kxGJAtj6EftvF42MUr87P0
G6yt7g2xZJ5u5I9KuEDxjNAmbdmLGvWnbIAECcybIPJFYDM61jfuSmvv60yVEAjh8gcAZd6mhvjA
AQ+qtUTl31cEtVGCUgdZAp/68EyT3vG3yOoF48aHysDd9fX893sd6gn/nbPSqJIkThWeoUYOLyCR
P/8O3ZC/ifdq6j7dXOenNl4Qoix91w1sOpEquqtD4KuiYlX8cmmcrE3PWODgGVAxSLd6sXzSrqsD
FHWJx24Kb2lkb3wYAKVppvNL2YpuHwP9+IYTs1p7xfz9BqF/4AVTAsnIbtI/wJitNzXMKrZyvgAz
aJVteg9q69fne2mcrCidJJC+U6ZPz7olMnkqNYOT8xj3aba/3sBSR6xDYJjYoPNmkhdgnkAvnG8p
7UEiyYSocqMwf3+9maV+WPu89J1kdNo8x6OGTeGTQIJHH6jK89t8cGhkbWvVClbKPk3PsXCx8WBk
FpHd5BKjVgZqoQc2CFC12icxJ/klFSW7hwuu+CdIsnANJj0PxJ+PGvoHABClHtfrkH2FK3vqfi37
XOl/U/jitXdJkEMcZ5h0GN9Nnj84T2mVOd/GEpvmoCBS+1kMPXiIMMOu+wr5dpd4uyEV7vRgQLnB
v0vmp3vTdyA2TUiWOlsoKZb6CTyGvDrGiUqrLaXGi7a9w/LiCSaDvp9tKsnb5EyRQeUH4pe9+6SC
MGNffO933YVHRYT/C5mBOjoDONfgFSx5Vd1Bvq6Qh7rN4vYjtsPAd3RyfflviSHE5d5GtQrw+u9F
/OZkyuVyZcsvLGXbk9rPOx5NZSQvVCXuS93M8NBKvvhjW74OYf96fSUvwBUggPDfI7jhfh5mbur8
6Krc3ZOWxrtm7D4FNYhICR7UW8At2+3omGgbRcWOgj630sH57PrbGpn//i7cGEwPnXiBDpYFtKh/
71WoG/Vg7qxmZ5bGcF7975pQCe8gShkmbyJgz26X8y3kVuM9ycrokFZ8rUK01Ix1rEVtVvjFgDEM
nSZDjh6oHhfmACxlMJMXaq0wsNSMdbixUTd9Qsvx1PQ620ZJ+RhKHyW1UeyV76+8ihauZNu6OudI
MUObLf4xRfFd5Dj1phu8bd50H8DqQlgeFSsorKXpt464Acht4yNbd6bYcXwPPYhKnnmdDvJjVRcw
WllZZgsnnY2IbLtEDNCFHEBz5uO2isW404R8vr59lj5uBTCj20Jx0knl22RKT21pn6kP0NfnP2/7
/DxJ79avX42+CmOavhpIRlcPPBqou9eVk9307kK5z/p+AtvYqqvpd0jWxBtRxGzXZclaVLE0ONYG
T53SGxlPg7OBXIKCXIGD6l/VNjhmbxueueF3w5NwvzVeXrvfs8oQciHZ4D1OE3Irr7d939rXQQf4
FM0n77vblvG5Yp1Wj52nVbES/i5saBvpKEwOO/U4Vt9lGUUzNb3YFiWE6pCCeqhx+K9s6YWdZjtQ
xwT5JkigBWcJY5FtihW7KTtRw/aDrMR1Sx2x9rIIRx9iekXxPWxyth/9+fXIcAFnlftNVhDuvmk+
bCyjSAn4t10SnEnFQOsmwLV3m4wkwcp8LAyUDVnkE02GNkyL7yJmzx2Erg4wTz9UunVXxmmpAWs/
a+MWXenm/tk37HkgIexVOz/bu2GlV96D88Hzl0vVVnJMogiGJbwtvhdJNjxnRP6ECIPpIWvGiqNo
jL9vw8bsRKnGlVhv/u1/a3Hu67tNqEZEkXD4UW+8Yc+QSP5lPDyupORPKapHSPWHt5l+UBt4qNTk
mDHr6HngKH8NCcDBMvTY1qvG1+sLbKkv1oZvTKozQPXUG9zmYb5VoOw+1qncFBy5nBZCDBtvhMPQ
9cYWjkcbfUjHtEgHLwweWgeQOrBXQ+NsJx/eYjduF+uVMoyRaPSokzc3Kp5HBqfzEE4ZN/56a8tT
13EHXRfiDRQTZzNOmXd2KpGuBAcLY2MDDaGPpxoCJCMAAFXb71UGbvZr1sVFf9tWtyGGQpm0TkLt
fA9ySnGlIqvsQuMbwc4aIHlhr9uQQsjzlgCR0fBcEuSgdgTT4cGbRDggdBVJO+5uWkW2VKLOVV8k
kLU8A0xYqAfg8hsXu92Z5G1vXRs0yEbPhGOvzZl1wweazeWDsBkO13/90iBZN3g79qSnnaL/u5qU
7u/SThcAZbgGyLvb2rA2dYuIJq0q45/x4BW7Mo+/1sT9HMRDtnKqLy1W+t8TUAQZ8qaNJGemct3c
4dUKtR5fJZCWvq0H1kaWroCcZ9b4ZzkA5Qujo2FToxq1nYrVTN9v+Yy/HOM2VDAlblD5kK85l4UK
xbkd83H4R4dBMVxG7o0A9hkIDqOM27a8eoI5pCo+D1XCAr5lAm7uW9NyN/wStRBmeCN4q4zFrgdM
OP2sOJ0msnF5a+iam/LCkNuQw3RkDj49X6QEZPWSgoDWp42/vz7eS1+fL9d3V1rUgDsV90R9d339
+Bs6gNJZtzKZSx+3YgBFyZgjgWfOhLpIZqi+TbcwnOlvjLptLCFJZ4096frnmbYKIDh9ClCEWCmO
Lv34eR+/GxnHtPDsNI36nqSp2lamIt4mijty40q35RQH5XjI0ETkLMwY0Uc/1TQ/oDQ3l30rp9Vq
ZRL+nqiHJ/t/+5FCtTRrR0UfAEMBxYi0TzwMHiWy3BtVFqdyDB5D/KFp115yCwedLbDIp8gTrTHD
OW56pAdCclRp49y7WpuVo3RpaqxDohx4H8iKDGffI+TApsDdwdPk5fqOWPr51m1fdynj/lAj8h5K
QNCA6PXcVm/aooUxu0fKetV+af7iX84hGwRYZARnizHmB3zWJNC8Liy7k3Sj0jjLolPColQ+Dx5Y
gdWucWSkz6aEPCbc5qeauRe4t6t+2EWaZvRuaqY2ftFJS/roKRSlNuPer/y0OkYpD92PfeY5/qcG
dxA9QzAirqNNOlWGw6IA6dezcbx6cnZa4k0wbKogKXKzgZZr9lYUMFYXXTOeFYPc8gH6OoRsJpeZ
9BmCM6H6NkIrH4LFeDu2s8ewjsroGHi9CT/1NRHtUzUVHsm2QZSp6qPDO+V+SOO0zg9wmKX1Lx65
OvvOPaqKfRwHQftzgM9RDgZJNqXRVxHAmgbeMTErfO8YSeWz6J5Ir6bdyjNiYX/YYMkSKhdTJZLp
Rw5IxzYJoxcFQkLTEfcYAmS9cYvspwBOecO6ek3VZ+HpYqtPtglnzOPBhIQQJf69pLxp7v2qZ9/q
sZuCfheErIyaPWcuKZCaYsgFX1/dC1vHVqUc2koJVgv2kEJN62kY4JhFh+A2iVhqAyqRcE4GotCv
Mg/4veqT6YPftR7AgbP68PUeLAB4qa1HaarWhDRI6QPJ0jtaovjxGzgc9x99Fty3gNoLxu+k178a
5m5ngmMuoL9+vXUaLOT7ba3KckYmguTkfEvJxOOHxCBd/RKOceLke+47Q3Cs2zYvD0wNrD7F8N/2
N3kgC55u+jE2l6Co/eYxkg2UmJ0+htEWWHrG7JhQXbsdRpilv9I2nMyDaETUXJguwvSkSIRuvw4Z
pGOzo4ERldyVXcun19SobDyqDkx+6FGko/wRiZEWD03SFhgaOFXhlRWDUuociA5FLzZIvmC5xYOX
8a3UFL9jGotg8PYZ3HDULwLGTJbOJOoxuqNjGBUfYwnC7fMAvavhSbIezwjItQ3mDcZ9ID5MHYoV
r1zqZvpSo2JgnnjeVsW/bUpx6mxFx4cg2ORNUkBYIEuqwjmbBnq4nxIaBP6zVzMBukSXSWhhA1Dg
b5uio59U70DibjKdFFtGFHVfkmFM038SR7buYzRAOPK1gmEhCKbQCqLbGPpV8TFgZoJ9MeQ4On7P
8M/6CPEUj+0qcLf4vmiAyz8GwgHqO0LI02wLnevsQ0goPG00SgHgIrSucy9ax8h/WUWnasPKuNVn
2lSR91hS0vMDzUuvPhapHwhICLYJhEekR333bqRl5GzQk6B9Q83Vr+RmRHqo3fc42/h9VoNq9ST6
EJrixTRju6Ci28VH3Zay/DVVYc/TvZ8NfXPMXZQLmiKK5KMG3rLciBYRN9l2YQvCAYT6VRG/FbUh
AfwBhwn1Uch9Zfzg5dBD2XSKx367r+LRL6fNUMDo6CX0Ay/4GAwAm3MgyTLTX/okCJEn87OUYxzZ
lMbFj7pXeJXEZeinG2jWRuG/Bhh98XEIssB7MCLK3rCONADfWoTA/MYpm7oDVmfvtV/LRBf+5yxR
2XSErkw4bE3cduCDV2VUjbhMS+qDERO58c4DBjDfAQYdyz2cCSg58gF4vfsUDq5zBiJCXRN5ia55
nMAxdd1NnuedlNvCTZz6oTE0Po9wC++3cSL6+iFjEP8/xNCMjbcNkeaTF5ief/FAMep2bBTcOSRA
97I7JDWx51TpTOVnCGXTelc4QokdF/Ad2hceNJvuhrbI2wPzyqYsoRpW+XvRQt3nUHuOYFvJwiq7
H/KyhUFf53XTrs2iQp+qFOieIysrn+4D1/D6lDdp9cJEBE5Q4Qr5o8VlPXxE4hByPvDzhnjgYwmX
NPYwChnqh5BDTG7cBIRgCWs6Ae4SqopVTyUqb2KAEltNk3RHRyeooWc61YB+ImtAn2PjlcPH0GUe
DNb8ItLIU0CjtdXbJPHJK2+AiHQ2YE/28Qh+Sh85GJKKxge3cNj3PO77/CkMaFy9yqAKol1W60h/
KFXe5Z8gK44bXfmgK5zzqi/pB8T1U/SpJmORHTPUHJpv0NWrZL/pYds1/ILlW568qHIw0wNqom4A
ACPPg2NQC+HsBQaY7pI88bJjXhrBdjAGLFG28vwg2GNLsfSBxBkE1NrAE/woUHmM76RbsOI+mCAj
svVrIN1/RbLqnAcQBkOg9qvUCZNNk1dD8jDF4GpedOhn3V1RZkWVHpALTpqvzGmhBuHwHkyIvKH8
Nc69/sukmjBON5DSbONdbwrd7lyXJOMXfA2Klxu/S5HgO6BMi1fYLoqnfC0Fu3QV0/8G5kMYw6NY
JM1ZTQNKkSCcyhLsz0T+un5VLX3fipJrIDUK1RHnRWrTdCeVu1i7dKzD+LbM1W87kncvJOGyrB0g
pnsGadmgeKZgp/TgoHocrTxOFzRBqY2hBzw1DxFJqBMB521DZ66OSMXnlGDVROUjLGrvQDJXGxyr
elMO4c/U03cJ2LNOwG/Lntkgez+WpMZFP559FwkJZHGcDQx+xbbT441JFRtYX2uatg5LprNORfSK
c53nO9w+7lr2daFkYYsT49KP8kZn/ZmNSIxCORIKwTkfdoro+n6U/afr620hkKbWg5mAZ5n5IlUn
7ubdxo/GVw7547pNfs7xGPi4yHDqDwVdhXkvvNRsUeJS6IhlyGzOYDMOgXWcGbQDXwC8qjWe1tLQ
2Y9nOhV0hPv1eZqANw1VsEu7XB8yT+8i4qxl+xdy8TboHr4sYMIm5fjiF7CW3EDBn4EwQvhxkI34
KPLw5wg5heuztHAq2Bh8n8OeMKmlPvO+K2HrwwKfzpuXE29NF2JpIVgvaAiqc88bGvJASHqeifpw
wzz5cgYoJeXDbKvRacBem1VS7MJCsAH5ZTdFfatJf66bONtDosUHsRxE7Gxc424tYUf+hOVL+PN1
YX5iCg8OnVXx3kAOFUSP+iCS4JEG2uxqA0p7nvBLjgB2e32+FgbTxuhLTzkmj1j/AeFbpA4exBFr
vomdovLv2rL0UerEY3/CG1L40f0YQ+V8U/lQ0ecrP2BhwfzOor475YcgL50YYtknuCcO8hh7Jk7u
vSSEUvf1Hi6OrXVwwEUbJsvh6D74LaCE6fBBh/yiXbodePD4+z2nR7YZIegCz/u1AuvSuM7dfdct
ZA37ySlJfhJYpADDZ9sygF4LjbBumApe/Ik/ZRGag2jcz+sdXdjmNsQ/raJMd2YeydDFG6538SZW
uFGCDcsC95sHFwrYUvZQ6VgZ2aWpsyKMUsSOWwvuolQiSboVCYHzrlvA/WnlNbzUgBVipKHT58hQ
6BeNLLIDtbWKIe3k0jXX26XvWyeJpKVAbtpM2Nj4zXED4X684NbA8gtLwIb518z3OxkzcwbwJAn5
pqbIrkOjNWRRsgG9zR/voU+RRcGGQG41+JIWVd7DlVZzuYYKXji5bBFhnuUGShthfx7aiUAuqYL2
clP0Wzei5e76qltqwkrCD8QDcpBPA/LMcGvBczwDqgbJg2Bq+p9hBAWqlXhzYXnbGsKKu66vXaXP
8cj5K3G6/JEroM67ZCy3yFHkJzfs+5XYc6kx68ygU9+PQrnqpCuIcepp+AC53VNdK6jim+LSl2vK
xEvDNy/Nd+eEqHOvIBXuFp5VgO9B5jkeZt0qAE1WIsyl8+8PsgDcIl3wzsmDP7+UBUgas3gVY+SM
/MKd6JO7emjS3SSjJzcuVoRnFraWzSHwY4XMlRjrcwyAhgEG2pHeNjFwqFxpYCHHaesHA3brJCV3
5ek3kY1Ak3+eIYP3FOpMKJgl7LHySn24vsqXumOdFKqaeuL3UKlHtYyJrSwlFMWDvgm/Xv/+3wNB
16YHDDXL+rBOuzM4CBPe6JGOQwDGqQ6QWIB3dpz2h4LD4nWNj7CwKlybMCBbsITSopCnsmv6uzj1
/9VReAF79SinItuUM14R4SGMH8T42oxr1Zu/D6T7B3mAOFUShRrVG19MNN0waBUE5W5q8HD+9/pY
LjUxj/G7LaVkoDjxNeaq7tqjCOFUNGYkPt72detk8EFxQX6gwMLOIcwiemSiArHqG7X02+e/v/vt
aYUMdz0Kdh6ISV6gH66/hgmeO7f9du+/XwcEGqiDrsfXeU02IEA1+ymBaPJtX7fCAVEoLGEh8pOK
oDS6oY5DqxMSWETcOPRWODDodqp8yEmdUo2k7gZkYixcGZh0d70Dfz+LXZsqIIkMJXPb/gxVZP4i
krSuTwY7c++0fsRWTpK/3yyuTRfQk8jTfPSTV4loVNb+ibiIAmdWBRTOzlN6I6zItYkDmrcOOLE9
DsiYOCcZeNXTYHKyMlZL3Zj//m6hEqgGwyx+Sl4V4xcR+qe6AgsTulhnCGZ+7Urg+W+aFBtVD5O2
gDVRhAIhVBX3NBimbTk2yaaIIPJ1WxPWlma6qd2sDsYzbavHlNVvbV5csBTYTXGyy+1NPQD3DU53
f/bpENYwzhuJuPcoEt4rHVi4Pbi1rwm8eYTQtIPfYOUcZBT/E4+dOQxmFmVZ78fC/uDWBk+nvu5R
PdXnlEK31EztG0UO+xLBE+X5tpmwdvhcFUGNz89OfpMOYJeaXLwF5ehNX6vJ8bL7660s3X3cus1L
z0BeizZYvMhbb2lSx5vWgekkF84/gwMtIIV45Wmg4c9ZniXK2rfrDc8T/mdF3rUB9HWS4S3aVukJ
yiN1DUmNAHXwEIWdtQfT34Mi11YR5jEqJ0TH4lX5IGdIp/8yIFKd9Ztql/5bD4mCVfJtDrMQXf7v
ERALJ+1CKYsXGfgnjrnahxHcg64P1cJas/H0msQizcyApKKo/mlR29tQkj0X8apQ09JczA2/O8DK
GHU1V/niVWuYV8t88Hbg36+hqpZ+vrXldSOqyG3r/gx7k25Tx3humRyCbag0BSsB8FIHrE3vI+SF
2mwwvbY6jMCVEST4YPqRv16fgKXPW5ud9W3oFsXYnXnJq89EkEltULi90TbDtaH0AMJlWvS9eE1Z
Pp4M7MfAmuDRyqNn4US0dYL91uv7Is80kIoQFfuHjgMc010KVVIKShw/4D9BmuD6SC209QeWPjKt
l3lmeuVI+OxolpUb6kImAogrvuu8G0kgro2p104XYtL9AdEb+VVKiNh5QKus3FELC5ZZm5kD8qCY
4sN5LJPxzul7b5PiMfU5gnX5yjgtNTGP37sdNyQ4I0YnnV5rNhkkun16wjX1yYU12PH6TCy1MP/9
XQttDq/HnAXjC3wNABmVUAs2d8qvwq9dTBO6khtYQIi4NnpeoK5K2kqbVwPGo9hqANLMno2tjjfS
wCXnoFAQlcfKGdPx6DdqIg/lCGWgne9U5XAHGATK6UEsWLK/3u+FvWrr+8KRLnFR1tdnBGFim+Yo
7DpgkazM28KlYqPr4yjBoxoF6hfqlfWBi+BBEqTAh3j6NVTgOUGEMqlTb6W1pTm0QoA2AMu1UA76
Yqbwru4IePI67vhrNWoAWK4P2FKXrAAg1mPvBR66lNZI78i8uqTpx98RbCuzYmsk6n0gEYW7680t
9MnG4MdNVcRAWTRnGE0V+9RAQUtqp733wN1dWfoLh5CNwo+VV8IfphMnGcKvCfaj30iDFkgE7Y+s
gvTg9Z4srDQbis88R0OVCOUdqPuSTdsCeVDNl9ttX7dOiBb2Y6jEJ+MDDu0AjnIyvwQQdv12/etL
Q2SdDiYs6r7mCF9buPoc4codbWgSd7CQGOlHCNmt0Y2Xxmj++7tTyNRjDWHHsj/LHlVluHGTXe+t
zsBSL6xrH8qcTLucOA+EFXCSB72Kg2N9FAYm4P8Pxc+FHRLQ/3aidmJT8rofH4YedelZt9CP+B3H
YbqdD20AKd8cab5fn5ml/WHteVZQnUSBwW3dQrMLzyWy99WceqqmNe7qfI/9JfS2QfkllBF7z030
eYiycAe7m59RGUIxIU+9LXJQchMR8Iyvd2dhimxIvTGd6fwceQTpp7N+ioKSTQKh/B6mMdsGTICq
gF+z9NjlensLC84W7TVaO9A4gN086IneUVc6/9xBRXXlZFn6+jyi75ZzKjKnhxAVssVz+riFPQkA
MdOv6z99aajmv7/7eDs1LnDqMVIuUdFsY9UF8ALEeTIH+yFg6vvrzSwsMN/a+jHs2dRkGhdYmN65
rxXb8RK67oOLwt/1FpY6Ym164XKH5iZ2geOAaLORZNr+fknyYgxO0VivlUuXgg8bbw9/CwP9ncI8
GBZ8SzFYYMhDhRUuBSkgK3FDjjXp6B0tPKSpHf/RATLrZiaya6Pva1nksjCUoAqTP6syrQ+NcPOV
afp7xcz1rXMANaomm7gLaGpdHuFxwXdDWB7T1gs3JhIQInbjr8hfHtZf5EupAN+KBExYx2iSYziF
e/ztyeK757Rr72UUPLIW9Z5ZjN/X/UeAt9bY1guLxUbma3A7+wqAlgeToTqreqSPwTlwTl2oNOB5
KVtJdCwsext7bsLBhzQEIWddhuEGPgA7Oo8lWKW7m1a9DTSXbGSDW6KBmBYaSUwk5yTsCg+hKH5M
sWoP15tZOLxtVDmPcOUIMf3fI6iDC0rq+y8kR6wWOsmdM3rOSiFm4bSzIeaypwX1Gk3OSC57j4yZ
5LlqEepc7widl9VfriEbXD5A1h+6Rk34AkCuO5U73cm+2mUAWsCMIS/qbzVcuvQdnJJF+UU3nV8/
xwGBE9iuMDon+b1HuojxPchknvMJ1rnE/8CZoQoiXBABIb96POIK0GwzzppmG7VU9HQD55oyIUDQ
eTA/vy0StHHqABZ6Wc5qUPWmYhQbCZBwilrssCaevDQRVgBCYiCjxqKiZ1UFjTn4Q9+Kl5yXpVgp
VyxtDuuw0YWXZG4cgyTh5s9i5v8NWf9x7FalrJYasI4WUTEyeVkTPwBkQA5APcNqjWmxCXm3Rshc
GCQbwIhnLkemlEzntqOgB/DB+VoEPFnLvS99fg4O393OdeTEqXaL4DzE0FyD3wX/5Q4jvbu+GRZO
exuXCEfz2UFIBudWBqcZk4PrxNuoBthl4LIdKCu8eFjRnQYs43qLCzNiIxXlGI3/I/SpAJgBOulP
moTJJXIatrKofsOW/rLBbZRizJ0aWHdgfkqEZerIMgpTeekAJ7vjNE7kB1Jl6UMF2LjZwnqt4HcZ
UNXOB+Dx2De/E071UjpGyS91PNT6n7aIiuFLitpH/eSpYfJufGbb4EYzQSps6Pz4g0egb/B5agwD
Rb90gJT/UU2042uanUtryHqvQGaA5ElF4gcYspgfKQhIcjNMfbZCo1yaUuuYgNtuIAgYvWfqpdXz
UFUXBdWYg0xMvrJMlzpgnRMpHMsRV0N7hTj9+FYnkUM3iUJi9LY1aZ0S8QQ6Rpl71dlwKU6kQUYv
rav0MZygaXFTEzZ+kQ3h1PhQgP1fGFDr8gQ3E//u/6MF66DgY59WTUlryImY1xi5yYNMjXesADJ5
ua0P9iuE95VDhVudWYytC07xRwlTlD3YgWvUq4WVZAMRJe1mk3JSnpEspnvV4Uzw8dDeQs/PW8kc
LsR97tz0u/O0nBrl51BjPYs+qralwYdVyoKN77JPSUnk6/WxWlixtpIw4bEAiKh1z3FsxD3XI27m
HAYNK1Ox1AtrR4NJwYCLNvTshw3f8zAzW19ocgh5QXbF7Jd4vRsLUd/vF9C70Up712EhDONBw50k
mGv4sEbBDrhbNX3vu8rcd/3qZbQ0+/+Hsytpchtnlr+IESC4gVeppV7ci1dJ7QvDM7ZJkABBcAd/
/Uv1d+mBDfGFLhMx7QhCQKEKQFVWpuXlOhzl1AQprF8v4p74Q3DPGQ7rEUQZK5c/l1ksT6+qgAxV
JtqXCX0kATpkvASVgqTrVsx+dra/HD023tB4PGuNEGCAqKGuI6sheUV/1ve4j+J9qtVhLqf4ofDQ
y3bZPo752OBCk+VRwH2DyLUY/ghKJ7xlElRXjtd93vJ4aQao9ZiseVExf8GzF7J4qDhf/rZjC9tY
Ql71XWZGvPTySlR7UpEScJIx/IyHNdslslpNCzi2FTn//d0enuYyzesu9180G4W6QZ+hSHZdy30G
kb8zPcd18zmb6N0wYeoJXKU4fTFkANwXbFQ6AQl315NwH41LtKIM6bK45fkhScUMKLz/ojI5/J7y
OUAHJeFk5aR1LZZ1lnfRiCRmAMoCU+IJM6Qy/tEnsHtTxd3KdcERU2zUYDgkRE0NYheLcMFskV7k
Z4c4v4iT8/81FXLzl23imo3l7lkygSkM/R3Yu3jVs3MaOIJhliXLV9br7+YgNmgwDOu2IShyvXFg
sWLIXgKD/1z++a6PW0d6KGU5zBIUUTkPWrMjhcx/lqku5MryuL5vuXcItWChWxgbRHzjJ2go0FdQ
Mq5lkv6++CQ9O/57h1iyoKs9Gbxw0IjfZqPPg0NJyzS58ZqAj7fXrZHl3eCJpsZEafrAC1L+U4nW
oI2U6Xalwv/3zUpsLmEy9dg/RYQncI1zXPs+yHCMypN9Ni0lvQErrLgrR69r99dNx3JvWddLG+O2
AyxyTU5Z3s7xNgL3/VqNymVyy79BNBdKDdmOl6zo5TOZ2rncF6oK13A9f4/q4IL6r9GphjCeoE3w
vzICmqO/MjZP386PyAW94ldd4oiNElR9NqFXughe0JMDDEHV1jN9gDCj/yvNDb2LqlJMX68yiI0V
nAw700f05RF8kiC4O8sNZ0mxVqZw+IgNEKSeAaOwUojmPOx+dB6Vv4wIh10hqnZ3eQKOHfwH866n
kQ7Muho0wF7cfACLQDDssgQ9Pr842opqdBrxIqA3cwcq/rWkpGOb2YhBFowLWGmJ/1KpRu1lQ8tu
E3mM/b48J9eyWU5P23jK9QSStrecJ9Qo1Icx53doudbX+aGNF8zq3qgq9/kxY0UCgDYq4sF2KEpP
r8Re1xQsRx/Gus8kG3EK9uDInCovv6O912x6rcuVs8nhizZWcKoFOpmFj9MPZYppglp7qsx9mGSv
DTj0rou/zHL4DiD/YiTT8sJQQUTnROAFKOSp2rQ3l23t2r/WGU4HmtRggOLHtxvJVHbB4/lKHUoU
W/0IxSqQ3K21nDiMYoMDlYp74RE0I72xWRkQDr3ltwcRXlX/JjY4ELwTha7R9v/CgnZ8y34Zf6L7
BtUwEN5lK1dRh/fZqEBZVEtZVB72VjKY+6yIl2wjVJ6uQTdc3z9vuHcnO2TislxVZw6YtEifuVHD
Fwh4sRWDu75uObfyfJa1Q1UeTZpNtxVH+9IeFBLgk7i8oVzfP//9/a9XRSHAwYDYRMt6+DY0kMzo
tiLu8+F03QiWb9OUjyrBzeGYI6f3oOUC4eOmIurfy593+LVNtAuyGJHQIl1eAjAS7xY9/5hIDyUL
vJpvI3T+XrmLbM8uUT1qW+G/GKlNvFdhPLZPEAoA3OryPFyGsDy7q30wzHtNfwR1HPsQx7T9VIZX
An6IDQnkUIJGqj/qjp2U8yEMkU2gs4q2om9WbiGOaGGDAbmWfhri2gmFUfBNDx37OEF//TZJ4rXu
TtcI55j4bqvSUYQ5HTR7UE3X7LSuX0Gf3+4CtrZTXQNYngwqIcaqJGuPmfD8m0zRbT5DfRHFsOuO
h9hy5qlos4yxZjiiggA9CcXHdADvEEk/Xt5DrglYzmwGnpRjQNrjQH16h6TBI6uVeAQZ+6/LA5zf
Wn9mdIiN65tYqSc6dhgAyaL7UNGoeJ5GERVfIZ4AFhsZGZJ8Y3Pl1bdFS9YSSf7Zy/42rnVRB9fU
2Io6qH7QcKmh8hMD/veiC16N3S1J8R7U6H2fPGh/Nm0Zd8G+T/wh/MFCOc0AtHeEsA8RBCj6tZZ/
10pb4YA20wwpHn84ghMnnjZg9hafQQiUfW8WfV2LH4mtiMBAvgy5I5+8QLFeo0GXx+Wwranv/7hs
TEfEsUGA0yxaDWam8RguqvsI/rUZqqaZNt1KcsZxV7ERgGaUftFqwr+DBIgXD0qMpokfwIwWdd2m
oLKjj34W0dDsM7B8gfTvumlZYWIYi56GPByOHQQw0FSWgTs0D+I+XDkJHKa3WXnjuMaPBoXxS4Ws
bzXV3d7LyG9sznx/3QTOA7+Lc9z3oAWWhvpHLgfxuW+9+hvUrNbA4a6fb8UInjagNkvn/hiHjLO9
8RPwUcW1Rw5Ntyqi4zK9deaHgwHLU5vJoz7jS0dkHPcDGPANkv571aJHmisoYF5eLteErNjQZSlL
WZUmDyQoqhs9oWQ7ceAw5mw1c+byFNvb4xl93UmmXnjbjdGuK1RbPkDt4MrMNbHBgAwEVn0ZEXkk
Xdo9GJ6J595ffb45rkh/wP88Br1OUHAdwYXCgrsKOpHVc1hLFj3F3Kt+zhRqCCub12ENG/qnwJo1
EsH7YzbPAoR0qFjkpJs3AXQQrrtphLaDK7/XzTJ0R50BRMTQi3OLPVVs5wFlvst7yrF/baJdliRo
Fq3OB2nPF/lENeqJX8FYBkZU0jayO6BDryqQW0MTHZ4Tlwd17DIbE8hG0EeWYEU8lnGZ3YsmgGaP
ZofLH3ftAcvtOxxLyoC95djlS3CvyfBlOnslX0BlmhSrSn2uYSzH51EPRgReyGPeU7CjkgD0W9sw
ZHd9Wb9GptBX7gHL6dE4BnKPnKqjDs/qz9WQ30ftvID+7coCHLGxf7oTvS8Cv/5frgv8amTz1ucZ
CaRvLhvF5SzWCY/6vT/zntfHCveJeBMi2fmNBVnKN114Fmy+PIrDJja4b/KqOq78oT2+3cwhwrOv
Ko/f67yZNinvr+t1ITa2Dwc4FJmyvj6GXOX7juDtAsnxepOuo9UcHmKj+0JtkB+sMn00NDKvuZoh
ROFVa1kuhzVsUB8ZzSSGqK4RulqOB6S/bFQItbIIcpYrZ5VrAueh3x3thPboJumq5lhBVAii9bUB
+XoQkisT2jaaL26IjxcLUUczT/EjUVl6F8dyJYS41sfybUOTtJEBxep3APl655LhQoG0+38IZruG
sNw6m00ALjCOF1iLNhgEqGlfgX3/Bspeaxk0lwmss5zPpo6gttUcQ4/RT1UI/g8VVnSlnOf6uuXR
WdRI3i9dfSQyxkNAZ150G0Ojat5d9mXH9218XciD2K9xtTpSD7XzWAb+P211ZYWb2Nx/uV9x2vuh
Ok6x8OtN1gMeuunTFjyNl3++IxTZCLtK4LCWqSmPMkM2y3jAygypTu7opJ+WdLoyqWXD6iD2UUwp
kuIvoQLXlZ+2N+nVOV4bUAfOcZV01VIdkaHu7qaib8kGWBlkta5bo7Pp38eIvogRsSv9olP1YfLK
ftOx6Udbqo/zWTz58iCOCw61fBkCPFOqOiWPVVFmd/KcJ+v6ptllFeotCYs+t6Kq9pfHchndcuqq
jvicsLk8vgk6dHn6kwyFeSh7/vL2Mrg8iiN02Dx/fJBIZYL+GKl3UD0azwOtLRrpRzQiA0ixBgJ2
jWL5d0wgUoQyFTZwBG7nSSfTjcIRvmliIM0vT8Th4jY4jlW4BUCEsjzyPND+fvKYDwQFEuXXaQcR
m9ov77tCzP6i0Q2EJjDQlz+2YzOu/HqHsW36PiKDxa9kXB2NAokBxeH/xM+dHzwXwwY1tejL5VX6
O1aX2OA4iGQvHni54y+Sz63Yyg7cN9IDcU/u4VLQJFm5Hcqgu1Nl8VK08dfLozrcxsbLoXg7myol
eHqYmu85qgofph4Aybd3jmk88wnpt2XFR10bwQoENAbvmpi5/DEsY3JHRtnsZqXEylRcX7cigIQY
lpoVKY9AzYTRFiwQaAnLKGHRlT/fcntmwL9TMS2OJqh0/QJuPpLdp2MIcvDrjGGd5CSCTlUWS3lk
OAFvK4QTxMcKcuBQmE7m9Kc4c1VeHsq1WJbbDwoE0OB6Rd3bC+bv6G/otmFKrs3J2EA5FNOxkwfa
PmSZOvBSg4w+RCGsb0ax0njjmIANjePzkNQ+CLIfsq75MOVoZYyQjFmxtMMryPnv708sWtUgQab+
EQDSZVPlZZs+Eo6O7ACMQgur04eSjtl1PUTEhsqZZdKjVxUCd4hiGkFlMYYnyLCzDxBdKH5dZW8b
JQcgU57ItORHhQc+KApHaqAfvHTzSuXTcYyQs5nerRjVSibIiY7wDejIx3p87koorycGtCLXzcBy
b0gnzZhA1T7kni9e40KF0PztK3ldbtdm00PhAonvSk3HoeLq1pj4qyJQzwNHdLuVFUR+R1X1K3vX
tViWn4OmvpnHbJRHLrJl+UGGNpH3jHUR/zKXXS/+uW7FLB+Pg1Yw48f6AdK+L9yfDFjhVzW4/jqH
JLWRcZIGSEyOhhy1BoCN6eJWVOJzy5GCueLXYwALHdct3jRPU5IfiWH1go6GkPrZBwImpmkFQOGa
guXlzJd0yLN0PPLeJK9QdhtvjNag8h+BJrw8CdcQ50vFO7eIDZKseGYuX4BpehpATbSfa9Rvamgw
r4zw1ziIZTqP/G4ENKHObQ5U8vl9NpR3IQwjz0oIw+vlGfw1FOL7lmMDst2BTS2vfqgk/VlM0SM7
039L3//p0/GLf2ZhuTyQayKWf6vC5CZp++oYFhAx/axkRQEPKMUgf18ewGUL+t+VAmsTNMppt3yZ
vOkT6kRi2/n1tO+RpFppTXJNwfLrjEoTohuwOHYoOj3oIYrHbUOT5Cp4O2xhOTSE2OKEZfN41CUX
mEJQHdB7fN2hnaDI8N8FmobFFJHqzRepIWNEa1yfIAZZ3qZkWEPgOFbIBsTpwhBI+sTmS86Wim5D
wo3/EEh/jFd82jWA5dN6mAnkiTEAVwJ8wwMB8aW5jmYOK2S5cxY0nt/X/XzMAlXoLWmTtN3guX8V
Ngbft5y5C3JQ4s5hfpQCLNPowRn4clsUY3JVKREDnJftXbQg2iNlCm6gLzEa3p7lkoc/cc+Rv67y
MJskz4QiUXJozRdoKC5bBt2vG9nlwSageIhfHsJlX8uJFTGKNm2RHxX1mnKr42bY07m/NpzaeDck
QggEFafhOZOI09LrwNpLVpViHSHIZsWD8rBPgC0Ynrsie4pFMuy4Tva4a5rt5eU5u+ofsAJQP1su
LBO8rIY46Z+5rroNCBPYPVgcO71p2Cx3Kh0+RR1E/FSVvkAyOucrw573/9+Gtc5qORjotHi5f4xB
V7ShjRE3WjXtB5WWXyORkZUaicP4NvANImF+Cb/AleBcVOxUjpQe8OHxP5cXz2EdmxAvm2oNWTtT
nHIdDLcqnz4xPnZb1mWHywO4fv954HfeByryrEECNcaz4nyjYc2YJPdQJhmW/XUDWO6tcxURsBxk
xypp4vBpQAtX/iPVLVMr4dW1RNYhbSZazHmA/fUmRWlQz9+83ZtG6DqtzME1hOXhQzuCeLwx5pjr
GDj/KRhabwcdCkXlptX5KvLHtWetw1qKIPTrJlmOExIHt7poXnm1qI8A2HwDUeVaD7/j+mSz5A2z
KH0TTsUpHiNZb/OY+9scPHOvYduFO/CI6PsKl5LrHMQGxTEWJymKOxnOp776ziMxFptxrJbbq7aX
jYgb0EjriSLE8df0UKcwaPbob8oaOguXv+8wvc2Ql9WN5xW6KU6SBUcUXZHCTZX+UvYyWvFA1wjn
zfDOA30Ii0ysj4bnJWt1dBM2Q5z9M2Wdl24JHvntz8sTcTi6DYtjhPghqO3zEyFNrL9wmujyVUyQ
5VxxEtcAlqNT1c8TssDFiSZ5d5P7JbnxhzVwmsMzbEycbpO6xJGaH01cv+pm+EfVKH2GqQgBPFul
Q3RNwfJzvrQ9F23rHbq8K4OdQgV33CY+2hBvLhvhfPj85VCKLQcPCQLIMmTZl7Dzf3Moae2REnw8
l+6Bcb2DZLfc+2G7snVds7Gu5qbMRC9JGRyZBwqnIQ9/zd4qQbPj4zaurfK1nxR+HRzz0V9+Quen
e6i8bA3g4vq6dXiTDKVI7av+WcqEfQO2uQ+2dZlBu+8qO9iEdgpdVSjgVgVYF8DBUvHoQXrtJp+R
GRrwotnVoJcZBVS5Lg/ncPE/0Gx+HqUo29Nj18l+A5NMYDoDiV4JAcPrwqytMt+Jhlat6ouvYIqr
HiA94923BqRd103gbKd3MaqSKhcjOiJOvBXqjmYQFwwyaJKzha+lJRweHlnHeF5FSR0Fxjvk5dg+
qiCbbrJ0mu9MO2W3CVtj+nGZwnJxEDAOQud9eOQeuE/B/SzR86b6uN54QcROl5fLccJGlptnXKLF
YimAZlKC7wjIjDfRRKP90o8fZp3f+mO2drt2LZvl5NUQztM4wTLQ34XIYDmWWw4V4Fsv4uXWb1b9
3bFuNrwt7AAHFpni0GLtohtjsmEHqUnzgOzMz8uL5hrB8nnoL4JTip4VIjs8ApiXTC/jDFmeJRTL
x+uGsF7iUhGvRXtodKQl6YvbCcokw9boem62pVjWWtgdJrFxbRDEyQDL8otTq6XYBdgNN2fplQhS
5dsEFZuVm49rvc5/f+eTgMsBtVp0/ARBUb4DPpt9gE7wZ7zl1thi/k6TlqS2mjwVaaPBmYPzsBtP
lCKB3uTTE0tRCVLQ6dzowYvu69z/7edUPvUdurYvG8oR/226O/ASpxER1fgMPWG65xl6wpE5WBOR
cX3digG6bJccOnvlSU8A8EA1dLwpy17fXP7tfycDwqpZ3i+HeOLpROqHtw4H0LCA17KtgtelJcEL
WuT4Qwj9EAE1OaPvswFMywzMpz9IAUa9PBJoNutK8dWf4q/dUqNTL829q3A5+GlWtJhS3x+Wwo+P
FA+LZoNTAi33Pd40a1HcsbQ2DI73fSzQwNo/Q4L4zKwX+OPGTwAXv25j2Pg3GRW5GtOWnyQGSjbd
EiwbnTTQrL1sPMcFzQa/xQKtawUP6DEXYO/Kg8LfglFtvNECPF5gXP05+Em/xROpWPFi14Kdg8g7
L/Z53gdsLMtTI8sI5a9gqKs9k+hlXZmR4yz6g9qOMDxf8xDpF8g9bbJo+JKXdfexArdhbZL8Zkkh
UHd58VxzOf/93VxIogXUkP3yRAT2fJIXaKXgwMOuxSPX960rwoC04MTmxDswqW7DMBqfFy9LP133
462g0HVo6055MzyHnh/cjslwelue6z5uhYSwLDuTs5keUcAFtR3goHWnrqxK2Yq5lVCTJw18gowe
NN1Z8nFolHd/1S+3sXBVLhX0BuAQHWh3NvkE3aByztd69x1nmI2F40jHgsopjZ7yWdTqd55GFfMh
+839yuznqsXV6brAYYPielZx2aRZ8IOctZajosCNr/NaULJft06WH2cITK3qBD1WJJq/6/IcUv3Z
k2u/33Gp+AMQx0DGp1K8txSDtuQdhLv7YBf7y9Lf915SlTfFxPL5yslYjszBWYc0Y+19g044BQuI
aOblLqVNRW8ur5brZmFD44ayi+gSz+api/3+Xz4pHchNB3opg9T5kqpxq3mKqM56FuS4aDQshbx4
hRxiOW3HukzWwqNrB1pun6VGK7BM+kfZQjniBn06w8Ms+mjapllMVyg9XMaz3H+YQtlzrCk6Bf14
k/Op8HcTSpjg5gwjyNgb0rVXms464Tsi5zg1qX/kqQyTx7BE7WNn5nFZy6s7grCNnAtZIApZCu9A
+7qbbzIPsKlSNxnZX94aDoP8AZzLGw460bA6ER8CVh1t64e+TTy0otKrelyT1IbPhTFpkdKB2BeL
ffZEgjrOX8asn4dNu5ghWtnjroWyIoIYgCCmUVKdsiHs9mdtkJ0XFGvyDK6vW7d/AtER1J1aMEZS
SbJNmSyA/iU6vQragjU6j/vuLKc8DcD8qbCP/JBNH+JRBOVtPg3emkipawLWYc6oomEWBuoh9Kfg
katQff5/PFcd9zibRQ5IqCbuOMNVJKzVPmrQ/5jIvt5lZ5pxpcX8CFxmuEnpWtOua9taLp6XUVrF
45x9I0PfcgiIyohvTOCT6JOHVrM1WKlrGMu9VSZ4VgSdQqUpUd+hC8OechD8Pua5n/24ygFtnFy5
mBzGmMuTl4egJR0ScZu/6QCVbbnCMuWIhzZQjmnQwmifixOfgfA0Ell1aADoG404LAp0GF03E+u5
b4jmbRhqceoWvO5aIesbzsTrsPjXjmD5OER2KyZ1U55Eb7xttlSfA8ri7TJVX6+bguXmLIxYnydj
efI5C4eHBXStaht7aDrZxRDVmVeCrssglrdDkDAVfh+rB8BFpg95I+ddPBj2IUPBYKfjNXlYx+61
NWlxvDcdj9PyRAmp7+VQkt0IweC73O/XLsOumVjnuVcavwp9rzqxKPC2uqmybTmO4OAbg99p264R
/7tmYrk7pUsyF+MiTqzkdET4RXjcgtxdfGiI8D5fNr4jRBLL2fWiOZlphjwFhX6BiYcvHWXFVQlj
XJ+sAB9SNCV4bfKYm6btmw0UnIH1gyDe4q8Fq7//fjQI/3cIiVb9Ifd6nFFp1wcb0bdRswEvYbeG
if17lGe2rCwSUegYpot8fuMKHdjHsxiwmoo7JbLXN7qewPeKlWjimo3l61UIMMHcdPKZip4Byp3n
L4EO18qkf99QzMbMzb3nhyALkKd0Ef0dFwN/pIN/ZH7zz+XN5BrAcvHaW5YJVMby5JPi2MgF+hDn
a5Ui01pb1t8zDSy1TnQ6Qng8q0N5AoDqth2AAWNNf1+SrxMuom2xSn/uGsdy8X6SddrUSp7wNph/
gEqBbaEZNG7FbOhR5eAHrrqivdLqlqMz4ucKGHd5agV0MDdB6Xu/eFV6K4HXZRXLxTtqkiBMsWah
N30DA6m4mUn1uQV1wM1lszsWywbQETMEcxq2wQ/WoggItNgjmOPVVvi626b5V1CaraE+HW869geQ
LikpGcIwO+gADYtAECs0wQoZQJIUTFAbJNSSf9uyjMwmQgYBhL6AmPubBhrUl6fqcFCbds540VBn
Sz48G8qG3dSPwYsfLWv0yg5L2Tg7FUelzHNPnpZQ1ptE9HwDbS+zGSI/XdlrriHOf3935+4yoKOT
Nhue4yGctiaCHEWe5Hc1Y2tdyq4lsoKAXECn0MZlfVIoFX5SUKWcwjE/XLf+lv+HIvXAZZZXz9SQ
HO9cOUx+ACksP0av9XVDWK6f8JIUdcHkaUCp/FdRyvgBwJg1LpW3pNaf5Xks638NkLFmmUSiyQ9A
cgN149E2XbpNOrKFmQ2bWahOPUQ1OhSjVVUrumkKPsS7Ukb5eDOgBt4W+7gFh39yrwHGrKZHZPnC
6LdM2xDJXeFPbXHklAYRZOdIzD8lXkv1WdgG8o5lV5sNpADKPLodcbkTyy328ULEhhMSVBXo2tCV
obc0qwHv3Kgo8Gn9WdQ9Ggv/zWOmw2IlZrh2iRWUpOm8eSpSeTI9sj9R3JmdHNbEfv9+QWM2HJB7
IyDIxVIfFEiatmBp9EFZgnvCRkAu4Lbp0tWUmcOdbOa7TMioT9F2fDBB/BWXkWST63Hv5Xqt0uOI
rTb2zzDIi6myE695Ls02LqS3n/yq4UjoLODz9+Pu30aBNOHy3nct3Pnv76JDaJo0b0ipDnqMfgEV
/T0bRZdv+6B9gtAEqKwvD+MwfmIFIRV1SW1iXR0kZeUOrMnxZm7QW3jd160ARJYkSrtBisNkEPur
VM3fPeAUvl3+ussgVgQiggQxqm/qEL5xoZPun4yn/j+Qlwt3Z4+9SZqQ/nt5LNc6WaEoRreS16eL
POXzNCTIGY7yDGHuzHVZKmZL5VJEmjTzg/IQMlBUkwAX2QyN3ZvUrG4pl4dYjs7L3udlUKePb7Uh
1ImeGS/qGw/qSiv2doxgo/9CwagOZyJPUWKGfVJG9C5U9bgd1SrrnsMQfyAAkz5Z0pGnj1We3dER
D1YRoxn9spUdO8qG/4U4I5BoyZsDPRPuVTr6TKgn501WKW+7xABJLwO606/zvdhycV3RpADrOXmK
I5KRzxRQWbNjnjeq3eXpOGKIDQI0sgHpZDs0B+75L6ixC7Xhk8g2tZ4+iTG6soDA/tDKRXcX87KA
PaqiWz5OHVN8k5BsXEG2uXaV5ee8j2gPgiV1oHjR7yY0y4DLH8kduUaa6tpTtnP7ygSGttUBOAHQ
FU9DTDU61bK1HJvr+9ZFg+p2yaaZVweN1r6PRguebMsWDHor29a1QJZjo1szEE2Y1oe4h3pYPIG+
R3Z4tAiExMs7yTEDG/8XNkXh96RIHydIqn4gNTSognoMVs4619etzEGXV55sg/MNJAmyZpOgMaDf
0GieVvzA9f2zu787S5XiJBqztjywMMXzUc9g7tmimZOsJDhd37ccORG0U4vny1Ng9L8xCVL0PYiV
rlCHD9tIv0xA9BUcT+qAjk19l0fePbpa1M5fgueYrcESHBsoOk/s3QKx0KumiMj6oCcmvwzFUn0K
w/aM3GY/r9tAlg+HYwy66yKvUefRbBeWonkep0rfXv66IzNkC9myoUFm1hfhE48K7m1o3rP0AX9b
6pvMVJBD2fs+SG92cTS10ysFNJ1cRc4AFg/Lt8MU6mx5M6tTLpFw7mm6h7b6eAMxqXHrsVWwhctC
lovHXddKUJ6HTySl4hUKUvdML83PdlrNszg2sQ35y0BWaSDVUBxCZFdSaFd38/wYhDK7SmMrYTaN
3SDTngfRGB5A+TCEu6oqUrZVrF0rMTmWyOawM5Bap6xP1Il7eE9PBqe1DmrvfslWxUsczmhj/XiV
e2iX1sUBZDVkp0fgLWlEuqdEq491WK41oLhMcZ7hO3cEN825bTAoDnnc1Q86iMhDWuNme9lZXOtk
ObtB66ZXT3HwhGY5yECM07RnJDViU4t65bbsuEfZgL7OXyKu5lGdpgiagjqh+p5Mjb5TWae+e6T6
GrWgfrs8HYfv22K1jFbasHJMHylTH86XQt2oD4PR3hbwlWIze8OXxK/U/vJoLtNY7j6Vc5XVyucH
DVCCudPITU4/IH+QVisdvOeE/F+SEjZmj+Z1JLs49g9Vmv6k/JNKokfV1uPdgJdnW6FzG39I4tUt
7ZiQDeELw6pv+ygPD5L15d3b9ZBVyxrfisNhbACfWcpKJilRJ5U0aJWLw/CXP+nlNvUZfaThsHJI
Orb0Hzg+Db04UKHUpy4K6LxrgM7ZeWdW7kzXrLrucWNz2UE7A5BeXUaHTioJspKi8+cbxLKx2AXC
C+XdVTvsDwRfAlLUPvKjA86yDkjExr8tlyW4ufx1h2fabHY01RKLZdRBTWP9MKCD52Osm8OEasEr
Z3735C/XSaQn7A/12DgJILw8Fg+gWZ52rE2bJ2Cwlo90zsrvMhvZt8tzcm1h6/qeDwY9YbJTBxQc
Ie2Vk1h02xh8B/nKojl8MrCcPpeIlsWQ+ofMS/YhZBA3EiJPcd0+qbK+ZRRh5qz6VDbhddU6G+On
/VHXXbQEB7WESKuHDMnuTwswK/11m8zG+RlfV3ymQ3RgZiYnHJPluEE7vqErQdnhkDbSL6/YHCIJ
Gh3MlEnweS0mLTemT/W8K81k1tohXMNYF3uKFkrA78vmkKFjExrpQu/PCm/BcB33VsJs2rsqIkaq
Cv5iQgNywLpCmWtM5i8ZgWr4PK+q1joCpQ34gyIan5tWNP/DSAyxekXvynJXq2KAdkv1etlTXKOc
PejdxYIJr42oYBGysVX1rywRYKYyKX8PvKXbcliDMTj8xYb74ZPTUgvqH2Qefz8r+7ExfargHRKI
SUWCD30uPqNTf+XIdO0Cy/9jH80cTZQiW5/N0bYMidl0VfLTi8jvy8vmCDA2D56q5jSCfJJ/6KBA
8xjXk/xSRNpbywO5fr91t5dD15Zjr5pTx4v8ifJwvq+bVr6gs2et/O8YwobxdZGXtcpU8cF4XfU9
HvP4VnoCylbo61gjkXJsLhvKx1NQlJtirk856C6OaUnCr2+85PFUTf8ECKErjz3H7rLxfBkUQ9Ai
MZCD8vPvnDRvzXwGAW3PWyD2cU1iNXvqMwBarjL/H7x4PEjCIEKemUZRKm5oKXz54JXIWazcLBz7
y6bAmxLVEZ6a+hQjC2I+KLQ4gFiCR7I6XjcDy++BHDKNTkV8iA04YLMcDKrlcGUfLfOttz3IQFXb
MVBUdBGOXD5rsxfn1unLv921rSzvJlJBopXI5qT4RJ85I/JF0BgiBCBi2NRz/enyMG9Ywb9cvN90
Mt7FxrgO4gTl6+ZE0vpfKAp+nGZ5P1VzdsOE+ki0+TEJ0Oaiq+xWAwzC0uJ7UuJfLw/vmqUVA0wQ
5QMUs9XJkNnsOW8e40iPD0hsQHL32oKwDfabxhZV2qLhD+e+6mzo7nOIp6zYybGJbZRfxJKFK86a
UxmEv8eB9zuPrhYWXB+3DvoQOo9Q52LqMORdkm+YNHA+f67XuhFd3z+b5Z3xuxEcmyxqo8MEYpI9
WzxzC7WT02Xbuj5+DsrvPm4Smog2ZOIQFiSD3gHY72cof1338fOg7z4Osi0Tq9hrTm/ImBS8gSC/
Zmu4YMe5YUP44iWh3ayL/+Psy5bj1oElf2gYwRUkX9mtpSW1vMvt84I4to+5AiAIbuDXT9I3JkaG
heYNPvhFjiAaSxUKVVmZ/CL7ALeFU/AgWykCIanqp1ui3DbTM5nvGEoRYQyG4ZfJ6ziJbkiLUsjT
NILd6H5qItIuGaAAkaoydFR3bZzRijv0Blg5VT3lneLux7EpCufTpMd6K+hfj9Yb/sBUkUXVGrBF
p+WXJKhpcAe22Ki7VeCdUMd58NMnB7JJztEliNKu76QNUWMCAPMlp4w18AGqAOcjyN7JV4hjQ4An
pqH+rcn0O4kiIRZ5xwgnT7RXW8yib280mL3+PEYFnRLAOIr2EkPM4K7RcXjLa5qBo3PXHYf2zT8H
kE00ezPzxSUpfCioAs/w2W2hZrPxedvvNxxEtEQdR3qOX7qQtM9i5M03QfN3EJ+tbq9vz9seOjbV
Zn0e9ToKBvZC4tG/8b3mI5OLvql7eNC53tQvWNfj72MHspQ/14kVOkE0W8gLWaL6QdQVz3wvRmne
UZcBEjw3itFDwceNzMnbpxw9on8OF8qxTvNZtWiyq+MjaQDlYrVMDu4IKNLSpvd8cLbIZd/2g/Ff
iEGQWjlxJNjLAKVQNP5o8WMBgdK+CyhOjUChINMggAAXlyCKobxeaOccJnWy84AZOYC6XRDnzAm/
oEcZ9BS6gB7xB/AlRy6SASPopK+fMtsaGXEACH3rkCeD/zJMY3kscwBDR7mTPS424YFh5EMKXQz8
ZaoQqU2YivOIfWJsV94Cgcmfp6kGEj5vgJG/TEn6E4weFZCH9cfrK2OxPxPv58+dRJ994L0MeOY/
6CBRw0ec3iJ4oKGXqJelLNINU7dsggn+C5tSRZI27ssQ1/Oju1YnDy0Fw9TGJtumYti4W81RU3gu
sB4diR5pP9QwhzIY229z41P1AZTUyU6rMPn20I4b+HyuWjhGSt8BoMlfED0PG1bx+0n/hrsyCfeG
qS45byf3CWSZ/TvmIO9+71VOGrwrSJ2EvwZO5mi5m5nSkOibchJE974fqu8EKwDOo6FnuvlFaTyj
ZS2RUI/+4qceblpSFYW+cRx/Eh8IClLQvBrkSAcP+6FL8Qn0xFP7OfDyIByzcgna7sGfCxpvTMx2
BAxnkoBEMNQDMpYymPwb1Xr5i+eyfFfBODaRh2UNvr2ml94LEEzB3aBkQy54jS/e5bqtvP1Ejv9i
+Yt1PQp02j4pD6i7KVwFgNMCNP4u+udFPR7rJbkPSHTqXfbt+pCWBTOBfgpZC4gsVPIiUinfgeEg
Outxao7Xv2653k1wX05VHYTQiHvRSVCFz4RAnxv07RKayZ3mcmNbbKMYQQT4fhVe4Xn8gmySc5t7
kwsd63k85VD73nAttiFWl/AqXM9FmwCUQ9rzCDqV25EX/7EJPBoIa7fKoJYb3UT0uSlAvyHTSPVE
VQDKnsG9qITmt6A/H040ctqHPo720YXG8XoaXk0nKlwdChdBsjejEn0PpZ+YfKqUbHeJs8RxHPw5
AGTd8noKgvacSHQyZDUD55EjmOQbB8tiKabUrccbNYl4gHukpD/UY/hYuvF4E5Kwv/dLgXumfWw1
hJOX3m/urh9mm6kYocSQMMq9OfZeJH9Ef/dXzefv179sO11G9BAFTC8swAtCyjT8ljjJDHFLIbJF
TsHP60NYfrwJ8VMNmi8URxzkQwWj+iWChAwfZK+6rSvFNoARQ4CCr4pd6JChr0D79AhNS9wMDiuq
jYjX9n3DyEsC7fh+5u0FsfzoH2MvjtgnJ6A7C3ixCesjtAbYS4zL/0QPukjI7dRsVlQtW2xi+kg1
8Zi1EeJQMU3FcY7x/EjrBaK9Ba7XjQDF8hSNTURfLYOAgGFMnTVDqk1GKHuUPi7COgAvqfKAvgtp
N2dqZuKD9ryvfJtl32KRJvffQljv9mPXXibp1Z8pT9l5TfLidnnP545mE43Sg3aGUWUTR1/TvmNt
3PdTzWgIOT/yInpU+27qEJwUN93cJRs2bwn5TCrAoUr9GERB8YvsQKI3ub9EGoS3jIunGEnT++uT
sJ0Nw/ypZKnbl/DGE95xBzRlpAe/T9uHNg+35vG2bHAM/PafDjl3oTxZF1K/1K5CCy905annTwex
HgBIqXuZ9v3/Jjd4CErnpW/wlORUFft2yZS/LQEmdqG1gwxJDvq4Qxk0nnNTSJSydw5gOIew6yCZ
FaKUJBMAKjMc/gouwmVbTXM2wzK5AfUMIFc14XQHenCPDXNExlK0XaRO9DiDOzkbXaE/TR79hqjw
4X+R+rWcDRNH6E9yHEc0k1y0dtg7V4xgC2yHJIyzicliZ9hsAgnx9POGtEISfagV+nHBUneq0nbe
KPRZXLdJGsjEwNowV+pMcqR5soG5IHThXRlt2M96xbzxmDFhhBLMfXHNB3UWKFZmddO+zz2XHgfo
bApR1LfTEk3Hdth60dqmY8QBru9K2jMctpRDzKdLivZHBbzKzXVnYJuM4QyAuFSVO/jqrMrpNoSM
/P3kD5e1Alsi7tCqK49zu5VGspwuEzxYJoVDRYhbSSfCfTcooLuSlrmPLFBbrY2W1TLhg9UMOWhc
DeLiR63XZIs7nIqCLr+ur5bt64bh98jg5QsIOi9Q90gOaqDOfeDprd9u8f4mbhAZF1Gjt0adwRZR
HYAX+Skr8ZD7/SXNNwtltj1Y//4qFte1WgC3G+V54NDsAvatzfwKGXSnRivMvlVaV+/1EJSk3Kng
f8tWDbdDgwbW1VXt+7gR6stRdnXY++x5CMqfoUYXjBy2ENoWYzBBgnjMyyWUsX5ScT9npCPqPp/Y
D5HnKJc0wNCmHCK34xpaXJ+MbUDDtv0wwUitRjJySj4uYw0iaYmu2ESnxaGdyWe0Eo3HaNl6fduG
M4x9AMyy8GJk14lf/tRCZSIp3hF8Ho+nB+qwYzdvIblXi3jDSZqAQSaiQoJBhj2vURlNgbAGD8YK
7hgK/+s2BMoSBprIQU83hMUBnGNYec2h0TXCMZD3OmkCQuioOUx+mtz6LTv4ebIFJbU4ARNGKJy0
5LTvu/NvdzlMeKGjrHl7/UTY1m31Da9sB1iOvvUbrs7ojkmzci5EplV8S1fJYEh6HCukY66PZDkM
JoJwpTGUDJmMJ90BFSUaaM2o4qcrmh907j9xnIwm3GqdsY1leATZi24sI3iEahFPEZ2nQ8eSl5D4
dyKs3k1Lj2ItKuXXJ2ZbQsNDuAFS4VJTdWYtCGlZQ/5TEch23QE6X33qomy1qb9mOwrGe2AYullD
oASeDrz/WRgz/dCOSt1dn4ht1QzvQOsxVuhW1U8yHCKcBdDirKmH1WAFDcjBbcOP69m+PpptLoZz
KHXSenOOsOb3xSAHfpzksAVcsHzcRBKKqucAfICUQ9c+vUM/75gVBco713+65eI0cYQxKeYopARx
RRnLG4/k8tCDagDurFcsY9XkvewbaD1yr6wTUm5ODn1bdXZVAu1JWP3/u6VLt/p4fQzLBW1iCcGK
kNRKrkvFdZ6Rmo9HkkLNu/U3JaxsQxgxAPXo1PWj052ZaAnUnsGmjZw/ev6lzpeNdrzfuJ43bgDf
sHkNrvYpX9zuTJvRH25dUXD2wKAsg3ce9HQ9+QUN9aCjz0jpTBQ0kioPqx+uzN3+xWlaKunRBYFO
d8OEjp1DRWdk9fctseEhoPIb6SKc2POk+/ZGgmwiD3h7s5d1IvYNvwBEM0o2TgqkOR6iaGwF+9d/
fI6mL9d/v+28G44BksfIQUMn+uIUgZuhGPRjKFz387jgdT237bDxkLL4H9/wCNSt1dSDgeACrZbL
jPztIV3mujzULaHt7VqzA/FYog5N0S7thilbHIUJQQS7Eba8RoQd9a56SDSlS4aQTG7lBmxPaxN/
WMc65k6NB8IK4OJSX4qKPIJozD8P06SROsZbO9bRx8jz5vsYxFT73KuJR6zTRjpDP7LnBLmXLPQQ
YIKfYcPYbKu2HpRXfgmi4XnatAG/oF6YfuhDmjhZFIBS8nj9wNm+bziMSLZ5XwQ1v4wNj45lXYh7
KORu0VNagjiTVrBzwtrlvQ9IKBfDwWmXHCnD5Od6z61poqJLD79DBBG6O2M4E4wInWc/7YKOX2q/
KA/+BLBVEwMXfn25bBMyzF/2flQtLE+fwHTxUzXur2HO9Q8we5fHkC/NXQUBz1utlvxcwFFsWKtt
jwyngNbbaHZ7Ul/Gknb/iLjr+0wUUXB/fU6WO+O3Pb06YipNphB47eJ5KprPa7QogKF9cnI/2nDK
lt9vog6TpuPJSEucMYUGk8BpvO/Atmx1ZFl+vok79F3wzlBInjyjpvoFfAztjWir/gSd3C19B9sI
RmwQT6RPqAADlRN4QflVhuj7+w4S13x+ooOi4ftd+/CXCG85cQ7GHjysRiinAQgGTmEZiejo8br9
dX0M21YY5s5i6iSFO9SXJaD1A9TM6IksLtr1931+HfbVUWI9y5M45rhXajdMT3PLy+YLSUS0j2U1
NvGIUMNjjRcn2OwIbcTMgyx1itf09V9vMW4Thqh4RAUqDPJhzZjlJT1PJE9vQ2Rq75C8f9+j1+Sw
/hdE2nZm7E2QIUDrUyrKmF3QilFlpdM2GbAsSAeTZiuEtp1e467PI017/Pz6olRRHz2n6v5DajkC
0f3U7zpVxAQPxiLEDYXI7zJ2U5R/SdwRXJwH1kR5/OH61rw9CWKiB1XS1HMPwrkLXR9M/tCdEbWw
M3pyth7N64X6d1BLTHJBwSpXgqm9/h9llXIRgh7QR1Z9T+JCXVy5uFuCbG/bIDGBhDUY2iCeNbML
KDiCw+Qt2Pm8Tci3fUtlmDg4C2M/GUlzcWeZ5JmGwE7Wxo1z6ISzJbNpm4Jh5zHJh67hemXDyT8C
jrrcBbD8jevCthNGDF/KfugLcItd6p58rGu0PmpUhE8cN1MbB2LD29qmYNzkQs4DyRm40eZq/FmH
NIs3Wwlsh9W4r1tEg3kzgfd0JmDBAaxXnFyqgehFXLAr5iSmDi8vBelVXMBvtBBBxjWhIPRba7bF
PmWZggkUdKFkVC9h3ABLGambyO+Cb+2CDpu5lfxy/ZxaNsDECoY1K1jpNjinbP7SQRL+AM2yaiPB
YilT4r3+501ULqAv5l2OSiEcdkLEXQJwc9YvnbybCfNvlvWNEIbHcZjVoY9wvgqQth+vT822euvJ
fnUNLiEPPA9l0ssYRP2x8GiM3iTFYmgQeABHXh/Etn6Gnfu4yVve0/pSx5P8VBdoCT/wuthkZn/7
jUhM4KCzdOA67Li4eMr5oVaOKIDiLmtman0fiqWssyJo98FrgcH4c8l8MAjxqnCbyxR6wXGZholk
QkOlDcjudsMz2lbMMHnlAfUWNSGgKwESo5nv983XuG2F3rntht0LNxzigIj16QEF30yJrr0XYAy5
JyGdtp65trNlXOc6nrhaWFg8uwMUOqgPFj3qutMhDjd17y1DmFA+kbgLOoLhgP0R3WJNFD/1fajv
vKXNb3adXRPOV5UVKQNUcy8NMhF3HI9yVaotrKBlm02evpw4YdgPyKGUA/+WTBAWS+sufdn3yw3T
FmBySoOAwzE61b0TxeIYSYgoX/+4beHXv7/yG24dswq63qBPm5GhqP3mWLX1TQWSyI0T+naES0y4
HkuGBHlmdEkkMzmF5Xyc1sSSmOkLhQysjob7HAIMcMt640FguctN+B6LAHxBRhW3LE/+m5auztrW
zY9odGlApdptuEJL6oeYKD7q1XUNThNYHkKGYQagMhEQ5C6BYXqBJPHTUiN2QA0EkN7uKe7r/Hbf
hpkWj/3yFAa5qF6Oh6ny3JfGrarkMIZo4d9Yw/XKeiMyNQV8IcrSl7IJ2EUBa/fbHINmVA9ekMis
K8L3spqr+13zMcF9uaODsse/Z5Uu9UHN8XSc0pZ8r+rc34ktIyaDnyBQnvttn2uTQNxXH+e1SkQX
pzk7qWL/Rk4MxKKAHGchC/dlSlW9qz2BmPR+kVM03oj86iUOPYoO0iEh3RGPyPDj9eWzeB4T+ef2
TgQDBht9XZXitKDN+lsYBdG/179uMV4T+aecfBFTjmTaWh+HRnGW6+Rn300aKO7yR6V+6LL+2chy
q5/bNpv176+80TQEwEM4iFcYiO7jrK1JS29Bt+nMGwfbNoBx5wsA7UJww7BL0nfzE6QIUNYtZB+3
x+sLZvu+/+cEAjGiNBkiG9G6ktxFeSnvY7/ZSMpZrNIE9EH8Q0RkaVHMobN3h64N5d0A7BKAMkup
OGNMlUdIGm1ZjSUaI8a1n7aQY0rozJE9b376K9Kz1Au9G2FCrv46VqmEHgHZuogskzNBfmHgEa6U
rp9zlFudAcA+7df/MI6WR3HrT5Pn0fOMh6zbHlAz8/pw4wK0jbvO/tWRq11ZyIHIBsSkUTqedN06
t2E813iJa+E9gRbrQwA2t43RLOfDlAXmS4luTtQRL5x54yVZahZkWqTNvnesCfUrh7SDirtTP+sl
1N+AxoRmCCkLlh7afFHPUBZU/cZMbBegie5jcVj2aRDnZyVwR0wpuq9XQnGdyCgT1fwvlE+bIzS+
Hr2+/ugBf7TLwky436Sg+QcVcyR+mjiSN/kypM29dLiMP18fwHLsTcRfDUoa1/Hc/OwCenczLZ/X
WflEfp966PmwUZ48vo/jkpjovyYnSwcOP3bxKyg4MemT9yPdCfonJk+gRpZ9HDUCx67T7TeZxG54
57pupY7XV2qNEd+IEiLDQSQjZ3oMeihKaKQqedy8R0One3Khv7Ixgu2QmSA/1wHneZcW/MJAt3Uo
0C9R8fkX8mbQNedpeW6S7qSa6ZjScv43xmPx+sxsb3kT+ecNOiTR4OOekN6vDsC5MPpM1+bCvAOk
CqiQ+rBCnLxYPLCq/tlO0Ma6PnT49qKalIJlS3Gio7y5FCCguKFzXLwHLlzcXf+6JTg2UYGJRyaa
OhXo7ZE0h6hM3oCDSco7kBa+tEU7bASptkmsJ+aVU6WcgpnFW4N+lrbosVvLVEOzM5tpigbTgkoH
Nze7EEiZInmdxndi8sjGb7fYv0kkiK7/OkSYgNi3oOffKZw16GFF/hMyF9lAGpbtV0AmJkzQiRq+
dKLhF44RRC9+TEnRZRQwgnFU7Q3ALUcnn78ss/NtCtx9cZ0pIMzLklcg44LASR49yVo8VoFwvsZz
2xwXt7jvRDfdFj04fcPUczcuDNuZMLyFUCptBjGlJ1rM08cE7WdPnuy/Xz/Xlo+bCEFdg256SoP0
xLyZfKhrP/g1j6i57/v6elReHWcPWngi6GcsV+mChs/35dB+G2oP2nv7rN6EAbZU0xYikbD6wIeW
BTQC+ZSVshj3Lb5JJEgoWLLVCK/S8iLyM0V5N35QXjA2p+tLZLkLTAAgXiCyU2XJULZovU/QrtJf
NHOxH5q3G08pi+8yeQQVjTtwQvvNBQCYsjw0ymcf0dk4fCnKNnSOUegnn/dNxnglENa6fsy9/KwL
3RQZ5A/dh4ksEOCCFki+lVazOJrAeCuwHO/1liMjBeYaP3OQM2hCUKlAUeYrSeX30KtuPG8LNGkz
ECNtQJoEjQst1J+AbOsOMhrGh6DZpBKyfd2w7RrA72Ee4+hMeOk9SAX+vbJhW3GG5esm3s8Ff3xc
OkF+Lh0VHdUIeQ3pQQTj+mZbtsHE+yXRmCS9jPJzXdKfyTwAqx2R20HhZRi244eRTl/i7XYiyyE2
VYLVpIt+iqAY+LuqiAi6P0DVg70DoqfJ6rncp6pMTODf0LRkqVIObdC1eukih3vc5kWwGLvJHKh9
p/PkUNUXzafnIIkJqC+6/h00d9uv1zfFtuXr3195XBc0wUWSqgr07PH4XsZIqlXhpqyK7fcb9i09
hCcpX6rLb4LzpvbyjANUfM9Y8N++32/YdtUjCVxqlGO8yE+eK0V6ZFc9wsjN9e/bZmCYswR6JuoH
UZyrKgyCW5CBk+rD2LdOe4tmomWrBm7bBsOuVSDmvkZl8ZJ0dZfpBJRuWeupYGewawL0FM/HHHSA
/BKGU/EBH25AbbJM+sf1VbL8fBOeJzxG0yYQ9OSj9JeVo+I31fq03/f1NaPw6ozWnNUsTFFzZUXi
kGOVel7yPudgAd+IRC2+wiQBpKXO56QEjAKgVagXub1/6/lseV7L0ohEmn22ZlIBurKb2q6HrU0s
CiHIncbtf632UOa7vk62aRi2XCKxUkhelxfSo7ZT4lAdZ5AlQVSgmU6130Kycd9Aplm7LcKOYiov
dJbVgZZddJBdIR+WBu0cPmfhl+vj2I6VYdy6GRbAqSt6Uu2Y3OX1Qv+NKS8+XP+6bbkM0w4d0KfM
YVACU+r9YqOTOpmQ4ccKl9HBQ8SmNlbLNgvDtruQTwF0mHB8FS/kQUQ9r29TOgG7cX0iluSxicED
MY+oGMh5Lt4yNhM6Z8fhPXhb5LsKAqb/tLHyv8Yeb91jrMHV7MLF7DN7E56n64U1OlXFRcxN8E05
bv4Sd3l9vD4ty7q5htmjkk8KwWtcHv7cPEF/mXoZ6cUWzsXi2U1IXkunpsJeNJeIz+IZCVH24Bcx
VAtABrThuGxDrH9/5bjUQNqWDUt6+i05xHj0TzlDuwywi+/Xl8hyhN116V4N4I3lqP2elpcYkGg/
oY6frcLLo3bKk/TFPjlAiJz8OQxhTjoGo1NcXD1BB7JN7sZI6H0PGhOZJ5q2X5y4qi4CGsxHDqd4
2w3k4zxG8YZ92LbBMHQ3j/KJRGMBerqwuSG99o90JPVxCQEo3bcRho0nk8q9YFDl71yGTt3ki9ut
ZTUgH45ujzbmXTYRmWi8FdSk0d6bntyF/lRtAdGqGVXe65N42+AiE4gX5swtnYUWF4m0zAc1T8Q7
osu/KTfMwfZ9w6DR3A+mzAAZZS8s0qMYvC4H40Odftr381cjeWUMA3QewSgTFRfSzv27pqiTy4TU
wRYsy5KqjP5i70OEM8y6G89Qhiuf1kJd7kKIdSj4wUV3eTYF4Ip3BW+eQsYqSIqinxx16X2TW9f0
1eQ8vnh53zTlJUpz8p66rWAHWfjOhiOxbY1h4X5IGO1zZLCjum/TO74MXf/UQipr2rn3/p+/n4Ds
Jy0b7L1W0Xyfp51At9fi6S0wwnqG/k6RR6lh4zoHoVcJSOeFTVH9heO98dRr/pHoCv1CYN78kqb7
+GQjE583sCKsgqWALrngKYc4ZJJPN+kgtvbCkouPTIAeIwF12h75Cn8QLy2YLld+lNmro2O8ojdW
lmJkYp48NDFmu0+YidkLgsgLGhnhLqmi5uR4sv3cjdHQbDiXt68qtNb+eQBYGsVERzPuELdLH3Sx
9sqTURxEwqdbF/IUG+O87ewjk99vEOkUhJBoRaVHPpT5+oQiyfIu1VGzJYBgOWuJca3PIxRhnXHC
EHoKM8HZY6FZQDK/d+AFiKcOMRj/9mUsIxOrF9ByiUfaFxcwa4bstnGEN5+SjkX70mPRX/C8YkHn
G8DxT2KZWJaPjc5EHENO+FOeo1E/rMrhkfdyXx04SgxPUCZTkecprsremR2QP/Voy1w5wLqwPQif
v69Q7NpIZNpctsnFt/ROnUpQ+l9iJMSzpfb/TdPhQ+Gzz5GgfkZaqKKptUtTNO9B5fwwtc4+f22y
9OU87OsE3doXvw3VsyhGQpFw1MPG5y1H0ITxhTpwZdhgYkDbFBkubZYR34fO8bz8C87oOhs8yo67
rh4T0IfcQRdB2Q14ZLSBz40oj8hRbJ0Gy8VjAvpQPg+npBpRYpLim1IABrU82uoXezvjCAfzp8+R
bImEE+kUUi70jMbsm1LIMhNj8Jgu4jHOyVPTb1EA2M6ayc2HKilo3kMuHyYN/N04zZkmw6eByQni
KDhjJPYOS1y881aAR5Xof9ea5r4dWhf3VXDgsjCnEBcAqt5PmyUTDWVzVtXhlsbi2w/MyET6aZbO
TdVSZKdQpF2pIaBd5bPwv4kPlyGG4LMEe8M87JQWjkzIXwzi+lg5wf+M581LcoRU61bfou16/UuN
F1nISrOhuTR998Rxmbq87jN0M/5qHVAKQ5/pXRsCD98m4qELqi0lEMsFaEL9hnJR7pj7yYm2iHpK
CrWhGolW34Fn+t1+dP0sWO4/E+anIsXZXFbdM6jw1HvVdbX/riq5s2QO6ULn/vooFrM1cX60Lcaq
liI9TwzW1YGnjgcgjrv+cctKmVA+CZ6OwHFEcgI0ckyOZBrze7CcqZtyRDTn9276/vpAtlkY/oEq
3jFfohlMDolzBvxt+lilZbnxJrR93QgTmBOHY9EDc9I1ufOxg9jQfNsH0bwPkh6ZPH5QFvHcqZyT
0ySLf8IRQGJfQ+oHEfzWa9N2loxXAV0g8h2PDT2jxaUaD7JKEOWU4zy+h0zePunIiBjxAEk9EnDf
aZDmod5yaGLCznKNeTZeHrZJGC8D0dbtMPoyOQmRfy1dqDqpdPwCMMOWsLRtAOPtH9aDNzSaxqea
duMh9NNzyOP0/n/xMLcYhAnZy+k8Bsjsxue6j+E/0BSpZ7CvJRH9Vgn973VjsA2yXqKvLhGB1k5a
gLMEdaa5ylBhyjOwMF9kSoIbL0V75PVhLFZhAvO0jpJkUd7wzHT/ndGE38W7PYcJy3OL1gunKIpP
7sirS8m85is4/+QnyRhoBBddb3LL2m4RE5Xn0jKvWqDRL46jP3S1VB8UXQk5WtAwxytZQI3a8qdu
1NWZsvpnSbYA8bYFXP/+ap9CQEqGWYDdTSiafnB7VF6y2Gn1PmRtZMLykCqblet35BymKNEyrko8
bAp2u2/7DWsXS1KqZaTqOx4z4Fx30afzrWx2groiE4kHpmVf5VAKedYEUofg3kZcQjYZAmxLb1j6
oAI5uQ0Zn9Hq1R7AVV9VWZTG40b9xhLUmxg89AazZSH59DwN4KlBKNcdxACQoiqjE95JECLc7dpN
3F0ZFKHmI1fPPq9+JhpdE2U35oDmb3YaWRbLxNfplAwUoMXpGfCue1VDQmoZJmcX/jYy4XU53iSM
l7N71gukFNyk8A6l6+obOg7qeTu/bpuDeYUXFMJq/tI9+zKlX8G1X5QgFZ7TLbkzy9VhAuwmomRY
DKF3pjJR312Ovhbgv9mnsaj1hr+1vUtMmB1pSLUSxntnlbjlOIIySAf00Stb3FuZt6Rj0mflgDrC
/QRq8T64BbpoEKD2cp0xKR/CtFYNATdbBD2J6z7ANmvDB9BlTnpHd97ZT5L3iQJccQBbyKeOTGrj
LrPtm3nne7oD5VrjnV3u9UeWorO4iCC3cf33275uuIEmh5y96pAAhGiZPOUTRTd5ybfeJ5avmwi7
YZ6SToxMP0/t7Dw20Eg44IUkjrt+u0m9F9aznvKurC+hA9CjSmRwctZX976vG0k+2bnoQwcH/ve5
ZvOhWoL4vmAy3PjttjvXBNd5LG0oHRnAdUiKun70EYph6UvUkwSy8GC75U16ZlAjvXV11D4s0/x9
37QMN6CIpiUjJQ4s7xy0rbvBOz15X69/3GINJtpOtF0J1Qv4mBI0qJe6nr/kNF4eBwIph30jGGH8
FLqw/5mQ00DGT25ay7uyZTTjpb/lxywJAhNh14ToKW2q1Pm3ANTutkIvQjl7j10NTiAPV9oBScWf
Ttw8um67c0sMC/fDCJn9uPXPgK3r5IZGguSPhS/Bq3J90SzhsCnTWy5emXqd755/R/XlRD6HaunQ
Xpz/XEa9xQlm2XwTcTehVIX6QQXn3LT6Uz7Q6TP48aM+6xhKJBtXgG0QI7L3iYOg2+vdM3h66sxf
n0BlHbinhnrjvpe0ibYTiqs0TwL3HDrTl2FESqOZd3YURybEzu2qHqD2pD8nCp0d4JxENiiLfSfd
SGZYTq+JshvLaaR5MNWXvEv8bA4akQ1V+ZMK9V0XeZDljsPASRw9OqTa4m207cnq/V9F8TJ16j4q
cbzEqs31e0/Cjoc3XqC8u+sneP3UGyUxU6lX0Ijn2hvcM5TZi4+S+A64r/kW6MQ2Af/PCaBpS1bB
QPsz/FT4s0yi9L0sCMjG56JtPu+bgWHkpC/ijveYgYz5gI4AkHcTITe8om15jFucTXoWA+CP5zJl
/j9ETfH4yEFxrTeW3+JATMhdGddpCqY/cvLjUmY6RXbUdaTzyNNluHNWmYVdi/QX9k6h34P0rYsy
ytg8Af0vPsTJoLaKXZZlMhnwEhayNphccqIymkDIC8gu78Grse/Hr4v3ygzcvOFjlHJ8faTOWcvA
OSMtH33a9/X17P7/r1//huWcmzR3vnaiIAajIISCVt740GtuBurlh2aV9rk+hC2uMXnt0PpY6ZnO
5ffJgTztyh48OXX72V9zVFyi6S9w0i5rJVKHI/WiR5AAb/G32U6pYcbJOIDzLnCiE+tX7Yr5y+9E
Ip5Sv+aIbdFU2c6QYce5auQQxwU5qTDP/yF6ET/Swi8+Xl8+29cNQ5bcZbxYFv9//BzKeNAGRNSx
sTmWy8EE10HJsHGGSYenlVahdpZfrsd+uMnk3q40730iniqvl/cB/mfXdP4C1bWph+KxG50oqcQ9
qsv+M7AsbEMhx3KcTVBdMgvmVotbfgdzLJD9XFCwpVSg3/+8jGwT6m/ZEhNbVy5+ie6KovxOSqK+
oBDl/2iAQ9y4r21z+NOs/w8E5UBjALXJk0jodERG0c3CJiSHVNF9yL3IBNYl6dRCgNaLTohn+IMQ
PWgZB1TwjhHoDjfSPTazN2F1MvdaZFnXVXKRxPB8X2f/l7NvW25bV7b9oc0qEgRB8FWSZcuOZxLn
4sgvrFiZixcQBG8gSH79Hso6VcdBDHGX8pTyAyGg0UCje/QY3VBvz+0Rc92ZjcbmMmL4gUjUfBBj
9f3yBnMtn+XymUYYA7IBdmBV8/03+Q8L5PduXCVNdQ1guTs4QaagmsDeplKcXYTV31NfltvQRwrr
8hRc+8tyeWB8wGXp9/krsjNgcfPYXG2aKJZXacUBWv7HvfE/JKUj4IJLhAdTz39PwG/Lelv2oJm6
ZgL0L6hd1Sr0VIZYItlPyYZJUQ+baUQHyeXvnx/cf8d+1Ga8G+LWP8u1iFfWE+LvPDpl02YkWfLD
S/L+lk8ijreemr9dHu59i9O/aO+4MODAJ+ofxCJ644ORxQ/96iY4d91cN8J55P9/lf/PPJQsScWi
/qFc/2iNWbaJnOZNGawGtO/vKWqr5frQ7IH0kQRAiSC5ixxYdhj4at7FtULhn78/CUslAuQPf4zQ
9toMedpsyipgn1F+lCuJBNcELL+WaIMxS5qJV0mi/GlomlPcpdFVOS90o/75+7lfVkRFRv3jk6aE
AgXCVy8Ffd9l67p+uuXPJAImooAW+Q/RKR/8zRNw8iyo/LUXsOP7NqIODflEtXEJBDCb2juuixgQ
DJmqp8s///0gitrQOTWQ0ddIcz+revrmQyLua8vqB88DULrxenJzeRTXJM6+/sYFvIKUswoZf45n
WnwQ1eCBZilPvl339fPc3nx9rqAfOo5J8pwRNAl4RpBPhqxyDrp+u+W+nOVZ51c0eT5DGWdkZbeM
jWtN8A7fshFyXIRJNaksfdYzNDFQ0/9UdVDJ8c5yMJcXx2Vgy3uLdvYJHcf4uRDxV1OEC3IC2PxU
YoSpztnKk9G1SpYHM9OREDJe7aPsCLSPi6Gp1A1vkOpamYdrAMuLdZUyKOL4ybNsdbSL1BC8trKd
r4MqUhv0NjYJsIJVkzyrLKrukp4OJ5N74QrK6f1InNqYNzkOcg576FkXdTPuaDZ9NuGjQJjBtfmm
vNLf5eCO9Zb8qjCT2rg3nfgyzmQR/6A97+9VX4gdR3n5e5ck14FV6V/otxh8+bmv4h9QSqd3zZJU
+6D1JLj667Wu2+C8ed4JBWwQHAOPS24GXt2Tlu0KHf3Ly+aT5p8I4GdmNN/8MgKzR/1J1fyORGh/
A4H7Za9x+KWNiBuNbnWCfq3XaEQgsMvTM89GCZxKEQ2et7s8iGNL27R3vvJ7HfQJ+5FJRk7KEPMx
jFFBuS7usKFvbdoWHRNh/FyL7pSTLN8Bh/EaL9V1JP3UxrqhX5KF5VLy57TM9LNu/NsOCnVfr1sc
29+HWnFCuHgpOQ8PwaQbuRlVnq5tLtfiW/d2sWifxbOuXmYJPHemx2FXocftutPKhrIFIBEUSz1X
L/VY0RsS5P1GmG4NPuUojFIbw1bknMfaS8SL31fQM8nqbTeau7CEakW4TN+8Ud6mXbwfc/bhrN80
tPXKA8zx8KM2wG2ASrDWU1u9oDPppe/7O+7TjznYGfGaGTZjZvYmNLvOl6czZePlreA6B2wCO9bj
44FXgeqLjndziDg9+t2mQqB/zCJ/2+fTz/zMTo9NLjdncGqV6j0jZu1N4ji/bY67kqUTbRtwjUEo
7zFr9FZXDM1wWfWdIpUWAee5Pa/zXPOVdXbc2jZATgdTo6uwpY8Z9b6rSn1i+UBuUjJ86ShZw8Y6
XMCWtPWzJitAVlLfty3UdFkKuK+JoEZy2Wqur58P9TdRmRekIcVjWrwUieo2WefxTznqhD8vf/13
5/E7d4NNdCfaBYGNaMTL3AA4eN4OdTPtazPuf/tEXUKCvYE/oK/ebKtlvIsH+WGi8ZHlEJpSuKQi
b60J23Fb2Cx4QZyQxvMle0XfXC62TW1wTIF/LvhplIqvu9NtJF3P55pw04aP/XBOTRSZ3hYLSmGx
XCN+cljMlrFN0ZlBqUrII2/yl7Ydon8qicLFZYM51sgGz6kgJTFyXskr7GHy+5ln8T73ckogEE3E
WsrTNYWzP73ZdH4VjW28pPRAgurJ7wBoA3vRGibf9fHz1N5+PKFBtrT4+G8dVs7mnyLFS+a69TkP
+ubjSJCTycs4Ps7xhu9L77thwA3XADldOYL1EjAlBzFkiRFI2KSb1Is/gat52HUSEPLLc+D4re/4
pE1V1wqhq0Ayemi97sDoPUHpWcX0RgHzUDH/49jQFRyOI0lkg+WgiE11M0f04ON87CXe9X2QbsHP
8S1l5F/Ng5UYynEO2/R14BpFH1ksyU8WMpCNeplsNkGZ0S3NB/otreY1+ijHQDaALu/acNDFJF6m
Tsu9XqAYOHIFpRWC0GEBudhlCzm80MbODT16hpZmxjBRNt+xotoDM9k8glpqLfJxTcR66vujHOKB
Ef+1yrMo2XSVNpu+5j6EPUD/wrheC4JcU7Fc3YTT3GZgDXgRI2hZ2lDHd6QQYhP3YN+7vFoOh6eW
wycxT6Axj2u/UdCq80XnPURmvPKsshF0BbR3e8hM+a9ICQ8Hhs17f3aSyz/dtTqWsxeRUn5K6+ol
kUX1NHVzcWAd6IquH4H8eWBlBUrcfeeVL3ICTWCB9+sMaPehSVZRAA4ntxnoxqTNTQmI4Ws7if00
02Ub6WCbtPEBrMwN1CXMSjDhsrP1FiDRIPQAhfDXohiD27b1IKpSt+3irZwijnPRxsWhna5IRRgm
r0PmkX0ZZJAHrz1+z8NuQgfcnO5mMS5nzTGyv8r8NlZOCNryKZ7oT54w9tzMYGPmUM674aB+XXEO
xw6z6ejSaU6CHC7x6k2svp1Q573pwroGGyposy/PwmEXGzQn87lv9RLw59HLxEd0kff+ZsG/K9+A
NiHdXJnBGwCCfIWxg9ue1fETC/RavdL1689/f3Ojz347qsAT9ANHSekrb0EpvfHCVRyxa/0tD/eE
yUIPgiIv4KD96J/5IHIzegcSdfTrdctveTjpjSkAugxe9TK8LiM32wEX+8oOdTh3aL3voaw3ZjEv
6QdwGQKvRLZ+f24DEgAtjX32kvjtmve57GB5t4GmIwbr0mMV6KLeS4qOst0ScroyE4chbCCcgghv
OnSZ99onaA9PYwS2bRjIbDPm+dpN5BrjfLK82UvJCGqfsjXeawPVuo+/OVmD0OsBQ47WEnqOZbJx
cGymNS9Mn77ycaye+BTxX14OGO/lvXS+ld8JDW0gnCnqOPCWxXttR0i050176AY8zIyHCHRAL8rK
ieEa5rx+b9aphMBU0Ze995qjbrJFlxy4ABPozBf9f8/X6yj7qa01q/yGDlUfTEfw2XX+Vqdl2n/2
prBcA/a5DG55t4HKHlpxhPcaiREVyal8nHKv280QB1i5lFz2try7RT+fbpShBzMv/c+G+/zh6s4y
Siz3LoMlluh+TV+LHmTpUWD673pCi1/fEH8lLeSagOXXvNYkoVFKS5AxpubW19L8m2PRrisb2iA4
PaNHaZ7y7NSVINqCQB27HQBz/HXZHxz2taFvZhJLgKpkVEJsNgnCbesJZJdmyJ30zMtvLg/iWCEb
AMdG2gNbPJJyMyNaQ07QM0356IFRYFl7VDpCG5t/TmTA96tOxBiiWcjz2AKQr/roQ1aW6Z0xNfiK
6zK5j4p6JTPvSMXZTHQz1e3Mmng+IpfEPjRNUBJ0dy76g4Y4evEBROmyhLhZUg/Q1ZrTju0qUQ7h
yvniMtt5pd+cL0U79Q1f9HxswaO4r/v0k5dV/CEfi7URXDazHL8vQCcNWRXYLKtBl/8broUc1sqm
dpnLcno9oAPTFAN8RscVXXbiLAsMxYTqzlShuYnSYtxO6VhHe4CIRm9lH7psZh0GEC+otT8UyzEr
zd7jy23UHSvaHBLE9SmgaGH0tSXNdTfN78z1GxO1hR/1phmzU8bLZO8n0Y1vkvFR1uDObaY1NSfH
RrCxdcmUFq2IlvR1DACtgrBBM++mIRZPs6nldexf1MbTJVr0oAOd5mMNnsKNR5HOhOYqGq2gzL6y
oR3bzQbVzf4i6oUGHlKXHqSBCLDk35mPKV11AtloOjYyDhGkJH1tU28R+wXSOWAMyKM1zmqXGc5/
f2NsuWRZGZAsLDekNuTGRIDuaIkswDjL0+UpuIawXD6Tnt+B3d97LaG3++23KBC0P5rHLKfXXWR/
gelE2jNGB5TKC+CV5bBNNfQ/tlDp88I1yLjDBW2qOjEJvxRNRD5Ixj8pIr6mA8roRYZzi54rN6qr
x20Rt4dFTvnzdStnuX2PXOwwK5688tLzjnMQf+2rVH1tW3TwXB7BEe75Vgggy4yZuen4QU/1TvTR
TQsN5E2Ym/2ZruTyGO/bP7QRdZxDTCsc/PQ5Rv59l0mltp0PaZm6LeKrvCS0IXWqVfGgwpQchI/u
a1yn9S6OszXuuvcXKbQBdcCEBb1IowpCTOBJHiEGuCsNfZFnXt1NAkjIijFcC3Ue/40vhhAm0OgS
4K9dbdS+AdPYhmZxtsvzNSXk9w+r0Kax88thiuY5JB/QNSt2Mwn1zUBW3w6ur1uOzkULKatRM2DE
hC+2xsfVyPlawcq1Ota93g5xz5KFpK9nPxA1nuuZjD4MBcp61+1T+2rHi8fPTUIOWUaA70EzEyQI
5h0U054uD+BaH8udiYSUcjnP3mthUA7dpSoqm0OpoRO8MgPXAJY36zks/5uGEzU6dn/yqeqnhwwx
cXt71QxsLJ3yRxFC9qE5dlNobhdRkTuvXFPufT+hEdpIOgbQdc3qkXwo6v5RjCiqGIVSI0uHm3OT
QtfH4VUvN3Cn/+loBOF2kiuv+EGKUud7lS1xv0lSbehKlOgwhE1EB5m4GbphfXMUU6xeYrAXDzte
1GatRuDwBZuFThZpQMraA9dFLIqbNKzTDa/iYLOenHYZw/JlMavCT1DsOhieZjtk78lGgSNnLwzq
29CKAxcM8a9cLcuzBSc6q0mSnZAv8yDM3ntR/mHxWtDOXN62DtBF+BfvnOdB2oyAVegcPxOQWKGN
52MBHkWJEvas24Okw5exkxuwGd1dHvP9h0Jo08+1hiLITPrsNEPzGsRSPNzUBgKM9dI/ybSrb5ay
uBtrD0Iklwd07TnL+SmuqbEvJD/QJQAfYQMOjEbI6+B9oQ3Aaz2qi2BpyfFcF85TOmwLWq3Zx/HT
bbRd2/pFGIMl77WouPyCaLpGL2SYfb68MA5n+QtoVxeyhrxVUm5EsPwE1CXdUc0fl2wVyuf6/dbF
zeY+nAqI4xxbAk50XYzsHjLLazR5rt9//vubsEAtAFOWlIYHENUnWwZxWrSoIsu75Mmv61boPK83
I8wTeGwjOMiRAOJKe1FBnZlVN60M5v11I1gujjR1wZDYRYq3iJ98b65uz9vfS8srb6a/oHRo/g46
1etyk3Z+9282VQVNtknlAxm/uzwHRxhoc8e10LQMNDPkqAZwPSGMTTcznpzfwm75Wbagsbw8jMvc
lh9nAWUCqgTFiUqfbZBV5rumLuWmPhO1XDWEDa5LfKqGopPkWIHL9lbOoruJO8VvZGPWcNkOl7AB
dlLFOeBefX4CmLz9QrtKlRu0P1xHHB7aKDqjhZG+SsPDecf2vv8fGiX5Nolw6F1eIoexbcScmWgP
3fiOHDsdvqANOdvSCJD+aqBqV3WrrS2uYSzfLqa6CNuQFj/atD7K2pR3uiPPnM7VHeh3ixV7u4xh
+beAeDnv24SXG59HPX+RIpLiGXJVa6Gz47KzgXAzr6FVX3fArfjx1zbi/gGadMlWlDgEvRGsFiRM
tl5RqNfL1nFNiPx5YAEmPXcJqExOiWjaXRTSbgc+JrVydbuMYsXphlYzi6WkB4oX0g5igfw/aQEW
zyABUU4O0aIVT3fEWDbqbYkKk6N4p46NgHBN1b5mxYjwR0z7MWVsi8b36+rAoQ19a302hpMi6qi7
CSjvoAekZOnW6AAc87Bhb3lCGHTfx+LUNo0o0AIGSc8mjPJt3JbJP0ERezf9kKU3l23vOB9tHJyQ
XpegYobzUYjojmRcQ59U9PsmRO/0dUOcN8ab+1CASGoheNcfAeabyn0vo+o2hho3e5gJuZKcMLRZ
5EwelKkwZXwgAzpW1Fjph9Q/V2+Lau2gd/iJrePaRh5o0loZHmfBY/StsOLwf+ARc33dvtQRu5Kw
SOkxAupD/wx9Mkb3kadjby095bK15ed+yPM6j1MURzJd53TjN+S/Sb7+Ll9WaQkdaHCQnVv25jrS
nRD1sauCZwpSrH25pMmXAfrz2zgDsssE4UNY4UUahEp/Uaye92kufl3eba5ltC58PNLRJ2EGeZxr
le9K3t5HCZlXvMXxcRsWJ4WZIQUZs4PMmu9tR8x2TFYZHBzmscFwrQcJoKgp2QEgL7kho0xvzujB
Ch2hV2V2Q5tITucoFjVhwY4tOiS2qBeH94m8UkE1tJnk+k5NtCrq+pj6Q/cgPN1+ubqFIbTBbxVU
jOsatbYjgKkzIIjjArXJTGZ05ZRymfb89zenFOe8nqPFL09pUCMhDHlt8Fz2UERbeTW7rGu5t2mL
UCL5FR9pld79VuuOwu4Q+BDovWrj26qsU1MooOVzeeQ6QLHRCz2Wb0zL6e1137fcWnozCM9KnE+E
h6HcEyCoy9vY8+nyfN0AludGYY1nXyJKdLq1010O5e8vCHmHlb3vuFZt0JuOhUhHUMmcQs/46aaI
Q1QdeazGTT/C17YepDr/GQlb3VAOg9uYt6SfORNSidMIMY3N2E3LJqzIsklNmO0ur5gjtLIxb9mQ
xWDAZtHRZ17zWHVZTB+hpz7THR31mG8rKLa3K+vnmo51iwMyOMYiwHTOmcXNaNivuaCQnIei6eXJ
OBzQRr/5ELrIJ3RwnVokrtot4BnptAsLlV0Zh9j0cE3jQTYuJ+wYYjI3hOovJsnaWz52a2eIa40s
H6fQw0V4FooTWmh/SYWTlXnhy5gh/LxujawbnKSiWmomilNW60jdqiqi+V3ciP7K0NaGwYW8FQsD
l9AJPNX+vQdQ8Ge+qHKFMsW1Xy0Pz9oG+hjZXJ0UNubnuWzhh9Bh+tGwLL9t+3JNQ8qxlWwIXITn
H8iGKnqUDbqld32mA3UAz7MS1x1VtgArCbIMpBZ5eQJNXnZTU9U8+fOcrim8OPaRjX2LVN1NXHbs
mIY9f2qHitSbfOLmBeSi4Oe4vJfeL8GGNgSOBW0YV33iH0xefT0rLZxbFnyhPrUm/qQH/Q/vH+vM
rKQNXSY5T/XN9erVXSwFmfNTBAmMGtTn1ZhvoGASXXcU2gg46KoN0RjQ6kRmApUQwwAZLOetXPr+
tfTG6xTBQ5sJroQijsCpGh5/l0a7OZnu9ZCNK09l1yJZ7o2DD5R5IJk98bhYlm0/9cu0yYoque4M
t1FwmR8DQFuJ8BiOuAcVaAOqXOpNXK2qtzluWWJ5uNRRmlUyDw9qWX5mU/SUkfo2BcTm3AODSvPK
QjkOkr/AcJ0cNZ5HOYI1pLgjvnibOWPfvQmdC+hVvK6SYoPiKETupcr76Jj1PVrJUwNxr9tpgCj8
yqZ12NsGxLXgw2pTNCUeO3SJHM45hVOS5vka/63jGLHBcBx8TqDcqjvEObCGaur+U43uPMAgi8Pl
M8SRqbLRbzwleRVXXnli45iGO2gG55+9APdfjmoA5yo4RAAVzqjWrYFTHBvMJpE7qywbkwXgAkSq
Mivy8jDPGspUhqXHkeKXQIJpLXfsMo91nQeKVcqjuAzbOfchRcWjBnChWvOV69D1fcvdE96hbbcV
8oQWrvYjVHVAWs20ao+XjeP6vBWwM8hksByig6egqYJxVyXA7+5rqN6vIFFc37d8ffTmXOgSt6zI
S5ghZ+I/DWnblXSeY/PaiLYeyjWjpIU4RVUUjDdoWhk7pA96Sp/IOK2ZwHGQ2JA2BmnlmICO7Bga
xTN084BRz4gNDA2aqp3Il4B6kHdu/CxZcRnHqtkItzoIUfczqjiVaTrHG5Wc8QQshqD77iqz2xg3
1Q+Ks25AHG3apdn40WD2OkNxaCUGdRnGusm7OKnjhSp5nArqHaAL37RbmtXNd4BT1jQOHbGJTRqn
Cwn4SDWJIx3Qw3A+vSjR23ZQ7Eahcel3h30BbmTPeNc5iw16g1Lx1AfI6x7mTn3vK45nYAJC9zXh
bdeiWa4uOuQWzuDGUzhEX7tzpJuCXPv/8DJwbWTL2eMgiIYSlIQnmhBv29XRc5x0zXMloChdN5rt
L28u1zwsn8dNPkEtnMojRA6fcciTBzkYti3Mskb2+v4BT2x8WwsQbtx1uHQTvMrrmyGa+zs2pOB3
qxVDop0ABgVJEijCXp7R+/5IbLCbBM82GuCm7ETCuvAgMzscxrDV9Yq3uD5/nuabuJfgcqq16tkR
5APlx0wN+VcPwopX+Tqx2eIoeP4XFaFwV3DCv/V9ndwPabWsAX5dP95ydV61k0KHxH/TnaQH726c
XdlDhN6IP1eGhjWiRSipA2YKI9xDqCzOBRrMIXQx7WoEqmvNSq5ZWNd4tmgNZhvwYZjU6+9Z5U/N
tkJRiq8Y4X2fIInl2wlYnxC+AZvi9766q9DT+EkB7P2fapjXNqlrCMu7xw5cmXOw5KfSb/v2s0bz
t75LMw52gQ3ScOGa87nGsdy7H2a/TNqiPqEI/LNI2+Q7qlFfAWBdw+C+f0yBdvdPo3e+l2utUGrM
S8lvKSvrTeqzYauZ6m97oMmv82ob/WbwBjFdPvAjawJ2z1I/wqkBtsW1UoprHpZbd6pGQ1eesiOJ
dfcADTwgJbI520nd1YCzdsPKQ8dhEBv61ntVRSuVRMdFkvy2H8XX0SflY92DPPmq888Gv6Xou+Bo
owyKDcjmFWJqiOo1uyFvonatNfd3cP53tx2xaeVSUOM2g6eq49xCsA9QD/Rmoy0xhXQkPdeB8Loa
f9/pIOn5dCYQ0bR8qsfkriy87xQ46uumah0EfpTFaaF0dGDBrD6QxYAptEuH5Upda/IXMK4Z65BL
pFIKo5ZH2gxQY1K5acedKT0RbvPCBO0mQ1g2bsKOQGByRgp3jy4xIFJKLsm0MlPX9rTOC0EGzjG/
4NEUi9hyUy63APPU20Umv7xGp1e9AIjNUteH+dIFpWDHSUJJaxMw7b12nV+uPAEcB7eNkvMigxOI
DvXJaHJuEUumgumXHpzLzVrayOFfNlZOeyJeCKP1qW7ih7on866uOZYtZle2tBAbMNcPfhP7TSqO
bdBGu2wov0Yl/nPVlrYp6Vo2w9LFDIprv+6ACwDYjDXFmsSYYxvZtHNk7mWuFVaH0eAjotf2tjV9
2+55XN+DaVTz28uzcFnhvAHeBEnQaPKQYQnr0zR7zVayYDzo2le7bC6C64iOiU0/l6Hcs5Q0io5N
rUezC0QJCmKKgPbp8hxcm9WKAiC8XOZZ2fGjSRsf9IZ5AUlmNaOX8vL3338SERsvxySk6ui4IPFR
0v6bNPXU/dQj2ue20TxJs+MxCKi26Or3UB1dUG762JR1rFe62FyzswIDX0FGdKaIwnUYi29shFrm
bTlCRmh/eXaOqN/G0GmcjIWpQdWe0XbcapoNX9tKPvUIEHZlovq9l3rJWubbsa1tNJ2BUIyP3u/z
UgK6cwYuFxlAe7NUH7wKQrKXp+RYMhtU1xca6j3JOeyM558S7/ttkE3lise4pnD++xuPqWSJ3m5w
IBzDMvJvfrP65TiDN0aYYde3gV65SFx2OXvsm3F4OlaSepU69ZDDTiUgCaBv7e+HUca72UvlYzhA
ju7ygjlOAZtkjiOn0HuM4jbpm/y28tvw/wEEyWoJ0GUTKwJo8BaQo6mj41yFSOxUeXfW0tP1miSn
awr2IeBRwWISs6NJli8ZDcC3SLbD4l/5ILNZ5toOzCNFlAAEkYC4VfsgwO4jft11awPoeiO7CE3y
9NgDjbtnvpk3ehjn6yJyGzQ3ecrntERNC92vMtwDhZ3KT2mbCnG4vH3ez0WTv3BzZ9YcNUfsGJTy
F+NjfGfG8iYd1H2vxxvmQaWelsO10zk7zBvHqKde15MXqFOdBIATmIaG3icZoKXn1+XpOLaqLcAq
IKU9k6r5b6JbqRoFiAaPAXalOWzH9iJ0NzDNjhFE5gYkPDNP7Trj0WsX6DyvNwuk6yjroHKsTmh8
GaGOYapfYFOPr0rXEVtaVVbZUguJzMRvero5hbxLst6e4ThdbeK4cfAlqVONU08CsDEmA93Q0Iyf
U3V+pfap/HGdja0wHeDHUgP9BjWUsUg27TSRuwn0C7vLX3fNwrqzW0hxBSaCuMe5RUfUXbsDVcDn
jPHHpB3ISljiGMRGxFEtvalP+vjQUrD4+SWqummf/0pb32yDJnq5PBXHuWpD43zWpSqYgvjQl/O3
3+Ke6dQ+Jvmwxqjq8DYbGZcC1ilkM8YHpOn+Myd5uMkhtnH5x7u+fV66N56girSbatmDVH1BsbJo
c9A/dPpK4TvI9f35eYB3dR4Rkz5PPM8/Gz75ezCIDdUGqYnl83VTsJxZghdTKc+g46sBMf8mzdmU
3QQ9FStL5LKvdS/TpYCMAwH0sSjp82/7Spn9KvWqgrxrm1oXMyRaDeidUDaU2Tl1JsesSh5CiRXa
M3BaRsBVQ85x5Vnsmo3l1i1D2ytK0ZBRaqFXRib2wtiS3ubJqte5tpTl2rQPSVFknB/Qg9VvCQ4r
0AyPV5Ul0Uvw54bSIRBlSNZkP3ISVWjPmEO6rXDfrh0ZjuWxgXGUdmXjKx499Nr396wl4p63LNuh
krwWhznWxwbGkZwWLfTbyCN0OmGBARyAY+ytoYBdE7AcuufRQod0Jo+YAJCWflovn7TpTLmdpoB/
u+xyrkHOf397aoBIIpuTJT5AoBxnqkzq2yUwxWbg8bK7PIRrlc5/fzvEMkRlUhjv2ZRB+rEpcv9D
w7t2f93XLZ/uNRdpUqTeMwJu77CoGHj8eq3Zw7U6lj9nAvC0eWHxAbhdSMyottgAOv+1C64URiI2
Ek51nhhlj/ir6IKPKQFHIspCV74NbUlURgjJoVYJuYBSoPlXjfVstlcjF4gNgKtFKaEiq73nbizk
rS7Kdg8ami+XDevgugbr/Z/7ptCo18iChh9ws+HCTB5V7evblMWfTCnVPiXySKaab1nK9lPs3w4G
vSR5icBmydCMMQVjfdPIbiXud2wFGyzng0xC92MufyXCIxvcGdNtbM6dUsUq7NI1xF8OH9JmahLx
ay7LgG7aYfyHxbQFfWmA9tHLq+q4oWzpVAg5xLzoMvlLd7IUGxOm33Ez8V1Kl/ApWOWscA1j+bwc
IiM45EUPs2AQRwnB6ASKrKxJj4uHyup1c7FcP5VxF3V53Zz6OA02gjH1fRbaNxvPQ7tw3g3LmqiE
4wgj1jnQJlU5DctIH4iPWFACvLEBY4y/coT9lo18p3BhA+ZSgmuwb/zwQNM4LqFv6kckQysZHwoc
OInJ2XfiZ22hHrpsbruHLKnTOQdhRwz8yK7iVI6vrE1kNW/8zkAu5iYV0chWHNE1eSsKyOMq0jyU
6a+yFFDBMrrSx3gpsxXHcnz+L5Bd3NNGCU0fIBYzdzudT12ArifSX5fvseF1rQKCyA8q+sBjj9f1
RnR6UV8hwmpEvFkEdF5XzOiaiPVW7/04kiGp6UMrownMYrHZFeiTuLzXXR8/O9qbSxQwJZDpoqP8
gS3VE1pcxwOKnGv4OtfHrSBA9x0bZJ80wPJ4cbCl2FD1bS55UDxd/vWOpIkNp6MLp1CLGM9tYMgs
fTqX5vrCTz/Oo3hSSYguYLUU1SZurhS2J7ZCq2akXbpZBP9GaCDZd6SM7q7uEiK/JTveWCMMljrs
EnRNzb3OzD9JJkB8uuimE3eXF8xlESu2V2Wd1LMk5KRz2oIYgiuQndSBuq6FgNh0cRo6lrMPGsFT
BCHWjV9B3afzgnAXGVOt+LXjNrORdUizo7Yy8OA0oOkbeZMmJtG28br+nnjFmkjK71DjnaPTRtbF
KhpDRN9+uZnAiJ59RTqlSW9g/VY1G5GwQB37UUK57xkMSpOJbgBhUX55S+px7PAgUF3j3yElr9It
hYTnv3KiSuwyMcTLNxKMXviQBeUQILAcy+6J0LkDRA9qCAqfRwkW6SeoFjSVNNusg6DcgqJI12UP
OqMlA5pemQANFBFJu3nc95xWbG/6xnj7M7NmuLJZHJetjfUzKZgMz4KODz6KDMg+etui0V8KETzX
wXXaWsSG+zE+lAqYEDTTKmq2fDH73qCrJTiHxFdted86hApImxRTlALqVSWa/uwHik53mWdxvXII
OXzKRvuxqIAgChuGEx79sboBwUg9342TmVayR67vW+GIkCN4/yAC8NAvGk0Hxsy7/0Pg5vq6FYKU
sdYm5bP6sRTjt3EAW0zHwWB3ee1dO8g6bsCz2C0jqNge0mBh96BNjUC7wvN7Rcsbr11FiruGsSKJ
Ac1wrG684d+oaevkZuk8k2zmRYRjucX+4sknSmTz/fKc3l+wwEb4iZzDG2I/fCBpFMy3IhF9sW2k
V+uVQoZDoCmwMX0+mzVuLDCBbVRslGhBuVm2uMZm2YY83IXhApUz0LMar7gTSaUnsvch5pXRA4uG
jukHjuoHK3Zw37wUICfJC76/bvJWLEJADpOmlcLLb2FP6QBIXQS5kO11Hz+b983tFxdRaFopxf9y
9mVLcupqs09EhBBCiFughq4e3YPd9g3h9iBACBBCCHj6k+Wrtev87Y7wXW/H2lWU0DfnlwmdvfXN
xYhMLcE3/NuHX7gBSx3reU/0ybRQKLMQEssA//jglb13J87//p8nxyBLBWwY0yu/wVOWIWha0A3/
CE783qdfOIC1JWMrOOfXvQX9FvLwLfOefeC9/u9wGl7C/xRzHU8ZN6ezGmC5ELo/yzuN5kMR6Pee
/sIHBDpkZetD+svKGXxua1fH9Crlybz922ZkmF6YP9v6dI7RsLmiZnqDUGO9EyV7BKvJR5Qp75zR
JeyPRjoM0PfDajsDh1Zf+1elkYXHsX37++V87wsuWhK97tKla2l74pWVOxKqZ6f7GJiyjxR+3nkJ
lyR3MqyracJi5Gn1QViQcQBnUfrRrsN7H35ht7RsqF7BOn+CKAaYSjhZjpNPPprhv3c253//j23V
k2WuVw391a9gWrJN/CDiNPg8+vAjoNZ733D+Xf/5Bu7k3G8mqU52Ab4ZRT/qiZHMqctG5v/1Sy6M
mDqVaizll+iZzWDCRDxE22JBtEUh+UG0fe890IvfMZSpGxKmTj61prAQasg3XNq/X9H3PvzCjEuN
5nDol/7UI8ffMY3uFPb9vv/9w997AxcWvBK/BVav8uQoxnBCAgfGgAGCpC7IEv7+Fe88/yUarxdT
Zzi2H098gNhgH66/hyH+Nwx1eInDo1EM/lqwF5z+zHMpRKwzp5Mpnxvy+++P/84JXcLwSDQGGwfz
1wkyKJ9pyJ8pdysYSD7ka33vCy6MeIVOT9NNzpzWplMZmNKwHK+gltX0uKl//w3vvYLzV//HzrRl
SVO3zXAyGrgS1eIrXAkqpX/79PO3/ufTa26A/F2T+gRh8oc/p78wDJb+7cMvrFeDh2KZSdyeyOr3
nG2YDlfmI+2I946e/u+Tu2obHFk7fXKs7jOnkCWXDVi3w2D+t0YjSNT/9yugdGhD8Na0JztixKDF
dj/MH9KjvfdeL6xXb1o7rOMOJ5pCu6qMXFts/N8Iw8NLaJ0tVaBaicPxrhkRexHdz1S/0dkB/f3d
vnP8l3g6mzY+kWbScP/zq/SM7c+hcSEf9sbf+4KLpNmueoujdqlOokLSjI0EwnxZTGAy2v39F7zz
Ai756WRPh0H6HkymobRFnQBfPLbLy98//L2nP//7f+xKIKNNIrfgeFa4ZSHkmm8WqHfQkX/UcH/v
+S9Ml9dm1H2g9EkJgOclZGZa+a/5wyUdncQipg8EXi9t3BvHlkDuk/llPEfHvx/Qe09/Yb5omkPR
qTLmxDtIDDoNFsgRvPCvf//0947/wnJNbSELNgXVyS1iT89OB9iqQ/Px9X/v8S+sVwiHMW15fr8d
Rh25gYXB/1jNd3//Ae98/iVyDppz24gSA5/v+x/QtKP5sH5Y1b1zOpeouVqnYxcEU3eS6/zKFPkN
9Y2p6KIP2THfe/oL26Wgx4OybYu4qwy4EjDiH0n1b0z14SVIzlEPmtKZNScW0S3KJOvM/CUClzP9
N6be8JJWrpxVZ52Da478EOQJT+SnZUIT7++v9r3TPx/af1yDhF6NEE2iTzre2oJ7sf9jXygIHv/t
Cy7CLkl7STFIGU48RF7Y4yKd2CBuwd780e08pzf/f583vMTK+TRcFhMCBAwuDJmtHhgXAVz1/rw4
1rrRHv7th1xYMZgFSEAWlBjY0/aFV9Mrm+Z99DGzx/k+/l+/48KKa1A9THA9+gSRvxvnAUoh50i2
EkALG7WB7zjs9Vz8/de8YxSXqLm+ERMKeIHXIucnE/oNdcaHU8t3LtUlWK6v3RQ1AcUvOZeqZ4lw
fp6Llrz7p2WA8BIsZ100UeN5d/IBiEP+BIP0H1XAQc/7vyZhIOYeizRVJ4YWXoapMTr3KOf/7dzP
R/Yfe3NJ3KAKM+1JEB6dSNKlN7P4R0Xj8FJBtcQIIu5cCQHzaK7/HLxkEc8j9xH5xXvX5sKaXZky
X62qP7kVeWLvJnOc2nL8x0t5EYY1iKUwOhPqVIJ2Vq7QB6h6KMn//eTfu5QX9mu2MgZXuOzAFb9u
OSRGHsDO2Wcfq9a89wUX9guG+DJVVYoKUgEvpQfsvWOnqM9Cqv8N0RReAuPIWm2pQo6C4wcJ/R9P
neCH/P2A3nm3l6i4da5rtYKJHE3+tc//+ATEsc//9uEXQVgOwzZ3Zdud1nbe/Xm1If8weX7n5C9l
UUmUgGm5ouZEw7HOdL2sxRpNT5P6UMrlnRhzSQ2nQYUpQPuImynj6pGCYWgPZc7grAp5M5mp/jcD
uCSIK+MYGsjzOU1psExXjpt6SboPZ/lh/Gf+8H/EmOjCfoWvZqRaKDPIIvpvwCCY4ckhbn52Z82r
HQXfxE8skjfdnoIx+2gn7BCV2cY3AZlc7UeoSc0CEml8R5ehrTKgAYZd7XA2WVN36NZSnypa2Lqq
wx2alVTfh1u/DKfem0EdhXRKaLS+6crkrsYTC/0F3M/donKbgLc+Ux0ece+xFEuLPlqqKqeE1dWe
JbK5g4bFBEnUeNqGfW80vTWU6Vs69uZksUHsrz3y7CtsINVLrqug2aVJPHxF+Tm/kr6qtp0st/A7
Ma76lFAS3ZulDIs1pdHjWvUbVCXL+knOHTm6SGt8G3Vp7iGA8+C6JiBZMNTNK2MtWIpFoNVOQzJq
77XaCNq8wP6Fq0+Oopv9fu5j/Ytrxa+gQyvmA0jOzqp8NhW/1dgCacdB24sXDOrWOwc9bZxYVWJ5
TpfQU7Q9A0B+Q0sBBCCj6a76eFu+cSndFxRC/JMLU76H1LvbYZCNd8C5xq7aCvXbTHQj5HMkPxfA
mDJ/Ao5cXrPzOB9cqxoLrEABT3mbdjzKbFP6Z1l1ck9ptE0YtoXtdVVisloKGyyFgXIk0pyazpmM
8N5Z1Na7zfD6mo6YVmck6hKGDaDR7YkxNsmgsNN/kgPBAgfZ0mGPzYX124gtGw5gkKqRAAIKiwbD
BO9oB8ipoEtolhuSblhSduUy3ffDKq44RQmmpzSihUqUcQe7CPYCoonWFZIrd01YmzAgnMD8czRp
z177bsUis5yXkO3LQLsvKU4hPKI4B1RuJqv9TqZ2iDMRVKG41pbbF+XS4CvqSlmIsRz6644vY+Ej
X33Vdgp/yTBc5MnUauuKtjcsLqIeDDM3wIlg4kksdjabOEjJXrZdfFx4oH4qY9xXt2l5D90ZjcWl
Yel2bd8Ge3A/yKsK0PuXHvtS4GwPQ+QV3sftMZhmXFXXbEJkm1BreLIyErd2JSz6RDYMvh9qNfPx
CqjFcD0aWZa/+iA8T7/TCXRX1Ajbg7sHzqJeUiBkhGn8bZKiT5SPfSnuDJnwLAFoUvqsWYEjK9Yx
MWtOFUYu+bql1YPVLAQF6UQnLOGQOfnRbX/2wk1lWQHiBUOyclrVcEVqoEAALJ/KW95uTAHsJjea
0UpN084MGHgWbPXAN9lQtcmuiUvR3QYMCpt7KWvYtrBVuJ5cxclLi21Lu6MK7iCf1Iq/63YBMCEU
juIxDIz3kVhT6U/NKnWJjSrXQRN0hIR7jiZhb4+aQ576kS24QbEHiTOUXwBaTOcSjdsaqSHIpVUj
ujcfwGxzgap1VPlUQzT9GCZDWd1CHCF0SH2n0Ra2jCP5SGIOki0sYsoqc2MYq0KjztW5HqYJr620
IAQB55tPdkm6JN0uxWx3PHA64SxEPIIQpiwTIg9iq8L2AKGEsQeKjLWHqDGWZtgIo8cNzJDDPjBx
MgJR0w3kgIedjM0g3KfZnJeMl/Su1rpOcpAYyzVLokh1L2s76EnnzjXxlvF2itnORVvY5Qq7lqkr
CKmn7s7HukaZS0t+Yqlzw1MdoTGWee2X6dgSP4Q3y7oMcZUFc9wAy51MK6QnhZN0KZymAf0hjWwW
oDhW58aMK9mlrzztO9QgJACt06uC05tvJCRyHQCuDRdXSwVM0rqLkznmc7bRcAm+odmKWAwz597f
9GEIHXdZbwu7Br1uT5adn0G7MGcUxz/vgw0aH98V5gfzTyXbypzQ3296mvmg8a3NVuC3HaKGk/yJ
RFAI2+mVjNWx3tYWAipqVNsVC7dV76hurMurJB3C/RyGVuTarpYXoHz0/Ct0XOyd8lu6fVKzAVgS
BZeymRqSzeV6Dsyyi+FgfW5p3ZoC8Co5P/Aq0V1u67XkV+GcsO2WgM0/7yWjcs/CYTtUCa7Bd6i9
uvnKp6txe1Q8JVgtSdUA3Tph1+lad0tki6mdomTIsJI5kocQlOTr52ZstTukLFX1skt1OdiHRAoD
Pjk3RjNiazCU5BpQpDH9XcWBjh7KUqb8N+EiCL/XUNTWe1+mCIvJltbzAQxM3F8FlQ67DXaktvHX
KtNEvqDbpPwecA65YoO2qX0mVtm4Z8to9YzR1kpeplTPTZilrqG2Qw0NPGGd89qlcVbHiqtr1BIm
wba3bCefaxVq/1yGXnfH2mLdZCl8C7gqYKCLAY/OpHlafZepRgBJfFmTHDhUmryoxZftDuzZMPpy
lcFwIHM8kqyGWxyKtZ/aZ+BNRIzdFVXxYzOCKb5wabNEBwnHst560/TjTRLG4BfGjW2vVB+aYUBf
U7jmCKIVlJmEwfPlgFyYrqBitTLHLTH0aqgZM7vVhbO/5Y5AGRc8KsH6CERjM1xZsYTfKbcxB1Py
1Lbjy9Y03l5T0BpsRTDPeJJYRRuEpXqsyd20Ski/46NAxpSTei4h8IALCyn3bJHN2YVFg2Uik9ZP
aoEHAcP6vnVzul3HYm3eKqgoxgcNbJbdhcvcIoYu1Wx2vF42+5VPYZLeQtahTd9YOqShL3QDWaVr
10CycD9GtmyPM+s02QsOjsPvhodbunPTZhOWQ8NjWMed4r32p9ZHqf/dkym6mZPOhbclLrW84sDR
f8URLnV0qMtoipa9YYD5RRnqmHgRB9WPW/KpBhOa+UKTrlWfFGFy/Vw2AeqQggkZuHvh264rsGRJ
B9RVU2DSewUdhP4GRCSjejRAs6U72onYlTDWrlkORIdl73IOSeIN64BajXjeYRvbXxDZMoAq99Ww
1l8ZWjvmYa1aNmYu4JP/JlaO7ILHqQ4lnpEl82GteaSeJMppc8d5J9m1XSin0E7TbjBvWI2ZfsQS
KNMHLXUFmE0IRmS/68MJ3F6mamOoMoJbgKzHkg8uLex2dqSmdoxeLfMILgMTySU9tgxThr1Zpj69
czUVIPJRS0fWK66Av4bgWJ+gomwXv76WYTJ6kNkCt61BfLnMydvUbhOCRDX0cgLbVBpDzpQ02ol9
X5XxNRMdC46saRdRrG1vw53eQJ5S0DKsEAc4WJCx8gbGn7ymWI9pEWGwHzjPSu4EYR17Imea0DsT
9YtPCzn2/RtwjWl1FWnWPtpyrvobjXk4h45L5ONr55d2PUENRYseHbMaU3n0AcvxZwvglck1tcF4
HwZRVH4bLMHttLwa/S4UCiQCNB3a5yWe41sZVP3cZ/2A3Od6qlYE3SVoaHoXWBlf+2hg+ugAdKN7
mqIzXRWl102qsxUDMjgapVqlXLasiokJ3CrREu1r4lY2Q5sOZPhVIYdGs6/M+C582eYqAHYO6yrN
A5PgEr02OLT4s+Uz1GizaOvKKlcDRZ7kO5psB3jilWRJr7AvSBqb4uloEkh+BJ9tGHz3gbHilGCN
7bSsBsO7rB2hYJpDGE0hNDm6mFLkpishsoEtIsKyjYxL/IJKMyr3U7NRskvAgf1Ni3GQ3wV4SkBz
uiINKFaxdt2YQSFweYYUV20etB6r+Zeuo1H89gPX9aewnWOdgdJeNDeprXib9/Ekl10Ngqpqj9zW
6q+8ZnG1w+JmS35RBphfgRi4yVvaRha9ZltG1Z1s8IYysXTjeLVaCsQV7fSWPAH3LMY3UUXNuItK
17IrxoZ12ou2X5ec9VCRvKVxxf0vZXDYRTIaZ3Ztt8zzwfRe1y9WJJHcG8iA2IJA59t+EQOCzzEI
KyRCPJ5HFB8gL2Lj3ogameiBsWn5No6IwW9ybiPJs7kSvN4jzZ/ks3cpGx6jRE/bddqOFns47YSM
BD+pZE8xEn4C57UESEvIWrry4MOkfio3pI33NeUwKdaCjf3VyUkYgfXYPqp33VqLX9KHQAtSg22g
fJ3bdXQZZaif9iAnj91zbRBsctlMg7hJce6bzJoOBQV6e746RGs12JtIbabbVXNE8jCIER8zk67j
tmNw2VtGy9lHB5+mUudq6lCbknj0Lh8XW9WIudusC24bpFoOyUpY2JgaeR33DYjw+kp5chUDHPtT
h+IsTMmmQO0CP65h5tcOKd6IjH7bbXE6fNEb1OkPDoXxNRk8kkTA7jfYHJwQuVLY/ghvSuLEy9oM
8IqgAGinXLR60NccRfhedgxKAiiK7BuoYBg7qtCmo8oQAdnnGdSC890y8fZLSpKh+lJVcfSYzGLs
UYP07qapFlpeh+HIt/2UsFkdtJTwEF4nac6qM6hGQ/Vt3LN5OLfO5rTHtAmfmpv1zGm3YkYEdMxI
UG1gGSUlBXE+eRSCS7UrW5OwByQNsGjCKgRmttgEUKm2wd9gJARAKxeMi+3T2oe1ggMf4yKVZTIV
6VKl3TPYweLPfTShUOk7hkDAQjoHe5nQ+U5sEV8LPGP9pBJjv68h6x/cTAZ+j66fau96gFW/IH46
++qFw05mAlW2J9UZ1h+QH8vxkw6gEnXXb0OChc25BstQ1YEc4gxhHOGRuzJCnYTx7HYLeaLGH0ko
IQs+r3wLCmNhwIa1Hj2/sg7zEtewL9Sydd1O1Qh9r9PA++6+LzlaGg6llbiDxhbZkUCtY6axJl9B
pnkFDpUlgn+hI9AcbzC61OaeDdGNGqLmNkjpInYQQafBDlYG69w64IT+RHOxG4PF/yr1OUqUkwHd
HEd8hoxBsFR10YMPJCgcsyDqAdDZ/Szrs0gq+sTQPBZyDEWmJRlGPEvf9nonZ2i570SICsr1kQN9
tqd9qDMZQkvg0aJ6E/kWbW20X8BS+krmc3snYiusiga2vSLd+RjIKu16PaXEXDkyN3NWdgqpbRlF
s91DhX4yO8B9q68K5BK/EGaVKbCYi6E0ihMUXm0H9/sNmhmT2iXJ7GHocaqyCMnVVY9ipM7RfWHj
jqRkEnsbTLhOdlgQqSBxYuO9Amb57CfD6nmL18ChfaGCFqkG2cDq1AvQa+d1vVRiv8IcYY2LhU0C
f1z+Agvo4i2ISy2uXDXiZ8XJmdjIBxpV3Yi7ir+TAWl0N4zRTYkk6DqtLRYylIfYW+qkwS0KA32P
PbQtydU6Nfe8jZPyVAZ0MgXTMcwJeTE0iWQ08rc+Jo1Dq15vbTa2CdxmqrdwPnrQUYYHg8Cyg9ho
iBpl1iZAntviUrLFWTwIBORptqbo2Emwy+h8CokdsxY4KX0oh3B+9VWEe0LHYdHP/QIKsEIKBskD
yUmJDpIRS3LrV7Rpng0f+Q1oG8bmVFctlrpcPSP5hfAKwlU9ob2k6Yp2XyeA/aHJyk/Klk2hfX+W
uhLYvhSoua6CsnUMVaZFYwjYhrDLznf584pUsqCaoLAA0Y49ubnhhxQopa9nK7kGUR29SyN0eDKg
XUCz2wo/tkUf0C3IGfCzbwR4vmUndFV31z04lGSObRh7x8gISi0QVGKFXpUSdwJpIbVXrBoik0MU
HaGld9DT0R6nsVi93SKpp2XRKV99kXSWn1Vj2gdkh+dIklr1oiCxd4Q+5PywcbRgTcDmGFlBFZBr
hbp32HEUSye+1Ml43SHMImyV0dyC4yXokDT3IyLzDUDm0S2Yq9yz0Vs3ZNVatz/bZB1/wVSS5qZa
ZxDv2bUy57eApE4uC6lQkq7ysxum5s2Us3tS0kBAnE+B/246+MxsqoS+t4HZZqzNMJmLEOsnGMdQ
CoZqobcHmvoEux4Vpp+gTtBP3KITq6sx/UzQ+zjNaYU3Anmq8ijRpUPfRIXrriOgQC2gTLp8a23Q
IPnp22TLa1mCYBdKMucg5xpyz+ekCrKuJvaRY2ZzA+bzZUB0jOo7Bg2VutjU+VZyLHfvUvBwdKcI
JRjaKMJ/r5YBbJWiREd4Dqe+wIXhv6ah3OZCMmF3DYPCMuikoiEvKwtfASwb2isca5bHgcBVCBvh
s5eKD5ABapBGp+VqtpxQhZ7XtqZeIQoEVe5TgqagwibED1+L+Y5gzr3vZ9h02Dmaw3vGPF+07A8C
M/dr2Kd/aQcJvTsV8k1nMVqhnyFrbx+jittTnc5I4LuWTMU6afVNTIv+ta719ntcfPOdoGWHRA2O
KlclhUmVAGfd/PnPt3VZvolULW/a1+jsr8wfhs3LKxx8cpwT43zGxyZ4AxN//9jTtCm8h1cqVl6j
Z8BWpGpFDyHgbucWpe+siCqJtQLbnQSb0EW1Xep/DUMVfAPngLuWKKk7oP+wfMYWwl6gS4fngW3P
NvOVG195tRiSY/OgwWaSNsljbOb5hMKEf0GrQJ1ckJDP+BHxoW6S5QcdRn1HsMVWZQSM2M8r+pT0
qGxafmcoi9usbsf2WbGu/8RKMr6WvofXQI5zDoMRVX1RryJSmZFLkt7Itm22JUe3DMa4VUPQFH2I
kjEz8NATxF5p22cLwWLpcZs39Cvt6raf8E/lYYwSynJMKNx1nWBhYsB9qe6JFpO41bPqkcSQVsyY
vKHH3aV9+9jSgY/XxvHxlyNc5v0Qg1mUl9CWzCgmLa9oteDyh0mJMv7MAPgAGSOjXkCsxD/BTc8P
UcL0OTxTpJQg+UfPNEgN1s5TJq7ThLifaLtPn4ehjip0J+Pk0G6eoAnWhzjMGV2/vJyRWA1+rfQB
VAdSHAR246+wsWvLQnMQu2diqMh1MNY1L4jA5iO6yWAVguAqjiM5b2uVakMV6seoOaxTKoJ9qwEU
yCi6Mes+QpfpKQnqKMjmBUGmmMYF07stRTzDP5PHoCOpyLHKgAP3TKV3DaBUtgD9yPKEO632iAbT
1Qo6ALBaixJ9tg4Sc3DXPaonEQfrnDMiBxQyZfMtwZQgwt0R8oVDyOOqU6BgA9m3MuBASPCSUJPp
W0TgYQI6LkwfjDjznOh5ivMKrhcZQAAKOkq9f5xJPx9rMG0fEKfZPqxTLMgYLsCJSjd4vZZX0zNo
OoBlXaIheCTAzx7RXESDFx41+o3e+vSVzA7p4CJC9F3tLLfDAIqKAfgwD1c4DmaFD1i4jsBzqoRH
b0D7W3RgzT5cU4F97eXcLwYBvzkuc4CsX7asfup6SHnmgHs09xa9z3wSqHjB9j7m5wzhCuqYc4zG
WBB/h3H9FsbCCugghN61MQL6QaxBtRuREQeHzqU4Uh0k4qUsG7xtCY5PmUG+ui3x/xnkPZEJoB1Y
GCDHobENNLNT9P2aiqC9l6TiGctPEGxPmTtUYaheCCMsLXpi2kf85u03KC4Cif1PiW516GBImJpF
9240SAAYAg3uAqfr7z729hGoj+4q1ogHZUXFb8dl+5N3rX88ZyRHvAXgrpIgPfK2Ch4DqDoNN5Jp
JKwySIfxMaG8H4ErW9bdJiB7jj4z8ugOKIk8Xvpgz0wJz8MJGUwGzm5AVcdA4tAgrBU/rRSjkdFg
6ubWXu9b3/HvXRvTT7jLaD+0QY3xFh79MTUazdM6SrHu1wTITlc7Y3F/WtrYF8TPZTG0C0JxFBu8
4l6m8jOvOGZKAiOYe1FH9XXlNPtZJnXwjepJ3gtq0T9JCNRAXhbSRPMxthN02mmJHnAJZtcHzKKr
XzAhrLRFyC3HmYfllezRFfqkQ7RuQBFNS5LF0BCmDyzo3bVGY3YqgvB8UazZmvGg4w7ZVu+h4m36
pIH3pFQ1GBzFcDGrseQ+BR/0vO/D0e67MbanpO2gc4pkY0quUOuio0GCcPjS18Fc7YBeSpAHzuZp
mpfk2FKFgiJcLLlJRx6K46BBZLwGuJhkIA3PiNMuPS8uKfVtnJm4SkWNgkoZQiDs0nD27Nw6fF2a
kWMHNsX+djiiuM2VHsxTJ4AGTQ3Y1pcMurvpXJSck1MXYANyBcHWmwJS5U3GbNqKxdLqcUMbeTgo
MDnsWIoJ39OGgv0e04/ygOgLlyCgJWmvQRaYTCdEZn9fWd/tSvTze+wFiKAsJJQs04wBD8MzyEuN
bV5PLGxyKCeJYUd4uP6cfTp+wkIy3QnL+2+97at5p5FZ7Qgq3Edgw8UdR7pzy/q6B2k+cXHRocbp
UY9RlPaQ39X321xXUdGYYLtONoUoNowlJmUmhkSkkeh1puFklnykEf1Eh3rcURCEP9llgKSZ1efC
HJbfY+k0RqFGg0p9m5dz2Gtri3Yhml78u+pZfbdhOh4ViGJKFhyqij9kg3w1gEbFuEurWH3G9AXV
hZwb5L5LAnmHGrWg3wGxo/a86oO3tnd22qUkYls2yBgoht7P0c0m0DzNYhktfB/Kih/6qN1+jgT3
/RiA7aHJTAhaTOh2sjALEijg7AWC+50B/53a0XVCkoSYglaE7nRzFKppXmnA+x8QaNRjDg0YuS/H
yJBiLfvEXbtlG74qh/+NnKm++zMlRaJVPfdYW0MQBVY2QOY/3yU1H75QiX5FlQp7hFQXtCo94+0R
Vw3F3rlPjyUl1dG3MYUcbrEkc2L37VKrelcl2CDNapQ1WI9m4jUQZcSO8xz16qjjGBVAAK7cs2py
CSaxoato/RiUjGIug3kT9ioHUEJkZg0ruDVNHpmG0mEGqGr7OG94uChA5zGbYo7xwxyq7SckzVp/
T7eSPJIm1F8IatWnOEns5yEYhMuqRFQBcKdNsGX1Of5g9N3uLPxJWxC7uAOGNvbFk84cxnjAdAEK
bPgzQLbdDsv6lc00rG57iZFXZutpvdIAc3yjeMmPUbti4stk1F/PC6J9US8QwkFGieE+Ouh4jSae
7wYkwAYgvz+DALX0W/RNNvDYoPJt3G8kT0Z+75da7idOaHBQDcjLl6Bef/jNTGzXq3Aum8xywY7T
bJIN+VoadG82qb6VoevSg5zxwEOvg0eU+htK0lWjAWF8q86RqNyhFhu+yE3XCLCpw2DaJLN+WuvY
HkPbVF/RnjZPcCfy28BDTEQxZ6t+gYgHdYFNmjbKa4wL7/upI4VDoc2+YmS/njBq74MsCaMZcuuR
hRZT0AKm02blwtWLkMQcdWnRrOM+8P5omxCsAxWqlszOWLg/9itF6AMNgSnkYs1wtAMYY4rFgVQQ
Te20Bi235QCvpJIs9zNIldWthk5W8xxUcegPGIS2j6ySRjxVa4CBoXZh+0U1LS4kkmIwBPkpmMg1
BUVbXGBMRG/bumLNVbLNpXvFR4TTMVoTuWEuQwDVIHHZis/J1C0/u0R1eTDwRu7K3mPKlFakTO/Q
iaFdnk6Ofum2jbRfe7SO+mM6/D/OvmM5cpzp9okYAToQ3JaVqtRO7WfD6P5UA3oQBEH39Pew/7vQ
YITiBDdaVIQAwiSQyDx5Tj5nB2eakTuGSYvhjHcT4jGIkGf8fRyUOE/w6kTqP04ncLfvmhm78SOA
FvpnCMUFwAQRpA30Cizdhvcy0HYeqenUaM3/r+JpkQF6mJ3Z3whlMuB2rGgFdf1EXAoEyk9yXk6h
NMJRu9K+DfNloO28pGyShV7h/1C/mS/DvfS6z+4UkN0myJpJYaWrcOglgjkX4QNkd50AeiAIYwBO
VG9bAZPGSuAmZXiAicvkoCJsGQI4ftbkfi3La7JSZYEcnSrABAV59gEXm9r9B6TmUtX6Bo7MlG6E
95fFeO8ARxaCQc+Tad3hDhvds5f6okLR3JjCm4vwBqn9LKDbEIreshdegWdJNsLlH1kF3Cw41wZB
m31UrulDWjaUqd+YuArgsFzwCy4GugcC7SfOnI8dBEm3AVBN5UaKJ57noWLugnJR+gkMZtMRjMT+
304Sr4mJ2cZgmDTyA72PVCLKeEEGv4Oj/5N6bfhf6CBsu8owa2jiLOm2CEYR4KH7lTp9HnxynVms
1KhagJamfKMnK0iEt5F7JRAe9R8Isq6VC7DXhDdSDcmOCRo30www4n0bt0yYyTCFODkesBGg9vCd
PkxLvZie8+f/UFhn62AxoNdbdnB0GFDHeQwmMH8MQVrDh5S/QRWsNw7BQNaCCoyXNCyB5EeiQ0DJ
JKv3Pdfx05iL8sv9abKsumtA4gP45LwQvLx48UgvTJVwo0eqI71iGpZV/8Pz92qWeIF8H+0CRLRC
Zxdgefdk4ADKSATEcYtsq+AwqaYEHGI5jQCvS7cBmsWngFd+nAbE4qLDrPAyWcOx2xbdQNlyXUEF
YazEheCYhG9V/wRjBcxwtaDPth6GnYvOD8fU5bhckxnH71JLU1X+7f5i277eMHHkmVNXOjXOKaDw
8aoFqfI4/srb1VrBP1RSb9weJsWUDApfBknd4/bgf/Ew+xCEX3hF/gaM4DNwnj+5TB8g8vZrhnTr
pjGZjFO05y74xVF2kcWiPywVwBVwiQ89TpsVM7Qsick2VWgXANGu6lGDl8AF8aICYeuUE+/h/ghs
7RtmTpKSIgHpLjyD+qgd9Vt49cq1allwk8AJGZbElW3uXyfFvI/QOmz7K0GSB0HiLkRE6f4ALDZu
kjgxL63TMfe9a5G65ATQEw+R+fKGdvzUyUaA6z8iolmry7ONaZnGVycK5PTC2gNV4HXyURJQcJF+
SuAetl3SbyOMMfUaZZKBPKRrsYm9xN9PsMZdWna/709W/LZ/RQwDp3jWOk2YdRcdt6CbGA/KYy/c
8Z+HmD8EUAlEiOdSbpWlcIlh88CrTGoKRHcZ4rJEHjRo9k65Rnxg27qGqw4UZTLHauouiqH8WCK4
diiL1dJ7y2lCTDYnnep8oFGmL0g6IU4u8hekej8vk6XTokdUtPoGZORDxOpz3W57PCGC/s/9FbTa
B1LNQ3CLlR2q8UGYApjBmuzRYtT/PiBJbBg7Ykpx7SQjhjQP7xMNIjVew3OQkXyHVyk0IlfrP992
5Imp31iNjS55iHEs3EEaNdAgL9DHqpePiyjeiHdPNDk/72/qt/cBiRdbfWWTFNls4jRudwmy6atE
bcmhmzYSkpN/iTlSmkV+VusLG8HG4un2d+mjruD+l799mpDYvNAJTRyAuPWliCAHBzzRPlEu34/J
aj2mrQfD4HnQxbHTyekpIIvLkIORa9LgD4pyRFPuD+LtA5jEho0ThfNK1iBPlTGoCVlUITFaYaoC
/T6qNjKEAHlhLHLulFD6jdALDJEBcXZwA0Qy7w/BsoP+xeIEMJoAvFNdqoB+oW7e7pGz3kYCQEzF
xgK4OVoGvroMaYYiDxZ/89d9Hsv6MsOixZDkve8w3H4lRMtQdp0AWyCyXVmM29hyianUKEEKraWc
1IWXRXQQCVLdiyO1beYN282UUyMJVHYXnkJnD5H3n856Eb1tcpblfnUwMAh+0iCGNKpGBEH6ZXJc
ROogTC7P277esN8hZf9/9jXLXgSAJPvUX32A2TalaboLHiepUxyh8Vg+gQbppyriYGXebVNjGO2i
EafLGbmwxMe9lg5I53EcbVu5WJFg/ufcy6ium2TCxuRz+UWRZnpMmuqb60Zqk59ETNYmAkSuGlip
LmRehNUoMI3NssSbVtakbQL3kIOSmgK+heZ/UbyD90gvqJVj37KyJmNTS+Mod2iZ3SBdA3hHSj4o
kciNX268qQGnp/MSIr4Kgc0PTkAQsO8A9Qu+3J8Zy84xpRMJA/9kQCf/WqWi3VcLT/w0gappnNKX
bT0s0/bKbAMkY6K2lv6VzCrI9yCNH+S+CMFSAIAShFZXggO2VTCMdyonDgKrwbvqAlAngI1+/ofC
XlvjhvEyQGpIjfQtRzaYlI9ANqFQBdlOlDLcnyR3sdQ3fDmTt6mlTPZd7yFBXaTp89jIYpeDf3dR
LphVWiKgnD2UVcn2qGeTyD/hvpf9sHJ82IZnWHdYjCwqoKLJAZdW3XCdWZ5nKD9DWPt2f3wWV9Uk
d2K90zoqjTCBoRuVj2XovLR+8y3MZrpHbd2PyvdW2Not/otJ8tSX0KoSQCACPaEZ2addXe46pHUe
SRU+EQAqVubMYjimbCInbUG162qgKhY0oazLS8ncr5CBnU7358yyKibZU9AnvTt6JXrATdHsNXin
DwCIb2M6I3QZ2Cu7BD94N40ocOG7lqOSKQPK5Ehad1tehNBlVK+aR/EhEPtdgK/n7fhVpno6dLle
mxvb7BvWDjgkWCHHEK3HlX6XpihxIWJ6PyJ+c9w2+4bJ59COGngMKogdNIz89ihRF9w9o/IIxewr
F4dtEMatXTlITWQ5AEy7IqCPoYv8ILRVyuPoec62a9XUSuxUxyJXdugiAbHdQz4T+VmWqLu7P0mW
EZiUT3WAAmiC7EQKkrA+gOiPA15+zwlvswv40v0+LGZgMj+VzJkZCoKidNe53Y+xUM67lAMltK11
w+PWom87J2jROkI1Lzp3wrPPa7ZxfozbWwDwC9QYQ+vA0Ue7OoWDoKoCEASOR4S7cYaW1XllasmA
LBuqbVAbEI7l+ORoGn70Z4jRbpsiw5IVr4DtiRqGQbiAkzEg/HZVGgKXsa19w5aZZi0bhO9hE6me
HtOJyd1SGrtyIdj2j/fP2ZlqH1UkqCQG9CsFNwEZii8IW26TpUdhzT9bj5VE0SuJ8PF+7f0CPKU6
QAdrjejVZl/GxVyEqJyu2gbfHkgoPHIC/qqMt4/LhbbieVimx6R4GpEIbIBfxuZp2hnQdReCSMkM
NOKmxTVJnhCdIpn0lwMomuFWZgkDKzEoaVa+3jJBJsUTeCWE03E3eUmLCgUXKNDblRBL30G8UG3s
wrRhrSD454fJSzmBcS5yk/wUTSI/BwDSb7MwUxrRl4BBa01gYZ4qPza+H6KSY8xXPBXbChv2K7MJ
jLtei03kE/ZUlRo1VbMTr0yPxbML/H8agA/KSFTUaLS++KtVqN5xFVy1g6jFMNfnirrbXueBYce8
m3Xc8T8nNajFgYsa0zNVgMXf36i2nWQYMmj3S1KQCVeZB86wJ5KXqFGJUnEK1Rp5vK0Lw5qZ1zlu
UesBhGe4DHQS/EVQiLObVbdNPJ6YzE9RkPeMLQWfOyqwUQEjLFCVmTTN8/1Jsmwlk/yJDxGE4gOS
vIB44suQo+AFxb7VJj1HYooh1kU/hxlAkrgHHPhYhANOt/NQX7/mki4W+8YbyySAArFv14u6CcBs
nT2IdNpVuv5GoHFQSu/7/QmydbEs/aurmPFoAI1hijEAPS8PmscfwfbV/QJy1TsO0gk3UdsB6/nP
fgLVM7C/TOiH+GlxQPSEHIEaWFOet62zYdSgIHCHQC5HhmoBEZkcqo/NwvRzf5ZszRumLJesd4gc
28UDPHvaQ4gv/YmqyCFZOZNs7Ru27E0AqaumxOeXOQysbobyWGhABe5/vsWOfcOOgSZUAMxMAWJV
Lf0IoGDxtSqazj8CCDtl2447E1eWJfBxUTsxXIYpUL8K8CqpfavqaWWjWsZggsqKFBxNTKGiJwNN
19Og9A9vyJyTE26jMCQmsKzIOyQQ5spDBRfKgoGCnfYOOHlWAEC2zzcuZYgp0rREqOIPMSUTyHol
oX7vj2AI27TGJoiMxc3Y13iBXxAWAVJ3ht4H0NYgqc9pOn2+34dlm5pYMixmEqOCo79UAIWC5ihC
dT+Y4rY1bpiwKDqftvXUX3hCn0EFQBDbWdOSs82+Yb9Mp8h95GNyUo0P5q2mZOeM5M9hDkLz+19v
OUdNQcMJtaCpdj30kA0nyBc+SYSbvRCxijR8vt8Fe/s2MDFkgvaz4yuUWAEknj20XvGB8uaprvrj
Qgsh2+jUzhvzIiaALAT5m3S8DH25Ij+2HfuCAprT/XFYdpEpTxhVoJaC7B7kHDnKlA5xCZovWYwr
l7Jlqd3onxcNqqcRSgXDGAqhaVbvUDH9QOG17EJ/TRd1aemNW9lEjRHdqbmDTEOKemkU0gT9g0PK
kyyKZxDBPeYqPN6fJ9tIlt9fXc0qbHKvEwNG4ozIyoY5CPYKGdA9iDC2CR8QEztWV3XfBINwXia2
lJc3UFnoHLkGBLaNwDBpWTWeCNp5Ee6sZnJM6kGd0145zwPofu5Pkm0zGZYNDKJfjSh5x2I0ITmG
cY/0YFp5K7vJYnN/ot+v1qAqVZ0Sb0Tz0gV+wAPvb5Z94iR9QKFqCOpEFHeDJ2LbWIxrWsu2LHjn
oTPu0eAr0ArTCTW7a4TSln1rgsVwXWaguOqdl2AcnR2oG/UJ+Ch5HvjwlaSt99HFW+7+SGxdLdP5
atpCiJuGZI6x8KiPIV//8PN3PB0PKG319n0vBchThmbFUGy9Lb+/6s2n0MWZykUfdp7yh2Dif6W0
AONM/jx6YCojzbbYpAkoS3nfDYOQBd8RQW6QRuqBCN8aNjSBZGSqxhR/0HoHGtx9PCfN3g3WnnKW
++lfUoBlEkRd6KSQe6QgJesqwPiCFKJCSARIaDIUqF26v/YWizQBZKA+CAKQcvIb19D3TQucVmCL
cpAF3Na+YfHZqJgsVOBeijT/ID0QcEM/Z02S0XJimYAxMKv4qs15ekMULjk3usqR3mL0FMsh2mbl
xLDyjKD8B+yh/WUYmLokLJ3fNwMygPdn580BAOm7IO9e2ULiBA7KOsb0Bsqmfg+2l/AwNVBsacM1
2ZM3j0T0YNg2GOi07084qZDiC7/Xub9PRP9+9vtfsYy+dGH9za2C2/3RvLmX0Jdh2XPkLYEaym+g
kJGPOHGzz8Kv0xWHyta64ZODga1JUH4KC5ZNRiQHRwyfm3g3J05Mt4TrMYJlnV6tB9hqKahlenJB
dfZ16ECzOqLkcospoPFlYK8ah3vWq4ZPE5QD53kflB1iQRRBy22Tb97evWTgOEZYG1kBfR6iOPvs
cJRz32/dtlENM2Zl5IBlygPhHZLV5RM4wYByFJGPAmaXLoQz27oxXtY6B6dmGtT5TUH8dJ8NxSkJ
Y5QAj+6mgDoWwbBnkscDF3VX3/5PIwksWkdU0taH+99v2aMmNIyAahSups5vsoUyFWrGkcxXqJzf
1rphy8wlIMD0SX0DG0WJOlZ/+kRzp15x9C1LbILDVAqSLS8X7qUi3DsssasEqsTjoNfCMm9eajQ2
oWFe4Q9tx1lx6+aE7VoEaa4tDa40cfuPMUiK16KUtoEYRkxBiNQEsnAvXGEToVgVOo4zKPDbYQ1D
auvBsOTAlQOiYw65aG+qjyhxnx+471/CGFQb95fa1oNhzY7owYcRleVN5Mm7LgbXK4ja/oa0SHW8
34FtpxoGPVFQz4A+U9zwaBG/qm7y5TmaUGC/0r5tAIYlg0KJhRzayLcqgQhEJmBnqF9MQDwiqy0O
HvaTYcrgxQaR5ajA1ynEeR7b5Pgfshp/yOj/9W4Exsq4mgu3bL2ZBuNFAPAsTr5Agj7flX6A8qkd
L1A/cAGf7jA/o2gBdDK7oV/YLH0QlrcgzHUzsBkfXd6pIgQpEWsq/FOWcej+9CCzl796XTTz+xD5
c2TLUQoOwCetyA8O3gOUlZdV6DcHiKxWzs9sBqeVp0vnOSeyLn6A+61zUdUDdzA9ewU4bIGrAdNa
yECF7MYh2VXQA2q+LBQ3Ot5VbQfK0K6NI3clOGbZOibabdLTWMZz616yqnymI9Daqh6+btqWJtgN
jMdjLCZV3JQTg7Ei6ANQkOV5StOVuJVlX0aGF6GzXIEHRtS3rNThPotd7yPYyqddJ1S4si9tXSy/
v7rnQUEOIXKndiFhoelx8sOFp8oNmnfYHNsSn9iexhEUduBA5xPpbzMLE5DGJ99AQpmtnD62FTZO
H/CG9lSEIBbTegDPLPCM9YhyuPtLbJse4+RZ6PRJ3VfunzSJ9FHZRcHMl0f52pPjT9jrLdM1zh4f
HHmkAjcNGDaxiT7JLP5I0pGc8rJ7J3kG/CeM5eBL8Hj0YQOePznzR5AjzKCDSz/UFcZLegfUuCAW
cUt68PvwWZX9dHFDCDJvmwXz8KrHmWEj9rcRUjm7ZgTPsZf2HEoBabaCTLBMtAmKS6jf9sLR1S1A
vQC4L+guJ1CVjnyEszcNwgTDje40tg0U9m6lX3HwxePsceaUXnoVrXVhcRpMHByroDnglELcdF+O
15DX19Dx2DUCexaEKgCHuD8Sy443wXAMWLtIcHjPCBl8TJZnKriuN0WKaGxC4cDp0kA/pe9vIKhA
/UxYQU3e2ya4itaXIb06boK2C/o+JvoGRptmH3QoZMzzGnSDbNt5Zgofgn5DOoQl+tb4gw+Ewvi+
hAzofqr1pnc8hmAcCUkVgJxcenBsUUj81akj73tcpTj/naAEmOn+Er8Zd0InxqnACpRsQzRG3IoE
qVOaQBgynSp6QU4btGG0+xyPoFK735dtOxnWHThME+7K6jYGLbs2wN6RPVwsiDZsat8ExiU9D0MP
IiO3doJKJ9gS0/F/c974P+83bzk5TEwcaWM/h/5KfRtd/5qmSXmq6/gl9XBPbuvAiBQEnqgBAS7r
W5ElL0EMcTPag4R7cyjCVETMehJAwVpVt5yF9TkEP8Qj76GHcf/zLctrqiG6UCUpIOBV3UBGFIGo
s6+PI1RRDvdbXzzMN66vcOn1lUGrBEoOYHqcLowMuLwaYOeBr6xaUL7lz2APfOznL+CLXnnZ28Zi
3vUpyo913bW3DMTauybL/qqV/+X+SGxtG3atSFSAqQHLHNb1c+QXL4xGL/ebtm1Rw5oz5kMqHkR6
twiCHX+AobRS7rnsV8sfbT0YNoyoBlKEbdbeKsgXgHscKey+zUBRPv26PwTL1WZC47iQ7QSHsL2R
PvuQ6uA5HLr3YBD97oSblPIo+CD/uZUYE1DlyTx58yOoiHsgJ8JbI9x4r/0LHQc9H2i6zPrmuZ73
nRbx9Gnmk/x8f3os828qII6oBw1iHspb1g/ZAex63+AFQ7Qq4WswFIuhmbg4YKXcusFtcHNS5wF3
3I+yVA/wXd5ppR/mULyMfvcf8FkWawiW31/Z9Tw3DZ0SaHIVUT5+mBvUpu5kNjTpimNta9+wZAqu
o1FMWt5ErJqjwv25L1yHrRzZttYNWwbvbzOzlgucE2AoDLBPC1C8oyRm49cbBg3tAPC6JXl9E7hq
PNCU7UIBTrD7e8n28YYtS6iXQsSimy5ZuWjtZM432YJq9H7jlo1qouJABDbnSATWtxkkwVBgcVC7
M5T/Q9A9WOnB8vkmLq5TtSggdiVvY9GJh2QunltoNWy7AExcHF/kAITs8SIeUY2g47g+OznUhu5P
ju3Tzfc2RD4IyMfkDXpx9e8xr+Ny52sE1rc1v6zJK5sacpqTvG3rGwQuvuq01Ffl5s62QIeJgpug
lhT53tjdUNPt7SJdiHPctc7GmTHMFbqfHZ/SSN4mN7wNXQCltzUAjcXV9b1/zop05BRBUFHewCz9
UwfNZUmBK9J/ikTzsXCylZ1j68YwWQLa/w73sLyBNpnvaRp8L8ruB6Et8ORF/wniXsdtq2ya76zD
sYeuU7YDPe8L9BVBYdn0A9gdN7VvguFYikilA1rkU+GDFpWFHTn5GRgAt7VuXMJe1eo4mqLmhlA0
ubaqrN6JNHAP21o3XOkxk2QIdVje4EU3atdTDf0nknebgHY0NknWdBFBVgEyHjemQIj4riIDVVdo
rxSftn2/YcHJDGnKRiTRCQSp6khFqs/rpB+WHWpC4AY696NyJ+9Ka7AIZeUpAQdHVrS/aeTum4Gc
t43BMOXcLQW0gBx1K7MI3O1DjDrpvZgWctxtHRgGzQLIiolaQi1pCm5FF70gsryWlnybugQrbJix
iPp+9kJ8fdiLvzovJL+LPIKiWIdaQBaG8zWHWMuZOr/6QRQnP+d/bRuUYdVuOULGJYSDF0eOd0og
o/SoW/31fuMW59qExIkQehdxRYtbJgB+HEEzvAOJHph4OPngxvkaR8qyS994q5nouEWEtC+iDNdb
JQIo/wU3CUWNA3jpvZWlt/Vg2LcDodmxg1LgrYLKZr6PQOt5iWfX6XZR3uiVvPfb9cE0NlFy+TSH
tc8DlOj2EHx0zk3dKvZ11EzQH8CqNsWp13gozt8bWULfbIeoXOKV8HOaFlzKvIkQJH4eHdCqr1FN
2ca9/P7qZvdGXkB+BJkAyKZRqAvF7wjTau/0awebbYcsHsurDsCgD358SMHcClC0sK+RAkA22Udg
Ich+cI4celJM9fDl/na0jcY4IaQzBMCliemSKDBBcdBzQ5oPXE20/na/A4uf5ZonxDRSH2IqeOmR
0t3nWc+PLijf7jdumyrjhKjAK7EoiCmk5X134XEGyeYB2PqxOBRSuOTQxdz7fb8v20CMU4EhTFPH
I446SQB9knmK7SU2ppdMUF0NCRYV+313c9pOgekDmlDVCboQyjlu+nqTgE1WMvcmt8Y6N8B1D8nw
lYL+eOUosNxmxDgKkANkY0mhXzpM9HFyq71we1yb9ItMo48jZJZW+rFsVhM5B0iuGzbgvDwtsgkn
MKd2exKAIL0Z05f702TrYfn9le2hAMRPuAjjUyWG99IFRZJS+Zd6zNee9pZdZALoJmAN+lj2LsjV
xTc1o0pj+2vSxMyhvASHYISv503HzpWr1PuwWo3n2z7dsOQCsORJjGy6gnGtfYJXLZ6RnFQrrorF
lE3IXOHQfOjGOT4VTd1AviPz4bkHKTDdYwWEqV47Mmx71TDjSsR43ITdBMqYLoHmlzd0H4Y4SL8r
hOblbvIniCqkXj797/6OentczETS0YRNMtGgbOWQUrhWNIVQVJM7yV+k6n3Q79NmZeu+vTzMBNRJ
QUBgwn336uEpktBh3tcddAvuj8LWuGHhiroBCAe64MqU4+7gyn9L2ujjtraXmXtlc3QYIXE6uclp
Iq73AKbw/Aypkl/3G3/boJkJnCt4RrK0os0l6GuN5JM/O9ehbqGz5ZdRdbvfiW12lt9fjWCCIPUY
I691KmYXcu4ZslzQOlqbe9sQjCt6UoN2GyDooD5bQSXVDa8THLsT+Nuft32+YdgJ5BiGRDVJBnY7
OFmIxOZ9/n2UoVZrXEE2KzAv6iwLmrrX5FrJAXoVYZ4dkYrtF+WqZOePUAHfNhTDukHblvhl57ET
a0EdIudSn8I0XnvSWlbCRNGBgt+N/DaZriL3/s44qD3A/3EsR4Bn7n++rQPjRQ7hxy6JZA4ZeERM
95BUex4S+JZbvTFmYukyx2/gSFbBNWmd4ez1qErn7Rqk1/b1hiE3HcTkde4zCKdHI0odash0ljVI
uWi/MR/O2NL3K1NzFHhKywbqLTuwhX/shwLFvmDtW5l/yzZlhiEnEOQDGYDk52pgH3kPJCkcGRbk
R4ipne4vseWsYIY1o1C8hcJP55xYhmp0SJe2kM2KfYiubWvfMOYAbx2oSrb6SULw6gBd6WcAn9cc
sLcvT8YMM064kzWIm+oniKY376gA3twrl42EAgMO0keogUbb6AwpM2F0xMuSOE0nFL+lJfykEWAu
IMja35vmyYTRkbArIFfUoHUg89mjD8ab/aj5Gme3xRZMLBoDAxCkOSoo2mXjdIJgMHTSvC58DzYI
ddw2AuNO9som97s28K/UUzi6R2jF1PPag8T2/YYt0yzRXV6R5AThha54RwOp2yMb6tJ9T8YBapL3
x2DrZvn9lTkHyRSSCEJSF5lKCCQBADQwvmuCZiV+8HYmjZloNJokKYe6CVZ5kA00U1xg24Nu+qXz
9vcwBM/LhDUghgA6aCX27C2G9u/IC4sMAwdOB7oeDZ+vXgK1XqAr87bvIE2XQHLSSTLIcDPuQ+kO
oj3T/yo1Q3hO6Qm86yIMIfQGPbOSfNYuhI5ufhKF4bEvu3H6QGJ3Fi/wMyAfVujFRRZNB6KAao7r
BJT2Uo6HshzS8l3f0n4T+QRlkXGaVI5E7KVIE7y4sIMplN0PMJo1hg7b6hvHiYA0ou/NUXbWRArE
J3UUoCz7AHp4twSuGMwyf9/fZpZDNzLcggTqgZAGcpyTFtEXxenjIoZyv2nLkWiC2YDJC10G1Z8z
g/jMUUEcB3HcSByGHMDEqsUjyRfzWnW2ZRwmro37eD5QaNqdZFfSMyTCxJe4lMPz/aHYWjcOlMxN
WDjy2DlNAqqCVYxrw1kl5bestQlkC+Iu8/QQ4t7rofbkReLnH35dqdZyS7avN46SoZ0bqAZhjaus
Cw8yx/sx4MFKfahtlZdOX51TUFXr0m6OnNNSv4n43xMfApSvlz8TpzqMeb9yeNgmyTg7ZAoZy9GF
c0CA2d4HGX2iS655oT7atsSGPWfOyKCXnNZXuB3ToajA9ZogRnO/cdvXG+ZctIrgbB2ck+qSl6GO
XSg7+n9B13ZbtoGZrG74AeK0fQSFTAWB7WSA9wq01spVYfl6E7o2tBNvXF45p6RAYL7ox0/cmZFt
GMUKwtuyQU3w2gCBXpSaxNU1WXh8AgcyvJUu1p4OttYN42Uq7EHlI6srE8DSMg4ueT7lX+6vrMUv
/hdqrXCc0ofa1mnwx69LaIw4DAzN4WHRvrjfhe37DfPNIu5Jn0fFWfvget0VNIyzr01YDMHG6V86
fmXCA0tBhjYM1ZVAtXBHVB3sliqfbV9vGG4ReQQgl766QsdGnEnWkWOKIrFtjRtGq5HkZ5I0EJ7L
UML1m7chJHO5synbxUwmN5a2rg+h1uoatHn+HhrFzmOIQujDtm83bl4ZMqWqCKq8MgbPblCV7ZM7
9XwTApiZSDWU5eUz8/3qSlHNttcuYvITiiOPLlnNQlqOBROpFqhkmMLRr8/KxbapIghZDFCM7SBq
vLs/RRYf1USrDaFqMtS4LReX+AYyIP4AdAeDODukDIBAjnZuGqkHX9N477btWjGI5UYzUWxQOw87
1Y8CT133THCbQU3ztIiAOHCPHEAy7g/OYtYmlE2UczLkYhZnlCnTfUXm6YhzcCX9Y2vcMOlEcFJH
LoqsoLf5WTfesG/puBYLsDVumDSkr5GHG10ooE8I5TE3eoHw7DZ4EDNJ3QjH8TZ5c3WtxCT2E5TW
j77LXu7PuW3LGvewJ3jmOAMsOksysdMU968X+dEuRIXsYVsXhlmrARpIXsQE+GIQA+BF00D+UX8G
0fFakYhlf5rgNVqnZUmnWJwpmFFIAFOA6OiCfwyK4ZAO29KTzESwgSwDfB+VmC9VB4coSXFukGTa
9uwwEWyVhAi69Ir5ogL6LOqs2znJKhuXZX+arG4FokgzHrbNedDJO0gGi53fbSN0ocw3buPKS8O0
gyNxpim0Nha1h3RejXLavnz5/dVNrHQLxm9QPz4OMepg9QRihLKgawVMFl/lT93kq9Zp1UFAlcXZ
Y8KaJ4m3ve7rb0XDHtxIbiJNxPQYNzKr67Fw3aE5Q0P22zDC0xUzNFujbJMoEDowTLgIa5dUPMDi
lvkHsmTk2+07xzBeiA8ngIXG8uo1Sp8K0kB6VvYr72HL9JuQtQpy3NmUR+1l0ETwc5IpeHNJqqqh
fmxrrlX76IRNp1eYdSx7yeRzo3E/iw5wjIsuxsl7wFnHEAYrCt893j/pbB0YfjWAhHB+x6hBBKfW
O0IhMwtU4ZdtjS+T+GqvTqBHTLLZwz6awaVTzDgctmLsmUnlBjVfJqms2uswQoRpIsVztdSybPty
w4aDOIKT6BB5FTELTpy7/Fvr9eXKxW7bRMbdCzkDVjbO3F7FAAdlInjwoRwzJtU+Xt7124ZgGHHA
IUY9ttA5L+C0n6sRYktV1a3VmVvuLxO8VrAiQRlykz0uR8TCc67ol6xsHyfu31qyFj+17U7DlLkf
otShbdurmrCBIN3MPzTdKoW0xZH4F1ZtFnnYt2mLVw1q5QtU8FVLDSqiqD/uL4GtAyPfFfQddinS
Z9egczz47gWnZ9Km/CVNx3Il5GHrwzDgoAP7L+6Z7DGYE34QLP2w0EdImj/fH4NloU2EGgvKWsfZ
CA+iV+8GgOJ2A/EvoEI69lX8ruNrsSHLUpsqoFMQeRwpqfaaBJIeh6BLPnQlgP0rBm2bJsOgvTYC
IVKs2ysJxEfwTHY7Ncbf+hRxhPvzZPt+w6azyGNJFtftVTI46zVqoto4n8/bGjdsWWihojHxcdb1
gIIWCWDAIPLI3TWEk+3jjfsYqfCw7f1cXYvcaeod9dLs1M0SYMdt32/YMYSF9FAker5kAukiGZXP
bMqmlXpry2lqgsuqCGJXbgcrI2P4nAwRyCXDx6j8H7Lwa29Yy+75F7wsS4ps6tz26s3im0CK9ikL
8XL1h9Vsl8XMTIwZa1yXx17YXjWQCqhV1p+X1MlF+h5Eder4CQGSjd6dCTMrVDYC0dbDohXJgS9u
d4WDLPzmd4HJ0UZl6dKhV/JMRZt35zrjwd8jCLHWYoG2BTdsuQC9jIb093yZQiBGiN//0K33Xczx
H9bnTTvWxJoBbQ890s5PH5M/jEKd1z/2VbumX2+xN1PhE5JhHQD3c/o4lFF55kEwHPxuDd9t20qG
MQ9FMxbx4KWP1eR/ryCQtYNL/KCq7ofW2LRzEa+Ep2wdGVbNO9HBMNL8HTJa33gUXKeRnIex/wr+
2831e5EJMQPlLSi2WCPP3lJEVlHyYX2rvj2EyESVJZEv2ils1aWgHh12oKdlzn4Y8+7otTTj7wUY
/K+RN7trEudvnyRRvHzIK5dYOcWgcKdmjyJzsnk/DdLPj3p21XsxEe192rJ7o9hwvBOnaFnodwpM
3CBKAgJNfWwI2UYAFJmgM5RZdCpqBvdxKRn843T/B830t00jMtnaFCpD2xCCRZAgLRESTqjTTPs0
z7qVeLBtAYx7OnBZO8WgnXgE3Y08eCoiO5oScWCCrQm32DaVcVuToSdtRpT7mHT5SxYqiEqouZxB
ctyofVgPELB3o7w93l9r24AMc6cidnKnV97jMC5+/gIH0wM4UfMABFz3u7CtiWHoVQUFv2Lo3EeW
OgF/hghUHZ+zQm1EDUUm8qzyPNkxCaYkRp3smqAI4hzOybZ66cjU9pQ0DEArnqWPdIlGBgL6xrGz
lhV8+zKKTMgZrRK3TOqEXrNw5u/wjoOkF0cgsnJq+tS1CNlvWgOTxY10ogRdVZnioeW25J2gE70V
E5SVv/4/zq6kSVKcWf4izEAgAVdyr+qa6u6pXi/YzDczAgQIAWL79c+pd6lWlxIzbml5kNASUijC
w31f++v2enMwRUW/FMB5Ng9jGz+lClwpMditjvsaXzfWm8YdUdSTOy3Bre1QRXucFSCRSdz24V/3
238tt/gdlRL+BjuD/+TqCUscNICoQjzBA0sN747ry1QCBJOH0L8REHw54ER/CWg7JZHrPw5u6G88
t237wDD6Ti+kWNp4fhhDDeUvNz2MqMNkmf8vxY11f5gWOzTxaawgYACTyr9FPR0+gVGJTldHkNbZ
5UmHJiRtZpDMrn3aP5K2RlirA/oKZbdz6qgALM7R5OvhVIzxUu17F4QmSg0n8FJAABv14S0gGcxX
5BCS9Ouu2TIxakxN7Rh0HX3U3HsWGYKMVCKHsq9x4x6fZUbqEWRdj/5A/h0iLRIhyz/3tW3c3pqJ
Om7nlt4g0AEW4hh1IH6MwNz91i0b9Tdp0NR1BhBv8RvYuFqI1qRRfEKWqXkqxiFTt9271QSnzVAR
EHFG6I11lbzOU0bEte5dN77cH4jFGkwkmucI5fkpBEIThJOHP7Kq7qHHVuyrzw9/w4a5LU+nNVtY
jm7TfkH2oZKfBsf3HLlzD5k3N9RAhctT+qgcL5IJAeVqdCjgl+wSAWPhb7gwaJgUuvKda1UUqP2A
gGYyFPE/u6bfRIZ1uphd5oEaM3k9adMAYHRf7MsQhCYUTHWkb0pO9KNuxj+EzIvvGSrsvu37dMN4
gfsceRFD5DDhYy6OOuRd4i370rahCQUDJ6CPer2Y3rh2+DEVCCmWbrX1+LXsepPUbJyiTlWg2L+6
4C/ok7Sh9V+kBzh239Ss3b65qRdVU4/1LaZmES2qlVZ6wEW6+xB+oclp5jaO6kovR/OtdIPThPT5
hZZ7nSST0EzGuhSpks4VVIrLH+ChDRLEN8IN+Jpt6g17FZPEzI8th04iYqHBms7ISmjH3J95ix9v
or/ceYyGNsW3u3Etg2PU+rN7SEWhztkmU7ilDxMElkcT7ca0HME30hTj9yUPgSmIaucpVnLfrWvC
wEgsRkctYEpDzhB0OK+wdsjU7MvMh9QwXZlWXpRmPprvcjh56SIfoTTpQghAbmCd1pbecSVNMJgC
W1wIX5g9VpV3gXjSYZbUBed29LRweHZFrzeyA7aODI9b+L1Do1LRq6vo4+owRqujOtSPXl8ft90g
y31v0prpWQqoGsTqgcdQhCLDeQW2zeHyXAQ7PS3q/3pozD7r5rmZYgQEJgCI8E7JeOI43Xi+bxoW
w6OGb43wiFJdL8ZHRI2bZNQw6yLbKqGzLYNh1bIAxQlKbcdHJaIzslhdAViqYC9BEz21E0BK+8Zg
vKFnms0s7v3uAs6fCSWGKAzb7WqZQLE5HGVPIZRwCaqxiJM5R5zp1C9iq8rTsgAmSmwOUFZKeUev
oizaZAZy4j+KAOa3XVNjIsS413KI04TqQfZovRuDR9eHt36/ccvymkAwoaBXzfMaetgBia/QkPvM
U9BGr/qAYRc89HGTb/RkOVxNLJhuBwiTOMX4GLjNRwbukKMYgZrIxKw2cn22ZVj/f3M5k3nofCjq
9BfVNx/mEo7F0qp9MenQVPyshAOJ58ULb6qLPxLdq9viCL1xqNrmxrDgVb/DY03m3qIUPhGKPYox
T+quz+UHnwZNs++GDgxbTouKyiJrMEGU/isE5ccMf+xzjQLDgqNcrtrtKgVEi83NkaSQsL4SvxrT
L/e3qmV5TUyYqOZ0CMueXvPcGaJD4ISfaOQ4OxfYxIJJEN8VJQnolc8L8odNRqqn0kOict/Xrwb4
ZnPOFaW8Zbx9IIuooM2EEAsl8DTut27ZQCYcLNVlXs0NC/PkVcUD1RuTTFgbkMemd6dmY4ktd6WJ
C8t7hcAHQT2TS1HUElAUkjK2pEkRQUzCW3Yi50KT4Qy8eFAsU4V4YI6mqKjOn2dR79ynJkIs1VXt
0hSszUKosTq4bcPiL/5QOWQrmW7bqIY1R5FygM/jqFJloPRJomH89ErjfX+pba0bRjx2qJFves6u
DNrn6aVOu+wCgRW2pfBl20qGHecltqbj5+zKKfw5HeCAYG31NVxQLbJrBCZILF/14hZPYxshNyn0
4h/B5byljW250ExImGKZ5kNesFe3EXxzA9S9WQ+9VVW2f4PpYQkPzuwuW6nv19Ljd/xhU/FzjBFl
jMBcdB3rua0ShSq2MpmmgUEdIR6z+gis9fKpaJooSmauaNAnYxGMJ6fBBr/4dTSPn8J2Cv6rFSXq
iK8EzJgu0/xDebUr/khRQfqDwyHyQZS6KDhIM6F/5lVfyZNoiji9ogim+E5yFtWf3cZnf0vQX9bn
ANxZPxA4yf9IVZ1NiZd7voaSIen1Rwcs/T/Y2IfDYZHpXCQ6Y36cACjjdk/Dkkl+GiUAM1HCWM0o
SzitCT8q1oscT8Yma6EoUgJlDDR87gBYecVYgux57mMtfJRkjxpM6wzFyKE6RcVU1S/BolX8wtwI
MZyxUmF+qIIl6g4E2mcKGwzqsgfd5Yjz4I+0TMBzN3wEZR/+roTrf14EpEc+osQRnlutRKFflDf4
0R+B8AEd8phOp+d5QXXZj7B2wvwIUDJ49Ek99f4hjOrpb5mD4nSsc/UtyyKePYwVGyEhTOu2PJDU
ASfaAOr96lA5g9bHJcryXEOtmokvZQjKsYOOooycSjfzokMYVEG/UZhiMTeTyC4VC+hAECW5pqDY
/5iCyybtJ/HQ0C3RNlsH6/9vLh5IzenWjTp2zTHWQwcfhh0j0DX3UzFmx30WvZ5Vb/oIIMrYeu3I
rquoQaSG/tisFCT7Gvd/bVx6YCkMZKkvAiicw8gQchmZv8/zeq3jffPlaeBrUUyUXYUWL2PIeJCE
tHKPfti2Wz625cQ2wYBz74D0JwrZNXD5tzwHCpM6wZa8t215jeNaBDJbcNnoS+6w8lteBc4TAQL3
B42Vu7FFLde+CQQkZVbUYhnD68jia9qvhymJaeAlGfgRaVcqZ59/atLWpUNRgx/UDa9CgGcmcsLl
sWabKDHLTJmirrKUwxQtNLxGFMUoXQuQWy7z9NQTqADd36oRtuQ7l4GJBoQqXwySdHQRBNOXyCHj
qRvn3v3ptrjkVo70CXUw50z4hfv3/R4te8vEBUYqLUMG/+v/p2wtbg+yLRYAW9uGVSMOHI++zym0
gl3XP5IAlBjZqLbC77b1MO16CCLapZw/uOMoVBKwrv0+p4E+xRSa0Penx9aH4YopKCpL3mUYAmMA
Q0mZgqkC71vArXZB0ENT3FUtqi/U0EbXuUNMlSGrQ54dsMVlGygi2yIY9s1dnemin+Jr18r/uTPK
RsMRFQf3p8fSuIkNnB3J6NS5ePjHnhyzJFdU0KNop6n/tK+H1VLenK+64rmfh6jsf3WDxyz47DDE
p/Y1bryp3JStftASXUFuXeYHxVArdygAgNtI+Fp2jwkFBN4waKnj4uNl6nwlazB7hdGBInRnVNvE
AqIQo4sDiH5fXiNHmiOUCnBMn+wP+pucc1q7cQkilRH1HtDIBrepSiRBF/uWwDDiCEWYbPTI+Dg3
3ZMG1f8RR3h/vN+4bf4N600VpNm62hsfq5L9lFMzHGaOq81vBd9S5bPcbSbxHAhs3QaZi/iWr7Pj
ivHTGMv0eeb1scg24as2OzOMmGnonIUQebxVeC4kDGpsBwecArvWAOqRv9oYAmg10Z7UFx2uhNcc
rYel/LhnDaBn92vjHZ78zgAukxtid36SaqjkVjXzjiXoSTe+//1lhmrYr11IXiiRNZEHHu0sUONB
M6TYiksRaRIU59YJhi290PfXAZR+v/bkaqmg643tn+RgqE4g1SE/1EgyXPbN1TrAN4dd7pcTIo6z
fIBYfAfwXKXOHFUOxyJEheT9LmwjWP9/08W4eI2KlyC6QWudnV5LL0GO/bKvcdOYY9mjGMbJnlAB
Tp/EksafmmLpd8FzwOj866cTwMyCLC5xmuoeEugERR7H0Nli3rFNjBEWIRIhF7xZg9srSa70Gb8O
GdvwgG2NG/a71uqm8RT7eTIz+m8AFcZTCUa7465pN+F9OSpFoq7tgpuGC/HUyQhMlH0HZsp9zRsW
HE3EBSvE68cT/xtK/NWhrsZun/GaAD83buYxzeIGcXFQCM9lpZM57MipUXo+7xuAYbUdqvwHgGUa
nJ7oAjLLVYJw3df7jVsOH5NSDv4zacHh09wIbR6gO+59FdGsLwNbIan7ulh31Rub5TInAiRBzQ1s
7O4RwYc4YWPRHqYSLun9Ltap+P3hgZLRX7sYuQvG8j5obp0H6hjtpu0R8mjpz5629NBnlfP5fj8W
Q4jIr/1UJJw7FOI1N6Gaj2MKDsfC3/RGbUthmLCQ0JflpGhuciUxkQpvDiHB/dbGO5WQmQnhG/tS
iXAqOFQeoXmn1+xWPw67ngLMhOtJz59DuKD8QZROfWBUXhHg3HnJ/wbXi3XYhoTAzkCk+RwJHUOY
bMn3pTABhvp1YV3hzbwXsLGAgKBpZvrPud0sqbHsGlPdtALJkNPKHrszdtm3ICb9f0M19sW+8/M3
yF5eLFkuPBdnw6qpWYKAtSebARbbx6//v7Fet/NLEnYarcsaUYm0dOilGaCttsuiTJgekxUFKN2f
88QNvP84UCGfB69iG96b5VwwUXpB6DHoQDvlbUVrCHBlpNg8vI2etvkmbPNjWC2vOMIqtWpv1URH
gDTwQs2E026s7fsRFWZi9FQpc1AdjPlTjiLOsxo6dsrhLyZBzJoDsAL9Ebg9+jREmwBQy3h+A+6F
hTPmS1DeRCn/R4D4PcUDioPvr7ZlPUzcXuoveuyrBpupUj09RBrnA69R61fF/Z++xgvnfj+2QRjm
DIkA5iwLLE4HNfeTjqQ0THS7TNf77a/tvHPfmCA+UPhGYUnc/Ala8vQWdOF6XH9Mg+xPLbnzech3
qsszE9DHl6GULugbb3ADiieZTvILZCbIPtwJM2VKU4c1qNLyS3AC+hHQlE3+oR23qJUtF5oJ5xvT
vqlAfFTe5LT4t7Fq2cc8pt0LIXKLON220MaFjEqgMWhyt7xFTv6sJF4cTemR8/1VtjVumLZ0Fu2z
2itvqE+VH6CZJR4Gvg+1xExA31yyBaHSUV9HFwEDpekLkPNbLrXl2DCRfBWNi9x11XBhKPKDuPZN
DMGj8PQnCDDfnN5JSrFVmW1ZZBPRlxY+Eo6l1td50eSbAjixXB2L7Afqs51/7y+ErQ/DnFPV4YQd
Wg1swnhOm6x/6evoY1hu3hOWlTZRfRGHihLUssSNu5O6shI0CypFkcv9z7e1vg7rzRWKNN6w9KMz
3FifdccK4qeXYSUI3Nf62uub1iVYNkFlHepbLhH+CAbVnAggfTtbNzxrGbNJtXRGRSJCgJUPPsZt
LKVtXgzj1bHf8L4fc7w9QKOcl5iXVdT7/rRYrprfmN2aphmHqc9v8xJU6eNI47JMgVCbgB846NYR
0j3wpdx08ixXAjXeyCgh6nrQJY6X1dWQnH1YWQK7sPrYQhun7/Wf94dlmTMTy5fnQeohhKSvxCnq
/ix9AEUu8ehq/v1+B5Z5M8F8IGH3mki4WHAWBl9e00QMOuKneaLubUEZ+r6NZcL6NIsKt4FnA04Q
KFfCz1DHGMD7na2vo3tjFPCGu8BdUn3Vk3YCAKXBuYpQWjZvLIPlRDLRfGNed0jFT8NNFQ3g6qkz
zCfQ7E5XzwUl2P2VsPVhGDbArGlGWDHfXn0/oRAwBZThn052Ox9VJqgPodJMd/40XIKid5D7n8ql
PtLQ9dTOZSC/LkM3MFINdTlcZ8F+qpULtd3JqctMNJ9sUj64UdgjnlaQ51fHWxH1VJDU3VgAm60Z
Jq1BDsjbYhlueLsVydiDgxAI5nxf6yaeT2ZtBDgMxfePPPvZtaD/Xo+K+3vH8ukmmg8ppwK8ZnS6
vcLTZ5ADH0I1+LuQpuw3ajdCiiiLPH1lngeJYamCJQE+lH/d9/GG8brpUo/BklXXKFj+0nXcHzKd
7dySJohvXETjl3E33YQYvxMmx4TGwUb1uOXsNIF7fKmrrkQA4do5KxDaK1InCdy5PPkN+LBpPyi2
YViWs8FE8SlwXFCRC8D2wzR/5DzO/4iybkp8tZMCkpk0b1Cm6ZwK+gy3fAJdNfDul74Hydi+JTZc
61mHU6T8Zrqpac0IQXr2VDgIp91v3bYOpuHGgncI/Q03XZafFWFhwgFuuqSTeqLQ997AzlhszMTx
pRSpiDp3lhsDGeSRo4rlFBfNRsjd4k6YOL40mLKAQvnhqgZUeQqiD/PgPoPq4hKl/HkClcb9qbIN
wnCtdZZDSLArJ5RGo9bN5QHOOLWVPLM1bhgyL5syXHLuPbo5gAfhzBJIVW8tsq1xw6tWyIJ6fubo
a7Wi18CJ7R7o0P29b1rWTt/4Dx2YxZR2g+HGa1S6XSBJnnqPlAMUvZFbt329/2sHOXLSWTjS8RY1
1bIcuFtoekRos91w42ztGzcvimB6byjnEdaLTB+vpi+62fsoMBFdBBQydEg1bhcO/RbeiO5Mnc3H
q8V6iWG9bg3Ziqwj483NpLrIbo6eQIgD1i8vLY6ZvynAYJmi33BdQ5h3yh1GVCADkq6J5knItsq3
LAe0ieWSug79Gnzwty7g7iMZdP5B93hRtsve0JAJ6CIq0x5xXDzuC8g9jWHhHutx/muXAZhQLtF7
qY9QGNLdGkUAC5TrITRE3Cfqjl6zpUxhWWkTvaUWDTmHoR9vKLh9Zln0ca1xI1X91XG3ZJlsi7z+
/8aQQXWCMvNAYKsOq76aRhzQDekWrYMlzuIZVuxCcaRowH2CECA9gQgF2oM4qKfwjHDUy0LSwxLW
+w5qU0p07NqxmdWob5GYyg9CIn4wjrO/s3XjPsZeklU3ZtNNNyBBQbZOnMGJsoUStxmDadF+3rWO
P/U3GUXxYaVSBHdBf6B5+HJ/t1o6MIFcXQ+IL+rnuhvqZMuPvBSQa2lLBv2CfotJ0bJXTZK30Wkn
OY8uf5IO/8kFqg7wAomvjQ7HS58rfb4/Els3xn3cgQpSezCDmwtKrpssPPa1Yzo65gWw741EFdCG
j7SiY94JYZvgrirwU5pRXEACeN/wUeli+cNthilOEMcoyoME15KTVFGVnmQY6+KTk06Ic98fpW29
1v/fWGXARJtLrsZbVa/VQAKq7mlTfa1VVW+8rmw9GHbP/VyG0MpGgpMH5Us0Acsx1lVzGkQKCsP7
o7CtlWH9xG8IGQec8aOs6mOa6j8ltInPnYqeMrztNkZiOcFMNji4fCl4MeRwQ2GK/gBepWFIlqZV
O4MAJgQsAMncHECB95YyKHZVvuJgwN96h9qmyLB81CUAu56N3a1qQe0olyG7vPqBEL3kTwsYGe+v
xPurTU0IGB5dk09citWOELGErpxoT8KJiiNF5fTGEWnrY70D3uxZmc2ZpsvS3fJ4kB9IFn+cPWia
bStd2DowTF/kDOUwMQHGo9P8Z8ri+kKHqDwMDID8+/P0/nJQEwAWgG/FkeAZu0HLLD+lUa/PVQOw
BLgx/cNIpn3IRWpywKnClfGUdx1YZHrn0FVddNJDV97aBmTM94fy/tWLN/qvyyEcqkLV6P5WRQM5
qH4pj2mA251NejmEHbtlquWneP3rfofv2yGNDWuXbejUQVx2t8BH9R8JyTeSD1tFHraFIb+ORiMD
0Qu3Hm981WeRY1UmLMDC8NwbT3RQ/LRvEMY9r4N+TEmzhrRQvnTMXZBQUV5sgaFsozCsnZRD49Qz
0dccYbMn0kTdFbVO+uRBVPqjj+fgy/1RWNbeRIxF0yRzEev5cezmRNfycVWq5MPwpVb64EnxGRVg
H+93ZVl1kx1uFg7JBtrjKu75N0QD54NPnX3IDWqCx5CZWCbUlnU33oo64RBFToZ4JzwcRR2/7qlc
Cr9M5YwYdc3Ds5pDelnanc9vagLH3ML1y0HlOK3cuiwTtcbu87VEYt+8G+Y95mmR5gge32YWdH+k
1EPudcrpdV/rhi1XTeO107i+bqIZy6ow8fUqGnW/dctB/htKLEyDrsoKTDwHJKQqkBFIG3CrT3P2
z/0ebLvSMOM8Va5T8GV5TEEnLRZ3SaaVhuR+47bPN6x4lkMVDtmMycH8U8gule2pKlG2VWbg3r7f
h2UAJlaMUZJ6OvWm12xZukIaHc/5sa9t46KeJZASrsqGm2jglkVjy0C1EP5vX+PGJR2Nfu40ggw3
FzyVhzacltMs3K0D1DYthsnydGn5PCtM/WvpNAqdM0gRbqk12lpfF/yNB4ODP3CLXM23MYNaI4QC
w2RW/r/3J8Zy9pt8bghTIgInV3w8GVVxILlXXOa6cw7KZf031KDuq3qhvyHGcuLxKBrREbRTOOg0
u/DqTzsR5tSEjMlWcpBcYUviXFPQ6Fbk27Zmk8W0QsNuu7kKQR9U49tBJsBO0eBDFirKsPvDOt4V
WUS27tdVrgCCQf3VuhBSev2RhC1OngIx8PvrbBmCiQ8jTdXV8Bvmm1LhSwViGbBZxtmh7jb5ZN9/
mVITJCabyUNiD4HdLuY/ScDlX2lbe91Rp2UETjYIGVyBWg4XFExPCypJYn9Lyt42NsO43QBsvClv
54tGJv/gjpF/mJ1iOA50s6bHYoMmciyo+9RpBcmR9RuynznhFarlMYn3F8fW+jqwNxYeuW5d9OUy
A4DgpUdIbGf9yY96spzut28xchMuJp2ujETtzRdwBz5HTX5dGejZAObAOd3SCLf1YdzNcyRp4zsK
M5TGAIijMOlHBL/lUyCGT0OKH/eHsq7p7/EPapLBKQJC3rqL50vehGESNO5f8+A7TzKo6oemwLOr
gYVu9GXxV5lh9gIyYXEMfpALqBmeV9LZNZ/DERqUYXBaNVH6fqvc3daVYf2687zZ8dl86ZQ4Ecd7
VtCNWZnXdU5f1oLlvt2H96YmyCwYc1ACzHS+pBGsZS76/NgW48aUWUzRhJUR1Yk5g37eig9N/UOX
+j05Vzxsj5PHm/FyfxNY7MXki+N+PHTQB3I+BFHJz1B1+xfe+D5sIv0NVFYsyxJAz/aDoshe4y7/
DjqULaJHy/alhqWnNRiwwV7lZ4kL4raAvuQamHWtbitCcZmyjeIZizHSdeLeHCiEiqFrtA8NIokk
W1TRR9kHj7lGJsPx0sP9VbB1Ylg8acXcOp2DPaog/ZFPX0Y5HkVDP2ybhW2hya/jmEGxPlEqvYvy
2U+W45kS+gBc3P9+2141zFsGHgBZsvUuUVWjcsPN4xbEvMg/0wN14mwfVpeaCDNG4fZwCaRlDsFH
UrGXpdmyNstuMlFlQaFYPSm/v3bFdAyEeFmTzUH8dxlXP0KyTw6TmtAyVHA0tZyG9loNyEmqEdQ6
K4Pu/UWweA0mngyyA97YgQvgKqrxTCA/2y3sMxPinBd4BOTDpyqqH51lOO/rbt3LbwyDp5XDedcQ
YLJmAMBW0F8qyUH6zo95Wp7X07bByRvuTMgBGPRrh2LqdRulsrgSD5V3aZ79E5Ji68VqMY/AMHMW
zuPkNx6Oqib2P6cpD58d8Jhs2LetdcO+tQahezBX1RPQl5+IFw7f43IIvt9fiNdc2zsXuakmyoe0
E02bVU9KeBdCV8XwCdni1zKJCMsRZMVL1KE+AqGo9jhG/WHS3d/TPJHrNGwmky1ngIlGE4QsTgjn
6EmIkH8huSaHtPaAx21qfwMSYuvCuNpRRMfdlKfOB1H1w0GNa4w7Amd974bF6f5kWk5iE5M2Q7iD
xZKVTxBL7RIUgCPI2bSQiMFhz49LmIIfZl9PxiOdQ8ilZWHGn3Kp/ybdMv9A3HA+1hX/OY3zvBEK
sJxrJlBNdRQVDk5RYTz1UYnhpCnyAdGE4pkeB2wyML5PuoWaFHQBpbnO4lh84N6SveQpakDHZfSP
WZP/c3/KLK6diVwDT+tURM5UQWeNFE+RC4Ir1EuV/rkuR/aTD0p+anufPjqhO2zFaSx7zkS0jVwj
ThZE4kOVDd1FOEWBQviKHiECunNbm1A23rMmrHvCnxChdIHjAc9aBP8iicne1I0JZeMOgnGZk4un
SiCgBYZjeehQcX9BsKXY4CmxWY7hA5A+EKNbUaSHyz66cBHeEHNChL0t0lNTs5f7W8C2HMYRoGmT
uo2bYvU7EZ+Vv3R/8yx4oAXgJfd7sFiMCWrTk1vGsdeUTy5B9COPHX0CDDlfzwLvADCU75/qotHR
xjVquRpMmNtctJPngonsqfInoI6ZFOAjG7yWRZf747Gsi8lPxzoe4auZeOL57OCVirRshdr87NCW
Mn7wXc/bit3ZZm79gjceQTC18dLBVJ5AGYBeADXn00uHbBtIBP3Cf/Jc4pBd0ENqqptGsogV71MQ
FOYEegBg+PEPpSc+358zyy4j62K9GYmqxOT1RY7aPEHhzyqJcphITn817U6BDEoMl2AqSoYqT1Fd
QSF/Gzo5wR0MtzLatu83nP1qikIQmNSYndGTH4loOCJtwecm2LztbdvWsPac0xKiGBSUQRxVq0Ay
DAe/crfAvbY9a1i5CDsvK0EVcRVt9nOVLJTZcBb9AKHoraotywBM7FvXci6cKmywxFnq/aXnwWHH
pg/FztSWiX+DukqYzpFfXtnAfnqBbBJRZF/u70/L/JjAt3yaQBoEEoorcfWJsOEqivw5qqOrJNH1
fhfeOtfveJW/4d9wn0uCe/aDgPoeiJpBlpY3H1JaiAR+/5S0KKLLdPtUgHIM+NktIgPL1jURcWSp
G5/3K/NoDmnnl5WQRzZN+Dkmwb/3R2ZbecO4o6IBBKZQ5XUux/W9AiLeptxH709NPByoeCSygTE+
Hw53cYOjFV8XjGHfpxt2DYBmODjF6+SkS/4BorD0Urv7mDCoyWTG8yXTE7R6QPrKUJusoVgCEBmk
M7JJjRter23yDcuG+CveH9BbxPwojyWvLwQPu2jX/JgoOFF6WQHVNbTO+hXFJ8Avvl2tZ9maJgAu
qrpsilyCI4MDJpYA0LMcZD50h2bcVAKzWLapc+p6TlvVkNDBq5qUn0eNUFNBXwqAK4tyCytkWQMT
+AZJnX4UToZxVGKZE3iEuDuHLeC4bZbW/9/cnZ1oSUZw3mEETTcmUYn7P1gTJNCc31Kss/VhmHAF
iZQFBVvogzEBlo0l/Qcss+lRx5Sd920l435WnZPnJVfoQiwhfUQtLLs1AMDs88pMTBtKGAbUtcfO
JajLl5yQQxSmX6WgtwYguvsjsE2ScUV3hSzbaCwxgq4CPiGv+XACmxo9FtGcHvf1YZhz0MU+7Zug
xkLwNPxflQW+ukBOk45H8BOP6rCnm8BEt5GOtXXIMgwlZTj3ulh/j0D/+wcFanfjYHp/tgKT5qz0
Gtk6Ze6evYxe/UEfWlUfvWwLrPW+zQUmxVnpj6mG7Kt7Vqy7kg6BMSfyw41VsDW+HiZvTC6qAmS7
fIHpiQJIEfEczKZFnu2r0wt+w7K5JPMCgqkhUiKM3zuo00MV2c6PXwf15uODnilRi3k+62hIpra/
yExsRERta2rYcFq2NO2guJIlJECKSxL3Py0GkI7xvN3YNrapN25kB4qTPiCWy7nm6rgE7gFq2xtf
b2vasF9dCaB0IKt2rnxxnqbuNqv+dN+e3r9lgtgw28rv06htl+Xsy+niLB+6rjzpvE7qYd+3m/g0
gNNIO1ZYVMq6c+6FFxVukWlZpsXEowU5E4X01XIuUmA3yY+YbSkbvTo6v7u8gYlGG0if8UhhMafi
HJ9AdJ6AO/yhSPjRoYdxw7G2bEoTlEZTkAjFrl7Oadx/pqPzmfr07DvtRsDPsrQmKi2OUkBOnHY5
u5O8TO54Af33Q9ZViWirjbe3bQSGxTb9RNKsk8uZMT84OqBTPDQT2KBrEWzVxr8fSghMOjNVVnGg
shhdSGhaB3mRn6DtmZ46P+pOQCH/9EjJNzJ8tg1lmDDE4bKsotirQz6f2KAAZt86HWyLYZhwMEQS
cpLNclZgzz4tU1pemhDpMNI6aTLxVG7Ys20Ihj0jAePm3rzgDF2+CH84xVJs7Nb43VcgdLCM0xmc
ZgMr1wteLrx4lETqHzkYlw4QYePPHIofcqV7hUT0c1b6YgPBY9lhJteZzBnEVzMHvboQT0QM0Xtm
gMCcFm9LP9GywUy6sz6awYobDvMZlbKItHLvWLdNUrvhaayCzyAF2PBcLCtjMp+l2cCzNODeWRRF
k3ScL5ehQE7u/jlua32dvzd3Zy+CksO5w+0zDT/mfvzGug3n0bJzTTAbnmQV6G8pVoBK+V054dmb
kLXK/Jcqqzbo8mx9GNez0n2E12wAKe6WH2qnOEP+MImD+Vsd5xtutm2CDNuO4mL0KpUtZ5nyixv5
n/qMbticbY8atu1WvdCEM+wg/qV0wfHqPoT5xglr+2zDnkkzI4RarP6urFEByqpxPnnI6N7fNe+n
UYLfAGw1FdUwl+Sy4pfAp/w5zYcrafs/AWB59nXwUDTj8X5XliU2kWwhZNEIKOjms5+LNFEVKoUW
75SN8akk9L/7fVgmi60m/sYIUDOStWhxRoBQ5v+DkmtLkhmu0z5XxsSrgbKzQJizdc8gl/2LU6gR
LL0/bmwiyzFkkpvFbUlpNIfzGdSLHjTRg+LzXHQ/eoGXc+6IIUHysdy3qUzoWlBVEKqOM/ec9q3j
JpV0ovxh4WXfbuwri0WYbGfM4VkZDcI7g/zNe5Brcj5qeX7yqF9tHEu2tTbsGZV6fsEm1z0jiOQk
ELaKLoMctxxAW+uGSee8m2WULpihoUlPZMmnv0B/Rv+PsytpshNntr+ICCEJIbZ3oFy+5ansHuwN
4Xa7QcyTAPHr38HfpixblxfsKmohrobMlDJPnvPnsXNqGXVRT2YICCnxVp6l90YmS4lLDbi67w/v
WH0bjKZAvREFCZamIkjedW1SP6RR6J+mZPe0uj6xOZQXlmYyb2khxULiAuoWULX8BNXJj3V3LLuJ
vqSfh0e7D0hO2IB3Zifpe4GrmDnX07jbc+nYXhuOpkVlGN4jiGlimOfu9QBSpOQR6pnhMboHZMit
GaDxGYziFAeIoRvLgBvxcRUgPrm/ww5nakPRZtDLVbOeMDqAxwNCf/w/G+vS+uRPyE/d/4xrmayw
POdNW0H9FrtckK8b3xJUp9Tp2NiW/c5URnji45AW6LA8Nz4UpkKll53RXefTst9BznM1VxVGL4GY
TP3iU5rhwtW3BxkHuI1AWzsvq0Sv/HhtUTadytK79pRl1/ur4/j9NgitK6oeglMCb7cZUZ9KNIVw
uj14THuMiY/bCDQ1VLkCwJ/EikbkkefL8DXoaZPtHFHH2bExaA1jAdgzPXmjkYn+bJp+6k7+wKL3
9xfINfxmGS8cEABu49zmZXQbdOR/pVyn0DXbH961/tv/XwxPPNUBqZqHN+7PQr8eyajrONeULPHo
U+BYj81im92Lz2gB3qIomMObJi3VMYjZoKY21IJ+vj++axqWASPFRTllubwVRjxvkpnnqlFd3POu
3bm5u75gmTEZpygxRbdlBLcUfw1KsG5U4pFV/dFPWLYMJLKWYZDJW0rSDCR2aNUJmNRXcBke6wXm
tmBpNfag2WpZ+8r4aOTI29eq6P+ZVn5b8r2rtuPA2nCyuZBZmSxQZq6KnH7kIgRzcdkCeHd/p13D
WwFZgNSP1JWSN9UDEslRIQrKVOy8nRybbEPHaNfnUIgnLE5QHTWVJI9U67dLrcJjiRcbMDYvaLev
aj7fkgByELJEUpbiLF3vr40jWv4CFvPUvPiLz2LNW+iIwpd2fnUBi9ebsWiSYxHHRocR9POjt1Qi
4gjQyZOkCv7sp56+rfOD3V7cRocN3VyOkdIs3mSTf4Rj4IZ33PWWxflNwtOGhamRN3oq5+lmcoDn
pQeiHr3IGE3R6wPxhXqcp0G+mfPpQz/If4/ti2XYc2naBlcMGkOToj2pStMrbxcSz32dPQRhHqY7
e+MyDuu+LUZkP71Ssngumm8FhxA0FHf2EpSOwW2UmGxSPo5BttxAm1v0zwMUrtL0xAowYuyYn+sL
lm0rKFBnSVYsNz5piMabpBXruTT9nqSJw7xtXNgQlLroi3l9GKqmQecHKHto1sQt/ri/0a4PWMGa
REUxzUES3iCvlMaG4oLKTQOSU6/d44pxfWL7/4tISqMBeM+wYTHJdAcNM2BTShPiclaZnUykaxe2
/7/4goZcTZEUBKLl0sPWIvMZkVvpl33937FVsoK1IdOSR2iDjDVDiWpI8FqQRdfcsn5XvtG1Sla0
TjmgHhWaGxCtc4hCT0UVA878V4ZodD02CcumaRYyQQa8TFLJkQ2mK8fFzEuDRJx8tFx5O+7KtRmW
RTdtmK+kwMWGi1p/Tirk6n30a3w9NAkbEQZk5NLn8Bm3TrZPM2ryH0zfB6e19PdoPR0bYUPCmhAZ
naqX4S3JxZdhgohQ0hTFaWXAyd6fgyPo2cCwgWvB+x7elPD5w6azfNmQc2E5f8gW+tf9bzh2wQaG
qTmP0FpQyhtADMmreR28W7jKeedSsD32fxOSbPyX741gK6OIqES0/WlpKSSCiaCXemAow8k6Ome4
t+2cW9dUtv+/sG4uCEWZqVpuEGVdcvS7jt0ExhwjlmMn1oaDJVNR95KU861QfdCeJYrntzwBUHVn
fNeJskybQ5V1Cor0f1f9BrH7jb8GX6L1IM6T25iwJsz9kFTbg5fTr6lc/XcJxNN3nnOuX2/ZMwqf
ePyHSJdIUz0l2jPXImLL1ZNteewLNiAsjUZPplDei1nv4TGtlvmCzOHHJG2inSjnOEI2KCwVMuEU
qsGxNsGXKsjYKZ9quXM+HQtko8GEKEdTrjy8pZRF8gz54KZE/3eu51Ov1zE4OIfNm7wwg25dJHiW
1i0zCRd4Fgryfn15kOeZ2xqXptOgt+1CSESCmyo4zXTs1AWsh/jeIY9kK1yi8FUpXvXBwzBFarxW
tddU36KWMLEHOnD4VWJFaT51mTTKwHOXI/RRa/FkVvF+UJ48eXl07DVnY8ISFolo6hcsC0rf5XmI
kB3LUPe83F8l12GygnSxeEiGFVv+uWvRymoGiJhWaQGHt3EYHPuGZdEpGnSQE0ugNboBbpLOlJch
NOUrr9ulzf/9VjAbCwaFQjNBtM08mNF/p/ryeWg0hIDYTYb93oH6/VLBtH42CJ2iJ6cIk+k2oJnt
ko7QAf0hmTp5B5nnmQ0Im9vGK3g4kFtaifIz77g/nTzIgh9TZMfR+XkKzaQA+vNL8BpSsAadTD0u
6t2qSbdXo/x9oGY2KoykeuSkb/FiHNApB94/MJyxrHnVCaavOaPlq5bI6e/752pb+F9vBczmOmvQ
9pXLfia3DtJ3z7JF+59m8FIkgcR2qhdxaqAGcWb+eCyXzH4hO0tmtOSZHq+XYhzeE7Se4jvochiy
+qAuPLMFMUGvD4Z07gU3nYFuAZ3NyWUspnDHnbg2yLZ3vwqbMY/EjXS8+QPI648ix+Dp9q43ERgr
sukgap/ZgDLeBkuHdjV8awG5xx+ippF4lQw+gEJwkHI4pt/KbFyZoowW4OgUN3Qe5ycz18NDkIJf
7f4p+30sZza0zEzFPI/SE7dNrIGSVrzuK1QY7w/u8Ck2uIwsLIP4eyNuMxv5FW/tHqTmI4kndrCJ
mdnQslm1bRlMK9iWw63Cq4OK56eQ93tTcK3PNrUX9wS+rP6KKChuCu8vtMZV3mPP0mM3KSa3r74Y
nXprla0+xJ6bWoEXc+mCqnwrx7Hpdgrgrh2wgjjNQQ3Deh3ESRKUtzRvpldzpOiboKR7wCXXCln3
cUgGiISkpbih060Tp64gRl1yX8pDiXcmLZseMg12rKogN1FM+atqWZBm5Ernb6ZMir2kpmsSVhDX
ognhZpW4NUZFp6KFvwing/RSzEaUmRzqWxmaXG/DTOfvFOqbAP0kETmUsGE2dCwJwChVpd50U9EA
0GYzA21ndpPKjiNkw8bWaTZz1KboOIaS62mAevGZGvYFIk5LfMhN2IAxGfiZyNEve+NzVlwEhdhk
skVUVjF5qMDLbLlMiIWD77jSxdbnM7wZWnD/BY06RnXNbOSYhowuCGuG4KYWKS/J1A9/mCoz1xkp
g51bpuOA2gRoJtBQ500KdGWA8KAZVoY3O2Ru72+Aa3DLhHnXj1VJ1HwbxFh0p0bLXJ/zbioPVf+Y
zYCGO1GpVbVi9YcmeN1583oO2MG2UmZzn5FoYbJueXDrmDecKuQ3riws9vTNHWtjI8cACgQv3CSD
G0VS742JRvUkA/58aOFtrJgqe8IWmWJhNkwaMUP5NIXzHvWKw3JtlFi6dvNCm3o79BqtYR1J01uE
OvvZX+qDjtOGioHCNkOrsMCVuFH/0gI8SqvY7a93TWD7/4vw2PVR0iKVRGNeQIU2NWUTJz0jSJH1
x/Kr7BeEGA3qKRq3bqcuLP6gspnz8zoZsvesctxIbYDYoHgzlH0GCqUWOthoHnrTZLr8bNj4sSdZ
eEH1p9pxo66Tallxk/QhqMYIv1HIzqP5aV4pewxVy9X12Gm1InHVV5NOKrreKj7jlgUe9NB7zTy5
2yHmmoEVhTvJ2bgkPb8lXhgOiDV+IM4lRFA/HJqAjRcr+GDKPCUEuU8VfYJMpv4Xlwgd7bhRx3G1
6cv8UqkAyBJyW4cBoslp9dx0Y3Ki9XKo1xOpQsseIDEsTTv6N11F099QbhCnYAnVXh+yY/ltsFhX
l1zSwF9x06p1d0lbgGUvLZiQq2NBzMaKbbIcY161wY0DpWFCsPKMw8EGSWZDxRQTQdkMCQ4PTOqE
VsAcTYDT9MGPymNK8CywbtNNlkb9CNYPJBiGtT0BQwRWxElkzD9mYYFlwhDPZUXoTf5NDsjNN0hA
n2p29Dlmq2NydH0EmSn5TU8bI8rilU8+68rT/+M56TIB24JTGdRh6eMTWdK8T9Y1eSAeSqx1mLY7
h8jxCRsx1kgqwPFb0Ngo0PyYE3IpC70URaPU35mitTq4GTZuTGS14F0wLTdZ8jF9WwkgWU+IdnW0
k+FxpPVs5JhUvkRntUI+LEm/qKAVVy7n5cvY9sh110Xx332v50gk8e3zL6KoRKdMxzgKZJIlZw6i
tNmA0bzg04cfhTIKIum13mu0du3O9v8XHxOlX0VFEPLb4Mv2zBsUEn80W68lSf+4Px+Hm/qFtywb
eQ4lHCCxRshLVJlKrjm4IO4P7vr9lomnZBbQQPLMLfXS8Vq0gFBEuTEX/2jlmNncZdUCKLEBm8UN
sC50rkZLcRYhuBWXGbC1+7NwLZEVqTVPg9TT4XpL2dx8MLj9fUPP8jEIArNBZJR7ZQmM5nqb61A+
ShmoWzMln3uJmdz//Y5dsDFkVEICoVOLH6cGL0IzdvL8A5tTLngb3v+EY4lsscwkY7hpz/l666qG
h08QKRL6wwidn4PXMRtLRqBEX5Fe+zHH4eQe4zFwdsPOk9/hOmwcmQqMT2kp5wfDJ3VRhphLZ8Az
qkA2emNVckxnGlDWn825KlFOHCXx4wR6MehtaJU5+5Hpv9/fBNc+b5vzwlvQhlRGFBH2ORHPZIM5
Ttj6s7eLvHLtsmXOwqsysvrYZc4gfVGYcH63ATX+PPbzrXDdjQOP2hLHFADyIU5I2cVTun4FUDTY
SX65fr9lyKouV+GB+CbGDptTFxp5m7pi3bEBR2RgVrQ2AHT3oI5Nbnzw/zMi+D6X0F7N9dsEbLun
gbLXowIb86HFsuFjoEmDtmK2mlvrr51/ieY1q82Jh7oLgW/QIdpD73/IYRs2vVgqmioCoch2qKCo
U1ReLEpwQ5bp9HGhu1gyx9r9giXjwBsDJZ3cGj79TYpv4J6SV+RbLyIRsT/AFpdqV9na8YqkVgjv
xjTpKzPMD0UHjVnq1X9ubSizz/Cer84RetnuL53DHm2KMZNUTLelSNIT8Wp643lAr9HK5seITv3O
oXMcaZtozNQQJKJJTWNc3x4TJpLHDNyGO/lu1+CWvUN3OuErkpU3Yqh8U3XlVIPpSGbv76/P78Gj
jFoGn5arTmgwYn060b7WSHVfSZ9Np6qm6akQ0wVsgKC3jaabR1DsuP9R13m2fICAlxzUlIAJu0Pq
UgLnp4JcxfNaP9Q+cgn3v+LaessXID2Rh3riNEZtxtSXMVy/a3DJn0hI23AnrDt2x4abzSrtybwu
Buhnf/ijCQvzCOqR8RihLbOxZmZah0Ultbk1aRDh9RdWfnH1INZ78P1qQ81UsgX0kpubDqDXd9ZS
ge5FVmH+7f4euNbHMnM8N6opnGp2+0HTBRVvCkhYvUd+7zhHNsysQ/a4brKG3VJRp7Fe/PIiU6QQ
FEdVOUz9/+5PwnGQ/G1yL2N6P+iS+EjapUtdnyGs8Q2F8u7CyEF4OLMRZmmnC4rCH7slGjSyORqF
J1IP8f2f79oDy8R1Xc1dn3n+rUqq9e3MVfFfSU13rA5hY8uMDoD2X3P89K3BANj5yxpB2uL+T3et
vGXCpl45evwzdmvy5E0lBhCfQ8nknLPuGG0rs7FlSMg2foW0XLx9Id1+eTsFXxaJZp77U3Cs/i/Q
sjD0eEgV/DeE659Mhet+V+Iucmz0Lby+OJpFuqwZq3N4UnT7Qa0G8kYs3UWuuX67Zb0dCJaKKIro
Df2WYGlWofrbp60+VkOxEWUUDbSL8hca6yJC9oaGVUjOXldAu/P+4jhim40oSxGStSzbCAd/elsx
9pepTQqMCTqRIFTBQZ9zqsohOPlJuBNNHefVRphVHVITdZZHN8MFzS/VwCBRt+IBfprycO+l5PqI
bc+5ErO3Kbyg76JgkOCZw1eq8ptLMFXdjs9wfcOK0IYwgGl6KR66JgUwC6yU1y4VKGCuYCC/vzuO
GyCxbFuvvDZL5dNY4BrLlc/wpBQIbM2GAPMbTGpiIDjYMcPff43agLOZ1hDkRvYxFhhdTPQv0YEO
Ni34M/o/1jNL5N4D8/enjtqwM1mKFX1cOkIOLAhu4MxDW92A821k+VyguUuP4/CP0ODfyie+c0nc
DPJXZBW1cWhdNEIJrqwjJGC0eF+tY1NAyBVUMsDKdkmckZHsGO3vDwYAQD87HCgsQJ0DRGXQI6Bs
PaW+X4uTqNfuaVnTPf5N13S2j7/waqbELbciFY27qV6+hggDb1sZsv4GIu9IvZl5FXy4fwh/7+Go
DUkTTQ+hjoWROOeZfEr7ZHrioff3scHZz9OAqiB6cRakGop5iF6Dd807JylND55oyw0UWnpmIDhn
ShmwTSe0VO8lKJ3ICVRv5LkioD08a49G7HJ/Oq6tt3wCnSmsssOu6LkBzT1kL8CAMN5CZpo/7n/B
tRuWS0DDa9/nGZInRYC6Chpemf9xGaNwT8/VMb4NPAMhxNRMTRfdZJC1f8ohzP9DY/Ce+LhjfWzg
GV0KahL4TYh7gQPhIfWqbyIcu8cFmsE7W+CagBXudSXDScoQL02SDZd54BAAwOtjxyO7RrdsO2m8
qQCnGYiu2lC/mdDRBHkT6GsfszWb1EzPKFb66GCJYcqEXBplqPfXunrNsOObXL9/+/8Lt9FQkSdR
KeUNUhreX6LgyFb0stQ7TvZHb8xvvKzNZyZk1AajnEEjv+mG0WT8R6boRYQ29BfwssyXRNKPZhw/
Gj5ew6p5WCGNFUk/OpVrak6baEuWlc/74i2u+VoewISCLGm74vc0KRWgsiXNhsg/dnOlNkwNjaST
LhH50acPHV+aZZDSgOnvuC9HmJSWrcto8sNW0fAmeF3FQk+vmtkgoOTQTKiC8arH5mlaPwGEtAdc
cEQVG7PGkzQqJlzs4yHj+VfBs38TidvfLMrlyRt3JdsdSi7UBq+JJJozsqDpXeDamWg1XOgASYgu
6N8IA4SWiPgXUwafRARhFYg45Q8TkpQZeLkBmSTxfVfqmqzlKSrZZQNgpCwGQEDfOuhlgrhpbb6t
S9de0Q+U77G8Ow6hDXUbWjKALaVbHwxlf+lgas4gEthLFLkGty4CSNySgZYJmEt+XN2h9G0uHgRk
LvcXycEVSW2YG1Bn05C3BhaU6CA95149nUhfXPkI+EygPzbR+h9q/OFJL9WfpA+ectQY73/btUH2
5WDhq69yjU/LtEeftvxsJlwQ8ghw7qzjO1UVR0yyZUA9XAiAd18hb4xypTpxgPyLpf7GJOt21tA1
D+tWIGRfcnQeYR4QjWguVc+whHUCdZcp+RD6xZf7y+WaiO0uQvATt/22XNoUSBBz9WrpyVMeJmTH
ITnOmg2Lq1rSR6LfzsLm2VUCSB/eH3v1P9foW9L9ZWyKVhRt9Lht95jMF+BA/cvW5Xd/dVyjW9ZO
ISWu6nATOFFKQKBqASQdPPPNsYuBDYnTbbgU2gAMhMfz0r3CLRyqnO1BS7Dp02g5oAFkankMOHQA
S0OSJ2xmQJbr96jwXu+vkOP9Z6PiOlMnoPSveLx1BZhqUBBkDJ4J0x+K0vs87RIKOszBRsc1jHpg
A9u+0w6Q8pquXMx/dEv3Zpx3Wa5du23FfVFmDUnnmcc0SfJr0un1DB2HP+8vlGsClj3rgaTQzTH8
B1PenNXftjfyVINT8CCfIBWWLVeVnIwaV6zRJOMEAPIzKgJPaxu256UY/rk/D8ci2cg4kXdUTw3n
MU5Xehm2Sj6wVDuL5BrcsuaNoWrNK83jtB/baxPJf+VQ7jHauAa3jLlCl6unp57HkHLoTiqrPudH
sy7URsTNYqy053k83vrj+2Q8g9fhPWqIn7qp/+cwRxi1gXHzOuqykjhGmtTQGinN1xaV/GP+yAbG
cQlXSrIABwidcCei+bO/3wXlWn4rMFMCAG0fELRWJaRAu/GKhFFQH/TUNh6OzxMo3lcIN5yEwuia
IvmE9PkeQ73DzdmAOJ1xr1KDgPUG8wdh8DQkFQjUQL4ExetzOO7GM0c8tjnUTK29RHdw2roRBNIQ
Hjlr3aNNxuhj2RMbFZcKiHYBtwxakKj8VDTob/DKZjp2gmwknEbHE9Tm4B0UAY482SSVGPGOlS3Q
JftzsEfBLk3o2sH3eD67QN/9E9pDxbUfox3YrGP1bQDcXHSgz5xWFnd16+MkBV/MWjVP2bx4D/fd
p+Mg2TqdZtZMqVowmJh8P8P9g8II3FTL1wLw1tInO+A0h7H9gnwDX8C0Qj46RlHwz8HgMlf2gDfc
n4NrcMuSmzwwzdJReOkaGAONpziuXHCp90d37QH9eZPnAPI6kMjAJidVNSCE5RKkKcVamsd+2hTL
73/GNQkrHgOADc6zgYP3pQ3mc5eDanTNon/vD+6agxWJhVdDfJ4vPJaZiZ6op9YPc5eCsSM/2IkD
hoOfl0kV3eC3emGxAG3G2YB8+jQQuWMHjsWxIW9FtpQ5UlZgN4Ok4FV3lY4nXFnuL45rcMuKq4Bl
IGnYqNO8Yjj9oJGBZvzXY4Nv168X7wH00xs1DBNWXjQPlUrZaeEHW1iojXETlUoivcD/mGim10ID
gGY81e+cSIdrsOnSjCiHDpw6LC4GL71oY9LHZsabnACt/gGtYv9M0y5ZrWsPLBMWfcH1hFbbOAEG
6i2R6/DctZAlvL8JjuNvM6dFZdcWwcYuV2tYcCHA4FNR3KbnIPMv9z/hmoBlvgS1cShpwo9WI2qP
YkLRqQeF+c4EXKNb9qumuu/KZWCx9CHtBoVAdSa19/nQT7fhbQPhJaU9Kbbky/xxzkBQOw4HSWSp
jWkzomd1QnOoZoTgNwYnKD1l6IE95pxtLFuaewD/zKCNS0LkPtK0Ma/Jdgfl+XoIx0htABuFcEkg
1wR+bWo+SxANnINhN/XqMDEbtUZ5KWYfrJZx0Yhn5ZfPSQb6QyLep2P+KWr3qLId598GrqkwGqZE
4fjoEqv0g55T1tW3vPSO6SdSWyBzyAmtcdVicTqTr8MKdocwh67RsQNqReAUxLEUAhYsbtT896xW
cfp/XHAdpkUtw00jnqXJIoBXGlt+Sov6m+yqPdlo18JbdiunjLG+NhRBHY8AItBKAq2y+uTNyzHN
Cmoj08gyLH0K+j40YgLgd5YExIwgL/9+aOltYFqTzMHM2rpMTwNbAKlrQBgH37YnVuVIQtiwNA1Q
dlmX01ZqnD7SGoqVbfGcIItSyz3v5m+n5DfVHJsBjTSarFAgXyGvujQ0/ZR6KhTftJ6K9j+eJiw/
h0GSfzN1Hq3vTc0yqAWKppRh/q5ofChznceog1TkGRxFJtI7CVvHsbMhbdBAz9Xg9Zj5CBKnKujm
E1TH9rAJrtG3/7+4daQhunPR6+vHHekhYw9d7wUp9WPXbRvEpkKSExEBJgc81ScAA8prxvC6PXbg
LFtP6EIENxSwcbymqB8A36dX/XB/cIc52hg2UIFHpuK4Ro7NPJ+6GUxK1QDWwAK8oJf7n3CtvGXx
XEg8OKPejyUEKFgaBGeBBoRjjtAGsTVVVjfgYEPdvEbpRfCWQu0ardGHfrqNYEObfjbroAH6fNPk
NNCGvELYV+2cmi1l9hsztNnRGjT4YiPRVKIh/gFKlXD6oPP+TYhC0jicwgjkDPen4dhkWzBTRhF4
cCegMTYQfYOu3MvM1HjqO7HXLevYYxvQtj3726YD6yFNcdczM20u+borHOAaffv/C9sdWN35yYa8
mTWwkH7UX5YIYlr3F8c1OPt58AqsLRQk1DhBQ/M+ZRO55l6iHu8P7vDmNiWaHpfcCxLQD6YFWlhN
VzwPILI6MbSOly2hOwfJNQUrYCei9FDn6vAVKvgfPBfqJvvlIHTERqsZ7U/Q98YCkWqa4x/L31bj
P/cX6Pc/3bfBadWIR8JSYoHmzB/OpG/4dTVC7Bx81+hWsjrt6JoPw+hDhq17KgRUsfxql4/ONbj1
SB6WzDNTBedAQmCj5Qx2+jVEm839hfn9Pdi30WbN6nM0zy9RTEERV3DxKCRBoZl+l4Q/byTB9z/j
msTmMl6YVoWrWEv55hrQwKFzNC22y6gu9wf//en3bYhZim4qmkVThEy4/8741ZkW+m0zyFf7TS6u
329Zr0TNCRSlLZZpndcQFcYRDHRl1M7Px6ZgBV+hqrRfAP+KmwFXvKqc3tJwfdgyymV5kLfLjyz7
LXyTJF5iEAg8MrwdQAuw9WygRLGzyb/3/1Bn/HmTFQtHUuvNDCR4GTu8Pk8qod+XhJOdMOz4gg0v
UwKS6mpiaC306h6gT6R9fUD5F8N3yryOo2QjzBo02SLPVeMDXAenNBJPjT/FVCEnKNkeZ57jMP1C
cdb2gKEUyJqSKGLnblL/dqHYU0z+fbT3fyE3KyH+JEdcg3gdvCZB9iqFJuq5aQCU0s1tzIMvtcl2
csuu7bCsmoLPSXesE7EKZeujm4l2BQMVVkBVHaM81XY7qQDXh7aVfOE+qIR4pkfgA4vF/KECLV5H
6IWolbcXQF1bYtu3bpu1C7HvRauiv2XQZH+h7WgvC+Aa3bJuOpV5NFGMbhbVnIqonc77yATX2thW
Xcz1nHot8MIpEIsKCdtL5QfluYwOdlj4NpJM62yFZgMUywCsms/Si/wTBXLjct/3OVbHRo0l1YgW
wmmGzfW5et8MefQ60Kib3h/dYdE2VqwifBySAToKhAQ3icetVNOHrdp+2AxstjPZrx5mkCLXgGw/
KIegCTWARKQEkdLOEjlgVL6NAVPZOg96zoKYQgN9jrzPeg1j0QLSt7mnyD/nQfCcr/z1mAEE0Rb1
zodde2NZeGJGr2gbuPQZVPhQ2QPeM2vVv/e3xjX49v8XVp103PPKKkA82l7iaobmOrC9xzg/fJv9
bNIUvQDrlp6RAuWvSVbebaq7/ORtV+P7M3DYng3+UlE7+IFGc1CZk09D1OenpK0fewqQ2/0PuJbI
Mu4594YRjclgs8rK6pzMpT5B0rd6dX90x+XPZkFrBlSygS3j8ezrc2rAMDhMW/MGfe8RvKr2w6pj
GjbyK1mGtVF11z4UYFZ+RTL0uYYLmKzuT8OxCzYjGiBGcx94HYyjWLvhofFo9okMvVBPpc6GPW5r
1xyse7iWS1SJZAUtJvgxnoyI+hVCuFW6B551jb85sBfW0GRyalCFhBtcTX01uNIUahe14BrcsuMG
neDg1MH9m/YaNUIavp/X3X4ch4u1kV8GDYMJzcr2QXP2V9Ks47sOuV3IyFSnjER7dR7XLlshGpxk
rBqJArg9yp61QpGcArjjBWRPCcm1RlaUHoQO6z4ZUCkfgu9DPf1Nh2kvueZaIsuOVZcP/TClAVSW
9DVtxZNmzRPsLCuOwV58G/LlIcezgFPcjwNwe55nBuvipTqmnO3/gvXyGlD0ZWCtkAxqREao4VSq
4Pt9+3W4IZsDTdX9gPhW4vKFKu03bK9/lj5qDVAQJO/AGFe96UHbs+NRHfdjmw8tSSE95G83fLEW
cQK25x93MrnOsfZBVR9kNTj99zQiHWfWxoJVzWRypnAzqEYwNVULGHvmJXpbomF4J/PjWjvLsMVK
Rqiyz+0DSLS+Fbq4onD8KIvy29YiwdQxzn3fxoOBmEkMEUVae+CIpVsjcuX36c4cHIZnU6TJtWZR
B0R2zAGof5VWM/0WlruEK67RLbOmmdeWHtnuxzNKcDNHcawyPNw5Tq7RLcOGogVtWJChcz0wyzXl
TJxzvX68bxiuwa0HdZoG4CSPUMTqcvF9DtCvHgVgy7w/uONs2uivZpJQS1tw+yJeEbxqSiQOVVbM
z1G25DufcHg9GwPWZEW/SXMAwKM7Gt2IbGqwPQ9di/7J0wL5DK7OLQ7bMWVl30aFibqmmajw9kVU
bh4IYs9JToClgjDtGFDb/wUXBijVNNQFUHl8Batr6UUfRigUH7MEGxPWqoaObaZp3I5kOhkF4G4y
yb1ubdeOb8fsxQ1DpP6I1nskmapxFa+xVOGJ++CYypHfuBw7VFaQNmi4XSqCFBPAPFu3PGsuegGt
dMnnveeiaxaWPYdrXnSlkX48ReYDGPzeiXL+1DD++f4MHDbHLYNOlfa6GfWdmJTD+h6YmPRd2Sz1
9djolkXzekxJu3XogRe7OCcSxUctD3IV+DYSrAkA7fcSROmiGSa8Fqr0umyh+tBvt6Fgnb91XTc5
MktZNZ70isPZUpyh+6M7ttWmPoPCYukNA4oLs49yd4f714WTeby0xS4gxvUJ64ZdKJl5KkN7Gg7n
l4GAD5uYdT15EO3YSTY4Do8NCwOPdK1BhdM+NDl0F4oGmK2QjXsvBNfvt+y3Sdawg3DzdnVBGoZn
w+c0AmfNlgq7vweOy4Stodn1QaB70PzHXd+ibWMJmDnRuSxqqCPw6rsUQr5exbrXHOaaj2XJkI4Z
UFLFgUo6qAXRAbU2BSWZk7+5jfszcn3CsmbU9amgEjNqeTI8BWH4nS9pERfbybr/BdeWWxZdjEXQ
kAIXgAI65ueqAO1gsEDP5/7ojt9vI8QKURu1DMi8dQYRDcyMAXIY6l20JQLuf8Hx+39BiVXFsvAJ
16OqW9PHVABUgK6CvZKh4wZgo8T0kow0EbhtqywtrjISzZ9Cp90py0b/oZ3BhXVsFpZpt1szxIAL
RVzOQRQP4fwHZF34wcG3zXkRN6teJF3vb/m9XP/TZPV0XrLdLl3X+m//fzG4Qb/vAiEDvMwZ+iOL
HKMHqj4WzGxwWLoYE1QZUqvYiPJMNZnPE5KH99fcdTYt802nPkC34PbLVzR70RAKk6GZ2aOXtubY
fciGiFXchN6o8OyYVY66AtCk177o2519dbg7apkuMVlITI535+xHrzb8H2Tfof/dj09F2NDzauS/
91fKscc2UqwY2VgYKGc/pDmS0ZdOzFP5pm3q1Tv4AasAzWdatT2oy+KuLBnAmKm6tuQgM6xvY8Uo
QSeT38vmgXfNtzmA6jcTkPo6tjaW5ZKl91c8B4AjLdh83nqxfuQejw1uWa4aixQk0oC+VJX+Z/DB
tLhMgbwcG3zb7ReWO489OlDaGcDjMi/PoCD6P86urTlOXOv+IqqEEEK8Ql98t+M4TpwXlSeeCCFA
gLj/+m/1+c5DhjO4q7rmZSY1oUHS3tqXtdd6KyZ9LhzaOJtrqNdYAb0OemeEcmAnRzRkkhLV/jlW
ADMuwe2k6zMAgK2zubJiDqGcqfWQFPDG84+O5sNVxIP3y5Zodf3a2p/mAOjC49j5ZD8KHl95ozdc
NJvg+yv7NXEJmUHwuh1IPbGkdxjurrzmHPZ14+paQ74kpEw8zCbI3zocH9hS/nJN9QQyntdWVk8X
Lc8a9zWCkDNkrpO/eaU/xrr70fUAxl327NPB+uN0Gm4DQfPsv/dKD9bc+3bK9GWnZg314kJo5aOs
ckBbKktYDNlCFIaeP3/1rZVfWa2I6cykh1fnnniiFgjH0YqrwoLivEPZ9PMfOT3sf1Fx/pq6jHKb
LSWd6mMjIcHIaa32qh1N2jag7/78JzZMa81VJlupwHlt7FHkGB1PSBAh5YjaC5n1/DXqi8nMcp/Y
+HdpljkxLUwXc+mocQlVnUloNtwQWRlwuYRgYxnaGsUU9dOF/Nr52SO3+fOoh8M0keNlK7WyZLQP
Jo4Da4+9l7tEQIeZ1sNl2E1gKlaWUOaVH5UxuOzDeoCs6vw++pi0uOTNyZqLbCwcVW0eodoUh3tb
i3wXTGc1wP79jJI16VgZhVXQshYP50Xw5ng79YkN28B7rKAaUp8xt3+viJM1BExrFrdoM9ZHV40H
4o87TchxDMK73uOHqR8eJrSLLlutlWWzog0yGnr/3WfMNEm0iArlnUHv/LvBkTUQzI7KIg/o4t8W
cXQCHDnYx5fwTCy6tRmr0haXXcEGcepSYPLrTnf2llUEU97DWRKIrV+g/zyomCWwbVXDCkDq3yWz
j2Y7C0ZxX5CGf/l8A/7dnlEA/edPMCBQGRpF9bEcnEgRhlY7Jcv+rffBa8mEtEleVPIychmyBoRx
5WStslP2GuDXSo6xsrZXZzZ7Y7XWWDACDeZgLnzxu9GNTAzTej8H4PsZvEvtb40GM6iPO9KW9REj
cuNBDRiu6U/sMSELL0O0EbG6psdsLMoJVPBH3PwDvzdOBR4IZAC/v6tn1+szburk6/73tiNrVJhS
pcn6pamOcobaXCaAyLND7Q6Whu4ZIyCAGzbDTd+H+R78/c2ZKGFri05//kcM0oSL/f/WC68DcIYN
kL1VFLy+OVShz3zYhsmv1TBVEAMvhArYcQ49ck38KThmozl8bi1b778y+QaXhjGZqo+65SqVcWyf
oV4RpIvO7BmvsmGQYmXzyKYiCoJw5FaA69mx/4EoYdydbldgoNqdf0LcfP4xWyu1Mn0ZjjZYBKKq
uVYgzOJggrELPSdzvHGJrCFisi/7MnRtdVSx/9t687srzEvvN9ctZ7dZ5j+2IGf7/EM2duV/8GIK
2jqEwCrlAG5TPUlyM5ip+epdCrsh/wMa6yYbR0NXHceyCbMdWtJBt1+6iJ5rI219w8rsydD+N8RV
flAcm2GkB38aHqAE4Z4/X6WNg7VGjAlmqiloLDkoNn4Rgfpetub5pDMgwNEygNXmsp85feAfJu6W
BcbHY3s0czffqJHdQA/SS8YapZqMjPMhC8y5QZatRTud7D9+i2OWeLEznJiCVlBJQZZbgxA1qmEw
n3/MhomsIWMSrCFTTQdyIjo/Uun9Ckh2YaC4hoqhzgRRRTtWxxO566MqHPtWZxgvucy613KZVmaD
6MMakzESzuqXVrZY7pTriuj4+dpsLf4qRBdzCy3pARvdeMjDeCaetI7aXYYa45lP+Pe0D4Ns/9xe
IABUUUUIpU8wBq4LoGXJkfnFrwpu8fOP2PqJVZ2Me304ThhGgEMvnqkkx9L2e1uw59NBuuwnVpbN
4kGYZYnIwVpQYrjOFInEmf0Bgkq5ixtSXDQzRtaMYbpdWMMaXHwqVuGVZ8Gu6HlnIV0bu71mDONB
twAQjZYDMGhmpwbc1304TVcZb87xHG8Y2xo11sigiy0gAccZTQFJW3fMbaEuuyPWJGE0gzCh0mV1
NK62f80i4odejPIYWGXOOIuts0T/eVzBDKCh2x5WR2btUS7kUWDipB3YTcYuq1EQvrqyeVtjCgTF
g6PuoOQzd6AMUYNcfgSdy14+P65bu7Aya+RJYLcHcfLRDLU6ENvIR0z2X1YBIWvYmPVjC+I5jei2
tG9SgRmmtedo1DbefI0aK1UTl0jk8WyOzkMeAPNc2/bc0m89fW3Grey7GE3PYxn2bryewbFSpaaM
1GUcZGQNDSODnboBDEy/uV9PNmmqBsF+Pp0l9ty4/9f0YAyanAJin9WxpNHetrL4/xoXOdW4eCR5
YprljCvasIQ1OGyeXRaHJepcS3ZX6HwnAsh2BDP5Weno+0XHdA0Rox4dKpJBNNZ0Gl1KqjD+4zXc
ngOLb33Cypib2nGXDydefIpJDaxX/moz90rdnIJ46xwpwUaQvOYOMyCQ1xr0OUdRQ6JudFmBmrh3
W0ZFm1LVz7veRE+cq4/PF23ro1a2rXq9hKPnlcew0WU61TI1GXhjUM4BDBHH7XjRz6yBZAbA1kga
Uh5HJlOZjV9FzsDMuxwXdU5hceNL1kCy3vTNpPzKHvkspuPYT6npQ7Ir2rhPGp4N+8u+ZGX0Dn7V
RVAFPaoeaDgFcmlJm3uksI/e2Zr/1qec/vyPIHYeYzd7UAE7MKF+NgFNuTFA1IASKnLm5fPv2HBe
axjZjHILAS+XPdpZfZcOkAS/K86RE209/PTnf3wAKN0B7KYOAU68uHRWoMSu9dl6yNbTVyl3GS20
FQL30UkiDeolel/FF87pkv9R0fShw1X2qKdyUGYmXKCUY7U650M2PO4aOQaG8GxZwD0IKO74ZW7t
sDvl86dUPnbS350H424EZ2xl18uwTNkAlOxhUfS77by3ZhpUMqLNfCYS39iENY6M1Q1oDjucnxNP
L3UnRqXcPzdHsfH2axiZBBQQiukgb++9etjRzlU/tII2WQwtxDMX0tb7r+x4zF0EoWIwy8wmKyVK
ml7Ok6btc3G4yMDWUpqmDuII8+PIRMsASBwyR4olLSHZZc1HsgaSERl5qGhCNUMgWzzwCXATCzQ/
xoPla1icY3Dd2oqVKXM7CZbXMYAtqv/bNZjKEW74EvbQ/P18nbZ+YGXNpyah4SGokoU6cbsQd28Q
6OwKCLWeOapbv7C6uC2jvTGqK48cBL0pAaPWmzjpRutQsXMqlFvHaRWGVx6I7ccSqdYEOqTwuo2X
WidFnI+XAYzIWlMTGhYyysY8AMxlBsG0AoX9FPHLiLHJGkMGOgWihN8pkKNlk96V4CjC4BLy0s/3
eGN11gAyr8ogM9WVPohLFPvuAzWbUs+/jPGDrAFkto3nwLU+yUBUUrZJxlt7CKA7sb/s5de3scs7
qtxp5f28bRDBlMPVMpRnI4qNO2FNMwZGdR3QYfEOYEA6jghgTrOaM8kPE2gKwgvpFciaZmwcB79q
fWAV+g52BlWOIV1OTCCXLdLKij0z9dwPouIIDOWukuXBBMuZDsHW4VmZb2/LgPgtHo3LIKGmOk5n
y8Rbj15ZLa0WWVYCt6Tq/Cc+Q9QucvGFyf8aOibmIpJRAZik6+2xNfRqgpxSIr1yF+ZnIRwbvm0N
G2MNZHtHFi4HiFrYZGxhslwBHxu47FzMsvUTq4KYkFVHgtEthywampellOM3FWevEJT0Ljs8a/AY
4SQDZrkkB110f7nJs8l/RpQvOplrhrGQARBtSvQ0lowaqDKdlDcaci4M2gjV10xhPbjvCoUo96BA
b5Ce8FdyBmm1zbPHCGPXn3/C1o+cju8f4TQL4Nw6hnAaZKXokaLseYro+MlJT/QyfAVZo8mED7qM
WWETSAOhGWdklkbVhVTP5D/8b398gtC2CQOwu2D+3QHHvWDsfWjHL5+vz4YZr5nDpFHKywQK20rP
HqAhEB+t5rOQ+q2nr0LpHqQ9YZMTvHobP5kJPJnhqC8jUce40T+3FrXfpuisBjS81mantXXHLAjP
IQQ3Ds4aPDYHswxVEQUHKO7eKrXcND6meunw7eJrZc0cpk7CQcxopHpYosQMaILlECw/fr6zG75n
jSEzPK9asqBDBWJJkzbQQUq7yDxHaDOcCT83dndNF0bnsuJTL8GqI8Jnm6F9PzQXEucisvzn7grB
MAcznhL5Pv6YA3BL+uYs9fXWm6+uXF6bvl44mLt4g369a0EXWmuQS3y+8ltPX926ZZBPeaZPiKjT
NO/JMUvPigsXfXXvmoCRogBe/qAWv/mqMcn5yMHGeeGrrwyWAFxVhBpT8hYt1Ju5QUt+ArDhTDf+
X49kCOHVf+7pqAWBmAKIl62H0Z25s/6x80GosRTgOrtg7fETqxsXZO8CUOGWHE6Uv7YAVgWh1XjG
pP51Y/HwVeIrQ1tMrIVPGEGL/xhMZk6D0Jxrqmw9/eSJ/vDzTrcC0Q3Q1DktpnSJ+kM/gLPjsnU5
bckfD0f87SB4iNHHxjBz00CJuEngdZqLdMSxNKeP+uP5BCg9Ey7LCa3a8vz91A0vo6n4/vnbbx2c
lb02rGAYgoD46X8sinkga+0DUI4jezk3yrS1+iujdXWHUSOCq4qMXo4kIq+KLMHFwi6C0mCFVoYr
RjWHDOQ/B2PIe2mifB82l3GP4eEru+1BM960/PT2XS6vjATUcOnPtYI2Vn8NBWPBxDL0O8DgP4M6
oxQT+bZko5egmFicsayTBf0PgCqM11AwCslZ53FMWKgc0EK+gDAag/YarT7eVbfAh50Jd/71Vsfv
rCx4UYbHLtQYmc7o8zKVu9k29zIjaPOem1vYWq2VGfMw4ty00DsQvb5q0Lis+2q3eOeKGVuPP/35
H4bG8oxW3unqwgxDfKdL8JgC52lfwvEsEGTDFNagr6aE9t4SY3KZ94J+mUc5/w71fG4iYmurV7as
l5pkNRJeyCa7e+3Ewap6p8v8eV7aJOjPCcdtfcTKnk3F0dQKPMRvPaiVLCVLsiyX5ew4R2tjroIK
yhOQqTF15r0rGrcqGRjyo8/93dbLr8wZ/bJqAnMsZl9i/iLQ1dpncoiuPn/4hg2sAV6gCJoBsPTZ
IfKXR9abl0ZWN6IOr8cweP38JzYO6RrghXnTxQYlKp+qZgzC60Hl8hsGHHe0a/PS1GeGDDaWac0M
NoYdXSR0uA+U6Q8IVZZJhcL355+wtUorMxak9UOVYfzodEwJOfEdDADa8qdgOYeH2lqllSlb3wdd
c0vBPuVU/kAD7b82oqX73AzFOcLsrc84Ld0f7oI2Y15CWx1E/NH4BRzwDlX101ec1Do/X6itTVjZ
M9O8WUQPGRlRlAsQP1P8NStkdBFFVxivgV26bUDoJzM4o7y5G6voI1yqC0/pyoiB929lDrmsA43s
m41gZUKjSB9P4Pj7fG22dnhlx6zJbRQrXDdyru946x9Hw27dIM5Y8sbSryFdy9J4g4W8zqHN4hGj
C8iv5RDnZzKNDUe95v1SQ+XKUYNHE6ty7LP6js7Irsu4ujt56aFr6zOrtHFG+epS7rO8H6MZZqx8
75usLH8vI/SVMIQHySkI1O0/34yt1VpZdC9p1HfQtz7oMPhe1tmHl19URQnjNZ4LXPsDo12IS5mA
d4KxKk8iX5/DNm5txOmD/rDhzi+1GU9qOE2s3+LJPI7Li4nFfS/z/gRmP5OdbW3DypA5hN71hFG/
gynK41REfwcYSupk9tGV5zpiW1+yupQVR0BNT1+CeOguiEFNQLOPExVyXfJdfmmMtAZ2lYUYhyEC
HdjY8ixtGsiXi4IrME8F2YWHaWXZE8i6rOaQP6rZvOxlrz7KyGSHz0/qhttY47qoBGYSil8Qd6ui
BzOKDzrnhzh2L58/fsMQ1tCukQxdJgK4DTTQs6RXwL1N3lkg/MYerxnAwInr08UrsMcFeQu1O51W
Dg7VhDf2MUah6/OP2FqjlTXXCIriCJxZhzwrvoK5EVgDhDAiI98/f74f/Icb5V+SkjXGqzG6ZKGD
DkGCWDL6VfolN+DRGMV4cPlcPHFSes+ClFELAb4eFWVuZ7BXj103/fR7Qr51UUPx34Jj7oMG04DZ
OwEuBWAl46pDV7goD6wFGlDWkIxzTGRlOoZ1/5tUsT9g4tNjr3Pl7J0GbUGVjBnm62Td8JtmkODm
wbxJvLc+soDGcHfFCkj1mQGsfWkEiMePoKjDJy4CkrTeFBu0h/v+zsaG/KBU26tTx/UagvOsOZo4
HL+1cU0fRMPqjwpf7O0gJpWNCcDnefBFURHIA+5LGexYqIbml4urXv0taIVSt4L614yuWK6LnTNd
5KBYClrTveJDf2zBQfK8BFX9UlLMyIJvCzwAVTXd9lr4f3FTdS+WFOagIIocJE1X5SmBggi6VWpw
EPeMbFcnrq4xUTPWM2gP1eADJEgjlI1IPaNkyrIu/9EXff9V0RIk5Ww0IuUFeFYSo5dFJ86PPZUI
OsidmfjwAJYAtYDIrQDpHS8pWx5Fy7C+HtQmx9SEZnpRoBT4lRkByk5TS9sAF5pDgszBO75C9hr9
IVmO/F1U8XLLPUblT8h7t+aeZqy4RdY6hHs1YmlT1bHgBnNiwY0mGd2BjZX9IP5MmwNIs9zLHEDT
YVdUS9vdlGQprnXQArIUG3Vrac36He/0OCRg2AUQU5UuM3uFPkbxjP9PegkfeSlveejyKy8f5jYh
gAu9QmIBnY2Z4fJGDjqVLPW9uQpf26BRNAHSq8O6coymNaws5yQeYw3jUW3zVRbI7RNnxVImwo8g
QuDVFALz/lTf27kXR+27SCXdNEJHwzVh/KXMLSImYjrsUsUUy1MjfTk/69mOz3OPF5ubSC9XFMvY
3AuLfC+lkwYLIJgyewzbR5jw3BM9qw8LJplrE1H5OAuQ7h2KFv+ktR7Aj9MzEl0R6i1BglVtdi63
Pd2Rbur862pwdNibheW/PAjPqIS6Gi8JcKz/Tphk3xRMs01AOB7cFDzOp6tJUEq+GhcEwb7H4eN7
MlDDrsXS6WCPavD4qHkxo+EYiOI7YJFRfhX3M/sBBp/pyoWt+sDwI6+fKVK0Z8D9Rpe4oujJLwvO
Xbfj4GPFgOHiYXhOBPjXBjQJqaib9s75OF3lwrz7LPLt37Oz/c9FtsVdnrXiOPIA798qGhxphwVK
2ryzX+DosvA2ZiXO61J31U0XlOxDNCf52JaJ27kSmGSqaitT1XToMOZt8aTUwP/qDNfqxteDf+xV
2fe7semKIB3siERYzgUuYrNM85LELha/vaUp+h0bQRLxpSAtdifAX7qFNhV9gDMAhIjS4ZpMorpm
i3UH1IWCnRRZJo8jWKYT2p5g1Nofyq+lG8NECyPrhGV9x29q6wr/Sbdda5ZE1XADeofKaasfaobB
xVvV2P53mVMPBwisedmuBBmMSoJODY++6WaNOUozL9dgHXYA7Izx2B7VXGI2VDbc3GjeYbUCCx7w
nTXipDyc6+65aQifUx1W3asKu+hZ5sJ8wwBBVP1VC4OzD9CDEkfQqjRXk12EztNs9pslBdIovw9G
sxwzms8K0mIUWkrpDAnxvx0mhv+iGFZ76hsvfiph2M8iC7GKxjsdvzEfzG9p4WIJCTJ1kAp8jonE
WXrh0P/5q3dzfpzgJq8kZMJ36KoG6rXXNMiPp2HwcFdG1JP3En7tZQlOZ6aWbRUk2Tjny3ULvMl0
ZHl7AvsYaGLtHOe02WUghGsgzUCQHXl9Raa/jR6Dx3GGFtCBVvEcHdUghgehwvEFNTAQBUI4rXsM
Msk1yKGLfEhEKKp5ZwkOBwl9L05LauhXjrtoSHRHXZtUkDy5i4EdvOaL7X72RJcHZJi23cWhcjSR
Iyu+V8DF1vuxpkGTopLhed90nLv+Mej8SiQWZTGSkrJt7zD81cU7MF92471ULrwHpkx8mzFt/9bj
3jtG0LNKGY9ql7B6Kp5G8PfdM87csxcOgKYaYJZfDEghj3zUzRvPW/4FV9e4o7PvQRhnUdOLnPJQ
JzwqybAzXhCwq4lBvvhhVJjAyBPR52R5oRjK5Q2ckTz9lAKRyS/GPdye0TxRnpJChniRWQSPyMy9
Euzs1numvJDk2nnR2BlAE6qmOAjI19bgngtwE4Iizs/uuQIFXVkQSvZ97gn4Uh0N98YPUAmhw2Td
VR23hT2ggpd9dyosqv4K8+KzfmMDA+V/UaK3dt2LoY6e66hmbWIUmuVEonOe0CxsYDUAtn6rWEMf
gMYrniD2xb71I9ZhX+nMn/6aw5jeju04F2ncRHU/gjW46co3hdPjf2t8gbcCmpX/jbJf+7cnYdkE
ak8fgs62SAJ0yvYIXaAcpxBc3WJKs8WW0SHbMeoND5wGc5RYkpf+A5gn/fgWVHMhBV+RgZqsVIP3
POd92Ny2ZuagOPD0D2DN+3BfQzTpg8dz9SPO8iZOHDV6TiNkaTPQO5zeCm/y3iC5DXMseR+2t6Ju
8fKcDvaua0j/UatypmlI6tykCKUWkkoCd1jwsHy01mugl+7NFDxxgnXwwbjW/BTrPsoUhMrB87hM
uIy4DU24k8zx93mw/dfI4cyhlw902ziq/NrD3XY9WubeQd6GgGSU4CDIZUm6tAZ7w47XZR/vsijm
hzpuCpLkgewqUDOCxBrjErg94zjDVa1iElyDa6n8yvy2AohI9xzio0hVPJqoUoGAVMKJIISU7r7k
cfAMimr7e1ZwFsFkvenAu4m722WGaNiscRElY6CcSpYIEk1QTKH8J4i/m/qWDQX2bezFDMDePMkI
UyG04ISn0IdrMuA4CG6wZOo1Vh0uxFT3cEmQf08wrk7IztNeDBr3uIAjv3eAaHS7IHLYUj/KzPQw
xFwV+w6vuOwWUnHxtfB1czNO7fAFENmF7Bb0BdyRx9y9mmVgdWLhwCHJC6XqvQkH36RxXOepHTDe
71ee/BmapXxYmC7u0N7R6VhyAD1z4rE5UUHudMobsOdczWIWNkHHucuTAcWzLDVYVZMUbgrorhKV
LPYtjRt6XUVMXE/dNL9FRT1/t2Hu853K+2ancDmyLJG5aotdk1XNASuHEYHYxtMth4f0Uj7NCMEb
1C8faabhJw0iTrPvC8xYs0FxXG7ZdEv7YH6TcVV81ICbPzk3VjcQ5CB3E2aAbxoQFGYpnGh+L9qi
eIq9MXD7mCxNsBsQeT6NssgwxFE4OPAhHOcprYLZ/lSax1kag4SrSId+yrK0ogGcJmkZFiMq8rpM
dOOpN+hSWu+IeXcAY0U5qG9d5mfPPJfmSwRv20MeZkEJjiCHWVJZMzXsZl/ke4g+13XqpJDvoADp
30C9VrwLYuuHRva4QlVD4FhcATzdoZtp8R3B+PLeYMIuSrXvIVDscZHfYLYvxJsQDyTtnJwOkvDa
snkUExj6kiFssi/UZPopx7jygFEYh6sAUgqiSllwKgJr5D7hVTVHIKgAvzk6eRWCzJ/NlPN3VrXj
t1CCKsw03vROWRh/lFrwAw+sPjQiQ2ycLfbb2M888aIZVLejiN90FpkvEtkJCILj8cUpgNFxTIRK
u7rnJGXegrXG0xCgz3EHCzHl9KoLEJDaapj+QkIT9MjPDFKKknnyO7j6/Hc68Cm+4gEi4FQ2uUZU
42o0BnvSYSKQ5TT/lZ1YzWzdzde5GQkC0RpoaDkPw40K7XjgnHXfxWTD175GGmjc6N0y5G5XfpOX
DyJU+VcFGMu8a0UzpBqB7deRojveQ35iN1eDugbCQgDe0oX3kQaWI52BR79xpQVS02IqS7fgXSZs
lDs9VQtEaGsI57XQXJx2UAb2XzOUPxJkDuN9NtJFp22AMq1F0+WlXvzhWlA4vFNTbMdFh7/uAgLS
SxQ16MOMscc5ESAVfmJ9CS8zkno5ypHScd9Xzj0IjIrkB9QP0I8FvUqd9kHcfjFNBKMP66W8J6LH
oltVkCtTNdOrLHN+3cRtuMOUPHtevHi4b0xn7xpqmxtELSbVQ7F8aUUOCtSpMT/9lsij7ClWW0a0
udaS2V3TV/13coqNpI+sSnESPbO6Mr/43JVxCvLD5jr0B35jG1vdtBD3/E6xp/djI5ZbtC7lY89Z
vu8c3FBlAf5QdQXuMixCQrTq3yiipinRfe0m3HVyKfaMzMUbuuY037VQnKS73GU6tQAg3UDXprpH
wQnHrZ9J7CVlBf9gQyS1YImaXmMJwkoMbRVYv8mcHHTgeh/FO2h9lybnR5+MRZRUdQVz1JyAnzPO
nlQjRYJCdHkAZkJcz9CghXCVAc2v4gopvqRCcKRV4A+9mjs6/Giipv8A8N8hBFel3JsaZ4zNuHZ2
gkT1vUQ77KkR/Ce1CirFUSHVVW9tiTR6ioJHWCcoAClFzlLWpfuieFfc4UYO7vgcDtcdzOfrwBTc
MwryWbDTdQhUEYuB6WiT0gsDt8P9gAHgI9Il4iWzwEwiSYqM6ODFZLPXQJciJ/qq8hte/eyYL/VR
eZ4zYGGpxyi6RvqLbIND+mvaiUmRHwY1zmsnIY2T8JDmf1HiKlxpy+A/d74kUwLk7N1M2th906rB
SUWcBZn2Hloq4ivBOKeHZLnBXchs2Y1lglIGg4tYZPG9nIKp+N2PvnG7hljkd6dkKE9oj6HcK9ZK
4W4wtwlji0k7sV2eYcYElTKBjWoqsJLfSOsjV8FYrS//ljU14bGPyoynouVRexUsVW53nu2D6kYZ
Ja+A2Madm9WlhobgUJ+iyRCxtnOkz74aRKJIS4tKGf3V87tMg5x6lBheBE3vkO3B0GhwRjskHsmc
jTp4DT24APDj4G5EOgq4go0klknOWc6fStoh9ILr7cMbBtfl4KKDcNyZ0KNfmDURf4fkLdJmTDQ7
xFzUIi+6XXTlqSdEF3HEcYH69tswGKhvGD5F7oZyGvnXzmLEJxGm6u0O4r+jd88hpol6FeQv4mNL
SRtdjcDCRzdML634Bo2kk6/MFAVQCQwWEAoucLVDlhgrICdExAeJU1GAGT0asXZ+idQTfGFjtJ/r
2FTfjZa2vo9FOz6T6hScQ468pseTo2uuXNaN3kF4s1G7cTbzV70ECPs5Zdzu+QLtFTwrKPSRIWZp
0WIWsberYhzvJKiy4nnuEOK80QIzwE9lG1bvNM5hDhZxewamxD7PDiXvIoIwA+7zoWQliMgnvxpR
Lu04vTdRXQzfYU5lti8d4fkV7Axh8OwqgEZ0zAdzrEbLn+Z6WGSCaKN7lWDaRMRCylO+oW0l9x7v
wCqWgOmwg/4gBDjVJJM5HOkVQ+vD7crSDONPH7sypBTw/F90yUr/PcCoIbtlZZABZyoDikaWd70M
SPGu3cjQUZ9bZKhc+BmB5qApaVI55iHo78TRUjHuEGdO5KMvu8juVSngNuTgeJHmIBSckq5FFQAE
Jp2oMJqOUS6oIkGHKeXDSdquz+tX1jnUp0QIxyz6drTPsybiRca1SDUS7CORmlxpa/i1yUcMdJS9
QqVISt4O+2IAas2XXpHt86lSHw7qMkD+6mkS8U2zQPqqrzBQhywDFijAAIyAr59N6gYS34VxDcs7
nZvsWnbAX8EWTefvxwXeEJfjgqIDBeXxi2rt8jESql4jBj5igGf7u4AArtUJ7X/JCaQeb/pqcg+9
isIHyft2SOfBn9SO6Lg8RohKg0QEYZCyCncbiL8lSkIm7ExaRFBKz3KopGrIH5Vtftsj9C6Owifw
om5C3RB5SnlvYjPF4PKue713IYJSB6+tQRAvsyfkuuEDAJPiWkX2F9wGsgFfeBbZV+vaFCOSPrIx
7sldSyIukxI1WNQde1g+ZVN4r0mOEoPfiD2ZyPSTDGH+LifUUzE3yO8WyENnhzySJHVLiEyyLBrI
olBif2VLS+78qfKWqwC16l+iFkidAOy+K4phPsQsgpBn27MCVkBDViTEQzJ7y+Y+O+qeqpT7eYDa
I0g8xP9xdiXNdbNK9BepShMCbTVcz47j2Bm8UcVOonkWAunXv6O8jcNnrqq0SaW8QFzopqH79Dl+
uz640NYZomROkGsZKzZ8N+vJjfsq86B1BLKz52xC0hIZU0qe3REn68JmE8VEe75ujQapXmb2/GZa
kABgfTWDbGG7gQCPP54kshqXCOLd/dQXPhQD58m4GbMUiA5JK7zRUpwHT02HPfaR3YxxGs2fExzl
3kU2oQkKZEt8W0kEZaOjaKGZoMo7MmSfArGmTn+x1Jn/y05W/4ENTfXoChdPWg/Zx2Goi+/J6lkv
vGvwwEc6H+9kxL/lGvkKlOfTZUDCoyc93uRo3BAnax4pGMOBCUzcCfcEvEe+dl6zNrgrJK0R4KIh
PsHH009G23VPObq3PglXJhm6hZxUvFpp6tuhg9vK8wQdijvbpck3hoJl6InKhNbjaKKAkLgJ2mah
+h06tV2twbjl18sc5H4hnxwcv9wx3MCFbEkgUYH8TMlSNugvrEmHWJbipu1MLRjI+FgaSQzpYNh0
71t5FVhVYb+gYSf7xhkdUnQZoYgWgKFrid1SZBeUtHUdNSu3WDDbSH3H5VKYdTCjCNMh6zUSUBYi
ixnWfC3taAXNYBsTWhbLbS2LwQgH1AaGyOwMqzqhiCK/eGZJoaYyL6J8KuHbxlUP/CZyZcL0vwpS
zvXXPBn88kduNMaptLoBibOqrO/HKvUeDKAaIlHlePdPzjJ9AicLC42BtNs2leWbzF2YKreXOFvy
qo0yH28IUH6VJ87XZmths9izPQlPhBzpMCSZue94eL932WeclS0YieTKzTiZ7Ha5THCfWxHGhxnn
rbPiJV3Gnb1Q8kRGK+2vEORzftVMed9s2WmZ4NCY3eepKYflZIC8nIWF3WGuKPAgEwPKRJztje86
n1ILCZsxQc8V7ymr44Gl8Il2wj+grIO4Qz3g/Q1P2tJHUAnqr9N1WIs/Y7WCjq1jAi9hJOas8Sfj
0/jT9FN+szhF/2O0OwTbulvwXiZdwb9xSUa8eCb+q5aufMuTpLofVyRxpcSFERd2s8QvMMywXZFI
kha6Io2F+eanzDQm5xZpyfy+b+3tFDIgYpI2CFiWif+VbT0+DIuAJVLLe0mYhVhfiNz/lQFfBxY0
p7gTxXalcNz62Rhx7wz6mbMb2C0kOBg0eHFptZc/TYV8Q4hcK8oxiDztCw583Gt6wqsnI0XIifDa
Mh7B44fc3SBG1JpI2/PbEZKoLFw4R6alTQD67UsDT522bM1HnhbdYyOa4rvjDva93UHmNKxGw/qS
4fDonqCN1EzBhIsbv8yKif6Y0slERh+5hWKMl8pZPgMvjiRzzYh5temIf00MYr2g+Lc+Cu6Pcd2n
bRlNuHw4l02NpGPWC69CmrCZwNQgJ8ecrnzoXeQk6teF/oCgGuIaxDyhP5sX9tzjHu0wrBBegJFd
TTku9ujaGm7c1OYgBFpQinClwEuqzO1CXC61g9DQ4UQMeNOVmKrhrjeGP1A3QmbKWIKBQBMcXCbF
H3BFpF/RSgs6srwcCyCkcPn6MZgIqmHm2v1tSvGKvVyyurisXchCImNErlAYcpsrULfWn3gxO/Up
M4a8iA3asPkCBRG8jjpQHO6JSOpquQrAoRYZt0AF7AC9ijpCm7TsYnKGu4pW/U5FXVfyVrANNlaP
MQqAhtnYK8IAuN868xANPPGJgmrgeWFtfZneyeQLniK4OFmD+/t8GVo3cQWjtJZNKkyrIyeHmK+Q
W/gt6GjtAHx0y65gGNLSSZBvQBnJ5csF5PG+2X2VBgSBaqdGr0GU/Ie6oh8oTlKAJFjPf+L+grTo
fJ9U/H7OvGPoM5W6orf5LMYWii8ukGLI45KnyjrWA0Rw8fkXeIOiDEj9ssk9TSa/7c3ltOLVGtRW
carAKnF+gzVwCVXxKDEmoHjagUBulAaei/c+68rQRqrDN+jDOu9xc2kMyd2M4B2ISNj5AGUlwPTc
paQRTpopmunRwRUHHldQTgoCB65piwI5OoymFV3W51doa934AIbhKr5r+qOJJwSEA6t16QM0yp5K
5OA3ZdaaODQoi/lkAE1//mO6ZVJ8GfQhM6QEHDDVCKSWUEx2xPKj4hTZtPMf0PmE4tBuAxFbnN3k
hN64P0hkRcIYv7scBNy7JqX7DYpf4wUPFGnpO6cxkc94mHbhPO12I2rsVSWvGHwI1BRyJCdAiF5q
Xm6S7XhdcFBkUA/czzQ/thMqkcWYNdUIeltyqts8KpPxG53cnSYhzcGniiEtJu/zWfruqU5wHtXb
HRGXwQlVVBxOO1ar+8a2/+/8rSZeVXUzDm7UunnsCVzb8xUUaf6GRjtkSiqLRctHN2tr0wGTHy4B
tV//2JC9ABHcWJx/Of8NjS0529/f/YwlT5Ni6uDZ+Qoe99HEG96rzR2Bc93gimfPhNgCFQeoB/ve
FLb+0FznA3Kux6auuHJtAhhjWZKczDS/TCRefrLZVafQba/ixljkEclfxzslSCUGrY9OmNGYvneJ
t+7AMXWLo3ixiYZEOk6ud1pAwBuUYi5Dpymez6+N5hRSSSuQtRykyTD91raQRXLxSgbI01/coJsy
Y+d+ofkFKnXF2JWsalrgD/Ix+dknKCyRyjzEmoASthKbR6NoQHsMNC9EQJ/5vO2u7Pe65TS7a6vO
y/vaNT10PG39F2UCYRMkPWcQU/M9pTrdBmxffu9X/kjttB3+P32Gk21Dhue8ve2ydo+0VPcrtn15
9w0x1m631IgDJTj6A8/HGi2Cr6FRoU51zI4UDx6tjpLCaMkGYHiYFxkNQ/nLBVoVb549XTZNxLEV
P05Gao2QC4GEzQhW0cYOGU2+JuhdmdenDif5zoGts1bFo0uXsSJHe+0pcWfjNyn95s1u0moHqq/b
C8Wbx2zOAF/bFspfUG5ubrems4bMD+f3QTN5lcvCxjt9WMweId8Ht31vIiSjDvF6bPDtYvbOjhLw
wKeo/23Aeb8KSxTnImsL+sdGVx25TnnlFRjdHOXntEMPAx2gLHp+cM2yqwwWuT9l6EkdnVMPgFmA
ZN8U9ngjyB7/Of8FjXWqLBZiLlYzrRZyGjxxszrI0yIOQyUjpGhFqoyDD1hL8WXHa1MBfUU0LtZA
AKKO2AfIfuyNrlsmxY3zoSOARS/+38N0A5zX1Po2QfBhZxt05mn/a0F5RcGr6q3shHTOd7SRVKgi
0j0eCM1RqlJYLKgHZGluYfCmvl3y/tbbbkIdMnO1+fn8JuvWR/HevE79hQELfUKRo4rwOBNBmTh+
iJrq3ltZs0Qqm4U7m5yiLoPe8hJF1mWArmjmDjtSTpolUsksUFoq0BdfABfpMBSFTDSzZZdt3jzs
PwE1rzSVzAIIBhT4we+EpunUeEhYd2sazUPmuL86v4nMtEBKfY/3TLdWSnjGyYY6yTggwqRWnl2i
QjyeVu8QvSPxVVqLdFoasMZThofHsqGJoZvZoJBwOm9Kurlvf393mBZTYVi9KzF3ayjnuOt9GtPM
3FHt0JxGqiaSPQL1xBuGto66Ziea8y+O5M/d4MTIfr9UDt2JN3+d64NHuSqOlNub+jQx8KEZMjZj
uUCDrD51vfX7/x/rboUjIrYWnxw44lr/OLZ6SpCuix4J/4owhNHRv+YzQB3WUrY7QVq3N6qbe0m3
iiJDo7sPHAbqujTqQPMaHZk7U9kv2IKErDHCw3NzehUGADsWO5iqQrb7X7NKioJ0GfGcU9HPkHhl
vAoZcR/TzHEQ8cQh42UqAQZpOq9d3YmCI6559nocgwAOrjuR9OPVh1jpvz+BpeYkfIMgE2ZOBAVe
vBdmcaxDj/nbyf7O7bx1KtZpTD0IWtCnHI2T4SqAhDu2s4pPt4KgZJZw94SSshvk6Io5fHYzX4nN
BfKm9SqcrVMLvSH5UF9MfZMDJWRfUxS+dyL0tsj/9WdowP27PqhnUXSsJJvwuvOt327VWy5hMEUE
Oe1vx5ZJcV4TGIfE5zWQfEB4xrhQigun3P0FOvNRnLdw6hmM/euIdWqmB+ms8tYe2mIngmpGVzkw
kqlnAORyjN5bzjcbEtc3swFgz6GVUekvzMWUaTu3GJ3xdrpCbT2POEnMr+eH/zgqoNDx7+a6hTBW
4EGQ1Fw3hUtJ2mghUItq+vbVd0cRWHa393TWLZTixQJQBUBgXXwL6nxO1KTMj/G2fTr/SzRmyhQ3
rqp8ykbUrxE9K/abAkcaytJBS4L34hnOThD9+CoDpql/l2syU8iueMb2kbks47/6u5Im90Cnpugm
mdrQRuXOrcpDQY0xxcMBWmsrfK/D1Qk4yDBfVkAex+qQSgBhqgaSBAt2OTVTD9gzOLfdwJjGAS0u
Muuez2+KbssVv2ZzDzZV5mG9JhtvQ8AU0NbSrDtJwr96ox8cTf/RPkrBxVYN257nBHIiPQ9rwU6j
5d7QrH7wcdOclzvWeTfoLTyUe2MqRYZtpX6zmAB6A90DAsq8QFOXQ/bUtDX2pbJjJPOABxdrMHpq
AxVqGa9wmAjaODdWBq01ntoXQMt9P7Q5KkdGTtuZGkU5/DJrLgOSIUr1QMgcO7hUGSS3RwdQNc/D
rwbCLOFsta+orzrRsakrzg54YFaPJet/jbP4DvU8FhQ+wILnB98G+cCqqOLkSI0BrO5Yxls+QR6u
4LVxQ2mZXGad7e9dkrfg+dE3FMeuhqU3epOlaAoT1h+D9iTYGCh7sqVnNr1Vu0BCenEn6BRMIVSw
voH7WOI0bo/wvxKmkmfMRemLBR1ef7bwEgIAC7BYUeY71x5NWPmPKJJEN5FJ7PwNHdFRhYwKTOEe
JZunjR9i/0foPqME9pIL33cAsPzD8/FqMfgX02B3+cIvt1N4hRz6jkVojjGVTYMjZqEmNCyv0lxS
wHB83H0G7xCfJGEqm0bVumu+TKX7Nq7JyfLcGJkE9BiV0Hsl/p7ume4nKIG+MxcvB/UKea1M9JGI
oXkD2UKx446aY0uVRGqhcDj63DZelw73c8Kt0JjrR5+0WQD8CdCZ2RyOrruXWNP9FsX7U9kPWV2n
5ltSor3IED8JRU7kvPPrxt7+/u41ADWnyivRp/fmTeJedHIMJ4Dod9xCN7ji9SZzmZ2Tdnkznc6M
vG3W3loOB0ffzpp3U8/73jIgouK8ZVmNHODWKAFui50TSzd1JZI3hVyWecHUV2SQaYQ+G98H4Vsz
5ofgGsxTfJl7nkFBHW2+scVyrgB7B1kd+nKORSOVNwOsVk5KfKP+wzK/wwUN0F1qHQykKmtGXfgy
XdzBfAMjw/Sz8qzufsw8dn/eIjUJFTz8/91XOWcudCeS8o/PpjvX9u/AdzRHf6HEaDnNg7lL7ogc
7nif9oHMyEs/HyKBJ0zVSvKWxoWUIPNe0zFH81MB5EbOQWdx/pdpbEpl0XChyoNm9Nl9NdrCDc2+
mUN0r+5cDnWDb39/5w3o0FjZ0nbuK6r3MwjepIFeuXznHaAbXHFkGzyBPeRM0j9LCZB+UC+V/c2p
puzi2MIonjz55rIk6+D/NtBLFsySWGiXyd+ODa54spN5foOOW+81Qyd/kIBpLKx7uScy4mN5P7jY
EMWN12Jl/tbm+TpujJ8No789Czryi1P/sDmQhOvgXSXrio4XIe1jzq2CyboWXCyzZ8u3ziUlUFgp
aGmHAS/Y8wumiW4qkAwql07rmob3e8sp5nkT9iCgbIS4KyCEWU3dNXpTdk5ZzYVGhZX1rOOkGMX0
1pbZy4Bu4aqZYrNzH30khJd+T25Jc8NVkWV0cNJViHp680Ghdj2gW+oiXT3gdIwZKI7zq6b7hhKk
DWIiIUWFRDanCQa+tTK/2MuxYOEqzu3xDOpBvJOxBc6YFAQT7TFkAlMhZYZHBVnA8xZb5SdrOE3F
TqJFc2KoCkh25VhWyjDuQBIQslXTT4F29J3Ir8l9qAJIi7B94BwWiZahywU6Y3MeDMPXVhw7MVzF
p3mdD9K2ehnztLuSa/ea9nQnefYX8fHBeaGCxmpmLXPumjJGn+OtiP1gisZ4iJawDSD/G3XxvRdl
0dObG1gh5JkjGUMTKRDB173MvmbtVDDZsCyrb6PNOi7bm9TqAk6/Zt5TzvculBo/UBFlQ8ZW20+w
eEPbfqp4c22Y6Dltsm/n3Uw3/e3v78JcBc1w1JkHGfscqd8qya4Qh+5BQhqtTc137EtjvCqcDMh6
BH0TmyTNpgoKEBAFQ34Mxwx2sX9/QY+KO3q4V2xsagUTnU6evcfKrVt759+hDaMZfa/h2xnU8Qjc
V9VnEJvZl8KbnJ13tG79lVCdDUk5ZROWpiBvTXaPnkR0oQVucyy0OUqw9v0ypTmajWMqF7QNpPK3
vaRJdN52dMuj+HXDORvHGrZjQdvBQ2upg2+Q3o/PD6+xGhVJZnPZci/F8Eb/1M7fXPv5/Lh/5S0+
ODNU9JhbgF1moXAp8bV5MmPrBlQe1TcXHDdRddeE6U7c181fuXcbc7O4I2SLY1oAJ8ubkz/vLY1m
5VUU2TyUrbeiKh7L+nkwqyBrXwf29fzy6Ka9ffPdieC2oFJEm4yMoSY3/2EACjYhKRrR7xwGurlv
3303vgOiJROyaDIGwS4gLX8IhHGSot+5Nuhmr7gsIVAtqwiMpqFXEIMMSvPx/LLonlEqWAxte9Pa
MYxc4Db9Su4eZDhdfClPbcSPUd0zW/HW0SysikosTcOgYum3Uesf9FVV9wgi1iC2WRo4kzz14ioX
XbD02c6WahZdxYghzTT6Ld0GL06L8eIdvDhY2436nakMgjAwBuL0yuhltjz6xs6pqEv8q9pGI7hs
uxb0FbFDpzDn9WNpyad5JOCssN+skoPi3vliof48ouXxvP1oDnoVL9a4Toq+WvwWt/g2W+DvK+Mi
99A9euy0UdFiK96R6PWscNpk4NC5GYqd9IHmSaHCw9oZitxo05Wxt+S/RU0eBZj6K2O5d8sE9FH2
DnBeZ0KK3y6dR4grsSP2dJvL6yo/Fl9ViaPF71uwF9cyNl0a2x0NOeVDgH6VLyxvxM7e6iav+K1v
sW4RA54TxeI/p0Zfwab6Zse5tMaqhll7SpBHwcEDwpBgSjqgPNAHZoBrwO2uDJddTxT0RJKGfbYH
btRsugoZM5wmR5c5fhBNq6j2rKAuTnnGgsT7JOjn8w6hiQMqcsyasw6ad3AIKcAGao1XxGPor613
XgaaPVFRYz6zuqJGcjdeoD4FSpsbaTo7x4du5sqduReL00PLU8ZsunXFZ2+46pKd4Ks5JVSEmLex
flQjhnZyO16nIZzJEE4QoYI2w84ndAuz/f3doZqBiYp0FsyJNYi9f9AhfX4/deMqHgyIJEDHAkEg
pSXo7JMvtCp3Flw3tP3vlCVYOizi4HAAtwwIhefQEfWOd+mGVlx3cYXHOIWZdBUYgR4l2Tk2deMq
Tps2oy1BIiJik/RxT2RkgELiyEJTFe3F66QZanRZxBaUwP25jCprT1XzY/OjKtZLussoVoGFbtrs
BPKcoB1/umYGftq92svHvkNVnFfv5rXtgCo1bpzfHXkpq5eOHkrqgBfvXysZ5qKx2n5bciMJx7GP
JDg0zi+55vJHVZBXA0ovNzFwIHKIvXfN19VqTl3jhQ3BuQKh8ep6ZF209jfC3+Ou/9iCqKp7BNl0
VhsLtpkYVQB+yWCe9jrIdEMrrppY4P0DZZqMR/ACD58HGp9fJt24ip8Kd804WzEu2GsDCr425OyO
jay4adUSLsH9J+NuvKzkrXPs2kF9xU3J2tEa5IRb9ube5lHuPR6arwrqKjmYovCMEnEPqpoZxn46
P67m7YqUw79GLmBfdpFi4OW6vucX+d1v6zMJr40HMBXtGLvmEFAxXTZn5upCrzH25ItsNo2VPqD0
RlJycf5HaMyEKY7qFEBCuI4nYssBedCChoZsryT09zX237c9/Q+My0+Bb1pBebGE3gWICKLi1N5l
pzRInpZPt86FE4ZZ8OXSMQL38Sb9duwHbT/0XUglA58ppVixaryiAkSNx040Fb4FHdO690ucaATU
kzgKrhN28AhQoVtbKrma3ETEwKNHkoqIenuvK539KL46wFVHtzRFzPrxjtX0W1MksZlL9OiDM/38
imvCiIrccnqQC3Cgj+PFH8OepXd+5wM7t5fU1VioitICQ1DWeCXC6kIcUOWaYxmLtD0mCEdVlBbY
fVFBcbBArX+fgkB+JV/Or4pu2tt1/p0d1qIfRjAxYlN9sJzQy40y8/zIHz8IqIrG4mvOeNdiZDkN
1xsHOTIVzxIvQWTp3sgKfsnz3/n7HP7Af+m24e9+gl91TllVWBvvc3cqr9MXej8HF8azc92eimv2
2N5ckqfz39Kt1vb3d5+aS+p0Q4NP9XXc5Z/sveNNY5tUia5N5jfgLE2RXgTLVwFy7yL7PkEL6Pys
daPb/84aCjO0KBlGX8ljXr71+aNZfz82tOK4qzcy06ow9Iy24L7/6TpZyPOD81YiLXSM/a4BW21s
uE08g2S9WHgIXYpDzz2qQqwmyylrkILgHs/ZPXXq2Jnpzsw1dqLiqyCCLTvg10VsSxDXAYY/gKTs
/Ir/zWR9YO6qQBEpZE7AVSni4Tvoil7Ky+nSCGnsh+v9Q31b35LwM736Vb/ufO7j6jrkAv81Hjnb
RWNurx3zTvxOHmyQXj+YoNg6QQPk9U9y39x1d8ZVcUej5Ge58xu3sT/6iYpH89SocSnHWerj7AiK
0vSDinSQlt0eAbyWO2/E7QL00WcUb+78REyyAn9sxZ7T/haUjFHbf06s51xcgEpt58fozidPcW7D
b006LtAiTnMREgLdAD+5sFfw+0IEwWf2pw4O3/vzZyeTtw1LbuyEhWvThk1jx165fpKLEZ/fTd3C
2v9uZmuZnBkJpmLz5yKNRlC7mg99fgj/QlWlo0SCq6SivYhrs459T5zwVN7ZKt3ElaNgKqqc81Tg
gpBXftQbTgQt+M+iu5YbhfT5xdEckypgi490MoYEh3tqeLce6MtB/lTfmEV6KF9JVcwWSQeKZnec
lYyFpnFB0kP5SqqCtQi0dHvwz4kYNPh2ftmmP4Gs5YeUuwlV8VhObqJwVE0iBtlfmA7dJ9HaJ9ns
aa1qfFAFZEGZYmRJvwWQObQsVC9uyQJ6gPEGxGGe2LkUa64iRHH0ebVray22lS+mB7uDlEXvXgyt
cwdaYDA6WtExA1IcvQOpGgX7I2oP6Kqnt/l6yosd19LZpuK45ZKOXJYShz4jVVCjAHaiSw+qfa+s
Tudnr4lZRAnluAQu5jxj9kK+UOdO7jGf6KauuG4H7WJn3O420n1cQKXY3/XGjkdphlZRWE7lTlWz
hcJxvDWcqyp5qA5mhlQEFm/JCPEgzBo0Er5xOx6rrlMVbpVLCFOBuB9FC8cNvOSNeoeyh1QFWFWs
Jb0BkZGY5EZEhglPkIO3GZWtq06yRswSQ7tLXDmfzOrYBUyFVIm0KyzIUOMCltYni1nXK2suzhuz
xuNVTBVO2cQ1/AxJGvszhGoM/9JgP6h4BhfksWihoqumFoLihsDloTHb72CYvkcn2B8OTYrzP0Dj
jSq+yiXJ5o34AXaShJmXAD+/B5PTrY3ikHVZJoCcd3iYtaBuN9CENfV2kM/8XhQ9GkC8vTKUJmir
QCueNUXd+CU+VNinvFouPO/ZAtkk36s5aRZJBVK1LgVJuQfD9LLxK2CEkHJ7Or/8mpNFhVAlplVT
Y0BMtVoKyckyDc0cXK/S4tXz+S/oFmf7+7unpDcbbgIxBYGSjWfGRl3xSwPA/MgDi3CcSTSmnv+O
bo22X/juO/ZSjE1f4uJs2aFfXoP+6/y4msCtYqiEBaS8W2Jz7fqiQpImh7YFEaDzBiueTB/m4vX8
dzTW6ihBdSo7P4d0kIhpvdwTaFGloL8GXvIBPf+XeT3vfEa3TEqAdR2/HnqLIw/S+y9AnkMKhLG9
3iTd4EpobXub0ZHAmcHmHmaEB9O6c87p7FTx5UTmMqXQEYw7cCkXVuTPPwYQMZ9fes20VTRVl1GW
2BAXjdsMrGK0DJDMOTbyZlTvjHLmRAjb3U635mbkl4PcOZQ1j1WVh6utoSNTdfk27hhU622GVFwB
kDGH2k5lQxzocwVNwfO/QePAKqDKGiYHWvf4DYSKEBWvoC6ffHLj7sFv/sIwPnie2ornVkMNtaZp
W/6vr2PIHh6Xhwt6d2tGS/DFABp853doTMjedv/dXkgoN6DnF5/ZlBXGr8IGUXrz/fwa6SxIcd6u
Im3i5Bi7NK9SeZ3tvdx14yreaknHIdWKccfhDczIwTzs0ZTpRlZc1R8htebQGm/YuoDNQ3yAtMdO
YhVP5SCB+/9JL8untbla9/Cgmg1UoVSLa865SeGb0GGFQmnQt1d0ZDvWoVkPFU81ZUlhQFgKj2Ka
zQ9ts3xxIBGxc8nRzXw789+ZHpXCqVocYXHdPZTGZZk9Vs3jIctTsVMwCEjy9Bi6c29b8pjwY5uo
YqaMgiVNsjIkm8c8angSA2YfnZ+y5vBSYVMD51UGoZwtFV/w02QZbgjtOWiWEPB1nqrUNiMHBeSH
sitBZdD5e1Lbul1QnNQqDFK6CbY4ceovLbhs0CbouZEt3Z1t1oRwFVBlSCi5sqzFB8bBCZd2/JGg
eT6y3Gy9npZkjFKIL16dX0SdvSr+m0BdBFyJPr7F7sfpEzvWH0X/Iq3emao59pA44Hhqov3wwii6
C2i57JiUZv1V5FTpQCjWwFsittw/Ho0X3ge8OnYAq4gpqAgkuCXDXKHh/aeXUv6qTWt9Pb/Wuokr
7gtsA1rSCAxHmre1/W30nyFguxPJNftoblH33Xrn5twni43r5ZDlfyj312Dyy520gW7s7fe8Gxti
Ok07FkimyAR6ItlDZV2eXxCNoZvbB98NjKRBZrMt1QGmRkhOhW7+RuqbtvnepG18/hPb7//gUqBy
alVjVeZSYO7QlIxccW0tPwp6xe1jTARUpdJaByg4FmCojyHDdHIKEZiOjPplrzVFt/SKe7Zln0P9
CTWXyoWiaych2kJ2dlVnjcpV2GPSqqEfN8eS/SqzX7aHNsA9QqKPN9ZT8VNLOUKNW+IEm4w7Ala5
yuiifHnwwRdU1uvOOfDx2nj/QVIZWcb9CvLR5kjjtsOWDmI95k+eCqLqADeAuiJ+gduV7oM9jeJi
mqjYK/Z+vPieCqSSUNXCTlp4h7hrCDriizkDlwRxdqxet/7bZ985FtR7KLctpP/79mZOnlarCsf+
rmbX4FuMzjuW7hOK73be2vmgEQDwpvtcVhcS5XDf3dQZDDAd7+ShdaukRFrXQ7t5S8wZGNn7diRh
nV1A0X7nB+gGV+/E81qUC9g8Ys6yu7UqL8qKXQnW7bjXxwcPdJb/3YJCeHbrpbBOv+hPEnJJ0M4M
4MlR2mSHYrenIquypkvp7GCXc/O69FOwiu11k2nWRsVWEd8qoQqGPkVGbtj4QpYXxp7O281mH/89
kD0VXdVWo2/W/WY30yXUYMzl1/lxdVPe7PSdyXd1OdWDB1vhxdXEfxeo786fzw+tm7ISW6EbKBOv
Qt61WE8tVO+6+Py4GhNRgVQQtLFEJjHllf70i9tmec2a3xAIPz+6bkG2X/NuQXwbNBB2jci0Chl1
AqRRjAY18H3nh9ctiuKbhiTVUngojS6J4T04zkTBGWbJt/Oj6yavOKebDVDj3jx/Hu5SlJYz/zZp
vx0bW/HMARpRrdVhO91GnMC1GEHMKGKTF5wfXrcwSlz1DQm11w03ZaGjhoFSZ+eypFkSFTAFiofO
dBuMS6vsGQRqcT03t61b7Jy1mmmriCm7AnW5txmj5aW3FOwV0NH8eWhFVBarpUO9Uvgrhsa11CZJ
kMpm5w6gWxTFNTvIuTlDl2MvUxlxa3z11vXKl+6hMqKnQqVaqHFANBrJVNv9MVk/a/c3h27T+VX5
+0794CRUSaxc0OOY65QYv5YahKXQFvladMwOKurcQB3ZDEqDXOVj+6OhDLLSYvWuLQuMRpuCA7j/
HqRsi0OPB0+FU4GJj/a+RCW/6wboSc7BaOyhaXUbpDiyka/FPG97X0Duy/Z64BBaEDHTY4ecymIl
V69p3GpGRdMunulSscAv6Y92tPayljq3ULw58UDEOru4JVDzF51yiLHsZYo0K6PCqXrbqEG/hBgL
7cdgTaBu3gSkeDhvXJrQogKq/DWlXmPDm33Hv4ZE8QWw/Bd5Nt9WItmBUWhWRsVV9VaZGb2YcEcQ
Li739jcysWMBV8VQ4UW15C16lmJrsqLO9yKCCsn5hdGt+vb3d1HRdZiQwBaBqsO5lmjmcvpbLl/P
j61bke3v78ZeXGjoGHy7NbH5biT1z9VPdm6TuqGVaIsOl4TVFoL54p3m7ks5/zk2ZcU9watgSGfG
uJZ/wcvXRezpPugmrARZAuihwRwMbA6nIf/E2507r86wFX90JeB1bMGBT13LCAYXzwE5ei9ssKpL
aOFVT+fXRWMmKrZJ0mZOlgXTn+yvSXljrzJw+2P3DxXXZJEGvOUTHGeYAcuqSSx86y7ZvWDrpk7/
tcLcEyXaOHj95s7FEJRu/ZaXaDMCvv3g/JWY6/O04s6WUvH7O69rQEuLjtId92SY5AcxUYU30R7K
pqWHSORY8mRxFG2YnUAgewQNUj2fZp7/mAu2pxemMSYV50RmOra2RAYZSigQj5ak6GXQixbFF1LJ
k5/wo7dxojhwCR1AR1ijiDMyBsT2L0Zw7U1+FZ+3V427EcWPlwFKx+jfg1s41QncmKg/psfanj0V
6AQazGystv1e2V0zfrPL5/Nz1hmq4sp9WmQQr8cpz7hxvUjgKtichnPW/Do0vop2kvU6jvYCP5tZ
DjXs5qvHhpC2xwBEnop4au3Jn1oPyyKaNsZbBfpa1un8zDW7qYKeBg/EmIOBoUtOg4waEPzdA7Po
hlacd0ImgswjbrQWW4J+EBHEco/dIlXYE5RHqrR2cBdrgQyIxbzYqL9k9s6dQOOrKvgJqnjC5TM6
mkQqboVXXrAMAJnZimbIU+z8go8rSp6KgjImsAYYCyyyYXeOnZ5G523Irgf61UJ/ViduzL0QoGk4
91Q0lMjZOrilTH9nWdZE0AgLxzTNQ9FlTdDYdL0sSshkd60dzgnUyVDw2CMC1RmAEpiHpHZtdGQg
NTicvOaxOpiMUhmoEm/qKuphXNcrQtfqLmVjR+fdQXNQqLgo0BplrZvAsJzhUvi3g3iz/kfatyzH
yXPRPhFVgCRAU+hut+0ktpM4djyhcnFA3EGI29OfRf4zcPRZzSnOzOWBUG/ti7S1tFawdQozmEOH
ROHapPASDhxLABKfcBBNG+aO/HJ54oanhJ4Oi8qKdmnHBOWsU9YvtyZ4p6JCqfofvTcdWKyAUquh
MO9FPc71tOuzSClv4+xqCBiiRfqc49KwgpjUkcXJOfDJPXQ4wW2Qn8vF32hJmIy3LtibDS9XbRa3
HhamLcerwrVDpubwsulMQ6//fzN079vLVKRI3oLceGgAEejq7BuZaCMPgTvlM3bplnyI5XO8Rdds
srdWgvOMDgSMitgyDsujFdv3VXEAHiIL5L59l040JWkh4xhqEkexnF12b/vnbgsSb4owrRT7TeDT
KhDlL15z76Ze37e1YycO5eDtzDs6OGpscwVBLbijb6VXQZZFScU3TqKG2etkUx4jOUkFImiAPsKi
PgV2F3K2sSM1LKsOkUrjuvVZjWV1ssee34zj1xSA+3h83eWNOiqq4m5W2usLk7i+ldaLTzembbLJ
+v838dNy2+r4+vJO1Fkoky6KoWxdbPUiTUbRotN2Yrtt15Mu935y6xH6Y2E1FBGpf+yzihajia1k
MneI/tH5SHGzUeEF1b6RtShlcrLmnGJkJMOmLRe8Pejo8fLYJptrpTXtJPa0PaySFxKUv+dKPM3p
vgaADoYakgrcUmslabprWn7wnH1z1sFQ4DrHG3oL8c4JqKXu5vYh3UoqhhSuQ6FKkNerJI37Y2wt
gJz16TOFsOTGOho80NFOubyEOBJcEOcpkmShN0HiK3a8JcwTlodgg682vmNYUx0XlbnShqK9UEcu
m7PvNNegsDo2s72vgurwKPDLefYk/P4I9gUwanuRJfdxjXs6PApX7hn4wGEh1/KhTRGvD613PUTw
HC0885R6wosTdYzHMgygHTAIf8PeJqfR4nOSOYFF4OexystQ2FAjt7pGbtR+04bsL/nIm7TY16xR
7oIdi3CsPlwKwT6kwVDfV3z+ONPKidx0fOwbhx3qEdyv9UDtMJttN5R8kTvXXCu2PJ/K3PVxuptn
0tw2/eQ8NxZ19t3j6OioLq7YNHq1OrKlC30+RYXaeplpiAUdHDWOndW1/Xp2HNn3Qs7nTKCPMe/c
8ul0UkHHGOROMLwf31HuRcmUHy4nZoNT6eCofBggrlDDqXizLMcKrnvgcvNZrGn01VxvfIonudPI
GClUOdd1/JEM+/xER0fZEwWHlAj6Y9rlkRBNFPvBToNoASwZhZqgquAkQfzkoE8S4pLm+bKxTV6i
RTCkjxA6gaWOy5yEtvhUOWeudl6a2FqJlTEL2tRNAVqyxYvy82eWlAdC0y2a5rV8vNN/tPXYtIrO
6Sz4IK77X4NyXq7K2aVR4fvsGOTL11myLZLO992G6Rgp5biZBPdtf2xQIkdfXdXYRV1eAtPQwb8e
mVvtQhaGX+FSdDWbPKRb7yrfL7tMh0UtXkvSOmf9UeRfpuWDPU+hDxIJtrGTN018/eybULKKuofK
O4afAHWOLC6n06TS9HjZLKbJa4FaCDD7VAmeoDVTfejFZyeFZE9yYPuOOEynk2p6DwrIK6VJCmq2
tGV3lrdx9DPZRYtXH3zOCi9lB9ws+fzQAFobKsvpT5ft8r7TQ479X6vncMMxrzFvKb0rQCOviJVc
9cUEhaPlQNDLu/wZ04/QYrcbkzJb1pdJjnUn7QSEh/ueZOD25N8fkLmJ60CGGps0C+CCobXDuJpO
RSN/75q5DofKpwL7tL8zdw4yu633KXJC3e3fefulPTXTsqhjag8AjfZN2A5xvrHXMayqzjE1ZirN
gxQNObCmTy3kt6b7tOkihfuHdNqIV9M3tHh1RDvZU1aq49B8DAIQ5yenvrpa4i6kdEsh+v16guj/
10g0aAnvAtQqBTqWkQTXXixxyz9uIXgNbhms/3+TcwpRl2hMWP3Rr0FuPhXnJSC7DuFMJ5cqaT2O
MsfUg+kxsG/L5FM17NqCM51cii2ucuUIy0/W15l8c53Hy67+fgucBVqQTosUrZvkCKXpU6s+t8F9
Co0uKtvQoZ+q8ilWW9Bm07pqQYu7r3YmEv5pL9czfaLdcyG2CFEMY+tYqUZ5oIldrVMuL7xwUAN/
N5vb4DU6/7tHYDpSqhnTjBcxVrWr7lrnOWb3nf9dkj9M2dCN39jGG2qVjplKrQbNrAbb+CGxrywX
bKW4TmlVeWq7addGjf2HcKrsGkITtCuG9iGIXwN53qRfMM1ei9mkFzRxhjVmvfgR+iufQbodJmw8
2A3/ftlRTUushW0aB0O+lPhED8qbpPzczNfzJjbLNH+t3uLYySQDnPaYUIXL7d81Sb/QgZ+sYgvi
Ypq+VnMXOfg9ybHzA2T1o5zVc9BbDxXZ4mQ2JGYdF1UXSy3SAgEwWsN5pumJyd9lYJ2XHlD5ubza
twZaCI8dGWqH4iuu2330Cyfqx+ZUZc7ny8MbMrOOkJpJngxBgIMVc9IDDYbjCIHVy0MbFljHRzWt
r5hlF+qYOw+DRPslwf4eUHw8XT9d/oJhgXV4VMYby54GRFc3tKdxmXFNnEReb20Mb8jTOkRK9b63
JB1sU5TTLRRM8EwaCghpEaVA+Ko4D/tsDv2uOFz+Naal0AI6cwTIPQLssGxW8SiY/PoEsfUtvhlD
RvW0WB6VVZZWZeW/sJdoQ9ylj1Eu+ccx758bRq7BnSgOjedvVGVDbOj8UktKa14puz8yftdaAPag
m1f0J9DHR2Cl3WkwLb4DiJ8DKIMWWWeDLAKygiIKfNAi7FsOrUqLcRAzDxb4LQQ8cdi7H8W4c+Ja
TLMiH8vZw8SBUAIWRh0Ssk8jnumgKl850G3sGgyd2kco8l4HagsfZ4g2HVMlyqSoXYleSdf1f1RR
PzkO2rTjsPEi0zT86kpv9oisjHniMxhF1t+ganLwl6uYvuxaS50wKmj9xh7A6nvMFAsZwB7TtNUt
MUStjqaKV2n7fG2mEn851vZ0ovU+PQoIB/xrETr7wurIWiFL6xOJl495129sbQ25WYdK+ahbjV3A
2Kn7oRJXLhC3622qv3Xlb1pMLTSnmYmxbbDh72OnPPj9oqLWGWXULZl9vLympk9o8Tnwfp5lh95O
x1wwC3lFWIyCA8smNmxkyGG6hp89ICpduV5L1A8jjzjzQyI/p/TBircQnIZl0OFTYm6T0faQJhMn
iVyHPwdl+ltlxYpRaDZ+hsFOOoZK4c0OxPSw1A3DlW3ZhaI/p5Xctwo6jIqToOykQmSlS33I5yyK
l9t2Mweb5r7a7U1OGH2i2s6GG7UdPRcxv7cD78Z11bfLLmSIXR1NlcXgdYNiR38sVRE1XB0U3lDu
G1qLXWjEDqDOxtYEDQhuP1q2PX9t68nKN5AnhnKuw6j8NsYxKkd1ciZVgM7zalDkT1DPJ3Ru88Pc
uUfh8X5jkQ1QKqZDqagEwqJg2En3dXpsm1957IIWGUKJuHTkuJyogNpv3BpaDPn1ZfuZIkOL7t51
Mr+b8Qu88aWM52jpiij2rvr68fL4pqXXSnDTd02f+a54pXmjbpNkZtfSabfOxobUoaOpsDKTjdck
8NuYQunOOQHzdEqaJCoAsfHyjcOlwQd0XJWbsrxOPFxsViMZblkMDl1eTAd3ru8hJujgUtKGJMnE
tu6DDTbTkVYj3uUQu169gHo/3CE9ydZ+2rUcOpCqc6U7uJ2DRBh0t16f/OwDso8+hemyff3Ug9l8
7aczgMDyaj7k1hb9uOGEoBNOBV43eHxm1W+7F2db/ao6vAaZ+3NdV1fTQsGZUB/ccYvl3/Q17cRc
5CC0lhZignX8RMgdLgdII5BhEuDdjl41hXwLfGJyLa1+J1YjKpHhU3N5m9I/Y3HvJd9U+5XQB+Jt
tF9M7qSFeMD8os+VV/6uaQpVSzUXx6W0/1x2KNMP0OKbsapPs4BCNpbON67KwyZYQpCkAANqI9Wz
KO23WPcMqUpHXYmyVZMdoMlW1vEPF7vLu0lJ5+Aw9GMW5mUbGcv0mfWXvqmFJBs4BSHe+sKvO7PF
ucbj0zvmlqcijze2yaZPaFvwAm+GCedz9btn4KpKuvxrw4c/NuGnzt0iQzFInTIdjVVM1PZIDZR+
AN7mhv7GEzyoINvhELwOCQunAaLtuJmu0CleGvK5Vg9Vchd4cYgm6RUJnMNovVYZRC5m+1h139wu
ONI2PZasPwQuCcfsyR9oyFL7QZRb+qwmw6z7kze2526XFG4/Y68J9l3J2Ie5evRUCaZk9ueyv5q+
oO0XSlLgwdSEigHBlOKUCVxRzMSPr8eKehGvuPdt33e0HBIQJ585bxDYk3tQRR8mS2XB0AVkuOwp
vPwRQ2TrGoMNsHyQGsVHGpDCHkSb/ozFsPX2d7X5O61hXV0wHb1qtNMZlBSj/Yf4X2mzfE77fZKU
TMeA9a0dpO2C0euVllPYo3OT9EsdZqTzDpetY/gBOhyMKie302QagNmyr8amuCrj7Dwk8b5ztA4J
W+RUERCYDkcJXT5n7m8SO49sKO7um72WI5zKQ2O+gIGkz/G0L8gsYPz4b7r0yYZ9DGVOh4PNViFV
NoC9wO1OqV9HZIrvVP+dZdexn5yYffbY1lW76VNaXCf10PYluG/xOMk6BN181bXVPSfDV4UnznPc
/ipa/wNP2Wmf7bQgb2yHAhYNZsTcyY+AL4uodDlExvAC5fIHDIGng8Z41yxOnYEQY1G8fRyC2uOf
e29st6QVDFnqL+TrTR5cLM5YnyYA+VDAOmu3PvUTPy8Drjwtkl1f/hGm+ND2BXm6LO3E4WGDvKnJ
bWC9zGqjLfn3pcQ7yUOnzHIdB1eFFGMvH4qDOIrw+uv0ofma3LZX6amMksfP5JN959wcAWGK/tjh
ly/dVX6C1A7+zA/n+NO5+LhKFJFwq8lsOCroWLLFXZxU9X8JKm5UATFWdguZpZavrwk3yrrBK3RM
2SQDkSQefnRbOEcPIl+zVBuxalgrHU8mnarIWYnZ22hZt8N85CKNSip2Dr/64Rt/o3wgwChiz5N6
L03xB0x8k/y+y8t0iUK7mdxqdHs8Urb9G/B90orjQj3ZiHSTydf/v5m4x8p67otZ/FIzIJauyFU4
cGtj6qbBtRruBU1sCXdYE2Qs+hBoy9Q5l3Uq7a0web/E6oRbbRA3PBAgFCC+PYf1yjyZ57/22V2L
bpAJNClOknj8EInrINqCY5kcUdvvJ9ayyGIQ4E+zTmIYQqc6DGLDHO+fJaiOIquzbhJuINNfo/Sw
HxVnL2YHiR2xGxTfazD3V3QDgf7+r6A63VagOlGkaQwyplK4oOS1iJX/adO2JaCjHDfToOkzWg1X
Yvbk3Hp4bXpwj/RXuzH79/0S8NF/nX5yUktCY2YBG44fREVf3om6ERulzTTn9f9vIqrG0dCv0Ws6
SuqWIWjarHD0RkjU5tneT2hB6wSL4HWAXmZneyAMe4LYdKS2WADeL52Ua0FrzfNSSYZuco+jDCAN
Vf2UtfeifLgcVqbhtQN7k7RxSjsMD0LIcMJbX3pfe3No71PrpDrV1gggTNpbGL+q5NWUe1E7b90V
mNxGC91egLSexjB776Ldt8qFDxsOafAZHVPGXMsCBhwjo1EWgms8SGS0WK+XLW6Ytg4sG6xYZnmG
69qCxmFN3ZM9/dk3shaeWepjV9rD1rXbfCiU+yL6rbbq+xteqmsWDjVxc7BXKrwmvLXbGXdhEDah
3wbwKnYnOMu09TbKZB0tXG0WWFPZwvQD3kA3TnIagvZw2TwGV9fBZJ0zcxfP/OWRl9B+gPBUOKjm
QCv/5JZk3xsmqsPKPOVOdbWurtVDRcpvo7beF6n/QZVZQ1827hpJiE9Fb7Nyhm/ilLnh9CbzaAXW
azPQushOAjBSh9AqC4P5vk8eGrn1XMdQDnXRQu40QogaP8Ca70l8SvvbMv6NXEa8+033MUSuDi7r
VLF0XQnz98uTxG124v/O430HcFDN/ltKOu7ZxQIaDKi/AFpNb9DdQUtwIy2YZq4Fr1fgtWHc/C/C
MPnJxiI4z5c93zT2uuRvamA52l3m1ggqyYYbPhZIOfWhWvZBZanOxJVA9boVuT0fXTa8xA05xyPZ
cErTzNc08WbmxcL8VlBc5I1qCWm9hNiCRAydp8uGMWQbnVyrmrvUH1IMz0BWQBSPZL0x8vvHM+pr
dbWGBHAA2gC8YcyJf6xmX96Ok4z6pJM3oAtLTqLeqoOmT2mBW44LmTk0xYD/wUX5fEpyiDLXIfAc
ISNP+wyl1Vrl+XlWJ9DMadH6m73y7FdbrE+G6etIsqTF1IcVv7HmNVE+Kf4aiMfGuUJe2DV5HVA2
soyMPcMqrzWlBs/ZnOwD+4D09F//dOqeOB0O4kenY9eNvG/97LRv0lrMjglAdXgZuF7UZoAGOqd+
52HBW2PtTUzFZcEzniJHtiWa42BWcIM4jNOdFVAHjFl+JrKaiOUooA7ecucLC+TVZZsYSpSODitH
gXusGglY1bdA+YY0vQ0CiFKW+7KNpwXtWKaug5tqrKY7hax/DcjrUO5TIKH/URQcEjeZCphd9H4k
BxmhNu0zixacFbPAVd4igmAIn7xm5cPAGIbf1bmlOjSsWuJ6yjnCJ2/v130fSjastJEnDQleB4dx
Udik8ZC8MPh6PMCOpkKEXjaMIb3raoLxMknu9uvFM85O3PcgKbM1b4Mr6siwNFZlatlrSQ2esJnB
sSmed5/KdHDYSDFrkWDii/PqVM9NeQu77M2HOj6sKQeXDt2acXEm873msOmJhlyuw8McMXoJpBD+
WgWHyTW5/G/u6b7XVlQn06rzvrVcCWesMhYtCvSDezcDOpeWJETVUEIALrt9HZv2MHF/px9qAWoP
+YwHo1hOujyUOPWtOMvLHm4IHx0INvmiFHzEyAM83LZeJe7iNk8EpsG1/W7BKjIvE1YTsWkXuK9x
nvdu1HX8F3XTzBMlmY9Z0o2PcZdAorSwquWhHrjYentmiH9dR1C18wQZc2sGR/n8XKnhuvabjVJk
Gnq12ZsiupDBG4YcQAcKdgOnYl8EOKgur6lp6PX/b4ZOWdf/D+XrYmj09U7bWcs0tNZMqpK+brrW
hdVl/dyP6cOCK8rLszY5i1Y7RVUl9pAhenB4If0rigRFrbg8tmna2g4XNBJsFILj1F4u1z5JHquq
23VpRHVqrDwIIHcFJfRjObdTEgaFq4YPvlNbZdSo2do6OhrKhQ7smn2HOXOFtNUPt4imbsW+1a+b
TUKDgXREV1LEDvSBkAYmt/2bFbe3LaaZazvcSWQzKEiwrih0xfQUkKcBR7HNWmQafv3/G2eXgtvg
dsDwKBfFEIcglw3RauPonOzyHR3FVZW5qjyKQF23XSlIrhtWHfYNva7Gm7mDYRccGzGsjoJRJR14
K7qN7GJolehCgdCk8CCJC8h8IM64zKxf7awPrUyGbnzabEQaijXRIjbtXZ55asVq4bRYOfddf+9X
9ywDPv+0z0Ba3GYSopCTEMBzEDWRyAHz+rmtXLJFmGhyHq2uAmddO30wSiCoiluvaI+k+VMF6ou3
dTNhWAcdouWKNq+Rev62Pcf6dqmeKXa+iNz/j1KoU2T1XTnM3tryrFh/HfPubmhEpOJm4/RraN3q
JFldMaohWHscbfFnyeogRAhX8X1X0qhprU8ua3BL+nR5wQ1FQMdoIcH5xTRjZwlVonBNcthZ+ls9
CMNq6xqCLXFH6L1jcEWqECWG0t9IQ7R/vTx3Qw79j3Zg2/OqLNdwACPJgXqqC2OgwfaVMFevvNyf
S7m299Y7ojlg/w89CJNd9Dim5SCmHnbh6inIknDEkRWyUOHuLocOnXLy3q6G9UUDkNV/M/T+obUQ
ruYiD8TfrnbeoDeDm6dqC31uyG86XsqxKpZkPmaNM/Ew/FmrC5Ibbs7ETqEdqmOmwPr1f1spOHmX
Do7G5YNVvOKsZu9TnaQ6l5YT5K7nNuga2A2ZHj2ZLz+7pWVbz74MCU7HTAkrLxKbwkb4ASliNp0D
PEldiwAX/pmnfy7HliEv6FRaY6XKQZUS7UPnOwAIYRE0K/v1vtjS2bT6Mm5dlEz1q6mq+iGvrOmp
rkixC25MdWyUShOgGQgevjQqDaZj61tyOAVOC6bBy8YxJB4dHFXYigcUwNljt95jijmEQMD58tCG
1KBTauWYZFIVaj7iyfGTIvYdMAJXnkjPXVrvO63oyKgsdbvehkTtUU1+ROL2qkScXZ69wWt0iNOU
lMECWO98rMDOysE4xZrukI90385Qhzc1FYMkWVrP0KicDjKoIiXIxtCmma8p6c3OsLGXgkNpXoI6
brjJm+YAxfkHd9lrmHW53wxPMjHEVj7h3fKYts9tn3XDl3LoPX7rijrt921vdaSTsvMpHuVcH5MW
1STwqyxMLPr58toaPFMn0GrLjHYlZIoAaWTJrStbDp5ddlP2TfPoels4MEMJ0BUGZ2wX+NBVaAD0
TkhFF86AahZL5OIRdmNt/BRD/Oqop6nraSEk7pTHlt3O9nJQzdYjUcMDKqpzalltNS1qEvN6QTWc
ewxOe+cqmEYAKJ3rvEyi2qPybmTf3E2BOtPv0Upyr2LB+wxo0/VcsN652eiGX1719+MCbwL+dVwX
yDbLnclyVB1pT91Eg8izoRFfZ/W8EXrvVzTyHyhUbYmETlX/C42kc5y2H4AO+YRm5xg6C3stnQVa
bNAK2vd7tDgfWldMXeFInNPouYu7Q8mWk8qCjd9iMpcW53lgZ1PTk/7IY2B/xH1pt5G3s6tC+PrV
N1mkB/IPVHOTPCa2c7OU5R+vX/YRXBKdbmsYkmGBfIA8plb6QaxqSHlVbjVTTGYh/0586dRYK4XB
s54dElBbV17xWHTN18uL+n7SIDrlluctRW0r2EXkaNXWD9gPpaQ6ZPNelAvRUVFimeuJO4M8Vrl1
hAsh1OaNEHs/eonOt2WlQJCSAsZZr1OBG7u3crLRKzMMrcOi0s6fydCDdaXrpi+S2h95vJFC368G
RMdEuaCWxAkYJkcbIkm7A+7eYjx0kFuc/qaZa3Hq9K0rsw5G8Sv25EsZNhDO3TC4ae5akCZFluOp
McZGdwzekow1nrZW4YqzveyPpg9ocepZvJ7KdfLAzTTDrefdt/ymkVsYCNPwq83epIElVqyBhKqE
5DpkQkUSAdkyWjcT27ojN8STDonqkiUt2dqlEexk4XEP5HtW4JKFuzgxxhtGMq2w+++v6Mrcd9xU
AZvTZ5/yFljGrthooJiG1rpYnbXIWnQYeq7jMMOMbbbV5zNkMh0SlTrKY/PUyGMOMFfrnwDuTMun
XW6jQ6GwLRhSPgLu1vAbnFIP6O0hhbmy31ecdDQUy5js5wp4sZj0n8vau6ZjfpcWW7wzBqvrJFve
iGYScpk8jrjLDigPJ/K8zzBawPo+VFbGYEURjOLYDKG1iiMskHrKtnrOBo/XAVHLMqjKcjB3K7XW
xrbrnHADGHbAW2zeyhvCVlcoHFrpul6NI4awH5i6WtMOTu0T+7LPSFqNHduqBhMnhkfSKeI0Gp0T
sekhAeri8gcMrq8DpMjYScuxS7inI09B+aVJxquk31epdIqtxgdvOs1TZAMgfhjUGEi39RbLsL/0
td2xXfPRLpNEHmXxh63Pta0bAK5G9zdUea/ZFmTJYB0dFAXIBZPWvPz9SjnXYQntmc1ujCG0/oOH
4j1tAxp00M+mh9EFsbmgh8urahpaK7RUlHOV2X53bGh2tsb51PMtmJvJJFrY2swiMZKCPLKpvynt
5A5YugjSe9/3zXz97Jsy2Apod+Yxx5Ed5p69/JYF80YsmWa+GuvN0F2VD7VsMXO/FsXZ5SVeKPNJ
HiReyezqwhAdGTXA1wvWx/Ivpmt0k49Nsa/BQ3RQFJupmMrMw/WWXYB1iuQvdZpt1CiTu2ildRax
XCpGuuMwyCaUpcejvOH7Gjzgpv/X7tKbkwW6L/R7UDcZ+OpxCmHL1tHPMHUdFWWB1cRJm4F+L3gB
qC4p8fCu23ptbRp8TT5vPEYGyiuGVNHvmUxbPO0bn+20/LXL0XVQVN5ZSSOKln73Yx6Ekkxe6C7F
EO0bXYvSvOlSDzcp1ovFKnDcC5xrmqZVp8ujGyJJx0XVddNDeqS0XoLK8UIlpiWa6hbPKKZ8qy6Z
TL/+/43pvaWF2LLrzb8ALmrPHh7NfZVl0m8cdEyja2WVp74jZDXS75YNQYygU8+uXWydREyDa3vg
MsnxUqjr558rDiusmBzDSiZb+dc0uharIoeQBCBR6cuoOs8PZ+5wQILqpd2o2YYNjU6bFQNZnNOE
l7+qFawz4OUjn/0PfSLzaHK2ODcMDqTjpchUDHxiefPCwKN3HSwxP6P13oLBknaHXT6q82YFbdsU
XWk3L3VSfG3J4P9i7jQfgNEWG/XEsL3UsVMSUjY5iIjKX0PhdR/GjNPTtAROaA0ii4IuL9MwyLzj
5Z9jWBYdQzVnHRXUxsem2nvq+gqCn+yDTBh0yHdChonOp7VY7ZCpZMp+kGYerhXNxMnJ1ePlH2Dw
W12csBoLXha5TH70iddHM4Da4SzJFumAaXQtoMfAlR7pkO9sWnydhTtG6Yg+4OWpG/aaOn2W7amC
U5Z2z3CjL1NXRiRojug3o02efc7mIiotsnOZtehGhpssz/fbZ8plHg6z8yGz0GS22yzCfm5jz8+R
Q//7ih7EIP/m1tlbQP2YEFxZjOSpKx9bD0/shBUmuQWP7Z8J9a7HLDtftp4hTHTMVZUqYS3Ygz67
g3dw/P7MhXhhPTnKMT7zoXm+/BmDB+jYq6ZfGmGD9f8Z9FOHAhK5IQ2yLTC96Tes/39TjVIOgUAg
gdxnYhURitH9mLKjmztPLSLRirfO8gZH02m00Ddx3L71mmeeBq8CrwdFX9+quvvYeu5rnqVnWW/d
yhsysI7H8jpb4VQvqx89Bwfm1TS2waOc1JgfPLdUYsPTTF9ZF+uN3fySqpmhRH1nBIoAJWH5Q2vj
+D369hahiWndtcjvLLfkSPHVjw6yO6Dur8cQ9Cx+dNmrTAuv1fKBJATXwUn1w+b8I+OOHaogQWex
UT/zPIOcNuSXL3/J9Du0yOdla6FAqf6FO3F9SDqoOiXNVlE3XGARooU8mggz2OSz4kfee58De35M
kvpq9azVq5I5++ozcRKxwNsctuvCnuigLdwYsyIb3fJHAoJPvOoqh/sgJtau1xBER2uJKW9sO26a
F5Brgy6qLALwIdcizEE3sbH2f6/n38mTOmTLrkobQA/KX6agOHn0punInxgcy6nrnVMkM7cpo1aw
JxH3Dx0LNvKlwRF08FbrC1DzrF/tQPIaFllTHaq5sg+X3cywj9DRWxBiAlYmdpfvgjWJ+xr4U/pE
/bQGnUMv2hvq1ba1wWRk+tT6A98Ef5tLrM1Ux9/RkSx9qMc6U42HX26RNx/6oQ5qOxK4Ptpg1DRE
qo7sop3fWsNM4p/AsBcqkjL9nGa1OGR2nT52bTGmkXQ2+3Kmr2l5IRl5Ulmd6n6l1nhet2OJNTy0
sv2Y2V+3abhNrqDlhLy0fKt0ev4TqAIWUSsVeAqPTf9lVzCNruWEcWJtKWuKhzNj/hwwyw7tDFfc
lwc3GEhHfY0Ay7cO58HPhHofRmt8UOPwSdTqLNvhwep33proyK+h534eB0vwBJ7AJwl5w7Dl3QMR
VnJoi/j+8m/5i2B6JxHo6K8ygJBfQ2Pr5+TUDth9u9bvHDtqgzyDmi+dp7JyTpIFQ/GFxpDHJqEA
3tMKOyhyc/Io/blqT47qhxzUQ3gNAVokQeycI10FTDhfL0/TsJ46iCxr4x6lPB9/OlPnXbWxE1/5
jRj3RbOOHSO9Hai8XOafBQVpDUjhsyu/Y+QqGEpgWvHy+LTvV6y/7k3W4AvL3Vh400/P9ewQZYVE
My32YdSIjiKLARKwBIgfntwxJ6HnF11UDWW1UTEM2x0dQtZlEy+HIbNeyJy1p9kbgQIVnJ4DZ9ly
eNMiaynBzmLuKFmMP+3EJQfKMhDljFuUnn8n+p6jaylBTLJnuLVznlRHx8hNqhMDGCbs8iACHcRj
1S238VDhtr8COz2lB0vNv7Ed3lh6U8HVkWaBCopC2QP7GVv+Cbv3e8ejx5TPd3g6fxeo7OiDvWc9
cBWefTc1+0QbiY5AqzNqj3Pr1N/aLuv7KE0tbzmVpYsDUs3TauPXGVZO59rysM+uSMm8xyFNWRb5
TtVNEZ5D1xv7LcOpTldwVIvtl+7U8keLereJmC3ADiycsf1T7C13HfU+yzw953I67ApUHZdWZyA9
zym+1wa+Hc5pzQ5WkmxJkBuOQjowDao7pHDTJHgcwbvjv4LBeh6+j7HCw25k4tgRYSnHfClO0MNb
5ueADyPf2IAZ9i06Wo3GknlzY4H8y2lBaFN+BzfpsSD2FZrYV5dtZ/qEtn1IId1hN1BC/pUO/sGD
M9M8/yq4E+XK2ifaRXTMGnaRcZWME3205ZxHnlN+6wnS3eUfYHJmLVHEAUsnu5npY1PAKG6r5sOw
xBuU9+8P7urwtI62NiRfl/FRNexHWkPyqnTJ1lHeNPjqcG/qSznJZlxSd3xsq+Z2mMCjEM87y4ur
az8yBVlrXHaMj2kcByF0qeooS/4PaVeyJKcObL+ICBBCiC1VRfXgHtxD9bAh7HttMYsZpK9/B6/6
6ZriRT2vHL1ApSFTqcyT5zRbcmBrP305TV9+ejP7Q7Yov7zOzjDuuU0fvBmc2Od39O8GR0wYmsRr
ADJyw/Tadv1zX7cnXsPBzjY5Kmu4r3JgT4WXbMED16ay/P3LVFwP8MCSsfxUBXnf7RIL6I5dYKWX
qaMjSDC+Xzul1c4seBUuyKmTRQ9PpePr+aX6+zVPTGTa2Hp97+uu3PfE1y99B8Z+H3fysW9+nx9g
bXWMS97StQOa0bTcl1TnOx2Iog2JE/v/XPZ5w3j7sSMgfizx+y3/uq5H+ZAhybFxDa2cIxOdNnQu
9GuyptwjFX5VzqLeyRjvWB5DPV0V2d4lg3vXlONlKkLExKxpZ0gyZK7Lfe3QPpIWaW85g4DjRUtl
KkRCHSNuVTWV+2nMDyqQV3O7FXWsbLLJ5VXxmvIJ0fM+RVZJ2M0/ruI/zv/qlQNq6kE6Fikyj+jg
dap992aWUxIGnu3uOtptQYhXMkrEpPHios7Gti79n8A5TlZ1pLblN9Vu6pyEP3pUZlARyfrORoKs
lnHViF1aCehg4tXk124WzaV2mbexTWsTNsxdV37BIBFU7scGCCvuRpaIbO8yckpiUn7hxT2q1HaK
PSVjLA7BSLPHstXzY9YOtrU/v2drx8GweUmbvHYCXewr4efRnOXe25wxvVHVW1sgw+SdbmpkGlfF
XjQUm0QDGhY6fiI1vSiiISbMDfRk4BV2kwIiZOOJWv7LyLrvbZeIUKjLNMqJCXXLeyWBCC6LfWn1
WRLmngXcegptr8tOkYl1KwvmxiAhxff91Luvs3zcU9V7SWgP00ZsuWY2pqJk5lQgkba4OLVUcy87
iBxcAG4IwudA7lqnSMHs51tWXaf7PEGPRL0TUmlnNyhqQb4uL6uRX3jkTHyc3YtkmEVGX2mnarBy
1o32h11gd4V9uuhQm+g46jhOkk0lf9W13+MJWQbPlYj5RkpixWRM2rCSuyPBe1ucZDfMIfNQq67T
y4AlxATGTboOmm7M2lMcN8heTs4U3+HedLcwFH9/AhATG6eKTs4d8fN/bCu3gojlk7TFlUrsZtq5
o1fQ4qrylGIb6dHVg2d4gH5KewFKmOZH1Q33c+2FHG/pWhSHtKluhQ8mPby3k+Cx7rcIi1YiARM8
R4jt2uC7a36UbGlBtiWqTOUtE/w6qYrH5THqNltkWiuraWLpYmUzDo6E5oet1C2r9R1v2luAPJ5V
stWEvnLaTI6xoJ996uE8n/wkLcNe2tO+z9Mt37P29WViXwJim7d9klcc8VEajwmsHumCnS+qctgS
u165Aky+sS4pwSQ/e/HrOBXzZ6GszHrukEBVSZj5NFOXPd5M3rHSd4uhLYQ42Y79WxVWjdCjFofz
/mRtDsY9jyYrQAKzxHrlo1vLR1v3OX9pq5r6v2vV2t2Gl17bDON5TlhdcOi09qeclKgbpI47diEo
SbbybH9P1RCTg4z7PHETv7dekcPz732SsbBUVO5L5f1mcxLviEY2RfGO7IJuM9/vLqHEf7N7SJ/+
7zMmbIFkZNXLfaymMYlPJaXxQzIL1MxCq+z9AOJytWytdK9sL2sh/Aco//RjmhMr9XAwJ6d3boe+
1u0ngLDK+TmNFetDP+b0vctJYokQDb+dl4USUgO5i1RdOfL7GS+ovNwXXabGPJzQCFh+BFxkdnOw
SJXK+YqPEP989tEnmxVh3GZMfPoZd+GPZh3IfmeB9DaA6imSWEF1TBSLwVF22aVvAghJXE6d2w7o
sra+Fz9dda03KpR/r4AQk1JNtK2srKlIP+XMrhdxqWnc15Y8/slj8mTDr68cJRNGSPuutew4YK9d
OkXpPD7zboHkJdUuGRVghb0dxUEWsXjr2bI2LcNRqSzLvERY2YljWrGsv1V8etZ+8cjbLBrKeSuk
XxtncQFfHOLUuBQy4mo4da7zu5Psm8fwwvacB/CcPhZiS7Z0xdRNEjZkm1llxU16Eql4U7psojpl
fH/eXa193HBXeOHMI/Tb7NciaJOQ0CwPFeUv5z++4gv/Q8GWeWxqITX82Qr3Von01/LpehyeL/u8
8R5hGkQBXRrzT7uRR5J+XxKhrXPhfW2iDNmss1omeQCeWh7RFC3BdOL/eiV/1MlmDnll+U2U4QQo
NtwMmnLt0vPJLwRVyrvynazcwp6snFETY9jPxJWuM3gnXBhPgo5zOFblI6ZWhxZTLyUs/vxmrA20
/P2LMTDL7qisPMTRvPqWJQMeiAilkjltQrDGFxDg2tLkXlszw7w5QREzbwl/RbAYAJEMJ+JZkE49
P4+VM/sfhCFBENoql78Gg7p3av8aQecdc8mGy12JAk2MYc1ESnuaT6fJVkdd5Ox2WvD+ioCOF3zJ
G6OsLZFp1azvxRi09glAKWsnNbd3vfQ+z6/Q2seN0GMUTlLgp04n5FGg2za2Kpxcd4vTbiUkp4ZR
Qy9ptnOtsEAVe5qZe7tcSoUDhGFq3Y+eOop2yzbWttoINhoJvjLpD/OJaMJAyRL3eZmGrJj6+DkA
TsM7nl+wlSmZ8MJATQmviTudCmvcy97/xgv5mFnzQ4XG88UCh665bONNiGHKbM6Hhs4nu9EQr7Nj
5Js2ix5r8zBMPC4D1NQLaz5xPup/fUvOP20vAYM3R6Er3s0xbJK5wbKUKgbQ5PzqrRw3E3EIMj9U
K6bJ//TtPA99y6/DrNoEFK/YowkybBRNxnSs6WfAh6jy5z0wD3e8HN7bZksocsUzmhKetB5YNapq
Ps1Nf02L+Eq35Z9Cp2ND1LjY4idcCbNMJriYs8rxq9b9XMKsJSLJM1SOcksPx6qVx2xwPt3Zo1Hd
beUf1iZmOALeTJT1w2RDPncEOxjbNzN7cVV5s0xMDHrDfNYOgOER0mC0aT3a00loYGZiKq3d3M1b
XfBrB8BwAlRN8UxlG5y05Ya+a+0aUEbP1XSfJmRjAiugAWLiDGM3VkEFhPbJmedwOWSTnN6dQDyM
qXtDBBYukze9l2Vg5CojEjcbhY6VuZkIxDzxeZrXGLcb2yi37X1n0xvhyU+6BUBc2RsTfzglXV+k
UzGexjQ4yQzyxo3tb7WDr/hnE2bYzZOf+BYfTja3WdgSNA3LPAjtef5xkWsxkYZO2/m+Ncjx1IvC
RiWLdFcpBMcO57++9vOXNfsSEU2QHS1slo4np6hK9JaWLwAjPC0B5Pnvr+2ucclPNR69EkStp2bO
I1SA7pdycVd6TwoF3Y1oaG1/DROnEui7nPrdyabNcJvkdvGEGsYWYGvFZZlscXOLG8N3cn7qZroH
2+aubMshdJZXoXL3XloAj11/IACIzq/Y2mwMW/cEl16uB/8EjHyNNr8iR+q/+Xn+4yve0IQTOpAw
r6TndKeZNidCvV+LYXOvw6uq9/4PgfbKJEw8IZBmRZXErPtMZ/ZJ2ISGIXuO9+cnsXJmTRghZzkn
CrDokyw8K9uDtrh9r4Ul3khgzbvzY6xNYDnPX+zCcYDhGvEuPDUNoAGoW3GwLE0bb8K1jy8T+/Jx
exyagDLRnuxcvdoOIOpuDDWN8798bXWWQb98HApVXJVN2Z6mcVE8rYW8HqfqnyqOswvX37Rpoe0p
Tuz2BOBisRucRIb5ZCU7GmzSHq2tkGHSfEqJWxRee3LnAaJJk+y+ezbJLwtATR65dqoA0iBQTU7y
3ivCQReN3ikppl/nt2DFZfypHXzZgi63XTWnbXuCpYW4Tn8AFRymstpztzr6mf9tiT0WUfSLhjPh
fp2nQFUduD3ut/StjsWD02GYUVyVVhaVMnuyBu+2zre6a1Z8iAnzi5nt2zbFAVtcOlq4jqqAiK/H
r3XpvkBK4aIecGLi/KaOi2JsmHtKPSV3VNs6TKA0uGElKwfMRPlJlFGkB6bsU951ityMZdc4O8+t
0YpwflNWzNCE9TVZ4QirceoTQBR3gyPZYaybGmjP8fv5AdZmsPz9yyGrijruhMQAaDeU1wAR4rLI
Yr2Rul/bZMPGAXoTc7NcFMt56kaRhwUQj8uBogNGAuTg+vw0VgIEk24OysKypmiiOC1vG+KPz4GX
PvUNUMUXh5gmhI8KVboD9GdOjLfXhQLpR8XShx7J3Yt9um1c20q2tG2rzjnxSWUPXSDSQ8Vpt+Gx
/r5KAPz/780eKB8CRmP7hN4isNgN056Uzd2gq9vetzdS4H8/UI5JNee4WpdDlTinIh69Opy4Lq4m
KNRsxLF/d4qOielLUaGnrCX2qYM3SkvnQc5yDCXipp5Ue6f2Pt2sv88oeBnPn6y/W6Bj6nCmHIRz
ZPDsE/SY3KdAFTAO6TvOGCVFKrdIu/9uKI6J9/MzpH+SeSYfyJBGY+5Hspm+Lym5uSY3Ay+fzk/m
72kNx2Sg41PuzGLA6g1N8aRSJcLS9SPX7+6WHA1uYyifJBu2v7Zwhu2nU2ANZdyRD2LXN2RiL5kG
HRKeBuensnaWjbu9VrkF7FpDPibFrhOaPg0OeywaspvGfgPRsLYpxms8QPE94XFenbqy/FbK6T4H
ozp6we7SqbmTNbvoinJMcjpofzLd15Y+ddAAv7VVyY9ZnwbR+XVamYSJAKxr0PGD7tY+IZkYcTHb
h6yZvy/bnMR4FKRev3GTrOy3Cf2L23bsSkn1CXLmWdhPpXOMoYqws5Dd3HgGrvgWE/8ny3xiXtPr
E01H/Rj3nXVdW+7w7/mVWpvActK+XIWBZ+W171f61Hoi2Gu7iw9DNjbRoIjanx9ibQLL0F+GgBB5
ESuI1yJLEYs9YUUalZ43Hc9/fcUkTBBgLyACNBW2Pjl4fDctrHug9rGZpn9dXW5kxNcWybDqus0A
mqoHfYoD4RyqmKHLF23kyxVYbExjbZEMy+bzUPVEWvI0K6+/y9Lm3a6nfMMrrX3csOkJOWhl1c58
UgsTiKTD91RspSXXTM24vPM2cNC7kvKPvq+ecqaODiGfUzBEttS/vWarSLqyBSa4zwYDCLeGnH+k
zHlw0I+DAsV33fXJxo23coxMYF/TqJgL1/I//JEdljcHaKseeF8dNbqUz5/UlZUysX20T0aapLY4
abd/RjkTgEUInaQHPYD3YDObujYRw6CHuKLQgQQijdoplFsxE0h9fkf74J9qxGUzMSxalLIZ2hlj
uIr+XoaA37gWmXe9PM62L9OVY2tC93yntHkje4C2Ql8e3K0uqJV4wMTsoRjDwIXjuR+Tnz5M+oXg
dbkcWIndHvVLzeVG5Ln2+w2bbroU1Ig5cz/iie1pAEWVTXNY22XDorkHYeZqwBxoMO2ryb+yOkjC
zIDIYJjzm7w2hGHYTqGZb5cB+dC5vMFxVV4LvuRg52yxL66YtAnOm31ZpEC7xq9sDtADwG4drm7w
Gt94Ha2Ym4nHy62ex1gl8meJ8PuXR5g3srsMLwCw5Wz4jZU9NiF5QzFleTUJ9yPNyYOSVhVaoGnZ
+PhK3M8MWwZ6sS7LvJk/MsIeg6DYubQ8Urwfl6gSQMmF+qNs/YsKcY6JzpvqbB6ThpYfpB4TekMq
t6+esyBztuB/KyfKxOVVlgQPaZC0H1ZVQ+ljl5Fs1seyoejWCCHgM0kgqgc7zn6dP8Fry2dc2yKO
RVc0qv2YgnhXwK8DV3aowK86p+M+gasaB/x98yis+BWTHo9ldevZLas/AjiSZadynDQJts+pGqMK
sWcWbBE0rA1lmL8AW2xKZ15/SMxmmR3O91JHhzRCtFBkOUhNn1/DNSsyvEDs1tMYo13iY2LTd0X8
iCGP4QYAqNOfSUp2F41iIuA62xK0RsvdR9/11wuXAZh0IlrzO7+3dzbqBeeHWVk2Ew8X9ImbNVTV
H6opwmUohbXKx3jXB0hupEMUb8q8raybCYqT7dxOORJlH4GW+0S8EtSBRRrvsuqfTG29NlcOuCk9
CnIGu49BOvgRp104EXmMFQ1HJEfRhR8u8+HwGRnmd9nyGdc+oLvU8dpSfnR9GaYgQi+XlydsyM7L
8P8VK/0HE8dHwNURMZ0qm1wJP438ebxuk3E/J86hs+qN073ivU2V0qIDP0hB3OC9AVDrB0RKgels
JK226H9XPJ4JkOucNulamWcfOa7pP8VZq3rsnfE+KLfi75Vb1NQqHSbfSlPoQ3/EpE1DnshjR4LT
0sh7ftNXmCccEydn47OpY3XWO6Fa0yociYDKxQ66EOkg920FLeNmhwSYZE9wFXV1W5IqC8odIc5g
BSGTjdcUV3IQQ4GESxdP7zRRZX8NFrmRbdz1K/towuyqYHA7y6/AvBXUtL5qpQMuIapnZ4vwfsWc
TZidDNomcxLPfh/SNC6hN23NagJicJ4z9ziA7rNCUgnEWcFu9kXZbLw716a1/JovL2e8OEXdqmB+
hzaT632jGVqoX0Zb6+6yK9+k9Gs8oUWVjPU7SWr5Y4BD/xQj+rXPH521n2/4Cza2xYxKVPcu66oQ
e500Tncc+szjx/MDrO3KMvCX9YHaLXiKgq5/t+IyBKPcbiFriGFaXkluK7ZVVl4xMWrEEZq6ifaB
g3t3Y+hT/iDT7Mffucvt/BMdGUw8XzYb47lAuIgDwNTr99SVt8u1kaYVqpsUTAq44DerKyuXhgnA
KxM0fGrC5XuTJ3+8uMD9mnbjfclFGNvOrkYQ0cYXhiom018O0JJifChPJO5/LonXJSrqGnpQjvMm
xCsl6rIk/H9geF1mx/Hkpu9B0QUvHTTcXyTT8un87qy4chN5VwuhGfxM8m5h3fb5XOuoDpwrklO9
73Q9bIQoK2fNNUy+GXmQqjJPIFLMOh1ioVoLJTYL3Ket6pMtZrS1YYyXxSwcDVaVlr/lfnA3ZEWU
+P4HJKQu88cm6k5IG5mmpOFvWUfm7iMG72YS9nHlWJc9Tk3M3SApzQeS+m+q7u6EbyHEF1ezpmHG
ptfzG74SLJp4O1/LbKrqir05LJFRA76XMG7aOKSIp8hA+L6H6F/Y1KW7Pz/girs0VVi5SDUbrNh7
G8d+uk/icngr2Dxu0RmvbbnxZpA8o9B6T8ibL7qpPdLO9p3bRXpGQ/VzzqfoslkYDwZBLFra0s8O
Uw6hs66ZwgBAwg3rWDFCE2gn2k57MuPoWe2naNkICd7kkfo3bRxs1D/WhliOw5c7ZSCzFVA779/i
MrXeHCJF7EaQLVKeDkcEv/b0mAdQedlYrrXhDHuXHXCVdLSzQ96O/DGOSbWL49S5aYBVjkRF3d/n
t2VtnOXvX6YlWYCacDkmh7wrXroG5cOUyJt4bu70vImfWTnBJt6OpEUmSDIlh3hGLApGLr5b8DPn
Z7D28eXvX2bAAKG3M8WyAx/VazrgxVOQfusBurY8xhU/O6pp2hmnthjBxo/Lz6biYUnM2oH7cdnv
N653N3WYK4F5e8MFwn5kU5q89TTpnA3TWFsew7zhbC3N1ZC/+YMAHVZVcD3sqkUld2OAtSUyDHuw
nDr4w1sme/HWzMm/LLOPrqY37uZ7dsVFmRA7oGRBhOWy7C0X+XRHdU2DfV55VIVj6jRbhKorEzEB
diNqXL2aWRFBIfE7SexHn7oQH5xv+Ci2HNXKbpg4u1LPlSO5V0R17kIOoOFTqNGKvLEVa+tkGPOc
UjBjV3ERzaL1fkLJwB2W7nD6QmlWZNFF59Vk2+vAws1KZHoijRT8zpHpfNTTvAXBWXtW/vn7F3Ou
BagUuIU5JNK+GaDEqJvqUE1BeqyDioUybj+oLe4pWiqgk/HkBqBbsPUM3a5OISU0ebvLpmlYvt+I
KkcKpYhUmz17cLgH6XRblBRrx8CweZu6ReN5NdYwow+JqtluroItMNnaxw2L74dGoHM1xymYGnI9
qEFGEHHfOmMrzwQTiBcT6hduSsQbhOmqsB7In+QSeIAOQ93qUOMCdqt/kmEL9LVilSYSr9Q9Y6Kr
ikg6wdVUOF44gJsixrNnhHLnhuGsTMrE3ykEok7fTuLNlukVaEj2oNRtwG6bdOgbdoMXUKcqz9l4
na7sj4nCK/MgAc98Zr0wYSMnV6EpAC3I6HS4MDdrAvE4JW0TFIF1Wl5yyytuqWQp3R/I1O8QoW44
ghVv8x84nlac5B1PDrQfknDChS5n9JJu3+xru7Is4BdXAPj8YA8Vs05ZUd0mk7MrEF7l6bAb8uHg
lOUxrkDX1F+W8zC59WDqIqsDUkTIXMJkhBRVdRi9aQ6ez3uUtfUyjL7yBnAcoI08anw975yRlhFI
nN2jAj79cH6IP/fIf/voHROW53WM1a7ycYd59VMQlCertB+GOXvmjKY74s1vYHg9xMzadRzUS23j
TUh4d1dUN+BAid8VT++VFd+x9jIyEccE8QU5FzSzeI6csx7cG8fXFoeixsB2gsbJR1cngv48P/u/
uwrQnhvnpR5dkGXC8XUDnz7HWff3VeBN1o4XmnzXwgq2qKr/nmCyTVyfnxZ60BCMjNp2yu5aUj6l
rDjEDU2OVp2hn8jfwnKukKPYJsYPBZ1WBmPpn8iiMIr0LVh+I2EnV562jggmjoMzRM04XYGoYOMU
rc1uWd8vdteWBegXHPTM+zq7soWIEAUnIYjqHvCEO+rM38ohrw20WMqXgdAUOxLV1NmCCXkuhn7e
Kd9Ndm4DWZ2uTaO4Z1sA+7WhDF/iDRbrLVfgGObDL8TcObCw2W3sx1dWUDmhn/Qv5w/h2kBG3MDm
yXHnPs8j6DI88yn+lTnWezeSo6ucKnTb7Pf5cf6ehrBNpj/L5r4MkFFH97DOw8rVaE4ormtvvOJy
fAUC+3sPNc3zY/39xrJNMdq4nQq/bcH91btBTPboU88gZlqQakvAdG0A4w0hiecRbA47lSPZ9W3+
MeTpZfthQv4KP3AqYcksQoXvzi+sNByC8r4vXTB85CmIaPON1NPKHEzIXzr2mT1zCyWpKafWrmh4
diedbBo2AtKVg2Xi/Xy76eups1FllfFRe10exWQ8yFlfa55DAizdooBZm4hh/iOiRuhmTRioddMP
5o76o+NeIDZirbXPG0afxJPVjxbJop51gxNyIrMZDJjDnFx2Wk3kn+VWeALB0CJrytSexQp814O8
9Ocb9m0JNsZK9LAFkdgfbi/dG8vW1RaJ9rIK/73AbZPQb8jSPk7RmhzR3rr3ChCQotM64pCj3zhG
a8tvvA4sNTA/QdUq6nn708t7F/3VSb+1OiteyZSrtdzctjpwVUcero45J/fIyD4Su/pVWuKq77zD
qKTemMmKQZjQP+JZE1NukkXcjr/NCTLJY6JPblpH1AVv5XTha802MYBghnCwZGkWJYk/7Mvc1RGI
FpyLEM+2Cf8LPMa17cCRg9akQpM4GGzuyx5sCxu3+WK2fzlRJq2fqsA8oUv4JYW+4EgU7Mqzq6uW
5/UeHFUb2dG1vTCMGvo2wvPRyByxUiNHGfQRHOtxpMiEi3p+x6zjDfexNp3lXH+JGZp0yonycuy6
5dzO2v/06HhVVnOEivdF7dO2CQScAEHPoQ2L/W7ab3gAgIbZEpB2Dw6z8p/PX6krdm5y+DUOEQ0y
l1C2qYr2wEvHQcgj22990AwXTsOw9H6mrbR7HNugrQ4BwzSC/J2p4cbT6fX5Waw4E1Pqtq94Xg4C
l2sHiMShynh/oLF+u+jjJg6wm4nDRztOIp0O/oMMMn3VpJpsgehWfruJA0zasoSOIJanzgHR76ZR
7OxNcP7K9prwv9hNA9+dcITyKoFYUveaAVY2V/VGSXPFCEwA4GgVWZJOPIk6y/2ZuuxE7IEUYe04
Mmzo1PSXGZsJ/WO9dgefYhrUH++SSj+Udo9pOO99t6XGQv9kcv7ioEz4nzdDWq60nfQVz27Kr/00
0OmxlxX5FXiO9ywhYUdeWZvqdi9HR1otahVZOj45QdpOt62yUxFZWZZ/sgr/dgMarPhzwbwU+UM8
iONPf1BJvIcoKP4rvLwUIZUyZfsgFm7EfMDJxOCret/qqRn3o2ID35U5nf2lgxsJxQQ8ZuII5iFE
jMAzsaY5ln1ZvVfg56ojHo9+uvNbyFPsxyF3nMhzhJz29egLd99Xlf4XYAr+QVTmlOEYt927pqgO
7hrbna8KPrHvuSBQjuBS1/egigGb7xwMEw92ti7sdu9VAO94I9d9OCmurGv0ZevkmeQeRdpFQCQ7
LJrBdsOuCLrvOm+o/EniMbciBxyXNBLK7f+p8h5XTKe4w/aSL+lM4iOztWO1r0gIKbHSuW+SOOne
1Vhy6ykZifZuW8fJxx3NeIzMawFFmVt4wupBe1ajohQ0IHS+Z36r6LDzwKeodpxpN450PY/50RpF
w6/ivm0pXlt2WohHv27p/IuoNne+d9oVXrPDnrsQECyGb1QwOuzBXjREhQOc35RKHeyxBYH/3aub
pNqDTKeidy46WCkI/EQGdAdLeJ99lNrKnXvAEeMi1MhflDvWSj7dAjuRzEAn5wpKIRKk96D64/iL
i3ohVi3hGUDqhZ+m/hGMQNWNDYGzEZpd4IWQv2OyCOWkQQrXWTqZ9O5ZCr6pK16JsTxywJ16MN64
DXbZc3MHkRp4K4L8EHd1PVthZtdg+wyJqF27jKxWJezBGhk/BYJAxIP5WQexSZdYCvXjVP0zOY16
npTVXWez6B618KYGHilzZUjavs9CKC7lTxUCUJSYE9pCHC0Ac3kEWuu2HBdEv5v+SDJ3ZG+qn+Lm
dzUWIviFRmxQ/c+FDcCpr1JIIlC3x3b6eNWNoVKT7o6ipt14nU5Wd7KQpaqeKs8Dsa9k9USL/RhY
3fCtAWiKhVxSHKDeJeQf5rLR29kZiJRCUFFWIqyCVP60gib9RrlS87dmoaMOcyjgVQeZ8y7e46Aj
XG4q9QmebfVPxVyvuG3YDGJZ5G6y4doGkDA7Ftqv7Cd7Jkkflg3IZ485Fk2EwSjSetfWCR9e3QGc
pKFmln4qynlO9tL2yYFOmj9XClIiV7iX2A+oM3j3/tiP9pUzW769YyA2fxWd7Z20qr34ZZqCQoe5
X/cPvfLb9AZVcGc4VKRyRpDA9rFzO+UJd771CM/y99lHKnpv5XOT35V+nAwHmrRSvaAM1bf3VlI7
Yo9yuv3e1jaFcn2Z1GlI0GZjf6+GToHMkozcPXr2XA1h41hYQcUpbcMO/JFpmPaFn9zSJK6h1tV0
j10sg39jP4McC/wwqMISp2xRRc3qp1irxtrlqCa9it6GBtfQWdRDGQQVkkdHeRy8Df5Y+MPTkOoJ
DErKm4O2DmGNlXtkIHjg2P0MxFeJTjtr14MfqA1nMsKRWJ3j3XXjLL+nXRI4R8vpmQi5yPW/HRaz
DzP0GNr7RPYBC1kDsYljQ2P16DjEbfYdIArdnqnOynbuhJc9GDxl8DK3Q/9jBCkWRCfQd+vNcHgi
TXb53IuI0N79jXXou8MoKjeIPDGD2FOWjdY76kicnaRjIhjCNiiK/F84rxZyl53Nux0bKaoCHq1z
nYUiSNzmagxsOT5M1GPu0mU92fowOmBpzA8ekR17sMXQjM+8SPwPXAQ4d0CVpvO3GcSCYtcGcoof
IQwHhM2gE0gw9U2pgkNQoOX5kPpQbdvlfkcoyk1eHt/2ZCbiiDYqCEcCYMjeLLRpAXeLS6WLLDZ4
sQpbOnQkkn6ZzvukmOqXVge1vyvByWAdM6ceOTykzLuQumV8BDc5CHbCAircNgm7mo/DoXTAYRLF
cQJfSzOUufWuHYkHqYc5SPrfMNiu29tFzD4sn9nqQKy+eBlwm7whXpbFfUA7bX+fUA7yrqd5lvW+
dOKM7OsKLcTXqqQNbnirJcMRfe+Dd0DqbbCigPS1evL/h7Mra3ITZ9e/iCpAEki3YOxud7o7cU86
yw2VZGYkFrEvgl9/Hp+rjL5gqnw1KScjoeXV8upZJqcdnkS75kDrQXDhAyv9JUVyvCT8QRZt2Hyi
Q9p6X2hq4M0EQA803Hm9uCCFC+PjbUBCbC2VBbSctapD/wgoSzZcqKSwoXYyYvwTwP51++h03Qpc
0ww7XoX9jGDnicD85dljCXoa7C3bSZoRBWYw/VhUH1YHlwNFeFldNjfYUquJQSiIY3Ytog1/VVNe
Akum06YFBqjBWSaZ1hX/MsXiXz808PPqE3hi+0U85Ua1Z/D9m3+VWAGvgVN5W3xmuW4u3iD1Px00
Zvu4JiTg30Yjhi8GK0P7uADRPT2WZc36KQYZJqifzYyLO49Fpdo3mosy/YL317W6qv25yzXhXhTy
AtpXGpynfgx1AhM37M5dmS08AfW5m88Yf90/cyWcM1GEy4TNXv8LjjPIl0Z912UirmcvB7lHXJME
eRYwdSKyHSGTVioKiyAPegw6Ed5a/zXTVjQnVeW5PFO3kO1OpmXrlGvlQvAOf/WExTE0hFz7k0xd
AZBKEXya+5bsVLF1Svf/e91jcB2uRw+XAFbCobEidfGZlI3+dPuKsdUA64oEKzTX8wGrO/ar6lU8
411uToZSwaK3CCe9l1DfaoSV3kxzNpQ50i6gHI9f/Ep2B67cvQfSjTbYHInMD6YiRyrz6NRu+SCI
/6/ufSfJ9SJ3xmCrBgv6pL1AV1VP1NFtx/yhJYWOZ+QGH4nM9rJSGxcamxahOJ6UC+Oo4xBS9xHG
AypWdPZPwZX0oUy1nG4P+EaewmZGBEsZSp5n2XEc1udJDSIqtPcMKD7exDTSCXsMjI0RZ9eu/C1L
QZiPtZGhPRmb8YzsBPOjW+pw51q2kWWzWRBC0qAFrVYBm4CATgPxuFTdc0XcQ8dVdyQFjmQQzNl5
GN0aGyvKCydb9Tq1aEsZhNDfLl9c4MMOTDXgm93n2uXajAhlwrIxolaAKgDQEU5FdYTOb78zg7eG
w4rzFtmuTq1LdqzrdHggMBgCMJdX1dTceVO22RBmbOH4y9PsM+PmxePDY+j1j1cYHYZo59K/0Qib
zACJZk+Sps8AvHHSU05gw6AgeL0zp7ZKt4KcuzASh6oLFlqvLn4oBaR3hA2J3YdKcek1In+LCFx5
h5b410VkplC30q2CejzErsr7YLKuzVkoTB94jjOrY0qIepGYRy9OprK7OLvu/8gDq2kmY4nO9wIB
x8zQa69KyitwI3f2/3VcfuufUiy4k5JVHWvhUBx9wNQzodgzi9pYwm2qApSHpKkZLtXG6etYkKH5
0YQQyKd4dyt2WrCxtlL/vy3A8Q5eBBlG2DTqdVW0iRanfsjkeM5D/tpC+ub2Gr41U61g1qSDlk7r
qmOFc3acugO00np+H+LTtXkJU6YW1eA4cISgHBwIsosJ5zqCKcExZ7uvPBtNsCkJyyLg3AQTyeOs
AhXRHEhGJ6h3krIb42AzEmYAocNwdeUx7ef+SafpCeyq57xeBkDtmwJKqs3OsrqxD9mkBFBlxzbU
WDMMLaBw236ga1Lz4nueNY9DM+Kmvgfy3arpujf9Fh2Nq5yGX4Nb9+JRiO99Gj51uJn1oUkIwCVZ
Pt53JLQpChBWpFKaa5sA4oA3JdYq0hU6yWue7QTKVmOsUJ9S+GmNEu+dpqaXK1eSaKBvGu9hXbNj
uTyH/R6I8c8IKvd/uAoqbVXWj1gTqxVHcxKbrHgdUn4cevpSTP7D5IhLydTOo8bWtLZWAJkTlXY1
TgruoADBdhrIQ0e14wRsJ/S3prYV+n6GDSPPcidxHPUjr0QCFNU1rdXlcd7055zuOdZutcQ6sZsW
J4Sq004CES04LHXF8JhKZ7ncXsE2VmObruA7PjjNPmazafq6fPQc3PhiPLHPflL68MQ73K5moxG2
DHAuO0kz8OYTQKzCCG/NzYHl0uyUvnEstCWAa+S4vcrgEFrn3XCaGtd9ldmcf16CQeGxLCxO97XC
Cn2gHfyhh8VV0gAQ+Nb6QxfLPOvue321qQmjCqlpcdhJsimMqRnGiKTTnqX3VhddB+a3VStz3XUq
GyqPtFX1GUdzx0zRAGfXLFrgsKaHiGS6uIsU6vr2MX1sVBhAOO2oUxy23lveZvpFEeDvdpatrelk
RfcaUKoLH1fLUtblJwZL+2PXF+zOgbBCO68H1zEpBkKmjv9hXZYUFPK5+nx7Em3B6HwroAt4g5dI
cLrvyGiDc5qGY+n0wHAMTtMmyvN6Tx/7CfcOyPZWUOuTp6DRGQIyQAaTstjTPFA7Td1YxWw6wwBX
okGXdZq0Vy016ILQF7z680TSLo0rPzCxP8FK8HbLN+agzWoIBtJJ1bhOshQI/ZWV6anL2/l5hDvH
ASnyNLldz8bssJkNSnRST3mbJpUq6uPke4BjDDA1uV36xorpWYuAx4BIGqAbnfBudh5nJKtjJMXo
ATZ+dXy7iq2Oulb9W7CGbck9ctU5g3/JwzTQNloNkucDoILOQn7crmSrl66//1ZJD7l0H6J2abKu
XnV0ube+gsdS7Oy/W02wlgAPMjbrYjDWY8aDiKk2/bTyoIt9JF1P3TLlOyfMrVZYK0HqOOnkA5id
tEOZxk5NYMAsKnln6dZKAOQyEQZPb0mRBgwaxSF/pCnfSzRszSRrIfCavsA5pcI87YRzMDQYntcg
LV5MT8V9C6VNWQCXyw1oj0EGbaT8mIrQe8zqdE+MeqPzba4Cz3MxsOsy7ALVmBjieHGbyj1Q/1bp
1zXrtwkqRBeyWWBtgt9H+mVk2fAoi6zZ2cs3Ot9mJkAnoltTvNsmfkGqh5pO6sGf8vkhH8o79xGb
lUA7vqZ+UECuMOO4KqipOAdyxfvX7QDeCDHXCmDF5jmHt2KaeIMhB9qXD7qvH4fM/WfwTLazFG0c
220qQpDjkTo3RgDvMMZNMB4dRc5FVzwUNZRWr1pqiGeRTTuL69aYW+Gs9QxF8AptaqfGPxiP5geA
q/bc2zd2O5uSUC2hy7VG6dIVjy0f/+K5zhMYb0YG8ILY9eGNcXtsttphhbZc16qTgUwT15dVDM9f
B29Heb3TS39sBxU2uwDxAMVNqdKEkuIHdKeLCDJS3yZCTiHNfsLddQ8C+scphor4f0NwBq0un32s
UJgG4ossefGh6Xn/6OKim3jKk3clhVCRFet1nnZirhyRpFmXxbzv8oeFVSRW2nXv7LRrG39bTkqH
C89ji5NA4uujD/gJLmvFNzxYPgRBitc82d5lyofGWNu3R5mGG5iXJrPE0+J3US1KnnWO1+7Hckrx
zA6/LVyD+QwMzx3TDTVaS0EVyGXotXGSsPfMLx16zaeUG+dyX+nWXt64UHgggxCJk88ilij94Od5
t4MNvM6l/8Fc4dutkCdBpVaX1CjdL96AlsiSZtaAwoBHMjgAZoQl5O6rZWdH35rR1o6OfYoAz9QK
HHhVelxSUh49d+4fZsi5x61c9qQMtuqxFgCk2llXBj5EFXWK6HxMnRVarDBF2snA/3H7osLmEvhF
KqZUo3zpPzvzhxyHKvbx9nBvFW0FfYmXewgJoWglsafj9V5FrCp3ZupW4VagD6Ous24AcCfMP7vm
ZNpfJLvzu+0AN7oH3A1FB/Qv17yM7YN712EBvW1FtB920OMXTCRhHgwQyvNFnEOGAWCj+a5UMqqw
Qhg+JH7ggyKSjHoOD0EVrvG4tuHp9pj+cT9C6VYI4w5nTCA8kcyixQFkGBYBjNTavd8ufmO221QB
QJNKXrUL4FhsSAJTnmoYAndrdcy6YidwtyaOFbiNFpOofINZSapk9CDuT/2j9qed4rc6yIpXZx5h
6kUggtppFg/y64T0y+2+2disbW5AxVvd4EE5OKTcBdoTpxp3QoqnPqalF00u36lmo39sZgAYII1T
uGgAUSdAyGLR5VHg7V1V/uwfRoVNDaA4OgHQcy1+AqjtqZcySUv+RuW/IT2GTCdSOwe41h9ovfcM
tTGpbLZA4QcknLoJ4NhuAvpwPXekjKvef8rXvdVoY9RDO65HqrWboYpQczyhfTLhnmvV1sfb4TwK
2rg9+qvu39mk4hAgGecVJ9vD7Vm1Vb4V0K2ArGvg4cs5MkIjCwEW5JDFAh5u3bNo2ZpR1sZcrDRb
J4Mq2mU5S5IeEHGnXJF7eBqYUVZAK5dVUufoIUm8c1UuMVvDOPS6526pjq13Z2DbvIC6cFnXX4fY
pOshMF/q1b8v4mxSAFEBHEHSEf3jPbflr4XKiNQ/bg/vxsS0GQF122oAJ1F2B4+hBkkNtUeP2Zg4
Nh0ApzeouLsuPwSDfESEHVNc3momX9m4xwfdmDg2JYBzeE2mNT6+L970+H2qX3j16Xa/bBVtBWwd
DFM29ihaMfh3i/dQvE3m2+2yt/rcCtmeeuPqgZN26M1n0LYjU97Fl6QisIJ1znAxB9oDi0H797RC
/K18rOtjSBcw0VV8++u3xtWK1pXnk1/Ap/uwdvVZ0Qfu/xMG1UF6l9vlb/W8Fa716ISFG6INHlhI
gfPJ1C+q7pPbhW91vbX7TjiwiKnrUXig4qX72i7/3lWwjUjjXrGylOPck5FCndVSgvysOvnP7dI3
+sQW681bVs6sQp9P+luZ6ciwJqZ8B+axVbh1Us6DToZVhQ7nS80ieNo+duFyLuu96b5V/nUi/XYf
li72dCDhg0MTfm74uXKHg0uHw309c630t8J9t6twtEEspS4wZ+W3tU4ghpfcV7gVqGujDHRYXBxm
y/EnshB/Z6y/Ai/2eNpbPWOFa5gVV5+XDqHkHHuPJCHgnl25l9zfmOs2vEw3HvfFhH732ycnPPrm
n9u9slWuFaCgrPg6zFBuu/Sfhsb7SMM93uZW0VZ4kgEPHkWJorUrnhUUZHuy5xa90dc2kmyYqnEC
eQrnSvre4QGF9cdR7AFotgq3brJinBbK8+tAkvexDCNdHnlb7Sy4W4Vb8UlGMQLH1AY49T7JCuwa
cHyqvUzlRo/bCLKM8Zn1C4JfePo9q9ws6tW8c7bY+vDr77/F5khYjnsCPjw0b0JkDyZ7Tv27ALpU
2ObyHcyxPZjwYjyD4lQu72VxXtMwuT3Ft77cCsw+Hzqw5mqciq53wOkhBSlrDnbW260utzZQNcH9
mHAUrqvywYD27rO9kN/Ym20922EQkNkZUXRO3vOKgRcGlmd44a13uN0xGzk0Gyk2V6UaoV6AIXXc
55IhSYcrU2M6sGh0MUSsKX6G7p7q6MYo2IgxCa+3rPYKkQSuTuO0mvOIZ+F0EsWy97Ak/pwTtHFj
01o1s2o0xqI7hhwg3Go8MPGtUD+Wxo0U1Fmy+/JoNm7M5JwWei0wX+f2cWZhJHOwI+bQ23Pe3rj+
297xPelS0rM8OLDwVXPzyOaPM+Smqx+zNz7cHv2tAbn+/ltAB1SHuYDy9qHPHxnEV8ilho7M7bI3
ZpatYhuYIaTCQdn14py58944LchAP0vYU7hDXBT3ALupsNFhJZiT5axRzaR+hDWPrsGd40qu97aC
jRC0lWvxyIfjpQrYQU9g17riZV2mR7UGl7ZuP9/uqo0FhFgbcAskxeA5SiRalubVpOXwcTTrDlBj
a4ytLTjo1jYoFB6UwOVqxkPrdKxI2sXj5uCJnP99uwkbvWSjwfAI2jj+ojhYQEt/grtz/sAW6Ueu
dtYjvqD+eLuejVllw8FCuKGFYUV4krXB92IV5pT70xRP4B95I3iA1E3np554O8m9jRi08WH5OtUh
ZYYnptYPMIH6xef1q6z600rnF1F4e0mfjUGy3eIL+A2AH1aHCWSw6zjjYEyH1VRHy4TD6u2e25hk
/wMSg9eJAcksTKBB0J1pKOijbsp850yzVfr1999WkgwqfSnYD0Hihov7wtLSjA9tiReu+1YqGxgG
EZ+5BEk5ODjdEOdOAGSzfwLB7r4t3Le28MDtejiTljTxr6JxLqie52Z11D/3db0V31nZFcLPOUt4
6ZH57DZmRcqTZEbtTNOt3rdivHah+ApSKktqfx0OEn96Cjs3+HL78zdizoZ6+b1ShuqJJUvpnZb0
a1bXT1nIDu5KnggUmyZoWd6uaaMdNs4LrPDagTQ8S+TogIMsRQ8usPvvfYVbx26PNaaHfQiFukdm
xJFXY2WecTMu92w/N9ZAG981IkM2w3CFJn0ePrqB/uWH68mDoy1x1p02bFVxXT9+C7ORQ9Y+Vw5N
IKbE0wc4xncfFq90Lqvvk1dYxzd0J+C2arICeswDk4PfS6EYm70GTXEsauHBEj2/5Nc/3B6SrUqs
Y/nSTEVD9UKTdgTRyB3f0jn8mNfZqyLU3alja05ZoS193+B1xqeJNmz6mNG2/kCkwQvK7SZsFW/F
NiTTvYGHKN4v0/5nkbrdV9bN4v126VsdZAW29kC1R/aMJsEI52vp0Tnxuwac9IDwIVawMt6jNm3U
ZOO9BrCFVy07/YaD7XM/sHPKZpgJV/UHl3o798eN3dRGffU8TZcxNPqNF+p7qpszBPrfkNC4XK0V
PQbz2tu9tlWPFekc+Jm+BDnrbYSSINzDoFA6ICnrnbyh/1h0e27CG0NvA8HcAke2Maj9pNWkOLcd
cSNHYue43YhrSP8B3WBjwIDqlaU/seGywuvnrxXn5iR3Sv2MS1R5X97axoFpSN22jPLhUuCB7GFx
fAnHONxkbjdgaxSs4J47SMrkQ+UnfIFZp/TcHzM2inGcygOghYkx7ul2RVs9ZUX4AOUIKHh7w0WM
6xo5U1nFSznLR3KVK7hdxdZQW1EOtZGFNmFpLkogpTdN3IsnkY/3bXu2vGzqtnOfzzMawAxETRzQ
3wX3v9z+9D8HNrchXzXe9KW7Kj9xx+WzC83VOZ8+ibl7VOV9389tsJevO9bRIRCXuskeFlGlEWSI
9wBef+56bgO8BrmatPHS6dJAwCjWY9HFi4Smyu3e+fPc4bYZfDrzFHJCbX9R/pgmdTVVcQh855Es
uzmcrQZcq/5tz87CAKoa89hfqPNhTP8J997jtsq9/v5buUMFSSNVNeFFCu9fNwiqJDdhddeU5MIK
XpOHhVFFin7xgkRUcG2me8ZWW99thasfUChZji6KVk40GljgqfvWTMDy/tslPc5ybVqY7lKv2ROZ
5newvtPI53vPcVufbm3HWC65YiPvLmKlXvnsCaiMXkg1N8Fft6fjRrDa4Ky2rYg2Q9Vdgia4OFX/
dQYDkcGarXH2WCQbM96WeJXD6Llp4bYXsPpfZghqRU4ZPA4KHMHbbdjoJFvjte/KHGJGXnsxg24j
WOyZqPeKu7Yszq8d99ukh5S6o+el7i59A+F8qOJ8HynZu4Vv9b4VqU2aC/DAZhTet8vJcUX9sPj9
eO5EUMcLzbud4NoagmvP/dYI7gRXn0HeXnjTllO8As9g4rny3V80a/3+cHsc/rz/chu5pYjri5rW
46V2wAzwCO5s/hfdto9G+k/EZ5f7qrHCWSJFmXkNoZepY4egrb+Vc3du6gDi9tCRYsAJ3K5nq9Os
2C5xDe37OTcXT4qDHKao1TAfZXt8h63irdDuoQZkBg5NKhwdS4hljj4km6opUk6Z7bRgY3rZeC4G
etjYQ8Tn0oTt0/V+eD1dh3Dywxz7fFcn2ViuAEoEPs2VuYzOx8BtoryC5vkQ3BfZNpRr5hBs1kFv
LkUuoFPEIGXkhdMOqmdj2bBBW2wklVdVWDY8z0ll5PcUCuAk73cWjo3xtQFbadAMwaiq9tLK+h3c
v19XT1flTXsvNVufb8W01os/Dn3qXwovLQ9pSRUeOHZL/3MKhttqrhWcNbKi4+QCo9G/rm7PE3jj
hGVJ0fAHZ8A+SvROPAssQv9778DV9b+LE1uWxVkW37/kLu5/2jtBAiYGBP17H1SnWoyf0qx6rxHf
t2fsVnVWWMPmsm7aiZIL7gWXpZySkLQfwqF/cWEM+f8tgzUAlFl37gpbw2SFeev4Yljh5IoTQoP2
qTCrP609a/bSARvTzIZ2DaBFN8bzm8tQhH/PEL7zNRxmMoib78TgVgXXGfLb3kH7jrRV52GdWgus
U3w9DaoCdqTd88bZ2DZsmNfgQROncfP2MnjDV9ej53zVJ1yvII0Idnooxc7DzVY911Xyt4Y4YdeQ
qUVP1esC0a8w0VP/MyzZmf0/JnGvmo0Bt9VfZeWkoe+3zaUEsCQaRreJ82XdWxG3RsOK+iydcA2E
+Q3icjKR6dMqMkUFdRuYI983Y20IGJ0cQs08N5e86H5O1TAc1FTfJURNuW3rvgSMTHVRjbD+QKYE
a7mY5zek5L6W0GK6HeBbA2AFeFouENZmdX1xxFqcJbQfn1yd7TFmtkq34jktWQp9XzJe/JH9w/oh
Kz6Na73s+SFsTFIbBQYJ5Jo32Vhd6kk8XA/MY1scgxL9xJsPlOyyvjaOBjYeLCgrDR23dbjAEGY1
sDdfPbxuIQkbQcKb/wVRXPXXXcNhi5T1Hi6N0C5aL9PSschbSg7vVXXnKcqWJltY6qRLWdWXAJD4
OAtW97NLNY1gs13/vN2AjZCzVcly3fVMVHl18Ug+xq2BAhNEbtOI611O2dZoWFHNVj11hHXVpZvX
V1jG/Ly+doSCHa83pftaYd2v1YLTGTZafZlxHszr9uxq9mEMIeh7X/nWLp6H60wraAtfyKoh7FyN
MOrDG20iW2hu3q5iq5eswJaT08yDj15qpPNxaHt5xNHqQ0YLmEzq8v2+Sqz4zsbA7X2IY15cqFw+
GSGbv7Bvp0kBZeEDnGqzvZzxRmtsOFnApMThNiwvqVu/Ez4+XJ8jrueQDkzGnUHZWKxso/UWMsoB
KEDlJSiGOfII1wc6OnuUhK0WXNew3zZUWup5HWiRXbDgvkI35VGx9cs109rke1iIjdizwWWQghZ9
39HsAmlrAhPZJouFWJxfQOHWh9sDvlXF9fffWqG4k/dB6KsLC8nT7Jkixqk6cjj+cLuCrUGwgnsu
5DTX9aouxiXnSkw/8sJ8vl00p/9/W/nD6dnWKGOqC9ahdabEFMua5QeHAI3/1oKR7o2HmfEwZwdS
OaD2xBUjooNsORhP1OANQTehHyEz4IJ/07Y1lSoSENkY2lg6gaOWxLRpLZeo7vMCcliaAmt0AFje
l5eAlR3GQvdL4P1cFuwlf7sA6znytZJz4wyHrOlN8DVoet1+X+psrlW0NGuZ/vILMfQwu5iNnCNF
kNA6Q9GdZ3PEIVAmmzibu964EWOLlwy1X5znNoADPRST3T777Dtj1XYRcQhTEJsdqfHdyIxLKink
5UKR4lDEPY4kU64VnT4OmXQqAm3yqeIfUh4swzsZvQJ4IFh1xbPjZn/neq1nA3FiXhIAL3XjeKer
+bnjPuoAOiCvOT6pW5MmraviF1ydfEgCccantXupgDQhTuyJvnQKvLYPTbZG3hiI+iNuZ6npIj1N
JYNYVeHBZRS6mYzhO0JdVF+Nbh2cRKHFnYVfZ+A7JvapHEgVlGCvL6T04MLDvWWKPIl38B9kGLLu
pTEl5PPjwsfZSsa+8dbwvZpIQac4X4spfOtFZeR3l9UhHEBLAlV6E6sSnhY0mTIpoDFNgbFrdeQB
c6qLKJvHyUsj0UHytolm6CsFJ1UUJRLeucphrntqgSUofBArVxb8rCVuaDq6ZiN1i/XwKtF7JgXT
HfbcgCrypIbVeRbcwDvTh3dfGnVr04lLu06KPYieuvTf8crU/yV6vnTwdIVWew+HAJ9NksRr1Y7r
L+ixu9nncQABfniC9Pcc9pHC/yR1NAYThHLPxUQoHY6LU0poHsOkhS9ltBjxC5YC0wIh53mA5sCx
ZouC94WgBJfwhU7rJKMcs8n9XhWlI+q4pJzJv0OXZrNMJIPC3IvjFX5ZPrmsYOyH48jBgynS2JD0
e1OtKiQRiC6LektXfMrnxs/X/hWmjnX93Ae07tWxmzpJ/hEB4PYwD+TrlWY2O3rpkgnZN+91ucqL
wfdDg2mnoZRfd+1wCHuI7byFbK2ViiCfNS0/F9VOXfYBC9EoPiwsDFJz6JywGryonsIQWU45NBUr
o7DOHLUmRHa5WT+IGuYoP0dI5QV5XPGarx+gscnZ94a1cj1rd+2Fc8ybmdCvwnMKzuHd6ATrv/NS
BeMjddshNAfoByuIDsyE8G/OOKmJPjWBG6jwQNeuoseRL0367NM0bF4JppX3uALRPb0EfeNMp3Zm
anjK88WZIMPgLhC/Xudlzj63s78479BUa8MugnuCjMBL8PHClcM/az438MPR0FHwWE/f64WP/dew
Y046x9rvq/RNsIV0PyFJLwsR+X5P6oc6FT6ujo0B4QbCjB2Me6O+alT7sQMVOZMxLUmDGKhSpdol
ErC51okel7z4O3dWZDWiuq2r4a3yxxHmBvBlLo4lG8bmh1Hw63hyWID/ABrSL+asi8Ij30g1iOzC
YQWQHqp8CPPhzaWrE0j4VvS9+2MqCpNVmNHz1FcIdj7hYds3+KcZnHgHg3SW43ntG7teUHK4GXiw
O2uhUjGQyNDFy6t4nX3EIa1dvCv+krkstZfAlEGClymhO9E+sauktYxSzYzzS656nj53BUmD9wHG
A/yAT3OzQ6mK7A0edGo6rqpZa8A5qXfuBtYKGmUZhT53jNiT3mdTFrP/ceyasi4i6LNPzq+qnbyh
PeS0FKCNpGVLsu9eWYAamC5CDioqB+jetzFsyiGncoCuyqg+Qo9RTWDE+34u/iU6L8knqUIXhrBQ
/Zyh5hWObf2PXw5l/SUc8Hn/hgFcMb77A/YiP9ED1PKTEO7YPFkYVt8lblgWDl8mAosvUO2gDWPi
tO/74WKKomF1xJUDb5EIcglD/RGLS1u8IK+n1k8QuSdaxY63VOZfmQ0ZbuRUZzI/TV1Xz0uEYewB
EYWprB5+BHyaltc1XbCUR4YMLMTEWGSZHbxKec2562EbkUL1f2qCvyvPlTBfYEr186uEAUd5AqrY
Fy8t7DL1F+CsPPUy9FXbx71fGj7FWYZc7Bt4Sfn6RGqt1bd0lmL46sEbQ8CUcpYzGLZrGvT02Dmr
Dj76DXSOyshMaXFVy+/TLHtdm4q79FAQcJVFRAMauCducLvSkciwFdXRBMHFqYiQnWmzLAqJwdMF
jCp60zYPuO9JIT6neUCq4nlBXMj8Q690zc3Tim1ynmK/aSpgGWIhWdafB6eFV+JRsrLp28hkwP58
E0vnOi9YG9GW2C3b2vkFRyB/gjZYXTGoe5C806d1wm3Dj7nKGu9vRCtpgij3ncmPVpxSvnlKh/UZ
3S/AQpKdDzV0mM3B6vQdlhJ1t0TY1Sl2GcVUZmIHwvhYJ2FXQA+tn+r8xNeGZ4dqoHMWnuE7gAxb
nIeDm7kwOshyBulUGjpfxqGh11e5ktFPy4KT6hFuCrCNh3WAO4efTK9Bqo06F8fWNYI0/gqSP7zd
2BEru1q+C10rEosgm7PpXOYyw7WSDhzr+iFl5TI/inz2+SUlBuZ/0UAApR2jslPAm0Q6kCGifQmd
Cg/sfUtF00Y9cQAGgr2OqMoaZx/TDHBgMy1bo0byeSZHDOYyflQKiZGfKmgl4xFRU0kxFJzLQ1iw
vgObOcxHfWJhWjU/jfFb2iRd5a46cjMYurhHmbnrNw6fwx8+GgpJMbV4ZmoPmoSB7x9b/HUexBUc
7OiFwEOo1icF17/glMKQQ39Im1KqV4lVoHbxlGngdxGNY1Y3H/IMkrhd7JBSwgaNEyzffBnlhDc3
x8lhyuzWS/2VNsTAYkeMnfvgMhWcPTxeCpD4eU4nnDTHpprLaMJBUUNe06TSS2OTTzD+eYSqkYGV
aUDa0XupSqi0n7CJMHHAEdOk5DAV6Zh+hKuMoa+FwLG0OAjTFPSXgCpL9kmWqaeWSFE+92vSuuGX
2fhZ8FYNrVq/kdXHQSIWTR4aehhkCjeomPNxWeFMMQRV/bx6Hq1+hGHbzmFUUwe6O1EIK2jc86e5
8YZnI93+PEFUDWGqicsmOFbCMiKDe4DssW0CjMxyvwLyIXTlP1MnWPt/FJ1Jc51IEIR/ERHsyxV4
q3ZrscYXwpJtoJuloWm2Xz/fu8xlHJIej66uyszKfGsrKXwyuHd30BdXRE68Hbup8XEynUQkrK9y
Tm6u86Uvt2JJk2QQxYNFq9D91ZtylU4HWXs9we0BMQhultQWqnPthJZKbW08Z0550ksYgkqYNnjo
6L+mP9Hc0f9iCT4bbGn2OWirf+1edbqjZ3VsTb6PaON9vW+itfQOKvaU9nP0M/26nAK/DGyRtoWO
KeZTGC52cFmX2u0eUQVp64fbVXXzcxOrQ/hGt9dOyNLyJk0XX0IK7jrcY+JYVS/W0Ox3la1jpdIK
X2z3x2z2uL0vJ1EOyPILoTx5ceNl8tqTXZVzra5VmSj1Nfouw1+Oi4vTcmvHXWTG68h/SFYaO76Z
/twIpI87DUA4EemJVqNS4ampO2PUgeZFq5kZwASjPJFj6zTzj3gLR5dEEs/4EtXIRhLRFUJXVXvW
lU5SGYJCtt/WLgi8UbITa04zHcwvcTcJfyLWqkjqJttmr7ZM7ngEcMRgHJO/1dl+a3vqXOyFrXU6
xUlQyeMu44UcYGlqZqJ06padoKUAMgXPNHqisfqzByPW5FlsSEr5iZp9aD9cNmRq+0yn4S3zgUzL
ecAEY2n8HWfgKir28RKPJUPaRUZbqJyjCbQXqWPPPTjMLwI7290HMWw6Fg35PHPtEwAReKtIcfrR
8R0J9M5c8a3gn/wcdYsOfu6OUnyddjQsfytRus3GsJao4LiB3eFe70uO6reeloispNCUVZyGmIl6
HGZnUTGBSz2+Yd/KHbnv42qnYcvjubKCD6dcRPMsTKWbJ1XZpfdpFMlxP6Q2hWsfE7nEjGGElAWx
zJoZKjFMG89uMHIh4wtNUmoceOooJ99TNkE+d6NeyrwrZlZtwmDupzadVmvWj024Oo2HDqsP2xcs
IHyrYq1o9uc+d1duvu6AnahhdCK8Ds4kJw/HxKci0FG/pE1hR3uSmc5s4edMZdj/awiONT9nuyO3
lDXrtrPfRSUTOR88gqao7ThYlNzp27wZeVdGze7/82zj1326c/r7WzK4M4Qkp0S23eGGOLmF8p89
YqSSJZWYC24y7UOXMJ40XPtEqiysy37945OXhWhqj7gD27RPAtuOUj57h/OTg3W9cLirXFN+E7Ok
nRdnulnsppKanPvEvXD3CLcs2NzqyFsa88REydqlZFOTmH6gfav372WvF+p4yODR3zlTUBfjt5uM
Ve1AIXbdZmfdWq9MWVsta79LJ5CCIXmsoLL0Vfm8aQG6qLB23mxna7XNR43C29IiDV37x2oHsrqy
Ypy3JshGabP0QV/Qj/Gb4OoQKiOKqiJ1iDKr4xOuI7xWgpCW4D97GXv3eXcaZgGP6DMSGaJkbkgk
97uRWNRxl8uUduUYiYeq2jY73wISQrqUMShQd8kaGYbYcq9Bf+mjPE98D5HmTUxDSIftSQzsVnap
KX3H+sUA1Md30VaOpjmR/eXvP+UclyUzuxpEN5CXIyb90/UHZUzqL2XMyNUM4W19urcdYf2KW4KK
fhXJYPXuI3pAaT1avleLkS2z1R66Om1Xj7y2dGajzdTGiV7bSIllTpXY1f7C27lQ30WNmk2lsYhB
Du6U2yW2j3NP21pWuoxL+LewJBF9O3PMtGWjrUhQylxwH4/hivixLsm8bV/X5mivziYX2rdWxSZv
K5aV7ppoagbiesxgLCrC6NaE82191cfivm3n2OZyG4qp7A99wQzGelmwT/WcsXcJpAMZa3OYUnLA
ZudPaFlMO5naosE6hWLut3dp74YWh8axMURjlfVrGwetR0OlCkPHvJAV5v0pyy32Pmtelvpv0RNK
s9K4D3p8Eppy854sCCnfSgcXYZlVeneiu9b1SQNi4HX68Ic97LfFUtJmqoYB3jElE1Xp9cP2M145
Bw/h1NkcKzz00UqR+udjZbeqIZzup9JS5Ski3c5rUy1MUZ+DEjrzqdkHa93yyo45vJnHfmzlpAwg
rXycfAJ6dFZsntzuO2dy3Xe3Zeg/eSM5YSKvhXDDV7+q9uIJoaZKqhx34hF1AslT/Jx0d8JJDT/7
sqIRyZyN5+md4nEMFVenvWKYVPb93P9YmC2K8TpN6wwy2xSYN6UmWPf+uod62QJErJjnkfzlyIIe
NUK7cYsU2zG2O7rky9N4GGVvg835dyP7sw88Iq7SNu68osI1iUw0PyPGKSg9sH66u1cdsTM6ZXax
9+2XY6tkCHJBUJPF/qXluzfPXmrMaFJRsloOWNQAxPWZf8OHfPxK9eB+cAZH6RNtP1kzqhh2zocw
G+ld4S7Wui+fevqFOsgCZIgRTiNdbSHgH2g15fdGHd+vfTdI8VSFvrP9t80N6VO3dDqf3hBzveEY
GzdwnuNbk70d2M3vqs8ac8o+frKTAqfsg7JUvVqn0WmTeiNJGs7KPUxjMAXt0SW+IlxPvvHMBlzE
8Nn2qeHGCLtL68R4JvHPq3daaS6nbFB9NcSHZcVtzTlFjB2BOO9Oi3sHj9GYdcrX1TjMuVXpqElm
9JBmemOXRtjdB4s12GKkTQBgOlyEAo8rzxZ7Gev4OjEYPk9rF4VPIeeGLSvPqmgkcvLXWB3sR+DB
8Ief9GvHfBjVbJiFZWwKuJOKbDWC5Cp5WLxNNtk49MhpEawI/B+Dku+lTbt+ULBovtDWf3Houcc4
1K+La69FJjzZeH+sWi5Gp/VY0T+mkZoDr7vM1ciETJWf+uY5Ji6j/j2QeKiuIS9RccuFKH0OmtQz
yXx8rg5Q8diTZ+n8t4z0NPz6TeCJC7hROtYr8a/VHEJyT7ohuKKZhXfk7usKdTY2A2XxVgRi7d9W
3UzyG07RGmrg9WGa/slJEh9WsErZvA1NYOu7KODmSw6wVCgSD20v3fXR5ebldCXJNPkmJTFcNtuh
8OzVK489o5zYs4Skq/I3zrdBzOPo97AeL/zBVNFsCcrNvfnbN8Mh8EXnkhSZoP/IVh2AbnmFW3H4
hniOvuzED8jJ6xyr899pa5d6SHuPldhjfLPNgC0b9v6kpLV7IG1NNQRb1jAAMTq5E71Ly1QxPE1N
TXoeibIR9uVADdBrhHuSOfMZhPaa/LAZnOtvt6Vw/hisqSVcImIiqB58zJLDD9UVSflnkOwsoIRp
zIKn+go8krwAuFjzT17Wbnulg/biByJJ9p7sPbH+ljMXeZEOYt6Tw2YA8wYaM5HYDyUdin0uvWib
fzcy4P5xm9Ap8kTIROWqqAYx5MVGLmYaMp8Q5rsCozTPcGB1vP4sAyYcL+O7XYvHft3c9XDb4LUZ
2+KuwUGLRfFt/GfGOgQmTuo6/G3vY72+42MtzJYlNvVquRZuRHhUFs1iiq/c/M5r201llJOXqLd0
GOmB071yah6sKGoCWG1jR5nVMUzeF+24DlfeWXP0dqfmsZQ34LvyN/JFS1JS67uSkUNfYB3wH3Jc
p98yPnALHt7NWhySxNo/i6KTvyox80VJM/jWnRxwKeGidy1tsySMR2jaJCM5dTqcm8vmj9HTwux4
5/m1fAgmxSzhF6a7lq0f+akbjNOvcFnj92Jv3Z/M5uF3YOO+nif2PJ/HhjUA13gWV1XvdKcQR742
Wyn108lgHWXzRKvqA9R+e23bYNiyYhjdX2OwzS9tYMy9sgsSGoeVgJB0LFZvzGCQzJH0HHOsvFY9
7iSSeIdFBMtfsQd+8kr4WhD+8PCIZIgelCMAwHs9H7pSCZ0T2al+T4k7XhKP7NS8KeQ+kdu2J0HK
Jd59gekE0zf6/BvROYL3HoEPlcolhwUIIlmG/tTtVjKe9q1y9ms84a3L2l9PpKyLReKQJqao7CvH
DjciNB5EJBbT0H02wUYOac/WOoBD2JMmOCbRmLtbuX2Pq71dPT+kF8DwnwjMbjHDU+L0Y3Rbawk+
eixCvjoSGR1OvvZFVnKHRAcj/fozaOyYbdWoXKp0coa4fRxsgzW1p0v5zHY/qYKrH0jvgfTO4NXG
LnNP7UY23ZkexXsoxtL9Ek5MyavmNrl6mgOcshLrgnQF1k5gbbuQwHoegYyGAwcxdPJk24NHA6cV
PgazxAIsaBsiE9117F5Vt4k69SaXhEUPIerVEpMAo25o/Wg71v7drC1fJ0Brm2RdvYrgAopdiKxR
djel7IuVQ+YYU+KM6pbmn7/3ZnxahD0oopS1+5M5ZPPzMd50k8fNvv0k4XHa852Q3SCfGGYkaafj
UN2HTrJ6p8mj8T4lATal4DIR+5+kWpiVmN6R649Cv6/wEvNWBXfAlQY+KLadV9pb7jNsVEs6zIrc
8LN/QzsIe4zVow4Cy84H5HjwNKrzTIo/IPniqwX0lxXuwnePCgABLjC+/i2nDUylrGe3OUInBvoy
G3f7Bx6XiOss2IA9j+XAJNVFQqwPpXV7VKAWo8zdqPPPPs71MouiOXry/ED8kGvZmqPbCt7aqLSZ
FAcRqvUy05mSnLn4M4sa3WatOUWAf5P0sun/6mir3mI/1AP+o8voHVkNJ4Av8eo6OIolWLdssMiG
u8bDOt77mhflXNHhDC8EHwSPTVzF4XHZo+SlNWMFFxK2tPdJbf5zBGL2LBiW+k75JJ6emoWb/4p9
Rni7xAOtDhM3dpL5tmu6rNhtGIpGThGZy922g7Zihu1xQ7Nr8oF7eGUzPfRLAObWDAPYhdrFC+ER
vP5jL9zHCoKM3ExvG/MhkdWN1bKcX2C5hBqHYaydgy+HtebhcculK5zXmzMX3lupqn6+X6rJXy8x
tOdwcmBY3xA3d0/EMwThc+ktHG2FukIcJqZAfvngx/KkGtPgGbOH+1PRNHxueib95i5rU6UjuW3O
T9Mmzt8qUuHXWodVwW1nKlc8TXFN6gCIR21nNX2+k/msrPlZN7iEjzuym+orSOZS/GdGUzOrKhr/
N41H9L/GzJHK8RQNzNWzR9JtAaACJUAM8ZV5NIJ8adDF3fbfAr+CK+2d2Z4+FitauDQVOjh5JbJ0
g8L3K+VkqPCmKp+msmpSN4LYzPmU9vZXhcWw39GKuMOzhp2Dghq1FWQLAPZ01qZsfxcrxfkEWDI6
F5t/46dKjtt2H65eNGUtd3aUz/xpNgPXUBSvG93eRpYkqFk6ehWkRzv7wWPrUc8ZwG+Fn9sxaM9N
66/mUtqS+PTiVrwOWsfil9pj+V9Nlzf+kYpwjXOhavtpXwf+LLfHFDDdh9h7cqZZmtRFtXDvY6WE
QTQbjUT/WuJz7Svz1Pvr/MmOaMcMnVg9rfm8ev4pjO3qb6tlZDIzziRj742HHqFElpyNIRC3U29W
kmrNdJHFtqev+BDU3RF/gOHP5Li+wlyXDO7uNIxOsNIIFrNznXCQ+NMgV3px6Ir81B6wrj7qGBr3
zkVzdCmZxrvvfoBIZ64O3DsWz/SPTQNjHkOiysOzbOvE/vLN7I6fflk7zRGJXUyTMjTeAznHE5ll
XEBWTp7Q0BygU7kG7Ulyc9O0oceBP1i/QwGfkJP2y+gZTaPV/pHdErd/MFH39EG23ZY5+OK+SNJD
yGqu2777sThyDE9yWULxUOBTOZ8sqIrqvJqxCM9DyOSaubu9RVnDyt+TbY9yOLsV6oJjv/PkHjZB
pPKZgOPdv4yF5keOEYv3+SRq1773rFlEvC0l0gACa5s2N6Ur9/tC0rbUKVN9LQ4yAOw/0Y+EdVa6
ger42zr9HMtFfjvMb/F1WwvtZXWPToWuf6vWh3aNAVGRNISUysJJkidNG968kUFfs0sQJZVol1O9
7SYZM98N2Ao3aOSGL9eJiLQFR3b2X/0qeHn0lqgtVWOs72vuIZKKx7H4VcNXPNkgDeNdvBuui7kf
neHg4EwnmCeHhD0bUcPSTZmDufsGSdMNnaQux0XX/5tql5Drk8H0bPyM40pq9bkZ3xXN00rCp7vc
T41tK4HOOmEY8v6OVVzQ2sAMVP61sWy9LRjb9G20pgML1GQIIhy06vVp6ZvOeawDh31IMyAM+tOY
xIkeGLQlDX0cA2yHm7X3WSwZYlQa4AdSPSEWsRLWXkDPMiE7BvWYrjrK6WgaN5/Wm8Cdqbf8INp4
XPOlScDvwqTwudJLpwIIdh2vuyMnCP2AXUnLz90B6/czvsTJc+26e3Qq5l0/urzz1SFY1QZyWdqW
nxm4EQBGI4guh9yvN2AWxtRMz6E2Z6eJZP/coW6f0thL+g/G/fUp2p3hD3eB/2knU7O/tCpkPm+m
SaHF7TZPPc1Rw46ZxCV+4n2JtiXthaysw9hOER39vE4fkk62P9sJkOZlQ/1iZcHkNT5Hm1D4vFwi
ce1vHfVdtcNdZU0UqFc6rqI4tO4YtZ9miieu0rgIX9G6uM+6txrv0PRR5M7prOqExDIHYo/7V4vu
XkAXr1SzSttPpnNl+6r3ur8gjGjap1bfQuKToQD5WIK2WM6INjFG1mwXzF6GRsHMByceXZKZLZIU
UEBE7p4jDeFUkLRAejwtakNrFYWeOIgwLJuHqY6RhcyzzVWoypoAMF16bp/eECV5UezhQ0TzlYmD
P+HZmI9+48hD2QmnO4ceapS7HWv4V/DL+N8mmuRezjap9v1KAtWzkFH4MyRyTn7EEFR/ha/Ew6wq
pwOkKF37wXIiSnCq+CAAAIWr33bYhhgV0+bt9117i+CNCqLKTsTIkHi/rPUSfzZq9PdfXVQEZZXx
mpddlC2uLveDO07lU9stAMiHpbba7imBPy/zJFJWdHHtyTR/mSTn5GmzcbjP/GWixsEf++YVBUPV
fExRhLCjQ58THaetJkF+Levko7PbRD3A/K6/qtGa96NGqbC+q81Z5JdM2sYGnB4iCxGYXKKYsG67
deOP29I/YfGx6zi/w0V0T3R/y3QCsariZ9KWWBrO270YZhjcBPvdpxXON7yXvjGQm+tSLd55WUXT
Xxhppu6w+1FVH7X0BhfjBW/xTuusedwWbEx1IkaI5s9ddOilisxAfLpcWPaDv9hjmTdA2e+GhPXo
AgnrlXmYuPNnOMzRNxXJpcEdY2s66JE/LrMtNV3QGhDjhePlQTOvFgemEJVcrLUrnFOF9IU4z9nE
AsUbIo9meNQqMnve4J5u7uOhAEBOR7qw+r4z5SAOarTK8RAsdjk9L8DW5e+WwdF6sor6hhr2wFCv
wzqsd5a7qMcaCdZvVrvsOOuXBXX1rP1pApbeZ++6ecU+EXxu9uiB24r/G5qIF2mnI3zw1619kira
CWJpi/HF9mVydde4jXNP2I6X+V0htmcSr/r3nadSZ4sqq1x5GvzYos/78miaz86OdP93zVvZn1cm
6uag0Av9buPFf0MYMt4jok3+JU45vU1mDF8USpnXtmlJ6iRrxv4kSoW2a1nk/ofpDnaBqa56XnDb
efYZxf8VjehKMPBWfWx1ncR/BVO3dxq6IHIyaEUGceDm8s/SbcCQRu31PbmA0XID0bvHHf75D5pa
mrYCaUyO7zETxow65xLTUhzLASXDGUu4HcJi1WFve8eFgL/hKRKxnj1g4CSKznGNN4UDSbtmEDtD
T2HZIa5sOi8mrq2R5FY4+mOK/e1nmXDebupdJDrNDEWgxKRPZJYKeSrnYVnyxF/lS7yR/URJte7m
sBDfDQtJF39aQVmnpbQL1MCweht8/0XZdGV5Y2vhXadej/O1NBEx3+su0ZLUGHYZ1S/vANb+YXK8
3gdnNsb+aWoKJik10fc0+6NzLNgRGTO5ezTXtInBfrZ9r7MzBxAxyX1bIdEoEc/Dg8wlXQA8i//B
uHUDg309jYci8cow442LUb9UqzqQ9T5CBYOJPAZ1Pc6HkuZPZ3gJ9MFx9Dojru081feV7prlWFqN
nQMAziD81bhv+a7ccjvIsJYl5H24B2cwq/4DxaAHur2Y1k4LtELYzJhuvFfLrQcEc0R818SMS9iH
sLkaN6EtaczHMDhMRVQ962Qu54w/rLJT20bv7Kul/EM2DzQCnTUZqH3YuUu++SvJxojR6le4bPHk
qrirHiGRB30a68ErjgijRPuwRsr0Z0Mg6LHcnQJgf6CXiZOpehsjXjy3SLbHdkncCsPxNTq7ykYk
XuII/tIE83wteuG8udpxl0OlLbgE1Co2E5ce28zz/EqmnjbNfdLi7pcaHOTFGfSztC/ocpc2a/QQ
v1MZI3j4XdCHAkqR/AHP+JuvGTQbB8Pwl00+UE81i266MKsb0+2GX+besKxLBk2QOFlbd8HDZLtR
yvb7euYrBf1a6OHFAoQwW2XEJAEQ4KftXo/WjSiNFoZcRshbcgJ9O+T1yaAL4d4arM7Jy91b5Ju7
Ns2fLhqrF0kiysHtAL6zYU34vL0U4rK21phPo1jeGRa6MSvqHUrUkkL+ozvW8WVqqnLM1eiK05q0
0d/ajuPmTBKNxtWtKxg/KkvrvGgLPzgkjaNV6nJj0v+7hXhwWpi3nOj28qILn8Jqk/FtXWWxePEV
sDB40G4rv60wGTSMlE2FAe20prSQ9f7QVtGs0w0PvDkHRuTb8fAFuo8DQoPaZN0OQSVok6ulvKUA
J1o9yjKCX4tq89PgYZhD2ls/1iKy37YllNe66pIP3wFnosH2t0NUoNzLlm30ftRS0iqqzoHH6Lcw
fjRkNX61RRO5v6QoNqs8tgL/yHNZerP1Ykr0qFkrh6VnagdtPQZ6Qe4YtnVtso07dz4BvjByaU+p
mspOGcwpYY65RxiGnCao4/G3oyWoIFOtlw39AJdXmzhs7uYuiWBou6j/tZDGfQmgByvuR1RKqdtz
AjSiEi9f0FnctSJQKGraoL4HfFffJuidU2F10X+7gG4BeVVVe9ycABorjJsizmcDUHTaLE9+jiXC
okzaSr6PYApVGvsQ0alWbee/AkQHdyqIaoI9Lc5JCifPh+haKLpjjTHGdLFLhkYmv8jb/1HclPhB
AJJNfkwRi+UegqkdTzM6ynQMO1OdkFWb+lJso54ftFWVHipghx1LH3Ohv15XQjMP6/Qrlnr7WQ0r
Oza86wTQ+Mks/3W1WcLUGmvzqje3j47VLDB32bRVvjQyGjBfTALt5vgYGO9sdLNokNrG9LkCDDNo
y5fmOQnCm/8WqCQKQ0Ir08hQKQrA4q+EZyTzZtsXHA9atFJOI9rHeNbtqyn86NObhanTkha7ydB/
B+PR4PdJ6uW6JwR7OL33LyYkk/55DLfvZCvNz9pexbfblO6AbKpjKFBlMV/bQszdURHKul5BM26a
oRpJ9SMCCy9zomCIziXL1C/+YoWavtUFXFbGXniSjrmb46T7OXo6SghW3uxp/q44GNsx6q0wOt+k
EXdYccwZgXktMkN+CYxkidg7WkOVLWKRV+MVCerwyH0p+si9U71j/edpyzr4Piz80qFYNf7tj4Zs
xi/Tnxk56np10e+iAGUaF9WpTATXJgHxJ9iOiNZ8rYR/6AQKhXAY8Astkr37miYJfGclxp+hXfzp
l4e2zT+pdZ2Yh5o2PMxWhDfdvv/bg8WB5ewIXbjckK2GcM3GujAeI9o348LlCH3nPqLRD3+hVlbR
cYQQeJ2t1f3FO+A/BfZQfWg3KHCRrTSYJB0tiiGq8PRTO/b46U721uUNZH8+RQ1IjIfs8HmDUT3M
iYP6Bt869gFCXTXIohfp/OorMZpHVTA1AttEOzsn7r4cYsWvBtwNvS+5q+11jyitlFO+yS1w5k8L
SeUJ7HyFuXS3+2Av1Z0Igtt40Pr9736dqr8SY4df4wTemDohRHe61f1osmawHCutYGCPFQKc93VW
Zjy6tqu2MyJV/z/cE2UaIvnKJlpErMq5q49A3XWXt4Nw8FyWJnB4blvAldeW05e7+ghBN3srxsy4
7f7CgDTeaYDgu2C7lXy2YfMZzhSZV9znZTOBhc8DxjRyc+o7lDxjnFl6aPoDu9m0g2HCOsXswnN2
gZrSGtlYlS1ms9JB6fLAU65V1o3TyBva9/4/21MBzuGaPmaSeOGdnc71xoNrWJZMF38NPoO1Cv8u
WHe8aXc1/7FjUT/eJBxL2nrdcFyAzFaoSNf53TgoPCN0x899E6mscHZK1yCDc6sQM6zNWNBXGFq+
RmzeNRCJ/qAw71469FFxKgElLhD4CzwvaqkNkWbt4D2LUCUvLCO4qqIN64iYWvtXIxmbUj0NaLVu
8czJqfNvNAGqLdWmftX1X/5sh+Yhmormkb2VgjpvheNfPELq7gsZih5TsjFXkRX8toetIBzVaoR1
NDJ28iEO2weD6DY5sWkBylD32n9L6hZQs2B7YEw1opjD6LQ46QvaBmyLJT993QY2MtQm6RqUp8z9
3JRDlwZ7hX2y05b1lkluO2j2qJ7eAHjF79BBFA+tBTY/JXZ3NWoASqD+PUos/d6tbqf0T+UGICjg
jA6qaab32pX9XVV3xXOCJOLNQvTGi2er9mjQLj5ZXQNFY03ivChXY1gRhl9DcoOri3BFhdTN633t
uZS7rZLTOY7ZXcjK7hZWs7D7cubILt5daUbnLzE5vFUjdac7VJ4LIDmhOz8gzgAndUK5XYZtiS80
r7o9hBw7nUormP/41o4GIhwiO42t0fy3DKXjZoRhNHcO4zX3z9wc7D72j2Dt6znoDZ06qSHSyTBf
cA8zPfh3EE3W34QLy8tMKWScdcB8S8aCEkydPUi6tVkOKFrYotLvovHr4GAtLhHUJrTKv1Ap5T+f
xNIfVcHA/chUwpGKh5mqUIUMpG3jLF/cp85p9gb/k/vdF5eBT/aOFFB8DsUmX3q2hayTbtbwq4mZ
Y1ONVBP9Zxt/ry1LM8eVnJOvadmag4HoenB6u66OtbWCc687rkZ5GazepV6oO2lCWcr2benPo3Ht
p6H3zJhF7TqcNdK0hn3YvrTzJqaHvuiunK/92sR3NhqW9ypg+c0MbT2yT7lWFVx3Y3/OGomH8shy
1ktr7jx769/RzTT/VTKYnxutgBvZqjqj1wjeKmj+Hwg2DdkGRmIoM5opuS8cLy5OPcz1gKK7tZFN
xTbPtEIc2jLuyKLLkAlrl/M+Qdv4HeNyvqD0zitZJflKkvVhL8ifMu5CGZ1iIx6g9qyvelz0TV4+
uQ8U9jgfAm+4aJx/nWxZJ/mvd6vyz9TGDfaqtOPMYyDGCzcFEEOkzwnqxSNArXUFlkLrAj9uuXgm
dMN/416CC7al7SeHPUk0YuStAPnu3SSMLy4LTxQvkM432uxJIwpJEFfsGEDH11LSLf3P0ZktyYlr
UfSLiGAU4jXnrCFrLrvqhbDbNohJiEnA19/FferoaNtdTkjpnH3W3ofx2TgeMjGsf+YMwIO5ug73
bTWIH5Mn6Ib54Oxj5ebxk5s2QHAMQ5BZAqqHcheNsS7OjoEzvB9iRqQg80wLfWdmRlJEw0D+QhCJ
F1PXJsDdgQPHHQIbXqqQpdhUDapr5tOg+c7iwYxsdGcmvb6sQeC/BOggpx4IID8uDTz6bqFM27wU
ukA9DQL3gQYjY5+JGQLxvk5GeT96CsqUnzBm+uKkRVqc2Ik4vFOzzg9yoSPHrIdqFdBeVScVBw5K
ScPnG66T/YhQpAFvMHcN+yp1vN/hkiQgrML5Mv+3ugSx4sUcXboOZi9elX1wTyWfSrGDEmvboJ04
30dlsYFHnLvB8AhPhfYIwz4qvFS9lCyRzJR8B1vO++fVMjafiU2aIWGUsS3VX8wW3m5vasNjiyc7
Pft5Wr/lyI4vce3qQ10n+rUyrr/HdZHpC33/9Oi5Mvrtlu3k3UdxOOQf7Dt2P5DHY3GsV0NPPTpJ
5F/ZNevh8EM00zM1QJbm3l2ohkEQbZ5PeBhta6fF3WGP9eZ1Vy46fsULWAVP0crlUx87W5KJDVlV
7UxuxheRAdsS5FI8zd3cPmJ44MJLgaK53HKpj0hgQfcCvxCTzVlDRCUP3modlm+ztccrnihzqaCK
1dIoJynC5r5Bbkt2ms+/2rOvUnuHdKz88VyX4aowaY62PDsTjeBlZDLhM1ctoCuM9vps71DRFfsV
c9FwAjLTWHxMQ5S+XxiXb7znXlUomhd+fBTmYQXf3uWNyw+Q+uwqjvtQ/ozY193iH60Y/09dnEvO
ZDf9TrRDi1nP661vnP7OGRL7u+gUhE8XpQshQrAYitQMfgmgsR+rF9kG3Obu3I5PWMeWESGE1LVz
m+Ak2nlxgDcbvED8ZbccE4pI5929mOT/WRIMUfuoGfnDYSSmhIUMJAbsOpc3mWTqhV2aHFmpZDTn
N8CHNNvtLqgWBaMHWvGBtbBCiaa+1Ax/+fTuhdfE/5G0Ul0oUs2T50wO06PtW9xQ7LqX0HFnbgsR
jMe+xaNxKrMAe2vMVZje5blrTwALTNcc6b/0lhRdxVDxpJaSV8Xz2vUGTtbdc8Jm16ZkanKotDsg
/3fAsXu3darTNI/rGcnIPy3I5TchUZmDkSOniqE2n0weWIex2MTY+a0a+YPv+llW71i/SYVZ1yLK
LzmP5x2TqLz1JmKqVoPyPMxRot9jW/Q3gtsL4Lk05GkE7Fr/cCpmxjtGnsMhBeOi/uNeYzUEftSL
cKWY9gHV9YNiMvhDIwc9S5hYGE0KwmvPEuAtSxY9V1uT/4hZmfboZZH/FRRe9pkM0DbUvzzsvIry
r5k3/gFJYf6eeAO8gz9NA7go4y/sKLzpGXKF8n/LKF/u/C5B8wOvg9o1o2Y2gFznffapxKxfhpr4
3VHe2ypVbwoX0zlZDTOd0W8xYDJPZ1Dbjpg598zvo395r2u41alIHtosc85bJPEP6AxKs8mXX4tL
x7XLdctUh/fB++2QWjtzIk/Ddz+0yZ3NA/EUj6q+6GxOn5CZkwcYsei5HpOakgW7UoES3Tmntg7V
29DJ+qlz2vRc4uf6N9QbUtKg2R3jAtG9xhnZwAu4sER90CABRdH8n/Q73qWywUF1tMOWGl4wvKmZ
0pxwCZflVxj6Q//auwPSEW6h6uIJciaVAMNlMYsMxkM41BHUQVll8qjx5/yNmLWDc2K8OjW4Dvie
l+tzDX57q+iG97SsfLV14EcEbCRR9RdXF8RB11XXWLrNWQoFO9TX2bdxweIu5PJnX/5QbaObYCu+
LHN8moKcyFf4yOzezfr+l6OkrkGFXPcpwjh1dkrMDQdvWsriVyiK4VpmKfqI5czfcRkBA+6jAJvA
qULm+pzqGWO4LIW/C5SHv7HDuZvcoRas3qsnSWDmpGmpLxGT6Bl9vQbmXIdVMe3wUubTsXdHL2H0
ZYLqqygCyyRbCCxtsVgSTfS0crBULFha92SNlr9gUNP4JOuq6g9C5uMPh4FofNsEGQ7nxMj4QDc/
sIBpmGb5Tsu6/POmuWfaxy2Y/DPW6eYLWx2Q0QWOs13hdBiO11Kp+JI4ucLhmsi8uvV1ROEfCkmI
09ptCGgWj3K6eqEu3MvAdPquxE7xooWJJqbg3crh7En5p2Apq9kpZgLRrjRFll5GWmO08VSAb7NH
B2yowbT7CL4e/nHKLFG3Na7ThDUGUcAlxSrZagfrbWiE2Dg8P6rIjWpcL8L+ZgtCBU/eVxmuAaiI
7jRtRQHspeUzJpoBEWuixAt2uBa8Q7zWEs/0NNm/3IzT9MAEwPuMl4gOqoAEcWgh04Kd6X3yPsvG
pSOlQcFmsISfosGiy/wId+e5aYjEMH1oceovJZ1FOLXpUZYFRru1nMMakSNxgVED6aRvdU7Sj10N
djRF67nfKO1pv8R5/055mM9nqNfgnC0sNz8sSBRPnD6qwk0Qp+VJaZfXzWYzsloGJJ8znCkKgoP7
outwMuu83sfZiGlJJlVxz+CYiU4DAR3vXCvFZVrNJnZ6W9tiIBr22rWB2QfkA/x1ZFfKp3xJ1upg
5nh4WoCPb6I1/nI2PYLmZCD1ORvntD76LS66/Wg72PSMGFooJ/7oR6RBesPVx0Nfk+nnYE9TPuXs
1Aned7Nke0VV5B2R3UJ3D/DR/LUtynNLHf89QYRebBIO/6ScWo4X4N1fBkuUePF1W/+t03H5wgJQ
t+dwCfRyaEzVjrcua3Av5VV8SPy4f7SDxRuZp/TezlKEcbbPCjYwX6hJmDhy0M0oTYiaV0pUHf5u
TJv8wXXCjI9LOuGDLrv2Nsq62JNmrNVu5rrhuEWWCPc9idnRTyidiI0LWiijK+SOId9ck4shTrIJ
qtl8DTrvB3wjgReeM2xI6hPLAmN2dac5UxrvEais6rIHaAukQJ7BOEf3KZJ2vZf4n/8NsCfpRZOx
+RonRpiNYulqlyepRyyVcToG/yZ/Kj+M8VHr+nXV9+lqXCqjNJti7r58cK5snI4llrmh/CYRj6nV
mJTFacW1PjaU1SWT+aUQ6Y+5qXsZHfxK+qekDpdH0U2V+wnwK8I/mFr9Pj0AkNr53SlKG/0lCGbi
AqIjxGm7q2MniCk9FU18vWCkhHYphTmR2pC4d3CESp3QFDNmgLO7MTxrq//R0cb2CX+6Zw46T/s7
N/K5V1PpB6/VQsjBDsOH4TUh/PBcVKiq0i8LFiy4KOA+5vwvnK/bV9qT3JO9qsyfjYh+rcnXzHeK
QTVMcR0CinsEfAJ/dAlhqEkz6mIve6u9Sxcuc3zwHGhcNqRJmDNdc4aHdG+LOHLJTY2/N25YREeP
AWT10mw0d7l3Cqjf+4Vk219w4JU+lLDS8oYTU1YHjf8xx01TjvlrAthsOHNTZOBchpB1rJSKBPEH
mMMP+Gn5fyWwKw9cGe1jMi1+fdIKd+Ku6yYeUILh/dOSx4IbSfGkW7TyB2sphZjBYh+61IXjqVfF
psfiPRkKz9xKdF8QF/7lFgfd/BAKB1ElyPJSI51QLO9BXKZbSl6B+M+OFaXA1ECAGCXrhNl2IZAW
gAHu+P+vNCKJhF0tZ0/fxfgyF1b6lv3faNZEMbSsgDXnnHuWYSKcSX+vC75sDKToq/UOuZTG0RRD
eZxq3J7vg9P68oJfHf5pt9aNCLdL1HpzdnSCoW9/U28ipu5q8DXaX6ED5EbtZWX/VmAo6h/Qi9B8
l1iK4sHA1Uy4TIJ+eoOeXdlxFNPbHSqQjW7P/TRPz9naJvQJTALbzxHs4tXzdCWOY1+o+TxG7fQU
hX6qj1U6tH61FwyFunvPjSFsGL0pen0PTvRoMHsy9G374Jm8ieUKsd1Ct+Jav/N1BUfRLa05u3L1
PjiIu/rLJSxlIi0eqesah3BOV3If6oKqJ17i+4VeveX7W2bddwKIcxm4YNNLM8Y55t1hcPSNk6EH
oetd3xQvixPSSJlgusZCD/ohbzBT/UWgC8W3jjqdI1tU+nfDOJ2VfH0/Fi8N/kxGPVqs2bmKtMtS
0dqdEPvIgxPzF9/qMQ73JPpi1RiIAxn+5kQ82d+VGqBkd35jVPMzb1DYn9EwF/eU+2R+wypHrUOl
FnbyzCwrZmwSxrbHeeV6k6xePeFVq3eIBJboa50wyHgpSuX1v2cbMvEIuc6bO59hVPyLbmgOBzRY
DazE5VGOWUSWS9OEC1z01nnsbUrS2LJXBvWDtIKA7R21tgGBMfCj3b8QqSdKmWRxrG7dSxEHFxd/
Svtb8i3p7wuiC0LmQgxlvgiv8lHnfdkT2tOUZVzXuyq0ljiWrBmr51bgtr2iLEb1bVjmSHqsE4DF
VQAzXzoHgSZWPVrLa5pIRuVMyZJ/FVY88WAhq4hZccxgg++W2dzWQ05rGJKXbkxymjMj0rsp9Abi
ORiU5A/OMPT53xU+wF942pTwXxnm6Rr4AHiu/hhIJys+4y7w5Y+C9Igg3amU4/HTzxpBqn5ZssaG
UWcv2theCWPwl/5SBGrsCrS9UkbO0VhReemrygvr4bDzqqZ9JGIGn8f27gz2nJG0m8fFDgzG5kdi
8YvsshgSsuRhbvEr7yTdFdR2p014Kr16Xfdtl4ct910dSdfFwz8vyWc3+fnXsmZxcZ8MlPGkcVAz
t+dqMrzhE6JPfy2afnZI3G3m9GNjs7wj8Q959hoWHvOFQ9qFDeqD64ZDfOfHI3buXQcGMHx0IErD
hYk8qnlqtRP+cO0IgpEtHnx8N/hJfZwZUQ5vENdx89KabgjuIcYiWtO0XspT7vhSvfCZrM9Y2EJ1
TDEvLqeCWd5rtMSR2qu6xGJJpENAzEnXUxJ7FWM6Zv9JdmmRdO0pjeISpTmak0s9OwNQCqlKHh62
dqh/xJYfnGKwcb3kylQjy8+9TGwKC48wdhMVqtStC4h6evT7cqkuLvzR+mRVrnV38KJYZ0dVkXxx
UUKl/NWnOZnaZ6i3ouU197bp9bSsa7oLUVT5FyjlPuSwdrpoKc9NHOKfJ76gZkCEtsI4kvM68tRZ
DFHfSy5BQUN87BvQJP4xaFbX4y/r/Ha42LFNyscoaa0Acqq7Lt5PvVDrw9Sk8+qgKbvMUllOjzbF
aBr4NF4CdLamm9dzVsrsb7viG8VBPKXxY9fWzIkaBYfHW2UgnpbEo2zGwP+GY6SLd76jAfWZys3P
tgnhWnTvrI+xgUdna2Ns9SkdZ/fJZdy5HhMMJ9RLXfDUdGWwXN06xlM+j75ithVMTBY9J3F/+U3a
QROooJG7Ba2tOKra4NoUxJzsdDRkH2zD8smjFN2rQ7TZL49ai1OncIFo47E0x6abuB6Xiot23/UL
I7bCDPk50H7oHckSQL0j7ECVt3QkLfzk6ZA2zhvy7BTGVfHGiAcuOkpYooOVbap+FEszgr5YZJNd
PnZ0Rr3ZIry4C/3/6MrHhz6NiUFYZg8xN67a5DNroEX3ST5Djq7rzG6fMc/aVxMlUIcJqVmUl7VF
FDOiqz0u1zQ/qhyXBdGkEFc46bH/FRPz9y1Obd1XZef8Mk4FmGVD7fyS8zqqO4+JykraucK6ge2M
8PaJ0DCwNtIclq1ptknj4oRfGIKEidogAyYm6a4gRfSDWCn8vY1beNMlc1r3UqE9vW3n4v3St9yA
mQuu+cpISF9FldEhUjFgUUuiKPR2KZP9D2bh9Y1th1nJymLbdijobUUQU+fzu0nFPMBmRbdYuQhU
wLUcfU0e7appzK5q0OttLiEadxagJwHprNMMZ+Xs9vqXcMrBbflmuMP82EdDPDK3G/vkyJAt78+2
4BaszhZPcNLiXvdQrkriTLrkGkWrVC31ZaPSF3fxjRr24wLSflppRaqZOeuwDCxSc0v3JLuot1+p
EVlw1zOAnU55MtuEwmec1N2Q1PjfSvRoRpJ185dIqQCMAFPZQ5rP8Veyauc3RRmfycQdUh0WgyWS
WfpWMSvrUzSl6UzjsawE0PGC9U53DgUo+F0VOFJ9tLNJmKPJBqOWccbcXjED807kJE9dc0tRC9IG
D7EL3aL/iZ5IUR2uVLkXxWr6Aui0X7wDvQi3iiWtQt9WrTO/fgVKwZc2ucbNqn29up6sL2XezD5R
wwAnzMmgiPKfZpnH/DEV2xT2WPY6YcgkPWRmzCJQ0nlJTxfidqIxRoqwlyDAyRu8oCKN6+caswkI
eiZKG3HA/FIvF/CsrjxFsZEeavOo8dDGVnnd61TiyagWnwrNMsa4taBC5WHSWazI/prgyszigkVA
wtKtRTZjnge6R7WEX8DOP4CcIpzLIfDYLm4JyNupbBXjvYLa/AQaz/ubHmc7n5JK1vbN0vo+NEW2
9vvYFDgxFLFGya70J9PfE+2Dma5OXTmcYzE4/Y8sNHwEMLRhAGAcBFF/lwcjBolpqFfKZ77FIECl
087fdgYSuU+N8pdjzvvYvMuKGu2o4HIwNIRO+BMXBx9cvDYVzJzwIPjqZHD11zAX4qEXvprOjWN7
dR5G9Pgnjp7enffrUC0YZ8EXaojiMBEnT/kpNLw7Zn+WIRXqyq+24cEZyeJ44MXRLWPXXPvnkDy+
4asHzfjnSJRZpv0LHvmU8vtr7QiuAq+JG++izFKuH26hl3U/DY6IsMPkTppwP4X6e7ZZO91hw1nc
uxXS8jMcOpXv+wQR4lJhFpakHjndV5CN40/UTnqOrnaiBntq0Van1dfTfF4q0+LUmZK3rvEY541o
aAWpWUxoSUvKzQ8GrOG/VQKR7nsxrRgRzbS5OH1GH0sqlq/aWhJfUPrg2/JNeovLsJEHf83CBi+q
kuoXOp7/IuY8Hh42DapHldcdLDmBwusVc2ZwxtPr/MVm510Nuab2kfAIzN69Bg7t/RWpEU4IPbMo
QaqLYKz1KWQqf9cXGXR1VGW2uaWD1g11U4WzK4mbmEuVBaXrHkqa+nTsepQSNFxB8hXd9BbTwyH4
iM6KbxLlkYeT4Ce3V77bfvSVaniJXZwGAGqoS1xpHd3jz56OCGcG6mK2W4eGytbMNf+R+7aY9lmr
2xtOZP3pOdHy1jjC+y6cyP8vjtDa/jpCJdO1oH/H94ddvLS/U1tRjuiBkK/zFryiDvgJE5jayqN1
WzoonUvpoHvvFCjuec7R9dDY7H20OvWTcmIMpLMry+DsEzoGz8IiIlDTyA1TFOOBey8kZek61mHm
HovSFz9wXxPJyWBRfHupqpNTzqjA39GochAW1PzvaJPTJSpW9XeRSr/ExA49Eki6/HMK6qKdyBAf
99NmgNvlWUgKgT+UKTmQRL48yjVaXz1jnL9B7szrnh3iyUsG1fghxoojn/l4duwy4f+XM11mrbjX
bNNR0h8eVsbWdCDcgpS9qri0ft4TfWCyo1sGXIztmvUviZ8GTx1elHuFOxDtsKiY8qp28OuDIEPz
edNoAVf80EXSGpiTJzNsZJAh3zgNxCCxUFn1Kfh+D1fkL0bAA9k/cBWFvGkh6G7LPpLXUmvg/qJx
X0dsVcuRGMStlMG1q/ZNnZLh4BFZSQCK/Wl71ipAjZByBmaZi5m3qco/gsArZowvCg2uyl0M7U0W
fYQtaQ+7sM3cn4HRo38C3VvGHUnB0LwE1UUHY0ajdoPH+LDt2vRJ8TuO6dxAT/Pn+rx8UZIgPXPN
foddX37mQKMM69dopijppEu8zdyRE3nRqojDA1Wh7u7TMePHE6T6yJOoR+tspQJCYQOX/aYThvIo
seUrnybmljZxgg9ChKZDFtZgGH0uSv+P1ttQfiVW8ERUYgHIE2++xoDQgVfyGuhBSCpcAodA3Co5
uajypMusfDqfrIHs2c+QtbWEnY2qG9gPRn7ys/zhicZKledhKcsChZ0u5IYpZI44jnX76g5EQu17
gl8fbLEk/nGNWYFyVEPgupzJcADo9Nu5X/ld3Z5Ca7rmuRiIR70jOjEbUUW4UgB5JLW7GyyqOkwK
+uoO2AVVVKwxQayS5jJNyNE84TCX7zBYbgB0o2126VfAIBJYyZigjgWP25vA7W81lCVpaugowZ6f
NbV/EF/j+dwYVgrFdOZO6k1nO4VMxHeZqNv/84BM3+QuZIzr/XJGSopjVMZ2uCyMf/GzTH4tTgDL
0RvsdpSfrCLZ74Sckxk6yR7q8rPDPzRP51qajlZN+MG/kcUNL5EQqT4Atsn8brIyG16dIiuuwkaM
2BhU298+X9lkZyB8X1bpF48dgch/+M/Ncui8jWczgAe8DBOOwB3G4bJ6hiZU6TvzMWy+/JFO9WJJ
AYnP8Kk2PtLjFJCJRSCIPJwrCIK06vtzOpBYdCD9xvlN7i/2Ka+R9jsiRtNdmWUtTfbk5jWu7AmL
w3cT0mzwwBSmcTvMMW5/CVPB6QI+B6NP7StK6HD0xwE4kywQnR0mGbAauqbVa+7CPo+a60iAAuAb
zER0ID/Xiz9kEzEcgmz5EOQInzKMntkRszbWbp1iWTgT7YgzoEq5c6m7kucY/wShs6iUFLCe9S8V
KZzjOSkJb9qqEp5Sibp780sDG7EIdplSZ6bxXQ0WGVyFzOinG90rfVePMd7MLE25Unal8gU5QGNl
Kj7jzl2+iNVLLuS4LITF8ZXFtT64BFdpfAW4PXSVP3aoMwixvRTeg1oNwqo7QI8wm8LkBrwZMT4w
cYvG5JAIsOzipUZWT0HJ3mfkhrMcssYF48X7d0xFNrzHhArt+y41Lam/FY8wqZPoM/f74ne9MrCz
WlbyXBb4aXaRCOs3M6rqXYe9Hf/L6iUwv6C86MI6zHf9jutp8+qk/TycV8zd+kkifeoHcjvHh455
3RH3VB2frYk3fmHwW58c30a8IHJXjIzqAis8pAKbekd+id6X05j+sHKVV7NuKIIhsujEzCqQlzKz
EZNOv1u7N7J0M3nCwW0KMk5r0CmWT65qF45L/9zDynEL8OFQOPCGnaPZYpBvWkbyDL19RjZj7na/
zGoxgUBPAQOQ0RPsoS7RO8auWP6bV4ztVwMezTCMMMozem/7LHtlm4dNY5/3UuHQ3mMvjuRTIUny
PcVoIMMpnVrvU3hLcS78QHsP8EIS2b+uKY9nV/XlCXiF/SRehIL8H+gDJTHOFfFMP1xt7gu3aO5k
Ky1ydeNgTX7O3WU8i8BFVNBBXaojElfj3M8g4/ceevPz0jdR86e3jU0Owo2y5svJLT4UOZbRtXQK
3vFmGprmHGGJVA/ktjGhIVdIf5s8da+QSuArDCzLYN862jOnpffAgyS8Ynlg0Az2uPpj+5j1G/uY
q950z6Etmc7j8Evw/2mZv2cREj6+Beix4wIfGF454cN/0vgCBhY7CBnLLNAEh6dzguFnKSJIxlye
UYuJrNhleZB9AoYW0znBzrP5SOOmv9RR1hqy/wLRiT8+BRc5oHXnveMhCN9BJKi8aOOy4BY5JHDt
mYhg1k1arHr3Uz/206lQK7ibjnu3uLYqdBjdBQXGgIy3fcJOs4QOvqyMlmnufa+6CZuK9VS1RSEO
nd1qs87TxUVFefUH0RfFaSRPHuCIXcNwmUHi/2jWBNJxorJ/smW0TWLH0P3w3QEfRzqlxOjqIs0e
wwSJ5fdIeFVyZkJOqTqWsAZ3mjyCe0JkmFjFounGiw5WSbZh5BbYupaZEv5kVpZFkJXpE4gQtgmD
766g5tlhsWPPEkxBnzcnsDtT7UlyIBBjdvPhV4uZXj4RXyaGJ7g598i0g45NEH6Onmzm5mhxmuJB
NFV8n4hScZGQkInxqaSz2bas+C9LGafefWZLBHOSEjerDM2gwIw2iI2PrsngEUuuwIiHGEd0r+1f
cq/DdyN8nBdlFuLbzjmif6oo5Piu2nZtDuWYcuVhowOVBVXMpsNSYFjRSPfrzk6mGq6FIgFwXxYt
2kvqR4rxSOvK7uQwoeFB13N1zYIVII6o1IVswTJmF33aEPKZDmQh79OAG4XAqZoSy9dZ+R1jtSx2
GZD8s4vkCQ2KvWtPEABeENNTgO915Y3nNCz954mBWb3n1uAgxuCygbIpRAIfTw+13iTz9NLiroCC
GIl22AmimjP4P4ILj3IhG2tHO+/UJAgM8Sv6DCWENVF15KYHoPFZP/HDwx7i7Mo2lX+2K9LdheEk
nknPEQ9YgLF/xQ2xNVCKGxYKJwqBXZzLWAM3Uz+FwbEXLk2BcBuQBC6iSp/ceZjyo+umpDIz/8y7
U52Z7MmiG7xkbWrfVbxSnIbT2N6s38lH5XE6QAdmBCYE/haIgYrK6gWYb3XzJwL1ToRb+r9kNhEF
royTvdUtkAnFtc8ftEAkicdoZbS7MHk9wvam1YXzs2xvwl/lR1bWwVfYQZIRJrhsGhqN3sUUDICI
/p1jHCJdxgdiLa6Zva2m4ZZ6ToFQRaD2Fakoao+px8AIkMgmuJxDXArUfwG2M06hRx5a9aV6H54G
/56UfM0n/5EjA3sZuepQNZHmKYQQOPUeU9ZmtMqb9IjNdxvktFswjCXuckatnPMfyxRHGFZ7Doi9
mlsIYypnKiXGsz0D2UYV+xLX1FUHFedglI3QDTUWsb+C6KHkOBYBR/QYrcmb0kP+WhOo9yMhMDrY
qS7esIA1Vj/HdQtz8IeOXys72fx2J1IU+L3Jpyxj3AZuJx4kU6LvdA2T4LAJQt1ex0Tq7iLDFNbA
Ar1R5Yv2qBrS+w+0svlLOuYJIFjba/+NYHVHXci7AVwjrphOORNOeFGuIlmAKX31hwSIlcgYRkPf
bp+AffS1VG8a2/t3zboVc5HA2IjSiEj9oYwKUAUt0Kp2Ih4HSKyaub5iZ1iCmC27jCFdBKPs1IBu
+Lr4lvfLWGEcUgEQRkYAtaGL43oo14VTribQnAvaRFF9Fkufv+qump9QqiaORIKa0KaBg8dZMIOQ
lEgFti7C16AQN1dg2ul+Pobo3sFRZAxMD9v2ty+KC852hhnYgDXH8ov1oUUBHvlpTAY0VHPn6D0i
Pe+JARX6dpKFdkI5FgwNv4kC+Fv0f1nXNRkhWKF/IWgYITBlosyiiGgo2+PS6uU/0ycggorsTKB1
lw3UCqWAJi0x3b3qJP2hrJzhi+BZXvAycgiMi/INTwfpxkdG84NbAmTxj78KsXLChe2PsUfz4udE
nDwwV2EgYobO/UjLsPjt47bWO+upwmM/kRV3GZbZ9Sx52zDEOi158nMJkeTSiBhkVOU05zmwEI2w
xOSbsBltyu+snvt4NxZDmJ/yHv7t2HtNUu6Y9U7VI/Q7kGS3wnddfDKM7R3Z42V/yvraYh1ehbtc
Q9/F1gNNg0TCXy7sgEOJbOoHYsS/UzXxd3EHzfE4JBMCOuYpcyV7E4RQD2K9NxlVzommy6Yf7bAQ
WiXXTQn0IrdD3eynyF5ny/lAw8nPSBEtr7IAEzgYTQeD8OG0hHdk23KbmL09VzeXlHwDwZVk8oBm
QhfKWagHHY/BcppaKqWFmrG4B+LoFr6ehSLtn9YgAh0Bvykf/FmVzafiKainkElc99KKEumShFXp
77OMco1OJWqFuRdREk8jciYpndcwJPv1jnOmyZ/5Gswdpzu14Z5cpC55YqMFZAOoZ+9eWO3bqm5P
rJ8g5Ce1PE2aQku4BOPuv2x5E+wWwyWn0I/bkf8B4SZ5bi9y8JrRPYxuPazDJSRiNOasybckkjSN
J1rBjhUTN82SlQXtMbHlQQZM9cdjDUjUmQf2S5Xpq114WZ9Gryf7WOUJMjAUKJf/dSgYq9wyMt/F
vUWWdo6EKtHeUIuU3Xn0yM7ThBdb22R3ZchXMEQVgYU+ud5oMMViRmT0fkexBAO19wX+X6xIBdPY
7pJZ6PKfNXxehtWkc/0LcT2mqw9uwoqQP+7qoh/4HJPlT+M3zKCPQHGSvzsB6J1/i+oBl6lYIbP2
dVSPKxfrTITOifbJd2AWR4NfcOSTw/SZgFrB85ChxLsaAixTPEwTj5/Uo4T2A9aDUHx4zS3mRWRe
7T74va+YH3Rzk8e7geCo9Hcpt38e/KCUDe6NGQsqvE/Z1tG365A5wz4I8vMPk1CMAVQ58R6TO+UH
j6adCP/NytHxdn6B+gwFKciqvE/nMpIPMVQ6WfR6CAklsSKM2QszVEX0TTZXsgGZsG4YiIMFjA0z
Y9tcu4YHsAEe2k95SNiSrpOK2vaxr7fOXLYjPe5Sug3Bf16ci+mToNmpfrZMt8t/GToLosoyl+tT
aIgeviz/4+i8luPGoSD6RawCQRIEXydrpFG2LfuFZdla5giC6ev30K9bXgfNkLi43X26lZivEe6k
vhGo5z0iaiBaL8kAK+4ZkFWFzVX0tX8zEM6duxHzAbRiePn+m/I7d3lOpM+6TUDCKTBUd0O78/Gn
dZcYHhQrZaLk8ykZcy99b6pE1b+0aBc/PRady5AKjxC3CL6n6EGmDUyCUQCfCrkU9Hu+rEt7N4e0
QOwWJxzTw+TSSwjnwW//Wh7TPe6Xafzg7ASWFKV6qIA3zNxUd9ANCS1lcKDjO1uzkWOHrr3lL3Zy
kdoDK6BOQLHaTN3D2qjq3JPBTZC16+nVejj695knim8s8RkwaP8iQBIriVMZ5ELJUnpQ+oA25DR/
yQkH4zubDI+VCfYndKYiDhY6fAM+dPE5qErZ32b0GnDINIMO1Vmu7jqA2ZKefkJOcxkr5VSM36u8
bosfrEccsve5gx3lqHB0kF2wOlHNVc7BsJKIZqPCMtwSBr+2bJ2L0xQS0kkhrE0HPwfQ90EhxBBf
RhCTXEMrzV0WiFjfdacuTADTE9xNuIdjGUflY32cMlMsDIlkqBhY6qKx95pb/RLzgBtQPExlUU3r
rgbkYyAYThgQxkO3WE+e43lk+7RkMpl+LIR3wQImWZf8IfOVJ1cSo0SttB8jyIBBZRaBGk9kBWBD
ckMu2hyIXJaHQwMBpeIkLSj82JHu8uY7mI6B813WGS73jHu8N+x1EiNtoOOhWKRWcFZhzOwZRrBd
gP2Uuo/AnIXu8mJIhaMYOg2Hk6QvrvkSuWODKy+17snZEm0i26gdfbEN8GBjCdNVbi18FGlRFMkr
rIC2/qLnBsfigpIpXrjtYrf0w3nOT5gORv+6IOHX5MI2NZsdANcIXor6DERsKBLuZYsOeGs36q7i
+SU87XvuZ1YJIR6T0Tq7MIuq4WOBoEAdFpmH3OMrCRv9C9+dia/MVEvzKJsJq89p6XGe8MVt+Im+
wgiTAa0gZXpqwDaOF5YGfOJ7fMDYBqybNPrF8NPW4c5jKB2Qbj3cDf68JjNcwjFjS9JF3Gl3nceM
fd8W0WwPbSnUUh/ZQw/Lgf4iNlVsXOb2ObPVWpkHmhWUfcmmaozKPSo3ZI3d3CbIJyKwM7zYldRE
+mbZBLV/KxPjigMvIeL+mUqHjeGH5xLiqaORvogAcezCcGNNkWTgJ6H+ZOj6Urumf1z9lXeJBKm5
XGzekt4WKhiefaCF4t5w+e9Jduu+uzUk7j/tABfmLuGq0n+atff0j0ZS0HnQIHLN/TLi4XxxraNr
kBr++k403XOPk+4W91qlwAQ+pNvG81NqQZKceoIHwmBwkrxMl2YZ+osFGuSC3RjIccSxNcVNL8wO
99SWEoLprGmzX5PTOsUPpRfH+W/KVqZhhEteBRJCUbBTfe7rAd8mAvBxDbDF33HebVmW3BRfoJmA
KOSrOEpKjZq3Tq7j+gjsOqvwTtQ68vAYkQ0rL6Ck+N2gLZlfHfhvBJ8yZ99qQq6b3D9E6ZsjW/IY
KHHK+vvmJ0tnT9MQBG9M1ZDfhORvuNc8GnKvVjYxe5lgVT9MoHCyF1WzUvtgUCw3sJbXdifBgscD
1JlyfwKc0i5nwE545Lhg+3jxR+7P8y7KPdxTRdFH3HmE6RwWIHNDrBp6nxfw8OfLWyXyynnynbHR
D77LYozXP20G+Y5xrrbf8HYVLKc3SCwWBqweRI2W8CXL43C6J7ogbyS4gIFAXpGkVdgj8Z5KRD7i
RVMisf47VppwOC+uBpfr01LHpDlmXfSktE/aiI1KOL3n6GVqe4Q8tYP8H28CQLR8+lEycudtQl7N
BYzY/jiNEiqJjwAVcSlguXvqyR6vZNG3k2Hz6TsnMHlUtBx4esvlTfG/EbDizbFeHWmJIhhqv53f
iSMLJOEJrfiyYuNkp0J83x7iZsn0T5Wg1J1ckC/BaY5R2w5aRf2mI0Vtdm8An4SfjZ9DkOAOSk/T
lfSfj3lvgmvuHIkPuwenDYbu1Bpiz9B5gJXfVV3M9syH1mR3E4a7H13UNVSW0VpzVJiba85uL2t/
xxM1LwuuQ/z3fI0ITs4+y8lsKjHiDJCiDlyxKgkGEYjwmTXM3J6pAeCNRh+a4z3wfeUlnNSd8m9q
bFHVYpLt4tqEiHV2dmK6lEZXzyRmk8x5lLrClgSlKRrORJggTvsm7MyLzrAw3Vs7uCkDQ+R+ciso
3C/tFo37YyIPSy2cKEF9VgsWoGNVFSySRI3f6yGbJkBoscc0c1NVzs6Mw30W5Hg8+HkwsF28m82S
h4dOed1wxYHc/DEVFCRkxKRZMKlJXjbtWqSkhqQIArBkkMwpRFoz/zEAWLfekQ/Q2Q3hpegOGr8D
nl+1EkIgWC6yiwtWrDxz4SCpyQ15dp0fyBZD+UsAp1R3E1IRcpRgn/qtdVws4sls+vkJ/kDwZtp6
UkcWa3P1HkMJRjOoWo4QM47MjcpPIqwUZWNI2tQsA7/rNZUBEZ8wqZs7FknlclUMvdMd79m8e+be
wYU9GXD5xaS5wjeak7iCY8uCSBGzGz10IkeK0UWyeL9tMFT1RddzziU23DC+i2De0VymBcKinriY
moho1gEFvZQXiM5FeiMTH5sXOw7UdR9ZvnGKLmWLVmFXZEo+SweHQIWJVV1Qa0v7UzlIaX/lovme
IyY2tPDUmAGh6GeTrU+c7MR8iCM0EX8aQaGzrfgvXwp+S3hZrOZBjVUEThgJm5scpyvxKL+iw+ci
tQeJoevC1f8zWJdgQNL2gL+aJRqoZ+tWvjIhLew3XFKLeBlAmv/C62jM0fQLEwgtTxiEdotnJ/dQ
4p/SWGbWGU9ss+ZPjTtyQ1u8iWivRZyreBq0+4mxeDPuNXAsGagr5bZ743jxE1KhQGmFBtyf9TJ5
8yMighIXi1/GHoqZbOTNrztRnrGziyd0oyS4T/OWUTfjQvl3mjfTK29rz34Uq8n1E0xY1uxsc4jO
CzxWNZO94dCprM2zzyzu7MOkGiIofW7W8L5wNyce+BVGQKUrAHuF22yNMM3APhw3SxaDUtuidjQd
si7JKMwyx+bf9dpPEcz3k+P771YpfgmkUvMtyfPEeesCyalHjFyxFMal1j7M7jC312zsaaCDzyUa
B7233M6fbGYnDvSl9ECDsbEzRhwFdhfe5rmO9J7ZNx4waU7mt4c9JuQilnPIll4pPyIOf5LadFP9
YLgH52PjEUqiTlpSTqGYIkBJA1Ejm9OuseNdRkOyhw1+eGbiISvFPOWpoxx9qNDUW3LZ7RmR7I22
B3SxpMEnBfQnnsZf0ouH7RGZzfBOn08p3nJFDORH0Q7hQDEjGjilPrGDVMAiMSqeyC1sIOo5KW8r
GPZz1MSpuo9kxPQ+eugwb3WrAo/pfUC25bHli8Najs0rDEuXNk+Wq/G9YeJdr43K1RfhGgidqg9y
fY/pNP2KifulJ78IXUFrT823pMt74d+RkXWDl6WCNvaj4K89PpbjLJvrHMu1+yHItGn6jaDJ7jNQ
ugGdEQqd0AwlzWXoxovDUUhYIzsYQfYSlhXLNRZbWLjeEGc0D11Ql+ujZNAPzsZKjEUSizlGMRZ3
+PkVNIaqKiP9XXSr043HxsSqfqI+q3f/jt5Ur7dxSAMPylJr6W3i0jd8uesM+c5iCfYe2ZbW3KqL
ya+wcaN4A3qwnWXob4JuXp5MtmyBDJj/1PXMoqseQeyzQVrCBno9781g+eXPPmt7DYO0PHX0eeqd
qsdQXLjhelsFQJBh0Bp8GOJhlvj/ofQpn75jgJFAUCGXcQFy4dR+4IkRhDLEHMyXJFTTe1UTNIT8
KKVhMKyyk8csUpxJwG4rJ9arv5G9guGp4Obq7BkEeQ3BKZXy3C1IMduih922ppnjH1qbNIT2Zf+R
ODgZ0j0WiFjcZ6Yex7saD6J9rkYnKO9pu2KVI9ykY8eUKRlEt21aTW68TEjcJj1gqUuWUwJwaaqx
ADrbxu6bD0hxoGu3xe96gJI0N484JtcSF/Ia+W+ZHKfyjmgpblX2/Z6hPEoIV5HiHNM8/FP4OPmv
HIUINySk1JfQ7fSVQdsvH1s6BPwj5RH5m8K7mb6zBW+KU1L6cfqkadxomIOZmfzvRtFQ9Fag33xa
1/VMgcxYuc4x5sYOFKEWSfbkqp73RWbEVhOQCxXdBEo/nxZ/2PAyYbCaP5VhkcXTEVMA+9rETGx7
TS+Ne9JUibSvXITI5GIPygaNndlzgUJ4LCb+Gz0UKzbLLj0uLeCoGYUuyvXrwkofdLnH+7Yw2JSS
nmblbIeXEAEIYRy4k4zcFIJHyO3plYBh2lwI0hCFHeZgbH8ubDs1DiuSYevBTPkg7oUyMNnxubBk
APW5vcrdbSDOwnS0Bz6FBRUBH234WjnudqpazxuvhEp5VUxe4acXL4dq+yaWVoFwbQA3QnOGtvZX
TIwSKAYrZD2fpHp5nJJqct+iRbEA9PFWBU9e5fPumjAbh6e8nNnBCq9jsVTGVgtCk8XCPtPIOLii
lpCf8PEjUFq59DZ56pXilQzAawnP7Nwrl0MyMFV6nFTC/N75IUuZwSMGfYBXJMShUmY7zjUgze7g
LvS67NDBAfDt0nYkNsMhna9PsHT92dlblyKDx0rhwWnP/N5L8ICTeVlft3Uk36sqpCPAji2kcBZO
ekl3xBM4e1SRzNNlQfw0D70TVO6LDBaVgxhIQqQl1Qiw99TvDc8WHkz5IEddoLkR2Fe4ZHixEE0z
eThf+bPC6KqjIu6uA7GWVw8Sv3P2siI+sZkFLOjz04u+xOK29UGwXZvwtIzqgaoS8itGbBPZXDls
KNsBH3Q5e2N3tWnDywT9PL+xR9goarKz7PTBTRfqqLCgbMb7Drs6Vkz2FE274XwlJVmYJsIcwaPJ
Msjm0+Ca/JkhkjxsVo1TzklLRMw/Za1vqwNIhBQHkmrb4ZfVkd+6xy6z9XEZY2ZbPJyQxWHKJ01x
KNJqTn40vRyclxxSnnchHccmV0yE/g8Zrl+SmQV0WcQ6j+Nb2rwc76a5tfgSM+gGvyyZ+Y4/H9Ge
pee6epF3KmBw4UTm1UfqcYnGqjlOdCsRN3OiQrzZKYzsL9EU6tlqwABvzJF++hhiL57dS12hBz8x
11jz0XfsTS+FxpuIm47RaD+DFpLdoezzDawgpiW/rVw0FnAY3AUu6ai5bU7eCInaUGNFn2Rekgz2
yWayAlHA0ZMKqv0n8FLTnK3gG3+u0CyXV04V/DiY2/rglpUVSbCxAiDXLc20UAyTlMirmSVLhscz
WvV97BMoO0/8s7M7lEdStZOe2A4giKfeT57aIH5BiPIJwZO/M29dE0Ekzlwf/dwpZi/gntrq5VGs
sZe9JdvL+wiLQRe32Ac1ed0o0bgmdAgMHMJzHpzlAGGNqoBV+8+UWMpfURY37XszAOI4WSvD6Dme
SbLuuOWnA585guIpqSAPvPSWOPUxqgsWtboY3d+IyNhPST5hp5vgUpR3ejZedsMNS+C58P1JvY9z
PPlPpcQ26/ajs56jbuYIF52x97U741pja8vaefZzRnQyndUApNsbqboIJWRkj6ZcnOv0N2qsF7IB
s0LV1b9Ol7lngzSOtOriEWrRVYvOsEtpGYUUGYKZFKgnMX4fGH/HBidihU9n3/GT7/cJnxRcnoHU
CrxfTEgSOlMAdY70fiz/jK7T+M+8LkDNCnil2bELTdAdcUwYeQTF1/b3OldkSZnLOHip16N5amdg
tNAhnNI3fzbzBnYumqCko2PK+RgQJ62mkKnqypPsgjj7U/Vs2aYQRspV8aJ+ArbD18duXUXvQUCZ
KcBtlMPpTtCtwDRB/Xn7oVjnTV/0y6AU9T0uqmMvLN8EhgYnsRRZGiQwn67Y7BVzhsq+s9tr+GJN
Fk5Vjqcq/RAtUA5IjAx0ocFWvMVQFvREC2zorebUDdjpSKDEBDeD9sUOkhcVB0HDEdqTel2oWoZ5
HZBfwaraZOeJxRjmh3UO++bmWtdGjx3dGfENOiBctIyALaaYcOzFMYScX0ETL3L1DFVmCc4o2TD1
K0gbaP9BIwA85V0Iw4yV+r97jyOJaetGMtAB2fUEC25nslX13bfoD96PrnBgWLceqqR0K7Zox7jA
IQ8dKtQchAtWOUk7h9vZtwrzffZuCuD3UHTYtj4BWkBe2W2ZeQzAiMryMPpqBo6GDeWHZ3mAGX6K
8Imuhtw9I2LAK5jcljtMQPKHXKDDYPUOigd7rOzHyr+JKZgoWgrasnV3bB14smh/4xJjqY8FjdAx
lV1Y90YPgtlz+oFTh1c3+x0i/EBTvCdNxGjtMAcGFMDhdhsBZ/HKgoc1VB5d6LxPQkFHN8uyRAwx
ocumFOAxVuEwv4+kysMfJt2k8JQilO/KJ05+WKfUQdYKaaM7sCPHJxBIvx+ubePNosU4sfK9TDoM
JAccOJ58Ct1ABuMOqDOllFzp+v5S+FAMHtaoNBDQIFAeZ79nEYa3LqTeD/oAtvh1EXVwBCnAUnZG
Vk4wGmzP/yUZjXDurHCzB1Y0LJuyfnW7B51Xwx9Or9J99hBmaOQtM6/8l9oOgF3LgvY47nkuIWhk
xMiS4ofGh+yYQ/gIjpKlz/IJ6kfl94apnSFLb6tQE0o3/osywHIN3Dhrj55+yyxNB7LUc6de4swB
/3kRyufD5tkp+drEo19eQ6wD7p4bEtk8Lq5JfwnDXLHLJiySJN3FT43XD88bKC24xXrL7QF3beov
hWVE3DvO1F0aGHHpf8lSSQuDmxBHu8VG3PHXEIH33LtYnO0d66QBDr6egwS4yOiW6jXJ4X9nO62d
gdk0nbetslpY7dP5o0y8M0CyN79y5fNjr/qZv9hNrX2TtCeSq2wWujbgnZWlWn8j1uLr+hjNiq1g
LRkTP/G4SPnN80NuD+toC4etqt/jTIOyG1aUCMQpLT9UVyXqexmjZY97qqVYcHdx5U9PI3bT6m6m
qNf57toSu01jVwJHJuTMeSFMhCAi1Fh9qXY76eqFbe9RjSydzkMDzgzlrfaKF/zLfNOR8InDj9QS
rJ+UgFLbssz59EEDZVw8lM3E4+RPaRy+R1GQee+mrIF7gKtw33FpONFH17TDe0HqFVHXqZDyospD
KRvWvLkkomVlqme/qK+UxeKr4r6Eu5qtFPoa26XZPWQZjUG8ccqA23HTrcQcmDOcxLxjVuvrhg4B
HxkOFZXUx7kZx94+A1QK+TOKzpc/g5zOst1AJShbC7z/zSOtQyWBdqmJr0BNgwxKJbQgAIszJNaq
vR8qrgFoz3Jr6EXLQn+1TCeAZB2sKTGyertvojXBK4Wu3FyLoRk9XDgLFLxjpdooeubbw5xvwrGT
55CdzXRSnBDQQaPO4gGgGFd8y/JJNp8GWwCWKkV2/r3JKwqUYx+H9IHaXFa8i2PFE17edXTZs6H2
HGnyBt5WS8F527kOflXFpRLdNypw61QIqGt6EmCkI6SPXNXfmjzNP1LDho1ApgP1kml8gOD9ScTe
LX4tLardj0hPQGgPdUmnsIRXSU0QeXk66KYT625vvteZido73o4Y7a/z5JpvMPSWioYw31kpSOia
wCubfcJyCEMIbu9V0PydTGCDUlu4wPHA2LdQxiO/SYiAzil3O3hJHIIxks/ykpBRWn9WQUFSTiB3
r0wFbHYIUaXBPySkBVf6k3dkyeQB0GIVjzULJmz5TCclNzEQatiHKGfi0WGxk3sffI3H5CtB9mz3
xUQc6AeLSne5AwO7OnsV1ybFVb1lIHhR9tNv5hYQKbTgyHymQLBmlvuK+CdQCoTcxTSPQA4cVOGW
fQ6g2ow4GwwpYAYfYhn1jnKhbPrPhYBTH4dgonh5h0tnQ+cyEddHzHFoDHB+12SfK7/6skmNKS1n
PxpealzTf3F+AjijE8c8B8zv8tmRhFufNqly3NEpinVQYA5/9LKGQp5kkln2nUe1ysH5BBJrKybj
hdAA7QgNFqWxNpRpsYxm/xoTgqcZbXbuQ8zXPPSzL18yTl8ey56p9Dj2oEDv+VHP9m9CJK+5+j6P
BBRAyU2CLkQ2MUu8rZU4EVMP/AuarvANn3DKSmzaj7GVww25tWsvKeQ7KoxlxxqYYEWsrjEvCiRw
A5KbvC8d3sSFF72eaX9B6s9sRjNeT9rVPNhoctjrz4GvH1BxSF5lNdUZuzEY8/4VDyXGuChL5C/h
YTLiP9dW0e22LTRXSlghOpOsvneGBBtdkub8SW40WtSm0kfACHQNi4vzbltlEOINIVQWwfSE5MM4
VfXAkvZcpwt9SBKCOnCRh6H9Kx2SE3eZk0UQlSsNWAbbH8LXXUGuDKKgbRr5qbyercpZUvCS3Jyu
x8pkKsljyn6dFylOlUxem2HWwWdXqUEUEMaLiFQNdy/0452Zmzi/0NJFfooePt4HrE3YK3M0czWb
hhHnYNISZ7w0LUWn64krDTaM2IByfnbGUBnqw7BOjdHVL5xJkE03ZZhxnyZnvPg7r6rCiFQNE4La
hVtgkH0HBQ4ptiNonPo66WArt8CCJIcaxs2K6QujGxCtN9X2rHYPUcwt9kpXm7fg+mIXMEMhQ+FP
/6NguFbJZWKDBRkJJ4pyjwQNV6Yeb2ri7NsMqkpza+fHKdHm22SlnTETXVm/24RzFFURtE3SPQUF
1IUvxcCLSpWzDtzun1GrI27qdQzIl1ub/UhH0r63cljaMjpmY7y9NcKspzq3mwGlUT7W2vkiahOM
lBP53jxcWqqNlHNIyDNV4JvzrlufGcE857cK+pramQReU8nqA088jpw2dGfQlY2hPGotGo8v9MQ1
If2NqALkdLekchI/4gEuD6TQxmJUKsZ+ecshETcPWdARjFM63O6ulUHAD7jTxNtoWhfC+Qx4WOjs
IYCLDQss95vqqapHXLLecOQeas58CvpnOLhV91vpmd8RvfOLh9nRZ1rYsz+rV2x3lk6w1hBzVZxc
H/trPwy4dalfDNsbx2gINgMQ9mtQbpZdcvfIWNlWzCeCTp/ZGHkPJu/yDzBamOi6eMShxj5/NU8U
UYXNPsVLcoV/uwJFoeeSIj3sFBoNp2SRzUXdbnugsIbXu0f2pSxjTNuA/5mByby4hYLrdrBUjrd2
j1NsEiA551CiJkdeH5H/D9cBMcnd4mA+TBR4CZ1LxIGLyuRy42AsewsJVq8HBCeQ53kYuvHdhMKS
HiV7QWrweoEc0aQp7WZo2on7HiMIIjWuzRo+Jj0ucejdUzhi7nNy+adgu0m3DuP5SyyKqLk4Ps2l
x4BssXta2L/JdzHFy3fC5YhH6dKT6WkW4W4i4OzmFgjY2CEkRfo9MZnJ7i1OEP1SGW+pH7pyCfqH
bsxTtS9wt5aHyk+j7Kr0GmToaWv4hwPaYcnmxH59J8p+I0aVG/gg9rryPVkdw3jDL58JQ20Mj+wA
qzRquRAgqMYkwAJW6vQasMxdufP9BRLFqsjPMdEmQ4DlG84QK01RdFBabcKS9IEEBOCAOKrV7yTs
ujO0kan97Gc3uOc77vTsxwbPHMxKCOHEkTuCiyDLtlY3kg98l9p2Bq3Yk6eAFprnlH/FYnZuft/O
6R0GqVY/4IPmo8AzPPwhEGo+aenmvVWtDmqbXKMwu9MpIPlHv2YrtIfwoc8IvPyrNV+qp6ZW0t83
g8bRw3JfmguYS2u+FFOMhb0d4gv+GDG9focUy1xYjQMnEtXnQDYYXcOnoM0yKs6AifBXXKYRYUky
PMJXdmbVfjWeO1TfC1/Kn2DgmgtJgqJ9Wazbe58JjqaBwEMlYrZYuLALtpv02uf9sSvlkh3UlA2/
koKj5yy8NnydOCdfbKwIi2xY4okZdi1/NnFgcpa1VeC9FMDOeZm3c6h/ygzQxk+omx3KhMNaWtIp
1XqYsJOcN2PlxoSau9Di3p5MBEE78UGTcTPH5fvvKsrGCMNt55u6+tvGAVsV0LPTq+uL9BV7L9NC
p0GQHzf/YHctA1yVeEg3pb4ptrYAwt34KcouTIm//4N1rn3P7vGApoyroo/IwX0K2kuxPTRo8eJz
445NVBNE1B8Jn7dI1G/0pbxImKJ4xrsnKAzJ+Jyz06QLk1JXa+6gIHTpPXaemQzmWvnMlTBnaNIo
cMUMwz5Nctd7zvjhjbioJW6Nw9LDxPhD+n2c3xKztpnLq6HU+W+zxDOrB9TKyiclFRRz+GvzNXDm
giPQ1V3tzAk1i5EKnXuIHDyc5PsJRnxKCVPrA02+ce4kO2YPbVsYban2S1KH532QFxcv9K1GyQye
AyL1/XmocuidiWaNGmgvEXdg9Ov0QC4LX6CGPUxsoNCK/U+EFN337KguZsi5yIDYBKsuadY4LCX1
ASyXk2I6hW4luxOONfuTM3njIi4pT5019qeWPd/0eQOyPrBlSUgIr+iP1XkNUz+6c2OexIecd1nz
s20DspMak1bwmODYuIZpJl5p8fLlUXml+7XQnqFfhlzxyQoItNuckKHGLbHH1jEkKbftX+gX5Nzn
0ZFEhbJTWqJs6j7M6huzh7zNIUjB7SRD6MfNz/lSRwRgsK7zEvb9CmkHH7Htsv4ctnX0dw4JwR0a
V5G8Xtd14CIyKvM7bFl5YwtHbD7kGEpuWRuDq52iLUYQ4us4gVVi9sXcho6hFrej6Lhsm4JvKfrN
TjIt1FBNNv1pSosu5CRqGPOaZnsnJB5eb9xZ0xO/1nzTcZ5eQBaa9i1MyamB8qfmhp9KU0wdVvGJ
7t6144K+a0aw+0E8IykIt/MJmjhO+IxtE29rMPLIPiR+wEUjUmnCFbAPh475CDr2u8Ww2F8RGMYI
G74TsPJHYItZF8aYODs621LK2Y64qHGiaqAlPvdku3Jtww+WU3M/DnT87lOEqvpaDYn87MEr9Cds
bdY/cmJxp8Q8CvmU911YM5ukkRz0PipG7b/mVQQ80sRkTG40x0fh0U9doiLW4tUSUDWAEcDiKu4C
srUD/pzMGU5BuyWMLbJbcwHeNkTB82Ck77u0wQYgGQ/IxRaSsk9AcM/LIenvmKzoYjSdjD+RbZha
d3iLK3PvYTWpNm5zb+NHt95WR0s603+FX3eCYA8qJoiIbfmAre7NmnKfgY0AbRI/2riBAaOV0Uri
2e1O3IiKby62p/AqjMimi99Vy1vBzzRCeZt7qfJdb8zg3iFCYjS7EJhs6YepJv7ngPmJHCMT3XKk
uS/ub+BnyvKbUyecsK0OU/cwr9lEfTSSTflAwhb/FqfKNLuvwo6Egygfa0zCJ9ayGnoir+hFXxFD
dBrtVbCU0WPmBzVITsqmTbZzMbx5ySX2UWyOsWF6u7EM9PvXVVhoqcjyLe8cMoK8rTrYCPpeRU5O
1bI3bJN6xWzPTUUkBauFgyU4F4PMa1LZfVVMweVw1jDz6SYn5bYeusHT3Dao2SYHCpNnrm587Rkz
VeZiqtKV4ayH91GZ+oG9zDi+0GpMhyRnHH9pui24rKQ7zBEU04M37tz/kjLLzR9mSAReRNvCQ0vU
mfgMqyamIXrEeXqfDCGZ+cyMXLKSUILLZEns+OWvCtCEf1w0HoHwkHgiGV9lRo7/1mH/XH5x6LaP
Gu4Eoq6u1dvkWH0zLOou7GowDBRUO4kHTC9Bdj8HMGme4QWp/JK20xY99oIhO1Yh/0GoPBlZ1KDB
XSusn/D9chh+2BSqOfzsBqTlhs6ozZWhPMwabPOJT+yKHiIFNYmUg9DN3jAsoXnRUFtDutzDWVFf
cyDgOlOekf2s/TEwe2yhcrhfw5DYchAiX3LgtkyajUv6idMOHbUqyLbAbCT719gh8yA90P6Z+RL/
YTdOLJGs8HBZUdpckHkk8k7Vgl67zV5JHfdm+mPookxnYzOtC+0RyiMQsve1t8V/O/YvVTawK69G
f/kZ6c3VlpfFVunYJRRHjtQ9iMvCWWbIVEuSnzoMUEc8sV322a9MH3WTk/qvBwxR8OHYOuyEHt35
VWCwrJ8zwGLTX/Ja2GEK+Lb9T1KJW1MKAg321GUzX2CylrcsbwtDJ9AKqZj0BfBKYyqAd9aili4m
nu5ZXSM6MHvSbVGla++i9DVU+Sa0LDwG5C2qc/tvSSmCKHHsibt5Qnf5UrNlFuTE7QFkezT89gvk
H8LsGfdagLaT3WIHtasclvyQY3tveqbNVFxClN/4lAaFCs9j7CzqnK2a2MvCk/p7Cwgm96LbxrLI
rYZfpCNRQIBl+X+9ygnrYkc5US8fOH5FfSNgucy4fdbU/cLCO33L8KwUe35Q3OG1UpxDwrFR/oCu
Yr4Y9/h5a0U6tal4oe8Tr6wMhfZO87pIF+WwL9z+Q2U5ir6/CAC8QdW+E22aDN6kFClLobyA4HO5
qECtioK3PJiQ41iK6Q8cUqV+qjJHPhOp7izmGwFyMYOgOIynJQ1Dzuogqj+g7TQvE1tqJnagMe/J
NOGuZdUynfyqwR5ZmcjzT0R16ktX9bl96wTdYGJw4QGsOp3QMP6VhxYuHhSqzGT3nRULDZBkn+Mq
exiD1bxqvqTE2TgG9KkWLIKgunjreKB4m6tCk9FIuOC+sPGeqz7QrnvFHYmGDdbvGukqGOQTjaZ1
/lC4W5o9xLmFYD1gruVzB6O7EJNi536uZyJwYP4mPOZ+5fiMi/Rcjjs3yMInu1R4mYDk5m+U8LAb
ndwUdtrUY5Y7ZzU0nj+QSbHWE3wkpZvhxEcUh8CLtVJE5nvG+gB2D232MclTKjZ8TuIGzTSuvbtG
zSRwPbxU+6QcQudxy/TmZ/4dCUwx2ArkAIBL86SzSA3/Q4jqnYswSjhHEQpO8r3sUAu+0VKU9j9F
z8b/m3IEfMIdz0tTgoQvdZPEL2yuMLDCA6oDzs1ydi1UrcIk/y18HUJ9SOmn8JIHFiP+9Eimjq0O
Fv8akiYJPHUv8gyODx40CgNekWnztL5DJS7bxxgjw/jGVmXoaSxut6EOzOzs3fsaJRYDXYfyekfo
nnkCR7HrPFJX4dgt5u6WPr8lHLbloNNRjM9TBzDxK5AWijcfu4vx0bgLpyUBduUs9pU3rOi7nRp6
mf3P2Hksya2lSfpVrnE9qIYWbXVrEUDoSJ2RagNLJpPQ4pwD/fT94VZ1j1XPZsxqc4tkkBmBOOJ3
988xQvqsfvcOpRKKQxmesS9DtLGYn5U/k9LfDK0pXE5KHPqvWpKm2WNCjJuzNZNrXB7wQZz0QhC0
mk4djDqIu9gQshHjvF3Gc1hPjrkwPxxq/cLJGDkVsJknDwsC8/yI4E4/q7Bgi4UjVSFgl+E2FiMm
SHPWQ8ByuEr02CF3idlscnfri0LHc4PReTT0DONqD8nDucyTZpsfltnOr1nZGcWBw19O9QAXQac5
L66U6blrYUdQwlC19ZkAE0w4w+yn8XdBE3odQbhhLGIvDGQqTIur7W3NZfRLic0YbhEnbD3w8fUl
1oj5qhfSPYkg4G7kOdUsbsiz5JINhAMKHkIJBg+JuV27AuNAPqSYukkhFVWyawjp4oujxHoNQnVW
GbyZtO5YNUvUwrlAGml88Odaf8t8u6ypW4ax+GIv5XiZgFCZ64DAkd8OdCN+PnLc6DuOTrYcmKeZ
7IjfAbDYeBPfa2L7+RebtFd6a0DCG8jSMI1HVrFNetyxW1p+7mGDZe2KH+p09rqtoRV2UVBhI9c+
OqEb3ivrrbGrp7btb+ug4aZiWRq2V8hJJMCpiEeLZOq0Mq70kggHBGxOMYqBIVMjymXFllE1U94U
UMdHla4R27ImRg3OdEqpbqspWwdZFFTOZZQr7ifhjoquHDNY2gOHMIIn3k5oJu3sU/irKtuXkZUh
9237xcc/XoHI1jYVeQ8FvYhRyU6ruHSALdafYMbi/i/kpM+7hJAsE3GvcPpzUMwknYd4FA+k05b+
hhSX+WbpbFMbG5fd2UjyhtCUb5AN9gfdfmUfNEzOKRQyG5yRCQXxdwo9FohU0yTkvUsI83tBErDg
pCOB3SQOA8XbbID/GMUOQtomx/QbgLqyDXEo2yFf0UY0PW5M01LfPLFO9giCdhFvxcAF9gBVAasT
MSu+3AyRGfqTjhH2fnTylkNGYzktPFqc7cBcIElkFgwAvw7ulZJGucfuYFZ3I12czotOq4dgoy/Q
oIF/aD7yMmJBIl6EyiTOxs72KN5GSyFwXZjY7/rMM8vT0uGW3pUGp5hHMxgxHqVwR8VFDS6QQlOD
6HGyMACL85LqhrlNbTaGb8bNne6A12wX59eMkJA+MPazWdqcKgOiUrTZsANS4kkCjoNcC02bmd5c
siDpiVIWDjCzo+DzM/tj3ej1oGbLTWXOfNflp9oVS8UMgbVPxLd4cdiK0Z1mdcHRRNwSGNiUEQqQ
nM1w7sxeGEPm0mlnAB7NzKDE85g5QQ+ONlA9+8ySJjiEhKV7nz2n8XblygEp8VDZN3SxU7PG9RXk
EfkcNm9ccavVGZSdOGUZ7W0X3ckhk/SkujOqQUd+lTUFXUAE3KejQpaeFSbS6sydriyaMoF4L3hS
K5PRB5nP1ZwABUZnVvOT7mW+WnDhnRdTM53beSl5x6jKYCQF/0XvXjgDc/0WiQ/mhwja0O1XxsJ7
bBvpN88XZ0sfc/2naeXjoy8bHhHRr2wpBsWUt48MQNiZcWpqmx68bREWYuJKiw0Nswlc9b/umCtA
p8p0bEYNxn5+WNPhwdApD2LlWvHimxR63xfgRwSXArTbW8l8QMPkmRdMIhwGXKHdNvLDVyI/ocCl
WgTezaUZ1lIozSyKs0A1hAfEfHYmaRMBfWOG5uoL5kcm+In/mviuOvVkW+dzAjD4C+s8meostgo2
PEFb2er1I12hTCrUIkz2DFxHiJUPsQEQY4tbrW2jpDC5cVUMyKlQqXLvOcN860f4rsjuxabSPvgB
/asZwC7ACMw+hq8pE/WZcB/GPrypcC+wQfEvLDqNiavhqJdqdPDp4ZaBigy81v2p65WyCVUxIreP
QWnx0WDwqqqTpEUWnIPRwvchQkq1BrUn60UZEPVGjTBTGQ3hiD9xaeZo38RUoe4gXWMK1uM58W4L
C5xECLSU4i4ovuXZhEKgjoD9GQPQeDMM4HgxShL7DE6cRNlsY00jPqj7NidbMWJv3CASKPrdZKEj
RvDqNNbnghkdC91Dq0+cm5TZBhfoiuar1rdEBT2OUPa9biK4R7rZps6DO4ArgRC3Ak3mjHgCQc+1
KAnE9HSBalESVOnw9rjWTBiQg1pxH48Z0BFsDzaWbHKlW5Ay/BhqZrYecVeZp0vSgR9YtdYZcWu1
+Amz5ObE9MfeUvg3gmenIqs7+lig6ZvvB9hPRHg4dQti0uaTnRccmeNJUD0XYxb7mdSmduZ7QjQf
D7P74BoTF8RGZPi5M6hpTO/qsbbv2Yc4RbpYfz1Yly05D1UbTrfh+VfpUaaOlpznQFG/U4wIGZcU
yxE0DHxnSchM3/iYyVBEivEho2KZE53zpzXwwzpPJG9GfbCvfaa147XIAuhqeYD9t6IR8UgMdD2G
0G/BuRIHFOsoXacNgEUYSV8F1sEqXIbGvqokD8x3ryY8cfYR554YFxS7OsjZh30fBuGmsPLKPopA
h1Vg4url000CbMzx0oyPuW0y4tdVamzneZIT734M0QyIB6kZ/JLT9NqJFX4Yt4hVGJgW5e5tGnI4
7RGxJ/ExjcoJGTKXfMqqXJNEwK4e6gRj3U6MEnCNTcOExRerjKndgHNDVniXM1bwXxkS0XIARgGI
stIIqkTIic4BH0WLrTm1xRMBKXZ2kzeqeOqpd1tbnqYVvDOK5XdMGIEitr4vqKSGcLfvmwWLfB7g
4T5RKKkORflX9s6mlgCXdovBjrSQ27GCUHd5pLSPRKKGykGvsUtH7W0Cck5wo8y704j9gCtBYfj3
JWJEB1jDtd6FYSW3sdenz4byFEY4C1rFmnXsJ/T6Jv8pbEHXrjNplb8h4iFZwicjaGoE5sK987vF
aDdSIA4cY6UF91g9aJ4pOdI8jQmom7AfPM2nuoXdgxNUHOxJppIsp3IH9awgW4bdo54x4HpuYIyP
C+NH2ChdD/vek50xAQSyfeyqBzcusVl5hZCXAMdZf2fOE28OhIhs65k4lHY9M177ljzhoO1MZWQT
UlY+YEKyYXLTtdWZH4Rqxpg5denlYdtM6/cHwAGFwTSIjXi7GczvHIuDZpvPKLfAaXhUhNtOnw6d
IVTqlBn+iaAkF0+t9VBqG/pyUT7+2W0OMIs8TkwTXr4BEWW8KNmIu6GqMKkQSbT0LTOIWoE4Glp6
8yi5+JX4vdYfm8Fl2SXThj4yNQ7H6wYADuysZuDZyEnisChnQcWSo8FvmNn1zlZdc7nE9KN1UcBw
fjn6iPffcuox/rYd2vhuyjPDDS3yTa/ePEBNgXdvNL+CNq8Zu1JN6716ZEt4RT4kJnpw/eIUHiBM
02OV2zolgL3WBDtzdkSPyyvDfRjGZNrVSUu7lm0JAFSHb5TILymNKnZsTJuW8iiLMTMJKrjgCspw
EpXOaK9zDIIPGwuOv3utIF/xczLmoPzM6PNjAMvEltZON1WpOFbY3c1T6WsD6qmiaqO4U621htOn
FMTFaUq8ziwiXN8uIxhrscp9Bl6aTlJFMF/hDuTBYcSPxldwvS1OZC0BBFTtmPFW0j1OMVJCFety
UDKXLdwjmojGewgNWDUcfU3MzSyQ4x7SY/kM1Q5TiK80LE32PNh8l7FSpKcMIWCivUgyWNA5rk6X
pud0um3whpmPdtFh62KeiQxvszi9VORYiUDljovs7jp9+VQzha+eNRoLpg+X+OlrQ1p04YGTI6gG
GjSwW+a9+BK1PlnsmZlMDMZUFB6zmC1QDH5XYuxGwMVziWXs6Lb2QJEoH42Ur3286K6/WduRWz30
CNDrIQQ4n9O27AckZZwPEG7BECTXuBuUwSDHEktx4lmw7qqkHjt5Q/iU58t1WF4424jRx5SOlJ3Q
kseZBJh63eBXjSpwqTsdA+QLnjvKmKQyxTG3GTaVREuT0nouQD7XH00QUNwLLjO/NKmrocAK0kam
JdxT75uTUR1sS1ELQPkP06NtUntLcrTaSQN12eRW9SlsXXg77sBB9hNXFcNo2uCt9rF2Oju5lqxW
43spPQYlqOedC9G0w5bnXNMSug9EwPWw6vc6f38suN/+ZkoW2IozRdcy8RALKunvfuAqAVxBYVcE
pWHZCwTGbCiE+9RLQnDs1AOYZebJQToD+fbNjooHr6ve+hwaypmnaFIZnqmGSq7QLzm6nlDG1/Fj
4hiUd4gyMGiyCRIUgMygTPmun3ofIE/fi/GKVaLUZiIAPD9aiCslX2M4sJz8/lAwd5kRPJzGpZpr
kT7L06DPhL1G0pXqBbWh0a5e5XvVYw9GwCLGY3ZJgdyDw4PZagK/xSQqFWOTzslJ3/eu7QbUIHEz
aKYjAtuY6ZjgVNa+A5Zj+I8TqSn0R62tDOlsGr+S2vuSSMM1w8WdEyIadO4QCeAL09TWjlYyp5aR
qUy/ftAou2ggExh0exHBKbWYL2sJMh6xLvYYlW4Xshpi3tGZgx/mspg+f2r2Qc7bURnXToULC1f0
5Gw6MhR6FqWpk7/nlb7A+uES/5TkaTbjh+qad4GKYVoXKlh941S1BgVBNc/qpUjx22507mYGvlWP
KCm4FIC2GyWCQuy53w1NsE2zBQkzNIRJOGDbWjjoHjqJuf+WkXtHjxJZpXH4Ak9pzV+1S6nqhZPL
Evw2fTiwYUctgzy3XDt1Ejisu6eMlBE4WI9jBY8NucdLhZ+1vVXUtMjdKJwR3U+14jGwB5q3FYQx
jyBPDZkwBPk4EynKsLFfjVjK3yTAU/thMvMFQ6fS5/Iurhb64u3E1XJiO/RDHlLGuVSiL2N10Wqt
+kU1kyr39ObqFjk6x6O7dmRSdT9gsU8Ok2AXqcPchNV66yjGf4JRcpWabdTZrvZJsbRBlY7kLXyi
FJ3DWojXET+9T1QYIjBmbH+HlcnLfyK0OeUNcyKdIB9Dck4EVZLTTM6QGwQoNV2oKlLF0zeVeSXJ
+5Ij02JucouSFGyTg0mrs50wOQwRmeRVz6aRZ3Bgi2BkhTR5W/gS9opH3sI6EgCd+chH6qA4SKlA
/h6qfHooLGRiD93Z8PstCm8QUGlBIVN8R45Ieh9E6QSou9gvPykaihUz7UQLxqec58rhYdK1edx0
kxxcaNd8XJtgwBF/sb0lFrfjjIp3GfrKgjEJxt77ztDhrOd24pyCLzWG0RHkhGGCMNA8gWMxcdy7
QA6NB8ps0qjRCLoWpJrh6PtOBQ01XVPKOEdmNEyv8mJrciinr2eVd4qk0HCFmJT+bDzonFiO8tQ+
tWPt/4xJmeahIfUBz5oyMC/nmWZHulEEb/ViYo7C9BQ7G58R6LjHzEefq+5o9jMQI/+JUEHHqJ3N
utXt8bMFA5xGC9UTkEB6t7BPA3YxwUiOtZr9vsEYSmzWfGZVmG8sf4RFmAPapeK4godD2CfvbxCA
qnem01oC0kEQZgDgWf3GPjCfG+EPu4x7z2ufZM09Td/ObuAscGNg3L3V3DJ4iZ1xeu+5LFmUAsBS
YLhUZJeJIfGnz/IGuj/WE/+gmXZDdptuRYZmWqJ7nH4haYTLKLufXt36K1vTZ7LElafd8Z2j/K1E
Kf6GPCY/zFJYbuhlafG4uhieKO41n/CBTcTEskQ/AXNiQ8NOwKWq6ZLbslZ0DVsKazv3SeA/2Yhr
YaRn4bfZetYZAktJHk4msMjVLH8TIp3OHO/peVkUZQ2cfurpWzP6xN3aFRNPmBJkfp7p+g5m4kQY
R3hlviPke+q84rG3UiYrq+uXm3hNWQHvJT/2dcDgAj7GcsSHkTriWiUQPTjXOMlNFxMUP0w1/YFb
DokFbW99An9VC5Ckh8Ic78hNo0f6wm3CSisd/XaRGdiMTY2HZbnOHMzMLBzEIgGGK9BRoUjd4JfT
Ek6IUla4c1kK5o+NxGEWli1o08p3sFQ2rsPFFM1uzN/r2Ew/E9MpLpVF0UYoA69tDygwFSk6r0r3
wlvFTqairXsIcn10d7T2FN5ravbVAQ8n2zvYM+93QkUat9EChnuEKpMMyFHDMt67plaSuU8G+wg+
KJkgYjq1vqkZt7ObwqLziLQZE6HAyhzp/Yxd5dLQYabZFlBFRQQs9ptLW+mzFTI9qOwoKGtHHFEF
iKyQDGN4XM8CdCCxztJAFo39JQoYz5XhkBfGDZ31U+RBo2TNc0tfHRd8eh8DpBcnouudVaaRXqwI
ao3p80g8qox6lNjm6rkDFqde8Xd+ATcvCHmpwvPvMUfaQ0QbvWcf3DL3ta1WqA4BPSfgvPqM6BOh
GscGqk2HtUXCsEpUE1t74XtDdeboYNg4lbTS59rhzQWv9ZeMYRtV+YZGD7thrCsQ17oiKGBptrqO
TukGG79z9V8WxKFPLTc0iCKJ5XyCje3B1Cz4ENFJy+rd8w38yIQICT0OWFDhqkNCIBoKg4fq7L4V
D47TMbNq6h65ODD90yTnzj7FBY7PbeDYHGpyEw/WFg5Dh/Jr4F9DDxOafVe0o/lTjW5XXwjfqOza
iE57NzSjbU6uM1W33KkQ6skL03cEu8PGxsWljBK6ZqaRRnYWjdiUEWhX/DXyazY5i1Ndq+nJxZQ+
y96kiSnjTIVzFW+PVn3qoggKzq9c52BeoqaKbVZxKd8izFZX30gF30HKkS7e1E4JN4mUxbkbM9ej
3LkEy+ySFH1QfZ+emoJbW6R1QX7F0CCvDte1k84VaDwEFDQRNcIJEcNJbPX0OagJSX8R+qinmzpB
PGOe6xRxNJlLib0oTUyemaRrsf2kWM6NSx5YeXvtWqOabkjCNuq5yBuLmHKbtn65QdgVDU5F8Op7
zuf037IbO87Z9TQimQnT3foTC1WhPfuZBRtjbGk0IvZNSjMED0A7oR/UHQskVPGKKd5U60EO1j3X
l4gVmfcfVF4zXjI9rcqtkZaNhv7j6BgHtEmLb+gm0Ox9hgUUDGc2w9CiW5OpXY2E4x3XS6d8z4mp
BDbpVDuujgVsZeBjOqHOcIQiwbPD5zTcUAOUme8jCUg1hcB9MoeeWlwar7rBIC1qK9jFz9rCReUl
IK6OGFuMsffOGyNsJkRUgxysYErmK9JXMO4UMhoYLYzj5p7Ack5EN+EsfUPApfYOy8gRIxybwWHd
5UhCdMNrvDzeKbvL7X0/BZp/JcmNW3jDhH3M6Y+NnVdaogwqctiPvCgfmVESZKbGEthTEhTppsSS
RVmmR6ifY2NggoSgqTya9SnJLgHzpnprEqBoDjSGqvLe81yfVxgb4VkPTKlnDGtmAXfgvTU9Ibj8
z80UciZp6mup+rI/sdpV1WcaN5q9y6vclE6EYScnfhbrjbwrifmZ95NnzP3N0KRNdUcKwVtQevIZ
4ZAbQICXQhfBqStRmF5nOj7NLeoBfdd825N5R2mwWT9jVjRnoJ9s01cT22w6h5VtU3TPCatExHUz
rGRsVrVNVpQQ67UkiuR8G11ae/crt2zezkvL2xTV0LRtbEczDtTIGVLhbZFBqhKvW4LauZ1AdK3M
FCkeUr691q5iGeJoiN38t0tpT7fVxrRl89cd72OavOrJQdPJd6Xn90PUZwVWPddNmSA6I9RYRoAz
vo6pCcTbUrkeEyjbU+SrirGnjYOhK/hp4itFFIyejG9FGti3Iudusa2ENv+kxcPiBJH3HQkmdyIk
H9FaWpCaQeHbjKzTWEzNwHyRBE4JpVecAclZMLFn3ER8K9TptLhrOQ+uBphUveo03DDtRZI5t2xE
A9N5Q/2yxtEYj4mVdxDhs0ANB91E5oY2kNCR7bVUA8K1Q0OAjtmw1PD1QTnVp8DFmzUHTFpHvsZ0
ECWyQD+jrYRBM1pYc2gDGifhiDBLJEACAWnbVVkgt3NJMe4ROjDn7tRWehxKjSnPlpoNgSfSQmQ7
Uzkn8EAyrqfCvFoFSc7PXojKPfgbZZVZsgN2R7DfwWtFJdh6vd3wmdr+TjmepDu5ZYvYwFs1X72Y
Ycw292sNjiHiEl6ljtlYqHzBBmzmdmmdeMaa1yEr5z0jbLfftiRT8+2iSt0+sG7puKW4Ot0ZTQyu
eZlzc4G2F8sXz5ZqfhFYHgda2rVx/srGnBP+0rhwaXhXx+lAiUl6CynGaB+5PwEW92cxW0e2jMRC
vvFBkyDMqqY3N3i8xXiLcdNsDq4DMwdUHu0uu3gMOBsKWZkkbKTSsptMI0ERorXXwSHV5NyQVGsp
mNz42eCnZzjzORaHvm9SvAt28hMIgG0Clx3Tcz5CtLxdaOZcboKx79w7OIlLD04Tpk/kaJr76YGr
TTaOzDjhGI0oi0MxI2DRvajy9f/J5G2OXfrEF6v/SAKCfjztQ/HWJoWf3oECCIoj/Xdy2VXC8R7B
+YzTlq4lUkGskGNzXZiOYiIia1yQNGf14AroTpjcKFjlg3By7dWFyteeCQ7H9dmtsnziHcEtgBO7
65j2BXXsQtES/XbhZajYAOirRb0GsObqmqTDITrh0t/xicnlyi0+MCNqKuqWh0jMnxioqLZ0m9QA
PA9+v7ofeum0l3x0x/wi/YJ6xYVAZrMNlroHo8lR9guiFLb7uurl5+K047CNqYEe+MGyii/aYtWE
04dl3rldantbOfvQbEraRa1nywGc8stodYyw6Kn5eL9QWTJH2mBb7V5IplZ7v2TH2rBW9lSvzJbv
R41ZjR5T6KGmBL1hNdnR1dE+FbPZ/Sb+DSWQ6J97FwscSTjgeoz1owum/5hj6hkPmq9laTQwTe1/
VUzXYc2niOBAS0YZ7y1m3EaEqx4+ezl7wXPSa3g3TZAc5WmotK4+orlLPUJC1oYdnizmgo6TNu2l
IpRxcGgk9DnEA5DBgUlkaDSRYYGBfxstV18BUuzWQvPez37V9J9O1ZdYTgb/w2/pMJW1KfaOqrXr
YAkfywrI9ccym9s7hz4Mvu+Q8LZ8JSjOCbzmu6N+d+WhGVjyyjjWOOp75kPLjOBTsQbuFszmJ0cf
2uae84Nxa8eaZ+8tr+CyZgHP/K5kGmDAW9SJsLYLHNGcIokE+8RyZu6zVDOqLSl9dws0t9rDXJgf
2kG3iJHVoPos5f5kWjc8tSkl70eiWc7XzGp8DoxJO4ouXj6grUJ7bXxPhISamE8qKjAPuYSLtNP7
yXbYPXTPito6VU9NOrknpYhbh0U7YEXNkJkfNEAtFnzT3N3jjMq2tUHdKChud0dZBAabKhhOuFp7
nSt662a3gKD77FibtsfTQGFj2GtQ/do8i4+pWmaaNDH9bUjWZm8yz0G7jq3FlVnLcHtvAJvjmneU
leLB4Msz0NSK0MuktRtfoRenglbalDi65hrmeGiEIx/jxEJSgGcIJYOJAKV/ghTUzUT7hWg3xF/7
X7SQeQClFcR+6Au6utGYJKjIQZEgPZwXM8Whol443KnZIU4E16TfEVedgY5bxh0D/uCSFiSgCQ8u
7944W1caXDE6cL20AUySWTnzHqfZkVa9nCAeciLLqsZr6cLU3yeynPoBhOJ6NmLu16GzDQ1wgK4A
bsSDmKgD9J1lvMy1lTchYBpyGxBdkZeO+pQzHOGwWJX7zq2se7glcE2HUuyNUckzRDprTwjJuvNh
c70UgqoOqkHkjhO/ekzKWqq9nwVwLiQXN1Zh3+7k2Sww5TJFwWWxsTJfQxppQAJE9VDMTB4S6ZgR
TXuQtFrDdkc8zqQaXpISXrYQY/XUzMq8Ya4nyYlDtHkZF9FQXSZ8hEEfM7OBTuIOdXPwSWgF25Lq
YVibgE4odB+U4FhYjy0bdxzApaccmI8QEwx6MO0f8TZpl/ymX6c97AJMlATvGnwtmBIPkICng2yN
8Q2ZFS7gEuufGVUSx9ienQPJpvpIeCift15CMi0ay0UrjjaH5upDE5Aad1ZdjDgvKQy1Q70NJORW
bn3cCurByLdJjnR2wCJPr1PuV2DxGSpWhu9Ct6wl+dshszRaV8XY8Gl33OrosVymfSaLQWHFzpb4
TMpgCa6BT9XSs2C95VjgKHo159yPywvU+p7eFpR4pnkaXTG65zuR4bfZz5xn8+wlnX3GXQ3jWlrO
PR6uiYMZ/1/bDCVGT2EQaG5Fzkyy73+NBl/UoJZiPljuKitL2BBUpZJx5MY/xQuF1Zie94NciM+2
NGrFd00LjgtCTp78hsSq7mubiRcNzZk8Dd30BHomt2/1MicSMrG+081gLRnAJ6hFUW7TNLXrYPPC
RGACMkK70wZ1wmhnqHJDQoLAcdbWC19VCy0nA6mLzttfZw0Zig3BAB2Y7XN4JgalgAElwOnOB/Jr
xnc4wxdtijQslv1+sbSCm6HmtEH1jPfTyLqoUrrjqx1gQhpXCe5hTBm75t5TBFTGWhOwJGlahBK2
rTruwF2UGYvm2ODDlN2qSOOa3jcXKo6X8koxsta+zqMa+Fe1nWlPJ8dQqKFHKTyknsiHDCI/sTwO
ZPQaWo9RFMaEFBlfcvLfSeQwvV4fOdfrEKtgPM6hFtjBo0+hBucC2BHafHLZs4tvBNDZgxI92oTk
uEOU3vwYC8cyjz/++I9//P0/vqb/TL4Z88Fha2r1j7/z318NUlSWoPn9+3/+A4g5//vrz/zP7/lf
v2X/3dx+ohb979+0/j3/82d43X/9vdFn9/lv/7Gtu6ybH/pvOT9+c6/q/np9/oXr7/z//cU/vv96
lee5/f7zx1fT1936akwz6x//+qXjrz9/EE376y345zuwvv6/fnH9Af78cfnshuzz//kD35+q+/OH
6f/NtE0PhdT1wA64/o8/xu+/fkH/W+B6ukly3XAsy9StH3/UjezSP384/t90n4c3wDIT6Dxpxo8/
OOX+9UvO33gN3/Ecz7ZdjsDGj//+uf/tk/m/n9QfdV/d47bu1J8/LGv9Sdp/foTrT+bpNo4K7g+W
T2O5xT/F5de/Ph8zphr84P9HL/JuNtzAjQZ72acMhc5Sw22HP2na4vXmKOoUyVmDTDNXHGuDh9kq
IxolQurPDFT+uDvKnrbg9rGLY4xkzpbdTuxq5YMrYHnxMflt6EPmcgLHhYgqksHSu1sDxBkpV9GH
RqDhck6fq7a6p0nReKlc8w5oc7gYxduiOGUA90p2FC/D8eovs4bQXSJk96xTbI2vZbboIbUvB9Xy
bWMTEahh+7Ku79MUjjlZkzPY9Buv0J6MyX0tzQX+jfTXW7xj3FBrfRkKhTEviM/umuLXU0Y+WGNc
QHBTY+9Q/t88xM6dM5OEc/V+20k/BCoRVU3ws86az6X6XHLrF1L5zmazWinE+LF2iPhXV7ZHe5yh
sqdQoDlP74CWPWQ2dku3jtqY85fB1kwYpQ0WFuOUPu9m9V6X8WeScspvf6Y1BhgNz6BZPgDbZ8y8
cIwoI8AvHrqcqTO9TEy8Sf4ODW1fr8RQIqduN4XWot00drNNMr/ejNSFKmatG5k49O5pEfbog1HF
+8C9asLDazP7LimCnCXO3SNzryimnyqhRA/Gk0sSjC2OhElH8Vj1IuruJYewo3/TIHe/vskytSPM
7j+JcUVdOp96OClwuM5DzfQC3DASxoZ07c9BT6Htlod8PHuDfWNzORnZbzbp5L3idT06FiILixd9
P2Fnm0fJ3GXImYimy1q2FocNRj+Np448X+wf4ixh9O4u+A34TX7f4SWsu7AzhgtFKjYSjPNYvAb1
lSrzaOn5e/L79ZKb+BXSphMNJi9UosfScXLE/gaPfNo39luSM740xmXe0mMRMrLjeFh/lgxqvNSZ
Isjizy49HGci+rtqNdJn3UAvvDTOg21fB3q1sf1zg6CyCS26+0JgizzGtLP8LHR8ndPwS14T7nqd
mp5bBi/McfLTnFJK2dYr8lFXOxcIr6P3v2Ot2drE6PHaNRuE6WlLTq7bAELfQ3l+iDsuyhgaM0Kr
SxHVNJiE8DTe0mkqQmnYHwr7y1Yb4Doki37BY5DubdvRw8wBC4Pa3O4Ia51VaxIQ3Q8tHW91zV58
0jlZjHKISCYhBH5azkdNvUf8M1PjvqnK/DikXnarO9Wl0g0u7kEzbKp+wG8Fp+yo1x020V6UUUzI
5mjUZC8m80ZXBWZqbJyIpr289crsqhM+eK44czz1zW3n9d05SIeHTqN+VEpOO7jNdM6Aj5zhpiJK
ObmVxcdiXJTbnFOtOGPSQLcqnvve2qRD+jU0j6l+w30nrGeOT0FxLmz3YHshzsZwqekpMKZrohiM
pMCPMZPP3W+BjKdjV+EAA9tq3rrDlbzLhkrfDd2sF3CdoeRY0fHZuwZyF/4n8200gu1sngxv2yWk
vD39aRgmpG+Sa84n9+tdX5qhWXzV2Lt8sWxaRhnUkW1jO47wwjLlZ3HkUre48f2gbtx23MpVpMWv
AwtvM0lgk9WTIZb9VKv9gPcY69NWmQ9T/eZCNpblh0U6vENvXUQUD8/dQo9BHJY8MLl+Gyf6/VI/
qAf6K/ZAH0/YRje2cdWcAX8DnvVbyzF2Q1Zxb9L2XqrvKwMn4kiRlnUHcT/ULFgY6j2dDL5r8wMf
U5h1XG7492WJ1e1r67AYXNLahzU9B5pqA98qzaoNEhIViEmlWArqVypen1f/iuNNu6kodigBHITk
rjW00FlRdNqcR11gv8x5udNrNAlySXUeZWW8jZP5pTIOg2Cw6f5WuHcw1yLUKQJu9KJ06TafJjaX
t0YW21m+ZqjYFboFvzDtao2WCqI0oDyxH2bbyc/245y8JGN2T2fZsYScZp2y4kv425WvSP/6vuLG
VBHRrRcD+QJfVxaEg6QGnMb6zBcbD5snzIVNQlKza45lR9VJsW0R/UT1isPmqcNt6pqYB83kveo/
gfJR7GceXQxBm7Uxnss41NFLErxRz7QfsJVDOdnqxkeS/hYYv5f5NzrnlyjQCicqNbOHzPCeJXby
bkIcDMwHOVCSSUnRYBohHzwlK7SLDr/UWG2K/6LuPJYjx6Lt+kV4AXdhJhokXHomyaSrCYIskvDe
4+u1UDLxpIEiNNBAE0Z3dbCazEzce8zea28SW04TvfhdNYBEqwgQ6KGMaIer2nWXOB1ci4zHpqse
cSC47LGjhWB7MxAEbexW1f5NRf7x789s8gOacPGB5t2MUfH1K2KXhGYBOhXZd4i0QwDPWBsAAmgN
Cvcqpzxl0SPFrwx9jq3d7pc25wzKrH2/9OzVs2eRh4FUZNeJBmgmEEv5CJWHmSWrWn71feMm3MEr
RTdLFMcavrqE4HuLTTFTN5WTVACAxa+jDsxdcxqkBiPaZKJVfR7LwbUzcW7Vp8KY3ILA6vSdJ8gz
mApn/XqRaz+ZcazHNFuocJTqK4vrQJS9X9iDS/m2G5PXsC/OpNx5kE125KEyowmxpH2YBehaxDJo
uHYyQ23LK0dYPW35kDDKXtFYhsh8JMKRd3hf9ujkj+2sHWsk9jjT0W3uV60Lhh6Y2hYyueiuucyI
3k+d9G1zusYNV5b4gauKu034Vqf5c9tTSizvZELuWpWBPhoum2dagW9VMyEvSHeL0JDLzZ7rPRjS
Kljmep93hl9VGSUbQ4GqPjDPvpBZjhG0zb7YQ47N+CF62y1XBjKQ0oDn2U/VrJwbgzuo4GJcR6fh
9kwrZDuF/RvphASEzylaAzw7rlGoTxdpKhKn1o3nLrQ/4TfdjTL9ApyIYQZguzkvDpAh+1JkdjCZ
sJD18jnHgorfJYKitHW6RSH/oY6hkERjCIy2w5ivjcNNi5PRq3CxwMvGpiQJqJdRdDSbESH395rO
37mtR74YxQvas1toN+7MJ8CSl31Bg7iTQnEEEH5GWpji4ByfsI86SoeWFCxjFJ1zFDVeXlvvEuOg
HQysfcvGGLC5m+DHGZTkebBK7Dzx8k3kReTYw1bNYdix7RcE6A9Uj+Q9LE8k5p713H6eFcUZ6WRb
tllZkp7YWjTreG3kE9vO30izvvty9Mxucmi/ju0kfbcRpyTr7xqhSQ8dQx6HU1XPSL2td32aKHF2
q3Xs1yuBalAw0eoyBwu69K8gGscuc99Ex6FYzRvI/GFkn9YYTh9CiOwgHtPF6yN/wTB7g9giP046
5Bp56Bxk5Px68IyLh3n5khI2evFjvpBnUdYn1j/nGvHsINUPtk6h1hVc5aG2U9rdqMBHRjVC3Pdv
ZbONz9v9hGq3l69gyrdUHxf+g1uZqOHL9iStr0msnohn47zmyEJQwCHNU9DtCguUXrYiHtMujFqd
gl8AHf+sMuhNLVZZz/Dk92wsX03qw9AM/QToxjZ0wf8/T+klZtY/vDax5Yz2JpAK0mnadcuEM08+
RvIfLM8gVGs+NnfVyvZzw0RGWfyqX/Y5byOqF2cBRU5Q6N3g3Fj4zCXisyp14sMPq87pqkBLo/be
lXnuZut8KsxnKEtbwPkGnWBnb6ulE4+6g5TCGyfJaZPqnujpkW/082rT7rM2C8nWnuAY1TC8arl3
G71+n4TkhtFfHtMj+i4HZqMzTPKeicRbrPWP9kD9EOqHUqnFoSnqBxU7Kfqu7CebQORY8xO4X+wG
XCZJQRatTBUjltnVUpQ7EpQoikwze4RKyeSMiFpEGxyXqdD1I8nb72Otf6B5Kjwu+BtLlufUqN0w
hAklKTMfxfzFQtYdMj1Z//Y62ZPrA9udXT1Sehmqr/cJQCtpF/dARsNXjdymitq6ir8NAqsrujiK
HCZvnNiys712HJ2sGR6FDl9vUp1Y+i6zF7IFdkodO6AufKhQB9k6oMR1Mm4vlQADIASffc+KKNS5
kxTAYHu1AYl/7Ec8ipbuhLXpZfpyEfo5ZVOolie7sq5Gc8MrciDckqILXttaPU34LSWTEXJP6ZId
5ok4enkgagtxb8mTYgoE9qghIbLacDLC9aT2RGpoI5v18KWZR3+1Jzdjr2bR4pKT4sRr+WB2g5OM
MiP1/lJcrP6By5KLhXsoTPayEZ1m+a03tuJ3P639Z7agfWaflyzzE8LRs6h/I9aoYXgcqTZgBzk9
h8VY/uafK88mxklnTe9zGO21DeOUEgtXFawDrCs+uAsaw0yi5VTHfa70ewXJVJGKUxdVDjZ1doG2
U6xHc9JOufqaGAnW6jeFZikPvwp7806M5LSIF1JYjjQ1rlr94un3kyq/xuR4giBVrM+uJd2sYdqq
kddg7lT7s1ROS2gFSNhy6n5/9TPtbskCko6CceggJxn95m0YX3Fm8OqfodDtIJrhKHkfoxjJDTc2
Mqm151XFIjIQLAahcFegq5UIX+7vI2WzTHxzxFHRSc/gLZxpog+uVV9ZMgccxi7vyIPI39Ym41KG
9bxZm+cPScIoPD4svD8pw81VNjF22H6Px7DqcJFmESlWY1DLpNpZl0K2v8izgWNguku5elm5Tymv
1OVSZ8SyKnexdHioLkP5ZWQt9zlKG8MHsOVo3T5ZQckkLDfKyWc16wk7urQq4ZRgrLLqCVrACRy3
qIbjKtDpgA9b1j7gwSBd6tOkhFdzxQHaHEAL3pllsY83TRriOISpd1Q3WMQpDDl2lrNVPolE2mda
ySQ62un2rUXE0KjaVREU1VJ+tdnWDHKxg0fLlWyhZqB7wf9pzOpVXVqSDbB0VcNhHQZfy19V/bfN
18sCZBnRS0BCvItlh2ILo/1Ausc0VL1HVOhBZYkLDqX02yZ0tRHaW5o85lLNxodTcpIEblAdXJkE
WjIprOcFU7gaS8HcjG+m4Cxg1evkLK7rdEWKWk+PrRnhFcYOBA9MeliG0UfU8LcwX5B2SPvesr1K
KR6zKDxZUkN9SIxrDn5OiEChe5mH4hhqvy3Z1BSmfmcOj6nd31oKTmbi/gpmluXufppzovCqh9k4
96XBxcmah8OP7NUgSujvJpurRdo3hNczNiCle921kx70GfX3Uj4yL9stf7v+sDJ30eiuOga8aQV9
j9O5Uv5aApxTlh+1heKwrA8Rr9DOnj8mzlY1Yg9Jj8CqQ0GxsK5/tZwEeFEcEdBwd37OfDZkXjes
2z1tfcQwvC5BRmraFR/YG2fCrl0Oamz9VFUXTHrjMooGoD76Sl246zg4dVecYrYScz84Up2xh0vx
Mq7HJY+x378bW5bWuAoEHO8yUoCN8FR3AO301I9M4UXacl8L6xCTLAfDE0DUPbeGwLQJtJo+bP1n
IatdToNwyfadEOikMgLRU18MYFXZMkQgj9TKMafmZm7GL9ZaSkUctjR8mjbkf4Zcu3GBa/aUy+AS
8NZOHrhe9JafE91rqzxZiolNsBd7ApRSROCFP03k5rFFWJ2oxPU3/ZaVCYu5bwy3lMFHCWU4Im2W
Txc87env2HtIuQ93o3lJzW95aXBnUHa2Kq+KZISoAGhcYUEVh9hW9jC3Fvzh2Tm2mh9N/9FS9CR6
dkb0yms4+5WG6SUiVnqg7zfIl7Qz82YsrUPyMf+36Q/im1cSabgZUKnweM/cDpsj11CCYTpUeXec
G6ZZTe0b06Eer1QYnjwT3VAsAevH4yoxozTG3zgCq9zqhwF6JoviSKMGYxg6Fbek0Z8RPfHiPa9s
phTjO81E0Iq9sI1AskKXwYxnbdRYXOZZyq37mHfJk8FzMOtc8jUAzIhwnsWorkNZ8nPkSPzke6jW
PsLsDZVt/VmaCO4l5lzVwSJ9xF30Tbu+m0mUlyf73oYwp/CUqK4xnKXmrebaD6Vfo+zOBUGA4M1p
sf/dlFjP3giRCRKdhlPO96LUuIGpIMSXmgxENS++uWWopFSMJlWiDAang/Kp/87jxZCQ9igESyWa
ElDbX+d2G8jSopnre0j3PFLmK2iv0eseaIfwgz+pORJV1Rv5i/g03FBdM1OL50+k/i8R9i4OLv5f
lmS+tFn7qqXdJwKzn6ZFHtPSmcF8ZIKtsfcTxR9spZMUMB50VQyQxE35skLwbLJveFbCjlGGVGy6
quMklhOJXKRhIWeg6a1F+4Y19UJS1Ilvh4GRvU60jLK6ORb3hn1ecHWb/yKFL3MhgkVRKWhRHUFv
AO70qIfPhYBMSw0cE6rk2ah2x11jil1Y5Jd2etUnR+++m7a7ju29CLk76WkLnXIZLnE268/FdEG+
57K9OrG+GgneBmVnqESNhcjd7S0wLBrjvaVkL52M768Qt7gt2KjyjucFjDPxZS/2Scpt126q+zjn
3zUTH0mtcC310AIir7s06d9higKF6Zkdm75C4gfVl8ryktCqcTQDG8IMLwRYqOWkC4siD0rgQhIA
zpbOQAeGhyFNH/UM5wpgYbJp1ea1is19WDZ3wOg8G38JB0a0c63zD16OU28ES/kq9JdM8KSm2ETM
z6JqPKyyVAqgF2PwAqS3qfEIioChtT0f6JLDaXiecMDnlY6synLyDIJmrtp+utpXKzQ5Of+kxiME
BTiFf1OGHumac4T3gak0P6IAHpEfgfTtJxyhRmcjF7HOQkkciC6uaj91Lemq0vSijQEZIK6cR25P
cZKJXY0IPDfprBJIBClYxdeVniMWf0CH70ZLeQyl0enSn5KFQpqvfi5Kf4jYiFjxs13L38mUHAz8
kIfBxs6KXbd1M8PCykMSR2cG2DWZWWevcT4fl1q9UKPfOpXkiDwyJ8eEx7LT0JyRNEyTq66SjwsH
KL/GS8WqE8JFZqnHRWWjoWgX1MhXPPb3eGULQSPO01foDy2m80EqL9WIQVQDEHYepKg+pIb9Rshp
dU0IoJmT8r0wk9ce5zLnS3nTM39eEsDp5vI5gY1f2/LIpbk8QlCxQKclb2BedW81U8pRbB0FuABu
sxmhMVVzEfeKB4XhzQIDQTnZMBZCL1gpN9AYO20gP2E5THF3hCa6K9skKJNh+25PbiuvNLhrZnhb
7K2CyFqIcYSCJUdHUgkdCcFPR9jPRHnLtBUhFTyZfvIBFCKAvmVm+g4lgKW4uu3Kc8YV7fpWFxLG
Qyk+/fvCNDXc5al8TkP7MdFkqgX1LNoWvZU2usRaBBLFaGTmvoIOTA2xbY2x32h/J2581jRQQdo6
GOJU+JqsPtgGlCVOlfZYYx3ZVbg8jBZXFQjSHX2Ioy3Rb0qAXpghLizf20T6m/WLV0fUPkxwVUai
kCK31PKC2zudX+bZerPiAU4KguXdopY7sGHuBmWw+m4PrMyXvY4ooLk8CHzkvAXMymK3m48tXIi5
TU+xwRFUz4jnpzMv/HkhUzZJ3ks2bnYqnBjKA7YQbwvdAUkA1oUMaXkIQG3vxpHQuMFHLCIjeBM0
Pznq1mThgWDEc8Gimx4kaxA7Um70mmZZIyYYvH58EkYZBaoYH+F5fkNx7Bl2c39JcRiezbDywP7Z
ZzJX89NgTg/IltZ9qPTVTskuqNSUO/JMV8xGuWfcL9xaXHLdau8EbTFKypgKKyOLN4SUmNzXwzRK
zKhnmxGXEfJkIDPfS4X2lKK199XC2FcwxYni5QdIYjn2ozO0vNkjjBplD64Y9ORPa4S+BnSQRjIa
09MUbsGhb0L9CJ8JNo+PjGs5z/Bwmwa5whp+zF3b+chTIg3Z9zC1+unfF7nicZcamj45759ktELQ
qIoXPXuJajN/ls1DU621KyLxqMV6Gig2CafKRZvGcR9b42+vYvPEsX0olFxzoTaIi9Xou3oapn1P
RM8mPKG+R86+fQja49oh6+oTVhULi40RJN00LqEH4c5TYK+Sj1qPDl6JHrK9RlwqkWmjNXHaI1sP
cHwA0ua1AJXJS5jxaZ/N+kXEZnOwx+acaVF4VjWVpxeZmDQ3IuBHex36QQXcIXDWWRomIuVsS2G6
4wPNY53T1YJ1gtNsMCxYLS/K2gahHny5KcFqsjQj2R1jlp6qYjjk5pz7tvZrVbPqDRUEw7AmnJbM
9U+T7WZalLWLdQQziDY94CC0jmEuJYc+TP8S17A4Q8cLUY2YfxY+9ier1t8LWy/P9jaEyin4+kmn
vJqYMijcIQa1Uka1WQHMua2VVB1ihufoWUwP+dRrjqfHbRVVdmeT1XSp87mGLr6vTGLLTBXyTs1W
z5zy+oAqld0pLnN9OCKXFLtcMysmzrYdkOhxkWIbq/e6nm7aGsbXtFiDdFt3JVHyZczotPACfY/q
J2+F/ZpZ87aUVh0rKsuzHn2jwrGfCTad+oLyu2j9MszfR029mIIbIKtficzTAztOP5JRGRzUO52r
6vxAWToSXK/xgxKodEtazlk91ZGlWmwu8QkkQXaJaT0Lhhh2ar4SyCXtpP4EuGeGe6GMgd3lr0PF
94WIYNH+Iv3tsvY0gxLC+IwQsoy/q654ptK3Hc7lGd9KeIvs+FNSWEnaM6hnS2Iw1/AphBe+0EjH
D/jYKK8RutvFOjliRhwwV/HLqA2jgwnowqYlvPVAk8nPGPI9DtIYPgsLtygqVorJkrzsrvZtu/lM
kJH/6VrCCkD9e8gJ6z3W2nfo2RITaUpKQ83wnA1vxGn46jBSuncxT91qPJOjcsvjOiWYb/VB9Qwb
662Dbs/yvSUKcwffpfDEYDIHk22Dvc/yGypkaPHJP+T16soLJ0s8aL+QYgEWxdMt0qTKr8mtxdXS
084wjvj3RYtNmRe8YYar3yZl1k/9NusckvIvyR+/826KtecF9vguicNj2zaUpejqqOS0eKZ1D8lf
W8nSKnuMCmO/cnrhi+oq7XGSmFURZ7vjb+8vI+HNQ2p5FgZ3pyvKG8J4MCupWZ0Ltq9KaDoch7Sx
w+KgVSW3Afn1QcpaUrHR3pJdCUFuImqc3yfD6nrSCulYzU24l4zqpyNoiaFc2TxBNmD+2EiwjSI+
a3Eo+bKB+zPO+letDRtmRhmomJznbGhOyBMdwsA2rVRF+GrPuLYeXAJ7BnKHsNUQ4x0FVhpRqKB2
tUsg4ZKRBgA8XioxPhCKa3OfNOqukOTT2J5yKSt9zja85PPiMfEqjuPQoBqtPsBsTG5oRV9slqg5
Vj4MReERB2D66EQ+i7oJfXxztzBGuSoPMQu1FSZwJCrKJRppVWOGDp9soAPU/jGZAbJmts8d0gc4
S5Ha1ZaTksMGf9aqvLabQHnmonA19KJSX5NgJ7WHtrXeZkZN5PFC8xi4yYpwCB8UVCoqYwjIO+Yz
du2nCAvhRi44RNhXVlMjT8pGPB1NhuHbWITYhKitT2Ic3eJMZmbLKn1vqj6vc3K1MkyvMQyQJOmE
Z7TW9uxqyt3QQq8NJ/WgR2PjS7r5LEnljzRmw1NlioXlUsZLAmKT18W0/cKSymc1CZUnQQPjND3r
AdwOBuRRNbBLgVizsQ+8glKwhAXaGXu8xlb3IqVWvy/bAm9tiQA3t9ViP3PaItcpxNFcDckjLZN4
idK0H9Mx8hpIMsC0LeWOqFOlD8we0J6SrNmt4r0UflqF8wfcIrHH9oWku67+hmMYfawpysjq20Tj
fVlWQH54F1HfDryDWSJe+7E179rCmR2OMcKa7V/rxcZetgyYT/TkOSk0TpgipTRKOiyMipAYibGe
q7v4naepDVpwgj5hnOU9acKAopgVmtLViOMyfvWMRBRFbppbPdeVkwlb+JGmNDcqZDfB7nqqVD25
xHOSXkQRLm5IxI5jQIBh9sJAg8Qd5fjvi7n9U2IUEvz4q8DYfZTbkhmxMjIWDGPNVwqA5WqF434q
2bkQCyqhboeNOAOk1cMjl0pyM1ERzsydj+TjMbFis+UljSJOaRyNJxQ6GfWHWV5WK2oupL03lwJA
kaOlpHGHKbftkC7S1eiS/g7LwgfUvdwnHXmNMD41KY3voa6z2EYK7iVw7zzyYokMUIjvVoxKOaJI
IFFxEXMwiXY9lVVzgyNhXgVrk7n3w1xVjzUYmGBpaR2TNc8esZMFTV9+S3bTXrIsPdYRraYJ5AP4
WXomFjJGMpPv22EcrzrdXaA12cfKeC0kuftWKB1yLSg4t7WefwtMc26UA64Lk7J8hS9SueTymDwW
Qj9EMRZxwry0cWXSZ0Y66K25vZeN/oG6mcatFOWh5xp5heUbO0aKo9GAGgrvqnpqpTQ92T3TIdJv
nqxsLJ9YykK8sXG/6nK7T/Gk3i3uJV8bxOiVoIx86mgyVBPDrVsVRX4ak/CopYOfJ622N5jC+lVd
d55mGMqx0fLfVU8xk8DZlHX4zfCo3GJcL4S/YoCw9QbDcvhYTJPqzx23Ty3XrNrQzF+t7Ysxan/W
jR4ds5bqWil8WOtGelC2Lxl0GSdT9JeU1sCBnzPfulieb2pqMHtik6Rr9nT79+eWudC8YuXFHztI
Xo15ddcKk5mXjGPXSWAf0+KL4oJq7cR7MT8axjg/CiuaTkC8X8nftj1N5hLJarsnt3seLrWCQnVX
FEhnjc4hMGnZq4bJNKSuCJzLBtA41C6eaiGed9JBy3dooA2/XYV2tY2FcMglVH2DIHcVnyX+LIBC
zMeKfVmn5o2o5h+ThSm3Vq4+kH1mINNLGedBFFoYQTcEK7DUXc7xbPcYUEv6AaaeLNkISJAzOOyG
3A1XJeE/jDkIXWnu/EldpI+ebjZdu2utU8pO4NF2TF7Y3KMPaMIIT5MpFce5S6M7ThdERItgvbfC
RMjAHG6GYc4ZkboSSYOZ1akHpabMNoY6RHynvZO31j1UFnOuqMgMKqRyOpeCnQYUigIqf9WZDh+Z
9dpow37Q8UAlXToBxElIgIr65AHDtJvVZufGa7F+xmvlcXCHb2sko8fJ0Bzy/H4hwqVMm6oHkomm
1y1nCz6otU81TP4cxuaNxHfzZocMqqNUYsCXCvbWKPXukTaLZzWHSQRvMyRxBcUzUSBlqu8z1UX1
Jl9E11OVIRBzDKTITjTkFBOVDp0VUyRNtwVV16CC9+MUbkiq9s1tgTR9kEI4BnWssBxiAHTEPVO/
t1tTZrPunhFSYlpcbmbGFIO/cgpma9EuCJMDHB7RMZFbomW09k8catoFpBBwYhMtvwqL4SUEuPpI
SX6PAJKdenRrJB02mQPbPQ9mNGQYhBlbY+p/SCZKUngru7kpE494jmI/lfNzpoaPkdWmwQbN2SV6
pr8niRqkJTN4Mk+UnV7njHrUsGUhOn6bTW6+R/Z0Id77wcLUuotHdhzRnGT7fl4UcFci8fMmpXH0
DHVdLtaok2ovj37cWz9trj8VOKv9ZsV1rxkj6DrMX9UsblhQ34qa1tWIzNqbxtByNcKZ3HZmb9Oj
oNgMhJzS0/Iuz1PywjeSBSQ/EBGiP+Cuf1PD6rMM5Y9kWF55gRIHMLDMOF47LxbCkKhiNUbs2bXE
SvBiFL0b25P+ZxmV7crh0pxLpuV4wu1HQzY9RO2mO2z53npX8/sr9UG11jP1SOyPVsJqexw/VOL3
ji0hskjMxD02x86RCGhmVWZcUn5GKcVOjgVIBLkUsXhVzij+TXduZLRkWMTpizZDKKeBTIg9PRnt
R13qq9O3Mro2VS5OQuR5gDyd2yyO6RUGHT+wVhVnfbT7oKaehaIO2ktivwJ7j969depMw1yJDz1Q
ZeOAlevaWePEH1vZIQvfbLsXj3H0iZT2tSOaBySPdV7kanyGZIfegZuTBAvULTBV5umE96c7kt6H
l2ie49usPuN3xWQLYywxe/OCBAmQ01r1hxqQEwcNsPVZczKbISL+7R1aPNxCjMrhCIAt6M9AIdCU
hG8m7akjm5nmL6oanTr28V4uM+EuxlE7ZzXN40gcOxVaS2hxyMxXEEugVenq1hJKnRK6ExKzC6Lh
p7jpFKaZNOtDmU9eGpulF1n6JgXRWg4WVgZWfG/bsMJupII7SwuiK2WIlNBhZTQvaDhrU8t2Iufj
TNDTQ4HN7mGwriC/Aa4yGt7NWB4pyGsbiOEK35l9pcgZ1wh9udarZXnzap7YU/iCH/icKJ9LpZXX
rJY+B9no/B6SAgQFs/W0dbH8PE6+5ryXSZFYDrk9B+SxIessz+aEUTuKQDwvclQHFfj8gx2NR218
HOdiYcGtG66CpXquP1cDFag1/yHUghlGo/zAMhTojphhpikayD7pQSXMD3KW1ydpI7hYANEdlZ3Y
2WzsbcJHFLWUz+3RntuzPNoPpL/89LJUe+HCIr9nYIlN95rraPlEzMWIPE64LWYRJth6YDDI2fU6
xtEitl5Si3MwNJBbjYxEsp4EYKufNc9K8PBWyiI9M3oC9QeDWYAYRiNQbZqDrDsxPwOkVjPNnSQF
fCjepZ7JiG4mbNbWjce7xaMBcky5XNZr160N2x7DDWVb8Vfa6L00a4bfGN1LOy+/zTDMZzvW57O0
fbFV0gprI9w30UorQnmPzQ0sbYzTDuCKsU/ypHELjJajVp0pl9tAX+hnpqLm+hwa9boq6nrpsnfd
LryEtC9/lrMndgYkqY/L8tBOPXMCCHFB1dm9l2pgYSuGdGmpXiKlPoVR2O1nfcAflXatW+vLr55L
5uMqGutRIrPGV6YZvY40X4cuicCKJPGOHZfuKblsBQwyDgQaKAcTyBnOf3HU7sQTyWeRD16lDx/q
yOCptJRdWv9wkJd+Y3UoecT8mVqs1tNa+xbGS2yTQcVuc31YrUPav8fTgGEzswo36ShI2kTx8s3Y
ZYxJhjySYEwN0mOb0R7PMrIK0kSZiHOF4za7cpzvkP7O4LRIDDCoT9bwrwU96VArkIYVSHRrociQ
1JqOsT79dh3Gr5r+JgtEE+rIJm0glqrHbqAzwktg+KRDs+XF0wASrc2ZgSAK3DMFmU5nNUnpIdWU
BWLJpsJvww4ph/DnCr0hOH8nlJriNOldg44IUq4OIYj5Jg0OKGEGu12eeI0K+bRt0ytn1+QmBevu
UDrb+N6OSmE8w7Mh7r7ueW9zy7enGG+GVhfnpuieWX+G3qKn0k5EtH/kNJ57K7zXhgwwt+QXIX5t
wWDsSyTXOEoi0lv/d4CpDHHhkiN3YWjr4OedA0la50NjVK8WIyXs4ig0tUZjH4UuQ+23S5rCvVxR
UhKux7OVi/lcqsXL2OtPxEj0D/o0nrQ5unD2/4FX8pXALDyE1HVznp67zZ2gdAxzs23HnVUSLFGK
RSOE3omdWS+/OWYlr4lwW+SjUe9p6s8VQ4XjSMGC7JmlGwQlxkkungGCulUCgLiyNy1OekKsXeyB
PXldq6A+IM7TXRLw6Vb53SLvW23w3QVSFj3heldG3Mf9EAy1MZJoEz1BzOTyUgrm/11HkjmVYkir
s1OIQjnFSRVE65mgh/nXHD/KQaEzTov+YpP0WQEDhipLpRfLO3tVM3/KMSEkDECI1impyBY6EHtC
12+yQiC2gWAY6xHMB5FhZfxC3g29LTBMZ/s2jki5qzoQmyCNcy38SdRCuMaWNmyQjdGmfj0Ztiev
2oztsfueyN3a4FUFzDhJdpD3SkFXHJIUxG+foFRS1tZVEil1y75SvMlk1xizd3IWfV0o+poLkRnq
KQVtsPa6F+JlcPT03gAjdmzwOjuN3tntCLfhrIUrucA+8bG73ZWGHxD+TRyItf7T9jgeUKKAv7Dn
J4udmTvVbYanBZ57ukY/I04HYkeSoy4rnoqtDu5Y3V669nmy+MAz1I79YhAPMtZvb4JnDxYZ4Ehs
oL+w+pcwRJVK8UUOyVgFWVMyZ5q4NqzvUTM7jiMS95bxb51JnZc2CC/YdNB7J7ZyllfYUrOSbKLS
t6YYrH+HgFWmMh3A1s8yLI5Tr7biypeP1YSmhkirO0mUNrNURsqIL6ZdoSJ6ytDFdzWgJo7i3awx
7CuaxdOU9Y0wUt5jpgT0bx9SjPG9j346I2rPEiBvbm5rcnV5PGCi/+oVo962PPJ+eQIFCBLdqCaw
nIx7rZztoqABj9g9mdNYHYdpZFnaVZSEsfxHVgHyWZVGbEj42PQNwB01GhhE8HbbxJmw1xuKa2j1
ZxKtur0lmk9Z7bAV1UTgqcPKk79Ud13irGBswAs0dsrVRKyni7/oEF4TO28/Ki256IUpfsxQOtja
s51W3Y1AePPO4O5r4qA6R7gG5il/NKVI3+dRcVSzkBR1Ypee42a6DbgAXHOIjWDuZnPPVCzCpVN+
kWt2H+ZkeewFNVD5YrXZcicS1wADxuS6TcUTcZrVuRwGl3EKQWdlSZTXbU6VdS8i3v1u26Bb/YT0
kVbQWXXBYpjnkreEsR0wf8XXCNFgcmQoe7XNX6GyWyfFkESg22bsAPBBeanwkvw/sUxekr9t1VW/
/f/umfzPlsn/8v+TsVKz/4/Gyp+vz/J/s2Ju3/HfnJWa8R+GKv6HnVIT/0HVLnR2QCb6zX+eyf9u
p9T0/zBsFTafoiCiYSBh/k87pab9B4BrWcNu+e+bZOP/xk6pKCqmzf9sp0STwQdB0HzoBp5PsEL/
q53SiDplVG0OSEzYCYINNkRjrLGLRPOb/tZ6pFM8kjNL9Md8A7AFTXwyr5Uy7ssqDjerk+yOw4jF
MkZ7l43M8FxVqxZPYRTrylV4qeUOP4sSmX45RCyLVqAY8bL+WkIkgcEdjnWMPsv8r+ydx5LcyLZl
vwjXAIeeBlSI1ILJ5ATGpIDWGl//Fqqq+yaD2Yz3bk960LMy0lgeAFwe33ttJY2vVU0nv9s0WHoX
e/LsRVqcJVWNr8tqBUtUkysgcSPUXOljRA6WsafI5GYLKttM7PlxJyKgQIXl+8LC2mPV+rFvq/Au
lBFpTQqB5BV611edDMDXWkLzzKRa+UZKhBKt237bqRbSzew715L2rQk7clO/IdjrI/2Zcj6H+HVp
bM8AcEI1FjnOsS/RMcE5zV6hyjL1KbUyPkp2LrmrZcL6oJi2W0GZsM9oyD4jPRnpjF0d2tRAGBAj
kdbYDk5t3CNcpMqGPoSY8Tbaj3XKZTw7dcjNnc69NPE3O6MZOUer0qtaNYc60Zj3oLjkePddjchJ
P6oygWeSSjVbyddYAPvvmo0PGYpHCQd2QHbNz1ia5sMQcSbcnNdOQQ7NtxUYY5Yp9/xVQxU8La7N
Cf9O3caZn6X8ylo243tsJyg/OQGbjtljclOsOPzRwQH8LJpBQknFBkWOEURGRfqGKwc7Ti93J3xx
9d0YS0UQD1NGYTgfnVJu+30HJHxH9w9v9KTFkKhJT1aqg1yscXy2WkFsYNwPACY6bg/aMfP0MBkf
05xXZ5kcOaqVYCKhZaiM1qY9SHrHyX2pC69qimYfG0hQ1dl+biR8MVhmYSpnuJ5WZSmO6QJvpsUb
tpXe0NHqLV7Cko8lZiIuBiUcXyNDvNgJIKOlS7TnsJnamzFTzPuusFYPFE+MNlrkyQ/8L7WHcFDz
YkO5UWouv8RsvUoqljs9jq7l7QcWNLPfXos8Zm+aVMgnywJ8qKp0MRSRPRtOtphhPnwv9QopQjNL
2Fp1C+kkCvOR5B9kKa160PtO5RzDMRyKOfyBdH1TxnWDT6cxO2Y1PJh5Wn5S5HBw1KZ467Z0yhGp
gZOG4WtCfW0/2GN3WjvSI7IxQg2cqLdxYhVBpNjL5uU0v2A3ihwZNh1xobyhwkz5anY6cdktnlNW
2bLOf6CJlFzYpmugtbm8HztNxwLH6rqE8vBVI1yTgPBM+NwKIKzWS7yNSgdQm3JQ1MARTpGyhtbC
U0pgCCPMGGN7Y0/q7IS2tTfX4TsqNY8DhInlTg3gTX4pRrZQ6EnK1DjZJGsTe3/btWQAJen3ULUb
chf03GkguO2UCHJcNOHlMMwr1mYS/YAq4v6uEOpBHAf5QPSJFYobjetNrsvan4vCvetqNcWtiEwD
r1eNlyQl2ILCnHwEN1WBQIYZJyaZW18ILQ6mdMXPh75F0cudIzoG/izCKJGMRuLKKfbuTtlucbgC
YIIsMfZAH/M6ONPOYGqI9/C8cCpS9xS+t+tiTqV5OLy0MZQPguDRI6DiM1tkOp1J1bwpkKczpJBH
NT9zK7wTff0mNZgi1ka6qkVzjR5kQIAOVinmRLADBrJn3hq9IqSeNbcTVg7tm1YXTLAd5qNi5r3T
sdsNZ94h82jmQI7UR1JCkSlhjRxbkCZEEbyCxXxBj39I5OQVqwyXCkypnTRelfnySA40JalyywDi
FAeX/bqvw4eQ9CcEqyHmpNm6ntWRejxb9il76XCm+1KyPAB9KvbYhJ60FtN4YbaceNr2Ho/ID81q
XgkgfcMXuTokiyBllo8SeQg7aVxxvSWHJg+/dPqEhaqznqOVkEXNmG4nbX2G9cK1Q4ScefOGRRH+
W+jhEUgL1SQtU9F8RcSfS5FCb9Y6d5whgxthDGulkLAY4bk2yXHcAUQ+rWn+JCkK4vx+fCRPq9w+
x74K41siPu4mblIJmrnLQbXZogY+Nn9DbPTakzHUVSVFTMTxake+HuQY3K2wXgvrKk8rV+dmjKUm
fcAq/cVICqxjJGZwP069GWQPB8fK2MUChavZtXcRgCa3s827SOq9deyPYQrqps6mL7olfs6W+sgV
1dea0j9GWOPYQ/d7rlrW3bUzr8ql1T+1SkaICTfDD1qM8xYTjtvqVEZIWBVWfhhHy9cZJjsSJxDa
Uo/1jYjb7TLlys3q0wdGw0mpkStU80kNcxDJlFvn8PtU26jfylw8oBUqUH51UZCPo+0RbhxSQCaR
HZUvYnNiRKdavinQ1XqNiiYQUDpZLHr1RKAmy0bTvA1ac0Jz98mOsWSuXFJlxSNQcHcllZlzLAcD
oR4sFZp3Pld+V8yfef+1lya8zzrUML2I/KnGqZaZWJiqJehx8U/6SHhH8VyhjFJVMJuiWYJRSagI
qU9TDVW8NK+yFUsdTtbtZqNKY9Ict8nc3ktiYWqQb61pwfjbddSd6tu0xA5D6IU76WKPbA0AzKD6
CRsprhYQwihKkNvZM1hy5o+qeQzjPJCV/HmdER1BsQ3qDuM/3j9mfsui2Ni/DUK9zQDPgk25o4zi
Aca+Lqx8YIegz5T3RoukrnwIuPfInDjupkOsbcF8+qu9XQKtaAKnVHmt+1nahVFM3lxzn5tcpsPI
IEbgqo+lh1rt91NufF9XpIa5QdJqp2qcMJCfxCXAmWxw245ktJLgXvDLbaME5ti/KJZ+SCOqUI2E
n8oe1h+ramqOmtTPplrDqmtgQZRma3FZZh26AV1jVXEhQD3su+glv7eqaz2EZjvEd/2oDT5Ek0+m
Xj5Geru3m4EPJb2kgxSAbo93o2E3e3k27xVyLjj8tkcO80FMNrKO10IIyeWifG9mUIjG5CYGjuNp
i3TPrO3Y+mddVdhO6EjF1B2HryMFe2cRL6FkObLKHYIx7KbIeNTHAQqoXN1K5B+hIoW6jE6hasmN
5GLMpDJhl26Di6KorF1sF74tV4HJO8q0TzUibbzG/mJ+Ioj6AZ25q3WxE8bUwAyBKeJxWiFV9DW+
4WXfRQ9LnRzyKrsRw0toI3AulLsMrpUUo0m0w/FOa+lyIDAMiAFLNwLyeY3GH7HRsRJoO5zJ6Jmw
qaq1/kVE2EIbZILjJ9lsgwjffENAQs3xcGXnUk8YiB8mCrZxYQc6fvalJgGMKn7LXR1nRUeXv2Zc
chpou6s4fi24U7L03tHG1zgGCtAWno1Zpwx3GqfLNMqpEtROGcGciN4a2fJjDCVxe5ihuEGBVWHa
Ax/y5oGaGfvxocieaspQSlG4OnWXfGavuGG70ITj83rilZXZAxlG1iJubH16rYj3aNeHBcLmzNo4
6YrXCcNRxw4FWeKyuLq6Je1DtXyYEzvQ4pkcC9uRmFgiFHg9FLt5Nrajs8vBwxer5me54EyB31Mq
STCpdmFDwIiUHvP8R8wsHLHcSpSOFRndTtfsWmP9bljaQdN/VHxBlXoZ14tsHlCZqNguuvS+YTJe
NIFWg8jYOm6OmsUWSsqfzCX9jtjU1Q2BL0GqqTUAV54F9uq+yp7LllAcjb+ZUHBimxdywxUOwmR1
wev+FFvyd/KcvlQjxRYZXno03dTRLX9ECYpblXzc2QYbLut5JTgsSsiN5I/HNnkC1npgV3tQcWBb
mHklaXrZUNqwNBSvmU3QLsjFwUWNTY+LWP+8mv0ROpVPBuUhH8w9+xxnAmRABAFmbPPU8b2MLP4M
Hwusgv00dGh1t9wYoGfbVIspQ6qi5ylpfYvYxUhZF5xgIJ874vO2v3pRQHwtIzWLjlznZfW7enKa
mggGVhXis39SLP06FeWxlIybKFrJ3qB/deEK3d6uX7Jy/gxYx6RGh+Fg6azriBxBIWFmNNXT3JtO
UqNSW81AISEDc6WN8Eh4hdxz37Q+FK15lEaQIFWmDhAH0tc1FO6QRrcDkEInhmg6YzqsYovrYLPk
utaQYJYoHZo2+9AP6XfK9dkmGAv0Gp/vJjTJlBp7G3S+9lTYz7KJttnqH7tOPkUSkTXLmH8Lawy3
S+nVmfkJH9sVgsgNoh8FE10uU6I99q3TssQc17DTT1dEroJtaTBJMr7kheCrNMXdW8UnCS/3slnV
uALGDlEhEbAJtlQT5K5tczK3mMyZdJ0GdOkUXssq+5TmeQJVYSJbaNsTcj8cOEkwGBbJAuWXWmd8
Z2y6QRKbkIJa+0ZVC19NmxdwAFcquGO8TvGDqYpX1e4cReBlmjQO2SpOixIRfSm+rwmQAiEe045L
GejKrmGVjpDJMZkDtJ0uoU7cI8kYKH6s8rJNfOTM3YdABtbxXsZbxTAMzHQ6cnnhAc3cAaL28Om9
jOph7urnVW5PGo59RI2fyi681khy2FUYuRJ276rxWBIQ6hl9hFpSwf0/yo0na+EOFiMXz1rQxhPo
JPpMB4neOMZTyvbA6G6qinSYsTxBRWbjt7jDBrfIOh4mwQlWT0XPyiuOUi75pviC3C+QckKx0h8Z
x93JwnkFwnXcIqs2IfZ+jFtXWuEbsffxLP37VGtHuNrXlBt9Rf9cEnO2s/FaOh16Q7xl8FQwci7K
6HF+RwQ9ys/xRMq2bCCL5egGqOfbUr4ROuPpug3AbgKmjeRVtYIZIqGUDEBpxC7mujztoFeMJwsN
AUzMZ/I7uN/FmqyY2VNSY2qZcwNrNwAfd6owUYZcY3oQP/ksQidGZUaEX0TD5y7jfNKay0vTDu2t
EaGKiAxqMDOxCe3c+opBKaVaf0bytJ+A3OqN+VVR6y9hTDAtoV8UtRvUd2BTr4cqqZ+4jZKgZJnl
USFKxa0X9ueh0qIXzdJnctQ40CiI+WogUmj/DLcolTwg2Zu5viCSFjEwRTG6R0IQQdIjQ88LNmIK
4Cp5Ii+xR375Ys/ycoj05AnilXSCBHY/4wN3FotJcpZ/ajJTvq0mR7tkMm/VYGqBYWSN3nkRGgWE
nbz7zNbH70TyhTuQlebe6lgQIzl+7gcbP0w/qVRFyMsIua/lIEz9XxTo+NtBS9y+Vb9j00KAnG/y
ZD2Sb96VBf/hmr3nmCkA0c7KbhTbTNmCqIbr0DSp8L2nmBUU1poJo6DTeWEAuigY2FtdYz91kSjJ
zn/QGvQ1wMQqeDZdowj5vrVW6FEYzzAJ4oMVEAl1LPdUoHaZC2Z39+e2wMP99mA8Ehei2+Op+llT
Y0q1zmwGJMGCeMa5dsbdy6w9tfVzF0Xun9vSLrR1hoLj3IC7NaetCTGkLl9rcnrhaYS40MTZd8pF
CGe3pokZnb4rHKjzPmGcXuQBOvJjV3KUe7K73OTQfkpP8r47AaP681Mql37D9srfE+/QSVkpAF1n
CcqD6SfHcad7zRV5Mw5oyUutbU/0jq9HQViXgWyyZCs45JTzngnMGVfhQmvyUTidU93HPltRN3QT
pzoItw6I2/tCkM+Fdrc682/N2gwHG/61rohtwLx7SMyYZYjcjWapdZa4rEjmwIL0uS9uDPmHBlMj
tub/yza3F/+uTRmQyJiSwOvkB93vgn6Pk9trg25/4QNuff782WzLlhWdiRdzzFmN3VTqnJI2+2/l
dvBIpWRT5RLOnu5mZ/7JffWJfZBjPv251Q8btXWLbymrtrZdPLx/OEQw2hCHluKkdN2weIiRzYzS
pUdTzx/N0Cw0rLRAXh5wyLNWMlH1kJuJHetdGAYOz/UMv8idfCngyMb+9cInU7Yx/cu7pEFIPAY3
IOTe/tZPqlEsptGBU8wP/SHxxjfFRSOFuDPo3NnbxkRCvepgXphqlN/mmq1dVeU+1rR4neffsJil
VMhmaTjTcXE4rTmwiK7NG2y8RxzGt2Vw8Uk/erXvWrQ3EOa73gmlnP331iLiF3pN59TWTnIIEGC6
ocuUuzT4c4/5faIxuHLSTd2wwHSC6jyb7DDGZWqfUhWynnu3PYBWIEpxV1zZQeXHXne60NxvQ35r
zmK+ARCq2JZ2NuTNNkPPVyvbFnbfNCmVtWLeK37tz3vIAqWENoF8WnE1TtwfRVwWO4oDkmsXXZz0
xG+r1tlPOZsJlH7KlagV2JldCRRLG7WQF16qWToKar3rrYQedcd2xevfVuZ7NXtZ0EdteFwF2kU+
+h0CLo2soxlDY/64uL0Texf74G9TM79SKAw3TTPRKZ/3wZBceqJnQdqhvHGHr4Bo7s0HtFoHa7d+
Ah3igJDe4V06XPhQH72dd+2e98TIVCEuGrSLCtCFqePg9sOG45duzGIINR9lhIPHKACRdHEY/DaP
bQ/NkmAbW36CamzD5N0wsCwVNP8Uk/PibDNMho3ExdZFX4Bfd2Bv72LEubhj+vBV0yc1OLOWTiLZ
r63iatPbsQlhvHhcsd/WByrwzvi2zTLbxx1YfQmFuNgRP5jedNmUSQTgaEuJ6/w61s5EoyyLoIQV
JHsTiBRgQDcLSKCAY+mAx3NGfCcPkqtfmuB+n1hpWdHYSxs6gnfl7D2blS0ytaPlzsNR2sI0UPaZ
k+92QITsQHYzH1SBE3oX+tZvG2E+r6mYhipYGZl4ziaBicTaqW3JzZSP4REH1R5knav5HH3di+vw
73M4bQlFNiyDXbDQztZhYxpECkcXrC0mDocT2M44TkHocshv3eaKqFP/4px6oU39bBavKk3XjZk2
YbgceKP73I082xnc/Mbwi1v77j8aMO+eUj97o7jItJIii+6MvvkZq0/3M9rnfhFs7ABHmei/hSuf
Lk5Ov+1Stw8pTFvjfLFN52cjBpZtVykRKMr4qnejfcnmeDR3ShDvtVMerHf/Sb8xbMUUQtUEKqpf
Byh6HSUcqlwnYdMNgyGIvB5hIluA3qkD68KuQ5xBp9m28XDvWjtbHwryiyqp5FJpmwF1P0eN6Sgu
oh+CVOBt7qrnwsEnzrtFfXuL4vBiP/p9N/DrLzgbnp3RFGmSlFvf/XsOplQjOdBBdizXp9hrXv78
gsWHHdc04G0rfE5FPdsMkEdjD4aRbd2ouFHc4liC7nRKF8Qg0bx3rcd29lPlIyt2uCKH3spMnP9I
7y92rA9niHc/ZFud3i0AeU/lg5rHNjEpPspUf6Xs7RJe6csUGy9Ngx8tN+a71s7miH5GCguXDroS
iO5APFAzOtR+5HGLXnt9/9epK3EvPuRH643J4LHYgLEDk89Gz5qTDjwtmKVGX/UBzlHN2VHsJ705
+MaF+I6UZrHbFvipOv75Q3+ws+XAh6bIVHRa54P/+n7VNsKPYU4srcvO/ra6VJqpaTn5z/graA0n
9WzC0i+85o/e8vs2zx530CnrkO+pObOOb/d2bT7V8YXn+mh3Sbdl166o0OL1s/5LVWqK2s7goujI
ToX5j6F6BK9yaXP00cC0BbJQhY0s9ZyziYjXKqOEgIWH2snZ3l73Yz5tI9MOxgCuxsVV7KPx8L7B
s7lonTvK4DMNbsUcqt7BVszB9vLX7u/PfeOjOeB9U2eTjiUVjdx1NKWxBd/S0iv54c8tfHjmeN/E
We9rlWapkJxs2zt4yS4qEE/ylED2mVoC6W/Z4t8xB3d/HxPfl90+6BMK+dqWaQhVoT511icUO+25
PMrx0vjtoQuyQP3rwH9xsv5guaAdep4Qsq7I5ln3FrDopXyquBYLsgdEV/vBn66IH7tYbVM+GEgK
R2FDyBTpjd+qNQhs1HFMGpXjcHhsGmdYqS1wZcjGDXQYN6a4JzkR/wfjl2IiD2fAUsX7cDYnt2Vm
l9gZqJhvN7pKiyY3LqJ1R8SuuPDNPn5EhZow52tNMKR/nZ96OVap8Ke0RQ/Bmk5NysmeM6fn8dJd
7IFFbINLn/CDns8D/rvRs26JFr5L1wztjxE9FeXViMvvzx3/ww/3roGzLjJlvQ0Hd3sqtDiSPQQl
CToSRNw/N/N7oZlimoqySWcVp4ecz+4G/taxy3s6iOqETBdbyZLHAsjiJL7lXWjtg0OEwhENtznF
X5ll5ddvBZyEW6JqK60H5jfZ2wrb1hNSci5LOK5xrxi5cTDtL+55Pxpw79vdfte7PYKMvqEhUQeR
2wG4z81WnQWx9Km6vTjdb7Prr/Un4hwoeDGLqKSPnNcp54yMyLY32M/fz+5We4q+oGLdKU6+z+8v
zvUf9JJfWtt+zbvnquQc7Ftn6n8tLulrtC+8cZ847af6Z3MArxOYV+qFnfVfT/CnJzwbbxN3VqaF
WJj91lSdFKkvXOXQeFrAanMQXsmKk10nLKfStSyPstsdrH12uStdevSzEWiTvDSj1mUjFhgBoBKY
NTfrSbsjkSgo/NA4Gi/2xVPwB8P+l/d91n/hL+H7mbZGw/Lasm7h1F94vcoHxRSViYxtARUcbljP
N5jmvHL1SRP5ofV7V/UHtnmai5644iiKktVnbAYG7s2Lxxjlg13m+7bVbRi9606LYuZ2X2ydN9h2
mfrLcBM7xKc468PoNb2nelwI7eMr9fv/fF74peGzTVK3cMmJ4pnUa+Lrr7ZtCzEHe24W/OpgXxMo
yeEhuVxN+WCr9EuzZ8NnaWs7nNDT05XLAzmJe/sB1LjT3/SXi/yX3u3ZsBnTxkwmssoZqurnwoKz
vdu+7bjnphbCNzeoh3/q05fHyoU+pZ6NlbbA2Iypkj4F4o9ZqSDc6FB4sW+TZ+8J9lIRGd9u48X2
VemEzp+/7geT/i9v+WzQZOaihP0WASg19/MqcJTJu1Hekx9zYSvw4ej899BRz2b5sl0V3Aw0ZMsN
+i3iZpC6/flZ/tpN/Db7vWvjbIu4zO1o1Q2v0uDgBwm0ccgc2hfU3S3zsFIhgkj/5yb/uiP5U5Nn
mym9YLmhvqo76RV8Y2f1gfS7nCeo8Lva3UrRMbvmEKg4eIiC7Ht1QNvqlteIEv78Qz7ai//yIc+m
piaJ9Cni2MaPkB1uHHblY+zy4LfccPiXCgzKB5vx961pZ5MR4EjgniWPDafS6a90JkMitNz1wCv/
Mr7BceW8+6pcZz73SGp96WG38fiHt35++4AgggG7NT8dCwxZ/kq1s7gCshZQ9L2tg0tb5o9Ku788
79lklHdCQ7bE242be7zTEKwdzRlTHwco/O0b5aH+GX5m5dnrF5acD1dS7lnIW5Rl1AZnM5MyFCLO
wVQTTB69TIocWHF3G8fN5z93nw+/57tmziYhGWufgv9Jd6qCq+p48MOBkIUOEboG7t28S2RmYYSg
f271o+MBB6B/P93Z7IMDmZTybfRoQbSXUB9Rllv3xlN0BV3bEUgX/xvnH/HRbE+tZDv+CI2C+dlQ
6ZJ2rFvKGKwsYYDYZDuUoIFvK3Zn2iOS6dtwRxqKI3biVP4ASMtyP/r6nXjo9vLp0mlF2cbKeWd+
93POF3Zy4yhrZ/wcnOP7aP0Wo4qCVQxWf1diU2nWq1pfXDKtL7z8j2ZkxcTYT+kKksZ516rHWa+7
nnbh7OaH1Y2d8nbd49dVdsT4HAt3Ol3an344Q79v86yfNVW8tnJDm39fCKG7JbKaektzaLg2gKz/
euEhP9pFvG/wrIfF3H4N/USDW/E3PCp76DcOwMR9fGz2f7X1P4qi/O+ZJm/rH+Vj3/740V9/rc/t
lf9PRlKyWpPK+X+KpPyBpzeufs2k5F/87ZwU9r+2axL0ROhDFNveZDr/hFKa/yKojQVy4zZxW7ft
Cf5xUUokWXIMpXLPIP37OPq/bZSSKv/LMLmu2M7FxC6buvU/8VFq6jZ5/3sAcj0gDMoh/O9UgTiB
Vn/dWUPoxXU0m0iGRW0+iyK1LCfGx+QPVth6UIXYDmKQ7OBxt3NQ2OXwJWzr5UiwZ3+Ky2qDMVcV
8s2OvccBPKh0j5+9vE1DtTkB8smDWhWJU3ZLaDCkleJZGqr1UFLmxFIFDOJKT5K4cIh4Dz/PpYXV
sVujBNFSamPIsBvxMmo2PqKsbnsCLNpNm13G4YoyEBauVBWKV7cj1LDWmGy3xuxFRh7//V3UAq0g
jtSfyDCRp6WRCIYy6fAmNbKNgk9GXV+uqH2HJjXtXcxV37gD0qH5Rqc0+w7H1duc9fm9pOX5nTST
Hg6DXbDOS6sMalpSPwMyLDAuyNpMQMpgHlTyl28kGyqpkbY5kSeJ4pL0XJPOiXmHTBvCcPxGkqNT
NA3pJ5oAXwhkB/5LBn88QtLT9c3odnJaA6KY1KsJvxZSVvaNdZ9aB70G/9iXSQ7UyGpqRJiqRYCL
NUTaSY+S8KkvwvgYQWf9rFSmfKWRpoPbsGlvIpto3HqtOkwDofEpD6f+QFAl+WQ6LpR4EiRGT6iH
5x73BpBMaC7K1GHGWMdHCxnXs2gLcUwKOfQkc/5qKUjDWSTXNw34ykOjhmZQEWd9FbVZfJ2HVhfh
IRmqTxJbFc9uLe1HwS0qauUx8WphpW+9RdJHogylq8LQeVY4wMKtT1IvHaIG8W0cF34vku6rOk/S
W5SvjYxANDW9CZaHj1x6OGEmaGHd5BPZYkoWZIatQr6dy8AQ7fxCQEQfKISuT44yL9Y+WgjCpL3i
R6ma0fch7SQvq/WcILSsc7E3mtdSSZZNaBGFGOv4B9sI+l3flDZuno4EGTVb7rQ+Go65Qr5XhcYu
KCNITjuT9/+9k/IMZiE+IgIi3+yu1CHNJwRK2xO5aIbUT8+Itjq/zO34udBQFAMTMa50Gbrq2nTN
q9xI7HM4KHi9hWDWnadZfiySMX1Tc6k4KL1o9u0655C/FPmzWY4d2pI8BqcfRdPTiB/Ageg13aYy
pCayM9NjFTbwQzSGUwIm/Q6wlOnaJLx7ayuZQVPJkqvG9fDClFF7sWTUXqkl4S4RFTJ9pcAzMNa4
CqYpdY0kWt5IF+0OVVrIB/iaEAc70DqkbBSfo7Gwr1IwDj4LuX5lVZXwS13RTgQdlbtyKcniNBHw
ihx3jGKhgK9wDx6jMKw4EC0zoVmkGagyGVJZWg6+kNf1a7GO0n05z6BCikjfr3h0sK+Qwlosmeq2
mRi8fk6SqyhBPzm0eXwVFTidlZLcU5hU6ZNtV8WdOfeSYw4pgHAsmTfx0NjXeZubt3KPhhzjzpz5
Nax1zA0GsaYJzs92It6qi5Af62Of4o+ZOhc+Nqm7ooEXCDPQuJqsTt9tvSnoJyHfA/YjBrGd08CE
Cf9qzmFxbGBffspHeTrJIsoOwsRsJ5ROOqUYYjpP6jWUJwbYnFFTlutEwVvGh56CVrUwsPawQOVS
wxkA6OQWj2R3vZqwZescBwNQJg1SIR63uivtz1vWvDtORM3qIq2P6bBEW0/pn22p6m/snCE9ZqV1
aNJ09BL+V6d4JqrLapmaxVhZ+3Kwy6eugzvNW9H8kdCrlxw06AMDHs7HMphXPe6+Q1pr3ZUVDkRJ
kvqyPOhxbd9KWa14SaVT4oaLRl5wb96GaZHtxZKD+xMivyGni2hQNcpPZb5OvgrH9N4uBvGjh0s9
75hACbrRiP415259njqAVrtqAvCil51xoscSuDLJ0fJC6J7yFfWs9drakfI1IQkU1rlIrs1EkNWd
WJxA1W4LPAGGHGrwNjRQbP4kqelTrTXEdqimoroY/cF/jWrZPo+1ZJxqTSx3rN+LY02R/cVY8VLn
qlY4iVAAYMO1EJ6FivypIoXQTwdNPFpJDHty6YQrhiVeTkuOUn4mUmIvGYsFMAdHsupbS2X5Zqkk
X5V8hkaQjZDAsJsjNq/bxT5MaqyCblvH3JFtKHkMCOtW5rzlYjqcd2lT9AexVsO+UECKlMUw3Par
CntgXSoEL+BJMJTZy36Rpf6661VrD7Z58Aq9WL2xWO29qessaP1KqJfds+G3tE2j38fzyPa/C18K
hX/TqoMAuN9YrrXk0qFSRQRCvUxfhiaxCeIEHodnJJldKc6mb/0izV6YxszhCrHuQ8t9ilzWynFY
IFj6etfMB7vvm4epxOrK8hgjxl+JdA+9SO4HXyuy8L7VyUhL4BRDuqr6QDem5IqM27bbiYX8pGGs
NSpQHRC5ODOjgxYOJOT9/00roLe/ctTZ5/1h05q8/WjPg9T5F39vWiXzX2xXTd0ms1y30JKpFHb+
3rViGP6XTv1325qifUQXzJn8n20rm1Yd8bWtbao6A8Ubx5F/stS1f3GTbcuopG3qxhZlvv+1n777
ey/6d6r9x1HqhvHr4c3iWhJN3XZryNZ1Q4qcnWu0wVZBBa7OGGolGXxWAoKsSMxlbwPMIbOjSQDB
9UIewI92qsy8Y2SfxlxYgVEZpLpls/nTKvPmKaykLgh7MX6POlE/AFFPn6OlSTewvLLPAYU0Xm0J
+xDiVB132mxMB5Rg6h4SbfFpTsQA+V+R78d8mI/E0RQEWyT6zWhZY6Cai3xHVSr0o1bubhY5V0nO
W6ufXZuq35Af968YgZV7Lny3Fc0yCzKg+tC8tps1fawrmeWkyLuUzLyJkdQyAmUcbS+2VK4/FsNe
YUe1mi/pIQBbATcHeHC71/JZYBTTJPAloAZJL2jVY4EPzO0tWXyWBsU+iKjkWJ20yCOGegpv8fBC
tIuIeXdbGZ1VZ0B+TuKoWXZgazd0PgaZQzWRVqQ3MkVZ4heuQMCBlR209jSpqThYZcmtmdKF92Y0
Z0eWp9JZBUkDg2mvj3lRL5T9KvmUzJZ8l/dKeoKRPbh6P0Wak1Lf8XAnErtltYDL+1KebnnN7VMK
O/C7AQYTDNlImLVCEPjOVkfsU4a13pvYt49jVrNl4YhCKgGUpZl1NW78zKqSt7y1pr2VaSbkqQLs
26QJePw2i/Nu43/6YZ/hYW0iI+gMqSWoOZVuW6vrDkUBONyCYHiNGXm8ni1FuofWIvsJCQfPaCDr
vbxOmoL+TqQHS0uWR8sG7A3Yv3fWXE4IuF+6F5ZNmFYlwIBTH2KflBZDO4S66PfpLE2P68QZSht1
oG1h1O/XKKdwCK8ae0Shtg9xpk3fYqUmg3BNSkcDZohIvBdgJqMmgWwAQwpnZt1iG26TmzFV5FNu
Ze0LOWoSy3U/QvZfWKOqXnxTARznQA2SLhBaDew9tfTrURhFUAh+nhWl4RunFfSThGPUG0RiSa4S
s4GiH3Va/dNstYY8uCm8GmIZ4tncEUKHH9wTow5okyD0I1U8ksTICEogTM3lSYRKHOCoJL3ILmXS
kDALQ0HrPvVdK8e7iriCwWlIKIZcrUsPBKHWMYr4Nn5QStO6VqVm/NYumcC+OK9BsYgONpQtfTH/
gu0QH1W91LWcPMfluHqVpQwHvMbiWs8i5aYebcg1YV5cWcpYAoVLlSCbk/h5MGf5WtgLGT5mxwED
jxwcixgzsAQ9AgRckCUNpEQbcGlkWAiYhggbI87+QFQamaC9qASrNkmtxJ/lXrM+QKTuTvIc42lr
tAEfdlvsUo7U16Ot9J4JlTwQKtFmswEv35K0iOi2/2LvPJbkxpJt+y9vjjJoMXkDBAIhMlIrJiew
zCQJrTW+/i4kq7szEGxG8Y3e4JqV1YTFOgHgCD/u29eucRnWcOxgvwQtmqa4/0WjguYhj590K+32
eCpk73UJAWNU2n494FnvCFCOVoS01YM4Ssoaj0aMTugdxVYHm2MdgjahtgZJxYsnPNQbi6gsACo4
CFIFXMcrZFupUviq9HAPM2tg3KV+brJgJizB0kjg3iQD04gybgMR0LUnUnPxztDJrmM8YeY3tKJh
Qm6EaYYF71A5tM/VD/T20/TLJbz9pmS8EoOOu5Ulh/CUc3n0C3incgAypRetQ5hW+ZdwtMwABB+2
WW2Sli6uUequoBJO/IT1IAS7imaeXWJpFYSGesy/BVyevB15DOOy9coSHAnr9aqK5OGxkwou7wKc
7E2dNeV9rE3BIe40oMsaHCVbxvJvi8UAHQhWLgT01MX9Va/QLJ3nGh4uAISh5mc4QhUVDkSDikdu
KIHaz6DJ25pXydcEatODNqUoi3ujn7nv1iOeudm2tJijoE4ElKIwAJ1exu1cGgK8BZDjObWBuL72
Coy2+kQDZ5Zmz6MJrh1So9xuxbZrnInrlwNINHDGpkqfI3G6kgPZf2xKRdqqUogNiy5RNJLG5GbU
6mk3ZePs9Br3a7Pswp3cS0x00cqeJcPMiJ/FAm0GuxL+eJOZBSqQkXw8NHBs1kZiivdS50VrsBA0
U+LWip13bax9Q5DvVC3112nTFltdh4WudwW0jZAUhNkkAv7GpfA9m4GhMG7pvAWGm5G1d5VaB75h
Vam61r28esxaoX3JK89/DENxhK5IKsOm0NYnbk9cHrrQKrwvRVkjKzbD8isrK1k36TTdtmlftdiu
hjgzl10bA07Akizre/wsLdGvpL0ZNPG3iTOMIN7T8YdMRSUBl91ikd2FkRCuetwqZtvegKZ2UI3b
3qv0H0mn5pjYYTGa8VkuDM/DI0jWICVOqoCwxJ9MgLIQKK6ToizvmjKNX/xesNKVWnH7o+OMFv8h
xx+os6g0zTO9eO6NNN2UQyS+ebJFl0mq9PvIK01QzLKO1F/X3DhuJ7dQE1pcU1kprjmlxVtd0LPL
EufWgzwp3Q0+ajDDtKDUrnGInb4WBQQEyEfaMxZnzP6hrV5MiNN7saAtX8aUAQ3plGkhNcte2eW1
MkKKmn20g6LPsT1OZNcEWBpBno9KeatY07S3kib8VsR5h0tYAgeoAMCl4HWdhi9p0jUtaJ58xvP5
3l1ledbXUIRfHEdteQfJP+JqPskrmealBy0RxO9Wl8lbnAnUl06WZvKHqd8K0gj1Ejec8GCo+sDd
BQMUORRINExKeug7cnmWJFU7vFt6Jlnf3rZ1gzxPrXFVladO123TV4urXjXAVQr9lD8UeE8A6sRp
ZNWlennRTVV7K7XJcJFP3YBgOewAqgAgHt8mmtTuanTcD55eAv+ZaKQH3qNX/Sa0Jl/ZWLIf4Hhs
tu17m9OrbasEDTWrSus3dR40uPsYVhOuA6+ExjPRzGKXLZ7Go6jPuONoXLPtF88j3la7vBy6tS6l
434E9G6Lnqb8aHKzaG+aQFavoOhjh1oTRr4oPMzsH8tKDss6uBbBRtpBBTie2Daj5SuED4C5JuRg
t9RiE3O2Qniq4g7z6NQfKUAFILFWvSh6myYxpOe6UtK7oTPAYKhDQSIwyrDeA7zvVJ6AoLoo1U3U
SpzZVgKTCg+FkWJWTzgZ5D3gmkpKvzRV6H2pZThvUUGK0pBSDQytWl1rgZrdk3LMLjEk8F0RpPBG
YRty2kn3dyMwiox7umQCke6971OQQt/2/WHnwdzA25VWie+yVfjW2sp6I8b1xvefwyzQvs1iEl5D
P3V3RBJtdZkauhe+ZHjr+QCLVLkudrkRFwPHjzBgM1AGOR5aYbDr/Xw4iInaHwxW91UH8H9Fsuix
xFztSenYAN2UrutmVakw1Vks7JA3IuU8WjA1S/BlSGJVHD+R3YIz2qTQs9I48sjdhuqwEgwf+Ecd
B8bXwW+NL72nDeK+6QL4S3GihBiMKl3hAWYZZcWdzGSGnVqaP8A3itTiqSiC8XLIwwGE6xgjlSBA
kK/JYpCcjjBPU20aGvCe8LRIcsauGszD5PmYhyo1Lkop3Br8HyCNA7IDELAK1aRzMtr/16Tr1RgT
D7w57YTGwU1kpB4BMrmpV93sqtnwVZSdPK0nOutqljM+hR2E0zLoelJPfURKsI1UrFW9IG86ks2V
WwkVORRfjLxii02f7wMNoKwqmGl5A7kYyLoZGaL2DFE2H/YV5+0l4Uct7BIxqMiL4YF1TQ7T5+fW
rcp2Q3MDzCYFiLcCVqj2OAhsOcIACOLrEB8+3U//vgR+FsAuGhm48+kIRWX0eSZsZ81YdoKbZFgK
kOhzva4bLrDMfahX07Z6Mw/yl2QLyhTf3ksVwcj4duvdndPpzTfK/1RJfo6uc9GjG9VAQ2YtKtEa
RwjIHqqU5lWlf5eS79N4plh3cqfVRWSbOkjLD9H3Uo09CXJCrAWKcPDXIR/Dr88MsCg/fjyDKqoo
vedn0Fh0x5UeL64KRQrRMe6qXbmPnM5uXWPjob+O1nRI/cyt/FfF8unzGBYPpFDimsvMy/YoMOHA
tOn+appLtd35uIv/fkLM2pLjLzJXbmGQqjLtLSc9mLUemV6Dy24I3UhV9p386KMSHS49ImsND5rf
j7ZQo84vD59lCXgpVTwdRe+ibB4Ksq9WZeZwrd5hkHUB9AQ5X7b/B8po8i4nT/ZpqJOSuDSy9zFU
+WPWoYb7dEUE1dHKRqOierahYaGdOXmyOWvzWVrHXW+EsASY/X7Eq/ijwdsk1+qyllr7vAD77Hjz
43+S8mkZhHuLog+0a3fuu+628o69eCNvLSf/WZX+r5PwvwxmGDRc0w5Eg+DxYG1cTUoJdd5/6hwu
/YkzXDA3Zn0FII/uH/Q4nG4U8zz5z4CLcqrU9lhk+7kj4nS0E9dcBEzEUECdVRtGxqGj25WeMuXc
9JzX7nI1fB52If7KtIFMh4Hn9H7WsnM9dwnMdjT5Ikn6QgHTOSedW6hB/zVt/vOg8/r8/BmTEemG
lznJzvyB1oxbNI4s4XfvMD8oZiaAuh+xwmhex13snpUX/2qNUDWXqIFrpo4453j0su+QC8WFE+2G
Q7uhBGM363JH76X7Dzr3T7cyFOHoXq1Z9mqcTCIfh9OuNEqncbJdckOq8TZfmQhegVN+A1S1Ns8w
Vs6Nt5hDNGDg4KSXDpCtkAsrFJw/ny5smKpscpRBWVA+REKfPl4/doFWUx3vXKwgnMzR3rwXlc60
0UFAVp7tz18os5ksJpE0FkiGZcp0CC/7842OMlSG6bD8FfMsp7+Kt0yc++65f8EpIFxpm95BSNva
45u3Nu+Sr+fE77/6ATSa6IoBfFqcc9PH8wV8bUf8PKEFR0zr1mtxRS8kTeACu4606luoWzYtNaie
sCwK31Ep5q9/S2T+62b0MSmPFun8rml4gcFoAWRY7rTYEan4cJXuLPWPuHQNdomCGtmV7V+wRe1V
B9ePO0wGoZUg2ASogx41+Npf/HE0s/ghiy24I9vRe0bpJmYDYw5faPMijc7KBucjcfm4EIJ0c1ZZ
IWNZHJlZlGjqWFfu35pMIK6bQn6jEk73/XVDu3R5mNZ4FoS9qw0PlWqfbeo42SV4znmTkAh6mH/L
Trq215RUbSpXBW22UtegEHEStUWXm9fm31q2/5VA/R9pbpP6bTVpfD0WQPHf/y2AAhZPzCnS6EWg
RuDOn/wsJVl/QY5nR7BQQEElkREy/auSBCues5p5Q7zFMpkX0t+FJAk9lYVnGlpe7eef/kkliTlw
NEeZHbTDEBPzC/gd9EEuzk1RNRNo7w1ww2KUoRASDXmBeF9YiqCMBF4xWDj4jFba5Bh/NwiRpKzf
CFKcZMoXbk01abDZlwNgqk7mLL/J1UTR36whTHB5xj6GZp7YNH3svNJOlMCX9mIvQPEi5QsmxOfy
ZnDHE/gV78PU1ULjqPHQSZeRglXPtBImr/ZpkRzRGWhOOdHnADg7vo6FSJK7TZboOX+lrxK4zMKU
zRdPvarCtRLl0jXMOCnuqTP7Fbk/XurXeKKObdemDrs4CXXx1WxIXquwAZO8dES1q0NpVUBzljbk
oJN+TlzqMaFSAKq7SGGMxRFwthafeAyAO7PxB6q5FI/RlpNoUikiJ7N+4In6j9kA01MV68qXpK5D
KhF44GfhUnP5fyb5Fk4YGcOIqwAHGvD05DWWEQZmWpT5M+Er1JpyBBuRx6B41zFyqpIcPRqsSLnw
Gi2QpNuJLFMo7BXJaHXcihK5ws2k8SC93vt62STsrUmQ5t/lLta6d63u4/FKKstEtRy/bjNwj3IL
Ko6ESz+Zijsw6arvWawYbY+1lF8N751l4k5Hj7OCs6pc4VI48OmMmG432RjblIJULmelsu9L0ofP
mWiM1heNbF6LZ/bQ19MN9aHR/EKpCI71igbYwYBAgh0eZaGRzJt/jT1iW9/VTTTGbx6SYOuAxVYD
+1gPW+Ub+ORaAyoKvXtaJ3UgDBOW0epYcCOQulAh0Re3raSv9KAjBXLwYsVqfpSB4SWPCeYJICvL
buwGnwxqkXJ3tiqMdj23SgctuENx0qjjqhKjoQNhmHL9dprEgiFb0bqVgcKNi8B/EUKBND0Idb3N
3jFIUZXvAfl1/YWuEblGc9fFUzjZCMc6CJKKmmll9CLIIVqnFZnfbPZwk4YhS1YycyQ4GAHqDrq2
sSgM9jxNMhzg/5J22VEoQPOEREHrIw5kSxkS7Qv1pXaUdLh71Gdp1YdnXgu3QcilBTtbQLxqnNt1
bijKiO5hpPXMAmccW2N0k+uxrulA0oO+qmua3cBoipjOZAWrgURfOirwu86Eb4uLNoAbghxDpU2X
SyPcpWVwSplB0WqfKJz6yKUPdXdbb2Bdjhj82f63bD1e5M+f9tubn4fqb7IjH0MSXUmSwlkHKm8J
rzP1Ro7MZC5UEdrMfIfkHihzjzck/a2JnVzNiDffMVfWVv/avdS5c7YbZHHXmn8DW7WJNOmjfdha
Zmj01BqsHPEAIJ9+jTNUuxFAWwyr/hDRg32+LeH4zvOv8fisBLI89Mdn+BTEigUJrYH3bwPO3VAD
B3IEh3fE3mIXXAUXxWXgn+nMP77cfYyImJdtgKCGHrhl50XUWIiRVLyqkqzDhP3Qy9+G+tvvP+Uv
xtDlueufA1G1SHodR6qt6le5XPmAiYqrKrlVq52e3P5+iJPOA74UxX5cPJASsoiWGYZoavSyakCY
eo8aleC1uO65Q013koaJum3sZyLG+XvUcTz48fYAoKnEvzMnyDIWZ23rV96UaxgyRiSg4n1KD7u1
l7d/GPXN46BcMTjQ0VSjYFm+wcYEUM81HAT1MDnEhQ9NKL2FWXNN8YTblEd/hxHYcubdo+rYYA1g
4p5Zf/39OyZ4+RT8zj8CIxwVBxBFBhF78rDQVcti8DKYQHh1myaFzZKOdv9+JLUnmwFwZevlT0c0
FItmGB3hjUJvx2LiZGloNhOOw3ZL+l8trwzgsh1OFbq5xQmQOnu8/v2ApzOVAWduBM3EbJcfPZuf
1l8lpr2nYMZKUcBNlS/dmPFk05mr6jJA436qojTSZywnfeDLNKIQx/EoBXzMXOjXJU1HUnZuiJN+
rnkM2GQSC4KEJf8cLzkNmxgzqnoeZK+51nMApStw39on6Cn7cIMlxJO0RnoeutbN2TTK8RVlnidc
jeiS0yXe5OlynzQFK10Dg8x2792G23Afd5cWuCxAUhuz3ICx/v1H+8UubRgS8TOrkIwGW+fxw3qT
aqqoShVOCm9DnWlTqB8AQjotr3F2rM6mpn71hJ8HXFwDa76eFyYMOHOkEre7GJSdcZnvhk32KBxQ
wJ55wNNthvYI7KdYC8T1ir4Yr5vw9kgqGctRC7Ncu/mi7mnavZ+oQNE58BTuRreV7R4eTrCGSnOr
njn+fzFj52s+0jQVygSp9uMXbPWjZVgD4ytQq8TkbvDuzzzhYgRlzmOybcM6ozMO7tlivvaRj7Yo
hVMPV4LLw026FTq3epbu8gOk/NfhEvPa/O3MoPPP/s9tHqYbcj/yOAB+NPR7RBrHj9UURpV5NY+V
kl+nzRMaKB31M5ShfRluOeUdxK2bcVuegS2ePizeqVDWdIR+cDOXUQXWyhmm2ExLFKmD8aLjAnDm
yRYTdH4yhb4YSSW1R/S0fJ3xVMl4FpGynOOW+bHCfbXFRGanu8H+3OxYnr0no83P+2nXFCpFz8E0
kGh6rw6SYz0rpPhjsID6O94/T9X/Q6R0Mua8k38asxOLoY1Lxpxz7jpxktjTFvxBq9vgYHXzp0i+
kwEXGUxoX0Pu9R+v1Nxo9xOJ/u5G2sJmAsZja/vqCibU2YhwcSD9PSr3ePZRKjTLGk1aVdyAsYG2
Gz/HxWMTkn8Os+2Z6TJP9MVCIOMsUXpi7cmgHY9fZltEyWBhlcLL7Neam67j249GWFd39bc5xP79
eL+Y/8SaMo1gBuoulv3xcH6cBnnioUeI9CfVu8zTM8HgL///JiJTAlsqtsvUrN5VDahW2h7TMrIb
64Za/O8fYFE6+9g5LKR/pjajI2T25uMn0IoeOLzSSRyv3mbmYOYrHHn2yVbcnsvzLluV5ylwNNa8
1j/NdDpq87Aveok7Abf7FS5cIPJt4Qr8pTutiitzG5o2Ms0zH2mJIvt7XA4etmbqkss8Ut9oekFZ
XGIPkdzmod3oNyMZdSxawdUUq/rNOtsG/osPR9TF1oUEWpzZl8ePKmCYGZVFLdkdGRh79nil3V9Y
a2tp38BQ+gFSZn8WqPqLJTbH1aTKaNoFMrqY/KMx5Hpp5TTJ2uNqzlrTJQLC+FK6rQ+yQxMroadv
58a5PfpXD/tp3CWMUuWzpvLIuF5sD1+SG8kR+bDP1QXGf7hePFSUuP44Vvr4qp9HXcxcQe3xXBIY
VURaeKHusVa6LrZSfQDyBVb0T28uP8eDdESAoBGGLtd6mWHhI8TpPIvMDZ2AoJpR2W3TXbb+d8fu
fy1H/GJdknpFxkoXFnH8ybpE2TVhb4KNWoo9ykaFDG8iI1pjq/UPnu3kA9JrPbcGUH8hS8CF4Xi2
FjTkxVVDPaMWvwZwhtVz2/J8pBxty8TwFHhkwleaatXlbSQeg9pM8wYLGzejn7u7xvgbcLn3TfmK
Zpdi72t5HTqIlrG1PrPBLZ9NloB54rxDrYF4Xlz2kqctqNQhHemlh/No5ht1cOqNcIVT/EEN6ftz
avkfQJU/XtnnJ2ZYbrrcMenDIC5bppmmCR2YCOP/I5L3buUn88l4jrcTkCpEo9xehi1ul5vxQDVr
BYYDV4voLv+mb6vHZH+eg7/cGuaYG4EEgRq8Y37b4qASPeStuZEWdk6XkAAXyIO6N/ZnUjDL5Bpx
GsPMfSfUEmDEL3cg1Y9i/M4ZZo7WsptZsIA75gGLnXX3mJylOC8qh1zfj8db7jxNqYWaV36MN58o
MCYds1u3VzFBosVNbdOsdXiepbdKNkgzQ3fcnjtdTt8sey0gtLlYwt1NXWxDoia3VGxVkpwyRjyN
4epJvDXD9NwhtgzxWT9cQ3WOaR6bKGrxBbtJrUbfxBltRnliLHsRX5YbjE1m6K/qZnvm0cZcG1QU
zoUIpytoRkpxjM34dsCDi5ErQxKExgh4QrJRihPRc4taESIFyUScRYqNWA72nymU5i/L5duklUmx
qP/QsXS8JcHFxWUMCQNiOqzrngVctv54Y6CjmUCR+I3Pd5LLK7O5vzC0Mjv80f7Q9xKVz7DEo8sW
HvUvuSPb8fX5Q2t+V8fbAoPSAiFS1pfJCC0eq6TZvQ9FM7P7fftjdocwnQkbnXVmB9DOjJuzlInl
zju/x08DGgscDvWNUQnp8ECqaNevw0P81fsmfytSOzy0XApTN4jt5DveT+Hzmfd75lGNxcLIgglZ
ICJ3Ugsddyn0J0hX7VmAIq3FrXl3lgZ2MuCHPwxe5dYM2kV7cjxlisnIwlzFtBY55cHcx3ty7AYh
F00ah/S636Ln/9NHZEQ2PGSPdKXy78WI85EjY/KZEXDNl9NgNaveUQyY3KJmpcCfYk2hQKgUQzXE
pOjaT2vm2kRXmRgJKUtR5yoMgLvbElMaDhYDuLac29tO9pzFcIt0VBbJlp8WDDdhpWW3kbCu5IlQ
rnvPtcQWqGiceaHzDeBoeSwGXCyPuAmwKZ4HNK4tG9vSzbT9aZ8yPJ4/E09u+yhWpTkNPas6qVgv
F2OG7ZSJPRY2EImjhU7lr9v1SEGIcuVG35VsBT+dW85xdU42VMal8KRwXlByJ913PFG7RvT6CBdl
O0QbbOa33fTH5/A8wlxHmCcm6rrF2isKMv1+BV23XOu3P7cZcVc684qPyKudE88s9Gbs1ovx5u/6
6WYnxo0YRg3j9XsT1vTkiuuEFW8YIHR6F2P2O7TBoPjqi3M38NOQYzH04nQyikEdTaubl8QMSs4c
vM9mIwfTpup/IdycOw7nOX88RY9f7fxxPz0qXf1oCHrGiyts2+dODSVdFfh44HtmjZvIl87k2E6u
rx8v1yLPjksMSb6lNDiNxxGrOEb8Fwo6bJ0QFOm7+g5dZTNFzlkY0klQI5PQJ0xX5sT3nHc/fkgr
jxpNFKgMqsXKg46xMdxyFTioM9/D9sMvYt5uzoqSTpc/kmT0V2RombwnxSFZCfIcw0eSUHZxaHbc
Xff6DqH+Sj2cZ/H+YuZwrSIRTTGPFDhloOOH1AffUFVhvn242NYaoNoETmLzmlDcX+nb8yZYJ2fx
nF/5NOBiO1VDjOT7DA/DVLpW9coeiBr96dpMytWZffR04z4eabGPSrmglErBSJ2bXwnYNbKjcX9c
N/G2+pHZOqYq3grx13lk7uknnG+R82XPmtO2yzA11ojcsPtJ7HHfUrqk02TGWs0SYkKNwbYezjzp
vJMdL8fj8RbLcdQp0nga4803jvpK2lYXOBm5wh4v3DNdDr84L47HWuzbXj8lVqXOE+bdvwPXw0vt
tviLC24HBD6yRTu5rP/UOoC9dR51TgXg9WUi2z+epqWRKkIxAEaidy5+FWfDoMSlFWEVt5hPkijm
hnMRXZ4z+jrJ1i3HXezpLY0yajExLgaH5u3fNlwb4vBiGx+Uzci402O2CTZnvuhpGEeijiS7RpQM
YX+Zwg3GqDXSlkx0tDOS1VyVCpxiO+ytW2szJ/3/OLEzP+inAZc+RCkQlqrBTI3YnwvO/F27C8+N
K2SeuRu6Z/PvZx7QWnxQ2rwGtTAYr1zjuITrHvxY4Mv09Noz3S90z0bGv9gOeJ2I6LAZw5JhWadt
J9+wIs+M2Q68TdXsuD5uMTezgJ3P7FHrJrADZYNv4+5cqPOLw4tuoE9DL2eRLhdal1tozZ3JxRt6
nV7iUNeBHZ1ToPoF3dd3ZybQ6eFlygAo4BQhjZzR7scLRjHKQpsVW/PFwwm3NAuuZpuGBm1pssXG
bXeel3+6Cx0PuXjKKdUURFbQ0WaW35yHCPfF1tjMl+OzWd7T6XM81vznnwKQfC5gJh2PN70XO4EM
i3A1N01479SH/4FZw7Imzf7DeGSVEaTNTTbLTFYc5KoQFGB2ZhKm+jgnIuX32cJD3LbP58TPvziU
j0ebz9DPT0cqUqpKRpuFydWDtsXvB7c4/NwfKgqY58Y7jebm4ZC4ElyROz85rjoZolHBh1OrBL2g
xu6zpb28PMQFOew2jIxncG3WXSfI8hl+6q9fLIlRUzG4ziGFXjwqZLdpEvAYrdcD7Z723Cqh2vie
kSbdnG9d+uWy+DTcYo56goGdiMdwSbUVh62Cr/05CdYcVhwfxtSqKIMh48c+6STL6CdgCpq++TlV
FK5uvfuR1tidWeELLunHlCQ+ZAzaTCx5mU5OZa+alZcx0O/5mjgf+s1adeV/laz+VzWOapz58TvV
+Pf3oPme1c33MDtWj/P3fqrHrb/I6HNBIEmnc82kEPof9bhKIyYCFlVG6jXPhX+rx1XjL4oMcxHA
QomJPIlp+C8OEdBN9Au0DJFmnA9k40/k4x/b/KfJSA2MKhhlMOpwZBA5hI6XVyv2VKKrUrcLGR+2
Vh/ri9ZQXGhkUDqyWxYDhucewKuxUGB1ib4DlguPbK1q7UbFm7rG2tiJAOxMa0Sx1gouBjAcgHki
TAtoJo5BoOuEkVQCqxhFF3ojxixTt5Ib/y1Msq3Vdmsz9TFPV8HgKWpsA8m/tvS4d6gPAjWID90U
2AJFk61vTTBIQn2fpenzoMlQzRBG22Di9jHBgj1p/SVmFOJFCo5x62tOltS1G0oWBJhYjm8hg2KT
YkgOomHTzbrOvPPT/Ifpqa4kTZatdPWNClXJBlvkrepJgFdPb/iu7YS3MhEfNKMJ72LZ2FFBT23C
CN2OtaxYmXntoHbfmGaiXo8lGbwg1hGo5sONtRcEet1NkQM9lvrOVpQo3OSCxgW8FelunqwK9Ac8
s0LYakJ+CKEFXo6pgAXWIK0+pucfrdSHPOWfJbWWmtt7XoxV6AfN//1nFNzN9/zqNf1eL/9X/18C
cDk2freOm6B9zZY0Mf7O3x0g+l+zmzamn5QuwNrOt4ufHSCy+NeHpdHcHMYFhMLRv9ewpv9F27Bp
WbSp/VRQ/72CNeUvtgPcxihBU+lHBPUnKxhX2kWsM7vEzdoiLgOc0LNR3vEaprbWyE1QE1PFWG7F
T1FQv+opx7UXqPecQgcvH2y/NGwxj19HD7d7ei9W8kzZUrgb5bVW7VN12yX+g8plO1QKVxamg5Bb
7hBm/trQv5u0eDQKvhFFsQ6L4SZX0n3fGE+mOjpek65HNXaHynifADTmuXFltXYa9FdpKLldW16q
g7HCpPC2UyT4iibKbRW4gnqnTTdtdtFaw90kV4dMyR6C3twCTcSAUi32XTEefAOQUIyUvgHwWyov
I80r7JgFxCPlSwkeUo5uqdVt8tB7Lfv6qqrqTZR4+9GjzoVHLJBE2zeoWSjmdSfVbjlYq5jV1Vjf
jGu5BeYSaQBX1a3o3UTBHVH4XVO0+3QUd7GerowMHU7pX1lUORp4F2aXP0FEyTpM4oyVPtWAemMH
RJvtV9GuHTOnBw6bd54jqObWq4e1rqNO5hT2k/SmlC1oq/tRam6zJr7uJm9fZ7oLouZN6cSHAByn
ZsW78gluabmK2j5eeWnOHtS6eQHFpivX5ljcjhZyibBIb6oI1miWRLacNFdBskn9yGlT3acDB/18
oLh5XN8VsucyfV/koJn7oX16dJw0CXdFJymrIkRPnJARVC2bre7BSF5iZk3RRqs8tOzEoz7YaK2T
R54dmfroUlPg1UN892RXs5LbuGMGJNyTjL681JLedPPUs5Xe+JZrxlpIw0eFp5hEzHo0cTUK9230
7KnTQTfB9nbmfV2FK3ANq7BqHxrdhOAaQDqt3/JApVHFyK4IrZ3aEsS1NVmOZyYXQ5Tvu6C8qYJk
p1TRehRXpjE9U+O80tCSUMKJJevaqIq1bFa3na+uNa9Z14W2F6NgNYLmSS3vIlJeKw38DeyKuH0t
6vhrNGRI9Lp0X0nCVlBm5ZWYr8qORhm/2sAG3QfRndaPqwJKT50IF6LiX6EXOuRs4xytGMio7tRp
67SGUjEZwgRsrLlsGu0e+psNavcB7oWTVaCQogH0RbiaYvSxQ+ho5Xg/loeAXiswyCQPNMnN5Gnd
gLWHR3Kh52/tIEKgnhxvMlJbEKLrQHm0avNRTcZ9aQCBzTp8xuX2sZaEmz68KKGnppQc81TfWWG2
rtv8KozxySxNN0qq10ArIZbUN5Qs3Xp8FxP9mxYaq6FAZRoK3lVZe19SvaMwhYrsITIEty+rHS0r
VDXlILRHTc5Wil89DlUTrFpP2VmksszxMYdBoxjdQakbz675siJ4Yroo9xJI1Vobbr04W4PDpBnJ
Guy60r7kabkFWboDZrIlZwbZM/wqF0+1Ga0qPYIj0zyVOkCqwhrgfQ4bQXzSJ+Gisa45iukZuwkr
4XuQjodSUS5zWaQTVloLCoXXaGsmwR0FW661qeIKiv8mttNLI6Gc1f3vgd4Q3XQ5CDpgWcB4LjVP
f6SzoLfNci+phB1dZklgetXMGdtvYeHdlpUPM8t7BwmN3aBfrXNVzNcUEh4spXoNwRTZQqlfqXnx
Xka7wtAvREEA6CupmKU12zEpMrtrtZeprTdhU18kCpTETtEgJ47tVk4DDm8njfLkwuqzZJ2Y/n3j
ZdjLfVM8+LtxfSmqDU7ce60CphPHt4DF74w+sJzM6O7UDt5vnLvqkK8niGbwCt0pLu7peXsc2+Ru
zCYa65JNB2c8h1IXKwMLN93K1MjFxgKiulbT7lUVcjciTApKZWXI4a3SUjzrxpUojk+Gh0dRnjg6
wRlYodUA628I8aIKnxqlymCFh4IjVcq3jM48OwZ57Yzh6Nti2dGs7Hm2P7xmUjOjzPZt+Zb536xO
hBm4C2oWwviQ9Q9NHG68DgqiQH9djmZBkS/oWtyLGkEXu5IsB7d9SdyUltZkR9AxJzoMpazS7ETP
VrI27pPqC3K+VRZ97djZtFFaBXJhj4piVwGErrLdtLNU3EeBPNVwL7WNrpFNH8QXGR4uGX3ti2EI
hxLeq1FX+6GR76tuajdRyPKYrDeQEz9iTbmqcw6GScwo6PTyxvCi0VGZykag05oS6KtiAONIE9lY
t5dyistykD+n2JpLo7zt2dnA9a79nnbEYlWOGPbmPjbBcg9S6A54re2n4ZUPCSieTFfxKIQZQ/Wi
mPkPoUi++0b6Jeqz755CpRxMvd3E5b041qgFg+SrVBX7CkFHp9whXi/tRI3XqCOMVR4nbhM0r7lf
vlm0KzgwhLZqaFDd5h0XZribepLQafaiDJh45NkFFm9OA1qvT/nBgL97Q9qAqeRFK3eVKV56Rf2j
LZuVKaa3tfcQh35qgz7X7NIrhjXS3R+USS7DkdigDN7bGp1RUm3SYHxL+5ei0Z1RQwHoy65ao8L2
MNTFYpO9I3oAh27nUvYEvFsuUeDqpsM2tM+j68kYV3pYwV2uhVfVsK2m3gYJbDnP2/RZfO9jW2tP
9XumQVXytdLNTeHQ5T7jUIWmZ98AD+rkRbXXDH9a+dUWc7B6pXbB64yLLsrxrhwLGhYbN9TlV6OR
DrLaPU9yfCV0GV9EgAufSBeiGV2MmnpQ09SpJZo388xlM9Vcur6MVSq9Kbrk2XmpXQhealNhTZ2m
zH2nbgwcfX19q6vD3lcwUyp0VbZHK6HTW7vHUGCLm9+eSu+D1SXXlahsOzm99oyKe1FqgAlHIVbl
eK4IADg989lsWnVt3jq6MX33BXOfdbcgTwfZ2OijfJmUpPxT6kOhN9pFmEArF+rWjsXkYd7Ijf5e
btXU9jSycRGdrlHw3fTrXRb8D1fn0Rw3s2TRX4QIeLOFa09PiuIGQTmYgi+YAn79nH5vMROzUegz
CrG70VWZN2/eQ7zW6p3s9aXLso+STGc9W1hBJfBu4DGu7I65d2feDM0Mg3t+utn81Ob+HXz7myXm
ryIQdlS2e0nv2HG5l++uRhnAI81TTz1LHbFEAzFMmQFhIXgnPC0injpSdUmY9Clo/ro+YYY+EQPT
X2PADWvf2u3bE8xO9pGbq2Z6mm2HRt8fZc3EqB+vZpERo7vxatrqQzl5WvjOU93vJy1P6uB92MS7
o3z2Tc3LaAzpvGQ85dqBbE8OFOJ+eDN28Ta45sPcVO+2xfqsY140c3ruuUiklqVZHdzaRpzL85a/
atOBiOkjST8vGNSvWi3jOd/yc7cCyO6eaLh+2jXRskGWpy6lFNmaj7pV/JR3p6lf/CkmKU9B1RPO
7RGy4rNyuKaBxmZuuXe/euLwI+AOocvCnss17DQyXTN5qC0v6Zz+i6+GN4p35IRfjSR6DLRvrO1B
pNn7m9HvQ0KenBkTVP6fH4tbtNYTfdbOfqneg354dydXvSz7dC4IpLet1o2yxa4Si7zr1qB23e87
qXZekiantWQUpqxp5aHXD0ddJzTFYwe69whJdB8aPvCTqXpYTjsR8ixttnou48IqtaO0sh82u902
ibmYYGH3+PlbTTLf6HtXPete5trgIeisQ1YXt9ZSSb3jUWvLaMoJ/6TElSbR/q49h6NJpvpMzjjR
hb+zNvslcucsjI2kRqmd13rZL4rd3Mpf/lQi8skJDUmKeJ1rFgWlpZfkLLeRNIxD6xDbY6Cx9yWQ
IK3gQPPmxCDvM8m5fKNeZDj+C89/72ZNixtsa76Y/w6eHi0YW9V203qqk9guIjO4rFn+vDlz6C9c
Sda/gesmu1N71yCRu9uH/eCdHM6c0F3N3862zjAExpZ40SHxBnUwCkloqPwMCnGZPr25fdmm6lw3
zktJzWuOxZvnV1eMi2Gxg+H2fi+sDHvZHUVyrlctYzNbOwnT5CrYpRVnNtmApCGebd1Xn0SnE/4m
wn4jSdl0p4NY2TfN6tif3HSwlk/y/QiaFpV2sfhfqOgSkgkvGuiAeOgpSg2HS2A4Tk1LMOcynbWe
vEF9n77tyqYo385ASQ65R2PhtNxRa9RnfmoW2gH1JJwU6cDBpzExAgzICCDbVCX74HIf+dOHKKmY
lEax/1raerKLETgHl1khcJ02+Xuh78edcMgte9E3vNPDvNfPprt3Kd3btcmWz7noXltgDYYvforn
vOi2uMvEc78sOan31ZsNzzL0urWKeAvfvNG7FLntpqXJsyzjYJqhHLQUKFnmnB3jF9GUx2IyvINS
zqnaPoiuP1XVNCfAZ14GdS/zi8ilyTWt4Z+tM1zwjwXnkTN5Z3ksPaAw7vRek/46EeBri9fJJzqM
Eu9thnYxKnlYJ0Z2lnj01RQu5ObW1ZjUJI3yuEp9SosAe9beO1dyA57rZj9Jw7y5yj3phgY4JvK8
hLtscvkrqYZ3z3iwxw9ZRkbwd3P4AoSi+7cu1RmewyXjgdvNIrbyhoTB67DcOjmFJiehmQ2hJ4uE
vDyyF0KPcnZuGg7xInYs7/tedSwyCDeXbJONBMflbcCL6/6qPf3s4fop5vx1W8xI08l1nrdjb1Ac
1EvqLU5c5MmmGaywF6+sU4erMUYLyQW5Nb1AJnnNeAUzQQe2ELFvXjweqp3Swpk+aKLDuh8TUf4B
dHvIvP46KOe5UMXVdZb7dNcAA5U7FwqDOh4GCjCDDGxSB0faz1abD/xX8acEmHGsBEFx4tcqXi1c
jOEEiCPXC/Yq9lPv6GBOsiye2wUbbvvHcyauhvXSDO6jsqyvBiTEqpqzN7VvjdNfxt3cQqcbfhrS
uzrEJO84WBbV6Y+btfM0NLh69g0iQiVU1BKNmhb7cnUqPV6W7AC56MkUGYmDjkWC5gQcoctib//T
19vVHbw3dCInDPTyq5TVSZbrbQ70RJrqZVZ2fWmW6Vfus3nvNLUKpwJHmVv7Z15LrOduQqQBcASr
D/nlXTOobCf7d4UFbS76U22Pb6OLHc3ZSXsemSxuw4+l13+6ZRUPkx0b90jtSlx8zTqWsqSBJVQn
YKnY3Y9dbb+6hjpNT1sT7ImeTY/VbF2gQKRCqWhaps8GtcNRPK8EWfyuLCc2R+untNojgaiEA+kl
PMzh5U6AaIvxVhccQiTbP3ctIR4gZi9ZUF6cdQ3vSarEoD5Nk2AAu2pPHgUBIaoZFvhcfBJJ9pZv
PSWP5jL/qWioCu3mtIYV+kV5Rh+wY19m78FiH3q1HvOCwDkqr6iYzrtyOXR9K7+MTbeFg68/kffq
Hcveza8zwLoCSmg/i0eLKE5VH2TV9nQJQ0z8zxmghUGJdpFd9ctcvdeNWsMUIpF1cISImXPxNaQD
OhqJ0nni+M2TfrDyjFp6tx68fT4uZQGBL/grDJHaWN1T0YjD6lnvOT72un5gKhz6sj+yYsof778M
vBF9STRoJQ/uyo1V+ORaDCjd25+cxO6+8w+dfh2nb03W0epqL8E44al2P6rd5zlGDSsArsy2PUWt
ZfyqhHYqpcyhvxahvrjxCKzjrJzfUk1jrOjPQrOZ30jzphU1T2w53Tp2E25C174NeiaKkWk8tuMz
kc4h1J1ism9yLmOj+CBTOq6AGfn25yT7KWzoc8oyuw7OPb740JGaEBQp5X/iFrzI+rPPvnr9RyeI
UhFl+6r+g6np4i5QJMA2dVTgdQjZ29kiTmsnXbKzbxVj3OUVqmRjmKE9v49LKxJnkS+5QwM4OPBz
nOFm1OYVZsfzouR4rEyMyqVWxoJ2Qje605qJT0sGj2P2Q6PCoRnX3snTCNKyB5GSZf/UaUCx0OaM
E0430e/E/mKZxW9fn//6fUPtUxF57lawTUrOLXg1JK9WKD+eH279loV7sf8TWCN1aV3n/olz+Tht
T42fx9qgxb6vobLSTqOuEtMCh2cKR294mkuXs3j7Rr9NDF6e4omkmvXeqy3/VXcyskg7b9it9POo
FanlaY8TXMd5KW7C8d/sqn5oBLmmlf6nKml+faqaa70pEmp8I5x1FpWdEnmucpAnh+nY09iMXXEm
yZcbjjXU3dkex/EHH/FNQ32oF6wAfpBuortQ0/kd++qVdSgLAmA7PzJdqn4iqJkSJY5zy4kk4zp6
2vebLxbKCFCaBbUl2WOc/1UxPpJYwLHGMJUOc4hr4lxD3XhFrfHCnXPDzvVkWfsHUjfSoX9R3o4E
maPzcRWK0gprRI3ujlFc+vZK/BkazmOjqTMApr9mi9eFlNjYFeyNNULcWNZMzE2dLYnY2+ec6wM4
isbf005Zf4ntKbY1Vv6nLzLcgBnOXPPk8VcKGC6rNwBW8F4neGJyilk1onCRCfiko3gocbiIpHBv
A33YJPonr1oB49BdNiAlpHXUqRUHLep9J9b66zK/LyuGx7JJ5iqgXEmWLtlkAhHmFHhkGYfLfqQG
i7qV3L0ZXJU4lmUbqj2LJ7XGAas2/ZKFK+G980xMOTKaNnDiFKShQ06b9+KoXCtqTTYNbC1V+XzA
HW8w7VrhTMp7JYJwZfWvRgcC2U6GtWD8dICHBB3tg0yHlBvtYJUuTVYbbYoNLV1L9OK97g48kEcn
0y65jvtFbaw6SYJ21gMcEKU/z/y1TfYpJpDKiLmU7bHm6Hx2KnKCXxlTwKodaez8xx5zkP9U1zLd
Siynzq+pbE61m6kIwgjZ4TWlrvkOSCGU7XCjOt/7NumX7aAvVVQFG7/PEt0i2E+IQ+2yBskOkh+o
xJizR8P6J1vYU+WbrECitV5CixG3Pk7I4l03vNeAsBYy4ex5fCGwHd+im6LIn5siAJzyOcwn5d2T
jqd0Q8cur1X3y94ftOmdzKMbUtexrJ9g7B0GguInd3+bdLIZuaNW4ql1P3JsTmbAUEsZWXr9s/W7
s6m+mnFzD0YuLtQ/XtLWVrSM9q1r0XT29k2NzgsRCU+rJh4IOLpmaxZnIwgieF4B9DDLPOeV92CY
lht1g/xpuOWDPRCQrMBUJf0mftsk35/zvtNCJju3rM3fiFSPBqSukWLM2vKHVUjgRHPen+WGQKEx
AOqJUPeK7GPL5u+lWGO32YKQPPn63IyKZ/Te7GXN7xUwGu8wxXdtwr7Kt+PSVJRXAYww2vTJhoBk
u1M6+eoAdYzPkHNsY+wLWK119peWTWkywu1E/W7uwd2Ei+/VFylfhyZr0p7jI5+msN1lqpafMJ58
spx7n3T8jUqPUYnlHa3pR1fglevPAVkAAUpPExolSgEoRy1q1p6D/OZOL/5X6XxSRpwKOqFFqhR7
eh96IKTuSoCu5Yd9Zy0FZamqn/W8IbJ9iN3ghzFukQDxlfdT7DAlWwwv1dftVAJ7JyH+EQZemJv1
1W+TlfkUg90c/EpI/FkV78QYANEl/aixShCD2nArSzldq0Urzo5mffiufFnWlSZjNN52UYQS7fC8
Q/G4ULKvyZIzvyJwjTqSR9wwJGLeuEtmPR6towv4ps56/0ISyYenXJgJaCRhRqRtOi6MjamvCrLy
dSPOBmOOgmntwY2YyAF5v4QbYK+jXz05bRs5u+p+dfMc++XYXUGhIf1pSF1ZC2V5FNtb9z47Xpss
qtyeG2G+rWb7a1EUyptU3tGfC/ewbHz05bA+beW9dCZsJmzy5uwTBo4jZq2fC+uoiAm/anytN5l5
b1nVyafMevUz7eQ0nvO3t8pbFdTjT2+tPwrb+e3bcbFI46HqrZx3rNLCeeverHmvnsaeT9sweUsC
Z/hWhZBHzZ+uAWCYh2zJtAhI4oHnckK5ZZMt1LJnwqk4Fk1YYmWhfzUSAOWyLj6Mn6U7Fwon9jDe
QASOcTntW7K43UoIGwXx/rKNFYYsg3bcKpdfjr4QTYRekucm4z03H69z/jdnAHrArfczgwKOGrGn
XmH+mOUOxmSX8bhYzEL7ickcHoDWvEesjzS5/lKEwzQH0SDXN1sfs0icAum1KThIORfYbub6SJ6e
fh7um/fN7J+aRf3YjPJs7GSpFZAHrzI/i5sAHRENQpPJvvzGukcCr7RluE9/Mr+9AKMghqcFCDM1
TCEn6nVRvJdYRWKvRSNVOhU9a3J1Yq7W4wymJl03h2/x+FoE/XjD58XKhk7UxS5KeA/5YfGCP7rV
U4iRrwbLcyxj3V1eGlLQkClbLXT3/qvwtuJgDly2Si5vu1Z56bbdb2yXtDM2PCmNvDwIR2KfI6d6
0yZqL+zVSdthZHTBDI06ifjTvHGckCXYzYqyduqMO2KhigkKHOnEy+xc8XFPzUnupXbwbbTCwTTu
uSeoSXMm/xg7l8KwukFSjVWq2AYMvTVFdXTixsr+Zgs/oCE7ebWcW0M7K/tORXLOxoPX8i4x9+QU
e9551mI/oz1edxF7WwtjQLRBVNUaNuyaP9cjXKYtyBd/3HRkeYYdWf53qRqoj7MBoGL5ue2F+lfs
17LsDix2N5fGVf9hyIR5tZXJZDQwsdZxZdcxfzGLbTn17aHXpcezVxP51dDFbMGIjAV33m//lPdi
adRgrvAcJztls6aPzRFm6qV1Jj+xJ4nZzqZU4eilE/zOcblEqzlR7tg9uFERXJW7wT7hjYxKz8uo
D35rQOtSIHqpBHC3eXBWnW7l5c1U5pbtIvr4qCgUt3hDTujiv4Kh+Rrd7JoH06WRlnyEwfFCaiKa
6aKuXaGRBl2VKurcKWkCRCuLITG4STIQt6YNiVqsD9vafIzWqE5C1xXkCrjrzvpskLp2M1XqfDnl
zDd/8Xe03n1PSesr2xklyr3bCf3sbceXcHVz7bDbnBXexk732MhXz+obrk4uBFBk4H37KbVa5R96
JtaqKg20rWuJwhjZDQ/8ooqHcgmsp83QAJH1YkhWfhuS/BgcS/AzyYquBK2waC5Dv0X1Sn6SKYkt
GvEOrMDNE2HRi0ANoykH2BoCHWNgyVa2Lrg9YUo0ERS3B8p4uCbKXrnFXglyTIHwav8wjDAV/qH6
rPiA18WBNciT3hh6RIaTiO6HQFB33UnPftcun/MOGdQNWnUidzJ05+FhUXqslUZ/mpTbxlrV58zi
mmjRA3aGlhKfFAohNKTSSIaxTubSauLA6l2UfWIcTz1v7aMRkAocTO+it/4If9QiEiC/h2plAJOV
XWrZf0WAUDNvVtLb80+3nhP0Npi7b9vsO2e/1xnytMYJh9SpsKUPhWq3k/W+aDrDGzvugIgcDu+o
WnonhfzpPefb7j1P2fJvC3CUTQEEGHMwaTgMcMBVC6OoPQr8kVEvA9BSFXYwuQJM2pdte8wAN/Dh
ipfKzir8BQ3LGJ9QFfbbPA/mg2r6OUE7dXjt83hYrY6QSettyIM+BoN7nHAXcz/KPPGrVaVsIOGy
oj87OguBkfNMSuP9F9cV6rpYy7/ele+ZslxgoVp5bDBRpvBRYp3n4kUU24PfksWXGU11bHWlhY53
Z8XCMAtHkjA1wk3r3gMm0aHj1bqAoFUykHFbu07JbmQwkcuwN/A8BFjQQnZMrUTqCmF5GZyD5o4x
jV0ftYX/PlOroiDo99hHjzeEMmP2OdMwx+3cDKQ9YSd9gJhlMaKZImU7uBsW9ddX3mPh99dKdQyy
xrZKtNEBVzk03dVXMKk9XzGXKv3usjaPM+S1k6g8ttsUwx+gdw6DIeNvBz4Nc8TXgo3k0mnNtypP
JLG5MRIY88zlOcuXc6+3zWnX8/5Q5EiP/hpAX2ivZJZ29w7u0ILi2upJp8wuqac3P82VNybz5kFR
1l2Z1r32vXdW+1AZ3y4cjKsQTsrDcgkG009ce3tw64kJUk2aNS/lRF4GnhSXtsieWNJx+kwcMvUw
Iww9bg4kjxrEzwDDF4UInpxRzHrYTAMByahBiVFS/7ZQgW5B8SYKQm6zlkl1ASoyBpdCDQS2JBG7
Bo9ukMYBhulLwHzrZrQZdGyCBoKAu8rq7ocg8KStQfn2C/7IynyscWrrqiokLr/icCntKb9AZTFT
fVoQcdUPvcdzqFfkK4KOXnqLjoZwGg+hTK92zvktMqAyJrVTVvDw8umEhZg8VdjQN7sP0nXKm+Nm
vi5KFU9CUJ1wPo7nqb1s2kJr0ezs6aNwKDgH2+LPr6zbXYU/8KT3ZL2pr2IsnWd9/REUujj5clwj
d5wfmto5YYZcD3W5NbTOM65LhwCsXHMuVJnR4HVXZwmmA6+bk3YGUu3PwXafMVZx7fABTMbYXMBR
L8iV+x45i8ITpbk8ClOdFEPDYjh5u/E26A3+ycyNa3ktMHiF2FLsg+fTljOEfd98+wZnxYhg/Mio
zcw3rUUAadZ6Pxv59HNsMth1C7VLg68Dnbw/2UuHllhr4VKziLYpN8E5EzwbmT/cKzAPeu86xYYq
7S8yZeKRFPf3dZgfOOgFt9s+MooxrtaIvwQsGBp9tX548/bTyLpv8nd/dGVpP7bj9jijOAi/Kt+n
cv10miJL1cwY2up5rysXPUotmc/Q3KN170UQqmD/0SvnqR3RNzwfE75TcL3Ltkq1wnypdYdDdlpS
f7VijGtMjdy46CAEll4Ri7tpj4fbJznAdNw6ymeB6SHnlxpJd6q8nvHyEMmmnKKBpinu7HI8A0r8
XJDsT05m8Gey36p1e95r7H/zj7ow/q1aZIBujBy4QfHmNi/7JkrUFEQltS30C1z5TNTrqHRP5uxB
XQTMKLjcb6gFufA+EbkxCi0NLkKr626rQTHj+NQJYwECsdtJcq7TmX4Guc14mSuBDaDkp+5xiUUC
UeVSaMEOEW4m+LBp3QvFfnER+qtb9P2Da8vtVgyXbaC/Aic3JZrqzOdi4xeOBXo+8U1S6XAZyNd+
d63qITAyTmHSkTA6mdnjaiDljtrafAsXTbkttDrOls5Og0FkR37GO8o9yyNINc2h3npCaLzGhOts
ZnGdMzgKag/WNiXwf3/3v/+OBkldFAYU3rCrx0ibD1IerW0wdA7Fu4vXG7aLIiEmxagdIcbx4Ofm
mi7WuiVuqYyTgRNHk/ir9EW/udJuI70cjSMT+0YpO5ltWIaBs323454lXelUJxwyOlOE26RX1YvO
IFq27SdcR0EhrDYKaUedpMs2GySHCHcYjHumfJSy74Gy+CjuGE95tZd5PZmFFTs7MRu9qLEXL7LG
h2y879VGEobwvu49/sEusUC6OQT4XOb8YHATgny5NT7cRzUv222A5hl21n7uB0Uak9fe7GJSZ90Y
rkHhP4+WCh5mEkIjx6RxsIOyPxuuSgKzmp97d7nKsmXuqTPVXovSP0wmyypZtqsrsR2POaMmzTdu
i7C0G4veYedQWjARO4ytPT6Py3BaGqbje9dqcU/exyF/3E00DX/HEGfbfp72zXLaxyl2zQ6zBtJr
2ONcATnE5q3b2dVh8BuGHZazRfs2L+fKHs9ubZix7/Bicy/DiL2jqmtA5RPNJPiTdmBKNaHRGsJu
OpY7bES//hJEbByLbXQhgQMbX697mdkX1VQBcxaP1Gf9SFBcdQA5bTkDtbjUv835jxnUGrqtvqLD
DJTaRfYsiI5NKe2LsF+L/NAWq8NYvP/QdD3HKIklt/MzEJ8UEeGyDMNzhjZBufmRKW89jcX4oUiU
OcqlZ+Ak1YD0Mn/5kmogLx5aXR71QXofTa23N2z9yDAz4nSbly+teh7a3El9Uhevphbg7uxwc27O
CykKHArzd7PZPMnIXg2KGmJ2DVlxM6gwq/3mmFrqNjgn55oteWOfQ1ljQyChMov2rCcYvPzrVkXc
GfTFZsDwtLLoK0frt0UCRTis5Q/DskPb0n5p0v1Y0fyGMRO3TWi/A8162oNeHAsn7ynMnVebekf3
SaWbZsV0i2kaqkwUDKvBOFP7N0zTmSmWT4iWJGdwSmuR8ZBPbAIsA+ZWc4OO7rpkzHPksnytl/V8
ZtI5RJ7Nau1UcLvmx6BTJKHuWF+LPP/O7SGFdgE9cGxIMhSeiKlX3oK6v+oBrIcKO3I4dxyYUqMS
7icMxRhRyn1dou2zb8Zox3K1SOtE1V3l1hjbqrUTG/FeAk2PbYh4UdfKb2cx42wmbbxpMSC2uDJD
0vWBj4338Q7dSpv194yF+mm0vR2mOBP4wVbpouknq4VqbFvec1WoF1zaLH5h6u6xNmzjo8KTa90/
GHePPEl4iOkx5uLuHdosqkyeoFp/HNG5ZTU/bXaBprt35HCYzSc98m9pKa4htf7I5cr3bYdVWq0e
k0taj6J9NMpZf3RflfLjysVVUMF+g9TqsyRpSexGIe3Vlhb2iFkMLD3S5ZpSyAGbLZawcA12jIf+
LDJfSzObPnoxFyPsltlPC9f98DMW9e0ZRGGxobCQ4BPZK6ciytJ1NAeMpvv4uDar/xpM21lIvYNd
0H23lfHo1QHCVaPrp5WxHwkD/FTCvgL0e7LzgLmWUZ09V5xaMf7kY+qxIGJ16guXaG8Sk1tnPQ51
+9paYqf2DmSCDRxvzajmaBxXDeESRwU7xdHaLgAd4Y5tErHKH707Jrfwoy5oJ4xux7GdvDgoPLAz
k3kwV5PNfLMHn+RwDBdad3ZmDLrDyFxDywtcYKpK67kg4ormO7bKp7Z0VhRR40PyBJqzU4bSLrmt
IM6gae7hLOq/owBmnUlnP/iziNHfIdxVv/SNcOa8EF8LPz/DiSrBndBFgVY+5ngsO+3ND2Lfk+jb
C5wjvzYO7PqZPMHiV7CNcPSyDt3P728dX0w86makt6aKi3NRMvmvhxULdMMPlE3uIyRAO2wZ9hM9
TROEuWeNC9KcDv2avwQ2gHB7evFAKYT0SFdeHDlL81hA0126m9jyD7Gi2FIMw16tRIrswoOwZcMD
1igMddV1qXTvad0Z60hzcJJuapjvDga1cq9OrabTJXqDE4uJhLdduK98KULla0FYLB6PYIs3Twv0
K8JKKbTgoHFqe/tIMtxMds/Ii3mUGgbs7YdQVX/QWse5lG5TpPOE/Dut9oLlezhZsIifKpDUYy2u
IxNhwWX1x0Fqkr50o30WRwaKU+s9QibnaB/ep+5lhG7Quj97jXKa8Vq2aZG1/HTHV6OiPOIs1Zw8
ugdAez16tEjy7XvMvg1+6t1MV+nHgD1TLfiX1RirVOIFy1MFHtwA79u48WSWjB9WRoD/svHFt/po
7f4q4v9FMx+C7G/HVK/gzfADUomDAae4PMu8gulqX1zpsbZAWrkxE+NNjHYhT89zx/1fe6nkhS8Z
E5QOp2iKvcDFmV1vb1NnR7oL5tJKAhz+q2k+2vg+yp+mPSQO3SUuoyTLzS/PLKLh7vIWNEl2/y5z
PB2V9uA7+pOrzI/cZewwWVC1W+e3saEmTuKXZo3n3F8+XVwEO2p8tRR/2mo++9nTMnWP+cwkSukn
+NERFPNXN0BfBWyxjMdm/BD1b501KSYhgf0xLpel9xhVWB+95w7hynS9bvMnQ1hpUDAHJ5qjxX0C
9bqusD3jSAZiLv0f3ZwfxZyleCBOUDGu+ibiTUCrHfyIH1Kz4mLWQglUosw/PYwwUuCXWet4tLQ0
8P+u5fCU1zNNVxn2unG0SnlGBzizc3ObCkaeZDms3e2+RGEzyyiBcPB92bkhWW3AdeRqCb6EB0k5
qqrnVn623q9dnxJzxpM8IvjvpZmBqGxxYmSvYkQAnnTsbD5ogC57knV/tu0lLV5rRdFPxBtDSgfF
cBEYucvjvE2HncgSwHvu1+RPF84e87w22kNbsB+S+RQRs9bczV9HdaejwOFkWGo8Zybzi0HXsE64
/h+rvme22DENX0rxoDOInhhl7lm6W9bjZBq/3IEjYwusAyVL7FrLpR9ZZaua7wzjtzZ9OpRQPZWb
Wdxcu7up3mB15T4zadIa30XDd3p0U2fmH137S7UYnU25DLipoo1xcjzr7Sdsl++13Z6sVY/We1lC
q2zK+pc2V2d/q6+VDI6NwRdrwfNaus8LFWo+bkdTFioKSgxIpX1cNc9nUMqJwyzwgn1opljf72j7
mbUPLAFx5nBF5MHzNPTwEXZc2JO1RqOznmTGLe3nZ4Vpf9q6R1TatMYF5jTbk8yKLz3Y3n1vjhE8
WChwTEBR462wBx40yr37ZmWJjWRkOm2q/NSDcupt7YcWyH9Gg2HUOmKdRP3ELHl3t4zDMRjsxMWB
ZZbyUs1VAlwe3yozDmEfpeSMmZcpgiVy6Ubt1C4tzBj6W1YTtO69cc/ot5fJh+M85ydAyxTDjGyB
AT+VVMDN4n1YLXVukIl4dEDnjvan2H5XbRYPdX1yTMaLVhxkxls2rhfdxpi7aT+FahAFvZvGWU8P
+mk5oAjKrDAOelFdsTtGTd3F5baAodcuLU5r169TYyNfzGkjUbln26KKXKblQed2jPz2WPXd96SY
Gkz9dr/JjciX5ef/2eR7+u8q6//livz/bAW241huJe4Myp7FJq77/7JPuroyt76195iplDrW1Xte
sHEzQEkOO+1FiPLnZPPhI/0Gmc/W2nyzeu9/2Duz3cqtdTu/SnDuaUySkx2Qkwty9Y2W+qZuCKkk
se97Pn0+2t5Jley4snMX4GxgGzBsF6W1yMk5/zHGNxKvdrjjxRStfv9x/iuBeT+VH//5H9+LLm/r
6RaRrPiSiCaV+A8JzG78yN6Krg5+jlHzH/0RwTR/M2AtEVXWjAXuBIvsXxFM4zdIgQYpJAciEs14
gn+SF0zh//M/DPEbgc2FL2paxkLT5o/7V4yaFi4J1Ygk5oJSAm3074QwyYL+HOoXKgEv0tNLmpOe
OFV8IQhOpREGehcsAgJS95iYpDHb2msz3tFjVR0jLSl2MYYaBKoCtFHBFtdBHBiyXYzcsM7KCHN0
2BPRmBV39mW+oQfpu+LXTyHzZ+yTM9t3v46Yu0NCIsF25aOijz6yX1Gg+Ckz9gtHS986q7kZEkAi
Cu7iWR2w2evYLPzxpdbKbVWK96CsoCmG/tXUHusBq2Kl42w2os9cEBLoUJOTtlirYdkSuGRQLu03
leqnSFO1PcaFm5IXghkO1cqglHnNi++hsZBBcTp6ipLjBfHLNZvEVZ3619bvMm5KLLHQLsx4Xxwr
uopSZ4/DeYtfcJfl/Znh1QHLen5pfXNNVoPq55xMkOoHL12TxKwMA2/xNfm8yZXMIl0c3MU6Yj7k
8Qg7HWq9UwwrNoIJkQqRYarVunWZY0bxCbyMZYP9urDe1dHx6WhXBd5Ldt9+K98C30ZN9YWzI9Dx
1hEuIdSU6AhxA3YSo7gNEgMzzWcaEcEU9b0zibdQlwOAmAG7dXKjj3ivkZyGSs02HcW7Xm9F0lPC
Qid+gvcJNeI97cZm3YUDzX3DaHK6CJCopgfZDKc0vqqSYPCcXD6npuPhnLvqKQrj52xirOWflG+8
BayRoaJcCHyckqi6xx89b9j83jej+SgytlwldfF40pbDQABClrXMHTgOboauPSXq/F77+SWSza5m
lx/No0amcU3XJB9gZlCwYtqvtbr2352Ok2VThsT2rXtz1N+Vgtwh44Rqowr7KZL168Sh3XWs8hqn
CabLkhmyoXDPZ9o8nHNkOneubHlrcxZwa6youI2mpXO8O3FMh3UL3ziIQGsGg/WQCzJqNlEpAj9Y
5YENbGgyQ0CmLKHUROzNZV25VQXWbbbUtUm80+IzF8o3NXnmtZpv5nZ+RFdUdiF8+EXL29RyH+C5
51x5iCYsX41RYqNVDaC+CDJtsSpz9mPd3G81p6eXTAzbuWBbENBl5tbyoRqbzDPK+lGfOEb3PbPc
+HteTjeWNuwip3rQ44nwyRi6KQkOT3TGo9kV94KhsIcEfagGh4F1cpuG/aOmF2vKxqqVUt8P5Qmr
6lom342hUUEayWDDPCxSoeNpPp41yMznPm+ebMzKVlY9OlpLhpcjUqRMu8gnFip95uv02D3BCWAA
gMohtequURmKTk1/bmXHcTTpToxJCUQ0b/lSq251S15Z3xjLj03D1qta99e+6NAuneqlYQQ46qeq
Cq9SUW98IrlunCbf9Ww2110VN6QU2m8BJ2k+ntVsRK8JUcGkcUOETY+j+0Qpl50dulbHQBNM2Hwc
9a3uiYjYbAzHRK6VIKejqSmY/+G06Kvt1MWvRdLlXooNNU9R9tGPwIJpUb2eLJPnbnYuMqmfay3X
6IrDqk2D/FEdmn070+4nl51mOz0Hg8Hsm572QvouY1a8D2P6GqP8YJQLnwhUjHjz42bt1N1LUogD
jn+CZ8vutL8O5LwxlAo0Gfqn2VtiQ8aDdWSaT5PUDuGMRKA7eHojhW2hHORZkUF4UZU62TGU792K
+w8LMzHUzsT4TiI7HA2e4zTldg9XiN/DzJExHLNn5RzxOLg2YRO3apUVVqzPdmBw7wwSFdis7lqm
vOCmOQzo0b4ug0PgK2cCJ7gVxhGfSHw91h3gPXsMlj5D7arO2p06F1u9bg55XWDNU/eSkoJVMRT2
qi0/p3ZkF0mnoj0TY/MhWUS9/a0RxksSBG+8d06+Fd1wYiFZP8z3DYkcPsyJV03js/2NdLlJZmmt
dZFB+vDLnSKoduccQphb6jN+VuuolMVMOt5kyJTk8clTajAhKAQ99qyO8Cd6/l0OUXTVY7RlmiGw
YelbxOOr1mLMmqn4R7G/4alv9jbxpt7hzBhzekfI6txQ+LdtyIKszq9TPN6rKjIoRVi6N9KNtbiz
nxmbMPYP8WImVCGyAvkb2+9x51XTelm5mDqWG9qxZs8n97aUXgLajoruikUZ2kYVnWRCLkpR670f
xqtyquZVO7NxVvQESkmH+TwCEVCVOH1KZHnNAi+njfkhrIfhSs8s+6Dr4FAyYe/szCZHbBe1R5Eo
USRGQzF61oWQoIGFzNFWqjodDRXnaS+YsujxuRbdgMOtOnTLCEorQyp0yWmgt9rRdeQM8SEMyxeA
U09xaLJnzZtgWwXpXiudT14FV6JYlPfi3s8Yi0dk9fCukKxVJbEMzXkN8uZiRiHG9q6OH6ngOHZK
d03s4X2O7Zs20bDadtsochBPu/g5WIyiWuC3btTND1bKiWIq94MkirW4agKbN6mFCdUo9e9RI1VG
pfk6UBjfD0Z3Owsz21Bnf8xtolLqeHGQYFARAkhN+WeRklay05ozO4M2V0Gd3GoWNC5LoRM06Qta
Fl8x1uBc4kCwi8NPIwieyxE+am8+BoqO0Ioz3ccQoDntCagDYSkHpHnhNC+Oz0SK4soOONxwm3ba
H0jD/9qz/2LPzhzwn/bsdziCXn/crv/+7/+xXZfab7pFMtKhxw3CP7rEv7brOvt13GfGAmaGCC91
YGN/btd16zdQqsIASUevLqxxYCp/btd1/jxIWctOntJvtu3qv7Ndp2Hk5+26hrBBaFy1gJovvLav
XQ6+mpc+Y3nNk5aPlykM2ILniUqTqDmKQW7pYQD5EPXDpp0csbInm/QVGuC4SgJnZPeSmg2tIdmk
mTe2oQ3nKDHkbna0/sVOEnHQhaIR1dFLFtU4r5aQah2Q8VGqCEJCPfj3ge2bt1aspCQAyga9OlBC
/VimNL9SEwKRAqEq9TJoYdSLK6HxZMVVcpcEoZUyBdZtJv9O5N+iIcf2HuZH5d/Q+1qMxUofwviJ
Sash1lGgxHq2a8wMyZHYRjCk34cK04r9yZfZJ6oX0yVb3dmxjW6KpO8QEu/YfGSWO2EJ1D6hVmjb
Kq/mh6ZRnTum/gXdh0mIX4Dddsf7VTMrKn00fb6ypyptjoOosQUbnPFZ6Kbcytm1VviXhmFUDq1i
JcYdZoqeZIPa9cyTiC8p2aVKcPQQEGvkTdBQrybCMGJz1QMpeE0juQR30mTOk8dETRX5no0VU19s
cT2eD97V5X4KogDbeyw4B0FlUsgcVnFQnGSQ5q+d01Ll4I9NFTHp7PuLbYXpc4NBZq1OmbaSU4TF
QisK7Yi1SxAmM0lsIXQ8Ugkcfi+L0iY37lS72UyNlnmf6NA6/OK+GrvgptJCtFORzsqrXZb1PXkW
Npay8McHboMKs24a5sd66vv2hpwGQSs8EpwLHU3JyrtYKAVRDPDbwXPsVPae1F3D9K9NDjLG6lWY
FltGs09xuAyRQr6UpCyaF0CYYBXYRX4tsUVs1bjOTgUvRSZh7MlEMFBMO9rz7SKIlx7QhzzB7Cqm
u3SosU/q1NO2h6qgiNkgyG1aofJmZ5H/iIaDbmz1Vq/eOEMWKGvHqUR9jmrCaZ7up/nDOJR4iMKp
NZKdaDWal5y8CJP9HFupigIviN7LMHS0Q4uXNj7IylKnh9nwI/kJXmmE6lP2cYWRP7R4uFDTkgvc
AnVDQ7J9biSgCyee4+e86brw3WiK0PJqX0GSmXEqgdLRAgQ/nih5Jqib3Q7xAC+gSvVh2+E3O5M7
KR+TpAfaiQ91y50+HmXiK7cpBpgnHDIk6BrFrD+NoSC560SpcRWUpcr8NBz9+0pvdXKXPCFeNCh2
c+ubul54hRDyQB4FZkXW5NGt0bLdSx0jh0/DayhY9cHgf2aoBjeR4tSnIIxI/ncyDT+VmUSIP+iy
ZAWQ4plqZnkX6FF0mnK5KMMqYUzMjxi3eyPfDAN+dgTwiVNNF2IGyHgJ51b7WSr4pHtMWGjzcGIc
VGHhRyQG7LBaY7kJ70i2uEqGAyJuiycO682xqEgQmHo1PQ8E+I59Fho7Q5unzSh0hdYlxiRoQ2Pt
Sm4yMrsoIzjazOnGVHvxUKpxxcasKMZHWaqwccbWedSkmR/neFZXY6dTHl52K1Gk4zd9MLF82pG1
kw36TpM48UptB1SRWCsvhWnmHDwcbduVdrjWA4k6nDrmvq98uZ2qYdjVsqpOxpgqW9OJ9dDNCrW8
4Q0DKidGtL02tPAbu6hmmyDle1YqzcNU2/k+aI1mRxtym6913XhtsxoEydSHgBBk/kiUEXJQggTU
pvpLP7XzuZK6s+n7xFrFXYMFj2ZwJOVFBu39Yq377XNq2dlVKoeSuT1e9JWYOFKT+brGAcShKMS5
n0pyveDzbK+uuhcLwoCL+HaHJf4xn1DYezxbxyKO3ubIIKvdzwS9khtD889ygImkDvpD3wwdGyQy
9LVNPnape+OztzeEmT7j0ozxOcYfs2L37rK5J9ug35lphJlLlC/4nSxmy+VrmuNLLZyQauxU/aZ0
7YSCob2rkQnso5VX5JjvhV++DXW1jE6WMNikXuUBShIO7J7PsUYNzc15bWcqIqpmGd7QV49+DH+F
6ZOPNYBAksM8nsiH+ZHa1nfVwtdNxXV/0PkR3qLMQuOwZfsYRqXcpfUI86Iw7q0hxkuSxsaDyUfJ
mklRNofK7IVuc2RCAxfNzq/9CQuzgieJoxlh665VcN0NjtgZeG/YJ9adZ6uN4KagjEdvK/WgKTl+
XHTz9qygPrOKYyHEc+nc6eNit5mnYi2wgN739XTNRbFlisLu78AKxw+TLz/7Mg72SWulKzJ36VWq
KL07kudYFTqjcxghD5TRysxDT6o9PSu/W5MlH3JrspEI4uDkB/SozyoGwFRH8FAKBnZtLKttwPWv
aLuw0UxwlFPekqyjobxDELwdQSeeBnTV16qYqlUr6uKaE2C1Dh2lYbBX26swm1/7koBk3zFTwQ4V
XAp6A7a6Vac8ZIG+JrIZbZKho91YUxVUPvFgprUErYWXPIps/Vin4+ck8B9a+CI49vXaIROx5fnU
Nnq+Ylh7RdYAVZOx5UnXm3OvO9/m0TjqWm/vWv7AdiLTyFsJW+uIclb6wYVQ61ulzvhGFPuSBD1O
r4I4bAVaqivMVy0IX6pBv8OOlHlB0/YYgyScrjq0dhy3USTjxQRi5P2JvUqxHqLc2k02JLZdQt99
TEoNt1anOcr3rB6+j2MjKDtOYy/PgqdYCg0bRqq5VjIeZqwYblwNMRaO5g04tnFv9069D+Jl/JHN
8B6wVb5B09g4aisvmTEqq6gL7JVeKgSMy4ecAdeltAQOnwKWVzsueSZdHuNEG64iDd0vFCiWbVJf
UHhApyacQrOZV5MfYIUgyHX0teYzN4PoQxQ6B1gnO2QW9sOWNRWbLswTDZvOpg9mufc7tb/W+uZi
jVHpZjQ6myFwS/y15NnDPMaHZVIXUDD38h0LoiUremuZp2EST9kUZIyEwd4UxUzNWTLdlHqCHlQS
g5g4dZbZREiuUjdWU18aRGczbDIXL+kFf/I9m+D6EMOS63bBhH7LN3rN2bklZOtcSqom13NWieo8
lPbBkQJvXasS4bLvksH+5ON8ToIEU1Wc0OLbE/01bs0WmEhOxDXQ8ubkL8lUw+kIlATRVZ7jPzSi
DNV1qL/ZeXrb+nEAdMl5KdXwNAvlWmtwjjcqkmVjRLfCt16apSg85FDnmqVznfvhJdBHigYCTF56
md+nUXRk80OTxMTXO+CbNDiq0ynBiNsfZbMKSuMSJcNdZ1sSpyaj7NDXkdoVdqEhsDu8d9UtKW0D
1/T8oJsDF4gJ9sBO48yKUt/Pj7UhO3eaWg7+fjp7jjO8ML1SVmxHAAYtA2mnMu7zqmNan4lbOGoE
2OBYGRCTPAKlFZvxOMYClWNWD88txFhvKjiU1wE/WKy+Bbn/GYropTT0fWZG5VUfqMBTAv0O0Xrc
hq3T8HVO9TYdUrkl5jC6g5Iyh6yi8ZwFzOvDISPDscxFUr84T5Vy6kZH8ezA8ddjO6tbbaQXMp10
XEcMREB3jU8c4Yk1YXpxlTIi4a8+58Kp1iIH9CYm0FZpj+pAbZW1mrSIA8Bkw/3DD0VWLrJqSEAl
F84DdaO0CqaNgY2iNU0M5DFH7WPNFweMn7oH5o4pTWCRjxzV7DKqJSFOEwCf5WtXVdfz0beKuR0R
6rwefzccaQAfnan7Oz93GIMxifSMEO5WpZkno9Lwwk8alls1YdXK9LVeje9g6KDE6RzWNCCwWRVe
az4tdTmfSGfn4UFVg3CtIfR5ziTvJpCypHKtqsT6JYSxZ6zL4GGYug5vhTS/KWi2q0qEPPod45vA
S7WZ8QOTkfRxNDt/TwQ9e7CE0pzDqTRxS9lNxT45HgbpIs/EIdPtTnwzyzbcT3HBE51WY0SyvQNW
uGsX57bbFP34mNMBF7FDjnlBJ0EXXtmAOdLVlMr4pddJ9Zl+1N+xhGU3gj3S1RAsNgWEK/8KRIF4
jaopfimdubyuS7tGUFe7OyIX9WdqcJMvdMpw62ODDlwVY+FNUtjzW1zN1p1WEsEhrNOMu0AZxv2y
gb1NKsd4UEdjfCyw/YDYFNkSFPSxd3QBnMaa76Ptuyx1cZOW13YR8akwhlo4a2P72qUN8XaO6v5W
l1kebSKiW51rlYuNo+LzDrFtGxmUo7Qm9CL7iLNA1dbmrZ+Wxn04sQyRZcThl03cCm5pFXa0raNE
fKLiwwBoR6i6m8bMBwJhwkdP7zsc1DxA0zkJx9p059Hy71vJfkCD6eWOHLF4jS2IzFFAc9AUlX0y
pnxNQGpCXCBUSJ6KIan/GDRld9va/VUfD8ZdreThUVcyu8UfglTAO8ok0jPVNSoBUdL8eYB1c6ca
pQkfWffjJydowo3U0cjcprPxg6utGT3oc9pNi0nIaXfCmCIwdkOHJq/WDZTk2AgUdo4Nq/BipZmh
0PQI7ymn8I/MV+vvflln6uaHSczfqd5fIONYxaVt6s7SuStMWjm/dJvYDQpq55NLMs/EkjficTrz
0hrcbBstlH9S+i4q2IdGgYt5O/8K2v4FGP/16l/71FTLCAqCH6aXn5or41ldNWd/1WzAwMzbpYgP
E8Im2fhX4Znk5C9+84V9/wPR+i/XhtX7Ixu/iy2V1A7Xts81V2fTfCQPblxFp35Nan6N9Cnd7lj8
ooCIgdbXy6I/08KtMsISWA1+vmyPF0azI8f0FP2jRV8bg3M1mb/65f72KpDEVVWgWptfW47sxE7m
0GL5Xkp6zdd0FW6cde+BudjULmV8q/yj2f3iA/3CkV8+UBJ6//uaXwwUjNDS0TZ/v6bwol31YK2n
jb4GX7T+xZX+5qsDOGhLQSJflTQO/fwZOlM4FqXBTrXzgDCc+o26YRuGv8wLN+xZkLvXLTWkv7zu
F4DyH7/hD9ddfq4f6hQYnLe4kbmucRfcSrBlq3AVbYOJxhpycVv9JfvFzfLFLfD7BXXSAbRw68LE
OfjzBROhjDFYcNbHCZeo+k0WD36gs9/xNw1Rtn/+WP9mKXB+vBhD3R9/O0P0vVrEJQTmk7+1jv5e
3xb32u5XJSZfR6rLbYIDgv8ZwjB1e/mdf/gQ4cBpTRbCiJqAPCnvcfD0z7/G19ILPjSDuiRh4Voj
o0wPxc8XqLM5joTqm7BP83ubJmMYK26HifjPQpjsFxf869348/W+3PexLHnLTlzPKsbtYFh3pg3D
03KOVtT9qqth+cJ/XrTYBDCG1szFw2J/RXg3cVqlrRbbC+2OvPkmXiXSNe+RVzU3Pfzqq1KXr/yf
Lres3z98V36vBJkzcTn1bqmDC2mEjT5ad/by22zzy0bzv74NmPRjvsFELxljfh22R3ne+uGY2sC0
3fr75I0r6XXnIPLUFerdKvImuUZuxCdK4xYS0b9/3zhAg4BJCqpLGPn//MuqnBuZ+KGUmQ/qc73P
aLws1zMp7G1+VayG1v1VQ9tfnwRTkzq+M434uQAB//MFxzkw8WzqDuHgk0/0Tai/7NT8m0tIZAtM
tMLScUV9WUBKWYd9GAw27wESunRqVs4p3EAv2oqVhu66jb/9P9w0JtekGdkUEm3n65bCspK6whC4
XLOsV8GOgmiPHDOUgnW2CVbm1S++t7+uW1yPtwDwMxX7HpLPTzfpMDGLnKT6+/X0D8DZ3w0XzMWu
8BQv/qxOPV6fM5Kz4dUeULzVLy7/10dyuTjOMTQpKf5S6FvluNG6VEFgPS03bOMV2/q4VF2mh+5X
r9i/voB+vtaXpYaoiC00kIm89oi+ZB6PxV694ulfDfv5ARrFLzZoXyuhWUu5IAuOynqF0vZ1t2Iq
sAvzGlgF+vPkwsjY5yvjrfoI4wt0y2jf7MUu9ZSN2l7IHZKDpXDrl5/wXxfYn3+IL7916YgYLCE/
RIR3BFV7acO8OHTRSrBZr6ZzYKzMFGY7uH9Wtv5biu7/XcnFpfzI79r646M9v5b/PzRdoGay/v6f
nZZXizXyv51fv3+8F18bL/74b//svNB/E7qNEMuWVjNVS+Xx/F+dFzyXpuVY7HTZyltc708F93fZ
V9Mch1Yb9gHOIu7+y3ApfmPhUKnHtnhwfleE/8d/p3Uk+Ciu/3g1NV/+/idXL9tCHv8f32F06khu
XW7eJZyFpvzz8tCpsd5r0ofbDhaqN4MJR1lrEsCN8GPgYaqvOwCnmCiuhbSPGLoeJsXeJtBx6Oht
3FE4B6OAVqq0mPTsortAgP1maGgh8YPRzsRrSQMMinKwAv+KU+kGQDYO7nEVoVK4iWo+23N1Stnu
LNb6xZKeT+HRyPxtmvkNTJb0PMzOzhnQDYokZpuebAbBkL1bhsipM175omj3zJxfUdbuh1hLICyq
YE2NhN9FKxeMb/YI/GHBtRA6U2JsI1nSPvim86oTdFvmiPR+dvquJLLIjKeLOBw799ZCO5/U76Iq
zxSWfZaOdVOG8XjIsJsVpPRq/9bXrRYvJeh7UCgRPhm49RzO+VM61D94ZJabocN51svAiBG7HOXY
dVdErnHXMZyF8eS/RAOEpKkYGN5H8w1DmwFbkQuKHuTo9yAA2GaZI6gkbzAFmYIxBVtfK5TvVLuh
1R711MKrUjeXhOxu3RKCUEeqPmv7WjdKzNmzfbTawU2Qa/KINIxSzOsoottdiZR1IwvVjXOBjUjv
vplW/yoGXJXwXEKv6DYD8KaVOrLjldV93FVHYvmXFNsg6pWRQv9P+UsUPdVl/VZFwUmEw2G02f0o
RUg3bn4HB3sy5rMag3gc6+DSNx3AI+KT9BCAlvqUpXEcdKyaKqUFtp0IjITOPaMrgNzmd8PvHxl8
QHiSCyNvBAPVw+EQckTWOyvLtylkc50RCgilfFTy/AYm7E07aDiOJklJ5vDKYJA8Y2OuVDsAy1rn
VNvWBQbKPHso++TOtNI9Nd8QeJptNg7XUchX5Jfi1AnIB+XY3pVEc5SEQGTZ6ZQqhOsszNgsE6Vj
ArjDVpBgqIpnVPymxYy2hLuyYYwpT9IRw0UPVDfaUuHyjYQc4/7mUCPpoCSHEQPAO3XWCpL70Aaj
rC/dgD2B0g9P+qA+wfNeWWV3HnRz6zfZlpDSfQemRFT5idHpzuqBXyPHwbd9xfWwByAe0yFlv+W5
+pARQFLi0XRF1N8zVs5xIgwHo++3TIpXKaubWwUTmLkZZHGeX5qQqJ9ZQboZYRK3fV7DWfTMQYe+
zayqcAwvRc75/Z8aLQOzRoLybRhz6QNnLV/Xt92YHZQhJRGTi/cOgRlcxDGMJG7jZgB8YXuYGd4G
q3kRdv9J581bxOOvR9oqcQAADINV7zVY7WYeejLJroOe2Ohkjxc6AKzpENNcYyihS155g08dW4TJ
LyG7CmPxktEWPfVaRvo0wb3Lev80ECXTjOFGWs3Z0MONKsJjOIhDKbNXo48a97GYLe5hLTmxQTrP
QXAm8bKX+MJHEnl4tR8niT6kjyi5kox23hPV0Bi9YSqmnKEIUIs6sqiD/tQnZePS0PFEkRy/vr/L
5uXpJtaMZ3ApDSD2Wqdkk8eguWjjiOANsFSOASGvbE+dAOkz2Xv8jUVGtoe9YWAANoYHDPH0Ws3U
5/jKeD339W1MKYJbi6nAA3wo4Gotk73HhBzYTuG3G1sfBvt81XQa9KM47TwrsQ5AXx9sCOhUGHxq
I3nicRzAEtKrk0EFTIoCQ2xS4RbOc6J+8hCb8aescIclJNXRmcnwgPNnrhmj4qg4KC1sOc30UcyD
RsK2vmWsrVVXWc+EdwaHuSnoFsgX677Wo+FNOfBSsvhb5qS0liUcIvTgCV/tt1nirdXIB6/mwdgm
OtRncNtQIF8YJ/NjVi+5b32MOeCX+k6BtMgP3b8GjYaZtNEpUSkuAupgTkEJtIni2AeGhkMl/mix
SXhOWZI7499VdB4wQHiPcaweZ0LwnqX6pKBi52aqKuATtaYRJNvNNTOntEEongrxNslvKC8QC8UU
e60SHyUNZkSX0QaWuL3Cp4v90ms7mspMiJeEoEZSOTz2US4+fJk85H16Z839+2RDhZoaza2HxZc5
k/Rr+V1wVoWerTWP2ITVjdHKE6zVh5S/uM04sUOPBMH76NYpG04LMKByp+b/w0GahIJ7EKMGOvvk
E55m1kyDdkVQFZbFimXhRa1uBG8A+l5QuhvrOcZWDUOCNIIfELCI6dq29PLOliWtTqo4NIZ64eVH
Aa/D2M/R35oupYdklNaqMf2HFJQaw2z/Kq+o5LW5YxqYLOiHp9q3T3YrXpWg+t6FBymiD6u6tLr+
PCfWdTdDiEIGAjhQfVMNmFqOkT1Z3YCslhwb86U1UI7K7EV14F71abQw2G3SsjDUlPK+9FMoAL7h
hkWDFKvBZ82Inc8UXcXJtCYucFLqQbhBywt0IGtdlvmDBUiCtZ5PJGpGirzgBzcJbzSreTfHqgRt
IIhzUEvUs2Z6PAEG2qAbCB1aq5lf9SbKwazywgbIBuNJMddGab8S7nuIscLicGrvTVKDvrow1aS8
KoMm2dAynnp9Ks/dBO6jMjHXxghYJBqO6YyfX89ac09Q4h1suLugbKP0aBSql2F84/ynU/5HV6Ar
mIJ7hkBdrAuG/moN3cnQLlYTA6S1+JkdY/zWmuJIJt4M53vQeXxbSkguQD/3ygXX901QoLGoBndY
h3LiZNpHXvux59jZbRD2Z5a77Rg8Ig7v4sZ41Av1noPOATEchk274u1UWuF9Jq0IgLO6RVW/8aV8
iJ8gK2DbKolSDyYSQpuiaArrYNNi4rZYBHkEu3wl4vaiazq3cM4tFrG3nAwaH0Iqw7hTz3jYn2RS
UfOSkEvVINyMoFKHpjs04LGqDL6rSjob4HCgPf++KcuojwKxDoy7I8AiKPEi5hhbpyKt3zO9vx0F
9hJThhs/H783dnpXifJ5rJJ3O3o0Iqb1XfzZNuBfYJmNK7WsLwANIVdE6Ey1cdYzcqkKe1jHTD/x
TfMWts1lzbe9sYopAQCg6HYB2Ydcq06WVt1COGUPqSo9xSYLpBPjHLu853rILwVd1hQuMJDHnUty
qeNdFtyhm18PAkxUmRLTyzt4DP2qoz7ZzW35osj4orYBSjgogzohr6GVb76j3g9TeVm2iRl4mcEw
75nrMhI3HFaPqliZETheFum3uOBFzlmBGPNEsSzg9ykdHwRUBre2CDXV0Sxd4nnrOTTfQcg+9XI+
yJYXcxHOH3YN3MyMgzUErW+avhlouxmLW6Vmi0veH1EW5h9GKeN27uVewV7t2anghVTGTxYvdtpu
4rZPt5rT7ZpkUragOj7GScEjaA7dpjUpbEllcCoGnUVszlXCHuz/q5pyTHzS6drW/RclzqJ1VPss
ZKFYjE/FRdPfVWuovRhaADUWzhbgG/cAQdsUZl7Hbo7GmXDVKDR4IAizH8hVetmaSm7K3ZBDnaVy
7ZikGWkBiUlAtGD4gUvtawugV5OUABAnWMPpOK+hG90HoBlc3ddWfUvDRhmwsuNRvZ20egbmYtVe
o07vykh+GSfMlTmLbU60fFf49tlhyw0Zh06ZyM92JjuRNZ1YRCT9D8hhnjbDJ9PLBSigvmQzd1pC
7CsflygCOxQPg9duLAM64jJ5Z1Ir43KeBFHUBoobl7sa493ecdgEnqxE0da6diOwX2JVmS/9IDPA
A+wsEBOfejJpbg1nA/sZFylBZMl+KUiboKRjbfA6enNqHUO+NslpM+eg4B0/3da4vndqctAiBTqU
zjpsTMqh1+MKs4w4Bsv2tKunllHcefSXDVA2enKGzaCMeNC2Qh+ajdQUjFa9/9DEec8ich0DISks
OpO6djvWtrYdZvW96XISXYT/Pdil+wIs1WR2N9TL+xOWAcuGr28ZoLW65n+Sdl7LcStptn6V8wKY
gDe3VTBlWfSkeIMgKQneezz9+aDumSFLHFb3zI6OHbEltZIAEonM/1/rW9oPTZlZkWre2TbEcKRW
2Is62NjxLD/IM18CoRt2WXY7VSrnG/rmRQKPQ+3U57lAx2ugIMROuIpq8m7IXgjT+qWNqsxmWrHp
aO4weUCi71BBFATjVDwXucVklLGg8rGsl8siOK5I1olAv3uukU9gWWxXAcivtamx4yeXdsARXGrr
akEVhMI0OpEC+aqOgV5bBFT08N2qKTI4oeoHqMg08jHoFpEIPYpVE7H0kZjXR79L3dHo9hqmeV4b
gixksgsInNomAyt3LxQcHRThAfMtgCk6omsK2xjOxTDVITwnz4LZ6TRGRVxQ1Ce8qSRmdlZ/zdC2
N5OGPiFsffaW/RBtRbIBssHpZt84hkO8BFCN5dbvLcdacunQnc5bsa1VV5H6rVL01ik1tX3exvG+
DYEeZUXoRYkEN1bVnYiJllvdAAeVJlPR0qr18+gh15/LKbfsecpOYQ71XY2U4ETZ8w7L9LSvgEno
SGHYwntZzimlBFlOIFMv2aUp3owxh98m7fR1BULCkAAh2SPpPNJQIOlsauZu2MWemXNUCaQmvvrz
LyTL1cogc2mDRc5JfMQwWjvhlU5hQuTZ8Kz0UrBNVTE9lPlTFcTDSoslzkGwfddDy6cts+LC7aRx
XqFbPappor9kxbGXeaNK46r1020/ccpGfSUrbfrYKMMbj7b2lGAs3TxIhXUzVUezreCYBF3sir7u
0sffDClRBnyYZy9upukGujSYQc7jSoP6Tourn351I+t5+SAP1VUcTdbBaLVfAN9m8OpRv4KzH8T3
kcgHulZAuvUlLT1B+FVVzX1cLxufhNwwqauIQMO2xUrLcYpcIWxy67TDkJd2bOk6OYcpEDw1eoCy
vANWjeDydsScHfXaA4KSZ0UvbtvFqWQB9emr4Kapsp9KHv1UB+M2I2KoVbTjGDc3nW/1N5naubIy
dm4gFXdaID8ULL2UwjaJyJlWQWuuVpGnlbLgBVBr8lZo3cWKFpjTTd2aGebITHN4o+xGAeXB5o3s
gh5NVKj/MEtY79CcRmdSjdu8ihZMUSyCltU3oMKXKkqtUQdJ3Zi0IyxT2jECxwyMEZGIOMrPI/kM
64DyLHu8+NVMBmWX3wC2x7kkKr8FrWjsXNLIQ1KNkH24k2lLMGqQQiErMOTgw3N7o75SxOlIh/UU
cRCsZGXHzAsCarmKVvxQjZKvfDrV7mAGb0m7JR1sXtO4eW+T7IUQpKt2Ut8ngbiTnuxCNe9+B8IW
E9hDwpl5VSuv4SB4uewlzcy3JsGeKw/sPsplNbT0fNtMwy/8bQ25gk6cR6eiZ+U3iS3J8I6Ci763
qvKgzPnPniOOZY3NmvAtdqQopFBsORJqqD4mqgVJL1QVCgPsBqBv4yjNkSKjMSvY+SulQk6ZzinT
d4XuhLTwheMgm9EhgU3MplgQHBIbwBQYm6YmlAo1GkUeQHtwdXn07d2Yinexigut6gbqiKaxb+Jo
to0KIwGOKAzCkGl7siuJPyWj0ieZQWti0ZWHQ03YxuLWRjkKKaSkDDMVsbXOGrZJBj5uKCuR7Gbg
YoqI0iRxQQgBNf3Vj1MNNaZ6kIENOTr3f122088+Eea9mOUEAvT1Do/JfTSLT2OKShPAKXmQ+GTR
Tb4GiNZn2bhWTcWV/BkwR8KaDSyoXIcdOH4geTA1Or+zW4M8IY2T1JTtOEunJoZsgZQbfqkNjfei
YCnjvOdTyFyFMSUnRKq3Nbu/QZNuOpiXjp/393pnvEgNAp+igInrK90CZVS3SX2XNFV5m8TQlWoT
snarEMFtsf5MWq15RkSWuKL/NIB7OblfP/Zq6NToZAhD1D11KAjXjjSAqmN2k5oTYXm9/I4KGBSk
1txH4fjSa0NG9wE9dDP6tTMa43OKwPMfioN/qw9Anib/Oy/t/2t52MtA/xWbTf36nwPbr+3rp/9w
8jZqp5vu14JG4PTZ/mepe/mT/+pv/r9ff/6WC6YtaYEc/M/l/xsGrD+atv78+X+U/DX5P1QK6UhL
FhUL2lAaMv8o+QNSMBRMUyIdcfb2i/3qP0v+sg5jQYahINLs1GWEo/9V8pfV/1AN0VBNC0OXTrfg
32IsLA2HjwV/UdVEOgs6qhfagSq7ws8FfyyHitgtL6M2TFBoSPWsOy8Ewch2k1iC1s4an2ZAva5a
Qj6ue+O5B7vftL+HwqLkcEuWGDZVr4AX/uEO/rM58bEZsSgbPnQi+MH+9NEQ/XCDRFk9a1QWqHWA
fP0Jw8CmuBRZABHRuVyN7ZsYyhdUMktX7K/RuA/Wnwxx4Cafb0Psj9Js+VZhV83PASPIiLnq++uR
Fp3NN0NoZzCLcA7FnuJSYQPWZ3Fbxc+xzQ7B1bxia+16L95Rqbgw6Bdj0sXRDFVSdZkj39llRerQ
0m4NwLLn8cIod6X8TlfaC2KAv+cQGID/HsU8uzL6MPBVBbKdKAG5lH45PddeLT9bBIeqNVkZxLJY
N9/fzgtXdt7HHiPR0DqZMXucNeJ4nCLEn8X2+0GWJt/5MwODgkrLojOPlmSZpB8kHZFWZXlTcv9q
W3LbmvKtep/bhYfSl5Q7dPE7sSc68ThUPwzZo/Zu/7sCgeU9+PQjLD/ihx8hGX0S0yV+hEWcRs5i
5wlo08AWUmn00nV34VlKZx36v8Y7mzKZyYdkVhivtelZ74nj9FpHdfObwL441hdvHeIVSVaWd90S
5bPbK8cltZTlkNU46T3wRydOKX07gzsdMjceNglBJLnzv7ulNExZ8ogk4/D8+ZZKvTLT/hkrO96m
14odu0NTbJFYubpLvVIn3239/Tw668n/455+GHC5Dx+eIepZUZowutpLZQxMp1d11n1NVJLV/fh+
pK/vKKgcWreihuDv80h5PrQcRbijeh248Zg4qFa+H0E+Uy7+uRgsyOjSUB9JLM6fh5ASyI8QEzFg
2i/IZNLNUGGmOsXpYRGPMUFtbGnNTCTOaiz3+gYzkf1PqcGnzvWFj4MCFYittmVSO/yjxPhwQ9n2
+2TkUbMx6SlEeOijeCcDuW/lky+nzvdXfK6R+3PF6AkNw0CEKlLv/nzFM8Z7va35FKlkNNBAoYYM
8n0wYjJxqjyFBsfJjMVjpVSVtpo6NP8VKmoSGikWtFX/+/uf56ulTzfoMSNA1v6WDAFQmU1I5KVN
mMBq8F/baqtDsPh+kK8m0odBzsXGbeqrkj8xSEkHRWTbm7UX5JpfrjSGgjEdjhjSXv3sNaz9CoxI
55ecA6w7kGsIgsQXwDhS7xJNkVocKSzDkQfFXGEVuP3++r7Y+MgKmCoDPQVFaU07W+csGC0lNMBl
nZNc0pSd0O6VLX2j8N2/rvfqKtp2h26b3zDLLPiq+T/4B//jFP7qKX4YXz/7aFqcf+MyZXxBTjwK
ZoBM4k0s9ReWnq++YNaiiEXXRrfxXP0r6RwYBaDMdtoyGUcLy0GFHdrQxZ/UyH41rXbIYzLJ/v27
q6IhMZCRyHibjbNXJsep3viJwN01fRJa1tqqcxRuM2Iku92zPJ3Ydm6xiSzy8cwW7PjCdf9NqMMK
9/EnOPtuloFsjrnlV7ZyIut+rdgo666ma/IXyMKwkShuJOHC0vjFO8OQvOisEaRMqWcrY1W3PYAd
LlpqG9tnqdepv164sV98nlXxj0THZEfy136dgKtQzEcuK93G6hoOi6eSvGDDI1snLunW3w8nf3lJ
7IBUOHHog8+3WfBKCksNuCS8xCkAWne0tiORo+aGhIP6HqqQQzKDjX1N71AkuJW58Wl01esRism6
XP8Lm4YvPqbcgf/+keTPq3GETENPlgdLBB5589CeV4D4cdmherX4+ljlNUDyp2l/aTMtffHlWzSL
fPvQ9/HROZvUqVQXYHxjUNQeJJwV7MnN4NKE+LelxMsX59NIZ5O3mCTyGOKEpBeki9MjexQ7W0sv
FElwz60uboiWlfbsaPJpuLO1kCTwsW3x5DJc8Yp0sd/GJ8zRK7Hh7aTAfLo44vKQvhnxzybjwwcc
hn+umz63kkgWpz8wj9fUvF4tL3eiu2rz/Sz+82DOR+Nraaqo3FEsn89ikW0lWRtNzTZ+clCdev4W
C68zPpWbZW+bgWJfxevk7pIH4qu35+O4Z1O1RvERULrhvmrbRQsmBN2lZe6rG/lxiOXRfriR9Psa
neN5zXrQPS7rK6XW20VQ29wBpP2/jrZc8IfRRlrhWhdyI0VapVvuI+lvBYCkNa+fk3twri48ueXH
/+7JnS2pbeIjWvK5PNnLrqbjMkvwtK7mx3gFYGB9abyv1hZZk4BryAYWZ/1sOK3IYjJSJCzfk3yf
R8ptl9XXQtH/0ATj7vtLWxaLv66MzQ8lIJlpKZ7t1LPRIOPC6gg+Gcajr037pv2hNmSZzdluvmTz
+GKzocofBjubiCUUhZCstNpuFoN+cZi0hHgJ+dLT+moy8oKhq+Ylg9Fwdk1NWVso4/AY9m7zaPBt
Stb+RtnpbsIXXrO/v4F/tKjnd/DjaGcXlZhp5ZeLozF4NG/03WwPXrIL7XZDtgym0Hu+iLbwI3y4
MOxXU/LjsMvvf3gHEMrQAA8ZFlS3J/8iSQqzRWMbLF2JK1xfXCqXxffvyzQ40FHDWTasn8cLyHvv
EB7WtomqbYAKt5Z3qLpdIn5iO/CE7sG/73fVYTosNq5/YSf11UuB1PW/foDl9z9ccDcaiYJP9x8f
o/qnsQ92cbNfjC3prbxJhU3pqXts9pdm01eT9uO4Z59bOahLPRIY13zo7cVPM68Wz6EzrrFErwtS
fqztpQXgqyodhK3/vtizL2+DP3fOQu72Uv5AGDpc5Xfgt4mqWQuezJ5xBd70ciXky0lFSZPvvsJm
XTm71gGmJNBkVgPVE9rdso5nD8vGSiPClmkcnMwLd/fLh8pWVTeZU7qmng2otkUG1Z+FVct/+Bqd
G91cp1VrY/O/MBK7/S+msA5NgnWVjbGOa+nzDMoIDWqIS8vttCTQD7FdmqEvi8iMMYZeotEKfekV
jic6XYKalgDm3ZziYE97XNPzJlP1g9FYqLIr/D+BPLkCgFW7UuDnCoU0bKMmK7eJ1l8pzbRXcm1P
8PoJC7krq+l2kE3sFrKn0bWE1hHQfrPUtUnzadXMzauSjnckybnEyjtlUaOVjtFj9u1eiOBNyXF2
JTdqQheNsrc6Z+i85ZOpVgM6AsCDRhrZQYIFODDr0q6l/mhkOVmHtNFDVT+F/KVCA+uwmgI3ktOf
er0QXrTqB+qwXaJkh7xNH2JT8eS5OUaCgQxEOkTm5KDI/Bn7iFlzEspAaZMwVBSrYaxu87jdSlbu
NXl6TRQSeiSOUQDy3yIAJLaqtw+FWTzGWgcECjBTGHePWmXcWf5wv1BUJ/CXdI4HJxqhKjZa75WG
ct1odDSFJHmL/azbQlVzOisr3S6YXeAusBybZ02OtlrXnAYT8USt6zeBJlBxMVl5pWJDI5uKD/It
rxXkzSAmN2NonQah3UsFQUGt740hYtKstA4CDXy/iX4nqeypaXxPhMJuBBITSsqeqKB928o7Pzcf
OUvdq0VFjtMYwheYeHyKFO8hgz75k/5AIOfRn6dnMiuQqKf6bYjWOFcgjEa+jtU/MK8RwGzlDnlb
6Qt42rvpZz2QDY7T4hRJw8HQRLSxubkah0DwCgTQR/SNv6C+HoQIJXVvydcIH3aClhRI/sZ7HZEv
YLnJKUT9yiAlcEJ7bTSNW6TCo9yad7Wv/O4VxTwEY/864kBf+7HuIX5CXlZUDybhFIbmo5kYbnTi
MVZqOd2F6H8RJizx6XA/5/E2tojGawxBtttYGJfm3gYc07FrE9J6A78jmCHsMovuoVB4JrHyG+IN
yS/of5bkbgNaPvVW7oSJsBv8qV8n6XRF7hh57lH+0+rjWyhSbwJy0MoCpSOApQBEdpIC+T2FMrtq
DfXol+1C23kSIstRsVKMJNpbjXUjtNZenLVNpCDYkCPmVPmDaE44wmS4eqMV2qPSUVZN04gOSuOV
ab4RjeI0wi+hGR1KG6GnnWRq7AlM4a6vg4MWNkuwLvD+qWuWZPnyoQ7qJz7tCFqSvWihXoVu20+L
YSPM7wereFSC/Keq5BslTU9yiWJqlKWV0Yt3olwV122aqld+VsW3hpULz5EvEWxlDhtBIdl3tPrw
FhSsg5D6GoBcvydq15NF9Y4Fh3CK/kmkQT/lKHgghy0Lk+xgJLkh+Zf49aDmtElQYVzDpi54B+x8
kYNFjfIoBv2vroRFzZ0G0ZJnbyxPP+ZyUq5HXXWavkDGFeeaM/j+zdQ2t1KmXAvGeDL0/I4us6t1
FelyUV7d1U1DUkM+5ydoaUcoHERNGo5P7F+FFusnAJ8DZpntJDTM2YJgTzRFup/CsOgyp+j1HpQp
pcm6giWsjCQ0o6Fhjx52yMvbDFJwhAx4DqvIbcxwPc7qqyaie03r4USaKdLBESGar4BQNNI1bJPO
k0OfHnUebMkgIQIFrvGaC3vXir60YyBYdp2j9Z11IhFKgiAF4I/oJ8AiAXhZR5O6GfXqrVOj19A0
pF2D1sRWZ9k/yJH8W28kc6WaNXFeQ3dqU6pU09xcB6VOnnXXaStpCGFrjbBtzTm4msox28bxTKgM
nwXbVEQIkYXyizwlkhladV0LoICAMK6ArJEOmN3LevROqVgS1kEWvFuxSMyFRsZvwl9MGBa6MRnn
iELQZhFre9hBP1pZvup0Emcl40GewlMdgOjTtWvSMtaKgQCzLix5VVrsMqu4RC6eIYoLRKdsJbsZ
cOXMUnKvwuDNFBloezC8iLSqMKeM2yoyOtBng2xDdU5XejPcxymrzCjfqjnrpI4QC6qvNBMK6QsO
Ztjrvs48Q2gOkWbcm6P+o9GQg0fZtpUVByAE97YvPfB/EPyaCQS6j3a54EOMaSJFtvHMwgABLFqn
SXzMS3PboJIqs5RAY5GYXJYARR7h8JkkWhfiTZx0d2FOLmGSGAr0PPUGUdsv4s1LpzHk1tMKAbG0
NGLxQkDW5sDokLBZ18ZQPVSWddJ6AolqHxq5AuoXatRs5NetRcxqoN/E5fiWR0SPIHsQRxJ8yuTK
attjLRcPmM6grAsPbSK8c7ogDVxulkEsz4oIGdNix5BV11xAQHyxkc85+QRILSMdssx+m73+kAvq
jHZHe4zmOt9omf4YNuYmJeYGmPJqVMSNrOOKMCRXKiwb1OXG6trHUWk3jaLvkspydC0UyTWEuD43
L0Qr2siVnyhSO2WP6Qfe2KyTqVQbizQD9FEkJFthkBcb1FEs6u08w8Yei/ZJlpp39C6qPcHtBMUI
uWeyGqIkh9F0B0291iyWEpNAa9aEEjKe+G74Qrcqa/1eFYkBnadxZ4XcHD94IBm9WI2G8E685y6L
hidhUh8X5NtAJGitkQimpLeibrlIzK4ioSP43KSmToTybPqHaUbJHiEDAhxLg7TeJio8NDWTHBbd
fj1D63SFOeltAupBaIoSoMQmOoQEh7EZA2RshEe5HjxpVnsbH8itXkHDT/zbLkbFY2ikhXP6kWIv
JsRxIAZWbzG6Zr4bBZ1bjhi7hmS+kxLxpA71FT6PZzkv9/iG9uiqSFLKEaWbhh0G5a9+qPh66W46
xJ5e9HfaLD3LYbkpmtrFaeBBl/YisEka8v9cke2mNu6IJkbkN4buRMCyMzbZXRFU96wrAlaa2Y7z
GiwzgEk1lhYd3FaNdcTv+mHK6hNUvJuoITGI+BL6AwQ2p8KPZurtOhN/WfPA0QZdKLD7ckgBX6OL
mxFaCk25VZLSCSpSGGHVe6oqkkMVl7cNcX8KTjcrVZ910KurPtDxrSRvmIZPoSY+lLLyMgn6fDIt
KqrzrD4Wmgy/fsmQ06dnYAWuoPm3TZ+9Dqr0mLf9Nm3CbS2gxvYzXAQzve6GR4xYbFnMiTztU8aU
ExxzCPDjbLQVbQRT6j+rcfFOQpzhEsV1aExiug3SjVtiNYVw3hjVcCXK4oOmd/CpJJwzQYnGUhyB
mkZEYKAhIpoiROHq9+0PBP27UIE+lDdexRF/1aFWkhVsKRY5EwY5aWOeyHa8BDUadfCrUgN/Y+ZM
2wZWG3nHUXw/s+UkGW7Q9qIYwKrqq1OmqMe0kV4NpbUcsKPbUSXeIje8sC7ZJAsmMWVNe6wIR13p
XXYtp7LrN8W1kk8e0M0jGvG1HGteapn3ZE3eC2S0EQnV4UAIA3JYQ1cwCHvIChHfQTdiEVLMzsnE
GR2XoKnrAa2UVYrGWvCH+Kqeh0X/1rb3lvoeSiVvCWtjzX8PyvTbJMiZVEu+A4SMsPxK8YM48Sax
PZXcqoDe1lt8pPR7Vq3+JKgWUUc/a1048r1hwdcN7Jya+jBZw1Gp232smS/4CCriH4VkrTcZO+pe
4ws1GIC+QmfSlR2wXQwhP7PZ3xZd5WbVuFWatzSyttDz3DTrDuQacBJHLa7gisK3GfmrtgwfyA8h
da8cXqNBRiEZ2nJAgliI/WVCRpME6UYSCZoro4wYRT4MfVJ74L/QvJI2rBcC+azL6jscAYITuSXL
xZUgyyfJf7NiGbdLOW2DRukRG5vhasx7bMHCW+Lrhsv7UR9MYXphIXwVEsOyebd+t4H5QBnPjFcS
qMIbKZBu2Opj1puII782WD/k1LrutIaSlHhL5Ns9VJSnAXIqO8N+bJ0cyZ6nmFPsyKWMtLpa691v
Tehs4vPWiVGQ/QYVMbamXTW+gdJy8TAdmybjQyXGwLkiUd5Nvv8wW4i9Iz+ykxgepCYSZAJKnejB
4kYLceEUZfFUtWrmWJKQkdqkOVmXE0+1hL/nqW0o8b7I5ormWQUBbFBZ7EW5WSvAOu1QLw6SH7ng
+jxND++kCGplMr4XU7LJjOUFm/E7JEWubjorWGToUMteTHIRn0Stjm2NvDU8BrMdxOq2CUE8BcXN
bBB0RRvAjQuD2HJpoGZtsdZqTZWgYS+9uZOGFfLKbJ0b4ysIr2OsFx5KFuzAqjtxGMcsq+BsaznF
DNJ9kQS2LOvKOvXFkygADvalfY7A1VTCnYFK7G4okhEYlxZwogX/S6LgKe1HMiwauM2Fkt/wsTsg
o/w96ukTB1/lRIvx2cwjJ4/SdIVgj10Nphw9AC4XTu+RNd5NufmajRKJLrUQ7Uu4Jk5Q48eDE4ml
cNB/SqWiblPCTeUI5FLZcb7TePdkBY8oUebxTCmvt+i40C1egfh6mELjGSPuvSiJqRf3xUsczld1
VWcnUsrpRRWEciUc8INgPoqt+LuuFPSeKbvGYaSOENQxEYXjwUjbdOOPUb8BCYpstsUTI0OM7PoC
/n5e3MqC+lDnlCJIaRZXsuKfqioSV92EKbxSup9TpNqibz0WlnAzdIQG13I1USFI+aKNOOqiAZRv
qqegpBR9g30v58RtAi4bybNIYxWunA/ElA63MlN4CZdgL5liEP8fU1+R4PBK0pyGtxLgluiD5uSN
Mzu8MXWVvhFlXR6Ibd5IQXEX+smPfkmMGZVmhz/fAhyrNB4Qzswtk/KNYydxqAZWZXS6ozdJg6eO
yI/j5jEOjEMzT9th7DbYBQnuFcV9JoOjzUQB10JZr6C4M9l7AHNdlL4hAEltpTeeyjq5qUpeQkUd
wC2x2lY+H8Nu4VG23UIO1CkrjGVlgHqMFWfqlHtsUolD+DOo8s5X8JkqlROrzDf0q7ZCbScy5b0q
4ZAryTqo1R6zNMI/o9loOOTGCb7ZDL05LaqKFaiZOVhLnT2AJObXAmXtS1m5rjQEvN1I8FEqBA+G
NR5YwfZqoz8UcvMGpfHGKkDbtjjKJFDJYf9mauZOF4NjbeJ+twZ2TQjn3ttavgUx/Aw+NMGxZxFl
kg8bMW5O7CpqXGAG1DMI7Tb8iBAzeP+ql/5dHQFdFJBdumou3BkQHPg0zJwhkRZZaUwoTaZet137
ZmbNTaTUrlXraIMU9bZvWaXrFG+fMgjvfqRvNNyNpd7gx4ApV/bL1r0/WHqLey2U3qeYHJpWzmN7
aOrDmNYo4XWuXwUy6Oc5PRkdd0cjDYJTTxa98K49EsbHKVUF3Z6T0JGPxTHizOB1RbapFnOQWL7y
8bCHOdnMWr+TrQlzThg9J7N5i+8bL7N/EjvhJiMQBDEmyEalaB+jtLjjE3As4lp0rQgqcx8981QI
TM3fogjGZT6Kk5O2YJh1dXbSUtKhPJiKLZjSL345tGEibzE3hYfeCHOqGxbgV3KQePvvqV9qYAhk
DF0Zx4XReNCFVsaGaLZMIx3oQiHIK1KQI6esTICSWrhDVB8Rli1sspFDZCt6pgapQUTL0RbtrdJR
qsJ0z53W9WmbxtI1VPCNHk32bJTsYBXQnijaw0F+ylt1o3TKHQxJL1PQqumVE6R6gFcl/z1ZFJsy
DfPPbL7JvRieorF90ihtWFFyVxiVuqOtfjRVYpjEjCpGIaVbq9V2dJl/DJXwlEYkOVIWdZuyap7l
SjoQRnZfxcI7sUGp08jwt7M5s7at2mZ70rHIX2/FnC2yvmtV2lOg5FbVHL0WOk42qTGe6jlo1kNd
G7YeSw2FwuEBMMdB6zvKGnHOn5bq+JiGYuEkYjw5k8xOsotN05GjHCg4Pz+h7+l+GmYSRmuh36WD
9dqD8MAYjJo8HNg8tfJbyumeDzw9q4q83iKGPCn31UOUmdGd2Vm83Jjm9bLLH6yO2C1fGsjXimr+
lAIXsi70+djWqXRS49QRK4rtJguHU9XdwcxqzNEZGaNB25B5yIHtCm7xYxWpTtkkhDIEO6v3SVtq
eAGJZMv6Yc0bt8IpL4GNbVmEU6j+TVDBfmuvBoUyoyk9z2l7m0nqlSZXm8agJOtHZMPqjoyzqu3q
LZEEK185LjtBNcyAafQ2kH13yIfbKa3cMVLJY8DhQtaoXvU3cdFuVOWNT+KjKHEw1BvHBJWqybTQ
2f0SUQo5WOLgP5EbHq/rTPDYL/4I/fgXripKVuV1DyBP1KAbBP2DCRK3FJW7Smx3RiHspao5KFNz
mLkda7LbHVo0NmazTSR1Vz2ABkstbwHsa7Y/czblM5UnVJlIUJKKsScNOokeo9KwNkyxyTageV0N
YQsHpWRJ5RRXzwZxDwZhzy4GXDYyGDF5zcYUN8MfFutQgzNyv++ffdH3NBWN7BKkMvDmtKUT8qGb
ZA0iUW5JUNqZ/zS03P1N0Gdr30zW/M7/okVogn6zFETkqPDPlZ6tnBLnikHWDg/CXXmvvqbhIXaF
db+WXbHdIt5FXroT7EuKgy8a/5/GPeuT+wblLcVCMVimP3zrmDX16vu7eGmAs6ZgXPZKo1nLhVkv
QvG7j66///u/6L19uoCznp9UinlnIMGzwRE7o/LaSzwj3rHvR/nqKlQC8RZRDerK875QgkHRtCa5
sDW+/3Xzhs/4+wG+aOdRAATlJnIzUEue99WSCkIKblHCJGjWQkJeL5BZ7JxH0yZpcbAX8ZkZ/riI
91xm8eem7TIuuDouTDT+Esm20pzrFtVZEmjs0VVcKojkK3gtW3EXMXWJWMt3vr/Wv28mPEoGNShF
6qhiz5rvgkL1WggbVKpmQ3GTrbN2CQN7aYizjntvTbkvlAyRWy+p8dzWL99fwhdCnc/XcLY40L9I
oF4zAOGFJPJ4c3KbuwvMkG1ptfX3JYp38WUK9q138ZH9re5SJJUUVOw2+CVoU35emAQCEirwJ4Vt
ybe56SnalZ//HKJNGbwbdNVljt9dfuE1/mp+SroOGtskgBUP0NkF9zMtqoj4H5tkZnoqToyB0Za3
0XZhDi4t7sjuNtYF6ekX2ki2tR9GXZ7zhzU4zNoUxAijChvQD3ZWeJkTuslaJYBu02z1vXB9UTz3
xRsBvwR+Iw1uvEvnWv9cG8NiELMSveu6txkUNyp6cZ9tM096lbyjlbw46N/LGDX6D4OedfMtrAfj
EKYlbXXFhUT0IILDg72zN17MVbhpvRwT/v2FSfy3RHMZ1DBxjqrIiNSztyRPRRogdDpxbNBl3Uub
wFsEWdDjL1oZ/u7ifx7qbPoIvjmyFiw3lXoUM0eMyfaGv6S0zYXV5ZxuiiTx81Bnc0akbk5HJS8J
3Hvk7cA1YdpDcW94i0IwuqwQ/Hu+sEHQZdVE468uyojPczRNh3n0oamj2fO9cK3smSvuteX5+9z7
WVxQCCp/v/yfRzv73gUjGY0adk676/sNWFObasZ6Ik3AMBz23euUnXA6wD3S9Z1MvLxE3RgS4Psw
mV4vRpiCB/bXEXmnd6zCN6U1HEypwlgrrvp5cJK58UyjIG+AOPPpIdbh30Q5PuVxe2HyXbqQc11H
GCaWWXEhdEXtaDPvfdfwwK5tQu/CSMs0/vyJW26ZhRQKxRfy4LP1shdHyiTRn5HEdXW7KA/zzaIE
nLbhTr8w/f7eNXKC5h/gziZyx3O0Jgp3TPwJzZQ+lEkK6Otjl6HB0CF8rkcFngYW3WT9/RV+MSkY
1NIMaNLwuLnWz1MQshJaQeKbbXFJe5ADqrQQ8hIs4SJRrtKmV4yXUFVvQPhv67h6LHLqL20E0jCB
9LQaqNxmfbDT4uhuaqNdMMQvRlhtgkR9G2v/wQ/TmyTSTjW17D5obwdkIUHXu5bav3eDdJeZ1oVd
nfL3M1uuCDipDuGRncLZ7NBqIuIidMy2aBHN16keramDX/mboS62oVodtcFwKYx6XOImMIkRKopt
2QnbHupfPUdHPzY2JL/fyYLlFjGaN4EIv7J1p6T0kADt8C47JUEtYWt6RHO4OX8HTbWt4c9XI5U1
KlzH75/S30sg7rwFWGlq4GSpA3x+SEKlVObY8ZAU5ZdM/aIkb0qLAcpMrf1/G+lsjVBIx5j9eJkO
NV+upFxTlPJ8WbGD/MI1SX9/QpaLslQ8BEwxdMufL6o3DGsSAuQ8YUzIVaKom4QmGMgWeUdL0gZt
4/mVlKz6On8jHnCDxfP/s3cey3VjydZ+lY6aoy68ibjdAwDH0lO+JggZCt57PP3/gaq+dQghCHX1
9B9Kh2Se7XLnzly51lZksrZVLr/C/PlFjKCWXjTmigJimjT5Q3hMiMNUG8GS0Z37NTbRfj87LobM
yVZ1CIJNEHgv7QnIbMSmBkQV/SEbyixG2ztq8VZp9h30XWrzWRg+hZ6y4VhWjwQM4UDg4EEnNFlM
NYzoXVDWI4C/oj13Xfk+69VHz0clDLWJQ6qnRy1JD55P8cqQlONkIFvRevV1AdWnMcnv/So5hOXk
mF1bgZiAkyOKa6hPfFBT8YS/yq7CdrzxM6Q1JsQTkRsK0Y+2JJK8EbmuSvyA2vmNaQIHanJ/I6Ke
b+WXTppZvRjdYhVbSj9qnk3gwizlAMzkiA7gxt05e8HXTCxiEAtlowmxMaD8bX6og2mEmjM7duQd
K+SLyQoduhRQFjmTjbGtnvyLsS0ikjTxc3kyMWxlCLYgGlZH/SnoTequ6sbRX51GuHcpjaiAgeTF
GGEJ0iAfZ3OqBil30uCW0W0cuNlP/TSNFyYWo0HeCiHl2URZ7yP1roBOUrDUjd2+ZWT+/PJQg90M
jA7ssifeQLpqa6itAKP+L4eycJSpNLWiEGFFkORvuZST/U/zXViGG2TmW6NZuAy/NAJRTIfKTQNz
T0OdU8PphZjb625/y8riDdH0YR9J0gwzz4oPXAHupMRPvZGd/4YZzdCggUC1gMTYy6VBLKMpBBTd
aaJvT51uvjMleJAi4ePrZlYPzYWZxdqMiVV2GrSjblFxWBTpBA3lLWxcLrW4h9dNrU7chanF8kSD
OpTIddUucqUfFM/cE9b9oQbyRlAz/5mfDs6FmcX6CE3R92lFRrbIKrBp2i6ZJcc0zwLuM12HYbXx
el61p/O800X6HMRlN3CU1lFbmcRQPhRo0O9V71JTuy1aZIMFa4Sm1fA3vM/Kex0vzu0iyyKxtrps
S2lqerM0LD0H9WgEUN9CTAW9Gld0qwfzi3CStt4RPz+/Xppc7BO4dJuOcRHsHDpX2WfEUweTAMA6
JLuq3yX/sTQAD8yXFhfbRfNUq5YzAg5Qqx+iIWwdOiJugjC7RtVlP0XB59TMhRN1/e99A0uT73sb
O2l1wxqEkLwaTPEntSGlptWc0ArvaFnfyqn5FJTmO5gCrI2HxZadhasXSopXk0cgaXhsmBFxvamD
hM9qIYB8/QiuvNqZVAQtkAZHndtaBvxZKOV1ZBhze1h8K7mlkzvq/eAgUX0F2+fhdWurJ+PC2OIk
1jlz10dmhS+B0vsjgpVQ8PluJICxoBj8urGVbkyGZsHMYdCRD3/N4k42glyZxFafWyb8o3YESYDE
QnCsDvVGo/pqgHNhaLFcdQm1z2BiKDn5x/RsnqZzfao25SNWaAZeDmjeNheXc5ELY9/DMkbys3OF
jynZsfFu4kGNoOib7V63rWEtTniedbIqzE5FPTSnbG+iYFSf5KO25UlWAns6wOdMjoEyPTwfL4cl
DUVQGgrXAHQV57wez3WnnIeg3Aejfh32w7WkIOuqBiejqTdc9cpBuzT9/MC/mNE6DNRCyAViexGc
CpVVxOw6O0jKjb04b+zFFfTCzuINUaNtHZkxQ8yrRITOUnvTTOIpVKHkLauzAXK7mhmaNw7AiouW
EYvg0QR2U6Yj+eXEymMaiBDXMbHsF2+0AR87gTt+misM1NuR9NrwW2vP0hcWFyehbwWdFG5FjEI1
pTxPRw/Mlj260ZVwEuqtW2/FnbywtjgPPe3WPlJ+s7XBbR8BWueT4x9hpIloLCRVB/c+ErMO7YX7
odvatvLaml7M7uJ4CEEzZnXJ7M6CaUgBPaAe5UwP5QmYMoKdW4Odt8hPW+jC3OL2Q0RgEKvoz8EO
J2jhTuNdeZpuEKHfGtq8TD/bAsQlo0ICL8Riu8b5FGtB29akVgc3uadpAPEf8X4WdbVpnIQaQX/3
+l6dz/hrFufJvjiIklENxBNYnH21dIwP8x7FUx9fN7O2Y1SY0WSZYi/hxGISQymYEWbenDYBlai+
T/KPYmNAzX+r5xvh+tocXppa3HVZOelRMliVm/VAeRW6BSHle300a5MG4lHSVIlk3U9yQokUQqws
E9hGJ2U/0z7Ve+HQHDaVxNa23qWdeagXi5PoWlSnPXZQBJ8FqDxX20WB0+zmgwWS5PVRrZS8uAsu
hrU41r4Sd0JKT83zsU7u+1uERh0o841DTpo62xVOf7XV1rm2WgalJ7CIOvToywBajzO/g8+6duXQ
dJvQtzP/aWNYa7NI7GhCy6Ny3S0z1GNWiVI/c2zO3uqvA2xeQTTydw7wpa3Fik1Jm9Ew86ct8lHi
U3e06Bad3wP6USQQcv+Wg7q0uVi2YTQkUUiYwnl8VLXsHw7qV8a3vlp/TeXC9fIUkoVew9SUQWsM
o7DpfdpYrbWgxNA1UaHVnzfVMmuMqp4XTerw4+6kTAKVh3aYZSk3yySr++LC0mIwIQ1uaddhSTyb
5/Q886UgiOw0t9vub/V+vhzVwv81upb1bY2tGmqUiXBgOGZX+WmmZthCuKw5p0tTC/+XtwmUtAqm
IGs6tYfuOEeP6X7Lo689YORLO/P3uHBODej/opKx07j6QXYEe64zyfcjvCvp3aZk3MZiLZkMjTEJ
4jCFDVM+wOFPAI6mymlWgOUVs+EHNyZweQl7YYN6lt7P+6KBSSM+VDvrXB02h7Sx083F1Ru3qZmp
JUPybqpT/647quy+8v4XLK1FwfSTg0Ahzld+KlpEagrkNxI5tl+je8DaUGk7wRvvukXxVTh0h243
MzK0V9VNufFCW3s6sUv+Mr0Y5FTqLe0S0w/nRDtkeDbfwqJuy0TBhqt+2JzVVRd1YXARew9B0TSl
z1jngKb+w/gwXcEvfQhP1iHfW/dTaQvfXndZqxYR+lSoSJAGWtZHeiltihz1B7fMrzQYfDPU7F+3
MHvwZZBmXFhYHOmkUBRFNNiReeHTDkcrcS6fhgF+6NftzB7vJzsmrCcSL0KEIBdzZ9IhpiCsUBPA
00YRCJAa05sjRnsw/lsbY92WRTIHngNooxbuI4BR2kt8bPVnK94HBLzFDWJhEOAr+1l80j9InoXy
soTr30qHrEY6JCf+bXzJ+JopeeJ5rVS7Jnh1sAHEVsV9tucIovX1NbzvHhH8uFHevj69a8vIQwIq
W/j7YH1ZXAJT18lBbrI16WS2ddJoSf3ow4/1upW1iTVpBIA6b06NLCOqYrAQeJ57dgKL3sEpOrQS
EqnFdDLV0+uWVg/3panFDVo35eRXYGvn5wocnfDIO3MxsnS96PqHiOaWb147a5cWF1OIvJxk5ZPK
FIYZDUe+SW9evrFMqzfbpZHFcfMkM9SskGE1CM0g02B8hwn1Y2zlj6XoPeSGQkZQMPZWDOE67YJa
PX1pm2ijhLK1jIvzIdZDN+gyy1iS63UmOkEdUxlsvUweCwQeX1/JjWldckpaU2uao8KIe58GCTWR
4ObIN5MUs/tYupeLeTXmO/4iYgAokHpmxeL52r6DzuNIm+m+c6rvKhf6LnfD/X+5XYzF7VOIoYpE
EOOaUgQtQ/pe48PrMzdvuNfGtHCZ6MQXOn0OeBJdPPU62q2maUtvp8Lct7m4YWyFWAk94r/OtjGv
48UMdg0aK6XApshap6tODQldkSfojBEMnaraowU6Fd8oPfzKO2PVfUF5THpC55Zbpgu7cNLpRzBq
dwQmmKnX/tXMczRXO2gNE26RC4VUcAt9sL4z/8/oMlFIZynAldpkZ2bfqSXZ6Si4r6/gWrhn/jUs
ZbEr29bvJwAOc7gXHqWr6jjfOeLV1p2zZWaxFU0gS5UmY6aKHtt6clTjRDWFRSRiCMbWqf9zOP+8
V/6aucXONDUJwmERg2rxXpGsfTxFThoaiDQITgibzuuzuLVOi53ZVq0WFxnW6ri81rN8343q3zBB
/Dor9CoIjcuLd25VdgreI2xcXzoEQFFK6dvrY1h9pV1aWNxncZnK8WBhQT1oe+0I76ydXgeQXfdH
ZWMwa0USoGt/jWZxk8FyUseWjq35lcHT6YACC+/c5LyZ5l+7SS4tLa4z4jeUrw0soVdVnHSfQ0vL
QMZjY+YGRLXDzRzkQG62dvyqt7o0vLjCciS9aHZ9nk5lj3zkXLBkvx9TB6UchCbtadc4zdPmgOej
tPTJF3aXPsMM6QkPJuzGdr8zv2f74Rh9n0ebnIVPW+mXFa+o0MSATARdLKCWF8esNkjZ+nHcECtr
tHYK34qgoI/VfNjYmyurODcuAEIwdSAty3g593xxHKwU2tEZuxwPu/4W2XQ3u5rAffnWsU2g/P4l
6sW1MO/S9DJariG4qcQqYwOZNMlS0pCd6ZTfqCe/OSPyx729NalrIRjYThjgDSh7JUBnLy+62BuN
HJ3J5rmC4l89h+a2dBYO882mboRaK675hbHlAQlVxRdNjEWn5hSf5xw4TFvbr46VHAb8cfhaKqMW
OM/FeVDzAF0Y0gvPDHbS9Z+WrjmQZ2GjvvaMe1qcAdizRboXID1WtGUz1yg1ZpyjbeYiyCo/yo/S
V2mv0MS2nz4EblbZhqNdRa7pdlScaVuEuQ8l590v5LBXDuOLL7K4GCopgJJBoQblf+53xj7aK4+6
bdr1qXF+Yd+shJgvrC3uCA82f7WqGfacC4XoI3IJmd+Ke2VHxe8X6AHXts7lNC9uDLiWxrhqGd1z
toFckXL4lfLJSvsN+LZnMnTe5mAgllunT9u6NJ/zyhKQj2iffekoKc6NId1OdoMzPYyucf938tka
uAGNZ6REo9YSpVDJ6thTpyUbeyfti3vxHaww5r30qD1MTnVb/EG3YP5hw9Ot7BiTnjOQ41SLQNou
PKrH00usCsAKP1xNDVTBFhzaic8yeLK/w7HMKbmwt9ihMOGFmWVS3Y9Oc3Ysc2sm9Sh/q3bzgfCt
be+24svpKpIA5wMBMSB/f+ndBElNM7Dbc4F/LJ0f1eHEcxtbYlqHz9MT8ca37LDlVeeBLHwCrS8y
7yxaLiH3nxOSF68HcgDwYRhMLA9cx6wPejO4r6/d2sAuLSxiaTFtaqGesNAmt14AMZjeNzsFkhz0
HjfKfGtXBLUqNifwYNpWl21LiS8qoHIhVDJvBihI6Q+eGYhnqRC4GcPNrPDaLfjC3uKWAEorVUmI
PRqkgQnvy4OVxI5yo50TsvhtfCPDK7IVxK8d/BdWFwc/QFo4rOdRJqfBndsk6Yufqa5q2Bsc05bd
AjKv+xhGUsRbb4ZPr6/nSnBDQxjyU889CfTfvdwxiNUbSgn1kFtCyxK9FUJY1iT7dRvrQ4Q9ly4m
C9rTn2B7rdhmeYMQQr2rTtJb8amm8AhNELCX+O1ziHjoyNpSh9zYrZuWF0tqIDwnjfDGMLnNqUDe
8J13X7CH7pP3UMq68lW4NwFH3pq+vaWwMwcwi7NooZhIJpAaig4K7OXMlkkoSFonkSqDGQtxAli5
hnfdBD0fOsGNFb7fmOSV2MPi6oC6gIvk57ZXbbKivoXMkUkO7gsiYu8410/S/Xb9ZMXNvDC1uBMn
1EN8WUDERzK8E04QdqG43WpQXkvhvrCyiBCrKUUsV4Xgw7hTD6Kj7aGwdO7huTkN+O1faoRYHRj9
VAT7mk7QvziLEwk5QwgxOXP/S9f0K/Y7gRsYGj+F+knoikgOOBsLtxLRWLPMHN1BMrnyZcOJqjVZ
nyUdaUa7/w68fR/c0ZC/Vz8iOEAEtWlv3vPLjXlpb3k3jVIoDSpcod6N8bFFhfs6cJI3w9F/V+xS
iijw9d1KsTvc/kIle+1Q0OPL9jSROfmpktKBi5GmgLGW35OTePYO2d7fmS4qtVfdubmqXeEwc+bs
ttQAVq4ti0zJ3BBOWw8IlZeHETUgxUqlvHSpbkPN+3WskJ7Xsh20URvObm0LydiAWkaf8Q4Lh1qo
09TkUOe6KSmfEupJdIs2TKxeVJc2FisImUoQFlEBp4zscDR2M0fmEXCF6Ci0LqMFHe+3JnDtnrg0
uQjZrCbqZd9kWAlFgN6z7EIVYf3YkszZMjPP7kUAY4Xt/KhhZGoV09GDGfGEGuvWBM4T9NMRAApD
5MubXbEWExjnaQG7JazR0UnNr+QdN/0uPHnmifjTRbxr64iv2aPYZqEaoyo/i2DofRIPgdEXz0G2
6sS76QPsvrbktG/lq2Crg23L2mJ0g5iHMkyCBcXgOW5CqnuXfGh2wTF7+AXRurUNr9A6xvDIW4jW
IuYsoJIOIXYtXLLGOE033Ak761bbtS4wgb0Fzav9usNcMwhqZJY5AJ6KM3m5R+DtmZoYyJcb1p8n
WJlkLdxarzWXDJ7IAjiLn+IyeGkij6RW6FJ01tRDfhs+qjuI3cD4iDnhWLT7e69ai3ZroGamjrzb
84m/2Ped1Zh1ohg/+taHtzMkmFbbO16aZEOE02ahZu2cXdpbnDNIGOqWyIWwj4jsWVVxnz8ZO/Ej
/pdrztxlT5uaEWvb8tLmYlKhYysmopcC2EpKlEtFdiaDaUzn11So1oZIGs2gYM+545S/XMOUkw+7
J3G1nkNPNZQiMsLDrV4lfyfwgrqCt6wlgxdcSk+ZYcVm7c3Sza69Q0GJubGp6Z1mlZRo62j/HOQZ
ok6npIp4CSHlUmMQ6eUoglAYGVOITQqKa7XqUnB4P8P3wi0Q5MoD7KW1hSMRp8gceBE1bnI9P01Q
nHoID3PxJL/bxsSrP9/RL60tFkyQhyjNR6z5snYTQNHq6NK4o7kn3Rk1HPXj2O6CctorWfq94CZS
ExPErMod4Q+2V0aOIA4ozCeOFrxvEAGAhHZXex+0JnWmtHUAKESOWjc7UUoPPbzmvZqcTGOK7GHS
bSD5t0JyNw4eIbMpw6v5VfbSk+lNzblpIMyUYJOxkuatDxlrF38R8w6+w+DLGFvnIaxQkg7d/9TN
zSuMcqWCO9B5Nb3cv14OK3MhkOgqQv1LFSck97ytgstKPQQjvFDQMlZodl5mYszW6LvcCBrXLAiw
s72wmx77PZRYTrGZnPg59ntpa+Fz+sbsrQ59D9eUuSdGVAnCO08c9mHUOQh8b9wSK0HSS3MLdyMW
gl6GMubGQ/sDNnnVfLCelUa9L7+QPfjZ32CP5VJpipGpBS/Wqx5h6DFj7Ok38e3keu9V/xT+ER4G
Z9rREqC9U0sUYraqp+vDRBxzVqeBV2Z5G/rBJChahdlZS1HODyC8nxAbJHMgZTs6m8LM3oR8/Yxr
m4f6l83Fq7o2fX/0A2zWuwgI+/zURAfzavuhudJ9N0fsoNqI3qkKqovgIs+1MYzncngDXB4MgXAH
Yv5gON2ujx41NHeyw98I1rCJ7DVvEREuGXERX4R1lgayRyY2bNWPWl+9H+HjumH7es6IdIkTtlJ8
C/fEBPUg0iZTB6qvL95nxnT/ugdYkXudv8msNM67Hl3ZhUfU20owWolGj+Ca1h0uSvjBbcnOD/qp
QRMHjtMTBD7SrjoUB+2kA7WLv7z+FVaKmPNXAF9sgIW3QHG/9EJJ3aJsEgIJiE7hUTl67teZT0e8
2mLQWl/pC0OLu6aMe6+ffAw90wV91Xh8B3tNdKrdXL5I3wj+cdPm2m16ObjF/DYQ5Ud9gE3xbNkI
mNzNGdo5vxg9/I1S6cuJXHi/CSkEQ54ncr65Ayd9gOV7Tu7PoMXsZrTFXyF+mift5TvnpdGFD0xH
WSxhPQdbAaAD8T0HxtBZXDCnk2b8spltW7vBL+dz/vwiipV6rymF9M8x4gSvpWNzHAsbR/hWdOem
x+xdcBgPG3t0a5SLA2vlQq8b89b5Ab2m1H5THWeaQQZ51DdKiatB0eUgF87PV8zMhAP5B3xdYNtA
/Dq7pJnqB7bZv9Ei8nINF/dKLmmVJsz2Zgc/3oY8riA+3ivwEG9XSjZOxLKA4A+XGyY+ku/e+Ye5
OyR+8+du+Z8XKrz1v/6Xf3+Fl7wK/aBZ/PNfN+HXKq/z783/zr/2fz/28pf+dVc8ZW+a6umpuflc
LH/yxS/y9/+0735uPr/4xy5rIMB+aJ+q8fGpbpPm2Yj/lM8/+asf/uPp+a+8HYunf/72NW+zZv5r
fphnv/350enbP3+DwO5iB89//88Pbz+n/N7N5+RzH/70C0+f6+afvyna7yQCEbyeQz8WXsQn9UgB
84n8+7MoNAnCGSBANuu3f2R51QT//E2wfudNoIgWwrcz8BTozG//qPP2+TPJ+J3GT8S66cmiSsxd
8tu/h37/w1f8WBWm4s9/X6p/Ly4EQgyeOKB5ny9jkbL9YvsXVjd5cWbRhjdKfgiwCSaQXTwq5R9C
n1efyqE3dCfMRuM6F3Pzi1mKcL32iZL+h9Lgz9+Ezk/yACIJHMgqF98khOlZTxuJ0KrXlGu9bOFA
p7cbutgqTb4laRY/tr7WkpyO8uIhafP6DYL3yqlXsil00rzr3qRBWZ4u1nJlgub5vHS6LN08zaBT
aGUnqfsT/2TqRWjkyBMKDYNp8OSwjHS6VrUkP0Lqm37QQviibVTOhmNgqhWoLS87l7DRP8Acnrpi
J4tXdF7m+9IwEAjQlXofxk17jiVf39FUY5wKNUHkRZxFTTQVyM+YF5UNa3u+g5QF6WxfQgjI60Lo
4pK+dQJfmHo7MvPmbhQD7R7wjHTTz0TxGRkyqKIm/42SCN4eWaIB6m7Vz941nja86VETOlvUv6/H
ftbOSfMo2RcqteJEmjXDZBWVHQ217oyxjjkAQSiBHS0P5L1eSNlJrOvgk+jrmes36XA16aVxbMtE
OSlh38ROJEKF6+hKYFyn4fy/VaMke+ATkIuJVmxAy52P7R99OA6krSBDfZRED735uJckRy6EPrX7
aJw+tn6XnLNcba9UKx6uOlnKDrHSAPDIYxMlnlC/Tqh9O22tDX+IpdcfJk7JQ4ky23Uxtr5tBiJA
m2SCEWjK5eRUdYFOpEXeVpMz40NWd709VehsISwhWmdCwuxNXujoP8HNnHwTp0Y6qHok3+daJRX3
dOaUPBhFP6+zmyrLBckueWbFjqgPsZdAlY6Oa2x7RVArd101JYWtKGOofZ1ABYiI8oohgnF2JoTg
uS1vEIM/xCjT+9QxRyPOHkS9VrM7KAHT8hPHr5rpC6pSoh8XhXHPPGhx1idu2yhefAXhU6klCEmU
jXKj6qMR3SpT2mlOEw0BfNh5k6a7RvL60QaLLGkffNEXAZpm0aTs6qjr+istmvhlW6/80nLAv9b+
XZMiDek07Gtp37RCEu2DHEpnpxVC/bEoC5/8cKxpwq0a9IriaD5yT5CDDWBoy1r5pkpZ+MBrsCk+
0UUNHt8sxI96FubvxNwYBRsxhGCfDnH1XQtIYzq1LkEBqBXJGB371o/Iq3dCcYtclHluwz4LbUse
EoIbRZoQqUTy4btcGSrM2boP5xNSr25WyvENHPTNN8/yY1j9O2Q7HGLe4qOixEZtJ4qQ7HgUSJI9
+Zl6W6Lq1O7EWmklW84G37BNwzePs8y7m5qx5UKtQ3swumbffA7dx1gua+84oiwbupCBD+dIHCXS
E11UjOdBE+OnQKytd/lgNf1OH0hBNNMgpq1dNk0lcZb6HoSeMdYT1Nlpl4V3deYh5UpjvmHDpDz4
x66nH8DWknH6BheXjtRFHO3qcPDfTYnuoaMsxN8FxSMjmhSVuIukQD/3WhM+VmOOFygU+TZWo8Cd
kgh9sVGdbpNYQ0TU0pLTKOtNZQ+D0DMJtNQil6zKJy2IrOs6V4sHte6MW1r6qjvZQC2mK4zwoYsk
RAxUFmGqCwuQWmiUN+UUj0cr75oPCZoBNPw3qEgF/aTtdDXWJTuVoukWLYlob6GOeIpyGaJjs0Ev
yJKL4hyIjeDI3TCKrqLTceClULcPSEWwh4VpyG00NsxzhoN904dK9pUegerbUGb+l8gX9atioNl0
F/nTAGjA5JnOdE0hCg8lLNx2gVAiiIxcwctV5uTtzFAv7kdfC05RVqYBAo7q9CWOhOQmGtP6jyJK
QdGmpmChSexlMnSSavQprnzZTeLE8p3MR+RwMCfxnVej9dbKmQjJl1wdxL5U/vD5k7WdWUpj7sLQ
SlDdySGwsQPJK3DCafE1HVrzoxElKCmgKDb5juCP8iOKhWFvG3nYwHekazGSVFYc3zUGTeq25qPI
SAvtCJslOsZDj2xfGjbomo3Tfa2WBlIcCXI11mgkONNR8ctzG6PbYWeylSl2l8TyXpmU4mxpk7lP
J7G7hznNezJ8LYT0yO9HJ9T7qUUdQihDgGSFePC9GO5MmfTXrRenDbS8dfepqkfpW4r8zamiWHMH
VWVxb0FYf5pG1KymcCx6p5DH6N5iUURHyjIJrTwpMzunFtscdZSi9J6SrgDpXnLRmzs8vQdUNQ81
ZP7MtH8vVlqNiJVUkHgPhzL9COH/1BwHEyh1qAbS+9iqlfdhEKdnIJqodPmj6WiZF+KJs/B7MFQ9
J2vwzmpZDXeW4YW3oS9Iu3byprvR1HrdQc2B+UTwUf9aaJHp+IiKlY42KNZ9HVbCBxGHlO2GNC7Q
21Qn5JlqRWUfprP+sWvlXq9C6e5nvOoEeLe48yo4KCGbG2IEgapEsbMmQ6whs1LvMGZTDjv+GIn+
Qx5KymTnRm6azE01nUS6bVtITn2khiM9KZDKGVK0TmK1Fs+DZ7Y3fhM3D2Y5mJCTyHW6R8MMpxFL
cfo9saz2vVcTsNmGOACpgNKfV4IfT43dFgpMv6HKDSQ0Wn0T17H0ftJGaxcQE3xXuM8eR1P0v8RE
pUdzsDhCTaKL0+OIRN9ZVbX6ymy8WLQH3lm3pMLTK8SnuLaCoiiRZUyMqXD8oY7p1qxry7KN0ihw
1QXmXa9ts8PY5Yrx3u/TCdIITwl2khap0wEC8vS+ITZ4b1Wj/g45szGFmT+U0PSRRjgmZAZYOVhs
dmSAExSVlPZA9zVs+4HC205MFQrVaT96Tp5Ik3USKoTAghAHeC4lz7gvm1J6W+fdrlP69oA4geRm
hK1vGrR2jqlgokgh1X7h2wFRx11S62K0G62qiWyh7NkYpoWCJ5pa2RdpiIo3pIzjQzGEsFB4cOfq
9phl6qFEP9JVtdF7IzYa3NmN1nrXiWiNHxS9jzLHAFdk2aOfFAjZWfnbtG6C0i7LtDolI+K0ptrx
Q5GZ/aH1OeKVYzL9oRBhHSVZSN/UYSurrjJL6nZh2l8nYzGdDRjo3dE3knfUqqyDIRYel1zuIZs7
9ASL2igB3ZPj5kkoRuTpx5hzLevFcEzKWHjbtXonOzTrRydZboX3khRUkTOFhv5pkgcLVi1UAyFW
ic4IuUC+0aSJ48cIGSjjoB4SbURBJkl0VOfKlMBQCA3/gJ8VrzQ/Ch40o/DetXQmfINJM38TSwni
gUHsv7GA/CqOXnP6fEloXEGEBlWSSgE2WQSE9kmu1Dd9At1P3+SieBdGmfBOEITAPzdpod6i2whQ
x4rH5L1KU5ru5AK6xYJkdm4bivrRp3JwsozGvMl4J6HylwYTqoflSD0y6eTdYEj9MbKQB3LSXjI+
9jMdjlf05VM6me0b9B9UvFCG0oYTmGL3OGRGiRhrg14EUJTps2/owlU4FFLjZHQ/HAXPH67Crgj2
uZb0e6sbEftMSy46Wx8IdhGDit2s68EZGOUg2kHQajeTOBq7epARuBtxFld0e0L+kOZCQsWbgtWH
vuqDW0g7ohNPxPFA46nscqjLO94V/o0lehwqTYDYSasMUq8pGJxULYzDGDUimWYcjzeq8letE1Uc
ZmTe+kYVohmkiO9GZDEsuyKCxOc1nn7foLPipn5F6ssr44NcJkVk56GaPhAUCjeKKHROkcwca1mK
xBnyw9OjqqWVOosnBk8KTCb3uaCleyi1CmSfcwFgvBFdJWprfIrySd9rU5CfkHBSThpR4NvEn0Se
RG1xA5l9faujpPU2Vwr/FJmBet/qgaCgRmQmKJTBQcNlVrZvzLzP90hPN8cIHU9tp7ZCCRBeqMID
csvBSUI6FW3wMo8BRIQWEp6e2dxkUR6+TRMiK1sE11PY1aQP77lciqPYmNDmQG2KyGWctPRyTepV
0+rxBxVh7HsJCSx7asX6tjJKRPrSqdAhGVVKmWKzFwiFHYGYtUNc4sCxFswb2Yvkq0Juwvn5Ivv4
uHZ4Qm+3/domNSnavMuUj6hSVh9NX1FLGJOzmNpTre9CTU1vplYmiUuPwY6tIL9vm8Y6Vok6XVe4
TAS5uvYURpL+zRiy8AZmv8zxjVE/SL0eAPpotdsgQ+k3ViFAsgKZ5u+cltx9FIwxCNApPk9aGTwg
KuyRrqLHYGeIo+yIdRIfG3otP6N+rgq2kE8ZVEZh+7WbquSYVaZ+pRd68bEIvOmDP1qd0w1as+s0
etAaGiZu40KPrmQ0TO6N0o//LPP///zQb9KMBfyffydh1vJD38LuqX6RIZp/5UeGyFB+BzolKXPF
Drg2//8jP2SQH0LefcZWgT4iP0M+5M/8EBmgmYXOomJDwwVtyXz07/SQ+LsBzQ2pI9iOVQ12anJH
//5q/3l+iJyVYc3M+3wVimAWjLwvc8CQ0JaJkIbE7+Z0aPKHrIYtKn8TFfQEebyocluMC3h9N3G0
i+Tzs2FFJDdGX7RByWRRKspig4PRNZDwqx+tIdhBT4rCtWbHs7hmGPH8F9xC5+ULNDqofeCmvk3G
zB4HtAob/0Ah92LVVjJBi1TZj6mY22okkG5M8TJVlomiPFVQ2Lmsjj3JXBqWjvizcs4o5Jq94MoI
2dZDcE7/w8LRj7mArVICbUsuQ14sghUWNUA05kLOpUMsn9vUOA6NsJPH/HPSIwkpfIcK9Uby1Rvf
6Hbkgc6obB/bosGL+R+5dm7GZHTEwgVADm5xo7Q9p6wvyhLPX2/G4iE4Ys5ohsXXExQLRiC/FV0T
APnwRhGRpAjlG7EU3HjMrkkj7CZrS7ZndTk0kfWY4bgzKuTlzixiozdwzKIbmwN6UMGu6bpdDhRY
/ZhXvFQtntvagYTLRuv1lmF9sTN1S7DCTuxA5nXTYZKL1taT5g4RFx3kUgJLQF8Mt6JqvkXFfff6
HvzpUJjSPMlwL8k4BX0JoZejPEEWDVnuUI0cHmMO+msOmAanzoX9f2dqkY7lISWbUYOpqtGg4A53
cjy6XiXsI2kLv4ePe7l/GBVnRtaBZ5HBMhYr2RUiuZMwEF0kFkmxcI2lqZsoyUaL1SKTywF+aWdJ
SQOtuGKFmi+6k+rbhYU8m5Ycw6m9mnig+/JgZ0lLEqBC2QhmBNV68/qM/nRMZvPk+VXQbqS7pcWM
aqqKDGOVcUwknkqao3dUmkb/4OsDCS14drGemurxdavLAtePUV+YXcxu0HkJQqc5zuOcID0pILmd
IzusIetG4kxUbblAX01SnSI0nHbrsMyDeuEb5kErIiI5+Ac4uZeHhU4y0vmsrWd89IP/R9p59caN
RFn4FxFgDq9sdlTLsmw5vhD2eIY5Z/76/UoD7LrZhIjxAkK/6KHIYtWN55zLgF5VO7XT+G5QpT1J
w740L76U/7Cz7/HfgUl7sSGP1JqzxfXVrfQkKd1DG2yZ8tVPwUgAh7aMysSs5VNxHMuo5SQ0zc+e
olCbIm4j6SdUChM3mRl+e6Y4TSakMcWR6Y100i8dvO85LY4FI+Z624B9K0XKQ6Z92vheq8+GB9dw
4CZEwMX3YtIrA+xCPK74Utq3rPiSDxkDK6ejytDBqKRBUh4Zi7aT7J7qfrubGQE/FYPrsGWRhIik
FeyZmKyqG8ZHXTRmX0+SmE7CQ5ENw4a4tbhUhkfLhqLuMa7ZHf1+TzXl2M+fA0YJM17mgeLf1dDs
Fw71h2JCqN8NGfaRS7XrxKYXZAZ1jvzKMp/Uh6ntn+Y5vWb/1Rdx3jRR16VnY+DvF89oV/485DPz
ihlaCM6s3SV2f2gdBhVRFRC7ZCXqo6ZvHSjR7l8ec4hvjqKDhBcB2O3WoPtHsSpia4LaOTcj7iDz
PxZDt2daI+MZ86vq9PugCS+d1ZyVan7XDzyG4zMxduNR1o4PPFw0J5i7JTAeiycZmOlOL2z2Sr8+
jX1zjOzgAyNfHiJb+SuKfiS+K7HuxqEV77d8fwbY4JmQpTUs0bD8HSqQyVpSOzMVTkVydnnhaqX/
4mBVMzwjAx88kdgzrvYQNu3TxtJrp1K01JF1BDVFM/N26T7tJYWiyezpc/i178aHZnpB4npvT1gX
yzn3jIBl6qtZkbbzBPq0iTtZfQIFhgBKTCJaXhj2ykxs3yKr8uy8f7Dsdldk01FSARqb85mGpTo+
1BRLxerJ0+Rs6dAvsTav95LRXLRxQU8r8uv/f8NppEyXLzOgjd48Zaf2PH1WSfjawnHHotxb2fjO
sccnPx+8UaiQFOVVzL2v8nrrS6wdAnoWJB8O6CKGot1+CT2sesZaxbKn+8FR68KLgUm1Zon5TeEH
qfCvTZpenTC7jnXwdeMUCGzP8gBifBTuPNLi6lIQp7TkwehKvJyEDE5F3dGHJK3DfKePKCpdjl9T
f+n2quXvR+WB2tk5HqUNC7l295iMqVMqxM5py6NID6CWqdrNHjCk/cBs6dJWL1HAhGdzOio8CUhU
Pd/icC6AmK+fn1QQmijXnQk3Irz67fPLzIMbHIlIrcr9vYhJVZkZxVl6ErnIIEUbgeGSyPXvelx1
0kKGXDBi4Xa9kE6UmkoaQWgAJbxxaz07We1DkfsHQ7Jf+vAAlfWYK6eB4Yz4t6saOC9SUrzXyq1H
ue3N/xvRMcjK0vnwGL1ldpprYWMUjjJ7o27uLCdzo+x9U6qPTKv9kJXNkzyM77rkJeny6+TH5z84
c4waBMuItgmYBfN2I5R0lsaU0bt0bmwv7KOjZupnO/trLrLnSh3/CvTk6tcTGjjzVbalH1Pc/5Q6
b+MpVm4dVx960itNGNzI7VPEdtyNs6GPzKn3YjPzDKc7OFVGlTd3GzX1LEJNqkTHXM7cjaXFCy4u
3c3SiwtfJ+3UTBnhayv1exHSxkW4D83uaPrv9Ux7VGfj0udoxCnRpR5/lm330jrTsYy0xzp2PurK
ZtVg5QayFcyVsTAEMvb4djMSW6U5NdCneE2QxvjSOMmprvXHnM+ETtjHJjMfTSe4WEm766PmPFsJ
PT7p4DOa2ze6oz7Hz7nCs/Xk9sNmML72sZDqU7k7PCYkg9vni6W4R9mK52uq4UDLyu3a1OMgeYkT
/mMGe7N/H6nDwe82ncTqyjZLosWDUOtSYyWgdRjkdc5hrcMPZkIjqvUPitQ8JJN5sZhh5lvt7p+x
bv56+5CsRY0MJ4YOQ2qH7MqSO6+GkRnpqT55EpCGRAWNEPaHoRwOgRHvxtg8SUb8bOC/DTD/TWDu
gv6pmYZ9oMenSBZJ/D9lNbyT1Pbn3EsftOPcTS6Mnq1MZcWLIwmD84A6jRNbcnYkZyDj7XxmctWu
VtczPb7ElSvluyMn35LZoslssbgyvQxNjhpUt1PHrfO7cnzpulvIQCmILPIUt8eDxvucpDphFL1J
z5Cz05jQmM/9kz91J3vKPN9XL7kdbcSMazkitHyxoILO4Z3nVlKVUfcmQWMVhUcVuIz8o1FAXDgq
hSR912rTkTLlbq4kkEH+bsw3o7gV/01JTYSPkGdxLYs315pm8I2w5JLWwQHs12nIkmenkq7pkAK0
elD1EF+iMxhcO9H6vk5j9EEKug2TvlRhEb6N1IvIGZ680F5dmHS1mJUQ9hEOpQJrVMV0uFHwVurO
7UMDFP48fbKgHvUO9ycOfjRasEsty1XK/sFW4u9dgApm04EPqLwyvNA0/CXlreyqqlTspomu4da8
hDVvLMq9YAKBrnFuFjbYoDibJ5rMcdGCjxXDMhvD2Btt1bnlYP4yk+lRmj/FqHa7sEwdV0mPYTDv
Ej17iLV3qWTu3r7uSw2p1x1UFNjWDnUqkpDF88RGEqHdzVFS8n431JNrm9lTmtBMhjw/ukwG/hF0
3YOSa4+ZM6euPebfw2nyzJTsNdUf25wxz1HzJyec04WeOFtErLT4sENckTIGAaEZYBtX1WeZFnpy
mpELmCQiFrq3bstDzkH5nKejawfJKZCzfzZ2R8RiC49JuQHpWWrpVO6XNaCkkIepouPrhVV2qrTs
amvleyt3XhiJdkg/IqSdubPUM5K+/BEn9se4ma9Oop3TPvg6Gls2b6U4Y6gU9skd0DjVl94o7SJf
dRK8jxXV782439M3/RW21o4BnTQHMwRy5Q13sLakRo4sitlUi5dLto1tDYk6T95AZ7+xZE9UbbMB
YU5Ad1O444m2Pv1KkGhAaGXfQQhhY8T/f4uP69IptY6xtMxQs76GobxXRuMUtOGxKcnTg/rJr6Tn
QPFpf7P7sGE2soK1/IwHoCUDhJRa05LTU9n2rLQ1D9DkDIlLkuDLWCHjJLLlRLpaRnLSzei50GmS
6hI1we7YjSHwQuV5Sx5kzb/QFrIhHVJwvbucRaGo/TRKk5enu7J0vEruH3IrfZ7td850GmXbo6h0
2Djza/tPwVNBOYLLd5cvqJE6SamFY42Iv1CWflJa/SztclerrH9sAyggcZAcFm7qj1tcAnGtl/fN
lEFfk46h4HWXmjugyM25Ya4KrfvgH6TwPxZt/9C0w0NvIRgoGSeLTgkdEyKxcN+31VPY6ifmB7mj
Zj+U0vs/2AwYyDAOKBfxUAs/FzhmnQ+ImHh+H1/kPvwwq82TrgbHMa2fzLh5yktnV07ZOVeTkxLN
G3SH+wNAmkgnSTQNQTYvJczjeJBH4F6TV1RMqOAczOgXBv5Hfwi//Uhk343K08Yb38dVrwJGKnbX
AdW9fOPUBJY0xSrywkXzQ6WP6TbB2cnNh3rSSNQuRhkcVFvaJZb2QFX4Gqmbse/aIyACQspKrkbH
dGH8bUpAnZ+mE4UJ7SQsrzZ+GZCPE2WytKDgzL6PSLrMFKh143MM3nZjE+7DG5GTmLoK/5wYR4D9
f7dBc6DVqV1Sh6AadxTBrjUwKeq1rpucRIaml9lpvuTlrwr5lczUAJdM7tsPcV8ngABHh5m2EWS/
V1LB78+Qy9YM3rkYvT7LTsAe6eokz5EDvbmc9g1m+O3l7q+einoAeTFVCdHgFkfxN7PbgetuCLVH
ElIqY2PKNM7xWA2my/CL/99SS1phLxdBWJcspcZ8wBlnUr5v82gnG8OWMVv7kEicKVDb0PU1loXe
QtMzo1FZSvE7jm39DIj70Nda4eYV3oOSiAwUowRwSy80VovAK4zvcW2+kwL/+9sbvHaXHaTeHIof
BuIJizoM1YSMuNCieRQV19xhkNpsv4S2+hh+KPvvVhDs5WSzxrdylQie4KQQopNiLw1IAzB8BOIO
fzwaDsw1PCVasNca6Vrp/X7u/EPdRqde+lJyfOUy3+WT/+nt176PIDAlNEeYLyzs6JKYW5ClK21m
MMcK4HVxjIkZw+TroH4BoeYxw3arqrnyxRHUYjglATa/S+EnvanqKIdK4fkhaFYrvFiF/1GPqbT9
HdLSkHTtMFn5gVnxL7VpR66Wf1CBUb790ivfmrcmH+GFaaUtWy9WA3FkgBjnWZUEayT4kALl19PY
U8rQbarehVj7jd7ahkDBisnAYEJgohNF8LQM5vOqa0ctrgbPoByi0SesSmNXa90+b3LXZDbof39L
6iL4CHYc8rU4fL+ZjL5w/KlxxgEKQepFJJxWGO470/AShZOUPRT0bJUq2fJQ9wEKuoUWuA5B9KGU
uPDJcw4lP4qzwevpGXXjizkCnoyTI8FabrmyzIBM+UMeUchv/sBIquS90J0oOzhoTty+MVwivQWR
P3hmRLStplc4l27XhTs9TDba32tHiLHujsAOkJ8t+4q52jj6lPmDR4l+V2ipJ3FzZDk6N/N4iAt/
Hw7miTkSGxHHktFOQqgCVhAzQIWOKpPYb1+xdvJYKRxr8Bz9b7+32MTkUFXVPgyL7xHNgML6oUW9
l4I5DTPn46CAZ1Hsl7dP1prRADEhbBaNibsgZK6aKNALdfCCNDyGBUKVhvYY2a3r1/1udqR9a24V
VVb3m7lmtrix4s7evrca69WYZ7w3Q1jR++0PpdHsku451gPmN9Kc1Lwy7TY84QrGQVVx8CBbNQgR
MFxuVwVCqA004gdkZDPP7tHDCpTm5Kudl0jHRNTmE8DdgXNNeyKASG3O/32jxWRvYj6OmCpQa79f
4a4HBZmobPTk9yd5V+KWpjw85G3gmQ/joG3c3TUDRV3RIbICW3FnF2fNaNraZlI8kMh9FXa7JFYf
LflTmFGUoeHy9svdQ384yzAmbQ3ypU3TfxFImgY44s6Qua4jM3yBBFd/K7P5gxpuN42HKSHIcZ4H
U93w9Hen1xH3lQodWbqMIsVyU6OCtlUB4qiGKldF5i6PB3LF9sFEKqwthj19r//6pq9LIkyjsrdw
MhdvagxB1GkVvB1gEaWrZvVRKsYHp0jfZfQYStu8+uBfPbQmMyB3W1CZpdCj+KLMOVVJmwVoB99z
e4zkKpJDc6A8IMnVblDjb9U7x4HSVOGMd6WZ/TONzU/w2O9t+5hk0hdfTn7plQK3IFUpURoPUTp+
UfutUS2vycpNPimei9DDAVsJ4m1ZvmgkMxmwI2B4VOdXmEofpe44de0JZhs4aKm2d6PaTp4Slabr
2MVOiXe5Gj/lTFxyv4QpCqSf0z692kP4rDryX5bsZ7tKaR9jSztFtPDQQ86xRwg/N4l+0eL5GPrW
Jc+CPf5yq39zd3l4GUeW+cjUYRTFWVgoqHf6kLaAFpp42HUJqJFs9vJmOIwQKI1y2LJN6+sxiIIA
UpS/Fmeq1WtzkuVa9uJWf6zq4RDNP4rwo+iWiyZprjRnrR/f5elLGsX70Xb2A9CBukl36Ri8mKb9
OTWVjQjnvn4qNuFVohk9UwIPYcZ/izkCaMdWN7IJifxSgad2DmqcXXn6hyhxU3U4tmjEQjK7mL72
mA/7ser2ChjL3caFuwszxXOgqEpljCbNneGWemNqW5/meRkpV2UAEN9kj77f/MSY7v1qgjvWPzhG
9K3p7E99A9Imlb0q2zDfrzMZlgccDAPz2HEhIF0X30hru35QDIHl1NIHmymxVRFfjelQypBkVCX4
1A3Bh8ipL22AvGQpPZcmfptCPLD2fTvSpyEB6ZBmRQTmQ0/WP8rmB4bUPP6IZ/9TbdBG6e2NyEYV
IcTioQX2AR/L9t2jT4wxK0sJ1TqPOsJDwBlyjcj4FOrRl5qps2GVCIS9RsOPJu3OpDMexTCFDL05
IylG8xJYwGhftTL7bvDPuuh+pt0Yealk7esZiq+fSu+dHudJVX3jswtDtnh06hJUJrgUQDuXhYFA
K0sbFhLoFTuDa2J/s5S9pJSPRmu6Wpt8K3L1XA7FzhmzXRTJL7W+id25fwQ0BriPpBeUJ0gwbm/A
VCWOAW9N1OekT2qLw2Yemt/V52wYfjap7XbJddCukBUeaH0k7aYwtFjgdg+IyygTYE5RLr7rPsFd
krRMo0MYTfpHG7TdnF8Nf3iXDF9sOd03BbEqckGx+evtzb93q6zL5SdAU8RhX5z1FhUOXe55cajv
j01LJzKUron5szUCEskMdtQmBHX1VQFlUYLVzHuYSjskVZ/r0GPbUP2rVccrggrPup+/D6fiWynv
inl4Ggz9NJnQPt5+2/smHw5LrMtxw+gz5/r2O/tB6U9gA2dPDfxfLb5Ll5nbViXVLjVBbQFc7jr1
HIfJszbgRdv2F8nwj42HWN0AYlNuKuIWxDS3D1HFKAvbmTN55chINd/aV356nVrng/Hoh92+Sdoz
Q/nK5MPb64pPuTxiODnAMQpzkECz3i47SYpkaL41eV2NFaWt2KrWPrN+AAU4vL3SfYwo4gKgMYbI
dVhvEawhOVelsugjDz5gUqsB/2E55c9cfyrQWoU9FPWSB8/pW95H395e+97BsrRD5E3QxvFaInPg
9bZjO3ORAiP1Jo0eektYofwjg0lTKvP09mrCM97tKQNkMR4KnnOZ2EmG6ki6g4lHiOAo6AiQ8k9Z
0z04o38VrTxCu8duqxyzdmmxV9T0OcL3mZyWx+OszFza2EewwVL+yiX1h526QLI+lz7S/OUhHpqv
4ZiezFHygtHftwNwtLEnwHpWleYJUsm862Rn436tbT6DAqntsvMK+l63RyyBkNXp8DK9jAbDMLRP
wwAbv3pnED933VZZam3zQVXg7NAYpSC5OGVhj8TEmNNHs4rhDPKHMP2x9MtD4UgnwEpuIofnCtzL
2598zYbQ1CUjUAWEnZL+7UuOnGZZljhhph5fmNhzloqQUYJj7EbQRN3R/jLGPkMZW0pFc/VebhPq
+dHGZV67YiBYCJcIUsRNW7x8Ro+u8luZlkIdfjSy4O86+K5M4XM2xQdLO8h5uE9is3dbU/1rYwNW
9p0qIErXFpV8IQ14uwFTTKGmiWMOfYSqdx8ctHE8QiCXG+td4Gin1Bx/Jqn/RWDd/Sz9XlTt36OM
imDr8I3ma9jE52Awrub4XtBzNp7urpIlQAAUd4AvMEmSZPH26QpwR3PucAYBgJ3q0kWm5O8eDwex
uX0arfKSRZKrmnBVjXwC3eJsqVyuXALQGxpJMs02MIkLlyrXajOZRUerM5PfMbri15DQX58P+Nl9
MksbB2HFquO5KXQA+5RBzC9OY9X7I/KNdLMC3fxkGIzlSsZ3Uqx8V2Nlq4wlPuzC2tE+opgjzCvM
gcVaIQDnoVFYq1Xel1p4FUDLQI0uqAW4hQm6ebY9LbV2Yf0J2CXKkRtt7LWDBx+O+aAa5D/AY7ef
Ni4j1CYCcsum0k8hZe6x1o8zAy189O2TZnzXFgeNPsPbJ2rle6JiTMoLTAC9mCWiFXouXiqdRq+i
6OvP0b7t5qMSG5eyb13k785vL7fykioIeiqFFK/Asy4u9mgzCkwq4Y+NWfNkKN5gfNSk4OAEw8Oo
fvM7lDBnZyN7WLMmr9Q6mij83Z1ZKWiAMVYo54fwsdFnvAah9CL1w2OdXVrl7CsfzBRoZY705h+8
LWwBKt24C8TEbz+pmQ99X4f0krRx2s3d17G8zLnijYF+KvPQDSFN/FkISrUbNg48DsL9ZXzi652G
xigHKUihS89nvwkREOj3il6fk3Ptf+lmCfGXduPTrvhtlToSIDPuDz5rYRkGBTmoMi/wHEN8CTXt
olFML2f7ozJ3aAAwMUg3NvZ3/csCuLAFl4YCh3G7wYqZZVE99pOXqPHFl4Mj671EubbTgB7WLcS9
WD9o0a9EC5/f/rSrb/vbyou3HTU5k0oTQxyTgMbzF5sOXVHtmtQ4IobjMhxuo7iydlHJY1Aog/Ri
EuLeviqKRpmPLv1Ep2agioJkRNFA1q8PMRofgbYRxq8YXmr6Qi4OUAWQycU9jaZaiWRLIFoMY1eM
IPbAdI7Se7/pjm9v5OtxXNhdyoCo+5hot9tUlm9fLBpDI1dhE8GMj45yOM07uG7zXo/j41hHgyfX
08VXIOkb6Xg1LOaiSeqlMgwYoHV/Urryn7GcXaMsbGTtStsr5v/cJCMGBjEI2k3I+FEevn3C3lCS
3JjYjFjVLsTfR9DnR59yCdzgA1zRDUeweqoFkoi2HChia2kk+3iO0lTAiYI4OERGdp3l/Hs85N+V
+jqaNGaREZ8/zyM53NvfYu1Q023G95C5qQBlb19UtbPKKsKICNcyXsvQI2YDhQXPMqt9JA2HBp7V
20uuOQSD/QWKqVMeWYoC9rOtM50C5qmGaJs6AYlByDqnDzt9H8eSgsl8YqzMH7ynCe0cqqZCqXdZ
FwiqsJoMQCueFhSuYqenRC+fUk32ctXf2ajOW3zgt99z9aMKoJKQg9fvS1h11dY+0m4c8wRUdAId
kTqL1FGMGb8oATIwMVQ7NFCM0t5Yem2LAWeB+6XOTl61+Kpz3sWBPjsjZkroS4BTRa+pB2obIonc
x19npnP5xkZHY82A0EOBLye0te/aC2PZ9FYcsWhfRhdR+CW6cpNC8/6gxcrxIVOBevpKWlyGMOPc
xV2qsdRQgG0GUZUbsxtQa1Ebf8Pqr24lC1FggCIJ4vD2gqT1MMTjxAURUAEZ3mjZDQ8iE53kdsfm
8/WCr5O2FQavZWUqSef/rruwkUGZyXMqkZRo8TUtvkkmsscyMmnx06RzbTKgpfnDBN03exL8w7eP
7ppVAB1AuYP4+J591saaHNvoEntVn10ZWrVvWueaxMU17D6oM40FOq1vr7h+WQB/CKbZCiyh7xN/
7ju8az/B6iyV6CghRxSX9VM6BOfQ0s4w9BkWkH/Xyj8KFylegxcQaQdW6fYjz0nDTO2+pmo4wKGO
D0VoHst8PibnzEbYskSb8xGi6UZqd0+jEMeYbg3AYXhOd4Vi9Az7LsxBkCH859o9ye80W/Pe13JP
qx4lX6Kz3qmPRoZUEN2KIOzOY5oJebzL1OXonKHQ3w/pIzJYno0apkuuVO9KS29cTfEPerfFxF07
F/CSKKxyLOC8LPYJKdZJTSEeeZY1H8tARlo98/p5OEZ1/t6wPFXdImKurkjXUOCqLdEGv/0yAWh2
dNPU0ZO74KAgCJjDpm+JBIz+u87iebRFW1iLuqiYO3wYmu04jNsVG7RB/dBssJ0wL/Vafqc0mWdN
1gszVE/+5iFYfUEEWZgEaYAiXDb3bV2bh0EfqIVHxqVDEtWp82uPEqFxNPJkH5jVRpy3+n7cMNai
NQZ/5/b96nZmDnXK+9XOY+07O5XBG0KcIZ+f0nkLJLlmPQko0TcRqjd3EH2K1zFUIA5MGMJfVNpz
jR2LzR9NowLFeZIz62AoW453bVFxOEWjmwbS0jv4fpvGQVfzBQ1o6WrwIURcS0YcT/HlfZE7blar
zxI0pLdN2OqyVAv5irQ9MGK3G2v4tB2bkGWzKdpHVfKM6tlLOExHwZLPk/Q7xBIz8zdM9aqjAMqG
KaHXQpNvkZbMUxwYicKyiNDtSsY9BD/T+aOiwhiEpQ55ka5Hn1ou86N37fgHYZVDQKUzf1fk94t3
zqs8iXMZR1z+hYDoYdADTIFDjRrsZDLs8nGLlb+2yQ6gEFr1tHbv+s1llupqq/u8LaDbWiLWiE/U
kh4rWbtk0qcxsdzR+KPwnFIUAyfEuWJq3O2nBb4BDzoAlqlM7TlWobiAMs4KKKBh6s0yIqlp+l2x
0ahL/3sPmUj5t6XFdf6tl52gRChNPTs8wwdKJrfhqk7TkfEX+9RK+NrmXkcnhzhIC86JFOxjqHdv
H+x7AJKI1gnWQQ3C/rkTjLINBK+DUOP15ZlltIvB3B3Sbet7IhgWRLb1p3YO3kub7OvVsIACPMV3
MTnlrnfNIOkWmhjI0MJ6lxQd6ibj57qTv1R1dQaQccmBBDuFw8SEyPiy8drC0i/TVAdMPd1EbQ0Z
VCoEBnMA9APdyHzK3wt2kQj9Atn/pJRf6Oc+xSFzhX6NqJVzPX9NUQMfod44AysuAkstsFevNbRl
dDI1oZH47QgU2qAL0dCYyfJrHjDRBZXNiB59WW1hsFZieZYkJBK9NaiT4pF+O3Wyo1YV2BUCbOIN
JLGvTpe77bs4b04bmyzczWKTKX5CIREdJ/lOaCENOsfJaip1MkLsjZ+S/M+u3kjujORJIJVHlSGm
JuIGabc5RuYen2GxNrOSRd+Jot3C1UeOBDmrVHhL3d9VmXEBeuaO7WUo5b/H0X5xpl+M8zqndvgB
tNRz25cH3/759gas7jRFEIGKEhoni/vtmLEyU+UCfK2EXxHUcdLHok/e6ZL2z9sLrZ4i0aNFV0PH
Ny5sWJvZisTsVG6S7vcug7g8uXcYTTMlXtPGlFgsJqiaAAjfXnZpsAUMQoQ3/Aqs9dIrprWi2v6k
9siFoFJMdcM3wb2k/V63kl2pxMcJ4SaZEOvtZe/c4r/rMkoUJQEhb7MIczLZ6Gw9llGLaKN9IPjy
UbgLqggRSoBQJvI61Yt0bID1R5Ckw8bYuLR3DDHxAGKmHV4ZERnGPtxeoVoe4EX2Wu+ZzEtvincF
I9AkhjcnqEUZ8Yt5zqvEVSoQWgkWXUlcO302QRG8vQ/Lr/76FDwB6E0O2F2prY5kVbIjRDMqkzm5
oIRTXEQtN+emGc5KZRwqKi9vL3lns1/XhBgj5iTiMpbXatDixilqFF/jJLoIzOpk7JQkeKCPtEvl
kx1/4ru4lvJfA7B/12UOlbhGTCVfBCPzVNOkVNnxESELbQ73c0vGqCmu5fvvhJifjQgVudLx7fdd
3uDXZWFecchNimiKuAG/2crBr4LcArHpqbVxEXKGXd48tc3PsFO32hriDX43lmIpChEwO1npvsSi
xlGhVemE6ouaeY7iu3FXHpFdeBGU00L9VQzyQ5ag2qTXT9rQXJNqs3a7tNf/PgLEf4WzjSVZbLLU
JnWtTcPg5b+CZDiJhWuVqEuRX9Tuo1qajVvoj1r4+e1NvoOcv65LiZJ+FdO2qIff7jLHVI/yGlSw
kDGNEwZLpBWNuvQqt9/m2DnSLtjJCDga9M/Nut9TKt2RH2zc6jVrRmb4v0+xsNaJavdhrDbDK6n+
lc1QzcciGc5FEXsBkAwh2iegcxtvv7rrlCcIBYm174x3Aue71IRWurCeiLpSF4C0MerAfNpDkSUP
9LjcUBqPcppvHLqVV2bMtkBH04W4r43IpdQMSLcDx0ZKt25Rxox2rpxrJ8d8MRhWReCyUQsSm7g4
5awocFxAuACxLYKP2WoYQ2CEg8ccBQ/sy6MQ0kf5abacvRVtmavV1VAYMhmgBuxlmYB3BH+SX9J1
EKKI44DAmY5mR36t5M+ls0VeXd1M0KDomWEYKbHdnuIuUsswCIQYtopgMClM1QZoXkc7QAjIfyJ3
6ldf7fS/qjFyeQjnCNxtrKNMwel2WaWw6eFVEl4AhG6iGOemYGaG1m3cjjXLD35DFJ6B5iCWtGjO
xZKCELdsMsgsCQ6vtAwUdCoruiQxiakBMsxod7Uk8crShtdZ3VlkmnQwAys8I3+K56JMnH+Nv999
FwJRaZFd4axlvGxiwyOItgQ1V7wrHQy8PMIe1O+WfVfJCaQe8N/gCdY7vORLG71YZneG1ySws84f
RRVCEo08H7U+uE2LcnRGNFv4dTJ4rdbvjaJwBRysior38Xht9WMZKkch6hnh6a2kI8BChLI45ZW1
0bFaffPfnmPhBkY7jBJqgf+yJvL8qzZ+DhXGcrefx9wb4s227zJUfz3Br20FA6mHuzpgnNcE6ia3
1IjHB1EH7AEOCCg3ExMUA4HzcNeG2THWwZUiS+XX6afEVLfO94r/Bc5N31nIHNwD1fpyCAy4Ir3X
xtExN/q9bzPLIDf3aiF5s8HIgVjaR0TXCBdXEJGYXPS2I1g75dBUbKqhYCpIB28vMiEtLIuecM6C
JcIgDAQ4SL6bnax8iZCMTYnhc3vLeqwtSiiL2wVKf5+D22WgV/nc9Z6Gqr5ICEMyBvs4MapEyQAP
PybDvBFT3bWIxfdGIBtIloE6JZHk7YvOatXIcY/XoT35firIxepTFavMMRhcv38Z64+U83cpWnip
dUaFz5XN8YgmxD60bDeoH+169iApbZz6u0rI62PBUCWaBnULXO32sewsA4YZGb2XdxAL7HOlPnXx
g973bllCXSWjkb8LRqPQRHr7y69dOO3/Vl7yoWWGSKRmRHAruqaC5F4Ff/vRz1D9HlDgk+rN/GUl
5OAD0Pp26NEbd144zJUI2ZeR/CXST9rwIHTHuoH0adg7bfjBn76g9eJ22RZ9cs0fU2vShVySKdhC
t1usp0E01Fnfe2EHghtJLQHyiAipar/9oCT+4e19XV3OZFoe3hEzvoxn/S4e1WFsewqKxk6Tul2B
7JqjPht56pbdVj18dTUov0w2F6H8MitNgjpTO6Q8vSwOj1KLHpmhXtCfAjxM8KE4H95+ubWbK84q
kF3xszQX1lQV6pRxaPKe7jPEW9HLmNpvEAZcCd5EYKAuWG7V31dvCeB/YaYwktiN208Yd00tGYPS
g/U6BNqLj/BJ+MsJDdJcaY9XQmHvKOvHsXE2oAWrAYhB/w6yDbTqu35D5zs1CnTcz0Gm7q7op9hH
D45qwxz7V+372DBcqtV3zPLbOEYr15OwnHoZGFJEr+VF5EN8o2t5gxJgoOYMVpP2EsKwjVwBcFDc
ttEZ87UlPLdylvimFMFJCYTEtnCZv+WddtVGtlpBszWUatfBHFLreB+210QyPV/f8n0rRwkQNJ4X
fBkY2aVBzgN9bNrc6LxcogkXgkMX4UVs7oROlnakWbbrlPT0n88vWvBABwVcCM+7eEWrSzJG/WCD
Hi2r3asRxRKUjQJS+XpEmVCqDr/eXnDtANESe+1l0JCjknC7qbXVzyORTQ+m6NybPwXkN8SVaGGB
GNdLLL8wjv0I2utPloXaSxsFnsGdsfUDvdfGgBsj91gguuAC1OAP6XWMv0jpA80qV7QeLfM/1/bx
aOg90kBSbLhCd/qmDJ9ppdbGIimMRxO62bXvqUN/pHxwnuKr7TSu863tq2ObbJEN1uwEeYeQvcfL
y3e2F+Voe85lPq9QrhHBbM/cP1X74kjZHoY93LSRTPMlBkWIOunGjV27PhRSKIdaKmCvJVJTarVR
rfUEU1wne0XLL3jYB8SUexWITLIl0rN6sKi+MiQcrUb6/Qu3ZieBwzzHkvwERnEZOJ7NaFbBiFLm
pzj5BbFDiabjPGzym8WJXWTTomNvCY9jCL7x7Yk2pn4I4PjCxi+kvRMwbWMWkzSiC9AGl5690PMW
QoDCSFmouP3ByQaDCw4K8BXvv/AF1CxGU6prTrZmMNyMwbMDiC8CeCP8AsYEyT0DxchgD1lyo4yw
VjLSf196ESyrucmGA0n1hFBoWLc7x/42dIVrNMgqt9VllM8mKDu7OHREOBrDSeHsbby++Kx3u48G
Iz4Ju3InIj45XVXpesYpQ47KRCKgkPJjHx10RLT1KALX44XZRSBMzNi8mJX9qSv8s11sNWrXzLcQ
0kb1g1I8lcrbU6BA/+pLvei8NO6fC6s/2OSN43SymQop5Juj6n84O6/dupVtTT8RAeZwS3IGBcuS
bMm2bgiHZeac+fTnKx10b4mTLfbaNgzYEOAiixVG+AOmE1K19/obQSSweioB0Oup2q0T5Annzqxw
uh4pQPVa9mK5h/f7F9dVX3cwW2Hby1F3taR/dqZ9I1FjqVP8N4RwAaWP968LtCkFp9b3ftIb506D
OAGBtDa/hKF5jmO3Y83/zM3Om9rsnMt7FeGtzf5u+NXK07pSqRMTW505Na7lCnA0NBIHCJ7cHJ3x
89xzifWtW4Na23nxjfXGyKKTJOrDUMHfv3haOVY1thTMYoAHVQHZk4tygStSH4QoWpyi0ypJR0Br
h7j6On7JpQesh3fCMLGYVose8gZZG9EJTZ9XfvabyCTDHXNpkgBDyuSnbf+NMtPLcwoSu6fLRtTF
qSYk0qnC0ERczbMdj3LqSFPvS3xmIQ4fBPF1i0CTakWu2FQG22xnhreWlgJZSgW7zG5ao7KlopGJ
SJLBd6roYEyGK6RlYICfh9n+On6f8BLE/VPH+Dg5E7992Rl+Y0chuaKRh5OzOBfGPHaKtm+WsZFT
jGDRew9n57EsWxjONeJU6EPbDX+RtBkj4N3BN04RAC5ECxAcSMvX+USDsFqWDgxeD9H3qB2OvZT8
mOLiwaqdRyFi0aXFAfdxV5aKe6wcb/LcuVUayw0XhXK1gadFdxM5euNp/SOifXvHzeWdTg0Okglk
BJHRXayHOtTHoQla3+Qz2LpnoVeattEpwC+hjyJ30Y0vQ1e8BAHcGtP+gpURP/tdZctdF0rP4vil
xbKzGy4XKWGzEFuiRQSVcJ3zyVC980lTW78pf/QcAmM0HlEkCvMX1UqvkzzdOwM2BwQ7Ck5FFCXX
FIkRO9TGUbByRv4gVn5YX4bWcAWy0Sge8JQUEnUEH/7igrV36QGjgCUawoObxGecuum+/xfXoEgd
/vNI6+uHdnYcjGPrV60OKdh0dbUn90V+oDawbUYutK2vSP0fQ4wmzO9JhCIIoIbMzM//ev8AGhbF
cO4AWnYXgMJ0USqzUxrEMLCwRb66rXovKXiKFs2VGEmfsrpqg/jAIXrcGfsyFBNja2BcRTLDn/eH
c1csptR1auNnxWdDvu+HWxQJFPvYxAqxAeJq0W0R/yM5ezTxy22LAjW1HAJPaOoXIJoQ9LeeLV3j
O06CkW7hNiXVsYb3Hz7XwjEoJJUbH3be9nIZMirtOq4j2g4X3mpgwEyl1fPGx8P51Vuty0G6Agsf
tWOqnY1gcS0dLx5Wwf8hHYwIOmi4Q9oDx3kNESGMDhpu3DtPdnmEUx4QrHmAW6Au1xBIXZbgqwVh
40sEn3VOMTkaX22TpiG8FomPybEuxrWwoH3t0lg/dh7h8p4mgQFNBaubY+qiLz93kjGrsQPJF1hX
3MGzuE6QKSlfxKPkyF4MSorkjOEGVPJFnCSgXVKxq5MmMuj3V7UBzBX7OQ4mgnNjFSg5adONba01
PobHbtJ+bbKfCF7TYK3dToiCh27HkfUlSQ+684PV8/E0XJ7XjM6JKKQiOCDWyCZV7rOgwhrUj0yA
ZRQ2UROdGvyLCzcGKvHxYBuIDEZDBpwLDEgXcKP32y+T07Ca47hl6TevfIxSpxMFes0O51OHa5aj
XEufmpCyRoOadnZWrOwWHfW9W+oyPDIgJwqQAkU5epyr57CNWS/LGf7hS5Qu9xK03hIFh8YC2Ixi
p3AaEigCB36UCGEsNJyHQDoMGc2s3v+7MymiMLVaADwF9SOBWMXtZrUA7MLI0yANa1+jog0U2W3v
FGCiefZsh/9YVeqWde1mZIvVVdgjot+7qpvsmn5s7Mh3TyHOkjcR4zhI3L8z+Ufb38647ObNyzA/
sjK/NEjqFg+NDdRTMnxJT/wcB+WPJ2HjfBTUNwAc2K0ggCE265vR5yJQlkGxKhjdjSdKPnqEMxdt
tDw2PBVNZwK+Y6A+/Rej6jTxTGSnqKiJOXkzaj6HSVF2RuVH8SmbUNrh4wsRMOHo00BwlJCsbcyd
bv5GUky5hcIWA4o+1hqWZFcDXs09Z59tfa/P4a849ePoGl9kN24qhMf+zNU5XR5TTMd6xdqZ6K0t
CBqMUgT3EcTndXrC/YMJvFZx+9ogwMhLpq+G/iKuAJEPzi3duwqbk+xlpBE/m8i9CiVzkraPp35z
FljrgP44hS9vgBHQeKwlWfMKpBFNvG7wCm5heCeeUA8WIDFxQYpGHjryfoVGZtLsFcpfq4nrzQe/
hkaSzo10IRCVOFlhOlPc+KWiY+F1jT+xB5C5uK+SzxZkfjM4W+PvMpVccJqo0T6naevl8133Ykre
qFluHX+tsgngy96X2ri8CaWFvweoXw6pVR456Xkm2VCofYfGRLu8qKfFVmhzvhC2Niig7XyPjYtA
BIiCEEicwlX0fi/QQpfGSilrfxzqz6mz0J6QgRZnjfVLnfXfy2Jg5vi/d7SIEXJuolYtSDemg5Ra
t3k5E1QFVE1GZe/RLhMuriaRTLNcwE5oq0cr7K6S80mt/UZbTuOImyR7VBS+pZiCaRm6egcJZ3BH
c49LfqFjBhlJNEHRDgMeK0zo3s+K0tfWMqlLTWW/c5evSQmBr+ImoEqLjTlJDrRCXcjKJZ5DRUMs
1qRFXy8Kr4rqcecTbcyDKNOKOAGwA/nv+4eZnBmkZW1WeNpPhzH7srSTmynqta3Pd31IbQ/0UVwX
t6axRxi94EkxD6LjgD6zEGm4oB015YwlVMf5rFqZDx8ZRcjrDCekCAMMoAbCNFXGmBaLEV+Adyh0
e1YJrmZ61Mz0YBJkWmhV97+k0PTzbLhpagzH9b1+zIVNxutjEs2R5okQf50dE962KkS5yncgu9Dj
crV2dKMQRIB93/XSYdZxvpFKX47vBrO5mmcI8zGFUDxCEzpGs67tVUA3okzOuP88kbj43lwxZjyh
Cz7bXDEweh1qP1iW2Nl14byYZD+CRiUOPDFXbOvZfGkJPpXyv1nHkIDAC4LnIu1er+NGTnItiLnd
u+b7Uj1InZ8OL0IDr+UkmYbOEytZfDUBxa2lDGsc4qCIMoayl4JtxF4wVIEoiXUMVGm1peQxyNNE
jmq/01NuXeepIehNsuKu7D/jQXMlT/E38STzYHh9/CJwNHZQvFoZCM5luFsfF9tmdQXwQNzFHLRE
p2sjidmIx2gpU/Y4AsFd7OU2LJZMDeiDnBCGQ/YbOV3z72A6sVvhTLOTpW2c85TIyc44eklD1tWs
nvBbGTN2tVAQHnSdlrDh1lA9kLo96KnmR7s8qa3Ll4sFeTrKwjoESJGTvFmVLS0/adG06tXQy7F+
WmHrCcjuiFFU1ZieXWVoLNyOUXm0lfqK2fSaZoesvAEwgYNOCQCkMKbrF2frkC8NGqRO6VeySQPi
FPWJX7vzwlEK/K41vzYwbGgKeKlJWKb3BwEgFhoPQYLpZPynyvsrJej2bpuNHctjCcYJriaXWrst
vU2IpyE7tuiuOuuJauM1Avv4nHAbOlT3qFJ0VexP/dOgq6+0J/o57v6hu/WVBO6GRSkQBBeM+QZh
mklKm8rHBNXTus6TrPzUnuYmPZd6d6j6xwqoTYGrV4qlVEyvfc+DfAPDD/OEEATEK+Jn/Hq/UNSl
nAj2s8rX1cFtivwsIrUFk9qpRosKjpkZS+Sl0jFu+jtht1xBZPj42ts4LyhzwsIkThf9BPHzN2vV
KSl3VkVc+XIpkCj9qy/9JLWeOu9h3Da24ruhVoGGVg5WYGUM5fTfmjD8JAA3Qv7YGcNDEXIgLt/+
7bvh4UDnk20ApJCa2Pt3S9XemqFulr4ogwkaqKpIR1TEMdfb2W2XsyhGEuc/1GEBtHk/Ujzocj5Y
RvlqUwE4U/T/YHt7UrK3gTZHelVdJ5mDcrJeMlKVpmXXl37BIRKp6vW8gPunOq+Pe8WLjS4PbyUq
SPS30Oham3RmeqVnbTGX/oi2JvFYO4Un28iuK+BoAZeGaOjSy3dLS3I//nK7Q6+WpTnFSM70Y+m3
bfPK4F1Kiu8N+Dj5pzHpbqtlbqk4XsiRsTO0WIbvLyzeGkaL8CXDfctYzXBdGYky1FWJ43jdHruZ
cpVVu/kEnPnGSpyDYt+N3SlthjsDM3SBa7Lj/JznVBtxkty5vjaOCPqZArbNHQZEfe3kIEvgm0YM
Wn3AGt2ErnSX30rxqUeVXGSUeiX5mYGsioBX1RhX77aDRLFmPR0UkwVSDToB2+n90k7LrLODPmAT
TV8citf1zI7lBknSr3qcAYWlOQQ9seK0Gvs99Zat1Y7/lbhKxTJcg3KMSC+rHE1qv0nZwTohMXkq
1URXZoPtfHfxXdcvCmqdwEmA5Wnnr140jZxRBY2JnjXpMqteaq8Fn6nF+JuqjAgkAxSfG4XTyvYU
MqIp2QETXLyuqoEHJA8TDBjS09UxMnMFQKoCipMO4SFikkXhgBa+QgLw8dteVMXESAgAYI8BS15b
l+jMzOpLLTELvzXkE9Yk93qIt4+6B1G4KDwxjFBLARWioDO0LofIE826KWeYaaJXGRVXsWl7GcpV
g+zcClBMjXaYluxhHi8TSzEudSBERXEVv7jbxzasorq1Cj+X9GvzUFYtHeLei03pEBF6S5TdVRx9
6izxkGG6HqP+hgj+EKk9Ttx73fKLe088DKx51D/BX6LP835hSRE0MlOSCr8I7x1YYgWHdVigIu7m
+cP/R4i19W3fjre69oacRCV0Al6+fURw07XZniAm/DqYT3LKW7NVrbZznfzwmteKxlgUH5z0oJU7
y+wyyOLdKX+DjoA/wCpY3fm1Vpbou3KOG4nuCjOWomB0rUselHkp8S/LztacnZcMakg1KPfzEN1k
Mnr5ZbKndbq1uQzOdGrTrHtWxvvP0CRNQTmKmzMhY22L+CBsbCP2+lDqO6+9M9S67A/2ZdYR7S1Z
2rh0tInX04ASte5kNx64TMrFDIPW5pWob1+06+sCcaekbUpqB+jD5ZjBsLC6ovgpzwgi6MWXOK0f
OViwstWeM6uzveB7Os/fc9D9SyR5lhnt1P8vLlDxRLiykpcLdJK9ujEiJXCMpeDKkiXDE9Ckvk9+
zL31ZymxVsfi6eOjbHuN0fUQlU6hM7Iar4/aIumHhEtCZZv38aHqEGTGoQ1Ng0PNxTGWVLlZe47z
pejDw2CiL7QHH728qHlrBLio3oD0I9xcXR8xBBwzMAkbJOlFMK2C5thOiytOcRuhIRM1pSAv3NC4
NSbkFZQvO7NwUb5Cxo3mK9QkJIYvPUzbNC4NbCpLMMj9VYUSydRagbuUCSC84E4PPvc0wZpA88No
ef547MsyL7hKJGzQqmJw2qFiP7xJIlTaKFI5BLnfNr9xjaF0SWQPWmIOx6MqDcdEcIXk/phBUhIM
KYoxQO8PgspYDD1oMLpBbESqX+ehfslD0y3Hfz5+xkss5uszonkHfFoszFUPJKVAPRUYAviixClU
QWUHpiF4EqmlEi/pnjBzFbxd3UixvNk7ErbWh4XIrLB8B0XN/ng/R9lS1nbbMUdT/IQ1lCuKnML6
LVn6Ywq7QUV8D7HzUxhEJ9l+kJr8+PEMiG3wLr5hAmgCEUWSqXBiaO8foIvSOa0MiwfQao+e5IOO
daKGfdPHw2y+6NtxVhOtznEod2IcagzVMqLUBKlmpL0wBhQNU6918MiOXSfjkBflBmXvvt381KL0
QQvUxJd6TULUQDxEUaXTZ6G9Vx/K7NBrxw6dv84mnKOYHOV/RnNxzXzPSXjj4KfTBUUaIinTvEYh
1p2hDwaeeuS1ylEeo3OWGn5HHFI06U7tcyOqoL+OnLNQ0KSrsNpziF3PJkcS53osfxYl+5DKCRka
253rnnJGXOyM+HpZr1eQTTVJQN/QAFJXX3YJltmKaqx01Lr00DGm6pp61oAwDdqKCdBXldKq6DPr
Cp7FYUDhJL4WkHJQz6LFH+vomus7+dpGiMk8/OehVqf/okclCRDLLaCK1E69185fI7b0hC/MK+wU
tXyn3hn0Mj9lM70ddTX7WlrlxiKmopQL17ABHJGOL9+U/HsazC4cWDdZKtfudqSNt8clkkSjh4rR
BbonLVIFW2AkB2r5pVCMs0kKKugC+ogpLI2JQH8e7AjOyx6mZPOMh++C5CLFfxAdq3k2G703Q4mR
F3roIRNcYJGN/0JALO0osIo5xLux86wZtR6ZZKJRvC65MqFUvaZN8ICHSD8bQB/aeECAlao4jYuP
D58LL3RbfJc3T7n6LqreJamuScL08CddvVI+q5NKlQA9tRgcBE2kwFD97kqdSzdPZXqez144RcgM
BYfAkgR4dZL+lvmNWLOCp7wkO9HRVsDGI+qoVVAjpkcsNvaby7KaoT32Rlz4lbBxYzIX0LJ2qn4y
MQEV6XQMUqXPMl8AhYTXi0AwzRM7S2Pn0SAqYmkn7/x/TJuQtqTGQL94NW25nuNsZ6eFbz9hsH3S
TdoWQC9HIkqQVOIBxdaWteGImZcc1H4G/2+Rua7N6ERh0RUcvbA2vca4q430R2dTrBzl4KB2OztP
PMn7M8jC/InVj+GPKAusziC50morNbWYUOOW8rKv6+VR1/7ozh415/J8ZSBErqE7KUIYfvWZaqmY
JlxgY9/KZGR5e1/GcS9K0MVsaBos3hhYO4t3Y2UIJXzaR5RaeLs1+dJITLunU4KJj5l/ioHtxarp
D1F9Cus5dgMreE4q/c6O+y9pUzw4lEO6YjzLdeRJX+dCwfdnj863ceSLwh8WNxRFUJlZk0jUoo2m
KM15JItm3iwf0io6zUv1bA/6QzZJZ1NOz1mEXBNCO4rqtkrzM4jCL6Eq/w5VN5gp0dl7sfbGp6Gc
gDoH1x44o3WntkZypxy1MYavG7sRdoG9nHvK9NjVnW/kB13aG3DzywiMK0ksnwfs+fs92w/W1CdD
EvscLjD+Fje3cdik7ofll5mAJkoCShzRaQDn1FnGQRflUdMY/oAgp/ARakcl/GSNw16sdRnToTxo
oAAvRAlIA1eHck8qIamGFCGbUV3Lrf4tUeTfQ/2tC4tDmXRf47o+ynl5jfNpOI//gMf94aCMhMfC
b6SCPz57tyZJmDcKE0eBqFij4kECtSh+kk7KCyszau5yqT2xoDs3x+A4qjy9srkX09QzlW9PdVJe
LWoiu21CtyGyixOJ4x4wdONgg/qEuDYFGKQuqQWtPhwdlhH9YORDy+Eqk9GYFep9tfqtSRFy6dKQ
vZ03gEY71Y3mW31YvusO7jelUhykpL8am+Bzq1+1mv1skk43MmBqSSOvhv1AzTNVQTvvAfA3ljd4
DFJ64dUMMGD1UYdBnuQhtHnmSrvt8bgf6uVpVoLrUQWQHmu/69m6VnLtr6NHD1mdnbUHpDtvuqag
GT//6dom88p5jGC6Gaedb7yx4Hg2AE4Q+UhmXqOEN5dX3HddniKO4A+BclvG6qfHWlbv0nB6gqTy
TXOgPqEGhdear05YPSTxj1y/GuX6H6ST90rjF5Vp6ntCkghBXVpnoNvef9sMGcxYapGNWzLnKW6j
RxQ6n4VBWtt+thrtVk4yRPQR85ODRwG12pkK8d+vbqLXdQWmDojrRQCuGpkjF1WCE4Kc+4gSIYlE
h1nFZYPmYRr/tVDOiSNuTSU5znVI3pPeNnb3qzeiPdb+Ze7PTFBFtAzyDhKQVcWP4ioMki5EthbV
BHScbwe7u2rN6DFZintZpwTgRHd2ROWtmKXnnXkQ//nFPDj0iATGlQBilVeGQKlkOhSo9yEPZWER
LxCnrYo7RNoficQivD/m5mtsnApN2/kIG1sF1LcOvlCYyFx097HcTEwptwb4wGR1YXa7lKPrFPi2
JPNhhIjY7lrEb2SXZPDUEWDTU9PV13VEqtyVXKIc708UDYQuSlrgBYkBtBrObu3AY7WOoprBqjzn
0s4Lb2TXjA5ASQS5Fm4+q7Ck13Pzf91cHQxdXDuoGlgO1uAOPWK+/YwvWm8itYs3hSLXP+VciEUU
9P/nnZPgMu0SdQw8zak1CbTJ6mAd2mSSjNwcfTso74G6PIxR58tBcQjt5lql+gbME8C/0ezcMpdY
KXY9jQvaCQLiQor7ftdTwdEaWbLHV6DTYhNipuWhyj+lVHVDLDpAtPxto/iL2hOVms5jt6BmatC8
ibp/ikr1pDDzilaN2QoD/rDJc50NvwxtuhOiWh9vja3V6WBPKGQmhVzQ6iBXpLpfbMnB17ghJ+J0
GOPkekBQIsNoFV1PI0l3zsTL0iuT82bEVZwCHEVrgF0go6UD8KXy1jNqaP62AYWLcPxfvx93J0AO
ymmQjNdlP7MzpSnOEVpMcDssVf261PHPzF043ifFdG51zuKPR9xa/q/IcjraJCsXrsJdki+j0qHb
Gba/NMSQhlThao+hdw7X+YsSEnZl6merKm8GvXykb/b34wcQE7g67ACT0xpGtQWXBVl8gDf3ny3B
51YLFDWXMr4mNrsJDcA7VnXOrPL48VAbq4ckEeQUjC8wxetOf14X7ZLNKINbZeIJxQUsqg69Kflp
U9/jPNDEe6jhjRwfAi3mbMRuVAmJdd+/naxOSzRMzK4DYymjJWTVV0VqF94QoumIKrsSGuey/BWm
aUeIIT1PSLN5OLe4rHB3otq7VDh4xKZGabV3g1w3Dk0Zdm5o//PvJwfBHgIRUVK9aPBFxdxXKLuM
voW1BQvlrAzap5rSQ9im1xa19tzZNaPc2FzEkXAaNBQF1IsGcTg4uSSZnDyVvpxImW/rTr+uptRN
g+wY6XtK0BtNTL4G0ByReDHkmlkeyR0Wv8VAgKE9F4l1LNTualS7o4YyVDkPd/GVMT6ZuVcWspfh
a61IsjvHJN4w0HdO3a1L75VYTeVciH6u/Vu6ypbRu84mpJkTdKjLu0x7bsPsYbKvsKQAnaoeat06
OVL3C2OZf5/zE90QbZqvxc41kQDDKSMsLSKMUkmuhSzHIuHX21zp7R5R4lXLcr2/X/WowWURfVur
JmE1DXHZCiliKy3unXq6aUz90NjNkyh2SPZwVJ3kMVHiszZFV2o5fKq68LPBDaunxzIrv1ptcNdC
QOuSP5Wc7aCMthbgm4ezV3cu0M6oKIIRKd0xPkR2fwziGFStBGIeBf8i2QkrxfW0ngtbGBYiW0yA
veZ1VmVJnapGayaXkle8aGDpHqTzneLT1pFKuQPMBSKyUIZWEU3SZFXdTkgGUnWbLZ1eTEe/FAgG
7dmPD429kVYfF/mGKE86okXBFRUsMMfERdlA2trYmbqts/vNO60bwGlITjBWjDSU8NFRFBsVRHm1
ATAHlTU4+TPKrR+/3EYbFOcKUagS6Te8u9XhrecVnckU7TaBXxEVvFJNPEPpj4nqnGo4BPbfaX7V
lyxmQDTczfWezMvmiqE+IqR4KW+udZHGmJjNSZBjEidwCCR9UvrDvpvU1j4A0Pp/h1mtmL4viw7v
ZRjq1J376J8+fQYPRQ31GO82kzbiXKEtArUUdVIA1as91+RhNHQWejmixyHA+BZNo6yWjpL2qetm
+rkBoiP/Xg8VpAhBI9o1CnzaC+6U06MxMA2o1sT5cKPjVStms5/7Gy0uXqS4852w8KRBv1YH++vO
QtqYXqDjnH8AJfi9jgKgwAdNEJu8shCVgEtAk1JQXIcMd87+CZ2kx6T626TZQ+uM33JL76HpuGM8
/SNJ8w0VqedIT79Hqr2T+2x8CsJMqksCCodcv9jeb2IvdK6tuphIuDMabIUzP9jSbYbsQp0YX7Hd
tpLAbeth5+65XNICPE1IrcCQIb8Wk/Vm0DToqcIkiFCpznDUrWeVs34u/n3fkGYSbDXyQhhr6Ji8
H8VI5CmQdL0H7vjYj49Oh+yg/C3Vdzp4l1+WYUDCsp5E/rou88+SBtpXVXofRILbSo1blb9pxVbT
p7rae6WNVpUoA3LmmCJNBdT2/p1KW6lGe6lRyZ6TOzlriA/728kJEDX801sUzkrH7eJnFeDGxwv4
8phnYCr3iANQqkWx7P3AhWbVUzAgCNRXgWtKwKwWx9WzY7ZbXtyYT2Ew6hCaMIyy7ukPcqGGg4oY
SalcJVMAIPB7Wz7QGGvyfGcdXt4omPUgiQo8ULT91ljcpizAhi8OOXbqwPb5o+X4co+Sa/fnOK+x
zdpTWtkaEPNxBBaorAAtWe02Cuxqu6QMOKUvdvh5Mn+EkQ9RUfjbJM8ff7GttaIiTsxrvdKv5BVE
TnMWHeMnu0Oj+PtLEzw4/Z+8u07TY417KpJs/Y+PB7w8SliQVC040SGFIMP5folEUkboDRjK1+s/
8fTYI1Ul4xUQnIMCXnj0tw12gpyNlSKIBmIjaCKxEg/05hhJjKHLcjNEqilp6cwjbD4JrFJw0pYr
2Kgfv91GKID2Arr8VGktnaB5tfXqWXKqqkH6S8FGuXDSU2HGSKk3ZzMnqUuOwUTF3TAOi2Hf5HF/
N30a9Pv/5hkgXBPVCTTr+qzpctnO1RAZmSh+HLvbYQpOUS6frDg4GWruLk56lCvrKM/pTePSw1H3
ABIbxwCUS/qEokqFEsFqAesSdcgmSXq/KQq3zn511XNUPy70ND9+061PKxYT9wTZEb2y95+20BtN
qYMF5anG9sI2v2q0J8VMj3lRHsv2y8eDbSQoQBf5qCBbqD9ewMyCqYgnI9dQqGksT4UqGCoPUzC5
S/tg1vf5oqGw/aO0KUqEP2AeF0t+GIvxoNq/Vb7AeB6dH7oa75y4G+khT8Wpi2SQ4Jivo6R0NIo+
xezNn4w/Sjk+Qrs45uEfO7VuAmdCZ7S9WWABS/bzTCXu4ynZOKjejb2a/zGc20qZOYSzQrQju5M1
tPSnn5SuOk4wPcJsD/2xPSKao5RnaBCv+V2BtVR1H9ASxkHVbegWkb+7cYlu7HBrtFi4l/LOBG+P
CIoWWQ+IuuvAWmt0e3Aghvp6NJ74wEv/hKvsaUAgOUdWI5j++XhON85H5vQ/460OkDlJmtZskBdb
Mk6KQfMwkwOit6DDnBzKPxGV/an4+fGYW5cA5WQMNpH1UQhRVmdkR9C7QIXluFfxE9N+5ZV2JQep
ZzS/JU07jiaaiQvgEfW8M7BYIe8TXURcRagtBCoFjvb9DtYzoP8SKpG+SggpAyGaKhnq1d9spOte
ITSVDTR8OaIyC5fMverG1rfVXuuJImu6wIypbdYmlIkZvUpcM3sulKfI+QaMtcvuEm1v7W5UlXhZ
CoqQShAsAkXx/mWLZrCtQi16f6g+O2iBjCT3rfISaYesvMqnU1DwsmbkqcP3hir+SUvvZu1qZ8a3
1hffGl15BDkJEFczPqZaIsPs6H1rum9UxYvbGOdh+G7PqRpghaX7cvVomohdD24WyOKBYOAoyI5V
rnm2+8YNYcjl886y37oykB6jpcGz0XldzU2GH2kYVIQhsfJVZBZp0tOrVsCr7kmOb56YUN8RDyYU
J/Jf5ZVKJIXFQAsTh9ff8V8B00dqO0lhZlJNp2FXdn4uP07jTnK3UeLl8xMTgNeljol+8fvP78Rq
G08ht2I0eH2JvyWHBwyiszpeFeZ1/6P/bYBfK0+S/EKJsYyPxCnOV4cOvnwdmf5eTqduTjlxuhDp
IRhb9xCaODXMQo/JfJLrYlBcJbyHYoeR0NcxeG7VW0CObqbhgHIeuqdlfAmlY19/D8pPGHT28kPV
PzwPZe5O09HMT3LVuVp8p8+7dcHNTUrBGbwJUrIEVu+nTYI0JKEz2vtqfjOFPvLSfbngPhDdZoV8
jq17FWpU6/wyneU4wHLO7JsWabYAi0BESaujvYu2ECNeHFrUKBUorGTE69yjI7/SERcivBG95VG7
Naf6duK4xtWtdYskv5Llu1B5asDJJEbuJlJ+nWWZay7OzgW8GW6yhEXeiuQJ+snvJ6eNVDMjZWFy
QhQnw9aXw5E+3GMa5W5Rti5Wzb4hpZ7NVdkrjatdV+HOzr0IwqhSomfMXSwEb8k63z8Cfus0hvK5
821dB/fAuAUnhp56Mh2CnSz68n3FYIg5UYvgsMDt5P1gc9i1YY3emF9EvkQRTfnmtP/UwbUzu0p2
aMGmRa6FNbROK0zemezXq/7dd18Nrr0fXMVcPsSEhDdVrvv44auVuoLg3fhj9GWxPi2RR8nWa5ht
6YgCQSx/Gu1Dlbla9iDb3nKe1QSv2R9dMnpW6FoqCVaAbm3pFb/UNPJiO4HhqJwhdxzV6L5aPtfd
19R56OXM7XW0m2vVHcqvspa7OHV4mDh7RZR52lJ5yvyg5IfQOmT2D72X3ZpQ20ADcdTcEKs57ARq
14yOEL7D4Q9GVq6RWig/ocbj9gm9w3OXf25BB31811xcNcwXZ6wgnMNEuihD4CqQS3HRdVhaPAkm
lFAJLmYfLAGtcrQhOOdy8/DxmJdtSsjGhBI06omhYBysVkgmSX2SSMgBigqlQPsL0SUQGm4FfpN6
WZm+JIiZzOGPyNhJvDbel94Ub0xvHA1NZzV0kafO7JT2qziiooWC6a87fyVNdy2PnkWf7sGVxE21
WpDvBlwtSLloSNxjp/VLIokYBrnZYYcGRbjg36GEowXbAktvIcK3M80XZ6CYZjRCRb2HKEJeXaJO
Fhbco7xrZcSuFd7kpekiTOsJQLbQlpPVvxmTb5iZr4yo8AnhqWk81HvxzOacv3mOVQrSyFPllBrP
ESzAejHx1JB6q8bhMMuIC0kTvqaLX+0cea/YtfXEAwIRCYjD5bk+8+ZWk+siNjt/qH907ZfGOXfp
1yDzZv2LZJ/s/p+B8JXsK+li3zi1gRvUB2U6pvUJmLYgiFl7RarL25wPQlFFAHOpGXFTrg4np1oc
1DYoGk1HpTlb1tmZb8wGmYvv1VlauOTdNHShQlIxzztfs+8a2S9j1/5WarfGyRoRp/LqP8boOcGj
ll19vF5e09CLGfvP471mIG+qMGWDh8EQU/ZJIr9eDkZ+xGetuU8yr/nczOhyHKf6kNjsy9v8VgZD
0+rs2JulPC/F1W3RuqnmoubeyYdIAQHgnQEAOOODYu2cH6+w2osH5axCNxBYFfzJ9/OYJ0kWLArz
qMz6wWbWIsSiYMw846X4Jwnh3NtTfuXIWABaik9/8jCN6lXm9CVUm+Y7cncu9iZuH/xtkvS0VN/Q
1TrUA5G+IX1Ozb+GDFHBOme0Uc1PVVzTw/dj2T7bY3k2MlTpUcwjE8DyQHWORVCcARBdWcYDMYAn
qS/dsNAL+Y6WYls9pbV+H8vyEbhbirVp3GfnTlJ+YnoqtO1V4VL4nKR+PZs3Uf+UFF9N8yqJCOOM
T3p+QrvdTaXbSKoPPbj3QL4P5b+9dh+zkMF3pFhpZ+JF6uuSxKS0lqeoTI+Z1lxpGUAehJe5kD5e
JubWsaK8BslAL6horI5QwwnCaSpVrgzxlMf2Z3hTPxjjsUIbitvxJunPC1hfqHTqWTGBtdGZOYyT
p4dIvHgwMmr1Wmk9p7+/wv1ETlI3UtC3Kv6wwA+GcYwJupsrdp/2oHzqXvLj3HE2HRyu57/mbXAr
SXdweJLJa3R0UHyKPapxqpKbqvsc2EeU0bJH5a4+OvdRBcq4f4arPiSnnUm4iHjFVgbwTWQr8I3r
vaLX0hhqtd75c18eiu99cW+jlfgr/Cz9aNklvYWl6s+AytLEonrI7RuluVL0g56da7Ag/Z3VXRnm
c1R+z5xjHXdw27y29fWpciua1/VJKg5zqHpNQRmjA8Jx5USfVajai+ITzyz6EcY0BgnPkXG0Ws1F
MDf8ArbE+Gwlf8bxpujvQsfLn/Lqh+qMXqrUxzq8MwLsqlKOQFpBIFY+a8FpQvVPDUO/7P8AYLyN
w712w9ZEgc4AiIoUMeWDVZ1xltUysNWRaBAyFhU5tmR4ECYEbtG+gCHeufS2hqMNRqxNP4qkaZWJ
pLmmJJJVULqOpgOXe9mbZ2FxkFp/tYS+WLoHfjc27nfQTtDaaH/RlFxF986QRtIo/w9n59Vct5Kd
7b/iOvcYIweXZy4A7MhMMRzxBiVREnLO+PXf05zjb7RDcXtcdewqDSV2A+jutXqtN2SdX0Hmm6s3
IdcilG4/X2+XRjk68Sb8O2o6j1RBIk4f3bleprdZaS4lKyfXTVY1mRE8VQotp4WHHI2+sMoEVLF/
rmD/O3B/Fo7RidK0kk5X+fLkhHeDIKATxpUZ0tI03gLyWOkNF7nuUsf8XKZIPZcMEZELWC3Hit4O
FNnEKBDP5hbO4TKq9l5CBbWwv2fJn9Gg+lwqw0Dxa0fxgu7h85d+WnJD+4EwQ2NCsE446w7jTEDS
bEaJRs1hrF2RuwmUoiDmq8GvAJBEFiGrBpygbL58PvKZjIn6D1ByjDcR6DleVP3o5EOSUKi1Y9Jg
RAZV9GVSrfBMyKnlD8c3+kud3LMPS5OJncNXptB4tMTSuc/Jo5IW6hB2rtGzYIUJvxCRqwqtQ1Hu
Ygtgv9ZdWNznvjKVA4r2HKiyQav38D3HdrnIOATwuOlrZfzIJHdun8V7tpInubuzI1hdEhhKnNWk
9FLx+Mzd+AOkCzAEhYATBxxzNsyJAj0ixE7gpsNdJqpMKAQaw5th1Zce9cx1ANotFSYcMj/Enw8f
tUL52U4TCAAJ0HurybdqvTaUBVvoO0Gwa1tUFC3Yqeivfr6kzn1fYfJD6olrAd3Soyw8Sy1n7B2r
8VGa8szhTajCWwIDHr1wmHwo5ShvQijnwrgiHThK1g7GPUoX8CJWexiT3MCRmh+bH51+rYwbx3jD
etUNFjxzee9x7gkeX4hVxOfDnzk4hbQV/SfOM/rtR3egblSasaQiSg/a3HWzvq3Gr8EUX3pIsUKP
HxItJC7TuuAZHRPBijQuOEU6Tgr9Ze4fDSqiKTfYKCn8Qe/XeP+sTeST1e5OaIsXYbjuJts15cfP
n/ZM7QUgBnuI3i23Tiqnh8srkyCmKDN6fiZlhQR5Hh11SaN5LcnW7fZBFN0Gw20c3Z1s7mGG5I+X
pGNPzy6mgEuE4HyQGR234o2gLK3M1itfMKk0RBMFCaDOIUPG5H1oXvRVvF+yC9Tf0118OOpRmoFj
cJPGQp40q/ItBgbIFaCrrm/BKV/XVXF/4T2fbmPB8gaMQhmc4PBRv/7tqqTYaZ5HKUzPAFt5TInd
plG8oYXhl9n4KHhNi4sU7sgR6dWFobWTpUa2KXAq0JxpVRyrIBn91HJa0S5cnL2JqlYC8ArdhF7N
r4sKtWRhfg2uTGcJJiAyhY64uVxyTT5Nsw4mcbyt0iquosSIGl+WQ6woUcKNja0MnUfFdz1YwH9d
8jI87czAo0CaBvsERFOoY4qd/tsrr4e6KzRlrv1aKVdpCGjQlP1E63ZWLa2E+FUlhHklbC4M3S1V
ye/H4r7Lsm2EgaR2iad85i4vmJ+ovLLSRZvz6Fgj7xnTJppqfzAi+hGl2w2J/z0D3VugdRa2gAy5
HofIaBvDWjg/iTgq9IJNrOxw/vHz/G4EVtSjG2xPaD+YGkDLu7LH5q1yQbL61Ik+XzofYu6HpxRT
BSuN1D6qjtT7Dl9hPtr2rMwd6qdTsoKjh8IGhHUKD0KA3rEhZ+qh2yBJo9r9Klx6N5PvhV9EvCv6
b/py2xMy7O5pGrBQ7PdJiBII1AZRvWmiaG+muAKq9U6ym0vHqzi2TiZOM06gJbhHHKuW1zhKqoOF
SmqRvgVk8yYadyNC0Ei0CuEKs90sKHeOzCvrL+XEZ7Y6tXNb5rYnpLKO4yZq+L0paTXrjnNMJIFC
viVdDK+qNmqOsoOGLWHRr832wpF27jA/GPloieFF2NPObWo/nrHQQVNACKII4RgxuqXv7ZynJwvl
TzFmPCoUfuvH50vmtBEnuicCMAuw/4xaUW9qjdQ1Q+VrI9QxcR0A5Fk447rs061MMVGnlt6l8yZF
vcJ4ujD66btndPzDgMkIqPUxyWNIy6K0EpVTXTLX7bI17qVF+GkmXpLe9MEWW71NWw3rz4c9PdwO
RxXB/reTJmshZpqzUtFD4Cv3N+1PtohitLusTP3eugBbP5P9Hg53dLABC560SuMhFzVygcu4c4Q4
Cp7w6OEOSPKyzoT+Z5jymYNngVv6/HHPf+OPtAUeuwky6vB566RYMNGWkXrl7tomT2q4ltPczzLb
g88dGdmHPe2gBNcyVeMLg4uXebi1efrfBj+6Y3XxnMBOXFhgdFsU0BToK+TajRPQ284lqiSc5uIz
4xuwz1p9G+VojmPJWdSXjsczGTJTAQ5mQRKFqHlcnrVCHI+HbhZy2akHOrxfnstlQBqv2I6xsFp/
ivKWo/ASROr01g2cQ0XnHc4UPd5j81h6LYAaFxTBlrDeNMvPJXLcGlAmPKELJd4zK5urnbhOo2ko
8tXDLx1ZJeKoSYcWGHZDatx4c61jU07Xq9pQ2Nyny/cLn/f05CZAIjNEX5hkBRmywxHNygprLApK
SAXT2iAPgaC5mYbbCT9cc25cY6IORiM9WpeD/fz54GeeVmBrqTmRDp9K1udNoOSAFgofs59tlfU3
UeCisBThWz2W8a+p+fn5eGeWMi0lPiTtephQx72lXFezUMvtwpfJfuUZaaOwuRDCP77Q0XYBLgjN
BRld0IMn0BBCQmIX6NlJ+rSeNdSgE+MmKowbSH3rOXtFBWWLpDf0VvtZiLOauf0lnlpqk+V3Rx9+
1Gm40HoydT9ITT90cAezb0M7/ZoaCBH0y3qOnKdgHL73GMN4bZ1sDWNoXBtJRh8czjpOpBDhDfVh
iN4/f3unAgkaHUFReyLRQwjymDyoYVQNhQyJNglQ0dLl2ygIvzR1vDfH4arJ7uZxcG0F1eApvxYM
GHEoQlPZtGZ3VXG/sNT2wts+9SsRUwLezr5E25WS4uHqTdDiBpiHat0cslwpXWcTmfZcuNpIFEYd
DdIXeg50sZICiH/pCsHEfFY3oXzR1u1MLDyYy9HVLtAjNVJgHaHhQZ47kbCV0dcWVQMzyq7NoLsK
ORVjnOHt8CIc59zKFowVdjD/H2Df4XsgbUVqIItLv0MebM7DtV6M6xEjnkraio6xcFLSv5ahQZar
fRzRxVStFzm89EFEynO8/GnoAaVUqDWZxlGsLCc4vMs8FyCjIDEaV7Q4KZ2nKFsZHypqlTm4iylT
T8BCBNGiadpeWKXnZsBZpqNmKLAUx+DhcMmUZWpLhPLkO4u7vILmkxDPn9GiRd7DC7BZMKZwlVnh
Rt0a+D18PoEzwYKTBaafoJeDnBSf6rfkRMn12NBSg90Y0TzW4NTjfZlwV+iS6sJQZ5c/F01UG4Uy
6IkoYCQlRW+NeYFFkImM17BSneuqorFGnk0nQ9xoWr3zOjmmE5a5k3EP9tYd1W//7iNTwgG+oqPz
/EGzPHzksZGqDlWlwg9UeWfZ0cZBjF1rQ6LYhfV1WrtAEJfKidCsgFZ6XANdKjmxugT+TKDLbjbb
t1DKbhzrRxZctahTylpyPw75vw+YYVTCv6Fg44P24FGMJFzTbusUtOpsuMX6tFmi+oomUi7t+zze
O0XjFc6wSYp8FXTxjSYZu7gfLzz6meOX1QQEX0jBQOc6vl+XaWgVwwJVUpoUvy9+JK2x4zqE97m0
LoyGTiK7fX60lWynLekKuSdJkTe9vSAEtmzLOH/9/KufScfgL7PD4OrRQAI/cPjZCzS/pUJGPcRp
+z1Jho8mDpxE/aMi3TY4JiGWZhkohM3y5vOxTzcZQwuLRiEcQiQ6OmvjuSmtalGBSbC8R4Usxbm3
6giptvj+85HOrTg2F/xO1HfwQBPHzW/bua20EKdLWmNx1O7QQ3gtrPkXlsl+3w6S21l2vBqX8lIP
9/y7/W1Y7XBYOnWRnAoNSPAwNVWKap+r6e1oNynwg8YfnPY6kMOr0dZZbtP682c+lc3i4KKdQgYq
MPon1/nEUBPVaNBrq7pd3VW7fC6/A9xfS0HxHg3z1mCRJzepGn1VcGSjsHfVlM31Yiru7GbVW1/m
j5/P6DRTFFR5W6QeCOUQ7w9fR5K1jTLHnOTR1OyV+crpkQfKcEOhND3IJSHGuHC2nv3uv40ofv7b
dy/H1jDrCiCOWt+iDvskWdmL1LyPARDrLLkJGzIf6/+0o/416HHVrp9Be5ULj9mafgwdPs7nzZzS
/J3DjWRV3hDH6y6JbmwnvPC45z85C52YSbOU8HX4vEOaGlYwROB/smljltAu2u66zkGZxDY+P+Y+
zYt1pjZeW5WYktquZc2+Vr2A2fiBe/0tt5YvWmlcOHo/NDkP8wmhjMw2p7nIEXy80W1jSgMpgGM3
GdJ1GA+Rm4JODcz7sHIqryraYrPEQEVK1O1J/+La2dXBdQPXy1FDf2nC1zg0sTcPyo7ra/ncLr2J
m1O2Q+3rx5JI3qy2d1CIPl+uZwLzh6AzrTpBBsCF4fBt2nWqYyRPr94BIj3Zz1XvdvYmBHdr5TR3
xu/V1N1aCpqNVynmlgkN2ixyvl+Yxend7nAWR3ErSrsSKir3K5hbK76X+2f7EBhglVNoVWjLWvGy
SvTsVg6TSyfIuQNaVCrg4dLRQM/58AWk1mRndYkVQO22ZbPJQuNXL880KMPyLuyz3ag561G2V3LY
UrSYXgPZWUfKVmqfFQ0KW3Hh/Dh7norQifG0kPQ+rgZPStEC0kfJtsmA2zFYlgJzVvNoU4ecXk71
lDXO/djbEU2X6N9lz4nSGCoESKHYWLke3wlnPXbMqCclDOV509iy5OpVu1+Mbu2k7a1ml9GFXOHc
cYkWgUIZWdhmHsvGqfJoaY2t0duatDuMutal2X8JDOMGz8CtNM+PbVjsPl9s4oZxvFF/H/IoIoMX
0ayZKj/6quy9JFr3Su6FhbVCyWSN6tGFV3qmKCfKjfCphUGvw5XncIHR+J6q1lGowofGDlFvd0HA
Vx6Uq4jEHvRY46dt6eIO86vB4jidM0Bo0Xjpuq+fXvqQbKfDAH2WlX7SV+y0ecxVnEt8A83LTOs3
lpTcDCUg6tGMt5nGJbDPycuyl76Lt0kVfZ21/pVyKv6RdP8iSXmvZYrlMe2woNFrP60z4O/28mJl
9drSOhtfgfjPxPhzUkESVf16mMc/C22Cj5zbYEH1+bqyAKJZbfSUZYkGSqmg4zM110mib7J89LQq
2xqVcY+q8eR+/tFP1axg4IiCP5GZqHEiIhfgBjiOUyYuINHbTbxYL3aSb8zWQQJdtnvXCoC32fPX
ZOiulHDcpr26GtRw10bZAu5bb73ksepyRGDIqgKl9rb5GG7labyQL54eyMAXZEGJ4UPxlY7DWxAv
lSqlSuLP2rxp5RZVqfRxibS7rGigH8vtn8V3SalXUZ7+Cuf6u6mF32aslpb4krnHyd4UM0EZgbBA
zkwSe7hw46zvdLtiJtbo+HXT7zpNvUMX2ZX72quXdN8GwYUoerI3xZCwOwnr3GKISYdDqkEQDUNh
JX4A94P7QFA263zo1qmdbE3n0rs+94AgVASZFFlDwPaHoyWqvRTxICd+qrzlNECnuqPr+OJ0d8O3
sbtQ0hNx5ODY4dFQdyHQMJTAxhwONiBVXcc1Ksea+qIvITZxnSuV7erzdX4aPsQwtDhQ7OKpsIQ9
HKY1RsXA+iv1Z6vdp10HkhPIEzwdLRseC7zVEhVK0pLetIry5cLYJ6GUsekI8oCc5FxBj3LfJurk
Op+BoEYazsfJfJWo6X7KrD/jQrkzjPzGhrrCbehqLm1PElhxLb2pp+GOW+o2sgI6nFF/aT+dnRT9
PsqomGSQnR2+EHXIw0Zqo9TPkmwft7czYAp5QI20t1dJAB9r6XdFUF/PuuM60uhmDpXQebrP5AVy
yVyBXLMuiNactknEiwLhxxLnska8PZyT1eZZZEoSDtRyu0rM5lpSp42t0RWIzPsF5qkVyB73eHT7
lysUqC5VAE/XInVlFM+gYVLQJhgejl9UisFVsUr8iQZzuVQrKbg3RvnCWjx983AGBAufZAa+pXY0
yjQ7RqVO9LLl6qWvHiubW+hygyHO+sK6OwltlDXAMXAKA5oBmnO07uRG0iNUCWOsDku3ocucSy/N
GLg2ViRQ3ruVdd8F0YVRTw8PBhXiyAYxXThZHb7DUhkSo5St2C9MQOJtK1QwXVnKtyiDXeW65crB
hVxJvK/DE4QRYdaADIVkf1JDmwstlssw5jyul51o3kpq9aAGyzo345t8CC6EzDNHCWAn8g4uNOzn
EwZ8i5ZhaWRBAuxdXElQmjflKzzS7uvRWs1soc6pV47ehGAkjJcL31RsgeOHRUtViOCLdtaxSdiC
+mSfNmaC/mDg54DW9UC+k1O61/VyHdkqEOZ2rWvLVaym7lL3ICn79MI+PblZs66E2gD8HtbWCV1Z
jociLGTmEM212xDwZrv/YmfmrRXbK9x+vqfO9JA2FxLGc6NCnuMmIvCzDH64sLKGH8gNMRDqEXyb
xa0n9RUzuC9dZPtVJN/n+fIyBL8+f+FnRzVIkHCztU9NOste1SLOjMRvi19G0KziYnpR1OkhyW38
fqdH7JBvo4v0izMfGUwsRwPx6pQyFoFBNeyAF9w39lrJHH8alhebi2gu8WH1/tlKvn/+mKdICAKU
ULEFdGXC5TkOB5GTknbXgHio3e7T3rlB1zkRcQdlB32ndcPTLLebEYpPmP4aZHIQJRofiub/EAPQ
U1d4eJM2LTM6uhYgZZlHXQJHMEfTSZenh2Yxf5hleiNp40M0yFgZ67cs9udJSb5NziWTrjMxiPFN
gaSnTEtt9Oh0Vu2WvGgku1vSyjOMxTPKLdI368Gtg2BTVThOIi9s4g4G0vXS0SIe7mh3kwsJv1Aa
YqftgNxxkgb6LJkXWcqYTg9Veu1gAhmb2Y0SandKbK9zNfK73lqxL2/koHXR4VhL0UVFDXFOn0yF
qzbLnqvviV2QIRmVFZUz+bY8b9EcLKpoS9npVkVsuNHaXdrLwPLsVVTU12HpvCyAiStui5+vy1O6
OOvSAmzJLkBnmzh2uOvbCPX4MBJ630uz0rL5Hps8v0ITUXj1pvG8bfPlSxqYX7XaBlU81OvGvKps
T6tDXy+x2ZDfjUx+09UCpX5D81J+Rb8sF86mjyb78dsiOYeDLKwaiH6H05zrOEe7LYh8s3bu6th4
iPPxvlXN2yGcbiNQi+mohqDZI98oFBmjTgNbexohbuk073Yrg0opr0ge8fms2rtBqm7HuHpM8uKm
cNo1rjqreeJr3zld8Cgp5U+9Dyx3nvMrxUSCxQb5mkf6k0nMXUl9eluoNYUqWmh27Fyy1DsT4OnT
omdPywA49/GjKtRVK7PDikDgQMsRWHFYrww8rZoGKn/sdoCOP18EZwI8YRbOCWpwDsyTozwmxDGg
KGxu5H35cy7TB5OTqW6SR24T9+NiXaiDnLZpxJKDVo23EeRZVLwOv2Wmj2kKZRbjjVB7GLL2m+VM
frf021IbEOqHgZb0+qaDohFiYVfOxdPUqbAXagWGMtKoKSuzwSvj85dwJhBRNWc2ggVD5nH0EuIy
KBPbwg4kVSTWz1uaV3spb1Z9jfrX0KwCyIPNJRLW2e0HSwIJQCok4vZ9+C5UKcqaCZscv43HvVQF
vxC+BnaZ/znkZsNXn996bXHVydw3dr7ugsnrInOV47UQdv1W/J+W6nCea9UUkEJ6m3SMS5yvJP/z
16OJmRzvQIqllHCY7KmOw1h0bUThMPaH+Va2xnub3rSTBI0XzIp8pWVvVDCf7bprb7o6gEXZOM+z
hSBmY8C+6R1oqqGEjmxa+ZbzNC19tIp6KQDYEvN3ZJhHpQVPPNbgWUnozBe2ELrEgyENtHzvLAn0
yG75YeXzei7UbVm/fv5853adA61AyA0DtD9mGtdx2ihoI7MHeLaI0OAb6fKq5/lL2pdXML0JlqO5
/nzQc6kuvcF/jXpUCcC+vdbacop9qO2Ya90jPL8HqRdMlTc66HLg7GhVF87SczHw9zGPllwiLQnq
U4hGzHJ2E6cSFZzwQgIrdvDJWjEoo4g0loznKKigJ9/WdshjKWishKryVna5ZwfFY9A1lwLYmcNL
9FjRAEA7D4HZo7GKtulTaeZOuczN9RxND3MgXTVjkcLizezVUi33tlrb67qRv+mhc6eh+qIZbpql
676cto5WPWqYk+AnpWorjDceIquOvbp0hpVcqpumLV+a/YCWQuLjFqXp0YUHOFx4gsWiITeOrBhF
E9GyPzp3ymKe57rjEhkTaL7E0hecoeC4Kx6pg2cn1oV9bBzmHafjiXPwt7bdUARGNdkB5de8hYK6
PIOgvh7DinIpqDJVqgFxLlfyEheuEwD2Lsrh0awglgeQymPcqkI5fBzk6EHjJo/U7SYJn8d+9if0
ZoRaf4JnWh8B24oiQDWzj1ubtQyrQBuu7Ar/iATc+KICdbK/hNPrbDWv5hR9TW67TvZ7adzEYfZ1
1Lvb3OwUv2xRvzDl4WkY9QA7cu58bdF864Hq9w32k7m5z7n2Di2zHfpLqoX6ybdBCpusCKNBAHiE
46NItSADAnfbiX2ncNZVHa2tePQB5CNg5BXWHS9qNS0DzOfmqoqU60jTb586cA39WN2NMqbihdU/
G/KME2/+MIWYqnM5rxMuk5EG9dX8UoXzXYJZaNy4+hrHZq9XqJjRF5inXzNRP5euIqm4ibrmSgmK
Gw0TsXl2rvDe8ZVa9tvK2tTlbkCaHpbfdpyV9axuJ22+UAE43M+sGeHwLPiD3MdBchzXbfQp0XtH
Ys2EC2DLEAm6+SGXf9j9j8/Pw6Nq+T8Hor/60RUUOk1H56GG6dSQqpQalhYSxl5XLC/C58Yq2nUl
x4/OfD2r9l2H50djO19MKX1zIB+/TfatNPhZnmHAoO3rwNbcUkO8ZFSA2F2yYDiqlP/PJEmWOCaR
ZzguFtdpp5vLlHI9B7ctJ92r2dZf8oyy3YResB5ARjAzV+9vZwQggfkW6TqQq9tAqi8A+4+yh79m
IvxYEcYBWXR8zjalmgOqL8TlOSA1Gm/yovmySM1rnYw3Y7lcq721n0JnL9nV/TDWj4ai3mlq6c3a
F1AKrjqqayw9drld3SS6eq1O0V5R4AJ9/lmPwtxf83Q+bCQoaIASOTxzTCOTLPq9XLvmm1jfK/b3
ptnX1q43fvaAkkjro+Hp8zE/nLH+FYNOxzy6MWhVKE29GFMuyGbj6rYojY3znpXlWpaGG/DJOGpV
anGVcaTHWQ0WqLqNlsdFuZkAE6gZHjeBsk5LeMPxTYN6Tav/MlIVncPpHrrG59P9qCsdTZfqGskV
msyUB47rTmDBwqIM+JR1Pd1Ler1u6fUa1ZdRr37msnFVOfqtXoQ7C/bAPGuuoHBA7tpoo73Le+2m
796y5aUcG7QGrFttVl6xiuln1VOGfj/oHYpa6hW5P7eIDvJ9jzZQSifyTS6Nr6rW38tp6Jlh7mmT
Azkj3NjhvFUb81aPM3chLa8lv7S/NqPXSpBaFWll9HgjpNXemDNf/BlU+0rJXyRbwnVaWakj9cJw
rTUVcl69ryB3BlBoo7Xpg9w0j3VfPwh22TJaX9VluA/H6Gs4Z1/KBNEEbXxzhku3jpO4B/lZNJhx
3RLWjMctZltPg2Y2WQ/1uGCHfu1I3gLsdexXWn0dQ4Uul/skR6DiSS4R0Sn+eYT+5/v0X+HP8v6f
n7L9x3/z5/eymps4jLqjP/7jqcz577/Fv/n/f+fwX/zjJn5vyrb81X36tzY/y9tv+c/2+C8d/GZG
/2t2/rfu28EfVkUXd/ND/7OZH3+2fdZ9zILnEH/zf/vD//j58Vue5urn3/94L/uiE78tjMvij79+
tPvx9z9gRP+2E8Tv/+uH4gH+/sfNt6z7dvL3f35rO/6p/jdwfLBm+F7wX3Wb1G78+ddPMCjVURfE
SpOAJGjtRdl00d//0My/oTQH8wEOuCBFixDSlv3Hj4y/IeKgQgaCrCEqf/Yf//PcB9/vX9/zP4o+
vy8Rj2r5xR/uPv/asvx++JPI+7GYQJcC5ROZ6W+ZlDyGuRSmUoczauh19QBYgsoJ5g2mcL6ub/W2
8Sb7PbHVHfbZcGJes+hd1R4MuXWVylnJeLbLfbKpYjpS7bQeF7aZXHuN/AJN52qxo105WJ6+n4Ln
EtWzEuz4w6J2nt1/q8arKvXgtFn5L7nbB/eFdI9RjVPus6cQvgkyGTIzA+IIMzu3rh2ZYsfdEtzN
5Y+lqtyhWCcawnuOK+dXaMqaVJqVCrql6QbK89TS9bwHrzhZDvBgmL9BiEEE9+Jc85pY2+g2lLV4
Z+e531B3kfISgerexaYkD72yTF1Du6/C1J24wNl148U058ZpXovXEyGXZIMHnKvcpcW0DdJ2j6jV
JpZ4BFtZ0d5uDO0mlfN1jIL5lP9pp9+9Wta8mPds2oFbBo0rYdaXFhLy/Mxo1rygktxFRdnQuhGV
80BVkLhJfBuL9Bi1IXmkgJ74BvOeAoDfqnWlldEuz1RvwD94iNONgqF8XkZXYR2ttAn59OCnMik7
Rx95/GVXzKk/hJpXhSA3omQz4q+Yhmg8D5htx+89VbrIdvtuMxiuOTi+suRwNChieoYlYfeauv3c
eHVLfgffbwrTTbDQJGKekvEyhaGnxg9j8oo3OYmmZ6zmVnFt+7mfX9RtYt6GMV63+5JiSZ+4ul17
saK4mLajp/TSVHizSe7Y4ZmlvhjAI0rlhTlhpOUFpeZJ9YuYZWwEeG/UHvVftwzfJV1CoK2l1z2t
ayX0NP7dkpFZRSqy7comnxL0Ut+E/ZGB9xknZ6zXKBIjMKUpnuTcN9Ww0qfJNbGC4FGm+l38L44h
oeRJfADDPrTh2lTfh7oFWtK6I76dtfQ9J4SN00uRhZ6UdJAOdL7ePm+XjYGSmJhWxmdpexKsNKUG
ELg6XvKTo6ApLQGhDcm98ejBDq20YS2/le1L270rUevpYNgaiwXB8kLcZrMgapszjIyFlYmbGtZO
XlEqKz16JIJLqPhKw1c8eLw+kdZVayNSgdDWXmn4KBSJxcpd4hYr49APWlYtWhL2uLDXAe6YL1Wi
enjGgv1TKOQzK+wI5eq9727rHhwXHpmpvXOal9SkqlWFq4Y1gFadawmFMuwKzRqJocmv1YSOoeaF
PVUwBDKXKHXnQPVUUAFpnPqNgRkVhlRlPfninY2sFfHnuOPP2nvFZM1l9rmoXNe0dnFlQyiZ5URR
FC8fujj8HEsZHI+8zLo3m8brJQX3anR/9xK66CRDUfL+2yH+12H5++H4ces+ORvpGUIKE1XFYyg2
jheqE3Vxj6TuL+Bt/nLnVPS4MwrEI0suyDas+jwnRRGuP7V91WUqW01C0HynW7lXLdN65osPsrIb
gf+hl8JhUq0HTVn3UJKrjsurnPpGW3tRlW5sZGblbTWjzdyI5V9jXpziwaaAgX8Xm2yaPvYA6v2y
fB9YVJPAx+PUTFUnpbb7nrGBbPkFi6Nc1TyHL1/HvMT+JQDDkNUJV7d3PfmarwNGM819nZdIQbw3
9UM7qa6UvAc2xWbeNchrFyEF1zTBlT3m3ewZ04Vk8ZhI/s/I89vbPbqX9tacpyWaquzX53R6qlPL
y7WQ5U/OlbR0g6kS17+4jUrJ7SwResQ9vLk24vpC8eKjxX38neFj0xWmZcoV5Aj2UQwSBcs25TuX
BLt1pVxrrPY5Qk12x4szuJ3VXhfsS/sWRHgw+3V73wbCoNVNjFVZrixzA5Mr7YEcXYHDxEWC5nJa
3uXCmOS9Mq5qaSfF/PeqaZvURMbf3FZy70qXWNIiWh89iYPYIOtVPA0VmcNoriWQp2U7o9Cvrxvn
e485US90qqzrUrkEijuqNYvvx1iaaDHz1gDnHY7V0HKMoinv3VFfI7tpBX6Gk1+/MSbX/g5L+vPN
SJX2+NkUEiEgF6LmjgPDMRRwtOVJUoOod8V5syTqzgrYVlG6SStlN+FAVyrzOp3eqf78KUkg8jRU
o52VNL2M9B1gqK1KTNYbW7lVhtqdUwi+UnSlKv2NOOU/zBaX9CVMqAdJ1fdQf5XzrRNHz4mWbAo2
+Rh3PwxJ2QXRUxN3u8XhWtKq3jg1KC/Tu2EWIPPuW5tbq1Nv9eIdXpKvzevG5rCYHnQ0t+Rv9RKu
6v59jBqo4zuZ4CrSCG6Wrp00CN5s0vaK/wivNzNWiON8PeTaLpyDLRbOvk5lxaLt2OSp2/TcTMx7
bXikuLxpJTxslZ0USduOPT/X78lS79VsyxGK0iQrFQXlHAXgnkRmGNGOZpczbREeVItYNvAogeKK
yCeeNhyf1BRlxhcZqFUJijjVG0/EE448kTVA1nAlsTkQ586MxBUHfRM0+/47NcbUzLwEHeZhfh06
qmhZ6Haj6mI9rRL8dClxO1rGuvRjk3WvbX3fLetwqNYJooaFNawqgkRI3jMX64Zb29zWbl9TG8Ps
3ll+6um9VFGFolendqQwRegq6Zt4LhFQ8vJ10XlJ9c0Su7VNBqlQDpf4qMpX26w9MeeamDfHKc+Z
bgaMzPU7YUlq0qHXU4AZ9h6nYJ+Ktp8n+C0bkmfBxtA+wmQ/SW7dhTsNno1RN1tFG2/KcZdgvSRr
8S5q7VuszramVXtD6zE3v+/ftCHylBImN/C/DnWAMiRZtCwvaDdTudXjxJ0UVBzjeV2O2SYph5UW
1rzhjWz0myW/RqptHRJWBoKmrvLbdbIqM94gIJTle8JlbN58xOWVjWxym36jyUHJM3UD80UJwlVV
/ux5ioBs05yuw7bcinCtjQk5TuJXaYrMXbMd2TQiIhn5O9w5ecleFiQnlaTbzHnlBfp1WT3UCSqH
JEKqwVpMwqe00EgVrwY78ZMw3HVV+JQpKj6QLAgJBR6dffU4KNN1ldKcNYabLiQ3QKJyaN9H+7tK
dq1AZG2Na8u+nu3Yi0lr7e/a2IPtfSp6OieMYJNTs/BLJjcNeyfHsGIWa7nBQRAEInkgiD1Q+KPF
P2734hwYRsifSM9JurqBs7A1a6hq86tIRchunHAGl9O6MYTcZQi9ipCn1V9YAYiKb4UKbeVqVYQh
ZOJWkCH6SOVCoO4i6EcG24nzwqrDFWlRaWHCR7TqDcU3OARlZ9uM9TbPG0/rYOiyyxqWyyyy6ukp
776LSwQQio87BqZVK0t9TxEMFLMoEgUU8HsgSxgDhystf+jbd5FEjfquUNc2w+hk4ZET+eWCWqNF
90ka/h9757HcOJat61e5L4C+2PCYErQS5Uj5CUJKpeD9hn3680HVfW6KmZGMnt9BV7SprgSBbdZa
v1s102uCMftcFFsgZsmoYnzH5O7eQu6dMwwIyx9588SYA/v0VajXW41hUuwOK4bTO6uMbhvcNy1+
T6csJyxqG3fVCUa7MiXsHE0nxsl1428r8+g4Bc6Zj1l1vY4jgV9kgk6uX0M9XyppTguz1AkDSxF/
zgcVzO1/GgtWw9w6uNyiiOi2gMZejsTOaGDIa3cmpqG2paDt+FD8biWe3ZRNKO+iwROzC4P9Pr9z
vaxosn7UOec+dabbd6uup8hO6u3cUbUivbFxNLSqkctoWhjYEkCJKdNk0w4QbhkK5S0dC4480CFu
kjrYFJxitfPqt69FZFGl8/bY9fVr6kdeVxeMV7Itn3Ux9I9t/CDyzwhTmVlcPBv1zmDBbJ2rdrP1
/5cWWLJ8Q7S/Mt+WlPRAhMKLK3sx/2vIoAlKYzMw46KCLMKLdGoZU4HRYIpUolEoFH/laz1lDxga
/iLExy5nn49A3Tbirkou/BDt/L3bXqbhuzGtbH3j+6+RSTIW9jb3kop4/tZ9Hm2sYwrE0Bqf/3nY
IgEGkQeh3M466UpigIzHmYPHWEY7WWsbWDxfsl1zGDdGlfIV+4XfLGsCUpnmYdWtrKv50lU3hfhU
k30gcgxz6kVVXXVpv6bK0OpVgCmdZj/l7aImS9yQOH431lUevne82ujBae85WQPAmFZL1gwmNkAf
0c/QxKI7uVSD+95As91cKpybfon0Uz4U+v0Qvykcz9wAPtuHZlXuZ6Pq2einxryHwMA8va+GVYCj
V4LseuuHu0QAtV7L4mbkBGyWcxE0f7KpfbRXspCemN2t8fjoomoZOHuyvmYD5Gxa2/2bi8tGEbVe
oq3NsOTSw6krcBazzWKsiIu8J3QWB1GdRMbEfVCC6mYa8sU0aUtGO6Ah6sZV27WsLC/C8MmdKZWA
xPO8o8ISKTH5BVWwDnX3frZOEuBzI3vKjNBtI+UGP4fJ1dy4ceaJ9LWk8JehBwH3og9Bi2d7fCS+
zr7mQrDrdC2Ajwy+SAne/xT4G0WPvKSeF5CyakC6CrvlRE04BS4HpeGAwZAAsXCA21sqtv70ZGr3
uUaYJb+ffWB0L7b2MGLXOnuO4xFrBeQi4WMFOK+NQI5Y84656Vl+67nY/2htv2oRg2q+hATle9Oo
UR7U2Ac2q8k17vTcWGOqsrA4JLN4L7OnuiuYJrkL/C1XRMktZhOP2XCuJ4ByNh4PqRsNIT0b00Os
w9Y2/vgiPc5/cE0rWoUYp+L9kWnpSncwhO/v2+GzZQaips+Nnu1Cihek8VHAedgkn2J6zoqtrt8r
age0kFF63Pd17Gnap65h/Y2roz4pq3SUfPCIa+hzXigaZ5PwP0m1mL2NMli+4zxqbjazz05hfU4Q
AuZXMovcawTv87+3CPXdItxf8L9bxEqODZV39Jqr+WL2cK/DHuN5tMzidY619APWRJ0uXYojuKcr
UspXCDC8Wp8fZsLKwF/VUcikKloMU+Tp2EyamO3msLx78uFqsow1rVzN8OT896eMaxTeUYyDPmkC
s7WVA84boCKWaGaSkmUXEsKatmwArN7j1ksTY9t3PCjWg7PJO6DoVuF0mENHZfU6Yz5M57fzIaHY
mBuJfYVDlomGpZ6Pd7ddG7SEgz3cZfTu89/m4rUVOZhzSgNL5W5dkCnRYsrV4cWgGuEGld7BaNK1
ZeWvI2Cq8CmN5dqsPkezv2qYSkUMD2K4EeDMHAFcFqO2d+ubNM0Wc7evO8OaGgWXNbZEskqZq026
ss2bHm0upS+CrizRvRa+iwAbCePHLhhxylhPyXjZ1sFuitTXqPc51fsVcX8gvIw8zfYqpx5rpoOV
uBhs9OsOuxCf+V5kPDZZvJ6L3nls2OhyoVLnyeIOoJmCSGz60t/qdrieC8+k4SrGUHwe++BDuM64
zXVbwTJpWvU6dQbpIb14q2EDjS3luFpuQ4pKruxFDyGFpWxNlywH1d6aaKu+ZpAD6XKozhvBBIQq
LdLFBktdEgKXlTXnvvjwqJZ9damzpsf+Rzzfp7sOq0EZfjQDIn3pc1P2q4S5T2Ope6uDgVdfu1m4
nmv2EK7Kx2T/ACAmUEjs5iIrVfytnJKN26Q3Sl9f97D4JlltwiB+1DUKnVBZZnl0+Oru/j+wcA5Y
cOmq/+9/Bvh/ABbqJnxL0/+za9K3/KP5hjHM/9d/Ywy29i+BVQsg/yxIwKj2fzEGS/sXXFF4cXDC
INxb4Bj/xhiE+Bc0MZJQXEPH2mCmDfwbYjD/BXMPI+XZZY3ANFP7bxCGLyLc/xtJgOsKuCFfhpyu
RYzQ6UhCWOFYZ0OQHbpYfYDF+ezKnetvpqTNtpaImW0Ww66X6S4EydSZqUEl5RiK0h+ZRZMYKALT
r6q9hCv/o4IjENZ+u45Gd9UEDf2TYRTrWDGrZUyy2532smtMB67B3B0GkvzQoZ02ikv/r+Z3PX+k
0wNp6+02qe/l4COzN1vOiAx7+qh5ievC3ahNQzkmGEwBek8Apq+wIGhuA/z0MjWtlo2SrIxuGL0Y
nQobuLqQk3HXB+wmG69ithX1ZCOFXHQm9ukM7vkKJF1Iuho1dHVqw+C+tmDF4/7dGuM5pFqfCQYn
r3y2/dQZmKCkxzHv+2RG6vYUNvGYHLAtecgepxGyg5NfTgEoeWVUhAI09Udn2DdZUMwP764DXSa4
xQeKp/e3/sCp3cbDJXZ/d1as7TO/Ka7QrpHp3iReJ+pjb8XOzhqmagHVVSxTUT65ep57oa8ztRvv
g3JnRNntL2v/D/PYE84lSwkmC0wVCxcKrMpIpfr+u7IgYDoR2cZhcCZK+uldquI9MYIdEoq9aRV3
/qhsx9b54Ro3msivJ6nvO7u9JDSNcn4MPJ9AhL8/0ylC/88z8f1gWwqGxPoJfoYxhN0ZdWQe+vLW
qkyU0CurRYCqh+a93qmPQRDvKwMhVDY+G5V+33elB/DnBUW+YYDgmTLeEb9yYYt29HJjfMfg5FLm
5rOuwykMZXo9Ds4Kl9MzULL5fXz3z8tEXYREZBbvOacuWbldYQns1NYhItAti7PnILHxfgtBLxJ8
wCgU80XRK7lnD8o+U2k+0yl7b6pPfMvYhOFbb+UfSEdCL2GgQXUYNO3cGtePpa/cFEhX8bfPZu3L
e5w/j9k4eHZrOauqetUGycZOmk0bFRdjTuYG4QEtCKA6NBNTqOG2bOVbYnPJjjRuUU40pi1GhRq1
u1VchxJtHDKv7mkATVFYXtmLW6PPXoIopUAKiVJs4TsFBCN0o9gEUnt2McSx6julVI+Frz4q6rl8
+JMhMu9T1+ahK8sAlHdGVL8vzrrTOqbnVnhMI9eEwdQ9By7TJN+S0WVm4t3twokyXJzSx2GVpcUL
1SKap6gcViLOf4DKIW7uxp+l2/+wOkpQvGX52cgHIie9IIRNockpbrTE3JUdE67JivqNnxbrIDOb
W1qaUTEe68IECIjscc2IqJXm0nfqNx9SQGK1L0OrViBKZwaz2sx7+XbazLmW2BnjDPNFATyZnkul
mJpsGOJjSNsncyZEU+de10V/cOw+XZSNAIaMadg0CHh0IaTgzOS5dZsWe3gOC6dFY1k2L6zBzrMn
+omwt64UX5KV1r1Aw3j4+5b9/XjkgeGIG2DvPLn5Jfb+BfLGSzAP+1GPjq7GGu9L7SYx76ZyZxbB
sa3DjbCrHYMcUiAIaLCH4LLO1CvozQAB03XZ40EfZ9ZNUPTAUZyAXT1dRT4YoMiN69yxNkpdHRq1
okvUcca888FqGie9dur+onMkTgmJek5u9ttuhgww60YFdAFY6bBVv6++geQVUxb8gLpNP7ohHOlK
rPdGlQclDt1lKtObyYKhaHPtKJCcvWiAwCf1BO+5Huvk0Vq4bj53qj5p8Z12Gadhvej4G7zS/hlZ
bgUvDGjW8bV9VMDGMQMXR4camnvXq0s9Lp+R9GGL6pIFoFRrxSGARJvFffYczL4danISB4MIkVHR
+k2tFreB2VbrPCdl1xpjkkksZuB6BUkw6eptXRXmLtaTdULOCf/1OkgpfkWUH4MYXKqsrdzL0fpo
9mbs8FuttKUeYabnl3d/Xy2n9DQ4y3AtMJ5TLdtCb3R6mY5+X1tNJtRDZpqvnS1voVEyLRkravWi
NJZ9g/sff0OG+lm31z4pcnmUr4cyuNBgkKKffXOywViJxH4KpPMYuXYIpykwvEwhO2XqyzO85ZPw
XWh05CSgOZ/llbMc3JrLg1/WN27IvotQWBzSdDwOTuDFfRLDMYg2iZ2TrpU/GwM+uvjolZRH+UXk
t3eFIvfSVnZxpi6NCQZgEFmMEOIAoCBYm62aeX9/r398ypksPOthkItZJyvWad0x7ytNHIqxn4EP
JsHCqBmmle+VflQqP95TjuFqFrV7UzBlJ3tUd8erUdNLWAhEu1qORL0ZkgzfGReqnr7F039/us0v
07VxuSNHD9bNqdKrSZO8H7VSO0xJdJFUYcFEPEs3wyD2mogZMhrA5Fn/Oua0eEEAES+BYSyHK4ZI
beWuBVcCw5aMjjbocHVWBw79TGpeSzKvtI3XKDjrE6jPd82vR/I/Dz27maKP+119I8cojvzMFofa
dEMPqO2HBi87CkpWX0kvT9Ze5YwOB7XFs90HcXwbMTX1xgI+ZZGunYxOsNJbqAXgEqgaZHHINXtR
uaSOaipjnr5RvSBxVYLey23lDldWZx8gphUebgsLzQhSAspHzgMo2Qq0XogozRkJwFdpdfIr4U4h
Aoc6JZDgnNy4bp53meJbxsGJIAMlleBgFgehlz0oX5Ssysw/KlEl8dIcQgQbd2YWDmsjxGEzCng2
q+5IKa62rW+sKDg2batfoBG+wtn6ImzLyyasL4Ox/AhaDU45r8f0+SHJTINqaOiDoBW8W2EARspN
YwKZJ6JbZjKZiPIBBZ0qa0+5d84hTpvL3O+/m14POtlsh6Ba1MHf93cztp2l1qF+aGekgd/nDu1j
zwJc2ZmIPV08xLUxLTIzDDatLHYmTpheMBLcpPnDVavwbYouSjfitsNtYYnC9K2QWBdZNi1Pl4aX
/NM/w257ZsP/vih5bPpQ+IvIgVmZ3x/bkFUoKFr0Q2hNG1WbrkNwOXvpwH/qA5s5WIvdX/Pe2eVH
kZgP1mhcN/54Y/jiXB9BO/zbC6Ts1eHladDozBPkOnIGgXgg0Q8zJhqa9aZx9hl4+qIjKisl4WeB
Lsjx+tlIvxfgI61CZJHJC46MGygE66DQz1nB/emr4sul4muArpaT5uShfAzoDd9NtENHQ+V3mafG
BYE/3RM2G2LZGDAPwvhFzfx1qqgw3hSeN49Nk2wD56Hu5dM4sdRIVcUpr64eXY1YaK4HZIRVy6mv
ZcWq7O5SY3nms542mwi+MFvBAQafE7rO09uGNqxrWmvis+rOQU2YcvfQZchX/XAAahbFmCJ0s6yN
DDmp64aJtH02BeBEjztfebPjL3ILzmkDicPJ2ur9kkmklmuHsCD1bplPIwTj0Ilga6FMaFtrpcT9
nRngzOUA1w/O59/fwtcU42RPwnyePx8acBzM5iX3y52boT8eRnjRB4iGyO6L4M61xl1cw91yWgx8
dPuzy7oEAcTGVR6kVlr7LE6f3IRgvEgkt76Oqb7RQVNzqe21WN3G+YjxncRbS7XDBfFsLiNNDi14
B+vJbh6nLLbWOpixRGJ95tf8YYP8QzNG1AXNQz2pIDJXrWn3ufSqXjM9130IcFZavMdD+l6lUnp6
PVwLs9vpWJS7ZKzKfFVQ3yH0Jsegb7hDkvpdU7MP+BMIQ+KacQvMiMp4HOpkrYmacaJ25bfGORHo
aVOLrlbnE8w6AsPF5nruVX75DKpoiQOpKdYCV/VEVj/GzbgnqmNvVNFDE9ePXIuEOogzJde8vL59
/a8/lhIcOhMmAKcEoqhImjzzLfVAdtExs5MHqRuHstZXGZE7izJqD9LNz7Qxf/gzZ5K9YK3Nfn5f
IRO//FQ/SLRKdzv1UNv2c3hb1bOcWFxqc5WRNu5O9mejqU47Pd7utz/yZJeBAwQCpzv1oGTGKs5i
bH2ZsiXKZWo315mhk0BynSEQakrgl8xaQ4s702z+Xtkwk4TgZBDbKTSsIk9WZmpmfmE40XTQ+oSA
XH+HklQQY3fhU7+TSDANG7IO+0axNlFF4qPRbVrdfTaisGW60l4TWbkb1V1V09rpuQYZS/vZ9k8Q
ZIZFWmPiJ3wWrFoKT7MgkDSm2JGp4S/YI9CaBnk1OfaFGIZ8kyfFz47RpaqTPnZm//3hRfNNWU5i
vubdUx9MrI7YJ2k1HWRaXLTpxoKmvTArtG5W7e5lQkJxHX/2GVeAZSOpt+5T6egLs8Rmruj3YrKH
hTR9QL9yVcTT1mpdMGiXEUQMQ3nSVn9/3t8GcywMWiMOPwI6BGX6yQggj8OgieG+HjipV7B9iKUn
Hy2F9uOTa4HPefBoNwY8Fnkjhe85DYrkTD8UleRlm8RjBlN1SOv0DMVQ+8NxYKKrpCnGEQTlxMmC
9VEJqZwGrJYUU8I+Aai/bJR1YvzolXaPHeBj02FmpAZvDlRa3zRegxHGhi/Av4Nd61LaVxUshlJU
2w6tJVvt1hk6pp6JDyLqJaPyUKmkFCjm8OEqxso0/PuQdJxzzdLpgWwhHEAbSrgh2lDmjCcv2ChB
aM1Sn45RhkFUs6tL8icb4652+mOR72WRXzhJeKmKdN3n6pOFkyaxoxBJ2klu/8uPPT8LIy6Umzgt
Its6Kbv1gXNA7eV4bCtytNXo0hlAlsZmOxCe6ZRQD7pA7G0RXTZuzBnQbhuf0HtV2xVJuqplc+aB
vlbXr6fv/EA20SgWAANSttPdEuUaY70gVY+dnb2NAXBb1sKtDEekYPouNQSBTOHKpcvEqv46kvpK
l5gGTjZRSYN5kRDWtTBTOOB9Gl+0hRIugFQ+IgjmjTSvrCLaMBq9yxt9pznUhhkdqja5L/PZYKrT
HsZ5pik3fimeWpsLMhNPKhDF0LRvQ874NiNGKLMXZjDt//4lrPmrf//hJhU15ogMxU3OipNVkXdh
4bZ9n3PlhNeFmMudgu6SaJiN3wQmOSIvQTLcFIY5Q945AR4DbZuRMmYzi5ImKMSlHQ41A7cMM+8c
T7VMuJ4LvX8w+HZahvpz7sGZetRN0y87NL7rLHe8MpOPtU9tM2RXSguM4hcNIbQ1NDeMnOqwwD5X
ySVItLiYMg7L2rxG3AAHKCmP4ZBcx0G5t0EuhfXu++OHNesaUK5fOF3PcqlfVaTsgPCkr5qkWZJs
CUPRb5HR0q7DEJg5F8NUrHpj3BllDU0kO/795c5o2unLnafjs6vPfHqoJ8uceaySh+3UHuEQ6O1b
oZs/R+YiTtEfm7LE6KUM4S+4+Tof0F6omCMncZdzJJTNOqx0gGxjppIcayNPvYFWNEvMn2VrQvfO
g41a++Dwcsg9rDyYtrgs1MjA9tYEeyGHCpJ9/9yV4kU14wbtg3+vUe6lflIs0hz1iBzVJ0cON0F/
M1QqY5NUe9Ja5MVDPz1gULnGffW1SmIo6eKaVAYyJA0x50ZPzWxe2ez6mj+jyvlLmznv0piDVTr9
tpPW3myMkaHzXUrNvKiNoPEy7tFlzKYKi2IT6OFDHsyM0qB8spyLPjWsxZSo/CXgaFTzKyXi/TT8
wWCST5MWPPl1flf6NuSUhnjkVtjvZZBbazWCrm75I3RE+0rXCMPy01YsE3WaVtmQoPCEkZjJD72Q
BuSF6iprJK1Memzj9DjAA5nUdleNxj7UtDPWvsZ3tjESK0zJYFHTi1E4oJE62VuJlmdGaMuMeSOs
q5gtk5TSi3N2kdUcJKAew4cn4SPGcJxIrPvSOMa6BZ8kucl0BkNTFB8cSHXWWF5ELUtf10swS5uB
i7Ur+u4xsnemL/sVtjC9V7jWu8FZXjrOlkPXwjnhIczazJM2s4u0YXXlBrMnHd6wlBZBzN27UVQb
q7/kv6J5lp4v2ocQOiv0Hvz6HNK3jYQt/fdt8fW7v585tm4CD4PCAThzHbFtfik7XZLGhjqy8qOZ
OrvIjHcVfIcqrJ65M6CeSe78rL1JHZSdslH2dPePGvkrSylaFRhg3OIge6n3rgPzuLSgQkQpCR7F
ou35eX2vrmOhvg/6nFCPg5+LJFgovrGOzXLt1tabLEhfrzT/IrUZFuL4dG82ab52pxwJBfOLoU1+
ZMbwNEwSDmG0cNCiJG64aWyaKM1EAuH45bIqsJc2Y4AkLHLoqa7tVnuKXcXZjmPwaWrHzGkfMKWG
d9JniC0HOBlZdx0q7tqct0zTFCpSJxBePV5BtGXpG8MH+EWGFnTV2SEOPTZnVNJM6yT0DS+OLlIF
V4KyG4M1lfPbQDUx6fqbA0skHINb4cZ3SnvOP9/4/RCbv5ZLQ0o0HhXEySEGN6UvrHLIj0Pp/KTV
hKXJ7zQe7Vwj+rz/qGWN3mS6qMPsKhmSQ9pOF2YEOwy1Qp2Gm8TVniPF5T/jO+EMH13WPqSZvNaK
bK1qDYneGR7hZoacb4Cb1ST1Q66nEq0Jjoyo0Lrg1rCZ5ndwOYW7t9zmcnRUwCmTLtB5qozhoXLJ
ETdyawHbFXZrlPLC+9rYOH35MSnBIvDhKdd6+/r3hfzVkZ8sZEbPOtUqCBCG/ycb3E9tTfpKVx4j
O2Es2mwi1b9otbnQDuFpWyWUXTOJQw4hFFrG0O3xZyghrrvuMi+vOyeAlBe8lDObuQpqSnNrfIgq
6wYTViSRYfPaTu6t2tDwZnolFkFxrhn6bYTOGYUCA/4Y9m/OXIx934vQ7UolGM3yCDkPfaV/Vxb9
UxLo97y3y9iOrnKm6nbp4n8B13FRVv4doG2yiLkDiBO5NqPwQs2y99EML4YCx57+TGn25SLw/SXD
1ZpNF6FEM+L/ahx+OS1U3PfovuPi6CoJ1VPzrmOZtBAdhMYU7rWQ1l0MJ3VVGmSFlsYWbBZ390H1
CmfeQ34PFI5MXPXvMIZcChuOZRnZjLAHplvuQF3DiQNOhcfeBC7jhfBCzIS8pb8vFjHvk9PfMY9b
dcpwzr7TiWFsGAg7IZ4eGZtf9oy56QvG1jMm+yHq2g+EExBIu3SnTd3NELNoBmeJ/RzhSHHlYwF4
LiDljy8WmgCaYog6Ftv7+6dPFS1TMqfOj50ZXFa1fu/CX2UMcVOM02t+mfjasaySF4KlfqgJxxJe
CWoZPyaJekvXddOi3KUmWZW53GQ5w/FU2ZS121C6uVtRN4915bhrSy13bZCf2XlfV8TJy3Ro4FUb
Q1kbv925+/1lUQSw5hK7GKpjmZZHNSivSyW6KxsHvxDEN2Yo7lOr4pG8snxlfv5k5dpnay2E77/0
Xb+OzMxahCB91Ab9SyTqVwLjSo/umKsPl/VFX8/li/Yg45w1pBrP4OaXqZl0iyJPbm3ZuNyuiOrC
uv+JZl5dCHua+dJhvfFrcdBytJT4Ht90TR1cMlJ4DFJCGcwmwyitQVBZGjDqWvody0bIKNHrEou4
h2K1btXy6DTJziyj/VSXR4IWrrC8QkTt3+WaSn5g+mr1zI7D9kYqA2RizNi8eFiYyjBCAfS9Hu4s
qr+QEXTCpDJnZpqrsD7NEEVa32diPXWwA4lwuAij5q629H475QJXvUxfNST2LXNuqWX2gaurDr/Y
2lmFOXhR1G1c3yS7JcMbqHDvyNiCk1GQD4DNq2zkBuBdLDQ3eBfoby3xs0/Tc5G5X7vk+4fHmE3H
4RjR+1xfnXx4N3bi0o3H5ljpqLInROQpQg7DgrXaW+HKDCB79Mmor0oJzbKRzipRSEe1QnkTt3q3
0f3mNvZRd4+dZVEHty+F383a7NmIMYpfTB/sLZEYwVdO9SCdVkBN3+ZpdZ/YgMbMYc1lV1SMrQjN
wfbElvazUpeKR/x7gSPb0R8o3AsDNxz4TQSQYAtrA31NU4mTGvKOrkVeUERPaVtdMpoFB3J9PHk5
lVw12rVpEG0Ii/ppdXJcJZbir3u0q31mX/lWcQ4G+npbp2/T/TKh4xbjZDo5/cswz3A4s5tjk6QP
VoCloUkSq8+baXXsMQaVCijG/dgNgp+x0xxR/1PAzrTpg9pwqrqDknpGFt8qhRWC+g2w6tTbABot
pBUOZwhdoTel6tIeEujoCN3DatK9IobqDIa9NPGF9oaY3JC8149mG5+bqZ/iXEj94CdSfuszuMCg
8+SccAvZg9M0R9k0PnLbmfislOuk9bWlNOxt0U46ii2cDROIQEqlld7EwsmLeJGPznIqRpw4nbss
GG8rhqIOgCSqQMrxiijPWa4kJmkvAxNp2d+vi6/a4eTTgBlj7UmEJav9lBSWJt00GEpSH3OzO+AB
ZYFOes4EsX5Ii09MeX9i+G+FPHXCa60G+jYeCYOibVxDVe75amOEx7+ks9UqH1Zy+Nk4CPH+/pxi
foPfnhNzYIPbmdkYACqX2/c37DNCzgwn5Myb52NTET1gcH41ujU1qvqUwxlfYPhzPSDOr96C+H4w
zzqp/lah8ghEfTJLggWAV/AJ7MVc3nQGZRSHgbpzAbXyDp4lxnEFc1iHnNNlvpssYtursF43WoXJ
gZljRhBe4XchVpHzzqgRgnwobhPH7LwYKU3Qxmeg5q/cgNMXBQ8ALit8Vus3hbCVyVaEMwsgDlF4
hEMP03OhinpYZ4aCSK2rvXAS5HlaIr0IUuRkva9kTFKizzFJ3tn9F25KoZiJlmJt+FGJksXq5NB0
KHULs7iQhbUmvAQNY4NIpr2KGkCTvHpsIu2yNg34i0OIAMq+Gh0cGFKMdxdqgS7PMMuVr8a3uUoJ
2gyOsr3uWjXYlcVmKhzqI1dZC8IQ2AE/dCd+CGdpsx76lADw+ZPB351ZU7/tWj4oUxgNbTwJgeyB
72uqt0O2dQyOKUryt83kIXL852JC2h4jNHLhE9r+WkPb0SM3C7EDbTvwiyJa//05fm/gmd3gWc/m
QwhtYPn9/TmscPL70ArVwzgWq1gOm7aPTYwRG/aVS1FPcpq+tg2Sl7gagqEjFWYW+iCX8UbtSRnm
VjHuP5qOWbqj30oJB7hSU+E1tX5R+OOIqVekLIOMmYd0W2ZUzsqJkfEqN43/7jjDvpeQvWIRP+hu
4tkZojDXignz1lmjOOcS0NBYo1fZEUI85Xly+Miqn70mw/BpFEvD98z8LJ/l91tDw54PlAq+KrWj
+nUk/FJ82XqStaVplEe3p4qi9PMjdGpy9CfkFs4tuPe1HgU9sqERdan0tYXLEYwcgxrWiAhlakp1
07h2h68p9C0Z3TAl2QzKsI2sDLV8bSwGRfF5ox+O6DBXwe5JrZWPPla6beRGL6JOX+KKUK/Y1nFB
OccK+Q2L4AwhMhCKH4SdGYk9qYzxY0v/+YE22Wqenkyfje0sKqybSE68F7OzfcdIPyjUFzVUP2kv
PU3BudnIC89W+7WiS5wEx+nMWft7vwm3Hf67zZ0APes3hLjMuGqz0i6Ohua/uXJA9Itrpodnt5um
L0XVOh7GNW/hOCzVSIYbnewe0jWv85iUx0GHbtKg5AncdW4xDE3cDPMWpUKZxiLTxoKULCtGvAeJ
zi5IahGR+3ZmR8079/shiI2RC+N0vtsIOjrZUUIaGB2mZXQcfG5ZZneZusocX+HQxQ0h7/FV1yPI
+ORVJ8M2HaYtNogP4RDc1KPyTGGxrDpUJ5Navje1c0gL7eCY5cYpmV9C/Toq3UjEerYZxnrvB/Ze
9mKhJlT1QxrfjxAr07y8adX7XG/epxKrGsfnmPPquLmzACJ1q/0c08n3Ipyt+OCor5LxIhoZ2UdW
8JgjYhkr/5x73VeZdfJWDKplWNQzk+23DRVNgWbEWhodpY58E/mYU6shiHjJcKhlOmTM4t5l1zN3
kVdDGV/LyIgXUYS/rZliv69ArkCH7WQLNxqfM7SWDMmBJxz+AfT8b5Ud3MVo533rB7JC4jdkuSTm
KAYCRIvuO5RrA9AGAYLI50b/Vs3C+yRSrgc933WxcWFUw01JKzG01aOBnNJIgvuiT656qa6L2r9O
3PpaGnIR5MFFqPbbUe08CP+bynKvJ9e9S0M69nwMLoZQbks/hd6bKR9VjrIhwQRSZxBJSknuTTF/
USzzHV+IixgoILBmdqQ/JLwMkHAzfZ9oOyCKo9MVniPb5YDqZdKJiJ0KeEvTOK0wqnmemmqPCoxP
2FsvgfjpD/YmjyR+J+26GcUzqTYswqexjK4jdGiLcrReHPFgxCa6sFBRPTduPvwu3VY6HpIGBEEo
UaQnBZg+yAQdrsCBWudCLQnO0jJkuEb7Gan8gUGRXZlG/2C4JQFi06LNt5P5Pig6ftv+QcvcG3VQ
nw3KtrLDrzPma0S9cpgq54c/IMpMb+pq8HohepAmHIACNdQIeaJmzsQ11tRvTVa/+0P45k/Nuo9G
9FjIO8Fs8MKZRxktOgEyfEaMjwmDFvWTU+P34/vyqszRvw38q5sqdLl2k+JiGuJJYRViHaMcNYns
wCbJRluIkFgQlrfK09b+H/bOZDluJMuiX4RswN0xbWOO4DyJCm1gJEVinh3j1/eB1N2Wotok630v
qqyylCIjMLj7e+/ec/HaFk8JHjLM7xhaQu2kkDAmFHF4qKlmTsVkZPRXfDCVZCvGriB5ytEodrvh
ECSMf6YwSGnU35qq0XeSYF1blNUJxM+RJ+8tlaGzV7Jig8hHbJ19/xEP3WtXepsykzs6VFhx4aO8
VEa37T1vRYv8PlPJuyzsWxSV10hGzmGiLwyNOdDp1raa3jGgmquQZNu1Qe9o7W/iMH2IwU/ELRyH
qfUkjPQRizW+vJQJ8tTS5o4y5hRB4qxFPz96kK+ysniNkYCv+tJ5jOIO9nZuvsUlW26GYxCBLNfQ
4/mZChpngX9NN5PO0uRlz4Xw76OYePakQNbb2dXRDMoAbXrorS2vWMfNIsCywi+WHZ/w637Pp9c/
r7U/Em5/XVU4lSvKB9pNHGM+t9ntjpdE92N/bwpj70o89xEvOi1qiAxR8NxNtApCjsmtu8lsK4ID
ifMkMXeFSD565tgUx6umUV9th/ev6Tiw/vkDer9NpMVSwi8Oo0WOwYb76/FqZrDfGU073vPM4fH0
46+qFFep5Y28xDi+3YuahCiKLvndEjxjZuBRfeZYGrysvzJI1vUrypyqFwicenVXF+VTGmIkLqoB
NFvmUoQOoA9K+PQkCOwbo4lQcCQ3eZQTf+6jaYt5aovZhqZbT9/ZNKDPyIuOAFeSF/lB7SRf7Roj
/xy5Xz2bA4DvGjO6iPBlRBSxq8eA6YohT0jUXw2juA6iiSRHneh1BVTLZeNCnCC/K7uL97papE2R
/q7Cca9SRwLHC0kaclCFOpEi6cxgybBoshYMXgu7mo6mfWW6hbGOhAGvIL6yA06AXVKj2NPC2Zpe
eww5ocMg6GEITPmDF4QfgS9BdgxfjAHPSzQ7Dt+lpHTv92GT7nkAy308oqlSdvblz3f0E49pgQoS
6oG/CmQ/FkIC9369o/0ErdyYNHeU5EC/MNe6db7mWn2dBHLleEFg2P57NlWbIhTnMjOvxrY9yI4T
lZU1u7ng3/rLR/q9loBjDxqRORyU/d+EmslcpIbvDv390O4M0gSg4IkjHt9VM81nNi9ucpidsCwz
24FWgy1YIHrMv5K/8edP8psLgIuDzNF3aWcTWkQz4teLox2nMfOx7+8t4FpMRDY+JiNdQ3tpvRvD
fcTfNGAlqQgMVvLVyB/zaNqHRrWny5W01m1ZZTG4g3DikbvtctYxK05p0Bh/eS9/UIw/LRwuORxk
RyFtNX/ruJee12Kc54O2SXjphit/QNlbxDsrpDaZ4uo0ODxUVk+rzW/SUxyZF7PV0ZgIvWxt2i4T
aGLEs1ZHq8my3/58GT3BZfr86Ti08AlRbFCAfOpZMXoSNa2R4T5qxHZa+p/pMaOhs7Inn8weCbzb
FfbByIf7ETGkUtHI2zK22yA23lnNb6N5jPdyDpn9MYO5jNuZoOyaIzCHs2HV9ff8RFQCKn0RspUr
PcxfMi56ExUZUqnxIAzoJgVl4SZXz7bmKqguPfgqZ7I/Yv4sYZikbZZsRXlpcbyOrHMVq73TUiM1
8jAJfLps2rjt1YWhOo+gQX0yWlxwEVXOmtCftxCq8i7uqjPr+jG/KXjAVyMwAmARNYrc9ATuGKi2
H1/oKnmI7YpThJMcgrE01myFH5Zd8vNHHAP+jHG/KuatdhkZR91FK1rSz6v4Q/gZILJiuizqbM0X
5XSBx8vaWrL4ixb0R538+Zbht5SU8w5CiM/1vOlHGMq7iSsbF4BRsqXcAGrlB/Ib+PmP2S5eijh6
qzwa2RwV14CDPgYDNl0SHMU4v2UYgDBImLdWkTOL0Ccxe5tIRBwfc3hcieQsrOUmCGvw64m57nHW
btGWgJjN74cEiGegrk2LH1Lq4rlkJI9HxB/XNuyPWBu3PSFDWJNWrRN/ZP4Cd1CX9Jix+1lQqJSO
3scM7xatYQ/bmX3UpcrXtjeUDJjtbZoNN1HbXgmPUZPFRmoH3KUJ8MAMDWCox3ktSd6mXpeHdsiv
nJxWJPLAhzaojo1FfZ4zn96l7uBsUmSPf35ffqu4JG8x9mwHrSMTPvWpls2NSbo2iNEHHQenMHfe
TVe/DHXz5CWkwtRp+JdqRv22q/MLkc8Cn1WImenK/brMUVbDJ3St7AEtW4K2h/36rCI8HLI1rvIZ
oIo2HpUBb9gQKCPHyd1xREjXoTS/iV62lxF4GyXOjeUP68A19GGIrHUsYhw+/vhANsqb/WR3YEuo
IRmi8fono3eR5dWt00a7MisvtJRXlc2C5EbIBzOkAUHvQnowMJMNc2dsWq86945690UJ1GUyyVwO
6IZNc3RyJOVfX3p/Wf1/P40tl2UBA/LMMMn83EsKyZLxigCysyjntwEpPnw1vpIG9NrlivVGthva
EsOqWuQPQbZL4bSEnvWuBn3dDeN2Sdmhm4p4JcdamxqIf/78pPw+C+YjOkgDaS9AFP5NruSOs9W3
rs4eArcE6LRQE7PX9G7qymea/dd91bxgLI3a4sacrhsnPwVFwYzCvK7KliE29aC5Sb3hIMrwb350
xhGfl31J19SyBbNqFhHMor8+Vgj2WasiRDstsF+IwLYIUBZFAazSIXlzxmqn+0FT5+ega+jWMIDF
Z8RYB0fN9Jgd0wmiiTRnoGgv9ED1dkya1zQcvrUN4gDW22s1OlctBWqGUo4XOwNcg0xtFkm0ufKT
5ilps2lr6a+phLjnThEYVZdyvSE8Iw/1XVdXz9iAbMY91jVwM7CqBS8axlVeShr0eBTL6jlHtbSW
s4v1uA1wMiKAa75DXyNbDp4XsU1o/5vVQPwTcCLrWtfqgqqa4auz9drhnGr+Zi7lsIpivmRDh1FK
7HZJFeMorV5IEx9WiZguzAH/puHXL4lTPzsRf6ELAxBX1uuE2pQdEjlBk2RfJpWn2y4UO6e34fQa
o1j1lVQbq0qKVYve0HO7S5XdFEOxmdT8kBs8fHhZzZNwRvDNQdgxYZsfWua8WQQ4D0UMFWNjrrrZ
BaELezlyvbs5y27jUN51EBVt82wzilvZHm2IPCyuAc9Solrgc4EdfQ/J+lGiLHZRIJ44m2GvSatr
P/DfkM1aYH4vnJE8bKcubsVgOhunGJ44+h4La35wGb6uI6eDBkbr3ITm85dX5Peh+fIYLtxK8qjI
K/m8lTWjLlvPDFKiwPxXJZtdMTTnyEREnhpsR/34VjbF1rD53kEyXoHs3sc6pLoZUI8n4XxfSXTU
bmJcSviFBwzf67ge5AKMQRa6QIdUz2SxCD+EkZ9Tot63ae1cxyFNCTTlKKIg0wHcntdG73hoJqHQ
x8L7Vli2txVu9AAOIz7krdxzE+ZTovWWehl5CTqAjafd9LIjXq0YbtPKRgsmYmbG/tHyo2llLqlT
Rm4y/xeIVKK9DuJnxFIL18rBv4tBgDQgTU6VGckFHY9qPOyq26GUh1KorfBy7GsRhLbe7xf35VvU
fJR+dU5StstRZffBHLJ8rAzOj5tk4FY18fAQsSdVwnxndARzzzEOmHCyTaNv5swt92PBCd2YyqOV
8T+mRI7rkddPZPhAOPz28/KAZaRPIt8CwherO5MlCLl4gaDRb17QFu3SQL0UJi+RZ4RY1OzqpY2P
ousLfE0TDfOs5wCkq3Wx/K4m4MVGtPseMTznnRrX6sLUBSFoYQlWyJlhR0ONSqIEGhziDHtXx9Em
VN1b2+KYo9w49DM7a+OMevPnp+9/WwMZc4FpYZmmtP+BN/1X430O4jFB0h8+2EYgdgN9tFTL59ky
ccOr+mXyIlaNmX/qBgBydQYyMhjebRW+h2F1WwWCDOuvjmjZgdVpMtNjjsJ2Y48p4reQ1rVVLx62
72BSL9IMlWJv0RvFdAd4wLyTZEQcXCenh+G9/vmLWfZvVZqEPLNIkH50hZ3PDrAEDgPuNYV53upu
eOQgFpT9dZ4gi7OVdo9lZ65gOEDVLrBK5KK9j1qHSTyhOqpcKBPSoyzKIYf4U3nnRl6wd1tnBZU3
W9mN9eC3oTpJZBkrO3H3VlNc1uSWAi+erYutXcbGKUH9vVK49epyji66GgjhPPQXSvUu2G0acOgN
IR3SM5qQcWy1HEAC9sO2tGGyzc6jiwYMdmMDSsYZukMs02ITOtYqfxrpSey9Tn5pGv8dnw+6enqq
AYFNp/yb7lPKAjMKtm1KG6yYGWoJ9XXskI6PlOloOAB8l2J6TlzBI8f5eONH3/IuPFlOa24DOz5Q
bNbIA8n1nVMCcIrhLo8++v7F4oLtfDNtqHXxlLpcOLMZV6nZAoVrLGMTS29r65FEvbCwt0EvXmVg
bkR4SaQD6uHe3Q4TTlRaq3JDIvLe7jrkehNIz7o3cG0RFFol4AOH6IaBDVCnHtZrOb4GMArgbqAN
6WbvqpkAN/h+mW8T/v+Nv3TNiNpb+SIVqxgkykqkj76bButmBBs5o8HKMv0eZLiFXUug/4QUiCZT
CYjzqFMJeelu4iLwNyZ6/n3Wd+LQNLBToZ8EWOQRgQw+u76VbA1//sbOCph/wpzR8ACe6v7WfO3m
LNpJ8Dbw6Lr3cjQu2mLsTqpxoouYFqIqJ3djTJ69za35sfMQuwE3Z1+WLjLpcfzLi/2/HA4X8JKJ
N2OR4P/mPUT73w9MIKOHzguaFRaBmwCDJpYW40sdUdAGVgsLcmiPyBQ2HiF8g+E9irmBgJ8XR6nK
ZxhNaLyb9IOK/COJrL9Mr384Mn4p4X7M1h2WHxp1vzcv2OvbtPZcXtAMZk7M5HGyUUIUbBt+jz9t
UuQmMALog2EfsvAi32R7COCam/6dkbwEreIoHjlXunW/ukW3z3jHLTKGVz1BBV7x6snqls1sXrXs
BdWN2xuXnEjwCjpfnYTDijE/p1Z86LrqqCWt7c65DOixGpb7WNGl80WSr5Yf50zlZVKk705uM6ge
/c3kDK+jPb+OoQRGn14UyuO4KCVdlPm1UODxCHyc2/R90XICFF7KeI24EU0HD+QyfM1RRm1HOgeZ
DS9OM3jcdsb4vfRHEBf+KdQ8RybSEeLq9MuYBEiI0+AtqBcTucOu5GqqfT030S6ooyeE7TfzkNRr
0h7HdUiLWkwzJGc6Uir9i07ud9EBtw3ite3i7cHz83ldpeMUeMJgx/CK/iJRxZY8GL6COxx6SBtu
Il/ysd7bSfMtMb0zp9iW1kdSkx4PUwAtLoVJYrI95ib6nbqW9FDNmMZGzdEjVpeDwdDF5pC66bX3
1kaIrAHK5uWOqpOUOHWdSVhWJEoig238jYB710lmRjkhIUkwvU40wWPbfKJw4H7BpnTXpRaIfZmB
W6rHppx0AGqjrag13LiyoZKfkkMe/Sx9/uP/Q2n+FkpDGfUndlwHhjzu2l+gcYuH6Cc0zpH/2Caa
VjQAeBx+ouGGH8E0tvMPrSn0ARxWTJeyki7Af0HjDMv8B1vE4nN2bHRZqI7/BxtnCPMfmzKZ8tNb
nIBMRP8v4LjfcuvQJUEGofPBoGFhyH1qfpRDLW0miyjHh/pLrIdb5Fb3SiKNZD3bhXNMjnpt1QwM
/GRhuR5lUd85dZ3RxGMHFEby4cPl7yQ0Z/Hq4pZZ+2C2LZiZmgHcqpjVGk4l3JbKuwmDF2uqD2EO
yULHp6mRmwh1p+fl91XbozoeBQEbafTCyRnDQFTDcaUNn/VBuunoM1lx70GaVemuitLt2DpQez1n
K2sOQeAjtgEGb3Baf+P+fPbDiuUi/WjL4dJGa/a5ss4M1J0cZ9ER7abGIvfG4GDZg+ct6uGmQNuA
bvSxNMFr2d0mmsOLznKuLVKrMSrQwEEpxWDwamKod02Y+JVZNMdWVYchrx/ieVwKtGrPpV7Mk+MD
BYug+Rac4hhiaOAWl1Xs7LsgvvZmbBdZ/FhG7e5fD+3tz13q3yEclvi1dyA4KStSC1Dz0IJchKO/
9g44I421VFm1QZryjE7/2uVOmBD2MofpM+kZWdPtpA5eJVrmKsofhvEvXevPdIHlI5AM4S5xH/R/
kIH/+hEKfvMYhW61KaPxNvIzHGregXzjl3dRAnkX3kEKhuZlQxnVXv35+3/2sP745b6Dr3b5+pBO
Pn3/wqpFyVmv2iSBs0NkBjLsypy/CUaxrcuoa3rK0QcTsE33wduGsEtn+taNiVwu282IAXLdrj3b
gM0M0xhEtFtVO3u4d+lulBL7l1U+mO68Iueo9AmziP7ijZfL1fnX6ePnF/BYKniZSW2wlxv8r8In
nJykNduQ3k371lghorNpuA4VeG+3Jzk9DeuDjYbabeb9NDGxbt8IKeY8i11TexetHFfCoSAH1VHA
HJ7L8BS+lbb3Ba3OYAynjs536fJiJ9ZQUN7tYYs9xKP9BWPJz53ml43ml2fxt6+yEN6wXHIzeNmg
iP36VZbU0RiIrt7gV7kSrvFU6O7SiO1n/IkvkxQHLDwvnRt+0Db6i5Xi9/cAPxqWcBTU6BAZhn16
DsTclhZjm47JUwpo25TnKMUnIaH3NUW28/NjmO0uMfzsdbHQumqjX//5UcTf9flW8hlAS3GO5HUg
qnbpV//rVs6RMSpWNFaTmN4cdscPFukte8Wbn+5KV5zbXJ6NDvd0Pzi3fo36uYNwt+4MDpU+xwo/
EBqjBK1fUeViZZFS1RmXRj0u5lEij1CJrCvZbIE9s1g7bzPJyptWJ6+hBf44bSZmfDE/VbcEJ80H
WyPxinz8c0XDEz0wVJAZkI223g3jN+aFheld5WL5yabzhqUV+YDHUVvMOejz7p4JejuVuOkt+vy9
vxtt/JVNZ2/tXp21e2WE49WUy+dwSB+tPr6o2uQiL8VZTwQpQnfDgv3KyhlBG++9K6Oyzq3TXiLJ
vCnhrce9/2Z6Cp+m85b4MZFmyWkKMAjIZ7rf9yEAoXXb1QeZhSQeBS917360FZFGqBk1upHiVht7
B2kpTq0vNT+4ooOFqU+eA7e9lKK7r0H3MF65oDWyZVzCqBl/QCD2BBfP60xEbEmFs0G7irbPfgsr
/whhEoNEadBsRJ7VZI+oVShEGn2PD/8oaa1WA/9GbnsPdfU9ytxNUZebyU4f8zy+iEz/KTIRz2Xh
Fs74FWjnt7F0bpf/tIk4j5l9CEN5zoJF3kZoqEU7PJTPfstJOWdqrMP6tZ/vk4Y/d1Ja6OlyNdv1
KI2vQ5/Pq56Bemmi4GYK+eHNiMuFgg0n0+vGc5+Szn6GnncUqrtI3aXpZvJ3sj7/XuhHJ9D3Tcq7
ARKJTZuW0RjT3KKsSE16TKFdpQfyGM6du+0qYh/rcTrWlbcPnf42i4itU3mIdoINZZQkJeXmuVTW
2U5zOFlKIc8iiohxfpKz1vSCAgnS1ctUmu9tSf+WQBei2/p7FyGXsyT5QpwAzLB8RzvRoPQNkoPF
3nagQSK7BGjtHZWXPlaj/TwMZDM61zzwz4GTHFFY7hwg9g5ITHRSXBHd2W9JO6xTOKCrWkQX2VQz
I6Rc04JkWQDxH6zsH3CNzjP0cb5rjB5uoEkGWJ09QkQfns1yHw8WASlgyFHbxYKf1c8p8v26uAEu
f5FOwPVJbwvDg91V3bY2veMUJv2mKZhIBnO2NSRDWTskGaMcS6LisO8y0iUACM+wdaAcG1A/IWLS
CGmIQn4Z0RmhYjihic1MYtLb6hjU/NrOyBDsO0i8JVh/j1mfGyKLGMhDyCSdQR/huarEi9fx6dsq
Ow0NM+LJ6xizSkpUt96MfRXshZlvhnDExhKdUK82NJ6iC23SNwpC/2kIe2bu7oG3+C6tnLdR6csy
LtkJB3M/dOIFgNxVSWAOn4Rwz2mAjE8fCFHZSYLGhqZFtqfscnKpUKtGpK9Z+ltk0nIxavUSNDER
c4l53cuz7bhPrRjf/dHZy5xLCpW4X1NHJ/LcYw7c5MGYUZGJ6zLYO5n7xh6Ba611n5rBg/tDt8lG
85gkd/pFWKSrFbZLfqF6KTtEH715FwfqTDV9O0buumjVBblLtCuN+KJo3vTo3NczF2uMdszXOQ+p
twq+DhqR7pDF+F7dgZCUoNP3fM4HpWS/Jqj7KonHa6f1Uak5t5FtriAFYpIQaMoxsLFmJ862HgJO
rZ4i84jV12x+MG2KVF86HfseM8IpdzdOY1zVqFfLMfiwIAij0yBpTmTtLiB5T1ohTji6SU5lHDuh
ruTS6MygSxKoBIgssLeFxef0jHU+vvR4rIdsvnQY3tjaPo1UGZze1Zvf0F3AyYOKy8pfM4+vHwQU
90Ns6VVVsSUsW0+eqzMu9mDTZvV3nd/b+jwwp+Qn3jAKGVDrMS6aDfuZbs5VaT06eXcp3OKmTr2n
MeYiJVo8I5m6mKxo34/+vTXxqsqc3gjCZgSbw7RVPQ21MCOApS6Dr8AzcwS3/lPR8pGk3T2oJNkV
MjKgcOlxZ/uYAhJiIKwk7Tfu3F/iTCZUJkvwf/sPqspuy4C2UOrfgp27sdJqI+y97XYPf967P6t7
BOcVzs4mpKBFlG9/hmT49dD5eWbpDXjcx8Yn38GNllaI2KFQ3YveuZpD5zYxedP98SZR87X0nGOq
kseM5TRy5V/UxJ89MssHclCO/agxPRdF8a9niSntYgB9GsFMIM55N4HNlgfX52h3LVtSaOaA0M9l
dZxbdfYqJlMCnSx+J2483Pxg5n6mE+NMq1i2DQvgAKSxvGZh/Mulcz6N4ZlaOhYFCF0LC2Kc89mw
6NheqqIOdu+A86+p6y+Z1W+FTE5a8bljb0flxcBtYHaDjKszpiuXIOI6Fzd5Wz2jruEJ9DihMaZs
aAjqGPVYRRRqmNwkJfBS2bPu6i/o07cqNK+isjmJYd42qbcZiI7yBxNcI0NHrT+cxOLBbO6nIXwJ
nfFJyEcVAZDou+jSLbuTOcCo6Fv7PCfsav7e6OW7PbIYReeuGGwiTUfSR8brTpKJWvmr3jtp43Vq
CDEO7kLDu2mCfMOecRE0+L2otSGrrf3Og+8FB1eMH73p7cKFJZI6ztmo4m+VyOmoe0gssIupMcT0
2L1lRLOafrGJvfjYa4X/kDeUCRHvgD+ERwM85artow15mBdDzTPW1AdfVy8VFY2VOjcK0bbS/hNT
250xguLr3vwguxOOcVlb0WU1PDFhucE4yH7irXL9iNd/51fF9zgtGOYW9yq1151SV50FzicEUDs/
sSYfAuOlbXqUCRiKFo0f3PdscI75kaOsScYSGN1LxzauTDl9wB7o13j0L7uMxBM2YQ8HadDYj2HD
5k87PGajH6+TwbqTNXrihvtPyyTeuF54Jdlpa+QSnU5PRYPkNEfN5Nv0gL+LEFplPpF76E9oadJu
aZ+eaj3v+1LfAqki/oMEUaO7woNy6WMBaAf7nM7zncg5LrBKWXVDSPzELDIY+qNdD/HPk/7/t9T+
FsewFKd/aKmV2feyZ6H7GRr9Ixl6+Rs/G2rS/Gex/CGcsRHQWDRt/zuFQTj/4BdejNoQCmlq/SuF
QXn/oCuxFs4e0wOMIZSU/xXDoOx/1I/lhpILDhgk//9LO83is/xavtFGpuXkYcd3kBJ52HCXP/93
+TaMYeXUPKFyGEJwNdKgq9ub68LQEAtsAngLmSyh7U27tf0O0S4GbtjcUUqi0dBupCbzMO+A6LtN
zZx27CWMINjmIp71yZmsXRuQScL0Pd9Z7nCPoMbaRoNJmBpPsxMhYnC9FpyGLUjRXI79ghA3Ily0
G097ek8b/MH6qvlKEeycQjCzjlcGUEE5gsHyEJ5XbDwb+X3bj0cjaOsTzfOdQE2zb0IiKEvXezYe
ZjSCtKyRwuOZzbd1n9XIbpKNFCjtsojBKvfp6OO/PoxpfdTUP04/d9cIlN+VXRg7ztWnwCq+l9kP
5lt1KPzsKnXJl6rH4VzV8yHM+GgzJYf27zgUfon7DHpxNB/KJLB2ZnBdzdNXrme/1kbjrl3gg0nR
AsRDWKXR948Z6cmG8g6hIA12xEdbMx/j5IbFFcULcxkDkatqmFp04Q1NJblBB1CR0NqBG+n3JUT9
NirP+KlxuFPoR65VbGgRZNvO7OEGkasDXJnRYDafUPqyrpnz1h7rCeWn2padIH/wXdEumumGqpBC
AT2D5TVf8sRzVxFp2LMfq3UhhoZ0YfOxYyB9qDgc43YTLJsoX8ai+Y4l/2E0ig8p0XWTp/Zae/pl
aqfvE2P9bRcR0Wlau4ZACSKmWC+btgdfVruECPWnErDyGhU1eNByIqCMBdyHbBeYI94R7cCqM5qC
afjG9Kp1LzlAo+yCez+CQCPvO6ptuTObHvKvBbyIvJx5jzQAJBAhTbRnMvo3q7xtgZGYfb5PxXjs
klkeo0mX68RS0AvTPDmUIenBTdDa25bJ02pwMekikRaHSWLsFMkcXrsVZazvHbTOAR+X7JrYrgl7
AG5PUs65l/MMjsbbGaps9vYidsfcR7LQXJD97T1PE6Mqmxh1bZH/mxQjrWWDF0kJ1J0xYJutHXnp
tkFmvtO2GjHGNYc8M/VTc0mb7KLKi/mYOojECTJ8HubxLTEH4ybPZ8Q8agxw0ovkAtllc6+WEK/k
Golt8pJCpMdAHfN8ED6iiwnqgCjcXUyNwvmvQdqdf53pn9emxXEKWt8a4M1zkwfPM8PujTnVzaYw
o1N+V4e9eVIR6aDMo1HBTOUh9NC0KKDDx5wExmvZi7vSxFUR5PfWMHwRacgOyTlnFuikM01uS4pL
dRWNfbhxSnlpVf1lU5cfYugebFun+PeJBJNOygvgDLSxTBwywKWkPSOmje2TQazL0ewQCczu0RgU
PWdd7aLRfoySJt9mwT4qsYJ3MxNzZ2g1zQeWKM/N+lOV+d3P/9K6otGIg5b0pgYxvuuThVg+6SL6
0pVrPzBR1Uzyo8urJyuM38Ft5fukt+tVShJelfg4PAc7XKcmIeR543Ntg+wbiVrUp5GzEq3tblP/
AN8KZ2nKaaEmoYFnnpQwhmIKTUnmyJu5ch58jz17gq2BxSTfOrMtVnlhkEKYO99aoGB0IGkhhS+G
3W5ac7zEW8zFy2guMnybDVVt6+9JKwgIL0kfDBNyMCIxXMctc7/K/hJ0zavrTF+6WBCy16Unph9E
jCj7iB4WbVPxVWoLiN1alib0VhGNpyrKbqop2lX0SRD6u94GXesBdzhWLQ+LVpCgdQhaWOaZBMiW
IeCLWr7aXKVkd/ZHHjmMegX6zK5UJ9/vbobWfunjYA2nybY6IIpxdGGP8Bq0nT9GIv4m8SDpUn8M
ci5ZwdIjQgBrwI1bxByCkCldZJW+EmF4F2feFzakcNU5sF8y3iWLz98xOVjJ5G1O/I5MKkQXYeGr
NUP6D1ETcal0fylUqlZkhmUcW2VswPPWdIg7/+zJcYLpRVZZkrstWnS0SApckSAsbA3eu96SjI6Y
IGSmH8b9fAK/xeHfSb4SpEUzhEY6deG0xKwuYo837evo0SiffH8sj0HY8Fe95CYbiNtLZs3a1TdI
NmZy9gxCUITOP8ZYPAby4PhjeO8RJhbI4BX9NfaunsidkDVT59mFqkkyUVVNw9HNDlPe3RkCJ77R
ZZf5kNMtVXBJBjeYT6Gnn8s+Ijy0EPaurdwvVZ/TPoEGv+Y8fWchbkMDDwRU0Xuqy/K2e4fFEm7y
bHC3Riettd27xtqJSSvE83E2ejLx+jp9BGTz5lZNvSnL9tvocGp1EyLv0G1v6KI9VlXNVHjAgwgn
ZR9J+RXnwF3XCqSRQ3Wnu+bJITKhXE4Lgb5BTXkyEEOtPYUCsmeVWFWRiTCAP1cDr6BHhKCO/Gci
Cg2tbwe+MO9mf6km860m79Phyx9cMtYIGyx3nd+8hl10Af4SkQ3NU/nihC2dRQgGba3OlSa7oPfv
8fD329z39fY7DBHjGPf2q4f5XiYG2MrIGdaJCqotm69qoltbi/gm9x9Y+nMIe9gETBfORdlucqfA
alUV/oFGNc8qLJDV4BmoMqOHCdMlVROIFTHf2DJ49ovWhYv5yGyObvfymzo84IRPDySsaVhHchzN
lekyW8IniHbZUOu6UfmlLKEhyHx4zJPBpjiId3F9K7s2OjqMvmA89duIKgH15i0Mq+tE9czrru0m
hjwwEKjq9BPOCSsM0BWWOzlQgkUpFPhySIAtBWunbMsjJPmDFzV3Wi87bBg9l3X8qn1aqNYIexqR
Tqwb46jYenK4QEMIbAY+PHWPmO9Chwy/FC3wNhH2uKpk7rOrL12n5tqCoooeFG9j21LieNaj0ViP
qu3zbQRyo2DAg2701YqN781cX6Zefyuc8rts4lOoCpPKiTseNzfGXN0z6gFqo+cOLM4+rQt7k2aO
PoZpdVtwO5JAH8hKPYgMO6RY5ES2a1wkPfkaXNr2UATjui/IO1CAwKPQxO6J9mprN4pWiMsqLJ2C
DT3fiDYBUEuk5+BSFUdoccp5Nztlt7McMF9YnglBep9dDpeeR4I1DZV7Yo8498QEyc7l7G0HMhw3
cVbWt15MuGXgkTWoknhXhnLH3AEFcyOOA+lADlqSC9fmJGgMyeON3f4nSeex3Dp2RdEvQhVymBKJ
OUmkwgSlp4CcM77eC+0qD9x292uJBO49Ye+1J3gtknqM8yYAhn/h0mu40uJxY4Sz6vdwgzapnPwg
Ke03WFXjvdYw/lhBgFEjjFu9wMOPsGPmp/ooYoufriofimSiatPX2kqumASUGIcT4aeEyjwzeuxn
0yNhg6es/md1zxAJqK0kgG2VlgjvXHXoo7EcqvjyQAfT3hp/eiHeF8TT3mRgy+4Mz4RlSeIDqMag
4CmpFNChxaV/MNt5bbXyo03fJsbpyBSrF6JpL0GNc4yXxE6y8XchZkHvEGX1IjNHK/7RYB1uy8yC
Q0pkiV8n6FnCZH6vUqXZJeX3hA71gLUgc0SeX3BR7THLJRhGFDEtQSZjOR/k1EB1q5AhaqE4UwcG
m60I7EkwboFMKG8isiCfJPCAFTZKmXVUFY8cEEv9mgmgzMViBJVkZ+Z6J+nlbA/0B4TVSaxXISZY
qJ+SUN/3iLLlQSQvbe6/xIQU0+pVVAduBhPXsD4x3Q2ApWjqatRcp5Vhrx3YZ3hT2ie+ye9gi2JM
qimzWVgJWL3DMXbrPviWZCU/4PtQ+LeWjTNOEfTq5IUsbSepORTmXhG8Rk74ElOir+aQtHsUUJ5u
JA+AEkctxCM0ieL3rF5HJvf21KL1DlsM6HRpnLeq7qZjvcv1hkm/CUpASC8G/FEtqQkc06en0D0k
UEqYkYYTSgoVnwPtU8JcU9AHEzlneAdcmrubWKC8BC3Faj62NsGqCJfn7xgh5KbWRW+spdQNFD7v
MeA7AzXDns4ydtCHCAkYZ0jJmKzbeDyOEDIuQsPAWRmKq1ZFzw7r737RJOiuhekZRo2Yq9D3kH7h
dhX8Y2Y0gV8FuErZPCGAT/9666payJJ43ssle+2bpNy0ho6+NyufokyggyEkglP3WudSCKPhT1Cc
ZdVrwggLZSO7cM1sHlHbtzZlFms39YKDvLC7gtD0UHkpWi6HFH7lBk7ZbprX3IqeHWHfuQvyPgya
MuuCqPBYIsZxNm3KhmpnWKyvQXxP0tU806C9nvM49Qhds8UuDyFH0+nJ2vAc6ug66swTzWx9HHJq
dnhfyLeVAwuk7ZK3kKol6t/y+N/fIUEvQ6bDvs7X1Pq+mPMzwM6GMfB9Xv+YRakK/iq1CRBZHCzE
oQOOVPJ72OJeLriBCjBATICyojIFjD3/9tYK1auw0TMawPJeho4QhsgMovSgzGXv56F0CmVsatyt
iqPztDlFll4soagck0XlBis+Wa86p6CiXcpR0jZKSePOQvp7MKU7nLrIGflCcUpSrwvNrkrY+2AK
Q4SIom7TLto2K80U8AjQga4cHrOGik01m1NnkG08o9rmEQUXFs17TF97mJTM0ZA6pLPqyFRsrI4Q
zg/k4SZBNttKHn6Js2Ivq3E6L0siWfmvdoW3Sw1Usicn9dH3yftsMdEUFWEfdeFqredXkcL6qCd/
Ydr/mlr9MncjVGRMHqjkXzvduE0arISx3xnNuLWy4GeSX425PacNfrhROULOXKevjKRB+tL2mfvZ
KNHSmLhkjZQTOhHwMk8btIfNJtDSt0wV7KaPkaRLsBp1Yw53JHX/MpDgcCmfAcMdW6npdkhZQ1Ch
OVrzQTMaOOKY3csh/UpVoXE03UdaymsXDSoCkNwP8vAx4USao0mHWLMG9JSdK1rld2rITi+dzCBn
xa7q8apNfddbLC5tkr8KIpknmWH5wUJGJ7ker1W3PPCOEkBffUh5AhRYDLZVKo47c9D90hTtPK17
J20yw2VdlJsCJLm+u9bwCfZj0v+wQRZAMESvEU8AUMNNa0KrtVS+jLFMLfTuod1oouQUI8vCkDOq
bkN2/Sln3YTre6N3Kn9rkMG6fMXsjrsvSKMdGBDPRLOJaKK25yUkJyU9DgsR2clrPgIq5XIUSG4p
gLo1711IISmZMvepdBMU9aNcwRBL5XdiGDFYwXkW5BEOmFiKncRgHWJo4ACn4Kl0HYj9iXLcmOor
Fl6kP0OVuATmCLls2IrR4EWV4TvLbmKI0TFUlBdBoWWSqyxylQMNe7VBE/EXLNFLUg5unI6KI4ul
sWE1jY4r2ZRScTdWAaWxgJ9H+hz0F2GOTnTH0JVPkfAWjIIziO2+0KwTW5OEF5esvPZojRNbz1bm
EBO71wj1PwTiEzmNABCs+qKivNkkGcSsftWlM+cXMFsJYsGkB9sYal6m+KYEphYQh2zkWwNYqNKG
sz8ILRN/7B1Te4iiCkrVwCtNzf/bY7YGPfhQSiLCslQk7t5UqP9fu1XfPUKl5W9THum4VzFwsR/J
c6dpX5jUaKSc8zkCBwGXwSCLvS3ZkUE6f4dpsSf4p9cQ35OQfU1z9T2xMI3MMGHdhA8zn7SfqI0V
gFoVSS7Jiw572hUjbd5IoehVGr30PFcymG0YtaI4uaUIZE1PWcAuxbNLFNFX1ZnZCU08sogIGVXe
U9EjX89UxP4ZQCeTeM4NOpgrhT7pBAP6qEQhFX7Q5R22+FM+F38YlGtXbuaT0kx/UVY07lBPx3TW
JaBe1l8hfQdV+YVx4qvSl288WWw4u/R1RF4XLk3nGiLg4lWal/bpan0IjxX6QSeCLWCU2ndRG8kq
dnnMYunoab9HgXjtcgHzTXgJK3SLY47XjTjwfZS2ld8CiIkDqtOZDrpfipyB3Cg7DWc7bxDq3PDe
j+qrZuTviSkmvsTZEAeHMAkOXW08Iy0eyeYc6dNM1Q8CFmoIAunpNONWpFT6pNegrW5uABC2JYHp
czMHbjcvVIYymzqatD+k8KO90KOkGHDtLMgXN0zDm4jWFAylQDCite9S6UeJp1cJ4w46kvEded9F
K5EaD6n01LnpN/oKlM/T4S+NEz/N9cco9i8Npm1vZrLpMcV7Z/DEwo0U8Z3Bbl5cpwpWTrRZKBuX
olRe+zFymZuAVJogsgQTjyL9O78SHhr2+8C4BWDyZR14Rk8JLDYKiikLFZrUCZdBoswioW+XT7Pl
NQSU2mkMQloYJG8Ad2yUZWqXTU3l2+QVNPruuCD+8luFiWAul1+YEWPCDmlZWmtUuHIYG6b6xN1K
wohmVmv0SIkaWrz3Fdq9jpd1k8n9LuZjtTBVrHl7FQ8RR3ImofIxuP2n5JB2yclkebBPNfkmRhih
8fQXrsYQByrKaq0jqj5WwusQMOzEr8Po1zBskVhIZzGqepcs2mUIGausmnw5p9006cQsxK5rPR4c
tDS46L3wkVer+78k+CCTFtgLrCynXrw1/PJs/OEDiUb4XgeiSQgM3/FOyXMAB/Wyk8pgGxKIYhvt
VNITEQmz9OCge10pDtK0qkgKNLmLoWQ7hm+IcQX+FibDa9w4dZMwfuh6nl70SD+aGEGPKqAHu6px
8GfqTE09xUxFJtUXWu6EvI5kl60e5ZrI9LiIyWYOKg4ZTVhFD2HV+KE0BHhCUQPznoYY2Q9CdMkN
pOp8M6wVO+nYCHPCQjK6ylY37hG90jvNwimoO8IQ1WJnmmrCWLGQHaF6azuaA3bMZ8jk59LMGL1Y
XCySJVwABGJmyAan1ZpDlGd3IfNXRi+044YhXrj8yWkkeo3G55FVdY5gIYXIY2Wm37SxVwvzuIvV
zo2rqPYlsI8sPdfrQcpvMUYBf7ZGyt/yvdG9WkxeLXhWztBLE9sbgc4nBdk2LKvpLbunNRfETLoC
owrDV1FUcvbagYUfUc6YNI9NdY+lEsmXfBCH5Z3jqIAmID6PZp3KXKb4klSJYiqKctY8ODw8eR09
LGUq2DisqAfU70EVi13fqH+SUs5bHSLqIiWZOwkN+5k+ZEFsTPNx7vrDEIApjtDeJVDxYCFZEKuC
Od6xwNpLeXSXmI67Zg2/6GeqVfZDpTBTfLNSnSNrp4Si7FZhBRULaobc8JwXxbRFdFWQWECpKQjD
Vx/haRDDj3pmhFOJnOBqk7ioMHsSaAy/10uWxVZ4yOOK2hOquKWE+KhUJQdTpV+bMjgafUEkZ4pv
PTOkwyTf4EnjV1z1K1yZzAoZh6cI7skL2VWyMR30BEJUJ8pevVi/SpwsGJ2ExE9kA+ULc1uhj2Sv
6XKNFIgtWZ8zZ4q2FiFqj/TFopWwNq1mzudR6SnaZnNXVAx+WmPyQWRcq55DmsDLvRJ3PdDTFUnB
4NOSSA0GZUokWK4YthV57M4jNtFw2AjWwtc8cfWRpxz09TVZiPzEDdUqnPTkw+5MQSeKJdGwj6lJ
6ywr9K5Ty4k3Oss3Uj+haQxNLxDrVeOSZV6IPEy+SLP8R3ha65ZGQVMwGaqLoe/E88/ypuh/VxKm
myWx6lEbOHUaIeNlnRV7ckgPQOQPyym5UjCGgpnPoR/Glu6iukhtOc8obEgkAb3iAGBsAJHwfY85
Uvm5b5+zzpCsj8WrWMLI6MD2sEmlUlyrR4sevIrfFa3OHLAFv92ifMPVd4O0ZkUSfOWy+qha4z6T
K7GSGsqcS53BMxKvRd8vkvZed7I3V4zQDJpJU5rfcSE+28LU7KpLdEcpI5gpC4klUSM5JiMeO8u/
pgib8Eu9OFp3McV/i3lMhkuaXlQ0jjWhBbL5YckvYQ+JJriG8que7pXQT4fjmJ9TJqXGoReRnN2D
+kzm+gCQ5aWQ7hkdKwEI2osi3Q20HKwG9PA2ynAAfd6Cga2SpN1N8wXSzMbq36LyIfExV2wqMm4d
vAwVdEY2JXSyZCdM7L5qJqX/rPpeou3pXaW8FQaGdmIJWvHDjGR8uJBLkVHrpyBobaZKrhI8lmC3
IhvUYfW3n4v43jIEHV/m4pzVnwPleD5/FypEk+VdGV8L9cWcj736CJa/QH1qxnvcvJZptMW7p48s
8/S7YBzS5dAPMAG9hQiA7hBYsKnizo/M4xTu6+CwxLQpB6t5b9S7CEFBrzsqcstLc3dGg5G0OxHJ
WfIWjTXGxd8qfUCSxg527Jj3VFdRP8j1t1g+Dem3YHhU1qmr55B5/vruUYq3RUXo+5eoz0IDD7ZK
XfDmF59R+K8LWLVSQAhzbacLaknWTzNSnpFHOvzAwSaSuyL/CxgBBepDlu5KUHoyw8qkhvPzGFBZ
pqseIyV9mEhlDqk4X7apyWOmmfaEv7iV+GDZEliCw3GyEcSRER1wsupTQnrXxY+8Wn8T3jLK8Un/
KYRHmZFEvUMJviG8EehLmm+TwVe7e90dZ2RiJQ/4Cbw5wRm1eixCD+lcsU9Hjw9zUN66EUgJ0qhi
pBfemYlnxNsJn2mI9vfMP5lqe8O4LODNmRAxCBhsgn2spdnGNf6XAar6CMePwco4fvZ0opI0btrE
2iyo9YKaZbbwqXG6w6h0wDeTK7rYKuNrer+NHOqHzow82QzI7kmBR3MVMHMy6D3kZJuh6qIC3nT6
F2oJKlIe6fpjGrCRyQjkKKUiI3M7MsvWYbslEFnGxpnlN8qvwK55+XgJzLnzcVEzQ/aT5RqBUmT4
vy7PvEV67+R3xKX6RUwvWXrNIMOLkT8Zx7rcdZNbx25HhQZfPOkvSXIY4nM970Zw8+E913hJYzsR
vnFEOgGKsvIYTTdteuV71rBnty9bDUlUIr9jE3ZKphIR6lBZJmlwUzct1nP+j32QXopbCCl8VDnX
8n+8IhKS8fpFqj7N5GUS//LsT5J/UtZ5RvLZYD4MGTZkyp/IZrLL7Vm5zePXVFdcsXwmXOgxQ9ic
u1iKH1yckrWv53+oreyIbU66BG6GvELXP+fxajJQR29dRQ4Hnzz/TdTSYhY5Kv2KfOd+24zid8EO
u0QzzGnmWAVkeCXyUa7Q/3SgvZkGSg/Dyc3XWP4a687lY2RP7PBRiCL6in3KLHFJnqhiqTswRs48
8uMvehI3nn5MeOnJBEqwinEQa16oeutTXvElre9ly5nT8de1FdoRXiU5OIrQ6YiHYfP2E2Qno3kY
9Z9mvpviW9mesvpZzZdKek2Kczi9qcFXw2cRMaGerLdqlA8lc7seEEcLIZBSqhQ3enHjcWdYBy3j
n/DRNphI8HiHqO6qh8HOyUjWEaiIf8LYyvTrhRU5y8rKy/vNSF+rg1GYBp7ir7H7YgcPzYGKgerz
PhvVCnez19gnQ56AQ36bxHoNjS8KOt+/Zb7WyqFFShEtb5CdaY2Jeybchk0kxdYGVRij9q+4+8vY
iWQSDw9a+GbbMQXWsPWvZ4+p9SyDcLFMlh+BCK/ne5e4Kd1LgPpb4WctONznBMYOX4qWgPpA46/F
fL6BBVXkt0YPwnq5VNzhPDCiz3HPlJXoWiXLDa7msMu3Wqu4eEA54mED6BVwWZpbcnYoL3jwsbay
DOr7atPQNUZzTsEXbOqMaomPr27tklpIL7ZzhEhhJjAxmDweO1QihM1hdE6TfBfjO+8MIPr9wmdX
a61taZErio9ZnvcmLh2D0glBoat2MzebgoMOAozylpadHam850wbWBa5OsxHnVs1wFkVBYziTSa6
uYqTKXfS8gNdyUMdsMUOhA2GribUbsIfSEgfgw0uCMGobiRtczuSxY0A1jbRjZZa6sfRiNLpAzg1
J87sdinSeIYQWfrUQK0sd6H9TJHxE+eNMwSUsYb05WWk7tIxGa8/nAyeQJ6OM6i/kR1g3hN0ejCM
o5hcRu1T4T0uh5+ZDQKdmi0gNVmomGa188DWzepBjKEPKjthibZM8xwe/jCVNkQwuxC/NqX1sWIr
S5qegYtW5ACt4MGSqMus5J8cYfniKWHQmjeSa4XInDC3Y1jy1hohSzIMQqstTHfiyrI7nVlNH3mj
STA0E5qBKWAT86IY55ZPBInz+u8xs3cFEQdvyvrxdnPoWrm67eCH5qs/nMK4xNNjofsX5FM4XbEP
pFSvCaWU9dP0H+bIOQ0npGQ1LsNcAEKBjZpHC+OxxSOlsQ4clJ8K0etsvAbiP1GFhXqMwOVNesgj
EfyhlN0oHM0BY+Se24HxHGVo6ig84DFdTLbUGJuImmKFHsa5B9jxaGIKTyXVKwmwBxRsh/FyE7gq
WJEw1MnshS2+GihrOXtEUPWCVeCcZuu2710ewRdw49CMMCR+wvEUIVxp3KktsohsAK1ZIyTJGEaG
qqOGOMWTyi+X8dTr2rW3En6T3HwkZcodtL5zstcZGphIBmAy6jeiNiaBF1jq9yUCCDEcON0VcP86
fAJ0YkN8EvBPln10bipxL+bBNiD6bpDeW/nfEiKSYOomq5VvTfEhkESQvuW+HHmK5slHS8DvOrp6
ONmQNPcVjkituodjxFJpsQ3J02PiBPJyF2moStXUJzAD2wSFDgJ8M7duZpVusEz9jP18IDyRFVWA
e1X3FvR0YmdC43ihUz+b8Xgx0XiVpuEH7CfDafGNIb2nQ3WSI+FYhvG1DlxVHlgOD+KOnJM7KUC+
obXnTm7PrlxJp5E5Xa4mXtfOXj8kTs/6T1sMOw4QWYmFq0K0UEHZSYnpTSTUyXBda64ZPUdnEJeP
KhjvnZhRtRMouOQSDqT+vZahv+X5qWjbY1iHB6M2XEXtfDNi3msqb7UE3ju1zk2rvqCLPKuF5pfZ
J+lS/7Rla5FXW1c7MObYgYWDlJQHOWLwTmGaifkI1H15ogq/ZoX4N6VsRWgCTqogXQm+dTKp3Wb7
rqk/GyzGtWaewbQTWePoVXOvdeO3Nbnyw5EpWHIKg3knSUhEar3+yiymyBwfGWNAVGo6ksX1bB/N
jzov6N6+JEa+OfJKSeF73tVpuS3rfyJ79HQAAp6cJ7hh5fDbJIcAhTZIEItsKXexGFiae8A7XXSb
LVikfkxSKEgM08+6eyK/wvCQ2mOzUnS/Y4PjnPTHooXR8N7wuuTQHaKQ0YF2WMrMZuxjVp/qBjvZ
+BkSwh4/C9xRMUthYsEcmHg2oENSU3GMUizwF4180c2TtN9IvoSda1KdXIEhEt2H4rfaIGhj4U6W
ky3P1uZBtTJdxWFfiJcENuZmwU3t5/kl9tg3QKZkLBH9VdOtAs9SO0rqigr0rk/eag7iE7EljiF6
8inh0pbg/izK2YqvALZceJvtmVfJX6ia1JFFOYJSNJ9ugc0PxhEb2Y70t3GDzXKjhBh2tqrxmnEA
r46uXnnIzV5iQJrupAJ7kI80jv/ECoJw7GjTZyWJO9GjHSn/lPStidF2uqW5RXawJLuofnJXYqUC
Bncx6xO4EcIN7AoTEDLVcUNUpnbidDEtnzPNViqvQVknfWeMThDDDn6dHZk4KYWbuKUzjbskRKnm
ALdI/3F5OUIETmyXBDGtA+JyfrThpbIA3mFfR/MBS1rDGpTYjGsMd+gc4Udm5k1SWVtxF/xThltu
4Y4wPlOOi/i2jgx6ngrR3E7TY1wOerCzpEvkolLUr1T8pv7aTPs8+pjkF3V4EkXcWq+58BHrT/qj
BiSluJ2tR0U5X0inBmb9xqSd2bLZx0d85yf3Iu2apycZSSrhZF5vx/rBLM+deq/Qvxvq4rXzBcis
IxrAybx5utSVP4iHcXjyj6XKbtYuhXk1RUdrPW2+9OZOdBCD8iJQp+f7xCVjUfYynwen2MXRcWJL
SZKQUnzny6+gvdSjl9mPGRHWbxQ8Wwmk8x/F+mj5SnRLu+2s3XtqqUeo/oyk+lgP6nBivT70NbfS
F6ZXDmPRvMGS4bn/ARDiisY52XWeUFyM+hTys9gM3bIX/ky7s/ywhLNFmFT5oTMYn7zOYVGMgbFk
n1NyZffV9whMt/ttIDp3jqSetWkvJIeFGAU7BHj26PNT3x8IOyvsx+qEha3rdu1npVFd7ap43/Xf
A4WagbUU61yBFs4cXhL1JNfb1Pri83cNCSX0bZJ261fhp2CmTmnyCoo2I5aVM8N0M18oPAxYdspe
PkiBhZRvg6c5uE0XClYs9dTBfA6GA3zZjglybfTfYvCR24QUi72FnwVI2HBr6XLlCTkmkiSBHpKQ
asgD9VEjQFbcssfZGNWzC9ycOlEHSEQZZvnVXyDFOBhjGlukA8Nb0Po5UwmUyxvjljbMwcWLlG01
sAms4/QcMjL/FarYpmL6tzTPoD1N0VvRfq1PWjGNrgnBi2kClTsLLpv/laKkqj/l5hCTqdrUG23z
g6qcxuS9UK/L+o2dRvVSrX6y+WaNlza8RnK/MQTXJZkhbE60RPRNmApnp613ZGpHQBxRWI7HUjzM
1r2D87lmcDeIGqdym4+7Wfgz0GI0AtP2+GcEVeunfmZ84JvlYLl25ff6C35cRfnZAGzVkFhO7b0q
rnW9M9i2+5LmmxZLy0PTvLb1taFsekeNPVgcL7tWeEYOB64jDyf6RX7j88Cpm/a31lGdRSIF6yQ3
70hu0PttOnT7VC4cRecoA7njj+Yj2DDeUp5he0qYHvB52aIDx7m6z82OOZuX0RbXwS4SznwK0fz1
336anR6BLcGXKR8VtvHQG0PlL8DEc+8bH0Vo9l4ya2Vm1R1iyxPbaRO4sUdeFiXyNdD28bqUoaem
St4Uqyh7vgcxNupbxPmic+/1CNgouCn2Sn0fE02rOTma60Q9MJ9W6AVRlJb6ruv/yfBr+r0V3vrl
MG++xNpF2kBzsjfbQ87ibc7fh9QPXI5W5OZey4LKAVmV0lmm7V/rgvPH0aii2BA01q4tS0/5vCDb
nY+Cdta1HWS0vt/XdJGj+kOvJEb3gNOg6+9m6FciOliWhwcjO0jBsdSeCsjgZUsI/GSdtegtkvYi
mo/BHb2lPCSlj+ZfGi4ZT2ikvaWAiKZoX0wniw++FA5iexDom5PkO1y+C4GpkPq2KsdpUOzQkenF
3zid05sSbHvLWeWo/AKTo/qUd7Z2JMsXQbOnIUddTNUtWm5wCVY+jdP6aSoPCvQwdsfqorDdHaYH
eV2x5X/pzMSp2nxrV/n67Myc57r/8+C7q8LdgPy5ululrQmuMT5kTvNwRFLtD9W1bRxD2oehf77y
W4c2F3rniZlXoMKs2H3vK/B7XHSB5seNb7qCU6JYFrZDuG1TO16etbYjZCJnpGxtqHM20Y0BX03b
u9HKTxY0bIshZDlS8TqWe17cjlWQtu/T08p6lu3hGyHVBguEt5ibafPPdFSWrhfK6DYD2Gtcpn47
KIzRd4L1TC0PXGXClROSSeC1RxzkG9FD1RGwDnIY1tFbJWsx0V8l42hxEKPA4pMoy12aMay9TAZT
EKAACliH7NoPZ4WCx3jTFSokC1aSp9YfXUc5y6zdR3Dy/2kI7j9O42evMYSlo1pKsLRrKyuQ8Nz4
cXoB18axmL0aVFTb0FNwc7R0z9tKs1WWpYioPEKkuHw5DdKD3r1kpUvDThODnPucTTejenRIuxBU
0Ur8C/jIW+zt8hd5AGeTKVyv7cX41ZzvHPDj7Ii85MquMZ8oGCdODFLi4ytvJur6XBnp2Z/yXYsO
gUgwGXcbr0cO8ItSozc+hOVQumW+W4yjlpxBr3hzwul8wM/qBBxYM7fHKeb1NdnbIvi0UzB+sXZZ
plcj2gvZLsreuid1jNtYLo80MINjEe0ENsOEv3YvLKaZAip2PlPPML0QEdTpewTmdbUvom3K6YRJ
IT/D1OeBnJBgXBVKX0E8RGTzUu9AMxxxi6IAo92VfR7GNPfQmwwlafTn0drDFWEI4CMK4OGM+WQN
mBODWTvkEhnT3jKOIYnBYYClM/TYqdgwhFkFrTo9TEIkwuUIkRcOqlqlnc1O5RsSdEs/trWfshJV
tgp/SLDVK1+cvgtC8mT2O2JwyAfPRC7hGElv191B6S79wHYGFUZLi1W7cPLMXyX4nuQ3giNtMyZm
0MpYR93z6dJ5GmrsBt8Vyio5PyAfafgdso8cUKhe7rE6Bm7kCuEPV7mu+e3oFbWnxi4QNL1I7Gj4
Msc3kXKV6D4K9AIf+p1XhqgI32x2CyyCKd0agPv/Jk7z6KudXoTlZCRvs9M7Wv6yFnHLZ9jezIgV
jJc6zPOALO3l/CRLOHTHiw6DUttp6n594fXgQ+wZf+if6wvVd/gPSFXONklrwihkka/zsuAgz4Y3
Kzpmwk6c76r2OaRrDVmL51m8FvJeC0+6ecE8pczbrDgA4rDF4ESbsGkrlvmwE9K30B649mBJ+Ew8
sdcDb7okEPQi+YTYkDI9c2VnbnyqQSdjzM0xouwS5Y1MewJFuYTjy9pbGYzfaRKSsKPyfRvnk1m9
THzZ03Air8vsr0py6NUtE6oe/UnudbxZ3YhmCda/hLKN382igQ7+5uFGmDkt7Faud9qtEa4pJOVs
u36AauBhtAjhsA3DhzXctB1vo1zsDVgGWZ/t2v53HZ0KPZ7O715lGzx9sGCy9f5M26PKj0q4I1fA
o8RT6UCY43eTt+vloCj3Sb3r2iHV31X5VaZOG4qPrnmvx89E2C04RimExuTSjmcOXGpchRZFhvu0
k2a7n69BeI+sFws33WwXm4GO6Aqqr5SONINtsCd2e2NEbyILU4cJLoP24gK8wfQHwAntjhk0vBnc
FLnDpbEeQHN8GbP/KmRyY3hAwwy1P59A/5dQ723ZpcrssjWqiqcU7rrsIOruIpzJqgIB8Rp6ZH4m
Z52atBfeaXjplUH1O/AFFmFvWucMX199q4jgYAeQsSeYJUZ8CJ9lnPMlIdTzJhkPQfWvUq/pQkX9
hsS5GF0pc7WCsd4uNv81Io/uc0r29be+gT3T7ESDBu/QapRKuBJE5ZdR4ihOlHv9Bjv2xip/c+23
DM8WlJjKplnDCcRVboW/RvQD2GfCdzbss4pB/i1ubnV6fKxb0lPYbRvlpuGoSbPLTD3Uz8d4OFvR
D0oA8Z/KDbFInlWwkWGYwSWhQuM2nN78WBSNSvLIKrHNkFlc4F1OlKRL9qaGB1n417ZcXRyZ5Z3y
obYq5igIHMqj3Lwo4jtXVKFTjk5btfUz/S1hOSwI9/WWQTPQ5juNjp7lwWNQceGgCRcZZQvTWRCP
Y/1v9d4lTAYnljqVelcnZadmv7V1TcfvJr/rJmXCKbA8SF8MlznKv5QcFbW7AFWlyR1sNr0YkUhy
ykkC4odM90HrZBtIPTpQjY28eKQ1YvByS5Rr0csU7iAcCPo1oISTmc6aPEgiU1S8XWwkHpWBZcHT
EzRvB6ZVXX/KqzfdQqeOnlcXEQXYzNFUeBTyx+IgJlFS1qa32EXbab0GQM/rR999mp3X614SHhTl
byz+0CoNLBepYzXlZ23Y8mwvbIgxC/ysPY058UfnZn5JWyJj3tv+OUoPvhAl3C+pHzVHSdnHhIwY
YWTT3LM7UMVrjDahfhY9piWCv7sbLVBYMjbBra/lz7zaLdVxNPaB/EXEAaYeVKPHxqFIU75hq7hJ
8pChtpmMSk3lJkeRXUvEn29oKv/H0XntNm4FYfiJCLCXW5FU77LlckO4rNl759PnOwESIFhsbIll
zszfpiFurf2nDke8nhD+f2N+YDDuTbrTOfWcBqHW+Bs3tq8RMZOOv0xXYvPpKl39SuZzWqNyV58T
KEi4NTeOs1Pjm47qpAwfGE3dkPHEjTyZ/4GETZbcRPpl4I3lPIEWS78mkFjxMbgdSuRnJDEZ1vdS
foTSFau7oRzrmZpFm48ddzWAGSvLJschEwjRTXaNtLXCfmTt27Qj8b0RZn3j6J/bt2UCoUpLPyrv
KRoeMaxpKpWVcO2y0zf56k8Z9yTJFgGv2LkfnjZPR2nmuNyfdoDao3iVoC2yI0MBMjiO5dtsXhjz
aZK9OWAw4ifWsIF1/JLrJ2ebVCzn5bGAtRkRUGIPWBUJsFZ9ooMpg0M6/fJeFtOLBEDHfG1YVzKq
JHKH1ulHHm/matsau6wlfBoUoj/W6pklEstfbm9hIhrtxJugqPtG3tnBhRpAVZgxaBBgIKYvMrpX
Wv2jjgfLfvTR3a5Oo7ltqk3GkWjp7w1Qq4GGh1FOyplljXcbJmssL8F04IcN4To0tzOzXE0LGv6R
IojCx/ZNB1mZdQKwqdeLdZgZ+qtzDySp7KrwhuAZmawCePpRtVdTwwm0stywPhHkanlouKUZbB/K
y2+a4/8/HMPX9Azzl2Q+RflPTTQbl9YIYzTVBKagdJvKV2PcpFDAUXF3OGCMJHZFlw9L3tOsW5tx
3nb0Ng1FZgXqYRHGwlsaBdRZLpO01/NNbJ9j8t+Hbdd8qjFyljdd9eth0zqvX4ub1xcqCrmMeA1v
TJFeFW7H9H2BlCuolVb2PW5N4wKLWZo+umQt3aUvZrYW1xzCIrbvmFnYwDLQtLO9Y1uED3P41/FZ
OTdcFTUbIEBkcohWeN/fHP44xHtmEiOR7npoGVauffaWa3dIZt5V+ZuWfSCgo99yhlbpDmYOz/ZO
PM0S61j3w1P6pJob2bZTLhrxG8D+qKcpyZuuRAd4FLCmpSJeXLPlackerJGhV1DmrRofyLgt+iu6
Jajb18FlVGy+yXeyNYASuBJBYKBeZEV1p93EL5bhD5LlgzsjlQ/LOcIXz1Cg2m2SL2jMuSJALqLK
dmsUy8iuPlmu7nbdJ8fgZB1yZxcu6wj+54sIFewb6AxoVb0Bus4jODLmYMnlu65fkuoVQLm0UJZO
V8yGsXSZZ/C4zZwfWZjst4FX2jcBIdXpO2CdqZ0qEaPzoRQfwakEOWjYFshGEJSR7fKZwMcqzYud
vknOhR2h6nxqhoOMk4MOeUTjQwJgzvYuXpUsOiXV76zHXMGnBlSStd+E3uP6g3VqjmSBuyYn1ien
FErFN247aSRixsvO4zZez/WbmJxZksmeM4D83kVLhplQ3aEro6zuGw69fPpsSZ8FSpCyr6T4Ckio
rjDm9MzB1p41cLxx22G6cVzzw8TJ2axNf7BeGXbw/+osF2LyKUPyki6iPBrdNipvlb34abi2nNd0
uaD36RQvVbcmNuthPcfrColk+m9OcwJajgJ1MaJ9L8iA4JTHH22/gjST6XWkr4Y/TusPO/9EnAwd
eShrVp19myispuRUANBY4UuLwl23fiR5V0oXE2ovgkehU5Hbk6zeY+9rgrLEX+e29VsbHHrXYq/O
ZUjX4kwwl10ONrT0Bszo96L9C4z3OHgz+1e2xNfqtsu+O3a1Wvup+l76T4m4ZEwo3BqBZU80a/Kn
ETwiDOcCHUiVNzHKa/ojrPdN+ABqJuD8wHzIFlxkql9IwMg/b2ko6StkDh5O23yMvWl6gMuX+aEH
g6g3QUi+cA09z3MTU/rPtVLs8KG6OZU6awi2x1k90OkG4B4W2WGq+ic4hX6iHXRe5fnNlBtiyI4N
YhvKXP09Rt0qrl53Tn/tqr0aobbJXiReV0S7LvbHXtp0DerMfymZQmagroyC94ZUiYCQlyTk8eTH
S+FpNMCV2FS8Nmsvxuj8HNDg12vMUYwc4nmb9U+1euTtuSx+naB0eya3PH3IrMjAzxcYNx60CdEP
gS84o+9dek0fCTswJ45wcM7txGLiCppAzDxIGNC4haD5/PpKhQ0BJkG2Tt2bflAzQ6sCbyJcrFjy
qrz2AiiS0UwPbyi7aAsuVnSPZZyEOzwQflbcIu87CzCIENEG4DFQ4jO/kc8WiqdpynxdC3HzOq6h
szNE91PbxcEwRVeAIaZc0zlkzNuNSTs+YigkmGNmHQa1hu81HcLyQ7yJpXyWHSA8Zs0WyDSd34jA
YyPbWQ92YuQWQwLHBA8iZz5ATstxEm8xGxGJ/uHUu0VaJ4Hjii+ggoqa0M2jEIXPr4mzHeYHUuWV
Vl2WmaKBxHfHXJDnmyLxFcuv7GMuWgK0CVV/MTmqSgLw0x9ge0s91MUpN7YRRkdZHTxxNhDYBwi3
E3vGwRtsv9gwHRbKOjOP8mfr967a3pHu+g5NbYUjJ+dFp0OzzK057yrzdWjgj7j8aX7TuqdmYpJc
Z9XZVv/ElbC0F218LcL35is221U2ckRLJ0ZCKpWk7OB91LdUOgBOPv+mGJvXbSZWWxoHV7EYPMLf
UNs2eF7T7H0pjly3BOaoV2EAVuyoKY7W+F7r62he01mYDo31RhnPdnPG94iKjx0HDk0xfNxMTCIm
3249Sft5P0uoGarGtTGjpxiF9PjG7WUR3IroJXp9BEqwCPJ76NyC5gHJQJTbIRq2A6kFJ/vktH7b
HzvrN4/fp5e6vmLEt+ct2aOQThXKhNa+6YfptXABwmQAWIQ47YZOyVHpyFjq2nzm3WOaXwJauGRC
c0DzWjA7b+rtSGEX9x1xocD2SktG7fltWVgzu5tlPGX7oMd/pftdjAy+M/DChEv5VMs7Q/j1Tiyq
XTVs4lQYpDPGHSu8BObGPgxkV4bzs1m+JO2jN/9Q5QfDXiUcuMIVsgL9M97U5W4OT8HnBME78LBm
wrwhSfHLRzzsE7ak1L9EDk5I3DlBGx2RgH3qHKT1lCpdkHmvvd14nM1BTqu57mngg0OQ3FDcCc7H
StdGsJ99c4PeTSZSRX+Z8tc6/tOghtH+OzwhCvzNAguSNrzmDN9NpBLRYdyRmLmNcuyxbSu3OaMp
9bM14YPZS0lohaUtvglsJi8NrdVnUX2I4mp2XwoHzHgjAx99PWIDzMN9q9I3hvhV77YBEi0TVYhu
tqdZQgKdSpQFV2IvxG+35oxI/ywsrEvneHbIlGxu7ekSqb+1tVJ7aJ+TM0AcfJF3CfJM95GzSIJ9
emHwwU7olVGxDiLKXAfAUptxer+GwY2WYbHhMXBMYcftdgrMdDmspOqviV6c8cTnhuIDWAZPfEzr
xpvSeC8cLwMm0ZyXoyepJdyn3SFFTZfaJ2qijK99JsPMtn5U5D2lSemqzq3VArxtpnQnQUlqXofA
E8s1zGeB457bob2RIrmKhV4F1B3RBf9AilkJoB2wqawhNlnu5GMEsFmD4TXTLiPtoyAwaK8oN52x
Uw8+pfq7WTgmj6M3rpP+KHMocn7Haw4U4/9ZBvzLIDymSM7pcBUCbcLtXLna1eZzUIgrxBahT29Z
8DYPzPB/jvQuZe9F7RsxsovtJK/TZUPLvMX42iJemnfGpl9LyM8RY2Df4BV4+6LostwGHMYkfFzH
7NULG9WM+2vgqECSpDdvutx5qPeM+V3MhTgTneYi5s66+W7/UiqIAaS1oBVqygtRuxpBPRAS5V2p
D1nzzwjOYFGk0unFRRdHtzhr7ZHDrfVq6w79ptR3GxGvj4kV+AGgyrJJBg1/1Dp2lXBYK1ONLB2P
p7DzIVrqNCR/w08gf9nOIdIUTG7fhXnmyjDDxNRaHMCekP+A+iWLrzqvE4q0iNNAJBqoe0JOPBws
6lserwl9q/oT4Z68eKiLy7cYD30xsKkXZpwdHa4a0QEqQJAl1tn5qJssjjnYDZD6BlGcjl4WpztI
opY/zPhVGxntzB8YKmIj/r2iR7XeneErNn7HGtmf8dvTY5EG4xIrTSnB2sdK4kuymbc2ln9po2fQ
rT4IJc0VsUEiAt6QV6dn19deBcZmwekEQ48i+YGdqbOO87CGplew6qE/65ezGd25p/YCJUdrlJCY
13anbNZW9UdBxZqIWWeZzbqe/4mFXRkoa91fG6b+HumdYkPEZl9NfgnyK2DmQJMXkUbRIYUaJ/Rr
BRmkhGPDhSUvnfSn1V9LuCPPFXAT5xgr6qSUdmPO/ASUNVE4pdOIeFEktTWvqjG5oQJIemjlc/lC
H5QiKpEf7QCxQkK89KFEMMjMDwUJHuKgSkoK4weLiPsK40ChgLnPfkKlzmo6kIwcXpS9lR+FW3B1
srgiZUs/Je5Gpd2GqKW2h4wfzE5CC0tOcwPhnHRHftAmDjYFaYjZZ0YhWbEvlKU+Du53Y9u+sC/S
0dcA3I5x6Gi+46uFX28xTg4NX41X3Bz3EjHBK9Yf1QfAFZPPgivGRX9KY6eLLBMmjGA+K+VVPO8Z
OR15/VJz88uRnBtegirgWdpw88OHOJeF3gTuSp134ub3wVtLChor3d08GkEoCEEA2XEOqszIHnEb
LUAduh2OatP5kJejVt1r6aUkbqZnmRB5yW+atlHj5wK30dJ5JSxFdoAwq8gtsdN2FS1uUGKn/SAb
gWEPAShgpnC94KDVqit2PM/IDqLrilhs1fOZLU5oxBnuQqaYEGGPjbAm8cVLgm5GSHp0l7j9DHZe
6aHpy7EDPC5tK33ZFGm70dmTtBiC1EPQCgdUkOWjYaxPPbVTVw1HgZiyzN5xiyPGJICxSjIPARiq
Q880+Q7rBLUd8DcsCJwZNKSkoIy+q2tro4aHyniRyUl1v+pmE9DsdCCg+LHIkERJmHZuxxbnSTw2
IIqStfu0cQOp5a+p3OrlRGSTLhaODJknRKmZyj1CBV3bvZttgO2GZIM0TCe4poY03vErcEQ3+bXR
9wuYriNz+pk/jA6olSxe3MF+dOlfyLEAdWBcw+za6WCuaFTxMkXWZ41FX8OQ4szfQhY1sv0S3arf
r0tpH9Dy8kxW4WXJt/H8mJzHjCwxGqDSmAeuKSUAuyrCvL/FdagIZMs+m6Zxm+an/NDqV6NCGgKS
Zk40+cgDjSXbJeKtAhaTbTIhUt7ypPCmaxPBDgWHAcxsACEuLHZ/Sz1Y2TULPg1gx5HNPhaoqbXP
SMHu9yxjcjAWF6xjkrFPbZXgIYqp+KDel9w2EDqsUlBIGnUcIEOUUaircjhuailvtl6SavSlgshL
5eUbE/QCeqi6BelNHisFkuucPnXlMsMyCztJZP91ZCNI0ZUDZ4mmbah9KhLO1uazDdaaiLp6tCg8
WHa7ksdHLPwE0P02GgmQLddAEi8AsCZuVp2rrqtsQ5Puz8Ypgtlv1Dde4m3tnHvzvUGcMWe0cyHq
cV6R2eZDJix4c2IfrQGKhD/JpIf/joovCIhW39I9SAGUEsUlk3ftdGj5EIrb0xN/1QKysw5ayNBF
KDGjxEi/APykm7d6/OFNljMPW7Uqudn/1Nprb92MoNjIRLNUGOsanWZ0yYCBRw83ISE+GLvg6qwc
3uHUWsS5oFZBo0tQgBf5w+Cj0Wo8gM5uMzpvTcKQ0BoswTsb7dYyuJLpJ01kvGyX6FoapzCHjOLp
0OhonKX3rKr9CRFk29zBNKlYXPwb+OE6LnbBlyG0lIcObJnLmSDzQ/YiWxJ4CWGtvU/stDsG3hZ7
gttL+a5C+W/jR9FKmG2NEwaGYPQZgwhsBqREmvhODWR/05MoFhXA/Eo23eJN64FEJF5yKP2Fbedg
bqSHM98zIity4iZ0hxOtodSf7P7JpmKye0yqUaYojNCOb8ySrwAAtrXkOrzFSXUsFrQmP2rkoyeX
mnOCI0Ti5Mymu4HZoSqb1c+/pr1CzPKzPjIcIEP5nJ1TijMtfUQIr2zUG2a/F9VaTdYcRytdcSVM
JTjUnT+NqCGiLmnWw7lge/FvKb8KdEhpZjqrZu2Uqt/rnAR8OpndexwKCRal8mgNgIC3sZChNdez
ChJNOOS/wvrIB581NButuIpSEEUn8hwbF6mNsx7mvUqIRXRTY0+OzgJiw2Mh9DEoI7cK26I8249z
9l0g2vfymb1sh9p6b4GAzYTgmmzvoNG2i6dToEjg5iNpCu4RSmTh+ijYVnwzy12Z3dWG9WrKPbUs
iGv0J4jmR606EOjpMghFF33ToDnfqt2Rr8Sk4vcqa3zxntJPqtmfln0FxGr81hxp4j7QhLuY2ebq
XVG4mDnBK55Ci15eRN3oyodTH8WFrdKN9cHzJo6ArL/l8q1Tz1UzEn277KKq3FmL7KeLQ3RIw7tX
rtm2DLy/sN8tKAgBqHWaJhSBQnSq/87+xOopOITDsvxrUJFZxq4N30PtpUHwnHY9cuQPWftEdPb/
pQNXQvHqkP0uzzvmNq38qjGnkGBBrjCcLDQe2NJkvc3dLcZkVOYvlukWG1696rUf/kkIhGaNdqlb
l9Vz9FmCCviGl4TsLOjSS1XJKzLVdXCNyrmMABn1WxL+FT11Hx0JNTqfngUve0YW5tRgEl2Quitb
dofW9mvZ7pXkFg1/Gq74MuzIlCC5h+DtbpswarAnxq21eANCu1Jnk/TFiaEKcX53rEe0KwuejgK2
rNwU/XG4lbz34nyUbFL0POgaIPHWJ/xDWfV/dbs2ZXKTfZthrnej5LUufs3oJczeZ5wKC/jRML4k
E7E+8432wfmnyJ9i/S86heqVfCDUglubcNc/PdzE7719+8XSoz1C60ZSD2aPczvfy/RGMKXeT14P
GxqjLx9aeV2bYAqrX4PuzsSRUjw5ABRpD9xHsVhDxmHLPdheTdAYLzHjZrrsCdQo5U/HvgTJI2sv
GsQ7tmXMLkxnMkKsRxDgjFfZaLZTm50G5Y9KHqFqqu8svnqPDdaZ3g0VRwIUmHi8WPK318k2M+2Q
v4viQky8HT1pIaSQBpqJyDVmGTE1eVYXMLgxeGlgoasPXToJzMox0UGJaeGKi21VLZeg9ZFiCrkQ
yehhRCYMqaE3UcGs4FNmlwYoVirsHog0GDMsmisTT3pDCcyS32a6iYZ4YvGo1AxADyku4A+4WOdf
5b4uJtk4fkXHtKBkODtIH8xDCL9W67/1crWKZ4H5sZbDVctLP1ABC7oeLN4ApPTkrk2IKilaJxU3
k43ugtsiMa7idGQTQg6UdEA52ah7C3cUzEL/a7cfkP4OxvcVXR7wf1sN7pdNzTkRVMUyvOP8DWZr
6TS/zRtLudkNsJqRq5nsMpbr3Jsh08QQabZ/Ed94aeGAJLHacEcGFRY4tDEcrv10xRaa3bUeRwfq
TrSBpN3ScJLHYEEIGx8N9K0ogkONuQwxtrnnnAmTnaM+F29Zq/U1wHQkIs3m+qeuftR8G2kPm09S
Ad/ibwya06CdsAZyuvGuIAVF+KNWOwbBJN927c+CjXKAvCULUGNZwOSbzedY3sN4a5Rb2wv9VmcK
WhWIdtfprpgQFs0APf9XswlUZCpbX8KsF++h4tIJtWVPM6S81PYl1q+hr05AI2u5+VIIeMna/4lU
o9ybnuT2MAW+7lUkETXg1PxYnxwy8IMU9RaJeZh1VoSaIb2hycGdDK460ZPsDGRVebmXsQSnp7a9
psp+HI+EAZOX9EoyzimIbxNlta5ci4HFpkF3cBHSypcKctceQxgkugLefVza9TS+YuNfZbD5UYcX
FxpiHSPO110rX2frnN/7z/HZwRl+iEGIKSgpttrG8HVpTeh5K601QnJtpmniStYRAB6QEYSo3MM8
UrZgy0pS4KOPpwr8zHzCtNfFz7p6y7N3cMNC2ophV/E5+Ez8vqAySsNXqeGaTHoXkvYGCFGhXx5p
LrLm59XE91mQfv8yMod9DeNXrv05RLrNvnqZQ4K6WKf0r4XES4xPvolPuJR3hBZ/2OEd8IUFbe+q
va1ceMXMl99AMQxp20R/ZN2wlIv9DI+I+1HHGzkiR/kvGX5lxPRgQLn2qM1rT+PNFfEybTfdc92n
qAEarSd5W3ZbubkRG0e65ssM+CF6RUc9kc/rpu0D0Qhno4nvitxc+dXQroB/CT0QmlxyeQlPliMU
RNHXF+uq8LeYP0yvIFPR5GfAZfE5/OugaBdp4qZgJEPTkM3veb8enGeUPKPorzMf0ngvguMs0xpe
5o20ro1DpR77HPsl7RcZSA3Qu8nE2cPpSPA7ul8pxxhrKufauJXmTZVeTf2iyvexJTXoWkV/mnME
3CrrvQg6/q7rDbFdGOu2tLEeHK2a7Oycyl3tLPveLS2ucsMNsvM83EkXse23yjpqpPxBeEIrYbFc
npX54kxb1G2G8WIAchnVwRi/ZoD7Wr1a+V58cfqxsbgJKR8JvpV+bjRAhbtCeZ6iXxUqdUAt5vgB
69VieAkXZ7iNyrV/2sWL1H0NfuPnQKYpq2dySorGpK3znMYEtqYLsXD6aZkIHfeIh+l4tsNVP26c
9ARH7eFFRIc0ka7tiY4xZTADbhkrQIrLlG3RSPGUG/FVoPEL4QA0f1p0VvsZ21Xjx9jk9YOqXpwY
R8BeIyIGhLO7Ex8LyPtIQCcW9YXr4Enw0XT4/5buksW/KjFPg/TnDFuE0kITXQDY2ONvkIMwG58T
cD9aQH0ibYaDIjA+neFDORn6ykE14xAveJJJa0XSIn2mhXhL3IW3mm6T/XOcTjBGpS+o+x5PFxKq
RPrL6A7AZl3L+S39tmzcXied+VTJkuhdUJSqFAwRi7eeo68SmhVluxcSkjamr5r9DkQSK2/xxzyv
R2kdluxZOgfJz0j8j6NtcSf6mORIIP2HSqNdV9sSqZjxDnaFLqx16E2jUwE3RrtDrlnbnBCi8sJM
hG/oSKI4wU35zH+RqTHWdGS7xPkIqq9k+U2Wf7x/ntMeQqBPlTUwkHQKZ/K6wgZGC4CPVIS2Z1uB
efIKZZ8yW6ewljMVw9elhPRuai1zI7rrUIhJlcAlfwVJ4k7NXuqGklmie84ucb8rjWNNAIsTnBft
xsdTThYSeTQHsXOTYdSV0TkK5reCoAGJMOuDCjPBgRYJHKh+6jBVRvLl2N/jQNuMeaZkGQheaTIJ
VstwQoo5GB9Fx1EtP0mLYiHdVosjcXYp6mZsToQIIFU8FBvk8/qu3iYbaPbuZGnNtVVeeVxg9hNt
L0T8hnO+Kmz9li9y9gmJhPhcomSzAXcEvm+kP5avurOENZKDRUFnXNsvlrQj2xNHNGbjw6jZKKMH
BMY/urEf09tUuk3q6RrCZ4xWU/mVnTL65sDtiHXI7qIEzMnbEJxa891pdoaDGdLTFZ8AGzBxvlvR
XOsXW/8F4EgpPT1PEeoWFKWuke0ZFYQDbQPF7Xzw1zcxKYEDOt4yO9WqRgbOjs02mAU0IhMccrol
FjpGYtWZkW+sHYM+a2eXQ/6nl1f1L6DUOgekknN8A8FbaQpzknNL439tdtBiPyw3MCxh+cwR+C8T
Bb2mOwbxRZrKfgGWofXWTwDdUDTYmnH26saFJJ9ok2wWPPQd0jfE6YhMPCiGRIXkVod12ABayveC
pk+bUJqNawIhFTA4rmjIbH+XhifCCk7CF7SRnqZ9Oj3ngsoxuWqN7zHmBrOPuJfWosOY0yOEk9f/
ykgDBYwx/1jcpj7Arg17STubcsnB9j086emaHmjT6f86YACBeXJ84EBvIcQJE4XFRIEeqVs7eG2G
L6f4TcHlDfBRP5sX6gBa525XMXmG1W4e/3qdfHRUAGS8pDfiuSI6ChqLATXDgjoYV49OKL7cgUWG
zWZUdzHxlvYtVb8V+2rm+IqJ07cbEGBW7tkx6LVyDuU3p/nr7VW/nbfjdCRcJ2WH1nIavAH24i6L
W0tPN4htysVWxoBcsIMBP7kHsB8pG2Ojan/xL6SaoG704LLQLGYP9oOhRwOAW7P7JuvehM8lzFH4
h+ADp4lPDTK0SAjhzqMHZdTuBuuQ1Yc6uSfh+zDCEbBklYgxrnUQHrsRcUrkg39jc/Fp/Ok+EmIY
qVTjoTH/t4UEFCYIMOD7RwHbjGyKY4Brjnbk5OzGLUK9jOXjXL3gmvKsy6dkfGMItEtfMgngABUE
cylnJo1sZ5ms9WFs3oJaaAqx5ByFUv8EWXfNetv5NZbGAzzfgDGZbT41UcMdYoewoYKVihfdEMb3
3SGDHWXFCydCJB+m+SokjglnXNRJXpr/QcNH3Z7cexIvwFXLYqcicO5JcGHWjR0sNkRisqhVRk3T
WAfZ2rbTekoKoU8mVK1bdq29McOvGUlFLJ04UrL8TY3vAPDI4pkuUXjk9DuruH7YHQJCMpZbjXu/
ZcDOpvc8vlTSvY8+huyc8G60yxGEo92O21bfiPmgzDyUXkN9Ul007cWm0P7ZjDJl99WN8JHNISOP
iC6+3ZqD6pvtyer5cvU6kA7Ubihyns1s48jrd0KPVxKgPM8kOPsqCncRofuKP47PEbhrHJBrhBeR
ZaGZZ8ckFm6fkpdHkObM4iI2UGZwiAYVcCJ7oOSgrlZv3fyptu/62tkglBKiFbL5ATrRWAGRJ8ph
NvZDg37RzH2DX4+dFl4ZbPTWMGUvdYj5chuOe+APSzrjNQbk4pEjqSJpiRJHTtUdmyceLIIOmw41
8TrVzm1PJBaFa7M8OYtE82OCTpeIFOUmghT4R+OFS7l8S3b8X40X/VaF4RoBjCsCMiw1DtKfzssN
YXL8FSYmIv/z0zxc4/4tG37IDMQ8EAIh8p6hq2zlYCV1n0n3Oi0aV/wUdHv6+OZGXvbIYTfCptA2
VJD/6eov0lDjURY36iYEvZ2YwcL8LaTe0LghcSel4jXx4B6QRg7Xgv3GtrSN21UJAsZMlDxoGsk5
TfAv2s+OOX18ERPwOFw164ohUCx5iTa68a/L9qxLXSlMFGKuzrFAQaYRNcImcLgVhAPBM1KoEMs+
osbhLeo+a2y42mbCIM/Zy9eIgCfz7Tz4k8qXY+Aqiai/RpW/TH4oWO4Vb6A/TXCxsB/6g/UeQuMx
ZD91TVMenXnMR4VudpjYHM02q+4zRB8jEyD7KxtbZqe5YVIbvd7Z0iZM7SvOScozLwAiMvLrvFhy
owqenNuIjbLq601mH/mJaIcUAikBsuwvuzs5bIirrMCbtSsTjgyDiOeKXkOAgmF0dHgIRGtIqqPX
NBwSxI/EwLhDeSdHkASSc94/ps8u2/D19eRO06C2O97nuvyQGC6H5pt9UIKfshEWkKC/ojHIowPP
l5it1f6cmmyEgiPUgn/xN7tNhARLmjk+qtuksyY2iFwW5rb91R7/sChIiDSSeROlm9fQ2gg/5dJ+
quQIEUTa09/b6L1pmlrzb9CKVWYRecAsJFwANLtJijDlrtoUICKE2/hDCLi+zDh3ydXOnUuU7u38
Y6LrbqsEbQNewOxNoA4FZDFXwkgwo4aeVhOJN/ZwiD8yjwMHV/0APMbJn8VvrNdZjU7KOYZVgbMm
xm2lfDScXm3BGBLedIMwJ5KqQszlouUUFBgSSL3aJ9iC1QFY5Z7Ur6r6KtVHxT4saC411aOtyrPP
go574enPjXsFCVQWH/DNprmVHRpn2cs4nWhEERlUnzD8xq7fsqewdA7AYgUSKbDU4VergQ4MFgnB
jS0KSIpos6PqHFeMAIqOGbjBGstY3j9Nr29z1+aZqdPeZwnIajE/cvurmj4LiLMVXEQLfjx7VmGh
CYEl1rgnVM/8ZJp4kcaTqPKUPGEWLjmG5vkIv0UPQ0wSe33UdTJRU/bUnFb/h2lTeGYmVfeaWzz9
65FJ8roSeRRXD2q0q7UWXjaHvuqOTQPjX778ibcEFWlq/zPskeOfw4qH2yb1B710Q8c+4jJ30/EQ
NQf6hLlDpjQA3oFnibDXWeTq+YEn0bsBjGfKTUzpqU69I9wqBo0PERFUc+qHIhYZNQf+D5c/FgiJ
uKnDk49Ixxh8cyrD08zd/qvFe7iZEJ0AqwQ9AMo2MQ8yD8TMkYakQsPlpDmQf82NNzm+GojAlR39
8ohxEHUU8fImWz/hfO6iz0lAdF6E0FN/m8jOa4utre915ldU/Ig6CdhLPOQsxgbwqEbkSbMyhZu+
vBIm37FcN/6JHZx9FJr6jA5FxnqEULsoN4t9gNYch32EyU2IiyS2/GzFUEbvBYKAGZHR+FAkJMRe
gP5huYoNVEEve0rvfbTvJYEkGnJylYXG71KDcYJYBhmVozEhhpwingvWBcg8/tfEeulJmIt/I+U7
sElPXyfrlqB62H5PIBpqfO6ndykEpaUHQdY8wot/UEqFLJknFWukKHGS5T9Ndgx0/JEIrYufCSsi
TFC3yHiYLOF7k3EHKNohJ0QqIQ2oqu4Rz2ZywsldS9hYdl1zcGqTMKnez+eNrXt1cmXDLXgi2cmr
cW25wEt8LtjXx1Q8Er61GskuG7lGK/f0RASX7uLwbAKYuV80jwbyDWvdWy8JITrABCYIJPkOtB+k
4nRr1bxL+d9iMHnnPikvhFKsNEr3VG6gPEV8Qfy/N3nBu3oc552zaIieiBm5sSDZY7gAxfaHfp+I
9QsmNfpqS1fZfA8g/p0LpAALU5xpP1LOZtmFou/ysynDyS8H6ltoIHaThZkxYfL+n4uwPMv6ctir
FY7g3MTQVJugPeucrAxtItXQU6qzlABTKLmf6wQVAeVhYUYZwqPx2jjSNhtZFLQcE0TcMQcc0W7R
ijk5jO5dizWaTQaqetTLC6MWsXYcpCoa3ouMOqjYEUwgHjEdbh+qshoosEbvNpafgNME0VpK8BFC
Auz1jekDuBo/sxGsK9I5ErCQhHi1DGIiv8sC6KX+js1DBuKLEFbeifkKJXqY9JfHXa4uoXNJg9c2
+mY9JIvZ1md9wCsAQGVcC1CWtGIZAp+lX/h3+mkxu6kHAzVqyw6Alpm1RgHOdI+9r9aOBjcNN221
wUs0b5Bt99O3KKwdax2i+lJIuD7YWVHQIpZI19jucsRza5IqUNW/qfassR8/zfGtttBtE7qhLR8B
lJlR/GoW3LS6eGe1U1bW/CkG1coy1o16c+Q9+Ia1SXfwHZ2rryvHdulLjWn3H3XnsdxKlq3nV+k4
Y2Xd9EZxqwcwCe8NQU4yQJBM730+vb48XX2lvoqQGWigiOrqc4oEkEiz91r/+k3XvY+2bVFIjwil
3LTpASA98cDd2+TuoLGMdVo3iY9VItvDKUGg1pWXXjtPMPPWifukdkuqD9kwMBbjKzosvnYrzlAF
dlRB9PadHkMrwdi7Wic0JkR+8Kbs3TduN+ZLo52X0r5r0gNzHp46hyYTLgpUtPoMcj2hyWOB0HDx
4quUVBgV+KrBo2BiUtN9/EZE40sgEMb1GWMB3u90Y63077BMc3OF0l8zLm4cT3oX2G/sCeOn67+U
Edl17x4UyLq00OQz/o4PcX2qs0lJnkCKg8X41uhckByo5TXsYY9RC/YVZi0+7JWHpV4MGifduI48
Xys+qOJ7i/+RschznEuxGZZspdkRQydIC+ZGvv6KWNN6n+RoJCPJHi5LvFIaSu/8Tf9CUK/i1l/6
JATRW7euyE1Tzggwm45YEgiKQLkmiQ+ew7EmA8CA98H+hDEYsWMZIlTZYAwDt2sIPjL5B3cRp9iW
ZcmWthySZ8zASSMEeaRT1UCHUNoJqzmDkVEs1qOOdNWQG5iSvfMhQzXwtZcefDj5qe9h8VJeEZ5L
Fk1jAaeQyYb+5s2nX8xbnIYnDD7rGdahTG8GlgTV2+c6lz5769NnRupbAA9RrrKD1NzbcT6yHFdH
ifmO10KHNX6AUUhlhA3iT8rPEF2/g12sE1XzXiaYADVSw8q6aVr4/NRa+zfDiWYKRA9+ix0FMuxJ
yjaFOM3AYgx3KXw5ORUMuWTODDimW6TFKhG0Se6+ksCiJoYkBaG/XpYzC2B0N47BLHwSquyYqt9S
R6IamWJqs/Do0Z2BqWN+Dc2FfFSbU6Ue0kSYvFLMqOrVqGOS8fa23gDtJmV64Ck35JNeNFjmgaFc
9GzdCfC+ZlW5jutnjl1bHKdcJ8zD4U0SKpeOYvK5OFJiN1p9Q/AxapjXb8zWRw2/iqa5m0ABZJTs
qh9MJrDbtUbx1Zqhq8r1z7pXDiPYEV5SshwBYMB/L7z0NqHhVFhXYrzG8XXgffst6bibZtEG6Dv1
HIENndCkMebgQ2W47FhlA51Sf+FLJ9k6qsmelkeB3gKBGYsFWB8qt69vOmzaIF1QHSHMMwrCo9rE
I5BF1xlGOzAqbv8gY+xFemYIzwNdFDSa8KOZYD/yCaTn5LO8t9Hz4Al0VHQa1+I7UR5pBb4r1nYv
+HMfhR+ENiwiKM4oOLjuNcqzYrQOzy4CXYcobhRZQrE/II29ixXu/hvhExQeExm/PLvpi3RKPopT
ODVQpeH5CapW7ZkS8Z73LP6CAAfFgNQlAS+pgwuTgZuJ2re80IKPA2inOo7zUxfgpPO3VvTKhutf
eJ+H7NoLyMdbYFYohJ+6snLJj8rYFKR3SuVg1S+Mfg9iajH8GRaevigjgm6tqaJt8ZarBzAuSquF
R3cqlZVtNe1Mj/CykI/I2wC9YwCxkRs0To6amHN+hGufCg51I/wrf22O0C87c92WXL2rYG6FiKzl
HVPPUeyM9lrd5NJFhnw6ABUWWTUPIATJ3CHuPMA9iHuXFqzmGfg9IWztMT7KnGUYVwmQUTPUmVU+
NkhTmmhqIMYGwUg9F16Y5UKIpwNiGhxD0zNMqv1wH50w4I/wCAkZdLaXkccHniOHuJbQcrAejwKs
khkWFTBsCoUNMDjFkxMlhEL6jf/CJYYtvAkN6Jyw03GC4vyOdSVYC7FrMyGfUa7O03Qz4tKkVAIv
Rc6nnPPAf3fDG+64TIVw0og4kDx+SPlNoq8rCRAYRkkYG3eE1RYT1wT14Fbmjc19hWO1kn6kiDOz
LRPdLv3WSoScC6YmpTPYTvwRimgZafqY0hk80cowemcSFqYjLcYMqukwPIRNKmGGVaXsvDoNK/QV
mY3nNwETNNN7owlnLWeVwJGrM8SprFKLkbQTMtNxrWeWvnyKyHJT6bt4gYFXsiIez24MjPgW4ywO
KEYCfB17vZimoMe8J+EOhSoo2aMyRxMWsbIaqh2qd3TCzNeyHfZZaED0dJ6MVs9YImwFHaqNXeeY
GKwj9B6idvZQAOF2CqHUmpL/TqN7znHNYGAKlFYaK3yoEOXPy35TX9CNmrRhkXHEtn3i1BvQJQ0R
kslaswygbQnfZVsuvSyckjMGrgOjHI0GUof0zMJSy1dffySRuZK5gAGDcm5O4MJFnW1VEZhAW6jc
AQbsJ9m8+0hVLAbPZ9bu0I8nisF6srwN0645ex5WzJ8mbtpJKc+I9JrnMqsdcQeizgLz6MsluJNv
HhQ2txAvgyJ9ieZBbBeCBM17FpqPgmK4rrnHlC3uc3YOdkd5aCeEtc55Lm2rvgfZhUgKnPCqaYaj
5xAwh8HrZpklu9YS4I+CcmLOlbM0Yue8ssTb8JvFNe4oqnVgVNQ70IhYVMfJOMRSY3ROlTcuitih
BwZOTz4WqWaBGhfpNEoQcVcES0U0uMG+QlpAAdeZ4qB3jzLBWe7BXFsIIGSrP4lCtA0AJPCU7z7a
bC8/vWyJ3Qb27WwD9CIp1nh2KXgAYVuEPBOn2bxDE/j0hyMjw57BecnSaPlM68pTnx3M8NaaX0Hz
asVhSTgAxVoWQfMyzprLOiBhy7QX6wVdduxQmBMfoqIIgLLyjw2m4fo57I7CjBsCh4GgVEZXzVkV
SHPH9FAWnWqbas85wgSPFCBranoGD3LzHWPv4iWfqf8uYAJXPIFIcY7TiC/OQBNOxuSrN/c4qnnS
j0aGq3UJxGHmdx8a3ufVTrB+tHon62sZTYBzt5SLIvxwow7JOQgh/axMVLcHWZ4jJFTQh8szgzh2
JaIIgIVImO4MwxE/OSjGuyvxhMMiEvu1MA/sPFjQSI4b6tjVceTwweaCcxkgbpQNmiz4+to4bq8e
omCPIglZWDPbl0FqpBDz3oNwQuybSR0j9Ecsb0UDog+WGpusa1l+GQtBUCJpginvCjqdP03fZUaS
tUc06MRkYlJgyPAh+lu1XShYQ8b+l6QgRJfOelEzMEMF1V87pkTDolvmC8gZ2ZIbUV+1zPX94DYC
Zz3FqM/Y06C9FgdotCouZZWdQQ3GyreKADt8iku9Anm/4fE89aV9KwJCATJaHQ4HF4OdIOVWidDO
sUtCpqEsp9wC67FW/ZI1euyBlMRGGT0aa5YgJVSv2Zo9ofGXgPTh8FaWmEnuEuUUxZcaLwF/i/pG
yG2N251xztxa0JWPrRFm9lQSZXaJ6ZgJ90E491STEK7eMqPdlrgpmQHNMKGArt7hv0lTVwY3zF26
9KcDFTHoM0alSiWD9sUzk/wciedPg+unrMpN3C8L8tiw/alM1m7mJk71GZevRj97U3fZDV+eR4YK
6oNwbmnPGBZtcf3tc7eBH1iPGxBlp7lwImqPDSQGgh8AIr89ejWTrMt6X9JUmeoyzB5ed5aGlCdv
nXPzBc1Wch+DtzMfqrUSB2+ry8Xc6onEeivxuB0H1EySWWhHu0SxhE2p7wULYu3o5MZJbkfjp5HA
yUyLBCnKSJw53WdMelkRU9/UOtU5V4cIvYABhWczrdWI0wTLDiktsNrDVQD1P1qYpj82sPhTJmJZ
sQQx0mRbZb4T1wWZ2SnBiiCf5fKGL2g955Jl+VFDoIVburGt4Z/LnNGYJl5sriK2CD4Mv77awXed
NrSjznHsXnBHHunNZrMYpy0FoZCFxn3I/l9IGTBROwkh4ZcwdS1msqHAg4ndE3DgYHOq8CJQy5VK
RGH6VajYZggQr9i+Bm4JxeC59FRS0oXlC4QbmHmOBeQ/bHJU43Pk0VUEcMAnAYcOq0tIseRqyoQu
H4vVaakgEHYREeELUncQMGhDCEuomncFxlB3UjAMdwn2aLt7gX1/hiJ4pdxTjMeCiyaDw/VHOTtJ
9OAZpUL4MWAZCMeXuhMOd3EfyNmhzgGnVljTrWCpFvOuOqrjIGIsEM33Ix+m4Ki4aRjiyu8WDxmK
OWk5Dg5CNjDsH03tTiAk8+YN8zz6ql1uEjc/y/ELHZELR6WrpalT+mukbhg+iCRbXN3s/ffiI/aw
Pbcud5I1OjzQPnOlsBeMVFsOAEExWGxXzrlAkW8n4gbWbS2eknrVG7ZT4S25zB3eboYfACiTEq0d
I1xo2T6jF+kUEfazDfw64JeVbBvOp4cWEHkITbc0E18RroJ4eOHwvRspG9JoUO9pcPmcqxXtjW63
Flsb493R7gVyJgwNLyMn8s2lgnFORU/M6jKGipIvhxv4DPlJ3Qz0nfWIRi7wDjWPXhl+Gu3LD2YN
wq0S2OFaeDtRP5fZe5LDl1qMJoetTbVWM3vKyxYrPizJ8kVq2vhV5Rmkc9txdoAhbfihjFprn0kz
4ltFZJH70brz0GK3ITDU+1QYfkgIQ1ehsRpn2jYWqFE3K+WCkgHw2tv15dVErIGXOomnDrcJxgwR
LhJrlxtR3ZVsg3N8Or0n4FDEIIAIDiRD0PRZ9FTGuaPFTbZGJONX11La9+rdwK0CbR/s0NBZuDyw
DVDeKs3WQ7dO/LvaR0td/UjlG3enLCGvgsk5drADVKGcvd1AlYJLTTcssb3FruTA7InddGy5BrQw
7ZTUkEkvfxYSui67zk4Wqc2+fOmkpwzXpOTZ9uvZoPtTy3zvKQRDQpOWjrOuvJ2ivkvuCftX0Vln
6i7S10G00/27ZVwhsNV4VLwP0goysuddQnB8yTi6PAHKmts6sy4esIoLKKq9mBX1xU6othqlM34S
orNCzJwPZGj1kp24UI/UHkgU1qXwMIlO7VAn2gBdKp5HBWG3M5WGKIIuoyr3TjgOw0pQHzJkmAjk
ShRAaaP3Lr1ndFvpBtO0sB7ri8Zz54yfp8Wtgy4stl+cUKEmRWKTQEcSMa8vyIIwfZzA0qsn/pDX
jYVjqa8bb+nk81Sd4lS9xhYygt2XwuDUxaODyW21Golfjn7w2/0A0URbJOmzl+a9eU1VKvEZmywT
LrNam9JWvGCEKZfvin+V09uAFRcDFmHhq/MI72H4snM+gGK3djEpfweHGiIC/GpnkXKtY5DkHnq+
1Xw6Hk/CfIgI6Hg3sSXQZ2JstzqiBI4zb9D2YeUAwhW0Z684dminYGo2MGloIzEb1vttR2h1geUI
wKpQI6RHcBUcsTdw6w4t7dwyHlJEybXzQhRbaCRSPDRMpIvuU5V/Ao61RYAnGp9ALUTk2OMznxl4
+B0jGEqAjXNTWcXijaDIvjpi/FxqO2CsQT+SoQgCi5YKr/vfxG3vJ2p5mAfMYJ9p/xXR8OkxURni
GfosXJp6lzjVdFYKD4ySUIkk6VnE5yS+18bXwF0gUMHHI4WxvcFP8H0qHWlNUHIo30dKnYm16o2P
JIcTj2WGcswEGNJjwpI1cyzWZ057GMcWsRJPA/l7zAkJpHvvXeFSKy70XFwAdo10KCJgkZ1arYWK
SnvE6tKvGHELhb5uLFkcxpFW7WPYebPwROVUS8MjriZW2RIUxICG9dvz2AwsoF1z61Qbcmi4Wmq9
GJt6+br3YjwCcPvnHUNly5ODJYqDV+Nh9LnCEqsaJw1RPikByKJSm1ZsK4G2B+HpMD2S2vc40CbR
aIzh/rD94fPTBWSTxHesP93BJ6Nhr0enSHyoAyZf3TVYC3y5dp2SYMsQuyCkfUt55eXHHiyroslN
9S+L4qp1979vHKC/aiO5APk88sRdXiOo6J3znfC1WizsxwF3JdwZ3Odwps0cagsdOThrI086qQFo
wLziEttFt8sT0qRsujiWq5rS6jfMV89qcI8YMzyMcDHb2YRMN5jVO9mKoQfZqEN2LFr4/OyEcK/D
6APtVxxBxl6QueOo48XK3a2KB4SP9ntc71xGSZw9WT9I0lKmY0MnjeikwNOAhWMni98jEIwxXBE8
FHPP2lZiIorHr/UhI6Us04cnAL9j0t69IhWhIcZv3rIArrY2avMwOTLpMY4mjXHt1A6eMdXoq/VN
TLWG/LlctzLr3ai43HObDOGK6RILGyYiVDSk5QLm9FhpkmcDSRGP4TuCNsw+JRydTJYcC7Q6WUvi
hhOednfy06ACeZz1RwAXnup+p7bPodtIBXGNcwpAUwSII+6BUV/R8t7tT97iZroA5HFy2IsMyNYh
BUO30TDV3g4dPAXKZ6BNgBILkuHSWHk8cs0ljb416dI1c3xPrG+QVyP9ztND6J87fdPXi6rawrRv
4QyWcMCEXadeLWBQAuLKq8pjgSY3+JFEAMAU2Km8D8nFeWntzPSZtG9N7whi0iTLiJqmBjTxSQpK
X8TYMqaO6KOYA6kqlER8pRlsNPhYwWzEdiBeBYQORp4tx3Ay1wHpJdKp6oGL7CFZIDqoBSg4OAdC
mVJuCeTw8tKERz9476GOlCGAw9BMCm1fCZCCrgm0Bwz9UgaUlzHrBZhHqM55vxnN2il6OgKK1kz9
DGNmFkzFD757dsR7lX+WytmXvwQfr3SI9tkmpPuy+UgvOAro9YpmPjRLV13mBo9tiFv8zkmwbblF
OYxJZJpg1s2KBxLPMCbgWBZjX9uXj46CvsCUpV6gzkAe706r8UD0xlsX2FiY4rnBJofFqAed2TsZ
jsgrnaxurk83qdBM2GOyb+V0y4RgRyAiRpCAMIh35a1DyoO48324o8SUGEtDvgbCm8Xyj9XsSDdc
SaB6ZcdD0y56wjTKHzXI7IJ5id4vmXPEqA5bzIGWsnPt0nktkrmzCFsBs56d4X8P8OGazO56boNp
lk2p/9ASZdGK1Ve3Ph0mk8HNjGyCWvR8TWy9XbEX+7gI4MMI3RYyGNEbvv/McbtBuN/mO79eqDrd
4hYxqh6fuzJGpTVS9ezEszO6c4M6ub9V8auV2YgNja5ptIZi1k+1FRBBDvqa7ozmoqNgL4tPQZmb
3cjThOxS4HmhN0ddhkkT7HOVW8tE74kwaithDhDiuIz2EWk11lM8dA5c+AZKvbrCR5P2QSXXoYEg
iRQEW5dx6hgfBCEgg3HbMSGp0Qr7za3i8AcNHecM36rmFoQEoQIFllj0DcaiwUE7XzTdGjMuN7BD
41xbVD7UFxLKElSADR5iHmRMRC3aDvve2FgoOD80zVZQrln9GWsYht7aci30Ed35g4FhgDqG/Sna
Q4StlJ0Gv8Y4E0PAgKRl7cR5PPa51ahJNgS5qP2ryLYmCHPByVq03UYZdll36IWXMKZ6f0amDX5P
Bv0gLtXgCVfHEDE2QcaNh+vB6hcp62OCyEBBwG3d8/LSb/zk0QJagFGLoO/cUHr1gyekjrFmMWcD
hb8BYhThJN+/8aEgHxjh+iKtY/tjpg/kpDUImPfpWNzo6wiDDBWml53pvBM+GhSWwZ78TINpR9Ae
jO7U5be0vSc8MWWGs1H/KRi4MKK/j/xXnM1xrDW4Zt7aqZaCDDRjvEz9rAErwiOnZYA+Q7xsRiM7
k73zUD81jFsk6UriQWVs0mFjKWs1KafwZMVyNoU8RJSMCPl+hHwxmNfMA8Y13A0JlAuCXipIEvsM
o14XuC6jwdPVeytehuRF3N5Y5bTKUmBzGm0FA2Q5zK8LxqJ8JcbviXvtw5tufI6PLFhs8DbqqIl/
nOb0KwyLwNq14lxoG0k+Efw1jGsEGhkjtX3/vYZqFbPD13T/kQcu6r+PVSiqA5pfPM7cGsbFj0Ob
jcuFtG/ct7j/jvRg1vqALJ1J6N5B4yFO5x2GWlGMCfgx07AoNotL359Jdo0J8Ag/uQL4aRPk0DKn
6WisUMXBCsEzFOamvogw2uZVPNjQ9RnX4tOQmYTprlpijSlIQ/fTgopHNQrdnduVhoiLUsj4wxgO
sOeFk06oG9UzU46Y71RrzJ21MVLiWTonnHnjktVuFVq3HKctXGTkryK5Z4wpDOi04pW+McMEksl6
uuIGz9Q3jj7yN6Sg85zm3QEf6QrhofseEwHm4KLMFPtquSjfUQmcFNTmmN+OU5TgVbbfnMa6PRrm
xo9vorUAFKXaNP1zLB85VaawAyD1XIw9domFq/UOOaZgp/kpB+t12k0tHED1etAns5gnjWML5RmL
35reKt2zFBOMDQ4MWbgox3ELYufxxnGRBbIGKF8sg3TYLjGp/qzUME3NJ7WcbZr4OQBJIklyl0OL
vcLW1+4ScErNgKHFnAdNnMEOhmva3guxFHgI+jp2U8AQGhhMfRUmDQyG5nwjPFqF6tY2m2ExBGs+
OupuY/XFF8SDYvQ6YaSXY7S/ktVjQVhy8y31W0e4Z8aht7ZlttWbE0METFHD/ujL31pY8QSeivIc
lGdZvGfJMWpnIThVAqVxxjPidmRE/EjOXY+vLdudtxCGJSbzRfaWhg1tF2MtF/NeRCQVM0DlZqbn
3jxmIP5BfJLBIOHxqp8e3k8DGmpgeXz2P5phFQ6QlpZ0P+h2UvES5Psxk1cjaW4AV6Oqgs2My7IE
e7nBb3RZGzcNHi9nmeU0itdid5SlPQE/bnBTnWFhZZkthwFhuocW6roCghZQKfAZ/I6Ho1ibgz7K
bEX+OtWeUWxMndbcy2VHZ7iWMMdWVlr+oWBhb6nCyqhB5o1Tzuw7QyzH7kfnBdeFqF5WEqa87U8j
nDHuUr1DD80Eme88Ly5ZG82EymTwXa+AWfXmC/M+yFdhY9dg4xXmX4sQwyWhqKAwfXXZV6bgC2FX
yiZCQdf3SLF+VIgAifsNK19wkN5/NNl7XYED89WBZA8U7hpTLZhy4cLyHiL+fDLoMMXkfEjsIthW
OG6ZPNrYjBo6jfXJpSvtpwwoOnyS1ZUo0VyEoLHOCU9NJdwjAyiLbWR8qhpRKfAYo+2QrVp9nwNF
i/IjxD4E7z0cO5V5pH0mJVMs0EXIUBYet5Tz4XsX3SUDF3W0bipVfk/2HWMTKQCShUYvnb32vZWX
VkcvdAufqQlJq2LV8TCLKl9aTdEiPAdExyqcEmM0BGo35BJDZjILyDu2zyFrBft8AfHnVeK7GiAe
2rIAZRmsPziXLDLlsHfzU4pJkqDREgkfcfgB04xGJQOxgLIHCmORPMBsDoEdrIQ8mIvMj8Q8Yula
t6R6tctKsft6nbXPfMRuKrh49RmTQ8VqAJm37H0OwHVE/VYrTwcYbAC3mVYtA3jaKC+892gynI0Z
L4t6SboKmyKbKvuXl0DQUGB4yNyG0pvWUyiG5xrHGfYtRsuuuB9FiglUEWa1PGQyEDuR6PZo0M2+
Oa6vLpz9kWcfayuPZAoKCGVNj3xu9fuoihCXeIXhc8M8lG/mdie9W2f5W0phIjSQfLrPkVoTlDZh
iqD/bA0OvPYWEF+HIN54o9D3TRhtMoRX4PwYwFkp/KNd2jwGRFICaGrNcuR0F1W+G8YlFUEzOHcS
iAwLIMmjOUQ5Rkrqnqzi0SbA4WMNq4KcAwl5dEkiFCB6lAK5cKsgfouHN4bV+yFeulpGK/peqSdq
KljTJXvvMNgqq72HewXwj2cRFPocioOvr7mZRrK55KLi1tl2ST0zBTLHoZ8W5Itz0yrVaKSRA7n9
tO5H4QPdQtCPwZUt2yIAgEynG5y1oH903ZrGzVQPQntq+68if1r+t0MPkutkFxjrJEPecUn5Ofkh
jYXBs8iVg7g67mI6ARWLyt+41V6UnsBgIyZG9PREWqXjzx1lZqkuMWchJLc3oZCg/dBreph0CIBF
zESYWAWPX3/7t7//+7+9uv/qfqfHNOrdNCn//u/8/ZVmPQfvVf/pr3+/YiSQxr9f8x+/86+v+PvO
fxVpmf5U/8vfWnyn+2f8Xf7nXxqP5j/emU//6+hmz+r5L3+ZJ5Vf9af6u+jP32UdVb+Pgu8x/ub/
6Q//9v37Xa599v3nr1daJ9X4bq6fJr/++tHq689fkmb+PlH/OE/j+//1w/EL/PlrlybPV/o/veD7
WVZ//jL+UBXLsCzD1HRJFSXF+PW39vuvn4iWaFmaYZqaocqS9etvSVpU3p+/VOUPQ5NMXiXBKTZl
U/r1tzKt//kjWTUUSzRUQzRERfr1zy/+Lxfwv1/QvyU1yfS4AZR//rLGj8/+caHHb2bIoilriipr
siJboirLIj9/Pc9+4vLr0n8xPFEjfrgHQ5ZPJSXTrN6ctBlYv+3BEm6WO5K1awhK7sWcwiycMwVa
+AuydXt7CLDg6iebu9vIU0hOC2VRzZlvcOsXkzXjTWiPdvvATXENKL5u3aWmr8V6RplZ7u8YL07i
Zbw05qYtYU6aKRAFgWnujDJiCj38TScwwqmAdg3kdWAAjqrHTLyZIZUB8iHl4EPDYONUcwgnOrQ5
3IEFQU3w8/wZANbGOyntFLyz3vhkzUzuOEZtxb18ipgGimt8l2x5TeWCQCSbae8w7iCizREMvKnL
Yk0gwaePt2e9vDO6vYzuX+MnYH1iHCCsKFvsfqAtsY2dm3d5B4dsgi9COZcw6sRZ6L4+3e/WZLcZ
/wKxfEsmwvyDjEnMI4ptscXcZ43OgmPHw23ysK9Xd/IJILPFM2Qen4HCJuE9R/BvYHRrTDbighWV
a+FjsASD8e7ZnDOmeLzdhz+5cq4mtCuwZggUnhkvCxaWjmnd5LN4V2bhuZphtLCNJ6B5+HD4N0lO
zr4OiSFg/6+J+TIwAlFO+WtYiKtsWW3UAFL7JFVsiQ/hdVukukdIX4tyyQJ4GDijfntBOIRFGN+M
XEqym6DfbbHvWRFCg7tVBw365kYbxIrmWr6QsrzwrfmbLs+lUyNsyrn+3i2vV2EpIaBbYBhMEoS/
DlbBzJwhJF95q24xSpPndzWz4em9Rba0DNe0J7a+o7mo4CGg41vbKj5vBvwCyAnhDEN1oF1r/FdH
rciwvlsyY9P4F7rwt1vkzMtuxctwCMuhrK7US3ujqUYhGjCDm6Fc66CEjc6BjCmXHpoSZJQV6sh2
kYszY1uKuBu90Xdp0d46gdJA8EU2vvO28k65AFYsavq3I6nkn+kgzrC3YnWfYDXPH8R1uPdmwoFN
axoIu7adM5QItynbh2aPm4g55c/UEWi9iF1pt8hGES5paO6IkmcCMJelnVKuah1NIOYo4AjMpCSG
95qdXesnYKy2rQ4l75Gu2n5d18ipl+ysa+/Iid1ijVb/OCfecvZJ/PPkeNzCxKRVYjiB6Cgg1GhS
gVU/ICRn11F/Av2c8emP/gFLaTPmKjnQhjHwnivr0Ba4owoizoS59ip5tTmTFkx7DfRC5Nna7on8
sQq7oRaHkEn34DbLtYn/Jh0ZwmvvM2imzkV8BfakYmTVLOqligPGlExdAgRefDGSlGycru0jnuLW
ZOqGG7ZIzo4KA3HGmOTg3AQCXMZHlmS5/s0L0YhNyk+OCzofY4GHxkJhTJuHcwqO7qb70s15/i18
Mq/Fy5hGqlRs7g/mNu4bht5yf6UMkZb9LsGQ1O7nPY4rk2o1zA6ZrW0+Sfre8Zz4m+CLEnxNQaM/
EzQV4bdDnPhcbKfme/QZCxMm7Ix8d9YT0hwkw+Aon5Wjb92UYNWQ6ICj3pQucye/m9uMgh3P1bae
vMSVBDP+QOqEsTAfaN12MdpQGJ+f8nGlnOGmSHvvR9mbx2ZKeOZFWe+JS1ym8CUZzpyNcDUycu5q
wRdC7llOSBmCEBHMn09CeIspHITJxVumR3IFlenbHEnaZN/P5hrJDPOXPGMGPi2/5C1/wjtdfSTP
d5TauAVxdXq7gvNLtflEx8SQnyIJajdmD0vEe/N2u5dtabonNfFeejOVRBW+AugePJd0y6M6Nw8p
YClkDl4L9jvVZwZCGn7HWkRINfdUyTMOiH/e8EKEMESBiEpPWakw5nb6O3R22uUfTZvwx+jnHS3X
eBT76t5DPdhEC1L17sacwD0k0Yx9yi2+J3aNHcsEF9HmJ5DX0Kupn2h0piieJjmUOr5TvOKPW2uB
SlbR2JiY8WALd4jgpUwqaVEzKp3xGgxFEV/YQjQbyLzn9hR36ssVGXxptjJ3j9riXSActKUqYyAA
r4J2lgm9sYCwOnsqzxuE3PVluvwRVkyg5A0xkfZtj6YI/N+h8Xtq03AFOrY2dtI+BL88+pyiGlYP
8aCL8X8QkU4YWuHJ/xgPHzxWnrjX5En6cEkDv+WgzAfc6D1GI5PRqYCmAcj5owfd+GrUGWmM8Ax8
9eDMT9ZMG3n/EdOnAzoh/Cr5L++kJs4AHxRgNNPO0PU0WLlJFSYLeMBYwuT/STH5/1WZqP5vykQ3
jfznvxaKvOQfhaIkWX9Ysohjk6Lgai7J2j8LRdP4w9BlSWToY0n8v8Vr/ioUNfkPjA9UUbdMmQrS
NHjRPwtF6Q9NN3TFpPyUJd2wjP+bQlFV+ZD/oVAUZElFu6/osvyvBWKR1LoFZxBZrqKFJEFaFrMw
1U4Sv266g+L0EBrPRaqBT7m5FkEqCPsK5nYj+D4+gSXgORQxVTIsGdNNswUPDqrUbb5rv+xVjOBi
YrzxOk0FnbAygXBeA1/QCEdZpi6K6jZT2cWmFZ7RIOVyM/NzMy9UlOMDPDHF8YdImKli7OTPMCzE
/BzAzmXRNpNW01eOajmwVBKr74uvqonrga1JlVoBRKmWcsgWch33PPFEmlgodsM+SNGSDnmF09+i
BUKFBTx0IjiMGxtmqMwUiHgZnqwFCc+rDkuN6BAXQaLW2GBYhahgkuu4KMwqKm4JhwNBd5DoaGLa
ILN1Iy2H2h54bc1ENOkFKMGZguCUjUgUxXxnNgahvaHBqfgYBDnLcBeQFTLbVVfFid81Gkc64gev
JQezl1MrmuWyKOMeZDiaJgEOpZ17tSA1eEe/17R+H8RJnycIIzw2+RhqnPAi9V34Ep22p75KgqrZ
S6Jg0mgZSPPJqOqIXFIVcG07l1NC+pSwNek4dbMZ5PNAFIR3MuuhQNjomq1KglFnilGFtiRNnFnc
WF7BZmQWAj3J0PvRp++7Jcl7RRH6c6uJLcxg3JINryiTBIx90FREcHJk5NKJK6G48yKDd72sG6tu
GKZVQbYMiOIutk0E74343yQsQFkyJQlkCwqcNoDNOU1S5xiY1V4KfKUhF3C92SB6DvGmdS306K4l
wULTxUAxCrtPtfcGbIqkMnQdJr2QIQQ4o1KmKcynOk36EIO09GAT9XwH2AWEttO8DGW6S30wwT1v
QuT7TGzTxN+pupqV8r6XIrWBSGO0cQsZr+W5YWqVtwZypWEgaU8S1Ujc1n4lCi+3q0tUEX2uCHG7
9OQgzwmGgj7bmvAcqlB/y0rfzL0lB93418Bo6vYi+Y1PEGxVNgKzCi4SKm2Uq71C1WaS0m7BZOrM
MZmkiaoCu5+uiATpM5YkvOv+G3lnsly5sWXZL4IMjsbhmPL2HfsuOIEFI4Lo+x5fXwuSpcS4j0Vm
vmc5qRpJMkXQCcDhcD9n77Xrthgte2vafua8BUPiNChhMtezSfwUY7yrUym0u2qMNCQfKkjRuJdY
GeHBlQqGyVi3Fs6WWtSD/xip2Ca/zJQaJfxe9+rw3kp19B5IUIoeA7PtFhLCaTfkqHEDwgzXsMsC
cWupwPZ2Slc94gatTwNr56oEGWmdT2b43Z2KuHpse7vgPS0G3loqalUd0yRpWhPXRdvHEr0x98uh
yV8AwCbscIwCEym89GDTZ5qMnLuEh11CKHDt+NKvdb84hpbeZt8CozWje6+lmPgr0eNCfWt1uwDr
EQBeGl+yygpruJWxPuoH2yv7el0V3dBf8qdqSUIvU3Kg8mvE+Et6EbYDEWSsMKA2CBompMSw6Irm
QVBV906TmcYqKrPCudH0yQpe9ZQV5DA61AtOg2NPpGNZuAoOeaQauppR5U46DQ8tSLpT3vq0noYu
DbTXoe7y+nvn2dHMz0yDAF22Pfe+PBuLrQb+nT4iysGy75EXZUO7gRZvyAfDKu3qZzRmgX+Z5QU5
52bfhf1JmGNFfS0J68o81FqDG1FarXLwryeyugxC3zeYsn1LITGPUvCDF9VYVwHNEJD67aXfxwE6
39Rux0tVxH+KH4y2ruCFaUIfQP8KK/s+BmZfwSJqUtLWIz3r8JNFsQxsUDl6pG+1xk4gRjlhF2Gk
FcrsiwUuW2TCjd/1FJQHI5R3VtrHrMceVUYCPrN8kiNvYy0oAZu6noM9cOBSLmurGJAexbnVjNdW
X2FO9zqpTzd9rbmzA83uZf9o8Da6cLtTuvVmNlrZylaVS4A2aXvq2HQOsMVkcj3kYFbtmZBfoyqg
rWGWLWI8ZcV+v+7TNJydIEEVu2+6ySJ1DLM0mfM0Y2dAJIX6xeFp1lqHhkb3plGnt6wS89FQoyIV
UwsjmtRZNIiXGjZQvJkqh0TTKrClf126Q+NfimDsxT7w5BQdTV3G0cGso07tXaSr+r6OdUqvLIv2
eBGnVY93ARWUs8mLTFhvfu83SOuiZrQHpOitNZ7KRok3v8pi763kw9GcCtmP9aFCuaPfjX7V9nQA
ijEgM8x1CpKrEwdbxSZLBCjVqUtC/1pOfBwf6tq1gudIDqWoF06R50hGlfEtTPU3txiS18SSMVtJ
rRciu44awygJvyKPeBGnvq97HDPtcE5RLRyU/bnTdGu7s0KXys+kz9X92pfFaxrWWX2FF7CL2cNq
fRUeAq+R0/0UukF4qBM7SK/dNjUp5dRSJwqjsurIecpHc0wOPWaJdttA6Cbnw4g689B6Rqw9R5HV
JgTHFyW+c6+Po3irswGIVmGoN2azjN2+bJ5otDv1Cp9xNkqoLKnvFOT8iMzZdpVBIlcWdGZ+Swe+
gGg4Zpl3xUe7dm4p5A0+eXQySPU7R06GOPqt20cbe8qxvJSZbo4nb6pLzsLs/GbR6ZQUvXYhxiDm
lJMolVgJdHz0qC9OYUvrW52qxn5J+nASB8uapmA9xL5D3wrMmhff54WHeNHNIqXfB0ZslLs4Sguo
lawJSYLRVm/D3ZB7jrGXIjW6H7aTFSAfyhp3apZ2PVJnnR+1i6tQ4ITIhUH33PVLKb7VXm9W35LO
90zKgnwni2mdDdKnBWuMDUEeazeptcJamxH8mes6z4MaunENKvSY8A9pL1zTL7qQnu5oTIeQAiQR
go3lNTdDM0XtCjZW588po2WalYT9MNVJ/BsqHcWTGSm3ARJT64YHoVa5afY6dXWdeTRUDYOdSK/n
Q9K+shkLzOSyi10LI2vrxZWXbCZWENohuUi0fu2FWTTG67SOXR9NppBZ1u1qIw2pH6ZTrBGLjBze
SrG91aGp24skasywXHIL+5AVqhWuLQ56BrTmLWILgQJJy6NJ3Pz/fhAyHKrINBb+7/Xy5lf2y69+
q5n/+Zf+OgoZ+h+m4pyjC2kJkpv+LpkL9YdlG9LWKXwLytXm3wchKuY2xyAK7SZ/SZfz6emfg5Ci
VG5RTDeFaTlS/k8OQsIxGOXdSYjDFIHPnMQc1+I3cQxJ3f59ydxreH1CkcSLNo7utDo/FgOFqawD
ufLUDUQHOfIkNGcrPfk4HwxUgNg6wcSVrkNDUeiSxQk6MrpCQ78qbJfom5LtYYjyOdazB5b3jS2B
0fgYz3wVgBVuH1Ss2Su+lRzwtfBJBdi0LNr8fh49NO1ID7oBumNic5w0UBXlZN21oqMUWwpSn/hw
wC3uDzlA5BISaCpLwtdYmYI0em5SpBltpy97G5Ym/auuTn+5M+an9zj24Aw6xrPdAWDaJpQg9Xx0
5MnsL1Tp3hmwLrHZo7Cg8m9Z/W0I49soQYFi1CUBxqG3Vz7tyzJW3zyv/W5V9SHuqmeJxqNOtlGY
fvOD8T43aOUNfUc4ixf5S5VG3bfAR9U9liOnyg7vkKQuis8mOCQhypEGpJJeevMhqh2uRIAEpUyb
+tR4Dp64IrsbRcGho74PwvhFq7KH0gVhF1fffNeXCCToQlg9N1NaGmvGvTWGGo1aV164E3TlOhI3
1mg8jEMhQLxz1GEBiq4S6pc6FSmvhcw9CS9YsUvGlaV1EdpdYoWNDuV8MyfXut6tKCYOkuajKV8d
GVGTtxKT8meB6ojehss+YTEFNRXT8FbjTwkAoeGAXr6N2T6EE47AxCTLE2CfGIADp6OHZMkBWhUv
2Y2eAkVT0rfidaYwHLvpMKxDO1t6o4Tf7CU/gukJ7zwHgvI6jAtcUb0ggIIwUDIeDnUzxRdRYm9q
abdrI8Tl3dXC3Zk5gdMSLJD1a9JgeUyp9zQQ1pIFw7pO2a4ZQYx5Znp2Zbb3LfrsY/KUsp/hh+JV
8GNIZtabLTChqDjPtpOBZ7ExaEEnJNU67ndHUkeQgNR873GoY5AbsvlZCPPKbepZRzws2E7/7CRy
hKigFa7HDQofJMEhVb0O3f+yNLNnHEEhLvn7PMZ1Kt3LeCifOE5ulQ5SeZxO7uB9NxPzciynB85m
JzcS5Z5kXWpwlr5lK3BoM42T2mhA3zEPhVWh1fevzASlqSfFjw4L10DeoyZp9PL5Q8bY45au/VPV
QKgtk2dlwMNO8/S7JU8lUPlFWlvN0q8d60JHOjz/Ml0y4YiOUI6xMx3ZeFxkmYM7T77ogXFdxdzN
0CrMbVPA2mT+r5rWeIoaDIp1sirc/iDidT96PwfhrkMLtUgc1v5Flg+/qAehb3iYSpTkZQm0N3AO
Qd4SJgbof7oxQGa7vDtDajyZgOWRv39j+wJNgB8SljVE2mTT1f1D5JS7nH2ZHfU0XmKsPJmU10Lm
zWoymNh1LH/G44/aoi4TNvWdlnaXauzwVnEZxvRddNyqkZ59k4FrBvhhJRhJwiduXoMfsCnREeRJ
txOD8+rqEYF92fc0kxPRB8b3OvBhohYdJmX0bUbv3BeBtxA9szp2meNBKvZ2knN19VWHs0TmB93N
T2l7dKED6PgubZ34GbhEjYP1Ha+ak9Nh6vPtICkru/6lFV/mZC8W0KmTxFqVvr+2JjIJHKKNKDNo
prWyIRbw+FCZYaknMaCBJhC7S9+A/1hcG7iv6sh/CHtzVYTdsWZjjf1kYWjDrvOyXUefw3j0lLdO
oePxWqNBB7g22cv5bwqw/gqjngNZ1K4wv45AV3AxSHETgUO3OrQ/2pWIH6T5zbLGLYLTjdOin3KX
ViaXUfE86BlRu/p1GWqbDLZkm+Md68Ee+dSYMyIpQnefe2rb6cSGdTtLDVsvGvc9zpeokwR6ZFR2
Wd8ya93EwWq+JzMO2g+ovdNMLIbmEpbAwmu9RSWqzfzjHJdidpvhG4InwImcVcJC010hYYNWPJHM
RMm6I3fG7d686FCiHPRRCPp0p0b/ltd8GdnAwI18N+b5im70LpmDPlnMHOSB5JUnmb6ton5V0VxU
JCFNAYhz7pan6MmVGOD5Z6fRZMj7S81fNfVzV+poxcA/+P6DHlsUsfqVlpEtIL27oSAzHEKwip76
GTpFTPJ8X6Oa/92gS+I+j26/Glp7KWqbIxzgo4pI7qBaGcFVPjhbr0N+lxdXUNhISBOkKnIGV2Px
I8jRhDlxDofKvwwyduGmu6kifA3az2nY9ISblnZPF1dLTn78rCOt4dh/KlmJDD6QihLGRZ63D7mZ
YFzvH8ykeZn/u4rz50SO15pO90qaT0Wu3fFUFnaFErJJT82QXlsDKZo0dJoazy4gUBfUp+EecyUv
/Ta4n2RAyR8AaTE+OJl7WRgovTDFjkVyXXX6PgXBEwTZ9TB0D6Py72MW0cQc2Ow2G4yXOI75c1P3
oDnGtcCU6tMmrmV+mvyIVQacdMuJH1ayLryTMbxWkinW6BsV1i/NmLy6XrMcQMX7WMLoxhvRc5Zp
NzToHae7baU4aESLjOZwa/IztM67MxHv1LF2af8IR381tfVGDLDchL6PME0WmbowhcV+5iZzK2oi
hH3UWGNiwFaFvi2nfm36eDIT2HAkmCs4z3V727FRJ3jCX1fmirLaRil9kxXhTVS4+ynqbiffYhH1
H10/W0mIqS56J0/oKyvODxyaV+OsuQnWOY9en7JfQLCL+DaJ1CX1mp0sx++W1d8mDSC55rsWB0/A
G4CSId7hZHCd6s9BsQRZcSi1DMBys/DtZX7yi3HPp/o2dYanUeF+552RAowUkBmPaYf28hDo4ro0
h+1UTQfUUaF514D3raU4Kcd4TcrhrR9wKEXTsSimR6cKnmI32adW+0LV/RodretrsNCyE6HV1EBs
xGdhfXSJuxJM7qAHQlLjdy78lVVCIOzqy2jSn/P+EBJy1Gya6eRB3op9aj5AYFJsFSVB69yUZtRu
x2I8Vfq0t0q1SXysVbZGPFqaU3bKTq3DtHZC/wrk9SNwUbRq3fAWk8pUJq/K7NaVWChxGIJxofvA
t632rtaiG1+fnovJ2yGQhFwF3lUjdLnHRpOArajMVwvyXBwZ902gcU28c17nsjOOkJXzcZys9jYM
AAqVaia6adPCB55uVewGzJQIXM2JX8vioQfuLfJsL2VPQhXMQWTONtsOx1iFXvzsB+7Wr4srV5mr
uqiPtXdrpd9N6khLKoIPogpvwzbG+SS3kYPWAbegFdAsrcVhik0stdWlJtTliMOtzwGdNnd8xvAr
o5Et1aUi8BCYUFbbd3wAHzgbP+Sye6BaelNkJGvnb1Td7yiKLMdkRvc7RzdyHlhA7hKUdJ0z7GTh
L6ThkZur7gJ3fDJUdA0Ydm0FE0I6tmxRej30rB2TRYfCv0woYIDBwKFQFERqm/ouLJExE5yOfpPm
xFQCzB7jjajvDQ+PRJp6sC4i4NgQOhMJVTFWN5U10j9tnWMakczQ3vTkgOfBz2BuF+QjWTKmLIDL
x5hfPT7DdWmvG4QRQzSMh8Ykw5F89qrHS80vaSfy5OkVrhP7Rvf4U3mOBb0EpgI54Xaw8SoNAd12
3kDIKEDOI6wf7Lkx5VOGAkkxQVotDSTL7HW0IdxLh9Qn3wEMRpvWCUC4+TXkDq1SeMcRlkSgLoeO
io4r0buxnjvravQuOrs8srHujxk1SthqkFTNwsSizFSiAIY/JTt6nn0Uedgt876zFpN9Vfjlt9b2
b+t0JMgzIl/UwCc60jXmCIoX0Qe965NXbuvJ1rL7h1pmp7TgFWmylMKqQic1QYqzAzrxAEMLnMzI
48alrgHkarC/BWZ4OUxpsVZWkq4tQY6EQNXDwWvVOXyQG42zTRDCNZ4E0HVZ4iRij07hfaE3UEoE
wSJNoFoYOpJmvL7Ss/pHbdsbs7M2kxfRBJ8ju4Ou/VZNEt6nUaFa5jFHuhq3KleEmuioD/uEbYWb
nIZW4S60F0Fam3gvx4ukzIKtjoNgcDq1CNuyA5E7+MkrzB9jRQlTrLu24GVEZFw+Rp6JOzb4pXt6
tHSkBlbRbVn4eo5DWM8nJwb+ok3JWnOxacUNkXNRVUE3VqxS0TRNiEyK2WP4FlpYZ6qgnK56F4kZ
VzLgFwSFWRRDQCwTWnVX9ivL6etdNMgB7x2hDhxKwm1fpt7aEJT/kgJ5qfI456alJdc1aEDTZA2t
hsLA35Jsi8pOgXyk7GfwzZJhSQ5E3rmraIjCQ2ka90kHVcbkWpdVXq70suuPIcCNoowf8jpi/yyH
bmtPtbXKI1Gt7ZSiEp0qMspKELyjRy+PLpsOXQRsTOq+agVT0TTlL69uD4mq672qSQfWUhPtdAhX
mxpVvNCyHmcR2wHqrRFzyB9vcifxlr6JiCfxw4HuEtyGPt7xELy13tf9KuS1EU6cHAuEyURCxT/9
GR1r01NVYmp28agQ6cdqVxox0gJx46b6sLRVSEqL63JewpQJB+Fh6qgmmB1K0T41qQ+4HB4NOvyq
gZ7r6s0Gpk6DgNY1r/GfYtjRwm1jQ2fwql1sTJyqWIDg38aDn7LgQtdTMiNOEVEGPcZFm0YoqPrs
e9vle2eK+wuHzynPHlVF2RUn9pVv5FoKD89op8LuqWqdR1mYv7ouCr5bpCUoz90FXkV+FH2yK3JP
MZMKvvbOkNvHPg7HTYKYljUVlsYYZxx93HXZ4oWL1L4aQQJWFYbtP/+tUKrdUZFmB0jQoJz0ZN14
WBxHSO5NC0A1i3Lv2GlUA9xIG8GFZNcmpUUmyYAOca6reH7QPdoZ+WlBYTBJfLEO6ri7i5JrmSrY
8hZy8sHMXwtalHeOe2nr3qJ0iTiQkrTuXOWPPm4A36iuAubmvhtQ2vujbt+GOd1Slfr6Ff1EkFku
+RuFa0e3VLQmfPrIvEYTrF+QR+QU6T/8KSWNJ2LzkRuIJ3OCkNMgcg/jFNC8tqz1lAfmSYq4v+XE
tR+rFIO9gdvWzcrnwbXSbeSXD1qI/V8ZvyZn0m740cAwWDO2zUAfuvc42UjgJdxWoEtPvVHg53GC
HzSVST2wxaPZDMOv0iAEvZseJYqmcUKrIuFad/SdOaF4kB+pr5NJGwYueU6YPOu8fqGCfJOHGrt0
dHTJS1Ckv9jrXOhx+lKnyWNh4VnO4nVeT5vcoCkVu+KmBzLaVDqUxuQUdx02yQoWamVvnUwDSejU
F9ZeyRQlUe3e19roLsrUX6dOwf7AViMkaBhwRm5v84ofoFORb/Y+Jwb8L2MG4EL74TnaPpTFrRvV
v8Q0szasnLFxhhYpRrzB9yXmuCa6wIqCKNCcMDzVbDkhrBK9a7u8NRNLyoKY0nU/uVv5UvYo5PLw
jX7zixrMp3o6hRMYDxwb5KZURfXMh2NlZfbOt5xdWSV3ybDtRg+lTgn3i2KSSKk7aCAsF63h33vT
AMYtO1KJB+3bIlXNe4jlCf61BjlcMupQmMdTOqSv6Wz3s6dVmLvzqrKRSFRPFKMIpPP2uq0/lTVW
ouitUual5VQEN4m9lrU/W/r4Oog4R0PqJDz/ltUEIlTy4kdA+70a06RPTcQld6hP4JzyUSXixLuf
/2l6xkXb+LdJcmPl4as02b6x7zlVXtyRAyAQI/GOL+JQXnpOcqztmt3SZsJIM4zrlLOnrVPrLF6L
gj/lZOCeQgS+1QP9iWMDI5dCzJ2rOetekPPXuCdlX6U9b40b2QiIK//NU5yao+hH3ltIyWgo0C55
tMeGNztk9uTE6ZJ1ZAC9JbiAYmo0eyKq4NWY7F2Inx6wdvziD+QvK+NSTPwWeeZA7PfGVRWku1QH
f+DqWHcp7EyZWtUT94SeH4ybrLvXdEXSp1HgLQ8JFOtqVFkD9GdzmhH4ZbmpQNd4umBXbCX4fNxd
p4d3Qeg8jF2wLCtydSoeRh/iqYkgjyBPna/UcbPrOKxwFlTPfVLhF3R/ihGWNg8fb6q2bx2LEzuF
TkPdD5W2Ry5z35a8HSqXayentJd3ryLQsIlZ2wiaRZetJ4M55xpbWWor2VORqtP0SIngh5tzSWMR
vPY9FihjfHP4E13PvclsiYk62KEE+fPf1TRwAifO42oc/HU57rNK3ugqZeHBDB40szrStrdWmnGS
U9+BMfWnSUFf1gHgFOwU2+i2D8ggcONVLfGat+aNZ8vLJqv2cavwQuF3mQ0dA79rho8y0hwstvFN
rMytaCShnfcm77NSE+ks+ULxi2YoA4G3A/bNsmt0N6BdqHfgguq2WuLfRzarZQ9NB+5QjsElCgfa
tII2elaBnqMe7EKorTNmasIqafbOUo+fmia986yEcvdwNVXlMx019INaepfn5g2NZjazzVzrV+5d
63NzPAHOtdGd+yricIK8Yi6+yy0wEE3RUB4Gfr9ikLtYcgaD6qKp4RUnU8TuD0NLwd8JC0CoHapC
6ayLidtOKHE5qrVmZUcTM2vjVSikBfdKotUNASYyTbdjgE7WHuzLqmiA4MVvUuv8lWlmj4OeXFFP
20QeioV9L+I3w0HBqXWnkhtfByRjolG4MCUxaB7a8YpfeWxZZzR7W+qQgoT7y2xxcPZlhvcxeK1f
01yns6FxYHTxnoWvqE0uQzNZWc30KAz67DPA3/imR8465+PQuNre11xsMNlL6Bs3psLGSKUOXQL7
Jhm/1rR8L8ygOx3yhkWgD819gk61EICksvmB2uMt5QZ8OMmx6+Rl62V3lWHd8D28c321a9t2nahg
mU2saXr+XcF0qpjTw0SbJWrKZ48+6EZv49c3onrMZuJQYOFhi42blImd6BrBEhn33q+NG2VJvOEF
yMWp/eaox/JJZO4uzTlyoOjJl2xXkITG4c+kHTadrSEDhVTr+YeKKNFo6tHdOpdDgkbG45w+KCz5
kZlfm5wkZdg/OhQUytBFd5q9NBRCh9mLlmI7HqKqYC9nr6pmupvq7M5qAfrlDh8RXvEMZmWu/ega
Zu84JEezRLk54AZ2wlMTET7WaQMi0vCVKm9qcl5xzP6xC37ItorXTs1ibPby3kv7gyfqXYf1k8JZ
gKuJ2Ajb5Ltmi+6oATyxLvM+v+sCuaZJvEpCufnuV2CNEigGlCJUPD3meQLsSO7mKZsb/usIKjdy
+VwOdrdQY78oSueyMOWu8NV9WFmb+fMdes3JCu1tnxk3rPHsBxQrJviD1G2Xtp9fi5TCrc6PCv3s
GtnIZiRmQqINQubNOg/G44ntMO8k9M2+BZJQmj8z3aedVjJ7UX11mQONYbrucMFTnFRwmOBVZQ35
KRBeBmZAVtpbW+MXtdW8UFshvWnqiBcW9R0qWRyw6A+3eGB9SCZdF0MEkfcygsLUTp7D5ilAUJyQ
STABNrbgEGzrCD5W7tXXXbdF4JYv4qLAJjJl+rJFJVi7VHU63k2wHH2w7I2MRBgR//pf6Rz/v+fH
kl/4sabv6WtYttzOv/xdf5q45r/0V3/Z0v9AFUvbUwqlXImA9r+ktqb+hyH4H3SeBUIsIf+R2qJd
+oM2ssKxZUrEm4D1/m4xa4b8Q0klDLrSpqWEZdn/kx6z/K3BTG9X0XV2yYZGcIsLzJk9W+88WSKz
Y9vuNe3C9qZtAii9rsW8kVlEjbV913m//svo9d4A9ruq91+H4preD2UYhkZONUNFyBc5rrRklQ/T
4fNBxO8ms79GMXVsuoaD2Uyf7WzvR/GCNsubghWsiMY7mTQ/W0rYfHgWjjHcaGO/syLtTrbNt053
D0meorOAi6TRwQGWuzWQDxatecKnhrj6b93Bf/PqEXYISXHVMSzrvJNfy0ILPfifKmmOSWNcxbLf
fD6EmPXR/xjs/uva/x7DPjPY1W0ciClkjAaWMexbPHHNFg3NBn/M2rz+fLSPHue7C7LPbrSlMmR1
85kkDTsirMrqhAbo+fMxxPwb/+sVKanzOgge5tldyzmEDQQQa+zR5KJyW9RwBCIn+xqHrhVly9xS
68bgoPHz84E/vri/xz23KpIYPo6tYFzD1B7c3r2m0fHFTEUl8tmlGWf3z0YCK8Y5VtrBoZRRYI1Z
64vBWX9+JeKrcc5F9eglhyZnHGzdWCo5pIbwyYoVDN+O0Ah/UW1EBJaHqOa/bBd/SW0+mPJifqP/
5ekJe9bBWPgF7Fnd8m5xiVXZRmXCpgYXHU3iJZ1POhMXApQwQBCblIKLeAevn63oBbXjtlj9O9f+
7heYH/O7X8DuqzzWg3lXdZNhvhyOxZW3JITvSr/u186eqMqr6KuX8KuLnp/HuzGbrqLImjEmsLkl
5KQ9HbRNcJddpQvg3Aso+NUt4V0ZMnyiq7644A/n7bsLnpf7d4P3oi5QzDK4vsHcScSm/IVBjwie
FSlGO4O9CDbT/3DMs09Ikk22H7usuNVyXPkHkh5m/PAG+uymXBcb/+qrq/zz1fhsXp19ScopQmgX
cpXBLn1MAO0XV8YqvqEBvui2JEIvabit5tY9p+/Zvoa7fuksv7jsD5cmZN0Gm3VeVuNsaWo0Y/RU
SE16GMWTENq6RfI3UUBeoM9ZOxWss9Ryn5AVLgdbnj4f/cPnbPONM0ypuyTm/P6c44yHHBcmd8BP
aYWUC4fMjf9siPN1A/V8idod5WiaU/7emq3Yfj7CR59qnAPUfB0bO5I8e1M4EQxp0k1UtbzvTgOv
vTlKheNji63li6Vo/lHnM8ZWum5JaaLzU2cPqxNG07UZQ9lqWEbNXUPrXg5ffBHF72q9v76/70Zx
5ynz7u1LtcmH8sAoVIdo7aymLSrvN2djLIM9cHWiST+/gWJ+zJ9clns2DVy30iIvZkDa5Ev5GC3T
hX8E3LUaX79c1+Zb9NlYZ/NhzOqu1kLGQkEggcKtsKM/li8cO9YKsyb2xyJcZI+ccMclsVHrry72
i0fozjf/3c1lHR9Gt2J8Yf6ayEZyMnSHyb8xT6SuSwn3AGABRrbfBilyJQJdNSze2nXov5XNvgF0
+flT++jdfT/G2eqliHdTjttqF+VsuZIPNkWrz0f46MV6P8LZbHcab2ocyQhVhXU85ji+6XCvOA6N
Znvz+VgfXo3AL8gxhYLrn9CHd49FFggHoqZmzqeXvXzoHPeLi/nohMIJ6e8Bzm5XgOdEQ9GiXYB/
f8gVlnHRFIeJ9AACDh8+v5gPdyzvBzu7c52hvNgvGEw+FEckKmTB+/WFvpo/KkRqk0X4mEJh3al1
djKv/afPh//iXlpn68eE4kblJveyKG+yuQoa/IcDnK0XckIg38wDRBBqDPdBwi/9zy7B+P0F8sZS
qLFlhBjQPgu6j/3u8xE+XGXfPaNZmf1+IchlYVSoV7WLZBdu2VC+BFfe0XnJj0jnNib8gm+fDzhP
sPOF7/1481N7N8NLJ8jT1GW8meKjiOXrXNwoQ4OOlUYsymiDte/zIT/ctEvKA47CoGtwzPp9TFGO
ehEqxuzWai8Xxd30ipJX3VercZmsMmKZF9pRXn4+6p/+2n+50nejnu0eY5R4cqQkB95jJKKeGhbq
4bWJJg6+9zrTDpDH8EatyrVxgI2MOlgRq0d7BA7WF3fgwz3e+zswr3Hv7rot67Z154nUL8igeSQD
ARP+ns3ljDgmECzeERO1MNYcbf1jByF87X/9ff3omzd/CqiPuLPk/2yqZRZ9VHdC9iHJU9m2G4/U
DFpmF/IeCTYUyRaN2QL5KYFNkFgmYqyzbdN/8ZX/6MP3/pc4m3+xZVc+cS08FXjk1fCzJ53FwULz
+cP/apSzGUfVIlCpmEcZaAh6Be0lD6jcF+/ShyscjCFbNzBQ6NbZAhSHem2NHaNo7BOUfNXrL1a4
jy/jnwGM36eNp/l+pAumjYAbDvh14rw5WfvP79U89/71PflnkLNpobXmlJcxg6jqR2Qiv7piJ3KM
8L9l7hdDfXXDzh6+rVPpSOeh2nzYDW174dDG/PxqvrplZ09es+o+7G2eCdLRKH+GUYh3/IvZ9WFZ
Tr578GdLC44AFPcR10EbhAjQGT0Tx6sOUs6f2+NV/1TeGes5yvirfeNXd/BsIYks08LFzOU5jSBY
GnVa+8W6+dENnOlalHINtH5/Xvu7pSqxBSpbh2srcoIANXlhKYTIdfbFVBAfXcn7cc52QmU3IGqd
P0SEMy8Ill04r1CQFmDc70kmZw2y/sMLO9sN+W2bWJHHgBJV3ZSaa2XCsNOaLybgh1+7dxd2Xm0r
K3Thtc+ua/rRguTRH+1kjZySPVe3GMtTcmsvqtNXB5qPXuL3g54tRa3QmtqfV4rayKF45itHJpsS
4lIQlMsEyvnnb9kXD++cbREVYeX1BsPN3dR+vGzc7Kvb+FFFwhUmci9KAmhOzl5khTWpV9m8hO+8
TbYetmJT7hpCr/+dV+r9QGcvc5KjWM8rBup8UiQtNJiAXD6/XR88HSSylm5RPRQUV87e2iQIQs8e
8YLl/jMeHWQPd9WchjUnNjRvn4/1wfv721hn75UtWyszsnms9MnIvlvFvQNj6fMxxHxPzr4Zvw1y
9i5R4DYGrWSQZjmt8xVYSPZXydVAqhHIbZQcC2iXy39jbX83Kj713z+HEh9Z1wWM6qBrbRAypHwW
OzIEPr+6Dyb3b8OcvUtiKifbLBhmMK6d+Lmgnvv5AJ/fPVM3fr8O3/C91HQY4P9wdmY9rmJp2v1D
jQSb+daA8RR2hGOOGxQj8zzz63tR3yd1ZlQpj7pvqqTMcxIbwx7e/T5rxYhu7SzzTLoKDbCqaSj8
f77UPz8Nqqz+/VLWPC1d3HKpprmT8TjM1m4Uf1re/qeNpk14imjnWo6S1V9X6QxzDGtO3DfWzUpI
s7c0gQlPZjXrwyV+L9EljKgngGHssrc/jev/YUfzt4uvP+dfJiwFyI3S2Fx8Up/y8F4B1WYql0D1
i/ZmxXn/H26o8S/WEIeg4veabwi1yigjLKO2AMtOh/AA863f//NF/vP79Zer/HpCBj0tqzzjKnSV
dJ4KuuSWNUbgrpV+LLDK4ixPzaG+//Mu4V/T07+92qYuTIBKpkL09++3M7QCLbEVel8UGICQCf2a
DNemam4Ud13ijNvYuGK5xG/iZe+Tl+Me/VM1WnBizFX++ik0m+y/LUyCx7IO5PPX6K8De1gGnipe
jygs3ifDkuxNqNbWeJ+VbcAYqpoI3xAG1YqKQCUao2Kb1FBpfHswNdNpsoiKRzUUtPXrAYlFT2g5
KbUkTStSh0oXtH5DwF5x1B666SGT4A88yEIJXqS8bNkH09aVP0i8PKrXzbEme6VCa+60qc2kxUan
RD0d57uIY/IY0pxVDQSRBkNPxDsMql45yOrS6Vd7mfMFM+LY5JDSdKWay89AiwQtro3UkiMdYRmq
S0h/dpMlkn07VWYMecOOoyraDouhpgiDO9P0zDZH3Mmulk06ayfEi0Fhq/6oW2RDFLUInXGa7oif
vtQSVU271FFk4GaelcDeSqhETzad086Qp180qwCly1MZNACgNqmjRD0uBo1+0/DSgRTahA2KiwaK
WU2PSSHEd6oP+2opHjO0TGww92yKbpu4vUR0YtP8P76ZgFDiBrGFNT+qTYnsJHLzMvEDmN0ygIVU
TY+VLk4FD/KsPTf2I6lstp/KKUiwrQeDa86sn1Wg03Q0FVLhi3wNck6bNvKJiKTJB+13d0oPpjt5
iszMnXXFHY2BdhxCCcU0TJuYX44mJOnYiIeiEpgfuv1I61Df5h7d+XucECS9lZplEmmbKrVxv7lh
NdEHijVleg/su9q+WhFwSG6g9KQEE6nSraqDetp2vcI7sSfqZqO4rDcd72R9J5mneiT4CtB59MJ2
v5gPXfemiWFTTMDuXa25KXJ/6j/ijHQyLYjzT0eUNKhItSw4x+HiAZojIejMg0U1EFxfcZM1xN0A
bjGUjSl1AZluZeUJBLITmo+ptjPEKR5ap9VOo/Wuxbfw2QlkHILpuCy+lOwV8xQTLTcT+HvK0dZo
wqdFLW/B3S+bILjWCR2Z4ausY1zGuRE0h9ncYczYJtYxgHZhFDtVuXR9tQUrtkn0GjQZ4b+jPRGw
J8ROcBr2hyRfyjHap+3rEFwTmYYs4oqsfo9TcLJAk8vkuwwIktOPUbGndOoSZ3u9QwWU04FWUgFB
IYLxprNOvfmR9zcSYnY1WsV52wkWZVfSj9t783SGUOQ1uGnmGKoppZtburAcvfysoiPHOYFyUygf
ZguA3k203Zj54eo5OsysTxG7Im2Qkks7bdHJFj3/hhBxfiqDKw3JeXI7D29D/pNoPkbCJVEwWXyN
yVu4vBjD/TR/KY0zWmt395O19ohWSOHbd10jGbIeQuNf09sHk+IJbdKm2nEg+qgQ6AaXwUs0E+gI
A6j1AcDIBaIivRl5CFCycQfG1NqivqJ4qWw6lXSngmDltXb0gdIYlKrFBCclt+1pjnGuOnb1KGLa
EzIcKB9T4BEgVVGjMoY7UXsfdq+jiosClD/AE7z32ANbsEzfsn4AROTQIp/jqa3TW1mcNXFUrNXh
4gQxcwuZlco3xeNkc9BYHcblWIAvoWlvY+ilg0jJYhjUb6cA7j85vga4uWS5laE6rTpz1P4uirt+
ODfaM1n1tsWyywJQp1ly2GhBAG2RbD0+tmo3xpcyu2TiK1kuHb2PuIa4KV0ET7Q7S+gVJx9DziL/
TDSphf2HyXK8/RjbGyl6xCwqJhJX21GGxHWqYMGWPtomBSmGWe9EhKDHR48XlQ8qXbYUbDZleloX
2OBkNoX6NhVHA8poR8yPLt9tUvhdyMXjB9ZGZYLjC7qcoLXmLurUa0ND6YJBiHEbKA69tCBRbSU+
B/K2DzSVpvkzYtxYezbqK8NKBklpaPy6+5joKQ3yD9pJvitI5BzsLNa5o6PEXjvUGUpyXEtV+NZX
rSsFyyGcaADJb40QezfHUE37kRlfOgqAfBGemeR02u8GW97E4g1GhaPKjykeJoV8TwhMqYjqrdLe
mI2AYvYkR3dRcD/iN0tb0wuVm4qG3jEAGwClVW3wCYdO3lR8opImSNOdk4x2OwZNQJiNkXsk88bp
pmLIi9PRLUqY6iza2no/W7mrTRMyHhyryE5IlxFFi7PlstCADCU/afP7XAUN22E9ATChhMlRCi03
536RuPMWQyD6IUOqAAwzXjgAIUQ34t6ZiVLReJnQUW+q+nVcnlQmSfAI22QMztO02oNqJ51eenmm
hxCxDiOapu6t6blZGA5E9rSgfJieC+ISZkRKxTyL4F1TM8coxYsdfrXBPgFQZJbHKQvvdMD9TXQD
fHAjK7f9QJDToPCQvUaWvMlttX+2kibYMboQz5ts2ErSOMGf1iUKw1LdkhYKVO1JHXV29SARj5Yk
oN5rc3rtSSrmdJXW8p1RQn5uhs++g0cmhNNCioZSBY1LLuqDkdYHiIz3qTyercC6NAO5kk6QyK93
dRe+QfL76mzGqWmIc5dEYu9k0sLvrGByleixjrPqrNvqkb8o4fptyGMufjSGmH+KQxLIhltrjPQo
NSkBDEJzLDhVjVrc5uU6080LyvSSwJUxJacaaHPTY2Wz26+xD329YHxLBOVSNOFB875wX0fC4BJx
jEVUB0VNSPysTeM+4TOhHNM8eFQ67gsd1SA0OOQBMUw09SuV1WNCFGxTLOGhIToan7uaW5CcZVIp
af3eFsJp4tdCPHaVl0qwkXMXzWlv7WjvccRwAHS1kZvWaUyPdEvQfwMkICT4wahn67eL+lx8S9He
QrdsFt+Qo4DG4MEy4w8bQZR4Iru+0ej7xptbOnLxvgx4ynFpsAfqgefOrqTfaS8m9Aw6TZ1Zv0oW
efItAbtUxSXy2N5J8Z1UwQ68pLMvPos34GqxtI1BM0f6IxPLkhMWPEa0uc5+nm+zpxlaCOMOpc3Y
FeZttmxXSUjDLdSdoLgq+i0m3vTeohSdvhXmUbM2EY1g07GyLkl/KA0n3WEYMT2NHDksYewPQEZo
ealKGpsC3s1N1BwMT019LK/zi8DaiHnMwhNFg+59WN8EVLufYkSfAMgYQzFMsEOOEwJPB8wIcAlI
++JdSKlYQuBdmWP2RtG9Qlz17HExcOys2YtNTlUsUu4C7SvqNwaGEZf3T0Dcnu6FcpgnYPV4H4lu
k0VGkm0Y33BBISLUyivInsJ8LxucgkjjxteKQMqUg8j7qHjO1/zwPsG5J1nEJBixmeMW0MNLgA2K
MVGM3esamCU2Z3HWVqGAhFq54Z923ElFPCba1kzoESFb1njyDSNIRUgu+A771UbUz4SkVmzCYzm/
JwVndoRg23vREcMkAw6TxtzG871Y3ux+N0rHrH2pwfQW5ncZxTikSdBzhmjkM2NS6BJKheTIu4xO
x4TUYIgFsxwnz+BJ5+HYmo7e3wkNbkToSgPFYIK2LIZZ+rWJPymOrmxrYF3HQN+ON8bb0FabXvLr
ElINUSRvfDJKL1hgtebsC/B2kNeAY7m+PZvSYlpju94BYDDtHM6G2AjsFCknNZr2YDVMAFbtpngt
2qj3Sv1qgazJ0bGsW1O13xb9h8xKmSk1gumcs7ppFo8y2142/VC6iUZlV1/CYas1vqZ4BOGmxSeN
jSojOldUKpdTqkEHJOmS4BJsPZBKm2Fy+RE0yxeD6kTWbSd9WQDpOi9FXToDbjaOELQNVEWjm7Mn
Q9bCHMDwSM/WVX2LSHnfdouLxi0yIZg8IQKqv+TlEwqMAqRGhWywiUghARZ8ZMmJM49+zLHx2mEr
m15NqQQ93MSodrvkrKmwG/CzEFJzyunOzH+qwquiu7G65PYuvfB7BLwNxA8K6Qn/50AH2YA4HvYP
QFROnoilgT3lzjoRbFyWWqhqeOcdTfIkwXj5JEvnHG6RReD0pWOqqASd87yKvvKm0GmobtL78icA
hbDtSwAp5/41wplNvCXY4eUejKNxGvQrDzXuUrnYwW0TPyHuhGEjlr39Mp7Tx0D5RmpvYHKADgTR
qLqAYgqVPd3L+qlQvBhJADHblklrEz0DFdHZhebMbYiwDirwypSEBTHblyh/11nIG8G5tD1MPmCT
8KLd8RzG1amBv5/tCMV15o2mHIW6H+zTOJ+yws1IG2ERK/fUSRL5lhdlrK+T5gCTySo3/om6F4sB
CzWC6XPbmW9ol7kxoJZw87CFJc96zEc4F+FtHDtIxEc2W2dIGd1bwZDzRiI3us/acwD5vTqA1scD
NdtgW/yejHF2WMhFsMuLVK63nOWjeeLMnW0UgYVF3lSRts2yB0VyY8A544Y/WVcPdee3YKj05YbR
sQHLdCwhuN8IPG7PieGE5SHBqV3eDndIILSCLKVjghlDWtS79nyoj3nyLJjZHkZSK5GvEEyVt224
b4pdz1+/ab/nHwB/irQfGNc5o24f0p5a7U0ErlQ/tBNyJczM96BwTAC88Tf/cXGoNYZsAr9u4tsc
LczJhjeeSqVG8GOXrjgO0vZwHC5asJPlW+UclCd5P6R7q3gxjS0kPkJ05uS1p3VSC+E/pw/JgEii
MZyuejcQazMProl0mM+qDIH3J18j8ISs7EuGXOFnbfTBfiDDe2hZKXiChtiKE2aMlwgKlGOD8pJC
BUW4cZfyjOVblgMjpPTIGaTMq4udormzQrTf9BZeCPJACJAxFyBnzN+tkEIJem0orTeRwdtAvjsy
9kv5JtD1oBRZoJ07BdtkNjdfSbWXaQ1F6Id6/klSXAg82e0gnzrtEU5Ax2pNuApnzdKDYFWOoSt9
tKTvPtov40/ZPfb9p9ZfGGeVt1YQ05kvTeUXvEhW58iEVurtXN1mk2/pb5LstsP7IJ9hb2kN0kWe
TWd5DBlNy9jtdGlDIrv+KGB45IwwWzA1ofxV89/CU5QSHky96dp+Z8mpxaZxGDGuIftggO06wFZX
KztI/UXNVb8E/VW1JJuxvQZAqxMnDJ77djvX1665iRgP5gclrLfFTCT7UR+/4/Yx7V+H6EEaF6dM
jll+o0qvNSyB9iEOnxPJt7O3xNqJEnVo+aAMXlrfm4ygWNcK66u9qcavSQI+dwWRFYSHDsToyBqg
t3NCxq5e+z0VFImAdD4QtLy1eTGAVFnf9njXBueaJBfghXtzdgfdl0qAE6CDIg+/aJZ+tgiQjPq5
mJuNgCnSsvD6NNSnZczwIB6l1J0hSug+XlUeYcX+qMDyRZdGPpWerLOhRiSPAvhJJi2fnkX+qDIZ
K/clYofm1WAXNJe7tD3KNDjlyyoZCdh/LW43XwZzq057QvvJgHGENRrFjVmc2vG+INeUQv0cnDgk
tT23RN0OethtWAKvWcZwD9cvGTeq9E1EmQsd0+poY/8mWmSc9OppOCcWe6hLDsLBMO8stqlE2skH
7iFlAendhCTqtRv7pTZ5ovP0jGCVLXh5zRneuREkoI0rFt5h3A393cIGN70JtK1tavSO+CFmUuZa
PDJJ7PZsOTw23Smz/BebAxzWebFXGne5T5hOPnCx6acg9/BKYaiEAwYLiB2zmux03DWL29iM/Mxx
sivw+o3HKvysSUlX8jHp1hlArxj+2n03+OpXs7LbnSS/cL4Ef9PBlqkMF5pUIggww8nAxy1oEEa5
6A6yw0ZUB7N96tHbAujk7kkP64o7f+sBK2DbSbZTfS7ex/ZQtg8Zy7dxuh2oTdmgzFhsny3dm5rt
2hJCmWxitlKpxg3OoPikgU2yYasN4b0OH4iW59Mt5ahS3Qm0YrL0QkQNsx9y3FuoI0CCiARi9bWN
PQJT5nNam/vF14yj1L1E6VVPtmvlKk6Z2OBnDdpepynNKj6yCZSTq60FU+0rCQOngFuXk7sF+VgL
n/dF9Nsk/hoRjQRntds1wusTXnYmus8C80fpprnLyF68TU/LQr1s09rbVN9SvEKF91zTss6VWCJH
2kGSnjEsxgOsWl+efLufN0XdQeWpmc2dEPNo6i6hK+w7rbpItyyEGlpDCSqzLWoOcbGvKBfd59CB
2mEHC26WQD0crcHRI4dbaKoPfeGGWCzFHsNlTylUrZ7iyLfYwNsnjWJlphzzKdgPzWN7AOjmSPXe
OuorGhY3Hbf5LVTuLRWkYXipYSpGVIhaCS8rRo7grNfUU3tPT3YSufT2Otv+ilew3USGrpjo9Cgw
w+GCbe/XOvDa+LVpdNdo/DLwq8Ed4aNQi+M7rTG/0mFBpIvt9BSE7hTtKjLxn0OvbVi+BOIOkl9m
bGEjqDxaxDTFNlkOmX5XpLcUv2guZM1LqU4/DpmnoGPS9m0MlAmwxWYw92XyMLxrtxq783zbIqaS
/SXat9mxpPLqsNs3WM7GuxmbjknJEv3NBq5NyMyD5pvSaeT31PTr9KyQVhXnpXihCGoPX4sMnutp
1ADMuaJ0jXh9L/lCce1Nxjlu3RlQHmId5WlkV0Wxbs6BEH5JNj44ciQteDnYVjeSUD2QBPc9dTYT
t8hCrZRBqJlfdYp4VOcZZn664S2BWFbf9mwsee2CH5oPY93rvoG0MbFILKjh1xX+ur2NziMLvgeo
yYSenSnmPmheZCZuwHqrBeHARNrnDwolMKs/sqFS8mUTE54Ru/GZx2eCiFkXJ0tnx/QylLs+ZGfO
SMa276YEaVX741uDK7x2FZaeVyX1lktifUrBQyzjJOT1S39K5E6fdnVhbOpTPwP73lGduBmqI6Ld
KX3KgTIM/iB52r2WeDhoGtzea9D/DlmFORLjp9fEie7oBJEzh9GrtrdIoutmr/EMmt4oLrPur4DG
kF9hyya0oG9E/zKm66x8pjD188pki6CDRMKsEmkgESF4UtFd6/xDWrgJ5c0quQh27y17wzB8mkrB
40sWuCc/CoLkoR/inVqxeBSgBC2z2S4SwkQtOSsJToIGgmQ/3Y78c0teQKXE9Xu4Hvk0wjZ2Wqsf
7NT84AyHBHDHvdXHPvD1dHiMrcT0hCkbW73sE2fQY4F3ysiB6KfpouzjtMn9OWmSaxlm7AoGuaKU
q8vQEzdJIeeXeJZI8ncJf8vm+KTo2aJkkiaDURmjm0VPwksbQPiHyqbNcE7nuGj3qtzifWuTYNzq
epIetLHc6zK2JyW8J+dnndNs2Ikwv+26avBLxRBHTaZiH6i6zoAuPehF7Zb24CRaKbndKGMSmz05
A9yP6Vmx7XOjz+ZGK61Hk/fFRII+5fE91Lp9ljduqjIdCKr5LQAr0PTyjSQBLiwpzZMq32XpIDBq
JQ+5knanfDEuhDdfe1V7BDp3KABYNaV91y8UKdOFdW8y7iMDwa9sfncA8jcibTByRRPcGJPmu06V
Pvtw+ImlmuFqpfMktnywZ5l/H3T5bpqaz94G1prbI4fUdngx2759Nm1goRrCR5zi7CjHobC2RMqS
a5szETUJkqx+nFfsGHL4SOKpICo+XtSukiK36uv+wYo1ZZ0nOD5081kux43VltlKu5Di8DSGCyZJ
3AeJ9kSaohyu06TwOwHnoqI8iIBPO2ejUO6LtJ8Cf7KzsD+Wklwpj7SYZb3qZFrdlLdpM7M/gYw+
h8RWrOGDIwLwJ4mkEIKmiSU9NGYAzzPLIIbjlZBy25GBg30A4RLsU5SWycqWFP2j5OyrP4ZyGcfb
vI2orA6mjvVJLIDqunjIXuK8tyHgdXIx7wcIKqt5qaB/Uiv1VP5pMoA8jtEsIfslOS3HQ2sICWg4
Z5IlnUdlP17GcGpBaKbrOFooI8WuTEkrRLXh0FccheDfRTXHfWLNBRGYWWFS9cMaTgURH4JRAxg+
Nw2Fyb7sQmNyFlUu1716UI3iVhVRMT5FRZGz2zLtCdBRk01DsAdltIgdVPPgippDkLm36gmY7YQN
d9NxXBsRh+c4k4bkqUcvL1UExxUnmuMGUZatlusyJAj4JZikMF1A/apkuvCoyU5qXlPcyJZc2ZuB
XcC+zCUrZT8lqbkevSpVXEzXERJU8xyaWpA17I2qtrW8Imibr7JJlcCP4pLCahF3Y70Dodx+Qu9v
J78ptPh7UJLhpx1iTgjp7ZkLXjL4omy1hrhMkNDirl9ZFJZdUmxUu6H9Ag2pDnvsNYH6ZYpUx606
VZKBICWqErCbtgQQTjVjRxpirXdGoY2Wk+Gs5Gxdb8x4CwEvqY6QDSAtZYNU6vvGUKqd0mThZYiJ
IG0Vq6OrUR5ZhfE/s7y12g6I/kbENgWFmSe62OI/MjF2ldUAUynkBlGnniM6rjWeBA+W/YQEvRvn
4mh3i0ge9Alw97YBQcW01iYi3hpxErzhIFFNt5714M2Se+WrHnVm/jwuxLTN8pYz+Arut+VPUYBx
Ru3kWlyKAoiU2jF/TzMm5DKHTNfnsZ0cgziVck/U2chRQN4htV+kwWSdF8QCWrARBMM2HMeVwTZp
M5y3UsDZbYb4pS7U8KNS52za2HIQlw4kfEN8jYXV1e9VJTgosGSjDACCdbTJygP/jzdnKbI7u0/m
7NNWF5bXi5YwpkemIr2XBUM1BQZJvkIliDUna1Q93uVxFuku/hlYyggeIY0oeV0/t3OfDcfCmKio
GlOL8qfkC7VeyQNY3iI1WhJubZ+GQDX6nI6FjDxPrXSUb0M+BvHwTGEL0gPDAL/YVR3msDCj0NIk
Ujdtsbsbn0GvtpjU21FXdiOE4YgKa8m4iDp7wCrd5JVbZUlwMKZSZb/ZNAtnnZGe84UagMEeB3ew
zIyhuYEmqZw54Ro1sFtq1XtTvVDY1fOa57pM6DrwwfbNjZs3ylJBpASX5Tc4PJhAGEDQuGsQfHem
aEEB6rMWP+hSbrDyqgeqyhL0wZpZR9OxvreyjkdIzhtY221Uza5o8/XIu7Ljl0ziDJviOq3nD0Ia
qt7vlPQgymjYq33VL7t0ohPjqVlqQUmonTNO9M1uRqCouEaaSnd2EszAlKLlTBtVF3xbrU3KPZ9U
VfHNMI1kB4SLVrmzNij4yQum9p0GO17cGe1UFHd6aU117RoZ2hggqMusS69hM8vTDyqlLLl0qRpU
zYbDNd6nNDf0kbNF2/iYVKucTiT96nUzHi6dsqnrnmVsqTVWTa+bZk5sRXX+lHFr51Gd74goxf2b
Tl5fvxpg6mVXz2Vb8mLeneHFDPs2Pg4h7O5ta6tByZO7jIqn96ZSupmRJA9iSE3KJdxOYyO0jjXC
Utk5k3UWlOyoAZ+EkycLe6IjEsz02k1aBt9dN9vlrsDooThDWg7AKgtAG04fyJntiGTiMKKXq5E2
0CHOzE2t6jbkQjA9kycpAjM1YiibepMamOpOtUaKroq0QHXjRqjKrjRqedqFXQCEr07y8S4NtTY9
zGocxt5Umku5pf0DRnps5QyLs2rHtDUkM022RT/m4Xy0kB5BLjHytU9jDmmQ/OpCK+9UKD38OUoW
vWoyBYSinqUTafX1ISZoHX9xW8Pu3QIoMnw1JuvIXZHARsTx2hfB/D0GHGuNjjmbaXFX6gG6sW0u
xZYGnHVhfjoJdY71z2bMKEcXuajN0NXTBpIbhzSR1b4Weg1rhFOCvhjfIqkqv8J0td/AIxw4+Umn
pPLCDsCPO6lFh6trLGP5SUsQeNyFQUzZK4WvmmzByXEUXpuityFJmjCH9JAGpgScp5RTjM9QEIHc
ClYuNjzOhL1Rrs7bTtGMhN4HmOIvRlzYz3hqKNHZcmrrXstjJnP+mAHlHy274uRIhlwLlVMckWdN
s2OYLSDogvQwjXZ8gsg1TEWWHTtUOfhSRpBYzlQDGPR63YQTtpiyAFw4QZjswc/qrqzMgNslDW3W
Zu4aO92P0TiAIwwWqtHdXCeJWxRq2x1VJDzFtavV1N5D1w+tTYKwhBq1tULBgmiCamf0/DhOOaeD
5S5GlmQeTyOHdTRtSZFHU5G1HKJWHm1PmqKellF74dBlQAUwnOiOBdRtzZEJ4aqRgGrJXTeBMp1r
yj5LTBfXpcYhUu+AYdbSfbWkGtrGYgSLkydKFHF839lKz0bdaA4iGHnyabI0ndkaIg6lkkJ67JE/
8B1k1EMfRYv6Z7tk1HNhcDecussLtt1E0N8RdMm6AGDMu8RNo4Y/rdIHI2shk8ZgN0jTYtxKSi+h
lE0jlHtQvtoIvFb9pBUTX+okFZM0MmjrWWvRlFZmQg0Qls28idTKraySr6bMAF4dCfJOVF+XagTR
ChQivMQiHDkIGRprvDOSSg4ey26yLE6HR0PhsQnl7r7vikm9tl2MZUcGCMJ5XBombOgsw6jyB8tQ
5cFjYZLb11TLRutZLK0J4FmXzmYeaI2+MWYF/1yUVNVnZdd2w+kqIUuXyBTuBF7ja2UhvEaLXrGi
Crdh2eim13eVlnr9JKnsGGVNHtxkEYW2t3jL2hUOqAR7nuU5OOIF1Gw6z0MLCFZZoPrbK7Dvk23K
TND6GM0C5VKhKJAuvTkNyr7SVKnaVKOiXSEgVV+oEZOZDgMN+yiu5DmBuRpjEu4FpQ9WX9us12V9
R6BKQSYCoN7c9UnZP9hZOeIMjOK6+4lSFpTbch56DsLToDa8PgTu7SbRJGkvI8NMuiMGvJQ3bLnM
xl96OcZrEzY8O7oadZ1HNgBEb2np4I3zWaEu3BtxV7DVM9VbOKZFczRBo8w+Ji3WTNLE+3yMrcww
T6zPUnqCRlOD6hEO7LptFrzqvgfGpHq2bU2zR16uoYql8Gk3POEaGq+ENTW1OK35HM0q4cy5TehF
i1tdNHu57012MryljatMUdrzo7f6azvUGuzCUdKtNwFbT6UBDgIlteGuzTqfbmnZdhurnSrWBEpW
HFhH2fHOzhODOa1Qk7T25jwG+zal2ax/sAXgq0t6T8PMwjvI/hxHWzFPVGPxVOEX1PKJVWzQSXHn
49Lq7cxJa9RNboltqfmssjbJ3yZab5prG+KAgM6ZlHH3kBpKTU2ajYIhvfSD1A33ODj5zzhpA1zt
sbCNitKi0qg9NU/ZKIw9ogWaHaJ61Gg+HGwqiwnYrOUyS0Lut2WGiMot4xls+dzitLvnkcMBI5dy
lT7IpQn6FvhbJPCc6f3MStvA43gjC3nF6P5XxaosSNdDhXU8nz2+7Yxib8YO0cj8Ud+ScJnc/RdT
fNA0VCE2PM61zRG8wesKABZ546Dlqu3EcWWAoWNoldw/NAL/ex8sjbDCEAYjLGbT332wGBQw92WE
n4cXy6cIji7cW6OCsdjED8JNt1RJ/i+XhNRkQmUSpvGb7ZNBcLbKNaSV0Wi8NRz0CpITbHErH7o7
Diy+/7cBDI3nfUVD/f8L/gb9MJ6yUam4IC2lYWo69SA5f/hOv8Mk/7qErpo6MljF1n4TE0Rc2525
9gNq5aJ1vkaYj9J0kfXz6mqU7ok8IT5rQMWfRVOEFBkL0byacksPxx8+ypoe+HtnM9/2fz7Kb6xC
ny2tPUZ8FPkQ78o3WrsxJNsHgAO+cf3na/3ujOdb27KpwRpSdAO2xq+URlICCK15tyB/Y7mrDr2C
eD0qfElS92MdHIT1J2DV76DL/7sio55B37Zs/s7Pj9WUSKypIA1lnWvTxDDLNwutROqTsdR/upP/
4d3g6/3PxX4lXWicVuVJ4WIcLJwCHx7dGmzX3N6t6emj5dL7Ex3mdzLk99f7dUMXjW5OChq0elTD
qcDis4z/22QVii66snViFNb6kym/okJxMpc6rGt6S1vT3Ktpmp8Y3Js/pO9+/07rVSC9WJoiazS5
/x5WinbMtbTosQen2lswv8eIGUTK5sLYJL29++fH8HcG5ffF1jjMXwIayHBZ7NhcbOScOqbQGVIg
GzlF/OfL/Bte6/d1ft26rrPYo89cZxCS0wp6iWV29iM4VLocKFzLxhVEmx9145+exD99w99PYlUq
s0lReRO1nnShtssozWGzTyeGda84IZnq8ALI9Z+/8L8l3PnCwrYY0QRoOMP8HZELiqqp+5oug5WQ
tl6VvoBlRzMqmpZpR7vght4dOqUeBkfeCtfQ9muj0v5PcY319/vriPb7Y/z6fVUzRYiZjgFnvoiW
IP0GX7KJ9wRYu+KGgWL6//y9/y1hyQWB4lnU2ZmiLDwNf3+gZHYSupTxvVtPfTEiUj6b/ybtvHrk
RpYs/IsI0JvXYvn2krplXgiNDD2L3v36/bJ3cVXFIopXs8DMvGigqExGRkZGxDnH2hbcUtCM0kEy
NpG5ZcfXzcKGT08NzEQQg6i6LasapCbTeErpIiz5PxgDsdOPfeJ9ktvyF1pGXZ0dKu31L1f5bg0U
jm7ZDl/XmKwydRjPLysZxe57e2PuQhD7gEh/tsdhG+wRALtbBv9M49vU5ARKJel2F/ghJr2qd1Ft
Wam5snAVz5qwAfQYNn0D25gc0sHRcyOJRh0yEmZMUF1gTu308fbWTe89sQydSx4qKzYJrNalf+jG
qMdSXqN9zBEhR0ucY6em27ilA0x6gJB2l31IDWdhadNzMDU72b2aadckbSngjUxUS97wtUB+1Q0i
9AKNRF8E3c3tpG7C1WXqCOxBrnm5yiFHAk4R5kBeiNYCB9xFqnzX0pZeyfZuWNNa3y5hMGetWo5t
yXSbYKCaALO6tI3buj9hlfZzp9x55s/bH+8KGP6+jWcWJuGkojRkdHKur3qEG9P8H0UOwAUFzGz7
kbUe05TnUtR8L73g0Ver+7HSDpp0qMEKdeHCgZ/9omc/ZeKsbW1Emi0WC6qa0c/nov7qGCeGc+5v
r1mbJoXva+aQE17IuTkYl9+yQpbCaVBvWvnputukjypliIf0zvro7cDRHMtPjCUBp3CTtX2QHurC
zaFwp+zkBt8RTKM1r6z7DTrTUMMtfXB15jSZQMsVWeO0mgiLXv62OOHlW0qetkp/az/s4/DN/G19
qTbDRt0Mv4Ifyp6G26b/zUBk8oFp8/yRKsyGKWHIGPOdtxkWov/0rmWrLJmUhbhogDWdYqnrceiD
umWMO6vKfzw7Wjcdr8ZU1xfoAq7SiamhyaV+8jzYZmMM1QXw/Tg6njTnKcq0j3ZQ3qWms6fvy/RT
4ZgrW7GXrM+cs4tlTlJNJLGa7gQOeYUu3QZmoB0DQf4vwbk4grlkeMtZW59ue+Ftk1QKLz+0p1CZ
fd/ZUn0Ojc8VtP23DVzfnyoB2XLg+tXggJne20No6p5EWIEqk8Iigwkt4MyAeYeTAuEbuJrb5q49
RYVqlYta5/lsQGVxuZ7RD5TIBpEJE7a89+N4bwjWbkrjf2+Gw4Fepk21BxT0pZm0LHkx0mRlsGZn
pdXWU/+RETS4bWQmKooagGaiomvJumNOFsNlFzSO2hqrsQRRxbDB18as7gqal1I6ouMSq8laAfnk
tOrnsHMo9ic/xlP4nIfR75PTf7/9c64D4+WvUS/XXNd6HGs2CIueMUj02xG2qLYqCEwP7NdtU1dY
aJNXx/nKJ/dcHxpmSRWP/WX0bMeMLbccnPR7RrXXp0P0XV6Xrr+1F77q9WFQTZOeK+hj1YYKZfJV
ixh5j8LIWSG6P0BIyk+Wai8xDcxsI8MlZO8mlR1y+MlHBY9Ms7XmQMSxcae21qqRmP3vgydpWGL5
mTOFpoJiY4UK8DR31RH3RP6FecuTLgMh7F3t9KNu75Xw+fbnuj7jJMimrKmkYNxlV6cBgWEj8Q2d
JnR+hHw/5G5S6Yw2TNMLLYsxZUD5tskr4khhDsC4Alqdr6VOc8raoL/utxo29S+D9Jbbb1HGfJV0
32sbmx76EPg8p09brft62/K1k2g8wMgzFV3ReLFPvl9kDki4oh600jz6sSDispWK9N/C+tSZPX1P
C0SFDDaUqS9aUo20jjPoq3W9Ztb+ANcBCFx/b2xLJl5W9kHbGUf7C53q5t5wh4N+Vzynay5f0oGf
C0TPwu/PH3vsNSwSMt4CRxD/mZzGMpK7blT5LUiIMkaUAVxsmIqllX5yu4GZ8q6J9p1VgPj0zb/l
4xPGVcWhjWWyDxTRLsNO5aPxldsFDzBQm1L93as/3v6gV0wW7xZ0WYXgWdYY7J2kt31t5Ck4OV3M
HMMTAABbDVzGhF3BCwpArFgXX4pyLW81iJ6Xk6338s50e4kH/7EvjvFZraQLtSxWY1aoIZ8GuCp3
ERfaCubzLNjGiav+QEx1lWzCtXMo9guLn/EzAhFcOHxgnHnqZ7UyEDqChJyD5mK5CvfJOtjWd3a3
6+/iB+ARa8UFC/BRkvbglG4bv76sudsUS8elVAQBpvcbjdBO9yNDXWkDpCtPFsrtSzTD1yGQsMc0
H69P1ocDTfY2qXIrZjRglelM6Tq4sHlUq/JY69HCbT1rCeIKVXD+mFc6BHUTBeg3YSkeDTdy8gNT
SBBmfCtMbYE6eSYv0MS2QfD6zi0kTxxWtby8Lf2Rffsou/2aWa5oHUAZDQQL4oAVjAHrpTLIzKey
KIPAO6xQCKFGebmPBeeyb4Vek+yD9VSkfUglJFkqFMzs4YUV9dKK3ZFmmzlWmJ+gEj9sC0BNLRLo
Ds2wv/a9C1OTmAbPSJ/aKNmAM3GAXCILpH5XpXR328p15GSQjVNFGu1wvKYvZ+hI9FRyUhUg33HI
joGMHl9/MHpeb9GTlj8M5d9vobDIjQ+Lim3wnrncQl7IapyOicpdDBuZaT2USJvp4wfmJRYc/oo1
xqTPQGJvKA6PBO2qNJapcRI1JKHU4gN0IV1oH16dp/qAALOrNM/2Gmwn2o+ML69oIz3WuyUCtOur
+OIHWJPHS4LelmjJMeAwarsEbngZ4pLbH3Amz7i0MdlPNbMGORGLrDYtFCGb8Oi49IqsHe3pzSJp
2PW72xIVAcV0ONmUeSfhqqR0H5oKqL44/W2Wz8QO9MtemQFdK8wE0T5dWt71iRNf0OaFbxuou0xf
1pkkVzaDTowpQ2LCTNq+ggNC7khswrsMSo9QJHWPppn9sowXKwEp3ISfLHgIWkY2G0dZOC+KOHaX
d6FFuKYJCRUQ5cJp4YEZoraqR0YB9Z22dWLXhqNl67j1Rl6bTOfDU7BI/z+3BRryDhTWiW6WNUkw
8J0WJjgBsrVO/wh1Qr8pf44t04j04Re86TqM8lUZFbDo85A8vqcC51e901ZDbDCu6b3qR0izJJcS
9kZ9kh7slf+138XAhlaLd/yS1UlVA/lHqVEsrKq7fk3LdW/ANMBbang2dqJToX+OgOAuNpWvN9bm
Ka7zPZmZu86rKiPp8srHrL4zj067koGbAKZ9ave0KjbMwtYQUwcr+X75m17H3UvT4qed7XOS2Xbm
d7DFoWl4UPbmwUDeMd9VS9nTtbvaKEGqdJhNNIiuCAvhQ1RCRRG+s/P3ZObR2nHNJyA0rpst8j3O
Lerc2GRRMFzoGVWy/1vUXbirN+ZW3i9F1Zl8WCwKN3Wo/UHfPAl5Hsq3Gk+r8Z3oTz4ywWS/lU/9
3lzDWL6udw0DPgfyHNx3tdRXml/jH9uTDKBSRyXtYNF639D4KNaob9FmO9w+iNc3x+USJ7d/Y0Ju
kemYsaHsaU93cVUuHfUlE+LPz1wwL+MOcAEmqg3D5u7wSoJvHrglN5prb9uH7h91KZ+euZEvlzVJ
DIE3JFozYLPYoEL9HAPaGw4iwlBBdNV18pjQRIo/9q+0Lavn9OMS//bsmjUGEDRqtZp5XezrezUa
sR/b3WpQnpnNWdjW61DGCs8sTHY1sSqlj8UK+0p6QeF6X9YQxjDZf9s/ZlLsSzuTnTQzLegiU6zk
rV8DNNz5R8HlOoq+rqvTaVwKJUtbNzncUVyCEnxfmEYWzzgD4MiFNV0/9S7XNLnoiiztqlFjTSJY
yQ/hi1HCzwVEYfW/XhltpK8eKNnK7awVZdPb5mdP9tmXm1xC5slnVM3DejNkQASC+zR7U3mUnQBH
KtqLVuOu326bnNlT2zAo1Zhipul6kIrZaU0JekCF/UMMqYfje+vbFmbc8cLC5KvFPXoSTGYC4Iv9
dp0wqL8tkXK9y9TO/HjblPirLjMj3g8IexCWqR5eFYMVuPRkS6rGla+DCER4Ny0eamAFrbJ0cc9t
27mlSQxOyrGLjKgGDJz/jLWPjr1QLrzq5ZviKXS2lGn07UiS7AAD5Vr66O+zNbIE8iHapm6x7tbg
3foVLNfmgv/PbyBxiW9CaJpWOozB9gxNYwO94qeaUNmBZbHRfilhvuAUM55umwq9FHpVOsucxA4m
GRQgQYJlqTcBOmuvvey9WKBMgVUbr2rTUsAL6rXZpZ9uu4gmvsyVjyiWbaG6gE7f9PEne3rDGHs+
rhxIBAHYOAh/DK/tITsIeR1lLa4CGqwPlAq23Vp7s+/UvbTTn7K74K1ZU1TfeR8Q9L1bCqczkce2
0JhSdUrfnMbJjiRjOJjQiY+oNsfSXs7s/GMKUdiPwaizpyBgvBROlmx0b2/H3AeHrVWm7yS0K6eV
Wp+SGoOdAXeFY9YvjiIVj2PVtQ+5LYN67mxwurcNXr/esILWpc5rCi+bzua0tZN3vgzhaGg40GmA
fHVgErLAVphbJo0fAWZsb1uc21gebjy+ZZ4viHhdJhm+KfeBL+PTaTQwmz4G1l3dy/Vjleny70DT
u/tSpWP8L4zSk2KFDhWG6S3fphrdUbMZV0oLLxV0iKV+10DvowP9jCmA3bY2Gy3sM3MiXJ0lUrCM
SXJ7wpwgjR8ZeOjVd4E0KCBEQTb6lrwGD0vBYi6w2+ysrSHy4DBYfmkUvKJRKOCnID7oYPMrrJXf
Ne1Ob2EKuL2+WS89syT+/Gx59WioXa5iSXBB5Wq/GenqNeiwdy+3Db3n7dPogIwrA42EP+eK5ZcZ
rcBrEqJDcl+8hftiEz+eQlpr0dbZiG6CdHSoaoSuBjaKjV3m+J27WM5/wORLlszMh6YITxGscb69
DztzYTNnaumUKM/WOPluutZx/lJMtF/g4Sre4g8wlLmIcEcrfQ2D8qZ+4c27KRdrUbNuem558h0R
Mvu/3a3XyjZwk217p36tVys4cnikSWtwkUsp1ZyTnpucJHRBPDYnKRcfFE4BCSq5GhX0sP95228W
VzbJ3Jxc88cEWWsOYAvTd+XGR6ZW0Lx3Mxwl2ufH/GFxJH3uEhUM/bT36AzQZL88FnEG/CkRayvV
4mtDXdu3qrfCSn8AzNt6EB4ndnqseVPdXuxcCHdEy50zr9FZnKQmfsN4eCdcNA+QXz+9tmH0YmRv
Uare+czGh0uKt1fznCIXOjc4ORN5No5pM2CwRUp86wWueTRt1/lhMNwYrIt188V7cn7XJiXU7ov0
kv7k4b1denXPxaDzHzE5NVo4DnXc8yOCwdibdbAOhgP0XYW10LmY/ahnuzs5I63PTEUnFksx9T6F
WbwRGqaLb6m51xubCjSbKipTctMKRjtGIQrk73YUmNo2BSP3MUVEaad9N149OPL+WlHif7/jH5Pq
pb+GTZl7gwRPpMPUXznso1hduHbnz+HZqia+qfRpbWsVqxIXoRZsyk/ts3ZHt26VwJIMdRA0tIxf
LTnH4m5OXBTUKayk4t4Q6AX55CYfnQ/+DpzdNn+M7oINXGHFaX37HKrzrvJnPycu6ZSwkUclRvXd
CA+Q41Yf9E0LseAvAwIDGrOQtJ1W9SOEj6KiIq6rxB12+YN5p95LL8Wn/tt/IZkqlnp1hZ59gokD
q9XgOZSIxa8qHkULfJvumm39lj9qb3AHuPHT0oT7/NH8sw+TGE83LupjC79qpM+Z9aBa7X3ctJso
LBd2fKb0LiLRH0uTMN8MwJg74cHeg3mM72h0bNSD9qJ+KVe1mzxQTL39iZWlTzwJ8bbZnbQEaBdS
hd43iJZ38X48MGkNx94GOtZ77eF0r/yWjnBA+Wvn523rs8Zp1xqKTq2T4u3leWXEAxqXFONtewq2
mWaoe+CGn/xu/BC25T+dAxasqp6KoF6Igao4plc+JJ4HTH5SmphOrgRaT+WRAa7/KwzmT8ETNJB7
iBNgKUq/BI/yOl5Law047KraMwL1ZHyCtW+p4DQz68j3Pvsdk+89oq+gqha/gxN2X/EypNWzhQxi
FyyseO6Rcm5o8p3hfVCbWMbQGHSQz/jjh75hKihWkCoaZWmvFtLCbO18qPyzNnPSGUSXvAlSscft
l9P3+iccoxTmy43xTTkax+gu3iYP8tL0pojwN77r1VvMVrMmVLFZ8tYW2vX+xjxUW2mXbLq9drjt
vvOn9WyFk/tmVE+qTQokejo+tSDS3JOrH+CG7dYgfF7DxRxh3iIiIaLdy4ycNbl+zDH1ujDBIvRW
rA9yBPf0kIK/EHK9+etSzWCm80omz9uLbjbYvCssRBtroWnliWhDKNv8WdvDACY/jUeTfoA3LEW/
mcjuyCSaBrOqdGCnaMEhqpj+g7KGU9mvvSPUDiIQSW6POmL3KYX48riELJvbUUrlMuBEZlQgi5rE
IPOUAEwU9YJ+Gz0jNLGCQYMZ6o3hxutloMfMa+HC2sRjDPDQWZpRDsnT8sXxu33j/RqlJbFbZeYY
XJiZuInOOHGA7gDv2YYFefCKmgiBnB56eyvLj0H/1bK+JGgpKJiOnSWpyZnrUnQfgLsTWZ2rIp8X
VAlgaZxGQcgkQ2bJKErXVJhZgTJz4QjOrlQAkuhIGAo9+8srJKdPZmVCX0bdUdvZKHtrk97DEkwy
8vc6WOSX4Fr+Y2w661ApEbczsXPFSfHYOIoFUcXEvWF8vb2s2YNwZmjilKrahRbDzUTrKtrEwxFS
qIWzNuuIZxYmjji2pdVVMRZgaIIApIPg+W70P/7/ljFxw87XhwyepmHVQTduKvCBL0TguXIKX0Tc
4azlejDRCZOT5icsI/ytIuHhb6DDTeL7QXo2fxv7dAf+n8zJWic85yB/HtxIPcontMWTY7O/vdj3
ktvk7rn4LZO7fOj1wDDEllrMgqnrHD7etd6t2y1EbUeLEdIof9KNrZCBFj9s/H1CjAUZK7f9Xb/5
4NiRioDp9DH53rRke/E2c5cwJfNf/c92TU6L2Q7+UIoPEhTAdKkxVfQ/ATQtnMp59/2PGX1y88Pt
FaPux04U0P0Hp1/O8P32Xs8asMgY6YxTmnhPPc7qdYFqMZichiM8L8CTwjT8HPSnhVxiNoqd2Zg8
MwTHX5TH2BiU7h6usU2tpO9UvrW9VLNeMjV5X1gnKMjsClOSkX42TdCVabzz7d9e2f34/23cxEej
phgSW8USnHIPpzB+rPulnFb8FVfH4GzfJj4GR/1gNgUmOrrCulxtaniDjLjatrAoFipkbcrCyZt7
HDMS6ahwo3DxAKy+vATsxKphDcOtDVQjVj3DJqmb3alP5so4wvH0Yj0vjWLOJbcXJifewbRyr/NS
GygZqfFe3lSoOjNb8JQ8qodhK6+112CzWASY85PzdU78JKudNpSFUdAEb0zCefGeWWFadtSLX5rU
BYQLBFFz08VZjbma7sV6J47T1klTOq1Yr74pD9m23Yf30No8CmG8/DF/Q+iQYZTotVwEGYhgMfWn
80VP/Ik3XJgqCZbjMP0GVg4C7AhAHt3XzalKtqVT/oLI+4tk0lQb/0X7SgxWmgYUdjrjWZMbTKtC
B25CjPtV6TZ0ecMRuSfpSVpqDMxm2ueWRMg7C2mWAluPHUIDZyDKEzTZfTkyA+/fy7D5doiCQ/AN
D3qrjOtUsZYO0Ny9cG58coDGAsmx1Ma4F69kY6v/Lj4ghLXPPqs/VH+XfVc2EOz8C6gPs35nmzs5
Q8GYdYMjjm0fCprilxZe4Nvhbja7xwJUHI7hGHzHy121e+Q3Qh8Tptp9k071VqvSgynDn5/Qba31
NQwyxzy2d1EYf0wi1ghRlgtHx98jKFirwbihA8BBxKnLH5LZZQfFG+zpo298zcL2MMrR679ZLNAJ
Cipk3bjrpQ3OiSw3OouFtXnT37cHMZPO85d+vvWm7pcC/bzLntmbxARzVCvAP9iLDs33fAuRNrM5
4xvkx4gxLKxtNvRZQAphVOHdO23rpprW0E7DlngaNh9OL+1TvIm25hohgbXypjwk3/LXpYC7ZHTi
oL0cjAxiYLSPT0gyJOsie/L8f+xuaSZV7NRVjDtb3eTLQZ7lRaVPwgQN51FlTNMLu/WYHyP1U6pm
rjEs0JDMPhAZs/3Pdk4+nRPbJdguDEpW9qmESHeAX95RjqMJV2WyKyHRcprvhTLAzezsnepp4XPO
JXDn9ifHIS3lMFHF5+yfSMg3jDS/oCn6TFZMLyvaZLulqbj5C/vPiqf0P0FUAz2K3h3I2yFz8uq/
rCS3Xn3NgE/b2+xhEVkzfz5sWFqBiIDjNibBJ9clO4HPaXif9TodRftD9D31/TI0ZK6QCMZQxxrF
VFEgujz7Fhx7LfqaEC/vBHQ93VXbgvnQ3F089eLKu/LVM0uTl2NRKo4PjRLSYw+oI2jbZhe/oiLk
Wi/+8+n53zV1L5Y2uYOlApThIL6cvus2uht9ESUhFDVW+aPItGKEcNUPC/45eyDPFjm5jTtbD+Uo
x2aIJFWzyg/51t/YP+tjf/Tuexf2wo1gdhkIquZSGJ+NOme2J26jyLVRpOJTyrwGfwb0mA4iu+y+
Bo/mFxjSebxu6sd4u1jsW/qyk3DHcr26CjHMDchGZyglAvjtgTQZbvur+hwsBHUR1W550iTqDbVe
O4FYaMNkQGN9zlKIuax0VcLvmbZLA2/iBNyyNgl5WaApzDxhLTqkH9KNd/jRrJMPpZu7S5fVkvNM
ghvDMoGRZFiqyg96UsOVjlyUVWwifdh1MLV3XnxY8FfhE9eLY9AKjjUBIpkc/0w5OVFikMDJ6E7o
GwQ174lwGxW8Chof+Ey4Mt7gk/vaLQ0DzwZWOAWA/zIXCeRu8hWTeMxaOGdQyVijIArcKN5FRDoP
1GKhg5yhElefYE1YYrea22Wdtx6vf+DTwLvYkrOEmek+BZkAiPftknsTvQwtM9a9Ezz2aMCEaHKY
3gIEd26TLTi7wOCqoHWmk322FCd91BrkV3WWIU+W0kZfRUUDZLJRLXt9+5vOXZFQ9UAWRin8GkSW
+q3i5NDNrkZVQmHD9+6CGKWa20ZmE2Rbg82NSi1YsumMladWSWiGfD35iGopUhtQHb3PWBu/m4P3
eRlpO7eJDHSB9TF0Dfzk5LOhjdFYuYpCgF14G30kzUmQbgyXmF3mgignQdyEMNWRD196RxtUqoTs
JqfdQTJd/9Tan4a4grJ4IZOaWw5DhhpYMYUBuekDo5IS3Tcd2GvzDG10w04PaZ5/1Ial5P56PfRh
ZKCEvGaAnU4bP0zf5fDAYifyTITUmvyTl/ntc691+nfrlG0X3OI6WGIOIgZa0TLjG9OxzcHzgCx6
iJLGb4gg7Yud9ui8UFj4L0Tnr/0cUzDC0S4AdwfFxuWXUnwtViADpbIQyPsh0dA2lP65vZwZEyrV
SEaObV3F78RHPAsV1clovX5Ecjcox0MwjMe6bPe3Tcx8H0zg2NCFmiZDU5cmVAAXZttCQeCpVJx9
C4ZqGQ2gyoTmGmbqxL1tbm5Fpuibg6pmtmYaiuAKLFM7RaM9LJqD3ZnPkGkuEV1dX89MIhCAaNA7
rGp6hMo4rbMG1h8ImP6R25c4Qa/HtNdy+zpm/+IDCUAezmaqeMNk9xpYaR2zgMZE0387w++iX2IV
mSkRspgzC2JDz1wgV8tBSTMsiPdjxljldkQbWdBW8n6UEZdzNssIuJms/NLqxPFOhtLkmaBnofP1
clL3aZPfCVGipIZMKPaOckZ2V35EZ/C2eywuV7jr2XKtfuyYusZwu/V2trb1AALv4p3I5RDnQ7Gp
/9bCrbBbMHsdDS/XO8kFVK1uKi3CLALp2wFMicqY0P+aZTJKe0M4Fybi5cGvWVc9+7rT3C4fDJRX
0JU8+el927bI5qaIWw6bE8IGWm4ujTaobN9lusU6BYenqWsAZKfHr5SswIdARqxTjENXLmKtMezA
DnMGg7xazMznosu5PfF7zj6nOY69VfhND82iqx9VIVs6msfS3v4QrXEftvlVcLrPLXjnlmog78Xz
W2udnM0qDu3YMbEN/fW2s+8Q4Wspr/+UUbJDmWqDCotoaAk4qZPse+B8YMGR46y4et2KNpMFSHvp
V807+NkXmJxnPbErqbf4Au1W25Yod9nPpXlQ3gGZyma0n0Pz+39hViz21mZMDnQGnTnE22yG4GFT
0JKP3XAjQPb9BqJzi4ncRR64mTLCpbNNznJW5rlX2yw1OYR7NMj8DbMmh2Lb/1qeT5h1NBJBKpSK
pYLFvnS0SFdqVS1PfOxYDdcxwlLNyrErdVcXTXLvtwgBLYSMmaOkwaxFMqjAgXJ1lIoQqiIlRT+1
3ArWvYwyYvAZLYZdu1t25pm6F9IZJIQQJiga/0wDVKeO0KMhZRPZ/q/Wt1/CqHSVTEOy0Ua4F73N
No9/+mTea1XKjXUsyZ8GJAJvL3omTALONHgrARG6Hlo4nWCCMfoIQR0JCfe8DOR1nsI6g4hPvbC/
c6bAPzG5o0NjLk8H3bTGGCoNsTaA9CcbQZX01VSCV+Z9lgrcMyEY0pU/hiYhuCL9tT0PQwbsLlbl
u5Xd3LfI8VZG56pWtrq9hTPPTkdgfMi9Zf69ToiVtquG1gel9s1xVghGls/x3biXn72PNPhRWol/
8mI66h8W7M5kXhqZpPEOo4KKaRIO86TJ8lMUitDfguOHpCh+DraicMnI16/BOi4X92YOpcZIFPQ8
5P/6FfVnO8bg41SpW7VS+6TGcG7HNkLgxvCaV72+kMjOrY/FQeMqcGL44WUEyE6hJOTLyF8zGcZF
dCujqgv/hVfy3gS3xFy4epXvlZpSlJmCwJKRGZ+0Jj1qrbaq0oWZxznfx4TgqzRtsG+TYJaFip3A
N9Gt8rpcqS2Ing49WDN5ue0SC2amU0EjPaYkLFlME6NwL69KuXcLdM5vWxHnZ3LzaGeLsSbv5j7M
4UQNsdKXX+LqTar0RyesGd354Iefu8WyzpzPmRrxicqDhTtM9g7tRs8/NUa3kgKIBktp1SNI2Can
HZfDgjPMeZyD6MZ76RqM4MSUkVaJVpYkjZ5tw9GDgKLmrG9v3twnOjMxLf4jI2V2powJR0KGNn7g
sbGCpWd728rCQqZFuA7ls8aqSQ4CmyFxJd81hrSU2F93wx3tfCXiOj3LBH1eoEnZshLku3Z6034b
5ewJfOEur8ytHRN3zbr6YXX5oc5PC8bnfOLc9iT0jY1ZNg4CJTALHmMcXdJKtySlz7R2YSdno7sD
Gdl7PRNQ5eSeLousLGrIsOFoMRLeErqb7pU7ye0oFP8wf1Sfiid/63z6N9/vj9HJFWaWRiZFKYmW
1zvoFO8hilkIrjOcmg61PKiowIm+31+Xn6/pjD610GZcyS/1WvuSPFeIda3KAHbIlf0zvu83AHRN
FE8Ud5ELZsY9L2xPXKeBR2jsM2EbJZus/34algY/5z7bhYmJh6iwbJXtCRNiGrNfo+YslCEc1/vY
/7aZdXthKvPj36MzLvdUrPvsSChNIClmKnI6RIkCnYZN9cGsUGmTF+7+2Q0kGFITgUjsqoykhh7K
gDYpDqKD6868Z/x1IcjPb+CZCXEEz9aCTi3jCgYm6vW4zZ7Du+BHsvXW2b7bDuv0h/Kru/s3Tyly
0T/Lmpy12IAEuwpiihTGF1Txvtd++auX1IdhPN0NJnMo9H8CxB206rE/ZbuT+dqpJcrf0uavjx+/
A/4ek2f1dQktRR5o6E+s3a5+OuSnp+DrbQPiIplcoRcGJo4i1WPemgMGFASwIERexW2PPnV4OMnV
WqtRu61/2/rSqNic1yDFJUZU4RK7oin24jqJ6wZpui6gH4satPf3GFSeNBYdQw3SZVGundygeVDF
dpvDUXzykJ3o6BzQTvP/GY0sWHDQq8VgiWq3wXNNBw7+jhg7888GQUA6WzVC002KTKKaI/bt2Z9u
f6frshn0CRQ3ea3AGwCL3iSMWA6VZ9M+McYS6x8jQ3LV4ncrq7lrIobdd9qmGzp6FTzyA229YFv8
3RdOgm06LhRxYZOSzWk2ouRWhmgpOuWdvtWP+oa277oc1t0Pmwm37OhvT59vW7xK7BgrY2wNompN
jC9ODco+umB+VBirIPoeGt8s6aEIfg2+JdQRV4W9kKxenQFs2AZsYKTE4IGmdWpdL/u8O8Vwy6FC
tw39Tod0rFpnpvfa+NYxa9GfHMIcZJDBiPDtlV6DzZjQhIMMni6LwvJVs2kckfJL88GGIrh7VhDt
6sdga9nNPk38o9SqLBcko2ltrLjeZVDUQPy31rwPtXXaWTni41W5Dut2k/p3irfk2lcP2PcfR50b
TJhgS584nTTYhl+lvb0qAi04ynmOZouEenKhl97W7v12p5hWsxDzrlIqFVUTaOhEzwCGjOnHj7Vo
9HUjpnpYn36qsndEju7Y+6jW9olTuLf3/yoLFsZ4KZu2QfHjqleVl1re0iWxVmWjZFu9kj20QWNt
n6KHunCEZzZTUKywl5pGMeFqItdO/RgiDFRPi6APjjRJh02oJ0mwcvK2qd3GBDoFolS3lyaL1On5
BS+nI82DdIIK9HhquY1QaM4hUoSqOBqdVyfOndOBvm3xwYGWC+ZkRxrRtk/TNkfHMmXCqeqRl3FD
U4pz1xiNE1z16NzICynt9cFDrRt4kXiNkvxNG4V6MqQS9LRQjashyV2QUKAehqNWePoqk9ptFMhM
PfTS7tSdFrLOa9OwkdIJNQ08lIA6eTrS3qsCtWcyQEmDp84MECoxivtMNbatHH0uTsXdUJRPjBB8
vO1v19kuRRJQGbC+IIWmXTFpNqahBij8GausiCgIN98UU/tgdP1j4pVru5HdMnLumoo2mfUzs6tP
Ld1hYBAFKqD9c8OpUKyFyv31eRNsqdBvcAYoV01HJBHES2QblC2sMN9aQCmaDgOin7i08heC3dVN
yVkDy6ZQExPkV9OTPfbUibKuRPMz/pxLX8Lsy+3Nvf77BWMo170GeFZ0HS8zRU0L4lbzUmbOPU3h
KBVa0xwUJfoXIerSkDhwZ1f+yMiDpwy8T8gJQXA2w2PTd6/qyYg2Wi8vxMPrEIUx5G34SEzs8p0u
jXXxkLQZmpyrVDGSu1ExvecadpidlelL6PbrFgLyjjDmcyHRyKEYO9nBJiidIezgyokO3ZsCVhSq
h1dv/cMASmmISv6S3uJ1UEQOg/IynFSmoIaa3DCl0eYoy+bqSjJ1t6jzYKX3wWlFee2gS6D3da9f
4itQr+oFRB3Qjch1wbZ1zYjN0L4QuEy1VetA46xL7d5IlU8ex9IN81BGLLeCtoReaKEDKABM98RI
1rGLUDXLT8cscNZKYZm7ILa+taHkBon/xYpBRrZjvxClro/m5S8VedKZn9WmE4XGyC+t1E9RoqOL
alDVQFStNsOFWDxvilcGvW3Sruk8gNGFyLxEmPJVqd/00bgzPJRKhFr1YBQLEyLid18klO9fADJo
So2olUwzrtRMs/DUkHHlofNo5O1zzjQEg/z5vZGZvwJUGtOqXBp2m10hk1EKPF+8V6eu1oa2yfQy
K7SGvFvpdbHRs3Id+NBA56N6CIoYPurgQxTrm1xHvjlJs41OKtBmmdvKPIVax3yS9Hoh170+3pYB
ozB5tUbk4sxdfmMpqKtURYJ7lbVQmPuytD2lXr5NA7Va2PXrlzTbLsQ3UXZiSowKwaUpu9H8AVVm
bbXm3sPMUVv3+9Bt1v5POdjUrrzKf/19/3tiVHyWMx8uwgEnSjDqfVO+qEdtSzsLTnjZWUWPigtr
5X9Bh3Gd8FwudLKnxpicwl7FpoCEy2/UQPxNDLecvq3q/6LzOudZAl6AABqsOVeVOcvoUf0QniVX
6gfdzwq3yFC6t9Nec4fcHLa3r7lrhKfY0jN7k7DQDX6BCgf2qk3wzMB6P25Puev1ey3cJFtBgMTI
uL/qTxsnXhtQ9IyuMm6yl+U2zMyFIX4K8AMOlJiNmriUEtpKXofINAg22VoQj7R7MYfcfm+ei+fk
RVpUeLy+5C8tTvzJbFO17hIsyjlgbS6Movz7HO3SxMR9kqjypTrFhCJt7UcavYecwshGbCxDesbg
1r/HTbENjn8/1PD+Zf9s5+TLhmrelGWBZdFJC7xdWb8Iu6GrHLXfmrbNtWPtDqvsdekeXtrVSZKh
6sbQqh4RWU/RUqd1QsFkfdtt50xABwj9vyyymGmX0KvyLpJEIGjCNlhlQR+vAkUuN7etXLez2cJz
M+JnnMWbpIhl7SQOI1P/L4IX31z3R+aZUGZaZo4TnjC9yATZIOkkYDgmXy6NBRRaq3Fk2/wGuFZn
oHb6kI/ByvDuzdFYQN/O3RTnxiYrk4vW0OMBY6f2ezw8x+EvofR1e/uuQhkleCpMFHwEUfJVOcJq
EgNpUfqDHa/ixzqKvR+e0WsHAwLsoz9anr1g8GpR7waJnDoypnR0Jzvo86zUhgyDttXubabcoypx
5b9+7k2sTLZOCVInrXKs6DuBHIh32k4wyixeduLXXvjDxM4kHKayMYQFDJ5ipC5caeAF/4ezL+mO
G8ey/it1co9qziD7dPUiGKGgBtuSZ+eGR860QXDAQILjr+8b+VWlJVgMfo6FF5ZsgBjew8PDffdW
KfKoN94VA3eGSLcwfD/ZlNWf5Qz7YKwgqo3+3NjcEiiZarbJQPJTsHbqw8ONAomDE4zTGhOqEQTt
C/TRfu4P8m0BMeH9CRFNPoYqnf+Ud87ey/LU/dP7ujWfL26OE2UGEJABtBAsr4TX3TmR4GPaxT5Z
PvCkaG5Z0Ksy9VXNivT81n9xLqmLakQEYycZtOe2zPp8HmYeYOsLvoOgbgF43vkefq4YxlRCmA+8
HLhogzDZ2uwRaAZECdUqnFm7ctjpxwWiJMNt/TUQVxHEmQEvv1UVWKX8L/nj+b5fMmwkN1FtCYgB
Mh7WzU6IahqdCDniuQ88fh2alqUkpm13VTXIju7ANsrlr88orvpIjAdA9EDmyFq+Pgc1T+XBpseg
ZXsPwrPHBLpc1+dH9sImQXIL4Qewsqe43hpZ5wiyVBx0HY4iN4ApvY34cr0k4sP5bl7YHgHSVCcS
Y1A//oRmXhaPk4lDyw04jcdhbN4AxrRFzv+CqaEPeG3gQIAysPc7RDiwfhK3E9FFqk+ZWzY7fxxA
YqkAueSgKAe8oY3l8MYVCpjZ8yN8aSJx/T/x/uDPTxw1qM/hE2H1uJMaFRaLad93i4H0a1iVW5mg
n9NgUJLBjedEg4y7+E/ym5zVBQNGe0CEjjLuZR8cTsXV7Scca6CqSb6fZBzy19NWuv2FIaL6wcUj
CuDbP7+hDwkYGFvwBu74IA+O1oeJhqk/bEHRfwoLMDoPpYdAvyMY+SnUkcKdfU+jm9hFkSxYfwry
tfR8aAXz/bKlcvjiXD7tzTrckK0YkJhAb8NVe+elVdY/NDduRg79ZxfqCu4r8dC8+bdr/q8/pv9m
3+T9/zvUuv/9H/z9D6nmljNcRJ//9X9f8T9a2cnv5n9O/+3vf2b9qzfqm3hn2m/fzKtHZf/LZ/8R
7f+7//2jeXz2l4Mw3MwP/bd2fvut62vzVyf40tO//P/95T++/dXK+1l9+9dvf8hemFNrjEvx279/
df3nv347SR7+19Pm//27148N/tur+VE0j639H749duZfvyGn+08XTzk+KLtOEnIxDHz8dvpN4uEX
XgyYDh42gOw8vUcK2ZoC/cX/BFYPb0/4PXIA2Dq//aOT/elXyT9Rd4+0PUUpCIrJkCP77T8f9myF
fqzYP0Tf3EsuTPev3557MAIVTPCHeT/pYYHgfWp93ausjWp5t8iq+aygMvJrALYfzVt3FlEqhpi7
Uhk089QdGZNxTOsZBIr7QSTur1Vg/OjFupMVnqSD6qjKQk9rdNDF5nPRyLCC/LTn9Vmv8U5xbzhh
1S+dYj96tGIrbypDGelFZgVJ8iCFpI66LQB1XPZP9s+/l+npslhg5h8dnJzVk5uKNmVb4A1EZlMF
HpEMD+IReBWDRX0hAzH5jcvC8Rserdh7Uo/mM6ppUMUXKzxSXjuB1348/xlru8PyHijWIkA+9job
cPcs0rCUuj7Qcga13PkOnvveH8O0gp4CyuVtjefKzGf+8E6Msfu9rHUcpBEjQFVf1on3fC4nVYqo
iAqVaS6QqFZFHb+p2rH20qYdl6vznaxNlRVpGNPHU1hIneXGHd7EWo334SK8Xyqp/DFPp7T1k+0g
uTKDaYnM4pYHH6q5WZpjKfAyu5vp4nrHi8YQWjGZw5ICb665zGqotl0tOmz2Dg7+t5e1bvmCsiTC
5bRUmYTDedCu0uO+oG20ectf2Uw2CA5hzxSAzlhlUTVP4xvGw9m5bgnLfXAqNbq4nkclb9u2FO0O
fphHqUeKIrrBEy93boGrDHB1qSFIsROgYwemiBjgygqnitjh/BScJvLHVfDvZQwttzFzPFYihlRZ
vsQEr7oA0hSHKmBBc8Uqksjf5yJgw6HKhfLvIgp+a6Sbubc8nO/+1M1L3VtOJQyKcYgrprNItvHN
OOfBwxKXcqeQ+b2FjnTy9Xw/K7YQWm6jrxdVlWOpMyaZeNuQGCDVwpXq1264P6bR8hqMK0C8ZaKy
OoR8DeCVovlAmyLe8Hpr+8jyF2aM+smHMmo2Qt8orYawfEeKtvxjnHWz4S3WurC8Re+ytnZopTPo
J4GXviZo2QFyLETdAaUXmrPlNGrARxJRxCoruccpBD78DjiVRpKtkHZlFPaVBIftcpJn0Bm439zu
sIyNVvsezzM1yKfwVH5+N631YvkN1D8Gc01DlRU67OLdCF3A+LbDVq5fT12f/xq3zN+bKrCCiD6Z
Dc2NI7IAMqugrHCDyryj7jTRV2JOyJzm3iTaKyLxePgw1ED7XbYXgpO1PvHtKOPVrq9yuK2Bi/eo
7gn8FJVaOgHegxVb+gun1l6w/eA0u0968dtpNKh+lhmrlEAZyOz5khxGQhu1b2qXzxqKL2b+/fya
rXiAwPIAQ0yUl09aZz0ya+KQqy7ID0tf/NrF+8diWR5gUshTBtJD2FohsAZTZCf/DGqHbWUg177f
cgGknBQRmquMJwlHRVcEkacIzKznZ2flGLBr+uXUeWD0KWU2IkcMzGHBXD4dvFgY+gH0ukuUVbwL
uxSrr+LbSqsYrI15Mm6dA2sWZTkG4bEBWRmsDlFD8jlvfO/P0VkmloKsn2ycNSsz6FuxBNJZNNLt
jJi8lSNLy2UMbsac0u8XTaFvOQVRD1AW8xudxfzEUxD0XQAMek066M1LDtwUqOgAyMvzGAzMPTLj
X2ge+X+c73zFluyquGLi1awDBBpO7nrNPoi6ooB4gjtPD1yRkbyjhZHysrDJt9yDIqCyoKLGVgya
5WuJG9UHB6o0W1SnJ/f2gl/wLb8QaY9wPRmdmfokezw5n5rZpLLoJGRd5Yc64hun0cqm8y2X0CSq
6OfToR2HQ2WAhRl6mkZSSyhnu85i9ufXZq0byzPMYaOjoB0wXU6HpBjVH0wct4DR1Rd2YLkGv87L
TmssvkmM2+0AH5vynZ8MTXFcRlN9PT+MtWWxAgRoK4USMAiVjSGwBh/cwh8KaLs0KGQzBAzVV8uY
+2oHWn6HbAzstBAv7QTLKzQx9yRKH7GrS1e89csaOAdn8CGteH5IKytjY6ETZUraObjDqJm1oGYE
eGY8xMpzKtA2T0F4f76blWF4lmdgta88k7sq8wcJFuMuEqnfa3XhIKwoQTZto5KTNYpc+LeCtnKv
FmHey7ngl931PMvg88jwyolxXY0EYztSEn0IzfiOdNxcXTZFls0XbhBr4hmVgfCl3LXAh161mrkb
ra+t82lhnkQaAyy6AVwFC9D5/q0Hb1LXoOHyJSCcl32/ZeMF8TR4MLFTeVXox8Yhg9w1hIuPlzVv
WXiswZOKdDfi5maWb2RI5oNOgMzcnW9+xbRtIqZoIS4Atw2+fh6/L3kpgQjp9jWf2C5ESl2QYgvj
e7LcFyz6L7Dbk5WYRVUnILvBOovyHm8Un0FZeuXF7X1XjXdqaG5U4X3HIVql1C2KjeGt2N9foPYn
nZbOlCPfkiBzVUKOBdw0S169PT9zKzvrLxHoJ02boDP5VMODFDToDwwyLKmriLtrCaB257uIXp4y
G/DaT0Ode24vs64fjyE3y974XXQNnP5eRYH+cr6XtTk69f50IJIMNXcwR3EBwZRlCt0dl43en299
bQyWeVOwHgO6jlBfan5bkqjcz8Yr91hs8PEmy69V5/8dg/8F/3kyCBEx1FUi35KxedFF2gSjeqNx
w0CJnuv0Ww9Qa1Nl2ToZwrpzIfOTuXF78MZepBGi/wtX27J07auYgvkK68DeKHe5FTNwPS5Iyrxu
Yy3WPt86xwthAkADR5U1cev6u2bJp+FWNFE7ZucXey1T/Fdx0JNliENdqlG3MoN0DElb7vU3rXLA
KaKFRFWEV7/1PQq5nq4ODq5aonetb5J92HfTp/NfsDJEm6o3BGDdbYWEyRg1w+nL7m0/O8UGEn3F
WzrWce5SSHnJGpvZ8xvyhpW96XZcyMVJ+wHFCik3Mviilmn4NUXhv7e1Y53wc9Eni18AZeJVrp5T
lKuXahcbWOvV+fla8WKOZfxhS9ninlwMFF7BFpCH8iC5ce/CMt5S6ltbEssDFKLjRZ3jecIHJn4/
t02y64xg1+cHsLYkp16f7DgTqqotQ2RKkmgp3zUzvcohv1e7uj8VIX2tWrr19r3iyRzL+JWaKPjb
O6xFMcMdj8uYcuqPdwZ60h8mBBSH8yM6baYXDkrH8gMycIqkHifMl5d7mWnbFs/p8rMIipvQJA+L
nk1WaRNuWMzaDrCcQgMa6GLIFc4xrkpo0k0uHtHFFI8fyKmK+3h+UGubwIrnFzJUqLDH5E0E/GCO
YsH1iRhkw++83DpI1axN0AWF01TYYrB9eqWU7K8Tk1cX2UicWFbvtPngJwKOGeKWct+LNtzjRlRk
NJ62gsiXFwHInucDAN1h2PsuHMsccPcuwvvAvVQJ5MxqIX8N3vgfXwLwhtUHNaULmFKddZ0/7aAk
uQBUILqNSYJK94v7Fvi/5+0rwG47v+pE5tWJeBhChp7KvsoaJ17uvKrvQKngL5By6RWCzJruYtH1
qTNR/jgBXO4isyUo32va8mJXtUAG7eLGD952ALyXO1nGtNzjMjW+H5bWvSnjKjiSsKxu6KL6DzVf
ol0OlohbXkO3hdHO+6Mfu/bD0I4s3M3gQI12i0FcnqKYwknjMs/xIluT4RX3itDZQZ6RhnsQd84s
jREQ3Yge4BMUonF10/v1cuPlsXzjBgD9NTPvPy+C1ix1XNN81oBPvynGHFxidUS+12Cg12msmuhh
9kgINl5V1Tc1o8vHYdLmY79M0juEzIveVONSf2Bz+HtbTs5XWfH5Bn2XvzdzEX/yTENSpwtZVkjk
JUIxqRQDRBAYJuCFG0YHbBitOeKBybmVkVNdx1EdQ/wd2K0rHzCgt7QI4j9bN1IfotJLNIhVpxE5
qqTv0zzCU+4OFRsllJ1QoPyeR2A8jKJq6XpweRgG8mlqou+5aumNB85K71CTeIBiNDgs78dAxld1
KIsHlhe9RtGpH39sIl/P16RIUPtrhib/Jg0vtvIBJ0v+2SnGieXmwZXjV17TiEyBD+S9ER5/jYTe
Yz6CP7YEfRzbqbFpvF2gdPI6b1W0Rba6ZpmW159xlRacM5lFZeMcKR6sriR35rQp6y2CibUuLIcf
inGsx4rLbOmgk51S5qFwFi9/X1D6V27p8651Yrn5rnXiCGydIgMQvjp4tW/+ZEkjbpeExFuvFmt9
WE5+6kBMtASqyQzAAXugMYN9rxJ28AmqGc6fIysR5k+EMyKpyDJ2Tp0x7pPwhpq44ukCkk59dNjk
4gXToNb+2utR+Xss4xx4PrmQccqKWU5wLH4eL/7Gx6wcOycQzdPYo3arEIXPQZ0tUe94KYrdUBZJ
+1hddDMDC9Lz9o1c+BCwuc4CJ66OThCb1BRm6268YlKA7Dz7+jkfxpHOEMBJ8vBT7hUyNWOi9yZm
TerVEnns2umvutNf67IJLpyz0955Eq/lAeEG4mV1ppyBXZXD3B5DkUQbp9BpZl5wE7HlJvpxIZF2
e6BTGrpMaT+W5k8+aveh0D4Q1dEYRCf2AwB1z2/HlR1vl2qRXE+17y1dFkygjE1rpYd4F/AqTvCe
3tQfz/eyts8sB+GGHFwKyIJnlWzC27ym9T2qt9XX862f1vulObM8Q1EHE6CehclUyCLUGrrtku/q
ygeysS+pSKUq235j9S2WiL+DkNhyESKMwr4va3J0Sg9Mb77Cc1yOk7kuHqe6+NCZ6WriUl33iHbH
wDycH+LKBFIrPlzcvuwKOYGhcK6no2SEHDWP241BrWwCarmBKuwSngvQqjjO1DW7pIlZeIhzFMin
TZPnW2DltbmzC/DAIE3rhKs2Q4V0fzsOjdaPY+UX6jYGR3h+M54ywFe1l1QCGbwi8K8nvRTlfV9M
7Za20tpMWk6DIIZ0OJ6YMqZ18N5F4WtZJ1v7fGUnUts3SO7jaqWLTE8RheRlbvZzjFKxHo/fnCSf
zm+GteWyfETY8R4yTT7LQHJQB6kPl/ql1s0Y7CVKsjdKGdc68Z+7udj0wN3qOTkGXKIPVEpB2nAK
drTZrIVeWwrbK4zN3KC8LjlOuRg+Rr5PXoH7im6cPWtrYXmFqck9GpAqP+ZAmX8eJABAiME9U+1H
KTWIW5HsVPvLVsRyComOhiomTnzUgkf7uUMkCvYO1Colm+RkKweDzbLj+oAVGDWybHLykH+jAx6y
b4ACEuOROEKZg0ZWvb8GP4358/yg1nq0vEIHEo1SJ0N+5ES7qehASQWF+QEv+AOqupPUqau4wltd
NGwBulY2RHT6kidH6zDFBcQrSnLsKoBrUhMPRqWN73RbylxrHVjGX7RT7kwVnGcrULWMe4NBNXkz
aUgan5+zFauxK1tKb/FaVZL8CBwr6MeSKslYAXHTuBymq/NdrI3h9PMnk6RDDyxVoPM4dlqKtBtm
d1/G3haY4rS4L5ylkWX2KhJND9yCzERLut8haVc7O6oLdtALHgEbH7XcVRQZEIa4waUjsvxAGHAK
ogQisniqPw1DiQMuGsVGxnNtuiw3AC4PjgK7WWTEmfs34TwmV10DFprLFsMy/AqvPVGVI2VAaNne
DijtyYxx3cP51q1y8r+DDRtCmqCeO3Tyxjv2LGo+G3qS4lBA8iYV0NiFRiw40wnYRj8sdpFyvVu5
1MkNLYcyMzFvMz5V8VWQDJ9atlUaveJWQ8sr+Dp0fCbiJkP6MIFDoPn41XicPVRuFYHUmFfRZVGJ
DUCN63nskhZJGBVoLy1YHr+iYKi9dnL+a9oqP+bX8geCkYQARoMUT5A0Ozz+m7t6dLz3EEPrvp9f
wxWP8JMM10IBNoC3zoIRiRhDIwEocA2tCRB5X+YRbIBo7o0o2YqjMhsFYCBXIFkEeyOjgnkbu3xt
zS2n0LQ96LgmdOB0tP8YDpGfEfiDVLVV+KaWcgvUsmKroeUISr54cGz5dDQVWKl3ofRGvY+cfqEb
M7W2GJYzkF4+91HRldmwRNGfVeEEd31NXWRyG7HFprjWh+USkN9SYPnNeZbPpbjqUf9Y78k4o5Zd
yih6vGhX2VhR2jKKlF6OFXFlAVxGJFDv5NGZQ0vixNK6P9/NyoIElrEHGhATECOWmd+r4BCMfZmO
0FG5bDVsjGgVBTWTU1tmYVzGd2ZY5BvcE92HutTR58sGcNrRTw5Lb0imahToYmq9R10gUcR0sEH0
vDY5pw3wpO2ajQZUc02Zia5T9/EUDzsnkN1FuBUUuD1vfZyAXOzaiCN+0GCVKGTQ0l05kxzaiKWr
t7KDa4OwTLtkwaKVIjyLnAICvlUcM5YK4sdbT7YrviOwbBoJW1qUYVxkOQsekw7ccpB3vAum6fU4
bBIOrWSCbAiookUczyhKwSj814s7fhtFQFM3hwhY7H7qiEd3rHwXkOX9+W21YuO2xLiqBlxeC59n
/RABMl/0rn/rBMz87szDZbD82IZ8gjDAq1uCVxpoB4l0yRd6dNt4uT4/gpV1txGfUDH2JndkPPOk
SzJoELAMD8/+xvysrIcN6WSEuixC3XhGF53UBzlFJrjhRR98BeWBF79ugoI/6Ak0aHPjOtDfm2Mk
67PzQ1tZHBviaSoyqiHCTWlwvekalMDkwQwDvxWspB/Od3Hyfy9EyTbM0/XbIawALQJ0xhzamH4T
U1Hv2GwekwBKnnOJ7H0wT1uyA2uLdfr5E08TRQKgFiRlMryEjAfijv2nZK42sfprzVs+QNYE4lg1
dgAJwIgXMh8vNEMuN3BTK9dI33IAU65DppVkWVO59+3U3IdQTgD7kv+5WKC62AUb/awtu3W2q2gy
gSmQe5EkkvvOtGbn5Mi9TGOhN+KgtS6so73pZ8Njx0FKQQChsYuSJn8N0oYARTMS0kOX9WIjO1vU
Og+q7ZDecRyd0Vl20BoGqUaX9nPdbQQQK2tu4zrHxajBj2ZyDH2IgCydvvPH+TLUMCr5n+9XalD7
RUVPjnjgaHa55m/qJgAH45xv2N/a11vHuh7gd8sYHXidLPZg2APVyDTp43nrXmv9tPxPzK2t1Ti4
JUmOBdf8zp8W5xrMHFvA3bXWTz9/0nozsXpB8VZy7E0TXdFwjgD4aJv9Zd9u2TJvohAvY4JlvpEg
Pa9lGkfuhblTzzJlr4RQ2kw6chRRXRxVzsWOOgPfuKmvWJeN5PSh7StAZJEc284nQFzRftJ70hS4
25qCNhe+edkwTjyGLiOqaJA/iXwvG4aRHWQ39pcFhTZes0dNr5+UEpyRZVkecpOw4wgR7cuSsjZk
040nA56IHA6o1QgKwqE0U0pjDfLiQuBYSM9vopWVsGGbbPG8oTDwc9FMv7OhqXaecl8pl2y93K3Y
wF88C09sACvb4R2as6wtq2rngmXsAL6jywrpYptGh4ty0EThsaSN3PFzFfTloQ0TtVsK39yfn6G1
AVhGTBcT17z08+OoRuTEB/Wpm4174fRbNixViNK4BY1rl31wY3UbNPnHYFOXcm11LSvOewkgU1Kz
TAFLfN0B03iLGGzJpmHewkqvdWGdxckszUKFlx/9fnkoZnHjzPq6hnLRxhG5Nv3WQWzitop8zhOQ
3JTVnVTNXO/8lqgL27dBmNpnA8pScDrqago/doaHb43uxsNFm8cGYYogGEFiGOF8aRd2R5tZZ0UP
SPH51lcuXDbisonncZ4mnI1EjNUOACE8RCk6paW6EcyVG55oZQVs2KUnvGB0ucIeBY0BkO+q1DvG
58m5bIVtISivKgTQMi1OeFHx65xXr8aF/xoT699pP8eyXj5htr0cR4DLfTAAjeCAnvPoYYBHSkGt
sZF7WDECG27pKUjJlqhPwCZyzBep3Lp71YFsNL4LcfXZqjhbWwjLmsta+cPY8/xYw1ukY9iHSJXS
aWOZV4J3m7w7SoY5QM0PZio0wXUoWv9BcyJSHZcH0cTVB+3G+UYAv3Kp+guW9+RQCBsQqc4UoJei
5HyvSNXeJIDIXFNkwQ+RK8ZrML7Mh7IW/oYhvmwq1EZdzgKuMDANpIzC6O2JqRcKl+zKMfqeJ8EW
6vblBaI2+BIsNE6VQG716MVcH3jv8n0d9lvp+LXWrVDb5wjFyqAgx8HMJ9nLhO792vgbIdla61ac
Lcdc+wNAh8ehVfSYRyj8Gmq/3mBbXGv9ZDhPFhwAl1bFGs99vmDhdERGWYwpysZpuZHkWAEcgFfv
eQ8MJBQFzbGl/Hz40svkk0kWfQAH/209zlnQCL1Xo/d+nssbJ5++n3fAL9vMT9RzetQyWYqcHFG3
JSFMSlG2c2NYxbp92RSglp5D6jspn8PJ2xjoy66GJpYTMAmBKDwfybHwBnOfJMOYOSD1fus27VZ9
ypqtWEe6b7i/IAWZHPlcqwS1VV4zpk3eRV/A0uu/HsXSbszfyqsX9Emer5qOc/jnBdGDdHRUvNWz
11YHYPybGezVurnPSaDca1kJtYAEiaoGpN2RhnIPR+H/kTV4AzvMEBAc3rKeB2ZfRwV39sCZbKKm
VnauTbfXdjPyjSzAEgM7/3trKhR9OdTIj+d30MvpMyjCPJ+AxJXMdeWUHA1zoFIffG0pQY6/fF+C
5m8XuvmDEbN6TfhwUbKZ2ji9QNUI+AOdHztfvFuK6XWU6NejrrZI4dbm67Spnli6j+fvRjUmObIE
pToeWKOPhCRbpI8ruz+2/IgGPrtjAIYfp0WnfIgfopo84HK6lSNfa9/yIiC9CseZDskx1/Xb3m2u
ySCuwlxv7Pe15q1wf+QGKPG4QqiT99EuHmQJnqC+3U1aXQasgCLK8/mPxoFPRmIEsdv9wT1spKjd
iBDWvt7yC2aAeGjfw1hJHvsHqmWeDYEQBz4nbGN3nnbJz9lWakPu5ABKt9wRuM+NBX0fjg7PfEqS
e9pOX6PK33pvXtmkNsYuN7MZJVRUjoKZFhIQU7tDgL5VJbwyTzbGbppNGwIpgOyG398RU9w6vL+B
hOxG3mHl0LGhdb7M604oIJCYw9zDBDX7A6CcMvU9bg5eiYpOj/Vb5+raTFnmHBdFDl0iheShKtwv
ILRtvmqeb6mlrM3U6edPnEUJOTgUz6NCIEQp9d6R05IilyiPS1RvBX5rA7AsOqFMALOex0cVROp9
kEfeGwdZoeN59722FpZBe1EgRkFgEu2iQdahepFkE2s7ZHHZsK9Cr6p3eqbkoqsStK2ez1dDvL5q
BvgPFkXzEQpbcN91IA/nB/NXbukF67OFSviAR+CR1TiMHNl9g35OHV4HDp++LRXeDK5KNt97jjpE
s8vvE19Tdu0V+UzSKZm94oiitj9on1TtXalkeJdALBFyMVHQQ2JwacP3vOviYONT1zaOFTeU9RT2
amriI55JoUqry+QdoKwdEvXdJLLz07HShw3DmybSNxWn+bHhQX+VBH24mwIxHDTZxBStdWGd/rWv
WTkuA0x55DxlCXvdjvS7x8qNsHvFndoouyoO1BLOLm49LTsMdQEWWgUAXDUMDz0IGfbnJ2rFxCLL
R1SDu+RxiSQHdQnksEJIJDg83BIVW2v9NHdPfMRgaOm6TZgfkepAINQw513uUP32/LevGHBkuwcw
dtBc9cmxCso0JC0Kj1hEdxNd5h3HRahz2cfzPa2Nw3IVNGY+bya4bVAhx48OZ+bKU0X+7rLWLc/Q
B3IkIEPFOFj8MQzV9KbP4+L9+cbXtpF18KshqJzGRUwRFd7tLMY7SADd9qg7G/NgC065Nj2WRXcR
kSSeETcS1HlcUdBfvZqWPvxwfgQrrdvoOnDAeJ5TIm6EVm51bMpC7ZTKk8P51lfM2AbKTctAwkD1
gM/mg/nkg2/y0Vt6cqtborfy6Gt9nDbwEzMgXC5RNybxcarb+lo2kO+FbhG447HY6WXDsO24yWch
RRgjV1bfhAGEetz6C230xiytrcFpZE9GMAZuqEajkmO9RPSW1aa+zlXlbNyLV/aojYyLUQqiowqR
I4XW0M0ERtRXIxiariG8B7ALEknJxpG/thCWHY8lnlEpaZDSZd1jMzafiePcodhlC7i8ciO0kXE9
lORBX1zBmyolZLqEgMzvuA6pOApVJQlkBH0eXmN9nPYqR2VDt9NCIddwfhOszaNl60mU40oO9YMj
I4zvmo7injIZsQuj6f2EFN35Xtb2gmXtpI9aNydLfEReqH0czbxkzjLMGxeVlTHYkLlmcicO4df4
GJD6mpVTkUaUZEmNKh4WQBz3/BjWerEO73kgXhNUeJnwGJTRR0hANvq1yr33fQ3w3Pk+VubJxs2R
IhoSr0XKN2gSfZA6j45t0rYb4cFa66eRPbHIRUaL2+YdDF4z6ByZxjsUEf942adb5o7CmzGCqhA9
gta/q9K54XUJ8ARILjfmf+3rTz9/8vVsHOZmCPr4WAxTfih4p49FU5n3l32+ZeaK1O2weDo+9nPn
3YXVIg7R4F7GMEptqBwyhBOrIJlxHAvJr0o+1Iexm5oLd41lw0vedn0SYV3Dtq2OUae844kjdSN5
v7bvLdvtBBi825jFR0nje792h13XJq8CWvXpHCVfLpp+GxLXBFAS9WpNjzrvyk9QpPIfxl6py0J7
GxLX+kheqDKKUI9OpgfqFe2eAEt4C/qlduOYWNmdNi7Oc3pnVE4BD9fFfrdr5FR8jBoOCOFlE2TZ
rtPh/tVB3uUYj1PPDlPb8nEHDGG7sf9Xjjkb9+bnhUsDhjyhiPvwyxLIIJurmF2raWEP54ew1oVl
wIYZHaCeAEcNzq93fcDzA8q1yn0xqC305toqWFYsaZDwGCIqx9yTeleOXQcNLrWV6Flr3XvugaJ8
CUJ3KuhResjEJM1M7hqVt/fnp2etdcuKdZ74VVkE9HiqWNhrRqB8RCp3wwTWWreseBDwyt3p9PIZ
PeDi8LsXOluCJCsewoa1Bf481eWEm/PYmJ7t2sQrrrk79Ec5mdSdkjrccHQrO8iGtg2srxYHcpdH
ZOizeaKHWekvSeN/vWgFbHBblU9NbaoFV08Qh35sRFyWVyb22nojTjlFCi/kW2zCwm4R9UhK5KYi
6kEDPLgb4+kPvdRf8Gad1fF81Il72Wb6SVKwZC1gpRFF0tCvoH9D2rrezaJwnAuX4rTPnpzGlOSo
SJC4n+jJ1buhaI6zGx+mPLrsQPAsSw4mX4z9TGHJE/Ix+yIxQEWB4De4TJmC2oi3vmrj2rQxgkY6
iJ1WDk2LBAJ057fS2k61jLnygZKJGRwRHruLtI+rz7MTfqIoHd+Y/zWbs+y58/tS6Qlxu0+Dt5Po
hisBhn5pIv+azM5lTsOGvOnKgEfCIF9lFoIiqhZFak4O0Ynzc2Rp7/wHrIE0yPM9lI9zVP8fZ1/W
IyfOtv2LkMAbcArU0tXpTro76SRzgrKC2QzYBuxf/1010iflqXcqJfXRSJ1RVYHt2/dyLX25YvDY
pnUFeTwOTaetgrVsJmAzr++TCF4rAC3DvqEbEqhLDFMnXscxDebfoDeQL9U6Qvq1ZMl41wAJ84Ox
OY12Sbr2t3gyVxbyEjA39ZYuvd+Sw6DAJS1iPL/NDBx2bTbFcOS4sV+uhOdL2ByHqN4GShTK/WHR
n0pKlq+9X8Xr39/0tYc4//2Pw5rM6J1WFcFen+pHvHI0vKi8r6V5/vvnX/v1F8FAOxeIUQ/JIeyc
gGaG6F81hKluhM1rn34RChKYt0Qh8DaHmk4szdO0qdZ8XGOf3tiI176A/O/rkVaQboQ4zwHtm/QX
kkL3MRno8unvL+fay78IBV0Trx66jOlhdMl4ousU7pamBzyvTMTbyut/QRJ/rG8JWR7g+2u0u8q2
MiDEANicTa3kydu25yVqzhEM5FLw7A8KiiKHeIMzwtDftLq78oYuUXPVFKdtaQFKVa3J2wo+uPNy
BgbfWN4rPd9L2FwadsTG4cAPkfJ3okxHuI2TQzxPp7rXVVGP69sS3EvkHK2HrVrKgB9AdV8PfYDh
QQsjw/ea++ltm+kSPNfD/dXLbsa1uHbLJ74EUZt1ckph1OK34Mvfd2yKff8fecoliK7TPqZ1vcYH
Mg78bnWU/SJm1mE+LvEuSA24yOsLmFFltqq+2f/9S68cwktMHUQdVpPASueQBKs/pT1Ltmzd1vWW
c/21z7845K5lws+04ejHt+hiJ6HjX20X9eHubb//4pjDwwFYlAQvLYw3DGfpZHIajLdm8deW5OK6
n9jE4MUNqJmJXsvOQxrLHNMare0Fpn+YpcYoy+foJkbzv08kzPf+NyJ2jjROK3wdY3B4yBazQlI0
mOMeaqkxu3Er/feKiEv4nLczPHY2kDGY6pa9TPR85CNZ//n7elx4Gf//7AL+b//7DAnGwGyBk+dB
OZtZHu7d2ue6++Y6ky2lzhLL7g0Z7/ysM1XN7zDWehtMXVzKGfYeJejaxOevdhGmBDTN4GABESs9
l286Lv/63f15pQsnu3FOmDhAUH9Em5P+LNv0bapB4hJcJw2dFDURO9i+m3ZQxdT5vJRdhkvxRn3y
3/sZjq7/uzjjppgzUFw6UF7Cb7fblzQcM8WbY0NCeO9sj6lPCklvtU+u7oaL44/E0cz1jH4qem+t
OHRtOKhdY+U4ZtQHW5NL0gZl1o5N6iG2P6std6UHX06Evfq0tqQB6WwNS3cD1XFt81+Eiw6Nih5M
e7RLBcB9TQNhaJSetzQ7r336RbjgoFwAJVeLw7TOe1zUry3TN9qBVz76EiAHWnG6eI4+byc2t4PA
0pJrvd7Cb/9LCfq/d4+4BMiJcJgc80glwWFL7C5xbV99hcYhRGMSqP9OMD4Pog+iknOQlTEryzuY
AcXwra3nMM4CEYRBDq+uiBfSaxLt5zqFPh2sbbk5zd5t30NYaBcBER94aXwFi9ZVqHyFxKS4cRFc
iZ2XiLtZAg0XyIQf1Dwdo7J7ldtWZwrOvW9KxsSlOJ5UcSjShp2/wP6IsMww7ZVvIwiJS8Rde24z
Vl5waCtp6DEmP3pfvaRR8uPvUfna7jn//Y9MtYsNDdMZZf2ScA3e7rwWQRfeIlYLfMp/bZ6LqIIO
JonieRYH2EKY92gOtXW2QVK2UJBY27m+St8WfS9Rd1zqJvY8Rqa3MPJ9wvQxzFtaYU/+/TX9W2H/
15NchAfwRIGJhZTFoSKwuNwFfLBdHgGO+jGCWspjv3WO3Xe9GcznYJZNtes8GR4bgchVwDUE0ioc
IB0HxySXBLmp7Dxk8ItcGuyVuk8glYqUvoC3khYwGHHrLYLTtRW4CDxBTSrJSs4PxsjX8+Y/b5+4
WqasbpY31YPiEs23VaX3ciDxoQUxyMPvSRCbMxKYW94GVzbpJaBP0SUF6hS9dm0YhHyR8dx1NaE3
rr5rn36Rl6TtUsHEJeQHj9YidJfS4QS93ebWQPfax59X5o8T5qDth6vuXC2HTfVjHWf0tNAHD2+p
PlwJb5dCeDG2klnWjePOYnG2Tmf8QBenWVSGb5tnifgiSEBcGnwjYcShrJGHZCtUib7WY9m+aQwq
4oso4WI477XaYAH6arqjNTd5LMxwA9J67f1fJBojPJXCzWgOAhs1J7+Z7ogFfxv2Cu7I/7u6cJ7r
BoCi2WGMWF2UQcqLxIe3ZByvre3F6U00PGnMgL1DIRFYQ6m66auMqEFWp5Zb8fvvwe3Kt/wfoJ0z
How7zPos7L1fWBWHzzFx8gfE9aph9/fv+O9WuxAXrUVInQGJ3iJAz3P8DclcB8XQUEEb2fctQ2ZX
8182reQXG6/RcuM7r6z8JfoOYDhABHA3H9a0rqe8j6AAjpR5Zr/+/kxXYusl7i5YpgG9Ckwx4Xk4
JdlsNac58z79KWLFPjoALF7//k3XVuj89z9iCGi1qJXqGbVyK82jREbzjwCS9rlsxfC2Q3gJxGu5
iMtpJJhnBsLecfQkMRaM2hvT2GsPcHHEh2TUrod1/SFeBz7n9bKWjxA3S/5JkOvfuKOvbbGLgw76
iRRwDeVY7iYGkV1U/netCGMZ96OL7ypfdeXDOuOHZB7QpFtW0Ne2wUUI6JKGYmM5hK+KvRejejRd
XHhcisiHmyr/+w64tpcvIgHsAZNUDit6ZiJK39Pesv3Y8Vtw3iuffgnPSxnrsZORwXob1e8SVkVH
W/N29/ff/t/9PnEJz6t1vy3DENGDG2KbW2ibngRLoz3ss+1uNmm5T5OyedtRuZSyo0w0boDeN2Av
Y+fyupZqK6B9KiGwC0jJLauiKxv60hAZKmMW4vUVPSQ4jGfdjRfadl0ut+Rt5/FSzK5jFfdNtdDD
zKW7Gxs5wgSH3VJnu7bg57//EVDKrtwiGw3sEKp23LcLQOTxGk77vy/4tU+/OO0jJN3h1duxw5ky
OWVELtHHDWbHt1hI1z7/4qS3IwRmgwqfX9Nn5uP+kflEva0PwC9OMxAcOqqrBmnmvAigptgvfTY6
ftuLuTjFaNhDAWhGprNK39xHrZTg0itx46dfOWeXsLtFbVs0LOirh1r1Pm/K1idA3imPw8CY4/s4
NOnneiHm+98f5wphQVyK1pWlkNZHCT20VqoEuHYLZQY0WYMlO/erHqxKetgtEFg06mKkFhYYUIKF
XVChpGVLxuC+oHekRq2UpSsRLm8EBMuRGMywki2bEEpPYI3SU9Kb+tfff/SVzXMJ6asbaCHBUZUe
1hijxGwbh9ZkQjXujQk/O98Tf5wt3WEQ1ocrQoNp5mKKNMuDYdiKt/38c0D649NJwwLlOZbUr2Q5
guHUP/G+fZt9jbiUwuvWJIayU0gOUJ+ZCjgzmNPgMaBpu+aWHNqVa5pdBId1RFk+KUbQaGvfO8sA
YSPyQcz6YzkAodizhezHmxPzK3H6EuhHLUBOIh7oAZI39G61Acm3kvXHBE91I7e5cv9fKuItDWYz
MzTdAQ9O+zhnQzt+TsNSTTkdGkj8sVDoW9fOte+6CCAaIjfa9jQ6DLyzRRL2PA974h4ojAq+Jwt1
N3bZldd2Cf8TlSmbrYzJQXtvMGSA9ofJklTXNB9Np5e3xcNLHCAs3c2iz9ttxRD5CHeMsqiB/rjx
EFdO+iUEsLchKFKahoegT5K8ZiIusDZvgwaLS+27QM4DWqIRfvtZmc6VIS+6frolnXRloS/hf53e
Ki0AQTjA/mqAoIh70uGyFnCLwKD3lvD8tRd0/vsfsaQLuljD1oeg8N7YJ7D3VR6XVH16U6SiFwfd
JXXLehVGBzE3y6eRdc1Du/W3nOKuXHaXWnfLkLSbVzo6JOksMz8adBmNDkqbBboKP4b1tCwgqAfl
m/QZBL3ICyQl3DXLiu9bV0AqmO1zjMnN3d/f1bXlvjjXK2dwoWxMdGiN7HZMsPup4/uV1y6LY8BX
//4tV9b7EhfoTJUk3TZGhymophcHX+P3XK+3eqRXYsYlGHBWMUnjHs/gOicfNhkk96GKXJ+BVXQL
/XPtCc674Y8d68G62OBqQ5B2V+y5mk33MApCvr3t/ZxX549Pr22yjMhbwgMs2rt9j15XEdWtKv7+
6dfez/nvf3w6RUoQxSIJD5se/L5L005ny+zKE8xGQPD4+5dce0Hnv//xJZ1LoE0W2fCwdlFZCPin
3Xu2vM07T1yCAGM+VxrohghMQzZ+rgI/fAJd72ar9NobIv/745NVcbWoEmeMrzO8ybguVpjBgQTY
hDfKqitzzkvlu5g3KGyHFUscjPEnhZw035apykSwLveBpAMs18L2pMel/WSpu4U0vfZkF+c7Drpq
lD1ioYR3CMnmaeLfUxeZOt9gXrft/r74V6LIJTywZjqoIP+FC89RdxdFq9wFYN7sV1/Nu2Ex9kbD
/0rsvcQJetlEKCeC8BC1sGg8+h5GtyCOD7bdlTYeph1EFRoCQeBzAvz3R7uyry9hfy2U8ZZxGMKD
hKMmWkdQ8zK2nvdv+/SLg+/jeEnC6iz+v+nqvdJB9No5t97Yc9d++8XBt7KvoAMnySGK7bybeP0d
tpz+xou5tubnL/3jwPNpIhr8X5wZFY+HLQzSYz+0HrzEOHmEiNTbBONFdHGbTwNYFKSvyGHuGfpn
k1NnKfRbjW7K/7XB+o8J279AgT8eJEiGsIeOLzlstKp+h2zl6KkmxjWdhVJHp9v3ckI74Y5v7bJl
2+wcStwpkP6lHHS3FK4u5/A9XyHZk7t56JcdNFw3wBNREZc55FzgGtFoPunPKXibYSZcw5YiDGyT
bZBWMHUd5iwBD2JtvurZ3Zdx2d+vKS2fEmrdE7yUdD7M8ZKrpd6yOZlaXGxjlAXJuGagE502qb9G
U7hlQ1q1eVsvUy64+zG2ASwUZ7aehE8VIPnqAX2drUgxxirKtjyuzNZZ0AZTJnpVwk4tJrshhYuj
cl2ugMZd9PBZ8TDYt+34c6HrBqn7FpzEoHqSq/81TOXZCDB65W7+BZfLz9yEnwxZRd4S67MlNGse
hUzkyqzvBk0gwxaxfh+AAM0J/G8B8x3yquGnRQUfRE3nYljEBziummxu5kc7Rc9txD91I4RSOEES
2o2C53M8wYxZhGteKffdV9t0CsLtSwKK5C5OYdZpouFT0rWvddq+X/DvO9itzsVGtuUwmiHNp87R
IWudhVFd0KqMytW9VkaTQ8VwozSVfdhK/lLKLbiroWWMHj7NiAifmtR2GUS6Pw2wQs2VTypMVaep
SGIeZHqZg72q3A9loQ4tWagyGwoDBEt1sukmMxlDIE7T7w0vV8i7k1+qZE8h6/ljoOwJGZKEMhkF
+EPSXyEJJgjEdN3BLOl9OW6nzqYnOHv/4J3/GWh2N7c9PWzMJJkUHRy+S0+KDYlpBl6WwiOqJZ/r
9tvcJFFhF+ayqYRKHbySmrs+hm46Gvv8CEOW/lRvui4iKbcdpe3XWNbv9KCTTJiIZ5zDhoOR+vda
szZrSFc92Wp8hjhUAwwl77PWxFOmMITO4mb6CYUmV5ixW3ZxF34a42XLsWwbjDZbm7lUbcdN2xID
Qp0U1HZdEaFwzExjXgm3L1M5v+dBBEiyQY8W5yjBLBeACZvULxU8LTGe1m3BPTSxQ4gDHypvXiLI
imVqhlqdqv2UjXFk3jE3P+BQ/YrH8BhXcZLPZ4r/AquoLKQp2QV6WDIymI8d61GdReMPy/k38M7Q
FrJc5RBDhd4wwSraKvm6DL3eDWEb7UY0QHLJapWxtf1nIin8YgOLPs7kMx31Bodu+MUUqkigoB9n
Fj0tXQIvx8XfuWoZ8jRu33GW7qF00977mVQ5p+hMlktw7+rOH2ev37e6fvYBe/YCxwaD/+GgAgS8
cBp+RpWlgDwP817pBLmt4jmPTboPRG2LKGh8vnZAL41jFeSi8z8MWdoMPFKo8sftBzOFn2ScPo3E
mV0Pn82sRnjKbQjQyKqBXteVYXtRqp96XhtgbmdgY0bJYQzElryDyknm7VDlxIGNlBBHjnSUdaEc
q/fGWZdHsBi4myIxw+nUhXnQs8de1HXWifiHcuLVTCXYJxDqxk6xNlsgLnOIGERh02STL2hW8dNo
Ay2zOQR1ZKRp+DkC+vfzXDYwxIzKCPoj8zTLpxSujyznoyZfJO8aDbSUEQ9OJ/NJWtrsNaAkz/OE
aGND0y95zNDDzmMoPtfZEohqj+NfuZyGS/DaLLDjjis6V1gGMh+6aGPHEcqyp3BS4VHDqmS/0Ibh
xhH4FaW3/tRuZ6/4MkIA3QChuEMvy7xw185znpbgyRFAJNHXG516F44zeo2y4pJldAVGKYM6bfoY
2qH97eua35sRmI1Mq1gdFAwmC4avlZkVtL7nlsjjYkhsswgl+YeAsuhrXy/6HryD/ndaT9XTnIz8
JaqSxsMLO4qeqlS7x4Eim80TPvZPLKmCn8yty8dqWGOsbhK85162hxU2LBXuON7cawcIejaMg3uI
51arhxEmYLDi4aIPMkMofZfGZj1qKrduXwWaHlNv3JFY7T8uSWo/GdgfvwscSPEZTB8bkfXVVhYz
OXtZjI77fjeTZPoVQ+ncZrXcRmjnO4gMbrZ8Cc7cXUSIx3rlPyYDCEo/6T6PurTJRjP+cOW0Prfj
BkoI1TYjYTh/GOEfd4JO0ANYoi6jZDskgnwuO/qSYANlEP+bcXnhmeDONhSjnV4DIkkBiRv0vDX2
H0+GL74OfnhspHtW6SfbDEBOQdT5YxuW2CQilid4cJQZrHDIbgyjMOsdyB4I48+8jU8lJ69gjdp9
0kMtWbrBnaSOx2xaeZPrCc6t3YSZPIjoG8KunD8A/80KDoxrjivvm27k+zZA11rM8ZgDKBzdOzbD
8jMRPqdcPTUKhpa9mgDiHzCsqqbwkQuicJfjsE7wubxTcfdoYEsKLkr5cTO8h2E12TG0+AtjR44L
fJlz4qXLiB5+6CoFVdeJJrduWRDUe4P7H0VIF+hDT5XMlZiCDEaqj503VV62XZBjZB5kPgU/rVf0
k+yczn2I9ELZrb9T9fQNk2EYUlUYePbITjJHzWEVSPynRPtccp7kK0zXCuCVP44OvPim8xA9C7tv
iVxgGa1MtRub6BUisG1WR1EHbPHAipWvA1qx6ZL3wfyPKaOfoENWmW6dK9I5OAo+JnCab5vCNEAC
QpfwtYc2UqY68hxGVJ1ADAF81HD3IPouwU1LGwexoOFzFZsejzbH+3qj635UY/vCgG/NvNkOfTWE
+wX3GzAm5cMCVOqvbfVzhks+PAKYUO8DMor9NHf8WNYkQO8NnJxUJH2XJ3qM91Vo4AMJJ52qgMe2
bBDlXTM+qTbAuZjkihFdDy+B9oErOszHBJz7vfTn44K68Ox07ir+gW7hNILzADXJnLc6fsYmWwpC
dHJH0+hcusvh5+Kn5k7Ugz8Ciep2bq3mb6GoxzxWif2QLIyeSCmTo5Ne3U0p9y8hJey9Jpt6LuHT
22TE8OB7KbV63iJWPkKXU+yDdKq/DOD5HmEHVz7DddcUBv2O92VaD7+g01Dv+nryD0lKzT0kFyso
Ck0YNw9lP+Zl2KRdNpMVEWJM/IuiDDJ0ydDfL25ZNa5l2IivPkzvw6oMDxD2WXcrxJefnJNrYdPO
M0TGyT5gr5Mvumr1x2pEfjN2DTLxhq6g5rkRR1jUr000Ny/Gd2TXLy4Bs5d2OVYFeV8zoCs2a0Xv
k8DzvWl5hC3rtodKj2VhqRg+LZFMTp3itcwSXoODg5v8narkKPeeqraomirJaVySHATNpoCGWLWH
GBTHyJvYHfEtvetTMu5kbb6NZVD+GOy2/ejWCu+pomQnYE77PRVr+j5FRxA7w7afDPxqnue+nfdJ
Wqpdmw71QZp2LM7r/DDAwguZRTwAIFoGR73V07GbLFhsbIbMDhXrCezrDsmOB4QVQ/JdDf++HCnP
Vsxjz15p6MX9grNbJJqqx3ExUyEDs2LK0UcfDJD6uT6r6dl2jYETFKSwsQie0piLY2fQPc78kCJk
VmVJXrU06XSEIA9c340w6w6mvp2Ee2o8tlla6/CzMFAzyjwIpA9NEwenPmw6sA7HcM1IuVQfGr/y
J0yQ7U+2mfB1jTi977ao/LaRMvpMZJhGr5JXCg1f1xE4AGgng3/iFi9zP0WuHPIg0Ib806RR5wq5
pfX3OlLL+CCjcRx3yoElCGViSBLmsubBF/gYlh3qk6r9LGkbgAdRoWlzihYedDtZ2aHMkKxTVtC2
stsJ27ybTjSB4WlO5qHmYTbSsvnNAM5BKA9aMA67OpbuCMvLkGU65XNdaAe1AOSpZJx2a5SCAdGq
usotsxM5wr0AGiMWns7DL9LC6/1eL64pj125REEmF7n8E8Nj9X0bGw6e+7Q04r5iTvj9vAVRk0nk
fXU2OzYuT4tnxH416I1vORAlyJPUoE1zlwwqjbI1iHsNqCbBnTXARA3mlvJMPJySuAVFpqpQIsHK
fAwLt5Ubtl+LJXgOcA1Bobae4a4ASn86HCJdxz87CKqvOciUkXrnCHAQRcnqtD8x2ybDSQUmGbOh
DyKTp6Of/CMrI9qC/qnSdyqakBjKbbbsiXUUTFa4/KBk8Ck3uDVjI8N+F8y6wTC2C/xLOg09fBI4
xVw7oczbvQxoxPaL2LZnyA0E9DtQqRhJEz7BDxv+k6zZ9Ujf1X5kW9A+NcGEKc2wNWVZqDkSEi7q
UzPlC1nEfFDRSNX3sLEmRIZJaYTSw8vQPkM0jzandh4lhkcT1G1OiY0ipHErhG1fXNttyWkOqqg/
TE5PWISml812N6Qdi+7KbjTJI9oAsYyyTq8kzdd0DXRmKZYtA45IwKjRNapG+dnPP+sxdsOD49z4
RyIGWIhnPqxr950OtKnzMkgQEIJhjpJTWw02yVJuYbWLqX8zgeOP8L4jm0FlEELCo83aoO6OEykr
ANORJsDmce0tYheUh8tdRwKgRnET4lRWcsE9vKyYK774iobBl7NNNt1bEiGZDtuGoux1I/tgS0uh
j4zxRcbXICkfqGOkK+oBceOotF+XDEPxvsVub1ZsKlmlYufmRgfodvBB3SWAIoffS9i8PPC2DzVc
6uHxlIUJNzWeaYQeke+i1O1DuEIRFP3RILG9fTotmZhsuuL0jtAJQeRfxr2OjPmtJV++mxlKysUK
vd3y2AyAhT8KFZDkRAjU/XKg+bclQxpHt3fw//JREeixHh7k0nMD9Yuk6+8GU/bRzm4LHWCiNo/2
NW5cRD8RTRHDcJuvLl90lYSw0uzi6iQ4hbwxC/CfXQnxc/KuqkP1pNsUU1OUm6Xe41ZG3UepbZuH
JnBBfLJIuBpIGrRwAscRjJc7sPzsx1J34nMgq6VGp4Zoni9hiWFEDg+PSu9RSY/uh19qyh4xmq3H
XzAKiewviK7j5yn4pu1IEqTyB/Hd8C3iqA8LEKEMzfjm/PI4heCPve83oP1yDY5E8AGWw7MuklJa
iZQqHDCKB2HO4TIgDPcC0N/oMG2qAcdo1UNVOOQyCAVW1vIDtD3a+UsVQoDmJIdq/L41qZRPbCAT
XAz5bPqdGobO5IkrlTv5xLQRFmpuOxBVpaOZIyv1j74cV3dY+sEFp0649vNUSVM9Leu80MzadR3v
sHfomDkv07qAnwnfdpFf1XogUxv9pmMd/tJLgv+vj5AkHlDb6fjdHOuoQ/W9Ihb53lr+MC3gadxZ
blR4Gqnf/B2b23nZh6wMhgfsmIg/Y+Rg0bsCV5zllouV7QSZpC3aNUQtT3HU/4HTrHa/whBw3481
QE0+Q/u4ZYeEihSaiLGFUvvSdSIE0CnUEF9u636+Z2ZIfBFFJpY7sW6jfseF9TKnggXJXUd6EUIW
TyXkMEYLioEUzRtUHoFe/b6Grd9PobtVFWxUM8MdZOvuHSbohp70NhqcYY/7qrBB1/JdGfs63Rmj
lD2gMWcR6kveYtdD7rXO6lFvbJc0c7rtQPmYUCRA1CHIMFEI58x2aMPeIzNg9buqRUmRN/O6+CK0
AWM7gBCDx2XqpDykFegomZK+xqQSMESd6SEUzT2y5tEcURYyfVioql3RIeKjEou3St7Lgfm2CORG
PLplQ/k7pEGw7kQzkaGQqu2+drypXkE2VlFeO0V+xzUQalm/2MYUUx3TqajtSp/AYZh+nf+IvBf+
ktWO13XQFoKp6ksMZdko80Lwr4aF7Xy3kVqMxeymBbG37oJozHmn6W+w+le+WzCDm1HGl+iqEVoj
O0JfsBruN8gU9PvY2KY5aM1HeYI+lMCiwG7UktyWysi9itNa+KzBMap3i4bI0PPZp6O+mysoPyHk
imp+sinMm3IMhSLx4DcFVlHl9BYAUrGFFAQK03cLOaEQ5nExx3jevYacLVLwpJ9RP0moRmEDwh4F
OtiTfx2XpoZBPCp+kQWSbfyfuQXT8QOFFOG2Z5DYaV+AUY3iCq0yaB/kszT2OW4UYEicQ3fpY9fw
Zj52FahQuyXtuuZunqBg+TPiVRKdUigkg/gU9W3zBfbaXb9HfBZoOc4DgRQ9DqTaBVUTsqJZrare
4wKDVXUTBIkaMsipQlceCQgG/u9KwFbX3MHWAgcjbdLpx6CoUEe/xXIDsUV5dQ8RxY2eI6Gr+1zg
+pozXOqjzFJkm7i4G9WsTyg3Cf6hbDCc2fdoJr5HRqeq/YwWk8ms2ZQrJgF8/F2NbDE6sWCIp5NC
Z5WdeiKjIzyv9bsOUrTDneoGxB5LqEf5OYHJuaNDBGOhaeQUQwfFy+FoZt3GwEMr/rI6PyJP71Qr
0GDhBu2OdinLrGlIawoRMY5W69rN80/DbRgUeJuyfIJzHVqFg2L8RUFSQOEKQZdzBxRHFe0xODWI
iuCONQW006Q+rclYfpG4TuuHFo62DMWpnOIMCsk+feSpnAD+dtFoszFNloJWZL2Hn8baZ0at6jjp
NPqJjnj4Ac3t+AvpnRK4PNdpt7XTAjX7bvJP5yRXZa4eAIOSAl3peDDpUz25VWXlGKN5LFkLY1Je
P6dcUAi8hO5HPCTVF1wry30DT7yPZRCFSHHlMB1G7yfkk432JQpoyBg2fVTtSVDHOwENr4dwVaXJ
EJVwehliPhzLTHA/R2sTnvuPbb2bu7L53kwreiStM/G7WkHxJZc24Ggfllu468vQatyxabgDAdq+
9hEZLIqimb92Gr2LcgHoc9fMTbCLjZ5PLdYVw4dkDrF5yhQTe93AgxZCsvF+4tuK2homPeA8afve
UTJ9Ktve7zl6FMOpLSuozEfWorPEAvIlrawf9nrqO0weap0QFAUb+sIkIdYh40ncUXiUYk8j66cT
j0rUxSpsPgaqhPNIIJsP5f/j6Dx2G0e2MPxEBJjDlkmSFZw9bm8IuwNzJovFevr76W4GAwx62pbI
qnP+2C3aSWomj2Hgd9e83hzKQlwfS+O8eYIzrzNvdgmDkAtD/6YVaj1sAsv1/ch+ryrpxAry++yo
vrqY/L2cNUPx6o3SeqZrJPvSp/5fN/hFJDZbrmFAqP1x3IVuhVyAG/jvFnBIaB4JyhaXFBzae61s
OOJCd1ciykZxUZXp/UzuxIFTD04a5Pb80yzd/LWOXf6w2MXyp/F8kHjpmwtOVjagUPqdvHosKd8E
6ZqcmXKbmnSfW3zIRIrmVmR6y7DHucKmxdA6rna4C8dU4bgbRXFaS7/xk27K5HbqM11uKev870qV
71VpTwk+O+tmuKrxIwMvVjIgrGcSZF9LvaFf9ERhgfRC3jcTfHjfXn2V15/Sspo4WIigyn1RvJIZ
3f0b4GB++2ox/3SNYniVjV5zJTlTrI9zw47UiOlUbPrL4muQvKX12+SiviJNg3Mu7f0/qy6nSJ+C
mVwHe40byxpoXWqDyNi07N3yynv7bb2rZNpXEg8L4qhgjUSoNJAlr3GHY9NYAcAC1bv8uHYqWdSS
oMu+Bn3PIAM3P5W6KgGPyibl/l0+MSMxv6Dpv+UqO3rS0RNd0qngaKoORbtizm888aXXuXYRfGz1
om/nRt+347p205rgGNBgimjD+3sXIP6YhIonM5bCZJ7pNFv83kldTdPH0Ol87zduYTege3TqU84Y
O5k0e72slOecRq8P0qUcUY50nh3BQ/Kns6Z+qEtXe3BXfz7BvhnHvSWKSzJpkbIj3dhs/OzdHYL1
FOiGy2vpsJS7TvCbDu3OC7l71WetWYpmOKo5+MPqj9VxWBkdy4sHwREGRFiHUJCKiWHRYsU0cdAL
ltPFGuYnV7er07yqmQIYyduo1fZjR7FUA8/mDwcKxGTYkgraIoTo1QsjvBN3/MTJuomiYGvXtKdu
HMXZD3Lrcy3W9VywZEWy1apwqxcWaLPq5G/lq+3Y0Vtz0UztpzUq70OITL51c/7s2/qKqR/qqy9l
yQ5EF1TJz/SqN05+2p1hjPypHdNhHIdP0H3/aXeK/hPSZ7ZjXzjcKxRoxu60uG0yOmLW3/qq5VnS
xdQcfM/yE+JDihgJd0fiqONPCcOUnQhttF6WxglirJvdQ1GtipkzKMOq8wwScu54RjaPUDm2jAdl
WrdlyNe4bbb6BijZHQqjM2IjkN85U8GV5vriSdXCivEZrMdiMmXSdqw2naEFkTcWP9lu3Yp5ZIcx
aiuqe1lHDcVR91Du/GCbWRtPS1WvtJZ7IMVdBrAIpr7DbOhmwEKnbXyNsW0Xzu9t1Ipr0NTmw5K5
mwnsfAf9NzNLTYTLcQkhx49WZm4k1qn6M7mFCl1rqT+2yeRcgmE6Wd6S/S0qYz4T5jA8jMWdgcPx
YX94u7TgiQSrfOQNOZnM2Waoq7w3+DqyQTfC2vmid5b96TjesLJLYtmPPIvaDFmab0bVv7YOQ3Pk
gxYBcpejoDiqgnfxJMdLOHRE6IW5RZhXaAzjSiRGQ/zzvubTH3om1NkUVR2PsndXmL6ZGnqAl9Pk
WxnN1cpMC9GcfH1dXjVXDz6MPZ9/ygqubWQ8jX0inw6bajWMfeV07VdeRlyK3bm1Ne/UrlXBQ7JA
cNRAMq92YDX8hBo9lw3/azQe05hkjQu95/dzkpv5K7lSQbpp0t4hAn3voSuCADBCq6zEJ7r2q7cN
cs8o54ockEoiKjztxos+hR5Q/m9la/rr2Fnu0dY4CKdtCx4EPRDpwiJ/VpbmXYH95mu/z5BMZn2k
sDWPiG1T36BzRaKvonrSrea9bY3mQVZjDVc+b1/T2Dzjk4flGibKstDaHPpOEycmsr0Kc0O5aaXs
955zIaysMTtOKwfWGgjzV9G0xvtebxqB7UP96dpVc+gaw2AyhtVAgLZ/Z7pu/dNd/+9CdDPMxTh6
8T1bAVYngFsPqjZdO32+NoazpQ4dVVHgtNZt5YTndupz/VhVcxMjmMHu1ATucPDvpRudXvVnRZ7b
CYlI/hUAcj2L0iWneVzrL2kt4tAJZ3/1N3d4UMaiJVVXDo/BMGvx3usYlesgrudSJV5fIjMKqk+6
hrIQoUcZ+xovq1lKgOGCudq0Ku8RiaFMs2LLr00W/Hiu1T17/R1kCsxxO2u5557rtYb4A7d5tsth
S0UlwPhL3WqjnpE7KfKBb9ZtHHJmbc5BMDoQNUxXc0K0wfwHT5R504JAS1e3bOIqkAiimYgfAsdw
KSbw1IcBO8c2V/mXgsj2j6Hwe9p4tcSi/SxuzaC9mAZpB/wlVv67832FVdz6FtXQ3fqteW713X6s
TIp1JrCmC3SBk0ztVhxtJ3M+6FgKvhw1Z7e9hpxsy7E/4aJUVyqriweUl0ai612CxMR7qpgFE03r
xcHouB1Dc8IKrHfQKv2a/WppZ7v0QvZ/+gmgRdoVmEtXT0CJokiU3RnJNkH/dcWypuzF2YWN0zvO
IIwp7wV3P0DUaSy2/a8cV8ITJ+WctxYau+q4z/XcRhQwru7JafYOxqRMxbg36dROVmoj2vos5wXg
qfI/bLcOjtiO5A2dfhCreqrCcUV3g0oB1oZUTD8VKA6ZG3dxBYjsb7VVzUfNz+szOEURzmszsEYP
De8DaXA9auZoDgSMg6vyuKXy7Nc4QY1MZd/EZsYARCCBEW07mELB7XJxjeC9IdsbAc48XTSIhNdc
UNoZAgWuF7MIqosc1Lc3FRqBLtk/bzeSfrKaF8MyFJFhcB2aqTthq4w2Rf0BSq+Yw4piTmWZyePk
iu9xCEbgvNmM4Ky2g1KDe8PDoYGD1aI5qt7Wkkm5v3lpKnKU5XAJZn09sn9tjBJ1cwBdtl816KgT
Tnjog8b7rB1qPjO866wOVCkKE8/xru/TyWjuxMYObSLl1oFpOGuYseq/ta05hy6j6SlgjY1WsIMf
sCPoYroQPr3arz/2uze90IljyepZO7Ny+CeHmfh5E7lxmjiYUro5UdNoLJpXsQTVc4Pd9dOTa/nU
lHRgTnfFVZaP3Qk6vLmW0/hoBAK/06j+GxkEEhDOPGonRzsuWXCb3T1Ikcr8Xktvi/W8KT40po7H
mni2tJ7gMqXXiAcJRXAsC/szN3j1s3kVJjEwdRtDeg+x71vcQ8XS/EV4NR0KB45K85fluGsb1wSG
xjxjwEUwoP6sfeNaRB9U3kPpB124qar6qwY4MKMvumSzCVJzzaVJDehMJpGq4nRnM8Dvl590CwVU
AxBTscQW3ePmWkDTuSsi1FszOJ3lRaXRDZcuc6bLVDXZaZdCHnThkx3fFXjscAhfMNoNoW/TYm+4
poxErhkHNhH9SfkUCG2O6w6hB4jwuVXQ0V7TabEsuv/Ubta/PV0SihMIOz/r4+aDjczPqFq80G2y
MvYy568liVJyTU8d5ryUcbVwzDV+w1DaLXOqdDmldhb8GnwUSVMVbJHGrgWUNayP6/03lWX3n1/2
euoTAPXit1lwnZU7Re6yQLiVynkIdv2Xw6oENjoDMGTtScf/HM1aeSM/kgnTGJbYajeAURJcmc66
z9ZnnF3V9DaBOcZyA8VCvK/irCvbbzIQ+0d/yLNQ+UJ+VDWBvoZllQ/1rvWnxq//mq7IGbzd9ypw
zMSzpIUGxR9jawDJmc1eT8wBJV5H7M1FZutRIzn8uaOFLiZPuuLK4lXb9HxHwsFhIgQBM24RWPw6
rBmwq3XkDqI4BrVpcLuY9cXSJDCLwT2u6waxa071dzY0ETmVn78YOucngVVo6zLpranC/xHP/QRH
SkddrJAmnVp0DBFQqxt2Tds/zPfEqXmQ6PngXEKQ5u7Ubc166CraI+ZpwMbTke9S6MULeXIaupFu
OkvH1i+LFPmXaQb8UTECt00EoXd2nqVb7WYfa4sXJ8sKAtqcZXleucYfcq39GgO43WVR+C7KhjdL
6U08jI4LAeM350Yzf1zp/Ge5sD0yd4zQMFGmIjhIgiBDsob8mbtCG8hl6gzxoNuW+4h73rsKpzav
FMIXUbnoz3PlipONyjAug6CP98nuzosOUGGvsgoxla7U3Qtwjhwtul23Jvdk44YBNBoCCb07ge2i
FDKISLQMVtTcm0Wi26gKOppC3a37yip0CGjd9DBHehLmKCRCgT0i0vC/M0i2+XUu1+BScQk+Vm7t
HAuZbZ96T0wRbIfRP95bYMN1aoXL4dQCZA7Oqt49vWRDy4WZgILo0wXhXfCEeAwRhmFOBB5m21Hx
ej9A4O1PJGkUKCf1FC3DdO3y7J+ojPwNKY4TeyuXoTCN6lxQuwTRSM5cvsjppSS2MpoHUsGXQpMp
2GZ2gbQ0QtuBVysN7SefAfzE1rPVy7zriSTqZItcinRVhBg/K7/sCzTaeCrWvIycYnkuJ76wSm/f
622xD1WJSp6joLnnAn7DX1SR62pnv2Wbgv7Ham/j2ZJf5V26sbpiORRj0UR8ag20r2Mj+qx+7oxr
RNW8xVXvfvnb+GPDtd58t2oZQIczkRe3dSKdyRlk2NTD+26pZ0UWWWxuSFwsf0o9bflv9vT3URdk
cknGjF1pT8OuMC41HUR20K03HikLZsCyIqd3/3bTWB4mXzMi2wIIp9RxCTtkkYdqLq6tLP/zNlYj
JYYx9Gy3/6vTwnhh9qUHEx3GzfLHluUXUe+nj8n1rZPNoqN0DVjPaoz9gjvtP2Ne5oM/ivHoNGWQ
wKg4RzkFflRriDAQbCIpj1Styj99OZCZrIpNi2z4xoO2AJGqKV+Nm77Alk5sPP+g1Yfr2DIVdLrl
1mGmbUMc/F8uZqGuKhYx0YpYT1BOthsjGzPBP5wcTHXwlq9A9+GDl5X1YO/Ei46K8Jt8u+Z7yqf7
VS/c85SDuiEAzLSHvW8thpsdbaYwZvtvQPPIvz7v6f7qUQVzgbniw2gxYHDIaJTRa/Nq6jFnfZ9m
QWZD6wtiFiytk9+CSqujT2cYuXHefrILgU7HVbN8XgZ3hKjfxnSz6/qQqVyPmCubC1Cnea3kVh73
bWoZsesZVTPx6l1qWJn7D4VDeVpqiK7KHaZ3EZTrsdI8ZCgdR+tUB9Zzzyj/IGf8o9vcb7GtWvHm
bvoORMnfFfsOr6qGqv9jcvbiD+wiUSBVG+gAmQTc/wdl073TkDl86IUTJNZqV/Haa9tZ1/VhCfut
VuGQD/MfEahhCt1F343U2kskYxTCKpXMqFQJHqvLsQ3zLvOOeDvm3zSGgNryddYs0SxjTBLFldVM
O2uUWF7AJBsEa9ViIutWgfm9ByRgIletNkKc6vIxc6EUuXUGZBYMnLfCX8xDSw7xSz7Ouhc7RCOD
KFXgHGy7ZugXXfOBGmns4Oa9hWV8J+7usqteDyIgnj5ArlF32xEirf+Wud589IG+XkuUBix3Cmks
qZKgqRE0JHpsd2y9LWmdPYAKcbzxbLcLWwvknZGH+rgUsDqFHjRJUTX5Eo3taO8f+sbMGwbSyL1o
B7RJ6r1lKCx41ZbIHmoLUNep7NQwN7GynNT9b5St3niPbTZZAwZvLSJ921YKifLF7eO6W8pEMQcC
/TQLmwJD8Xoc7bV/ymbHS2AarVvfwmGdMuUFXjQgTHCvqw4wzWhKyF/au50ehNMc1A9Bl/MASwtW
IHE7ARhmUUlYMTBv8Na8sNqvCgCwfamzAtR06vhSohncR8RjMzh9jG1R+OlG8+ma3ie9p9no7SAZ
J2t6QugenJY59/q4k5NqI5QvWhBXhgZFbIqysRgnl/LbptTFCQcG8C7ZG19uiFvUjoWgcufg5JWl
6xFRii2WD6QZsjHjeJsC6zfS0qV+LoHH9hAZj2mfd793zQiJmS0SWtmyNhJeBb619Eu1wvJNLfI3
oF91K9e6n45I7BsZAqjxOWWc4zJ23d7K3pfenLNX2fl7/6uoWmG1iBS2pkrdDtbwE45VrgevZBha
aJ7fx+rQqdr040x05UeVN+NTT6zPW9kVXhNqoPa3SSv5KTlXGZUcv/DauDV6YG1rlNMHPJFVxqCe
kzoJmlCGqN2X4nOuDDOLRvppxMO4FdMe6630oLaDba5+Q/Pa9rNnePrwaGV61hw2dGBE0M9aA3/g
ukg2KZW8EyWb6XOZZvIu596Z2mnLHNS7LXf9Z+vr8lBoox0b5miSnru81G3Bb5Lr1TELujYmZmd5
85CHxosxPrNwy7NLxEsy2XJm4Jifq7rPEKb7ucQY4HSpXCs97NC6xrQbg8Lyg0bgx/1NSYOBom53
2v5oTX2UzmDsIRMbmDO8cQKjLX85u3jmQqyPpSmst9l25IMtcv9xpkwB896Iokll4yEfHI7c1Vre
FRAbhLT8WnUEYHmNMLkrtiL2oV+RZUotLHyzOtQEN91nRDLf6r5/hYdi3LRF/SwNbYjRI4jU9woV
y6bXrps9oNRwsHpvAjulJpGdME30qV5VGY21ns3s6k3mflvYLx7zYNm2JBg94xdUpc4J20Njmdkw
fi7VLk4DahCCIbVxvKCT1KaoQ1ltRgzofVyts59oPhsBThgOu7AZs/wLied0KWu2PhRFxnYL7H1E
eC/X6W+pA5kbKCuNaA380sDs0mAoaMpJIuIxJNdEMG+pNTvmYwCbAU7JAwU/K15zZ14S0dO3g2/G
RvvfVG/mOuanyd3b07QPzp+6NxkKzW547PZiuGRosV5dR3fPZiG4NTazmbnUWFhCQ9hDkfalPZCo
Z4qUtm8WNmR0lFWTLcz4Dw/3JT2zZq3ye3WepFBf9gSkFTr7HsiQYM4srqDxTlyGc8Ku8uGYbjbG
k7tSUUfn3s9UI8kZhsV4tZk82Y9WLzakQ16th5LayXX/wwOVP5glBXT7Ur5kgfZF/EkNJVcXKVm6
t7Zn/lC78k42obYpJ+PJQ/YWE+eYJTrIJVtez5fXP3pTdbFEpyeVjoCw6jYEbHq5nNkksEUYnsPG
an33ZYmsvzebQy/mIazs+Smw+zVWQ1XFrlgJvFn9q+qYmMcgbx4q33OjcXH3WFtmDxPPcPNX84pw
KBkaqzuqpT5OxRZXHsK/fpqtGzklT12HmJoSso+maG2CenvjP+rWvne4/tAWgx9pokAh5Tlv8Jxb
ohGomdC9/o2w6OrO6uCsnXdytOGyOO67j7CV1CU5QfUUV573HQy6w0s05Wa4Z8Z0tMCYsnXNY9+q
Emdr3lat/pkKnekMQoQGFvDS4mQ6xSWbEVzhRbvCP3thPhr6yR92etI46pYQjtCLySWxIa7sJLPK
hVFPe7rrUNG984rhS7bG8bQORfFWuv3NUssaUYRbR4aVV8wn/XMmMXv1eQEfyjcfSrBW6JG5aMNq
tMvEHpH1jdxw0Fq5lc7z/fRxar28MuF8t3YJbsatksDeCVRoswcSzZ5m1YPGbQX8bmfioZvs69Bv
375RDnEe7L8CVIIFxCncdG6dykCB8m2ek3bFhIFjHMAt7HKMdljhEyS8lSi/aJN1wYxlbYP3J+gg
tjyJ94fYXutM2tXwTFHC8ubmFWiXkGVM/ssaF5u9o1INrlW/K152Ow8+1sD5GKyGUgmWpjVFPXMR
ujG8a15z9fc2j9BYBRRNu/qv3d2Gn8LPN6ayzrhCXzfVBe8EZyGU9MXrHZBhjVFxz/YqNTPE/Qs2
gH1u/puDUT7h+4E8RrsQSTd3HqQljKMVWPvXxun/BomWx9UIbh+U5uOKqwoabNPDxfZGaOnSRGA5
4CAai28GbIxg+VyUL5OmGzjSkPzPnVfIaOuQNZ+BFGALp/VnQbP4YGPnW4Ttp1llIrCa1ucK6QXX
nP/O7IpcREOI3pS86x5Mf+7u69HexvlPN5nqOJj5CZ/b1WZvORpm0dwqBCXowX5Vff2uZ8Ovus/P
HRKhQ4Cq+Eo68xqDR4vYX/v9Fx+ecVAM1LHWLne/zrBoD2O99muo74557U1Mi0XNW+q1OwI+NA/F
Bb84r+QyYm1cbETZnmXGexM4x1rbnMvoe/0FZpspv1iX396g5ydtdvt/yuH5cE3fvXmcSBGWKSNF
el1EtdBs8Mh1uDTbqv6W3lxNxGAD50FSukgcgqx48O2q/BIdmRPdSuVU21n9Z1txILpeDWvm/MO7
kJ93T5r/oP7lQ19kzbFjW0Q2SWa3RRjicZFFHTnUxNxm6En+St85lRq2RYwZeRPOlHVePJGx7Ohl
a38JUzFzFNS+HrJl9qtri4uliShS1/+1ygNts9ttXF9kPRkIR6og+JDt7Lx7lPeW4dgP+7XXWnEM
YBrLQz2CB0Gf6+WTaQfdDw9O3py93vJeci+XLkpDByNdRk7b6m5YNu7pLOdMju6FEDLjWUe530dd
KyXBRKW+xU7QjRgIXO2nd6nXlRgodvat3KnJbrLap7Jpi6+FnfoohFB/Z7WNlzqoqzVmY/f/E6Ua
9ENV7DsgQ4UmVujek8lDO4dbtYKPCawJzMOG/YYCLHCivlMGsjToP2a1YnTAC6bxZqKye6s1gBdr
HpoLPoX5BFaDegzv1HXMTO2qatpnpqIcM8xuUydTIyvceNA1Gv9mzTNfGDpdSdB+UP5yUE6fG1uf
T2Xn7AeTpGuUOYtvXRHxts/W6nexP26YG5beumqTZ1wYUdEllIQkoF5BHLPhlcSeH8xvHQNuXBh3
VE/X/eFpQK9YR9sg3HhelyZSpgm5sJQQ9s7+yzbZ/2Y5Lh9l4Wups1d339TmP1dsvqw4FmTJhl0+
7Rr5r3LH8rkJMO9CKWbD38oYmCZm1PRM82Rj5Pp4NUy7fHCKRj444+QQWmTjqst6ebVMpaU8I3Xi
uD4yZaWseCHO5qNqdpoouf8fIaJfHWMujyh5FbKccjaOtW4L3KvA8Kiyf+t2B8hSsI4pp9kiX4Dp
jRgxQqNxX3XM++EgRvx+G+jLaJn5G8Ie51TnynwlsEUk84gC3tjEEonGgDwqbPwJjEO4k4c9QStn
sazxOUzAC3elAnDeyG/GVs7+wHH9Jiy9jYueEtIlR8nObN4z8rj5yYBi5dAAULVM0zxRBQyQ4O5L
lCFWfZoMR+4hQhPjD9eQTOeG9gtnnQAxNZZ02rUle0XzBObrpyxmZO7DAaEd3BBdBO6lnAHdxqII
ftOZd0fFMnkJpkKEnpnBzNKknJKzwpTuQn0Xar21ai8R87oMDwQHxTT+VOzlAQRraWSP6DW2iG++
OKyFfsmr6RHCuQIORYFVzTMjv+tbr/ad0Gva8p9gvQk7WRNoLgqD13EuD7torVDHtBItOtImlNJG
kmNA5B+Zext6s0UyGXi3rTbeg0B4UY/K6mnj4/tC+/HPultUupzVzij1J+F0Rep5SP3AhYA+2VhC
YyQ1ehYiTypEmywMvgZS4u2PLomYfaXQ0GLMHO9mjdnYVEhTshNOOo+93YDNNZW4Mk+04ZRvRPBu
R1ciRcsd5HnGGBwnWfPHLBZR27mX1Ev7SptTGQ0Co6c9Eh2a2QPXx+D94yCg2KmV7d/W8cXBVu4f
5uHpcbRKPk4F0ILbYjmLHHfzVOtPVM34x6X3x1NZZnXoD/3IumvOXPXIvXwL6Q12JwYiWJxOazIe
L2c2bg0awEOFnjeq5Q6Dd+8nLzdSkqQaPuu1vVd/MEK2nf22sALygLjVYQvKAAIHHa5iRX6gTe6T
hMIg4nI7A0Gv/OZ5FyNOaBPPoAEH+1/LwG9B4tMedasQPX4Xq+aVTCmLc7a8bXwholF75Grej+W0
Tmy444KKMXc4DDbkWx3C4IVd/YB379lHL3TWHL8BqW9sht+S9Q/k9dRuonuRyKvWXHfYkjgjggVE
dlW2Fbl4IULmo5L0Lwd5Aj66g+cXGm9voFv/ufreRnAdvOldL2HrsQ0Mg94BwSnvSwR7fdxoUrop
BMsvshFrrNFUcnOl16UkzNKryqIGlNDM/Kt0BV6rFm13VuwRhR31TeoyZ3Crutj0pSIzZbGOJBi9
rmo2Yl0G93yC3rnaGOYiFM3gxiY+Ntb64mEs2yvaqUenHpq0nPP80GTGY92OVw01W2QZOON82XMx
As6cZh151176y38m1jiIhnZGDtZWR2mXXii8bH+ssr7C9dkxFm5rWKLg5GTTRcKpfd26O/iPsnae
EM50be2dF+WZb0vB2tAIComXcoAa2u+G6boH2p46AOVKWw+gVMthQpX11LkknFT2IsLKWB9RF/+n
bZqezE2mhUjR5qvF5x57dvvQW8V/qN7nSJeorweHcWTalxugm3qdfW+4zGQ8Dub8Jd1gTGvMvcBu
VLjIGfQzt+mKz0ymj4xDw1HoxPCFvEiO0Eiv5Du1nD9OyS3uFnJIkb2IpKtbcbCa4prZtpWsvvPq
5Ktg8wiObm03iaoDPdXzPufrGN9tj/8+0L8ctN1/U40qc3PMPZnAChwPw9xIrUBioUo5entdorGt
21M2F/O7J6xPNakaPQPcQ2cviC9F8Meg25lRzugi2+PB21WNvx1/L+7whiMiyIfjYAfgYWX5akk5
fVd29+Ca5f6NUas+Z7WZPxhm5ce4Ccmx7afvwahNFjdngm3drUd6JcTPJPs6VayYv6rGEucOz0Pa
Y0x8bSYcc86EKDvXdFQylmPixrAfyQmA4g5g/iDhQ4s9jZsKt6C9GpHpWo/sFi25C6CEgsJrvElH
N7OfiD1l3pGHQTefc21JORkfkIV/THNxMSruOLRzZTQPyI49PnWkdUuCv/13LruaS7S931Qi9I16
jrlXb1hzUZ3q1c0k7IJFjoN1yHRMslK7ZkrEQ74kQSFwmqzajeZyJ1nFDCi7mJgn84OrKpR4zfrP
5QYmiMOTyc6sGUve+5B6eDMO/OoPzikW+4Y4WmyH5IM0tdEnxrLXT2W5XJrW5wmweapyjQ8Cr+rX
qMx3zsIvByY1zdYAD1+h2fHsriixWG+RnLZlyj2u4DvrPMnzIKzmwboFVgERaOTvmC14SZpVnf3a
fbWGfTvk+/5soLQj0KFH1aPgHFVdN6zs2M+H0ejOzG7j3V7T9ECOmfgoV4oDZhMRgWEqVNty/OWX
8z/iRPDJIsH0tRWFQ5PlF5VhAEWdpCLMj3h/Rhp7aVpsjnbnymjNWx0qkAGmbTCmGKpH3oRQKLR6
vYTbmt+LXFUgeerGGnYfnUQVZWjREwfndKjP1qVZ8iksajhMd9eGqMMIEYJav/W9ZYRLZj5RxI70
pAFzrB0bFw4QXZS3xa8c9r0E0a4lWvVRi0r2rsSvfT9FoN5FTtv+zXr1oQK3SSkTuRM+zaNdmiOC
0AGpXY2OtXQwkQbZCI1rqtSwlXwM6t2NCsamj8lSazRoIuPt2vPYGqF7van2UzJQhjPMmhniw3fT
YcJAD8mLhTAwz3s+eWeUBRtEWVGmOrpATqXtZ9y27H/UnVlz3MiVtv+Kw/fowb58MfZFASjUwp0U
RekGUZIo7PuOX/89ULdtEmSzPI6Yi4lwyFKwWVkAEpknzznv8yI0G1NPUdvHPklvKtKJm56k2KLG
j3ayXJ0KU/wUhh2SxCGcbZCfKbOaUvYkLtyM5pPZGrVrqD1Sn6VRv5Q5V2cZQVI2P5oDAAhOeLhA
+AIVek2svZlOKyw1Y1LMap8Ro9XlrHpp1tADjD7QUhxhIlrYjMnMSyJIaXQdGiIPMVT09Duqy+Yr
may8puSuBYBTJ+OIZogVEH2k9D1iTe+dWlHrzBO6SpCcifxU4cmVSNtP0AsQZ8zaaqldaXns74cg
7EDJJpER0qMzVjxHQaktT9O6wrpSh0Abj5JU94+Dz/R9SPSedhM59Vt9U+iK322pk0cNFQdr5lUj
f66TbxZp+qL7IzrH/P4ztNKKyud3mqTIBodrXahoE7cscfpmoqP6+TEX6k+wXdIK2zUJ8ziOooZW
Wpoz+qPG/oK8Ha5EYTHZHw8hLXCzd7hHayu/IJV7dLt0uUWiKko7gupYYtaR5LInGvjA9hRRjYdg
rkcngv3ye91Wk05Oz5ezy1nqstID1zLefvx1/gQntbb+w9qBV5rck+cXBfGXVbGxacP3TO+/zMp0
hrP3J/wwcUXxEwgpEpMyvFflakb46PuPMsmaaJMGKtrcMk54x6WK3vOPL+pPZom4wnsFYWUktKLO
HjI3khdCOjudWsv3/9mnr/BekqgMlGfr2cu7Snc48qg7USyiM3yvP5mC4orvRTQgBnKsc696CmT0
nIroiUh2GoZ/js/+Z7dnhfZKa6sQTRpLvEKyMrzL0KHIxIRxeIZL/WdzaoX1E3IpRxCHVjGsbkO5
2yVq6UyEY4NwzpH0zybUahmgiJLC58pm+G3K98qnJihdCY+KvK2iuvgPJ9FqLaB9uaMPAlPoOtHJ
QUya4MpUBXYfT6L3r0BbG/yNsDm0UoxngrOl1K01hTcBqvDomJgcrZZ80CJV6f5ng63MOBL6JSOt
5YE0vYaDoYjWpYOMcJiCINqaZZaTuuqD3+l3//V9/H/Bc3Hz+1LW/P2/+fd3cm51FITt6p9/v4y+
10VT/Gz/e/m1f/5nr3/p7w9Fxv/W/8mr3+CD/xjYObWnV/9wqT630233XE93z2SA21+fzldc/st/
94d/ef71KQ9T+fy3v8IKy9vl01j78r/+8aP9j7/9VdZ4hf7r5ef/8cOrU8bv8Wf0LWJN/P3D/vkb
z6emXX75N1mXDEWULBXcAnXwv/5leF5+Ikm/GaokGpaiiBRQlQUtnBd1G/7tr4Kk/2bphOYiu46o
muZCWW2K7tfPZJOf0blvWcv/mTKw6398t1eP51+P6y95l90UEZ1/fB9rmdH/2pE0Q4RlZJlcpG6S
NwGJ/hotWELr7bGPqjb1SN6E8zNlGuFSKgU6AUYTsgOAtsGPt0WiIVxb+DfRBbyIDol+MnSjTcv9
mOzrSDFEKrJ1nByDOAuFY2qhipeRraAmasgLNOi+6F5GnB2K92ZDXlcydwWnGR9hTEgfqXJA2wcK
aLsITI2BamwozCdpSItx2wphSYAyGbhyScrUGTvJmClQGEHF1JYtmomlUDWpfWZFMLuaXwggcahh
pJcWNXDLMxQ/0rc5Z6L5O1JyyC5+CzGIvpc8vqVNS6Z7Xian6g+BmN9LFSWApVQHLIbSF8di2hoU
EYbr0kEnhgPZ9abNk2NX0GHopGNaRXvanDXOqHFKAk3adFWleBTkSQUJZM6J360WQJlWlbmyL8yB
CihKooqekCQ1tijPautQSmIgIl9Q6UzJ0ctz081JftIH2fhSIZMDYijnU9VsUT8CQWhCtXXTSmnV
xzodIC5NQR7zd3p7ZVeu1Qp7z65ox3RXBlGH5HDDjJrK5jkXQGI4Oll9Klr0O3O7UNlaAVExnQSe
HivJky/iNb94L9bKA7V8TDzFwaiynV9Lon61qPD6T00zW0TDxmQObhxLFdrNIB3CnxN688qdLcEP
ndjEsWpbCFGbHUQOvMawIZID3UeovTgBRjMd8Kex6hEwVLQLqt+V2FJ+9K2xh2X6TaBderRLPwhn
jWQs3vRGS6udn5tF4uqRMmnXy2vX7EwyG/SK8AQkziq1WDrI5whxHGTNgXUrWEMOvq+kQf9TX81i
7jVd3cWHjOwrlW+5rna9qQ/UArsJK+raUTHXRvVaG0XocFOC9GEWqkCBcTUGyT0ZqJznNXAydCjX
5YUXK6XhP6MYiqrHIaaxwK6gNA5X4RxK4tcyn0Ua2WcszkQASyUNfw9ckjDvaSAaqDsuOs2ISZXk
9WnKZjMRbJBvpfSMLyBZLA1kqXpvVqnV3oZiNsh3UBGWZi8lbeh9DTmB6sYmg/Vc0wQrZAMSeSsX
opzMF9WaelMb8Ntsqa+S5nmWUhMwhRhKZk9mslbi8fMk6rWJSINuNZCfVBumB2OaLXXv+349PPl0
IME1QeZB7l1vohx4wEAlZrqaZqXJ70VDicQLU6G5GXl8YBbMMSOpyEMWg+kC568Tz8CDYYcYgSRZ
jXREAJwVtMEB7JBk3Kmh1qDkM8TKDG/Hso0QUiFDUnYQd0z9qM80Z9JIXwAdaxSDz0PSpsvJVznw
NZE866TCVCmlMqO/XBVovsgKnZQJzjBDlBw0Xx40p5DxH6BCoE/DeIDfGBoHLdXRsoMR1IWLShd8
9aALqtkcs5am3y9Cq7WJG9D9LN0NaAviLfEq1suKkAy1W454Wu5mRFADEKQ2mp2okvBZEVTOEQdt
ZOF9ZmEbOAbNOqV6jx1trh1FCCGSzmIrmQ9zPFA2biyrM2j4bA1zp4wWzIG8zIThmfb8vrzuEcP7
F3DfxDCyydvrvpsYhgiRCAGoTBonnJBf+XHc0eGXG+OUb3JhjpM72lqY1ySRTQ79Tlc1cgAoqw+e
xmmk7JQlWVPdZKVZZJfYeJpcaJaK8xY5BmqnNrZkFOxSI2aXFu0qoq1JeEahEYZ0aiPvo6BfsqdB
9vArirkVJJzGVgq9GN1W0ikAJvSpmfuqH6fqK02F0uhiUyg2W2pic3OUGwtMF91UFloXJkIwXqCQ
a4aNniTFkyaQIz1I0A6mT1Yzds9ykAKCTbWR+r1pkUsCgpcWMQlkxUi66wY2ZPgpoKRLm0Pli9WD
FRBXIRChzcv/SQNx227peg0qsuNKZJ1B/q6cUdhDUTWa2H/KIhJL2ixWxs0FSSUQmwh2pkN+A27r
oB/g9Ai2v/+O1Jxq/nfBkzcRTUO2doYlLy1R76v9exmb44emw/o1pLX/AUXvXFVUEg6DPbjpl8YT
3GDf7KVPgnPOBEF6fXb4dZ2SRrQiKzI3VjVWsQLA6ZkdCkn6MpZqbxM3JUXhkord5m5yPx1j70Uo
9Ue48jI8eQ3wfjvg6lwErk7IcjrfN/G+3edb0GxeuJN354Z57yZKmirLkkXIxTa9OlpojdlPXfPH
OMUhdKhsbmeXTJRzzkBMen3G++OaXoy1OijJmRjllGfDTX5hHhSnzzdo3Nz2m+ZaXupOx0C2g615
5hDw7pN7MejqyRlVXka1zKCkfi8EkzaVyDpzqJGWz1jNxFc3cfWw2sIXMPZhjGV2mAfdDm6Ty3IH
QsUGKbArPn88N14fNP9xH5n2qkVYba4tkf1myJoxIqbSx+uk9KrEYH9F8fD48TDvPy8T3o+uIydW
xOV5vkBWx2aukenVkMQ74gFK2zZ3kF0d9X2zRfB3k23LS+3m4zHl9x6XgYuZoqD+MKU3Hg6JDhcN
wsAGSAV9HRtE8RdUZrfNp4xe+SvDlg501niS3bvmffPQ2okTf6q95twjXebi+pG++B7K6jjcyyFL
OtqBjXnZMvx4RESzQaFlkxW2ffvjq14lx5YnqnMWkjgUKaLMK7Acm1/c6XQOJImZiqvfVtrKbrxN
SYPYy+oS76A3GGfO+O8sZ6/HW52QxdEoyT0znrDDTvWisknuX853+v3gKO60a3ZSeW7Ity//6yFX
O0XuW6UWInRjQav30FaujG3hqfvyJy0oNoGMF7rnbJnlNyc8bitnPFFn4VbBP6xuK/jrsATbEWzG
LbLOp5wAxlkGX4Y27uS9dMvRy013LbAy+Th8Pmfj8c4bxBdYdgx5mdK6uVpdlbwy2TWX3t1tsMu3
/j5EXJg7+Ok4RBG2eUW/cEjZ0PkP5tPLcVcrbUNdNI1oYNqEF/O2vJF2pqM6+Yn400ZGd260d2+z
wrw1FVmUxbUxWw2lrpZ1qjXiIdq15Ou3kZ3tp738rTv3Wr5d+rih/xpKW72WKTx1dTQYKr2wLtSD
akPPn3k3AT3ccXa30fte/htX+HaBfz3s6jmmKRY/Xc2wjTu4oM496XO/q5xiXx7QiF6e3SnfG09D
M4MPj6Tr1nrizv1UlBYROuP5XmOX1wvVzybl4BXbeNxYX/6DOID5KbLKEFCZMivv6xWoougxlgl1
FTG7j7IEO43RtYjryKVtaNymn3ejKh6n0e14bs1/75myw6AL035fAl8PbcmZgTCO02E1mluB8lVO
pTDv9iH9gWfei/cWoZdDLbvPi3U2qUI9shKGop/AK28yt/HibWKrm8EZ9sNFfBh2Z0PHd56lKpsS
BAZWINNSV7voHPlxOtBcQHAwOtXVsoei07DR2xI6Cl/OxTvvrTmMp1rQNDHcoS/j9TWWQ0P6Z2qX
a+wdyaHy+qw7FFw9c5s4lrMbb87c1GUVfb1V6qqiAaSzFI4Db/ytExyiSXVQU45m3TMCARttcElK
tseG/SnVKYm2WbjH1qu3Q6EjeUgNegaMYEjFCY3aj4xmXRtFPY2R+Rk3q/c2ulffbfXAQbdMKemW
YKNeTpztcKrwym3gWrZcOdZX6zbexbfCmUHfmWQIRg2aemXeJUBfrx9ADd/cQtYP+VxXQXqLdoji
UaYx68x9Xzbp9X3XZUnXaNk3DGW9SGT4EUwhHTO/FokFOFrSWvQt9Lexk3wa79AW7yrhAaFCpnuo
B6yzAf17F/ryC6yiCKVDVaxnfAG+tptaD83CU8+m7cfXuTyi15dpqKIhEoDS7MNWugocdLnLRC1X
f4rTl9h8yrQzVRvp7fLz6vPN1ZYSJpmq4RPwk9Z5b7yo7ujbuRRsxdM7GzkQZ1esla/PrfBvn92S
AudISehHaLAO4aOpp529XzCGJw0smdnifZdfy+bXhX1Y5uemytsntQyHQJ9uL0lS5eUevFj3xnAG
5WwpPxWyXyC2DrRHXhgSCnPQ6WIu3CuYsuG1WIL8Xt4VncCwpwfVUmxJKs48z3dvuCRJJldPrEAZ
4PWXmfoEsIkv/6THuidTi1Dn3gfmnkThVSpEbtJXGxFiYJvqTi7LKL5MuhMXPHLk0SCwibozx6lf
5krrGSZxBJZpQ9dVcx19T6WFY5Yu/cyf1NvgjpjC+bXdhp+bp+JJOkDrscVvwg+S4R/P7PcG1mSN
ahixGi1G6wxGF/okTzXpJ/l+Gi2JXozYUcQvBakxAb58Hh/r+HIaUbM8oaPeaNlzUe4n5VLGuIEW
q4+/zTtz5NWXWb3NmWxmXR3KP6P0M9h+u6JdbezPvWzvvMwMYqkcc9jxeatfP3tFFEc8c6WfrSPa
wVF9Tg4kXV2d/bf7Ebv1J+NMkui9i6KapNGTZ5CnWudt0EtlahDVP8P4rqYBER2fdPz4tr03nXVZ
oxqlczkckleHjAncakh36M/Bzvfyo9XQMmxHibPYm2yWw+pMJ63paqYLSPBc+u2dtYuxl61e12Dg
rF+lErQHLZz0+9uml6rgymxf24Y2biXfIIJcLJSWR0otENCcM1f9zoN8NfLy8xcritgXTRKM4U9t
Q0rXaexatqOD4Rqevh3HTXGNEujMIvbetWqGhBcE2V2JiOr1iFnnx0JQW88zrcw5QM0kovXeEkHl
nzNhe5t7MyzNlExTI6yRiGtej7Rw5hvi7x8dxFop7AEpfgqCC0E8LJyOUf7SmO2Za3vnpPpqyPW5
phfalMZf64f8Vdv4Hggwr975+yLZZHa7mbbVQ35FMcsOHPny/J1985KQ0SZhbcK5kDSTifT6ei2M
YgYptr7JQWhriGLMFMnafGZ5eZsqJgCWLYaSZU2U6fV5PYoSqfKcqclp/K57olsdFquRPT2hrn6v
sQLI29StvybXtNUH5xb4txf4eujVcVjEo4CoMzn54NIcYZM74XWBKNnBr8RBNIjqkbt6bot/m9RZ
XfBqnzNVAe60n5xah5zOJ6p31NNsw1NcDKuCs6/HL/fDV7vYarjVG9kmhrI0Ap0a16wRbWzmYpPd
zQ9zvhEv4cnaKlB7Ry02M54qjv/tfJL8zWuz+gKrtR12R5WaTXJKxfpxnqsbkS/Ry7u80vcGEpJW
o/3eb58+XojerEOrQdeRTQPjVpeSkyzfdtMD1ZJz0/bN6WY1wGp5b9E9B5CbTv3W9+YHtKGoSyhs
KUfU2ht6HJ2Qvjww6Mynr+fOcm+zoQy+bJUGACGC4HV5ZWhpDACKyxTqnfECELNs1/vmMP0qQqRO
ft9MB6jaXrfXnsH8mOam+qEiAN+eyw+8XaBefxNjHSXDW0AmEp/ifbBDr1re0p4c3Vnb7DI9JgjI
KLdtMA5zNU+x0bKer8C89w6/uBXGavkwpS4AC71Mb99TzaP/2JC0lO6kQ31lqnYLE/3evzp3eD83
6GrhCAv0r1WcnOJEcKnHXEbyc5M255anNzvb6t6uFooUykYL/eyE+tkFfPVpeq4usR9xEqBSKTlg
0EM7tduejT/fe3de3tLVitEz6X6tyIYxbaIMICzdEB+/nW8j3NWlrdaEKZwsiDnJCfGZFYBop//L
xTq1lJ32obhNVGIkAxbAzDKMl9DxXJhy7vmtVodIqnpwZ8lJQkau0QleotKW8dD++CrPvhyrNYIu
iLRLxvgEity4n0gQNrdYXlBKa7Zwfj/J+2Fb7RGl79Jb60a++3j0twHo6h6vAvdWqYWE/vzTUnya
HmO6zfPNmFN9PYDu8DDKcGo8GOjnuW/Oxb7L/F/vOS9n0DpyKGCZRlFy0q6lLcYIqIz3qpPt491A
y4lzLp9/5mmuT+qg4GMEX8mphMupoTOZ0Mo05jn38HOjrBYasW20DGLAqQ3VTWBcjT3wo/7Lx8/s
vU3lxX0zl/v6Inoei67RkB+dzCSEEIWQMKDHQxqA6ZImtM7NzzPv+S9L2hejZZmgyzkvoeZj2GBO
aNWlM/HruXu2WknEuIXMLcWnqPghwR6NPo/puam2LIIfTDVz+QovLmIUzCxS2OgrlwvZSruMrK15
v2w6/05N490LovpoLqB+Dbjy69GqrsG3qIxPICcuxawhIXGRt/Knj2fBmyTQ8uJyviD1QJOkrK5m
GoCtOZiD6IR7GNR/9NZFdJCj+IuuQPGO/UuaudyPR3x3JtD0qFFjVDCTXb2vHAKCETuNEygCGzk1
rOP7jweQ331MS5eEymmbQuZqKUTH0ZkRcYKubboERCVIXzAue0WLNqglS3mz1MEEt3Jw78uQd7bQ
V10l+WyUP1in7POHm3cv+cUXWq2OJU0HM4aRJzJS9oDcMyy9jy/53ThfeTHC6qZCh8LzJcEF1/E9
P7LzbbsDcG+LFyGy8O25Le3dpeNfo60XQbPuzaQQ4lPWtGjYVDobW9sYUM0B3ASydeba3n2cdDPR
xUsbwJuyUFMklUhPGnuLQuB5Qr9j+w6gzM4bH/Xt+br7u0/rxXirhTHSsE1WlehUwMkyLB0Yonlm
IXn3zX4xwurNFsMA47koOkEHOCj5FT5boE2mzcf37f3LoMOY7yjT47yaEpOIV0rsh6e6ekiNr1H0
7eOPf/8a/vnx62yBPiO0GqzwVBEe+nmGIEnGwUU6cxHnRlktT3mWxyJdJqcmzrelfAdCACOscxPs
3elMh/Qfd0pbP3Bh8Y7kUsL9/FQ9VlAPLxKaZwzqY707gj8FGLCRN6GrnsmdvRd0q5pB1gxvcNgi
q0fUAvpTuiyiAqXpbqMbW4W2PcwFYK6ESi1v/6dPbMm/y5SDKGTQKbe+l6Va65PefY0MqMjNp2pE
SWmeK8S9vSTqp6Bj+XxyLCSUXm9aOGtAkpD7ryji3CUKnVzFmXdwah97V94SdXvBNvx99ftfkD1c
l8/5fVs/P7eXp/L/gPpBMri/H6gfntvwuU5P+Y/mpQLi12/9roAwfiNTaSmWTk6YfCVtKP9QQCi/
KSRPKX/QLoHfj6XxpP5QQGjKb9ryE36R2Um1hvXpDwGEJv5mYDUkWxLTCBaNpf5P9A+/8tL/CqgM
UURKoS+MceIAPm4dC4DXaEYk5xblfQWYikiXuJSKdwJedG5lpZcA26xdPkEbASKak/aIWxdXonA/
iPC1g+wZWepiY96YF41JC1qFWYCti8DR88byghS7qiIofXcyUCSA9o1p6r0GLuhJWDLsh7qyvEZt
NQxK0xupohlH8i+TviuOeThWm04DegivEB2oJHhCLDzr2HbfkFakNTEFA4pFGXi3aDrEMKAuaqWy
NnotHrGVpbcnIAE/t3L9AFwJlq5F07SWGtgOYCcyRFq4KwJ2zlLs7VijCz5FwvliLtz8fhtftm+u
Dr6/7i4VS2o7Bk0cAEpW+RJRncwKeKyJNKG8QecouHmhTc5YVNIdVhMjxfRNVFVYrwA5Vdv4CW/6
DmvfFj/oFG5iEysnxCaXcjE8gmEYz3w/fVkLVk9fM01SS1SPqVOvdXeTCt+rhhPPceMzXJnwAMv1
GomDeqTN/9AGATJ1KxJ2WtxySK/oK0+SUvVmPbjvTAju5tA4TdD7ByNuiqP2JET1bakG8gUwbnyG
O7wQrOppioLUaY3leYMx9soy+aqXQJD9RL/+NQOyfga0gaUSXl29N8vlFzEU97SnsYK1VXaYu5tF
tBWUONfj6j5vBaOajn0t7VqFXbthubuSY0XZFBktVr2e3ms6QJUQA4tSm9rbWZ1hNJbRT7VvhatC
qwc7jJVL3zDk6wyJB56bMO6sHl9cOXHC2eCBGQkAr6H1D78mSJ7Nvf3x5DCWTW1182mZZjswNDqU
5XWHQB4YYo9IwN9E+IOUmn9fJma61wPppsD75thLlrVRGt3aSUtbuh+iVa+mhyw2HhUtU7f4TZRu
E0PaBFUdeZpa57YEt3KvxPlna1EiN0Ukbad5HxbzeDWYVqxDMg56OmsMxVWaYZPUQu3WfQKPWpAU
R5/bH4EhIZHsZslGpAMgNooMGzyVhyLABtyd37Cz7fUIBj947+KqVS34pz5tH+is5w1N6Y0XqRh7
TgNu0k1dFZew73AXr7tnwKYxEDA1wsUs+IKfre7R5/49sPLGK+HyXubLH3oAXgT2XASVWxn4bQl8
yRzskVOBgQCjvUVeDjsqNT7hrQfTwhplz9dSmNILYtvPxejMg+KBvHlSiCzIIFMPYkeVtGXLfXHq
HBSkl1KbQ8wuwmEbhCqM+yLe4kB7g6E26hJLuVH7/rMVFFcweo2NgmXLxojNS2ohhjtlGNZ0Td1s
xWGatmr7DcyBVxZ6eeVD4NqUcl+7xVzrthCXqNQFbK95zPGCk+MMActhX7I62VBi632vyNIWpkPl
NRYGrKlYYWEwKkdLQRRiaH65N6N48KLE6qBpCA+m2uT8pTnoOHHZVVXTe2hhPhhJrYtJEBa4c57g
NDXILiZmJHCLh0iUd2AYlX3ou00ZTMdZGxZOSr2TJ1ZmnFd0CWvfrEiuCiN5SqwRQ2ixq3ez1u5a
1fwplN0AuViSsMoi5eRnOjDcXPo+iTUtiEb/rdAEILf+PGxEE7hC7l81WRk7ZYn8CZ88W6yHhUPf
0KMzBbfAGcyLWJyOmeED49VGByBn4yaNVrtBMeLt1XeSKyH2xPpkguAHq2OT6em4g7lkOqUAJLlB
ceFiCQnHN21HrI3w0pnHrVYHO1Po1bu5Ve7gO3wLQuEhCflJoAufoXLjtl6MpGUm0GdJE8aOKqpI
4+I83veLgXo4Jl+iRqEUX+pbC+yzmwjwC2vcHO0oYMxcrptFgPMlkX14itH4XNWN5RgCOJTex7AO
bOGvr2lVgnmRZF9m2R9AbJrP2Nn0u642vA4W70Gu5l8mWHSRSk+4N0p4oEMxyUJnULRqQ11FvJzC
2jgonWbPQuem43CvN8J1CMihw5zhPtCDbepZed59oUpT7pVc2OBHKG6ULD0OJVDKprBKD0yeLbZ0
n7RWiyWu2gbHShQeUKQoHjKrdJv2uuJgBSxeTaxfmHmL+8GQDpWkTUAjUbXHaUi/jEmVqYj8H2mX
XvRtKHpmVeySVrnAZKGyyzB5skTpSu0xGIgssOZFY8f9nqBHvu+0ClgluhtbM3MKVcqNSfPlYoJg
txNY15B2oGPu72S1Ma7L/kHqwnbbhP7TrPffVV+Otpjajnmve+OoBU7Z71NEOeiwNn1loAlTzG7T
gaVwzBnkjFWEu8lvbzor1zeBirmvMIn7sqzyY/Qzw/F530PjA5SzVfFp2I15+r1Trc/J5LuBpcYb
TTnk0ymODEqZlvkAie4qVabwzDns13bwcruQRBYmGlBN0G4kivRVLFECDBkJHqChYbF61GrT7lH7
H0oD9FaHhgpnYuuhmysAkAlwwHoaeEUM6xJbmwQOqM6+WgVA9CJg7ap4m8JxPKL3yyDOXEB0tVl9
PeKjHg8hhJaSD8lj7BPziI/PVw0V0lVM7OUQQ0qXSpwZthwAX9EDVTtAqdYOJXjbqM7kOyNzrdZI
t4UqDu48d5BwlyivHSvs6VJs3syLsWufOw2R3sc76qr4aYjcIvpXVY1uWUNXOU2+Xqdzs6c/ruhx
wA5ZcS2eNwZx9YbjUuuGLaxwrWZX6mJ53FnZZkCItpOzYoYBQ1N4E13E0JRa5JhzVFzJ2FbbkaoJ
jpHJ5xpgloPe6lnyNWkFZQ/XJURTr7/oqAgFUQbqNfHWr4GQJ3IuPGBgqWzSAt5dl8fDhYqSpBHy
BsjcULhFf2Y+LaeL1XcgKjUMnjVWfLRTrA6jOPAFOAUPYJvrat+OSX8sfdUrrAn5H15d0HFvYZ58
yqEsesffo4eKBcbRyiC5xvlz4u3GgUn3Ne0oyKqOZi7XnL5WOwBXPHBcyuYdsNnrHHPqTZDBmkHb
Ru9ybvkbsLQC3mP88etvzHhEnj7GoJkmHiC3i4e+HTBiHmeOFL0I1LVXKpRC4zWoSeEgQ9WrVKOB
24QRgmxW9NIHTqJaxA+lcZ1yAw9aE9E/ZWKgPUaWNwT9tV6NwOu78H6GvNpNgvn7KfiV9v9VuG/+
6lx69WAlon3CfRpxMEihVvv6weJCYOaRgKNNO+vfsrZH+1hn23kYkf0W+Z2Sk6fpOY20irBtu8V9
Vc9qB93k56qLR+atIQK0v0T+Pc96vqkywgdhTC4QVpqeOaINhUQ6xv2joVoifnZkf0bUFLhD+Jpt
SJH1CSWpuQGwCuY6xf6zNe5mPIDsZBrocxhSBDxOmCa0CgnwoME+X2P7KW30TjvptUzQBQMc/pn8
vTSkzq4MDkZFHx8miHgbJcUKma3ZBoAPCElHLy1Eqat78dgrmwDipd6g3rQGHfRRk+xaUW0cWkOd
Btu3LVjPRzXQr0GmHoAcPqHvtks5dWWh2FZqfCqTXD0aHSo3H2yor49Al4T6O04OiqcmuGQK9WKk
QVuDDmEZphPFLZ6Aq0Ny2RQW67bSyPdo97wJ4i6OqvmmGNgm0Q9yz0ulP+CiVxsi3iFW8xO8Fei2
DvNuvWkuMqvSNpjbWk4txYntpwOPR9Mip1GbiS7hHqKjGD6Ng8URAoFpOWrQ5TvE6qIQOyTAU0en
W76Aw9HISo/2e2ll9PvOrXNs4jX0uFmZYReAOZvuQ9/U5trtkqd2Nn+kUvOd6kNlA1JUD0U7HEf/
UY+FcVNi0ukE/g1NATiCTLpXp1bvdRLul0XxhS9p0KgjC9fWd+pIOz3XxBuDcCtMAo1vwOPzIX+6
wEV3nWEkB/0SwCRGQQ3uCIYmb/rGuBV0jRplpIAfhYQG5Ng6KKGwxwtDv4keETx+BZKl7gR1vAyV
8esAUZG9tL1iF7njMXxjV0ptWA3u7KvxjQGu1E7pBEcqreOQtVgb9JVkw1KTAcwV5a1qpt8KMfe3
5ch9hMc6OJJvnXwj99hJPFSrG6Ij7ENnHkihZuWlNbWXqUCzvpyV9EdO4jHKpHnXZ8H13Gl7g0r8
4lyaXoyzfg+Y9aFI1fpzV8+fExp9Zk0DmT2ZwUMVN3vMnTs3yvrKFoUaia48xzZEtEuhsyaWwUZz
CcrQ1xaHorvL4lTfJqA3bGvMdFu5qHDduczSq0qAqqU9Y1IWEK4APVd782tL/gGZRNXimrWZlWza
pyPczQnrCCcoH+ne47VK489ti68TtabQznk97LkWDIfJe1Rwh5+1qbkMBAzoKqIdv1P5sEFSjvnQ
146s35SzaN6pvl7a9Ma5Qy6Yd4EpX6FAHxw5+oEvYnrMm7xajB4DmwCxRiEsT5x9w0nvnRwPHSUw
G2xGq3ErRsOFls+OLgkDxkTSDfydethYCTar6OTFbQdjHBG+cT0MBc7oavyQl8oASRT1kkjyJFk4
55S1gNhR6sZCwUliwceXOXWHrPyJgyiU+nmWmYpteaunBig6rdxXTRVuLbl/KAmR0sxAjj08jFiF
HBtTrpjnnEsr+TBXQrXVhCBzVDM6zENzH8ZEwml5FIa53CrW8A174wLEEctkPX/rZ1PYiMSvFJzS
2zD7Gk6j19U4pGOIodhxgCneSC9xmS++MTQWx0FzqtI08ErO2vjDPEnCVF2YdZkcwq5wxkrCwEDR
NsnAAU9lC8IVvq3cegCYmTQKwtiioreqKsejnEV0d+VybouGNm5Rx6tOUBdXkwzcKR2RjQ8cEIEC
PVINdkGobdFl+5ddq136MACIvXGWJdMX2EmW0MGvRw38VMUAf0Rqoo7znXo1btm4KluN7UQG8Qra
Ld5NNd1descr3/S4sKOf4EAfEX2Z1wLoaTgRIrfaXJzieqB9PFWbPOUtS9LCJp7xA9GObBT8WoH9
7QCVYOHK02siYSKpZXWEzWHISxPMhx7E7RhxrMoFelvFIpltAdQCwVjLscg6miIqUKv7CgyAq22s
e30ecdkDui5NGLD0ULMfOJVNV+xUWBpe9+xBG7nD/DH6/8yd13LkSJZtf+V+wKANWrxGILSgCOoX
WCYzE1q4A3CIr58FZnV3VY3Z7Ttv16wsLIJkssigw+Fnn332AqlO6FgMbgmYGoHaSeg58T4gE9Gd
wU7npn52UIVi3r+NUUtkjcynBvEX8o7zVKbZZ1yMbPPOZG0lxhLfI8xlSXk+kBi6AYvir4MirsOy
0ZNjOue/3MGbL0Ijrj1WdbkbjkMg4kdGOKa9JaB50Q8gtRpVAZyPXJVdaeyWRvBKyfrgq3Jndf0p
bvU3bvah02ZguoyRyBT3phisInqwoX7S4iVCbkQBAVAR+XjaLZiEOHVvuals6gbuqxkJyfvcrV90
QhmihvO58erMRCAXgkpbqm+dOkKiDiTCT8WBJxW1wVkaXFOcb7DBlluTAjElIGbba8A9o05pHHj1
T60ysWT1LlnbsO4onv2r1m+tqKrDunD6UMKlXpG6ka3nVLwbJZsvEJwHsheeB+g03KzYDw9JMp0B
5nqrmnQVAumF4lxXz/ytzCwkWDbzTlEFYkTaIB9mVRy9RLsjPLylFJjboyJGai8csvF8bzp1Jrw+
T2seCK7/YaT8b0C7H5IRE2RQ2fOa6PBN3xIwCAXlo2SUc+1axBprRbbrffNdIqXEeXElTn1auxP6
XB4vhKjZSENL+heySwTZwIm3mvToLfgclf+TDQByhZp+ev4vczb9PbjYddYFcm36ebCdU8KXTYCw
5DoHJ3jFn17BTbhIt2OCN2mYBkhXSspNYRGk0En3ewRcYEn19MPO9e1VNAOVAI69VMA5IUn9p4pE
d6F/ulKzvA9cxmFg2XMbL6sDki5MRI4Ma+nsEAd+1pHSN5rblXsNqBaILYs1l8YsgsnesOOeghIK
WmP4w5GU/XxlSHmX1M7JAwU9cVyiyDa0B19OZzEu9Gf1VYsxax5lL77+MvaFhXOAvc6SBcghLVnS
Xo1TjSINVmbkvRvPU5pvZQVD0mrHuljVrc3bog+3EXmPW0bK0GidosqzQVcdkqm/ZLh7OkHmqOiM
tTTn0q5SrgHicZVvNYim+vAM+oCpyGlq964CZO5NNyFhuVCNHZj38rY9+ERuyURXJ+Z4MdrykiEC
PCSWeO21LLir2rXft/fzXH43knZvzi1w2lZL0D3KE5rjfW8Jfz2ShsyVePSNhXrjktoihf6STFtO
pkEM9KUVngciARt8mUA0JvqATCF3mxpyDM2Y3oLvdRxYi5lQDxOaRFlgXuriFwt5aOVVLn79qf6V
mZk8MvLIvq7zL+bXuSY02Z2JE238O+El1Ni1b67KsUYLmtG5Cv8uGKz51AuuHCPRwrptab7J+D4Z
huYIIHhPMrsTmsIAqekHL4Do9gasHchvKj+NouWq5JXu+dF51OhG5mPB+Wqs1am1wVtUWmOut3ok
/U09lrynE30YZxweuZV8N1xpAG2eAw75TbqvG2tCwpMf4+Blp7pX82FgVuBIACIzF1BLsrblPdFi
/eiU9CQFCEPmY4ynwGq1fV/KGRk4ZFQS3qmbxShRnn1Jx03jeUwSOsEbQFLnkgvGQUFQZQBwO22E
dZAogpeJPxgfYs+6Ga1GZneTbjONyaNEtM697eVbi+NG3jveWmnluDM7Hwutbb+7+XSA+0MSatoS
2QMyQM+rHzrAMza/4pvlJt0+XloqSCGAsqdrDTewBxH12FcjGN68dh7AZ8Gv5kRGwmm1o9lAYTMS
yKo7TnfAXpmuzZtB4ZUmaCNjdRWNP60NeiSHIG/GDblaG1WRdd87iH1pq7JDpHf1KjOHFs84Kif3
0Z92dgXu515inRNURwTppYyn7dw5rzoz58dU9x+a2K3ufQ9ChVk0x68fwZmcl65K3IONTEVPxg+L
ZmMbQ3KXVyyZ0UrrUzfZe5JhslVv1/ba6F/ifqITUqenYbK3o2H80oL6OagctTJgV5BAn8VnJ2cW
Y1WaxffSS/Jz3hJ7lEa2u3UAyYyGbC/cl0l9d6wM4Mbo3mkJIvJEzMKqax/txjWvkHgeXVJZ92Yy
q/3vbxjMI+MOrdfTEkIjqDxg2T1J78hs8uQq3dwJSzx0vikPRCU85bPSV2UsvFNcsW9CatF2X32D
qb80RUE2OhlFbZKoA5E2pFYUmnWYsvo1KnQmz/T+M9UZhit+inZiCq7t90GQ73MZxceoCgCFamy8
Mff2yYjvWhbaeYLkS3ooofYVDrfT10NuFpDu9VRsJ9qIF6fTnouGyHdAdU8imbRL5VXaBaQdh6JM
z7fCr6ZrUixSZIuWOo5NvAZqWD0mffMaTWV1MkZ6m/za2q7Qpu9OPVTH1smMez3RNtyPLMKXBIVi
4Pb34D2QY6PI2EWVLa89rI3dkIAxrzL2GvK0kh16Jd0xS8/3bbHkY48gxPtRPJndtOYofmcHlNx6
wV9XVtbz2DQEiE1Iz3bdbdKE0s1gqOCUMJhdxJoDbYuOmek+VnnylJNfswE464fSQe+faIDBtLGG
Ca0Xw8iOnfKXPk/nzjT6sDe78W7wOIH2SIgmd/nW5Ww5p8Ouzetzl7v9k4wZ7XHb9KSJpj+1aFZx
LdPQSJN0H2W2hOjoTiura6xNFcO2FKVtvNQR1eds1eMxz8CX5GnbX81CvgTWUNwXrWhfxnk/g3t7
XX6JCmL9vTIWtKP0nmY1p4epGR/F0h8onCZdW87MbdlzJkQH3zzLpDsLhXiSUeesGDLAsZEl/aaN
2bRivfypWy9D4o1nnKgVGCBE0WDzpbGbbUd7oB4CpnKNJhwSXsLKgAXQXTMQ4cv4ITJ+lyxYSQ+r
/1RRvxQ90xTlTJUE/M1TsxfORrQnU4JAZdsBcqEx8uQ3fpj2LhHwZiiH/pHrjDSnOmFOKWa2cJN3
FP8DLKEWRTDMZ8GFb12k5YOXmVkwje6eZT0cKfaqC+Vsk9psqwFUrwayz9PU4kPAyne2i9Zba6XP
BWTl+aqpguHQe+LiOVpwX9mkUGH8a7cZJ5QOiPEl80kRCWK/33Ye09VJYFJP9yDb+q7jlDhor8KG
uZ1FBc05VNOpy8o7y7aLu4jNC7Eq2lIH2UeCBX2MWGrYtvUEY5nOg6XWcZ9eAS/9Gphbgp7cA0uJ
kl8ALty9isyrUYD0NeJoGWpk7NqpBEWaVGOoSrs5g/7BDT5lhzltrGer687WJMRWzHz/ugj0t4D6
IHOMnvorrR8Dj3EdzzKR0Uw45Fri7W07ZZRblvFtytj8CqdeEd80fesqgxowZlW7enm1ErQg8riq
F0RoiEUMEEtaVYcmEf2BwHpyhzKhh4Jod/LWsm3TzeNrIZnd7gY3XfKoy33VFPl9oFpKJAXjJ66n
j7bxL2k+jU+WohZxensjROYfGoK8zq1pNtyKjgTwak+6sCjbJv1dx9W2SWV+BFMv96rRqbzj4QHP
xAsdLIj0vL1s5t53LR2Owq3TXdSg65Ueh49GdukuUN17HEfDurG4whu95Lt4gnthMLRbxSa/lklN
L3uqnj076w6ARBEeY7pxuikJ1m2Dc1Sr+jSD6OlJKncGhpsX5FmsP+b8AkFiWIiCMcgExzukWU3c
xBgEaw90W2gb9larq+ZQglIcvbIGJUDnUNJ/SFHGNjVH6eV+LINxV42Ju+4ScdS7/vi14rsgKmjc
TCTnmM6ieKtXO6rUORcYa/F5IJli7l0ZHh1WCVZlK0d0rnQC7D5VlHdqcDYdEkDnqHQ34AfZDnrd
bLu6sRHNhbp2hbgbBGF0whafvrFqkzw4MNpAUrgn5f7rIhzheq34myQ7bebHGuctDgwoBbn3Niy/
h6tX+mE+6rN8bF1es7Wpe8Orv/dT8BwzIcxObhbLdzgnRgHqnLZKNophr1spkS40qqgYZz3yz4Dm
mPq2EZAswvn7+lN5VFF9lSYno1gRHZru6kW38aEK2aV2bvKZkz7EcQgdM/H2ffdg1gPb98TbpjmV
zyXTxZua9pmrZvrlgX/2ixzqjxX317jDcvrVbiQhjt9VmjvUr/pkjUtwejVO26gcj5VZ0O9p2mZv
t6iySNTFriyXdywaTqaFnSBSki+NoI6j+dgkyMd7A6EI4bHvEPR/VXViH5zKKFfgKOTZ9vjrNNVb
0+vGXRskD6q2k+3ktgetBrEZY9cO+x6tRIxwEBja14zGuxiW8Y4SF3Frx9BBFryer+s+iS/DkMOL
anqxdkWxzpbVN3tvlWvJu46k041VPVdmamFwja7uxBXU1e2mQnQ6DXvLKKdwcKiUpqV/Ogwf2rLQ
SUe4pmUltzMTXGvhBfexZY7haNEXTp1gfORsmW8rI5rOC2pPx8OQzqQGOpU5wjefL5BjFH3yQu11
oQjyxItYSvsBcOaZbr/c+1af7vrR6JntneadrdO07FE+ZPCY6fwAqYUH2K2NI/RnGJMAkNYKd/fR
79NLN9jmzkusH0gM3iHquuMkqYPntEKSKcCYR9wkKhtxwdIuCE811yoo2DTRPsTS0x7tCrwUgywG
SCj4s1G+7Rto3V3uRCHp+dWWiNO3udODYz+Qr6pgq9KipEJKyulHX2PEKmW8yhnJDCng+5UWsXkA
3cEP1ASfID3mk9VcOr8xD43SPrvKxUXQPU917D66evSMRUlcg0zXVqPekf6X2RRHEuOMKRhApsgi
3D1DdHGy6qETWMsy5g5ayYarRe5WJaOJFyV5btMGGIvCGtFPxpudz7vAF/khyi3/1JA5i2dcPHPc
cGOIGTVSzMYZ3612qi+K/0+bLyZzvd6R702eI2esYZAWe6A9LEmVOehjHmIdwBTaokEib8bCydwT
DoG3lkbcRR6Q3E5ZlN9hney30sQ3NEzRmzHkoIJ9v0V2cz5n5ItVPZTkh5gcImjZrYijdPaBpgl6
VJwP8TpwmPFNikzzw+6HI5l680VLrFsaueZ+StmHiSRtvWFXUa/Oa8ey2k2g1S46MPW/x1rhwsB6
Y9YM7IzMRFnDLWefYM30/sEYrOnq6OKb3TK8OfeGj1ZhnEpIu+usbveRTjnqNGa36qakPEXKG3dO
Z1692OX/MKdkGiQECJPFWq7ZBdZOJOc3iCsPMvIusIzkSe/c7t6L5E9btsm71DFYWJYM9jiDPp3Y
gg85Zt9NvT5k+CU2ydwF1xybRGH5yFTiPddAO4+lT6gu1J7eWwdGWR0bPziluSvDYLCj1ehiFBFZ
0G6HhX+L0t2+WRZ7u21pr6UzP00FA2EL1+tsKASRiv8bLjrj6TbAwg6jsT1YQMTXMJaqsJqXA3Gq
jhL19FJ21JM9ibygktdSue1ujH5FMiufZ3P+QT6ljdqNTOEvTLHY387tQDyLae+NXLEuidXGQoNb
k/CzIYFdWQl1VP0Eo4tEktAIfgBlxujBSSjsmjG7xLbZ7AdDPIm544Rou6wdZ3g16tLblvZ4KGYC
K1RK+qimRbcJK+KFrB61rkfp3GxHG7YwgoJQCLar3L3NSfrWxVa8jf0KBh3ve3jiLYMzNTb91uSk
G/mHfEryvU/M7k6O7V5aOlGu0HjgNahdUvszWKebdDkvuDAhd2JqYrCqoP5wtm0rMnNR4ehYiNRi
DA7z5L3oAFJ1wfjag7Et1PQSt+PG8Dn6Jt0LfPdrNzvIg7BmvCF/TFNtXkm7qNYzctzK32eeDYor
AAGlhm9Vw1FBGNxH3AFbZlc9NihZoRrgtXQpYBl7DJDh8+qjS2HnRS1Fm20hx0C92wD2+kT4A+Tk
3EUNpxnPO02R871icayXHybjcBeA0iWBquSnbBj6sYJbaUU3Cc4jR7KyxgyYTG+NF9FXr2Xh3Y2z
Pe6wl4KFSYJmDyWlXJspwc7EjTxPdipvptVfezyHwLRyq70Aq2zWudsAaUq9fEmnjjfMJc5YqzBO
kTH7qxCq2JL1AMwu6g/9mMBvyqNrLDttBd6IzSfOj0Y3fzblwMrpEBjbJL6qFLkn0Y17GbcfUIu7
S+Oe9Nz71qXOW5UcxJD7uwSkMzZLNV2Eq19z2dO4ML350E6fsUu3ISvrZ1stPMhKPQRDHB8KX12J
dQ9NzhzbtLL8MEiS9dxMYWcu5Yl6kbwnvcORj3DnUI4eZJLozW1N8OJJQF99SD+1Lr55iEMrkfvM
raQzx+z5vtaBRZm9VTCRZHHGQjYa26xYOzr3ZRTkZAsStg459/qA/NgXofd5D+i3a+lb95CucRYQ
18oJg2tr9pt1E9f+mh4tZxCK3slEieEXjHzUG81/apla9vp1CmE0wfX2XzypB6oYZ0X9/Y5J8N5u
k2oVu7Qwa3jRznhQXLpBe23L9NI+wu0c8DpNEH3HYxInkJqP47nQYkLDKalnNX0zc+M1re0Xu0jC
xu/PXWke9PmXnbQ7oJNP1pw/iVgf1v+l2yikomR6yY89Gnloxk3j3gKrPgInf8poFJqFc+2j+Y+M
nv+VkR4sAP/93Rv/F5TA/xtiYPezXjL6279/q/8PIQPYhv7k9VkgBn+FDPwc/s/Hz2+Lz/4vNvvl
X/222WtY7v+BfGcu+Yp4f3DW/9NnTzbWPwKM7hy3HT/wsQj8y2evWfY/LH+JHyIZkgkQ3+Nf/WG0
13DaLzYrRBsyKxEz+Xf/C9KAsQAN/mS4cVAUDKYxCATD8AsW6GuC908u0n5iDgD/nPM9qCVs7L7V
rqJzL3ratu1a0+ITHtzhrl5WGKHUKT6lwduJ5aXn1MYBb1ayZiNmofp+SvfdXn198uuhdLofSjr6
+ffX58a8iXSfjX7551JHT0C+Zd9YXn49dME3RYL449cLjekXINhaeoS/w4nKSjVoj017l1ROfMhc
9WMJ7jyjbF16ldqrpujyR1hz1b6vK3OP2tY/kEOtrVQ5tj84IyvOdz8kYW8rvU/++NI5UybMmEPg
lObOSW3vCfaA2MZwyje/X/aw/TzhYdNaPjsGqrzEpv2jhqPz5ATFTHsPtbhbLG7EjmvRXn253ZaH
fjnw/OmDTjev2gpG6dcnNDFUYashcd+ZgqAtx6C3JehG0CBann49kCA6nX3iiQ9B7e7+/iVZArAe
iEEAMtjftWa5S4FCv0ayaHcRJ8z9aHn1i2vGtJCL5DuyZ0VfUJrXLhMeTnP8IF+fsBPC5vpRvvpY
f3dxI7Vd7NXTS58Hx68vKOZArMnPeykaNJjMVxntpI5frtHiG9YFZHx/yFcBgWj1+t+fTqVKV+5s
9IQwXOys7X9ixcGp4g7tkzknBL+B/T7JFCI65kKHjjAHt046DzG54P9hqMr+60irj5fB1/UldxAv
1LLm/+aCopERDJqw1IcbkWPfZMOmhVd50NEG99lEbo7XJQl27+Ez77N251cyuYyQrleZoDFDTEt1
/6UZs6IgwXt3cV/jTu/8dl/OQq1xLPrHLB8adnPzYvaD9WCnefc0Y97Pep9JMUlepfSw0gOB6yra
7wBjh9pKNzIr2geDc/rGnvIKFKRNeHsx0InwfYFndtLNLVSyV7RpYjQw4+R3FqTIqNG2fhuLD9zJ
VYhA1V2bPI1PdZEf/rSv3f+2iv3ZQ2b9dWiQ9445INqyjmHjzmMw6G+jcBwlY7ukd/nh4n+/1q1+
k4yUPSvbeDWz2N+lC7KqRuR6s3Q105uZUfEaYZIlXzg31OH+7A7G52CMgB1bOq1J2/Zh60+JgaGo
e7D63N5/2e2/HpICQVVZxXRyEuMxdjLck3Qu8CPkHuOE7BG7Mc21J2WYr8ZSYarZMTdo42P+HwyJ
9l9d9hyhsW2yRTtE+bNHGn+PpxtyaUnPNstvClJCCEMlDuPeS74DCw9NJIY3m4ENOCyltY9T/Txr
WX+jZwSRtnhL9YyZlZh+U653WwJ/kfIHe7qfUJB+P8AEztOmvB/NPAqHIeUCDor3Wh/iV6OMgpBE
ZqLB2AOOroMlHdzho+DsdChEdBsbVV99TchQTpU42qX33RCR/LY8IW//95M646Q3W/6ZH8G5ZUEm
wthMxY720HjTZx9jw/99qXAf+x9vGdw3kuqYyHU9go3dv/lI5dQnDSKM9c1N3BU8S+dpqANjqwxV
b6rlZTpmwZ5EnnUhEvjySQG4ws8nLDC6Qah0axYPdfY6GRlZFdp47QNvOPOZ9uFfHwLmoPZzF+Gt
H8FhFr6UZQjJm9zSJxsr7S3WjV95oeXncVlynaZHWyuNfgW4sMysHPC4xi5DDYXIMcPZ8mGA5rdn
mYuwMMOyqO1fnum8Y9CbXy1Eq9DC5HyXMByA1sZohV1CjpCd9aLIeQhykX7vChC2UH25BhvEtaqd
DXcnosi+GPIhyebyM2oGc43Pv79OTW6cGV+ew9F25VkXM1GHAKYNXdNfPK/TTvMipzp5nLybmUmW
2OxZ51Sv5+ferDGV9sk7d7tmD4/2bEQY9nUn0/YEliYP0tWQdROtuQVjfcbSgwXC1e5Mj5G+UCpN
24ne+PAS776sx+in8tutdL3xW9ELqqO+AHDrQQdlsGXXV7QH/TLoL6OgkTH2UfRER0CuHNykj3mA
Wa32KVGK2vvlpd7vJ//6yPKkXtk6UB3pZh9+OUbPhtancLh1dHrVz8e8eclG7mCgtO0gxLmYb1OI
GrfeK42905GtCNHlPFbDS9YJ1khkFF7opeArK3N6I4lNnILUkziCG7n20pHxFcilmNhccNql1giU
6oIuwhBpW1qKe2OuqntpddUTYwhqPZmZvx9EUj3RT6BcyJtnp07Emb+p2NeOEMBZ//lM1zOx19Pu
IXCG8mwns3UaZ2qgscfuWzvt3QB0CPe5wKysmm1J0XtjUFw9sniObd80mP8GdbIwo7PKeavtTLkn
nIl2qNp8OFixnN6U/QL1525MEmen2P/L0B+N+qhiUjFbQL+MSxYnkv7mUzP7eFAay7nHyE2aSRvF
ryNonZXjds6T68Y0W/wO3m6YdowoAoU8JdCWTl/PbBXkOytKXr9e5V7a7DVl0WVO6XAwHHlyJ0p2
DRrmNjCWAXSdKcsNMZFaWA3ZfYFB8YkEb3GqqPbD1GuNW1uXH8pmMgJPH6gBCDbWv561c/LHx2wH
QaIbnJeeo+/GrSOKIdwJtykKPinKp5ekwl7eeL3x5Lae8SS08VFLff3KRAUfcmnbYHCwDl9fkeeo
+6RjMqjjqju9LZHGcY+m0SYyXH/VjKa56S3GdlpGW+6cxORv1KLIRxnAzZu0h/aMxBgzkuFl3bmS
ZL2bmX2p6rbByOQMe1R5cU50f7xPnWq652iBluuB1M6/XqaetsZU2m7spnfpqaG+l+ZovZIQIOam
fkFIctdi1lSYV/Q5Pfr97z19Rc8W11KY04ddwIsZcPueGgDxT8vHJyPa/v7jDdJJLqDm2wfVENPb
atLbMnmr2Cel5e4mTGr7dKLFh0qObXpIwaoYI6TmsWwfYr0VuAfFq5PlI2oIgiGsneLRyauHcrlJ
t7UAopzHBmOnZXSnEPZXEJ3Ypn5pbZB/2GTuoTUU7r60TT10lJ5Ni3zGHI6aghWD8dYrBGmsDnlU
nb9eShp6UwRsOm+a7mA4E7xfN7Lu8aI5W6wv6hwQInjIROvvE8cyL3PdaJsEfukj3GHCXBvSmRuQ
iwzLGZTVVNTboidUzCgFbgWOo2GWxM7ONvyaS1X5V7IfUs7j5r7s41daz2Z5yhmNuGchNVdXa759
HVE6pmjXjulpJ0/CCsqnTByncaoPeWlae4IEYMsaLeGJOhNjdN/H5JaJ7tRHqXdkqOvC4Xaxmejt
CVy2/TIWzVplk3gv46reR00Tb8faAPk6FhHTa4TAsxz1CQ85yVgFoi6tb/FotBnO5qX8wPbUOeUL
F358G2MzQptrvJ2eteY7GmJsW9OHmaloK5iZ3IHI03Lf3lkB5/m48q1nmsY38L3Fp6xAB+S17G/E
29thwdiAyvzyPu5HfATgdft0LO9nR3m72Ta7rQeBGH69W35qWJ9lmnEl1pxT+46D+djWDwWjde0W
BJnHYc6JRxBCnN1zr0x3zTLzGhYSF+gwy+nerN/zxqp+1ECDVqnK+5tmM9PpT+KiB8DnviYe/n2Y
U5MBuddT9LCGcrGLOaDoURu6pCdSdikn4eOVT0ZcfrC0UWhte9xISN6vcsTJR9WQnBPRda9Ixblx
Xxl+8h37qBsy6zCcAJY2D0WK9x5NvL+3UlyXjem9+FWQPsddau+MMWVm2XHTJ7OUn12al5/6QFAb
YqNJBNdzqVIqyBQB698vh+VllrCmfRpcD35m/eyZjniebWZTwSJTJ9ijcei8wc4v6IbZyR9m49SB
7YpDw/aN369dIiLyimWwVg6BmQwa9TtI9TNgdF97qQ2ZhXOVTAcpmvjVljbR5BrH67Qwz61hf0yT
iE5z6yebTNIfKaI5On09ZMuzYR5orUhDrnor0kx6zL4RNswVhIUXWddybhpoeWWy4RYL6AmL0kPr
Gu+ZZw3WB2oFHd/BZ5CvspNqLeoZSlOte/iSbP+pToq3bhDlJ22Ub64om6c8xqJYSnnO3Yjd3yuf
8uUhaGiHjaX+0Ohx95DN0cb384+47PQbLjbn4Ho2V3kt1Uev3vHqOlffrDVIWwYld+F+OtESmeoW
4jaycez9wc32MIqnG6Z/nNrLl+gjAwj9VL7pEd3oyvU+QGLHYTYQ8b02J+Oxberg9LeXtAbXVuna
4js+rkdqh/G+WLZtbRivVVpBnv7a2JeH2iISKOsemRUw9yLNrGc1ZOQszxIRQVTWZq47gTnasiB9
jTQAYk09Zqp/z30tgWEXGZumiZjiGGamLpwBBkvmlBjnCgUqfa5eeUMfS9edifHQvC24S1yLTeRd
LVDg56jttoXt3wM02JeV4ldyy9m+gABb9wwLsnKyqr+SYHVrEcI/MtvNsGhMLvdzWoaNOQ/ZeoxE
887tKG6UucErT1EF/msTQ2zcz5LZnDpKy5X0aaytsMgUq69vpWt7zLda2CrsZPNQs3VxDOq3tmdX
G/SfaM/w+XiyGW1iDI9vwHjVdfKz4ceQYlaq5+GHVge/n0z//MjXp7Ct2YXif9Z5PUk2oxShOTkF
8dDzyaNOfTSToHoUfnqJaLC8ek737etXqBlOw1XhVJuokclN79V4l9Fk5pann3NDGOeSNG7kkdF8
Giv69Ro8uztZQ2bMVTB9dB4TTfyk8VGrm1+axgwPK6UYH4h1iGjjBVvwc+2LXaoHjUP3ujfG+EZJ
hKUJLPwPf3xl/KdbxlCq3YQo3QRediGKJbm1qjjQTmX4JzG8+6zCgfv1jAllbW3a8frrxjGX2Xys
ZikI84umfaNmtQoGP778+wHnt1iLsr4WLZzuqbPVa6c1p6CImlPGiPqOoZ/Qjxv/nez1diNLIhh+
nwh0T6hvY1uGQL2j9ypnVlkZ5DuHnlt6YYCND0W9NMmyQDZezXSHCEpPtYdYxbvEGcT97+Xkj13+
3aSOZpI5yq5V7/38vYia2txDF2MXKO0+/LoORKFX+1QFjCPp+XVQubO2TVMz9sVYzn8cVGjYSkZQ
keX8tMAL79vNe5HRe8BU4D211lEM2GhmO3JCLlvWxNwVP+plpr5YBuOYxXfDwFIN4zhVCYuNaaMx
7ulu04G/j5NabSiUKHHjTmMZ28kdIzrHOWmch1of85NGMBmLVU++2+QFLGpX1OUQ4wWjX27l/mgx
0jZR/cPN6nhdNA2OSy07106V3/lRwLqZh+kDThzrZshTNhXE899XEO09UHhz/n2IAvmQ6oxc5Rnm
NexchgxdR+oHp2mrvfFdNelERVXWu6LIx93E3eUy69RJX8XJ14lsUtl5ueZPXu79wOvYw5nnt4cs
n2I3tRQxAcuf0rDGs6eSg9+7QYfJVd80TlpDbvbUE729eeV4U3DEFg4bCOsA3j8ruaVFtygDsTwY
WUyarjDMbYQnfg1B3L1LtAhIgN8UOwFGcv37b0DyA9Ei/hiQ4TEphIdhfq/d9NCXU8Z5QWPCG8MP
Nlc/PnFAnd4woJP9h0nCt1+ErcvQwER/4myX/Dd757EkqbKl63fpOcfQYtCT0CojQ6SsCVZZAu2A
o3n6+0Hs3ufsfbv72J3fCYaIyspIwH35v37xIvLm0qP4wXZlyPbzewAXg9D0Mb2q8lVxzOopmMQG
xU9oEiyy/foJpWKF6XninNALXRs1rW/zqair71DztIy/k6jv2ahlPJPIU9TMUy4V1Eq59ZjN1nQk
fzeqwXuXeN0AOXD0631eSnkc/dzehJYqzwH0nU087aFwSxZxgvss8lluVbTxAetWjwXS4+2yEvq7
Zq4Y66BJrGNpOZR+uCYArqYN9ZlmkTsd5ue2K2+JmTR7zUFLM59KgObWLPSHTRK3hMSFtVijEZmm
Ad9d2zGUMSeV2wFIYYBPuFQ6sSk1kg7mB2s0vWZfetqbnPQtJg8P8hvVu4+5fQwyr/gk+Zf2VhPp
T0lQZ9cyG5NFPZFNNeSX2zG1sCCZ1gmaK5em4pDAqiABiDodKUswZD/gml5Qxw6Xx0WjV+ptUvZ7
9AYFJC+mO+7Z42jwu/oJ/stPrXX2Wh/H32lsoCRoPXnDP8PaKJlXH0VbZqdA/ehcNTgWiAmWjV8a
77WtlOtB5Y6FzhhetCK6VsSnbCuUOui9dOtcQiBT7k6tVVQo48lC5XzWFPLFSLhiNzHsYleqFzPq
1MeA3ENF1YT3w08EmEZJkY6mEyYJnPKFz4gHRxwx8OJxB/nn/iqcCmiTqTDvhw+iEp+QL5evla+j
+dNy/xchBlqtl7+wCaKZSu7uiz2Y2UZ4vXmMuqY7RTlPWxJHw7qIbHfly2kvDsyTpqv9EZGN3KSG
HrwYVdYA8kTKzzTYB1BbfqlthzR6aMZX1Upf0a0T5N6m5hMhoONez2pkx4UXPHtRYK0cQzNftTIs
FkUVFruhyMP9sBNj4/8YmwokmtCuZ8W0BjSpQbGRKU47KCXufTiQRlDX9j5lcb/T66hbFdMtNBVm
eZEsnDL1l41hg8Ink0pkjL4eC9rHze9pXV6sUrX2blUhQuu87MUd/fZqZcXKSXv/ZtJZjdMY/kbW
p9CKk/5i6wMNVa0r33igcxTDWfhDrUfYIoThLgTd+w6hzC8prG9JmPcfSgkanjtmfQsl4wZWTeJJ
96ly+yTAtGcYeKLCjO4mwcMMsIy/ZeThhKMK8Uyju3/OpgvxdCFsLC4orniGKtA9O0L7y4XpX7RC
/eNf7KRVAed1Deo8AhW/pXYMmzVWmlPKSHg2A4pGJ/D1r77b6ywtf2i5Vi81Z6ifNQtti5GkKn0B
vkHPUIhYXPtBPgpKBxhC0kDEmwXKJiNr+kCrzDynajdxd2L7M9cH+mCW+GWE0T2mb/KeJ0W0zuDq
P+V2AKcHCuo6MyPrdVBZH3bxK7VJJ48impb3afVGaOyBnrDypuSR3OZuXAOP8jGNe44gof3qIxVu
rGLmV5la687vrVOriuTgG9EFUY159tPIPFtZUz5ZTgDTq22tesuY1GGcYK64z+1mCDK72gy03Q4R
WogF3zB8BVaL13EE0xgYNNxLPU/2sToRqEwHRAfOXSbQYVRwKeKA6r4gCXcPB1R/kbF6xfBx/F7w
0ydfjIZxNtTPqR0mSxr4zUrJMdkQWXtQYkYFG6/Xei8ndqA6v/Q8KwcIBOG5lAYIVNdXSH3xOIgV
NVm5AxagkZ8SC1XTclz4lv0zD4fqIBI/PHV1+aWKrr8ZEJGn578cTz1LjRdkApcR+cTCppyhJcKv
Z44fht1lx7hIwOn1/iUoKv8r9MbHTszOXB5XdWG/YsRZu2n1SwkrxNzwYV+sSEk3jXtKtVE9CcfE
EGjajGiJd48itxMipdUTuesosk0wWVV+9snaTGrlk8IPhljeNxt7OmT2XleWk70lSG8PEgr1av5Y
rDnvCWU4bE0D/buuSLx96XR0uDF9wlSmZPQ76wRIHb1ERQOUUmifPn2ele6PB/pI2mb+M0gWBWtl
OiwTClAC/jCghdpyaYh91pH6nOgCoFNrMjXcxhLlGAp0cZk/Eg/mdSRo7TNvSufSaXa1gNVtnCnf
m3sripM2uu6HgrXPNo1TdTMfcg9vmA9kNyVt7GdN66LFfB7aQ7G22jLdIlmDKpwoV7Vux6eC90xm
ln+dT+Vl3Oz8wPNQwdb+db5Qp7nK9FAuPNRJa8At51p7iXOVEKoWZeFJCJycmy+YGjkUToJgdfqY
ERcjk9ynYzbavsEqBNM1sHelCK1zCKU4mheMQur65tH4eJTPj+ey0wIIVrGDxU6nmech01kewMmP
p+AbLJAsZlhnDD6SxL+Ofka7GaNDggvCpHrpTAVkIpXyJVcx9kgwvd47sISclY/YdkFTqkJBRxAq
kUH2FqHBt9oCOpvuy7yZ74FrZC6iP9Y/wz23wcwYClnulZe2MHemSOsfaj6E/KWMyiLANcpupCir
p6KIWRDBmdVO83E8DOJYJf96CpIezqi0uTa513h3M8LczchegmkjrJAywRiDE10XUrwJsj64pfxZ
dFb8fdoxQ/nYCczfPAnpz/rNKwz1l2O1UNbCaqAulRWSp/BY8PC+llVxn8sOdIirx8SsBdhUu4Xz
fUQctSWkG61Na7ffusASBzVJ7KMmwg+MiJpkWdqTKZMTQ4Y1lfgGqPrdrQm077F+kcVLrEGZV0ya
tlVuHea9jnSCQ6eYr6z1S5i5wrqDCTf7qvOh001NLyG0cSXCylolhjY5l6TZKzY5YpWQVruaV6AD
/mFLT9rVYT60ur2CMYiIAu93gLHVvBP9147SqthG1Ez/1NsnzKWTm2J2n1bbqsfCs+Jbmnn2ZSy/
zZcIuj9HduEeg8mnrLWwUc4hKT9auXbcpdu6ESxNpvayVwViXwbUEZAQvGc3YEArteZQQAqG9cAp
wtaLU5SGIIVBstMLAuza3AtujppEi8atx+89IXsLGfj2Rev69oRSJaHciOTvRDlqmoIJnafrPHfG
K5Ri4z31Bg0Df0QmwVgfxmkhNUFNpVIbn8IZAZQVLJJ7vUO4WddIXeJV6I/VTTWU6kbITrNLBrhS
82GrbZx5kFdSVt5NYKdnbAw37bR+4tcYd4WSk7WB5qA+BkPNU4Pz4zUWZbNpK0nWeEvyXkBXALlM
nz37hnBWSuHGr2YtTo2vfADyBtl11Mjx7DXwKaoXO8fHuUpMDDdsm2yhLLnS+oRhEfYH2TS0HdEf
G2SwxykkQ5al88apW8y9BodAm3TUN9AfUboGGATtIK6DesI1YdWtwCShJ3BjGZ3cbK3cqMJ2z/Mp
s4KJPfrGvrfs2/yUzU+eXbYXQDtxDvSGtRuh8ujugSZFUSpPdDjbd0x3pybB2Lj4sWHdsAyruNj4
hZPf3UkpHHlB9mXEGqtr0/itZeE2NA6tG7uvSRHEPPIiXc8jAxKinakGVLGdqA/V1I3XYCcLndBY
y+oPvm01Byv0f1ZTezOyfXv1mK4qkSAstb0Xd25bZpG2ECC0F6vt5KkrhVy1IRZesZrHB8NGQbUK
MkgZTRMzkWnZSwHHtpjQWQV/u2Oi0UhTHB1jObsDrSrSQVs2rB6fYBGrT/iDRas+RCeb1hUNUceN
EWi4evwD8Cy+2UOyg85JtVr6/eT3yLg/+qp1dOcflkqlBN5w8JOyidWYMKHUhu9eF2G9enBNMiym
zVE3LxmpT3i6FXBzJeaMMY2/Ndl2lwEC0UWJMwIsErt6n/dE59Ur/sF47vMFRqn2V22V8NgV9TL0
5bB+dIip/a4+7qFra8ayFN3a2tFkSWAo3DH6d6h4++4QZc0pAHZ9EwEQQzTtBUES4JonESV5xVmv
rh58eNqSFniyXgXKKZci2RbjkG0y6MsWdovneSOlpu7+TT/enLgZ/3T/8VikW/g56ZASsXR3yVD6
q/tPGsVDgw+b+J4UU8cml/0T3PbwWOM/1UNyOWSu/gYCkH2KqjmECV2K6cysnunRAGy6WljrAIuQ
ox144xPh0yrEBKD5FG04I20jq1WZJRmtkIKEldp75o1xqOb8A8Ft1X1usdIIw6GjiO1VI+ofOE0k
J1C9PzZmWQ8V1oRwer2RBPZRXfnaWD+14+g919MmUfBL0xvvhw1m8hx3RLRX2ZlUz3hHY7J4Y9w5
GkESfblGIwBEA/McJP2rktOv6R3DuMybEHX1Ep1AvkXtYD7OaZ0eYGJUQAVNhb0NcTDf276XHWGi
Ev0kmdSGVojdAznpa0cHXphvPsTvLu3bDX2UYt2Pvg3IoCje0szs3ywmxQVbahg+hmN8mZVYWKqV
7VV7iA5NbEA9LuVX4PU9rnyp/+wCuA+5Vyv33NXEyRFmtm1dxAey8PoPlDOPl1cBoPqkrt4LvXR+
TTtRbTu/ukncoojoZ6xV6ziVw8Frcuo83W3HXTy2dw83iXVrjQOoWNI/jZbdPaUyw77IGVl0e2q/
l1RAqwKu6gdWGLcCTDipZPQ1iIAlbBW+FW5Gw4vex9bl1zxbDqozc9Pm7fA6ppm4NhiZEHgwDEDO
b3IC/VLfNE9REuSLchqesP35HadthCeO2zyPgwcMrOqvBcPis5TWTVZ5+28efvfvzz4FlQbqh6GZ
yRTu/J3zZUtPFJPT2XdlemImnAlTn2xjCfxu58Os6esbxJRvlfY5Ebpea4mY1OEtvcCTu8vpqM7C
7m3eq3h5lo4Sensfj/uDNna/ZuxF75V8LcuQ8i4aaQ6Fbr32KDS/GFZwTyNe4e55UB+01G5O2aD8
qlXF2FmhwTuR0hNJs5Jc89KVJyv8qlTtXHXvUe9zB+GD8RyZMAVVP99pvSyWLEQSlRpcyZaK2tCY
PyEqT49aUuZnqaXhoTACsMTU84cc3Scqv9ajbqqnNrgSed7RyayjqsMM7zGrOVgoAF7nw0gGLstQ
HcKBFq+dYqDnCpu53Ea+nMQPkXauA+ks7CyVK9UQHjxnC+VlPeYTXQHuVyWfcvcF9Wx+Lic5gWOO
jKZOZK9T5Hb/zlPcMv9KXvU07GlxsYei5Xgaa3rzb+6Dqpa7adCY1ffYjET1iXuOhj9wMz6rVICJ
66ZAYpqAhx7Uh2Tqmc2b6M+9+TCzDo/JyRTdRiOS8W6LMFiZPQ6xiebq20rUSPJyHKhXj/omAIpd
q9LQACdb9zjveX/uda5C1DiiyEUT06sWHXy9ZcNKkD5GMoFLepssKeR+IHK7mJ0L3UAteJlEDck0
0qPgHTFqt6kzsq0h9wTvetc3tEETk3U7V/PIeCli46OpXXf7mKp8xD5ek5rPM5cpGZvvsTKka1yC
WPtrnvwej7zbiFOIz4QoOvQ2nfwoiSd20WL+AAwfsXakh7mLjrW9n0Dfn/vnWVmvrCx2b38eIf1x
6NlTQfrZKjaDxX9H+lBH5w30wf2cuCCwkcq3NkT2YiPixM3Z2c/vXQNr6FL4KT6bvJk9Uk/hJ+MB
XfeEdkSRdmLmjZf0gZC/B8W9zFv/mJcF/irzbqFoA+qtfsCOe5AFpWhAn5rM2MKOyueS6vL0GLUf
PdjACzcSoLomiu6uewElcETWCEYh92bMb0YNU0AtmlttRZIE6BBdV6yU6WkEFyq68JR7XnaH2KY+
1yCEiySEddcPRr5NUn1RdW79i2/9G/CzefUV3MXtQHWOZEa6p8ENi7XghXoLVe090bKWuJGpc2f2
ZXIQKea1gWjktdDtu16gftPQbubNh4I17zGiYl4WEE1BrdHKZ5HfI6FouueIaZwqmUdn5g0UY8hf
g4b6c1Yp/UrGbrLxowDyNWNxwzB58Wr/OB+BPhVHVs/QrQYaSA4UbdB47WI7gjAsoI7vYjI3s+JS
3LB9kEctgKgU2o23bCXfh1XhQp1aZoY/dflk3d2Dul5YioNaVY/Fi6f04dmAJxROq0xzOhXjOQZb
OFrzauDtStMXTXOZ17d5k1ZPLvjENYIpeUNY/zsyXLxLQDwO2ESZdAxSZaVpof+W2tanDzNt98Cz
WLdim2U47lJTw+il6nEF6QotfOyN07l0uuoqdfTyt89VSMX2g0nFpwEEw00DR2WjCayE+qi6zaes
vr4jbXPO87VMIvymXtOPRRlFrxh6G8umGJXdfMgIhX9xjGlw2vdPc+3gBLFPWr0F/3MqJdABeGvf
UeqNNnEP5qv/PMRPh26WhQApk8aqZ0Fy0ZrEvVRyjPeZi5vLP8/5KIDPBLysosxyLvPG6MwNLLgB
T5XshEWhh6xZKjlaSsq9HuXnvVWdeF/5RB6WoW1sFcVG1jpVVPnQyCMk9vNccs2n5o1O73U14kjP
z/bxNaC5/MGSQbfzhQG6DfOoTze6VRuvlm+km/lwRMFXoSmsl4PX0MZuldjd2soHHTVu1eT7qsb0
uOpifC+Vi8QXTNd44evaVE/zW+/jZLZQaJljf2rpGweG1aEZjfg57FIPkSDdAJ7WAu0vsAcLOBAQ
KXMT7fCxnUxBxYEhOFqnU0/Ycoq9YtjaKyT1HppWrGz5eXttWr8yR9U3NYQ/3E9q045VwgbKfrjy
Ihqn+FHyc4um3bM68K9Jo/vX1tDWWeX65/nIjtrujJPblghPys0q/R5Y6joMe97gaQ/4COWoUzvl
l6bTFZrfPdo8lPyjaR+r6cUcp0NnOvRISnuJWMU4o/auJHrx3rewXKJQhOeo9KtDkqlim2aTlH7E
QPifNylDGLu0Kv5HA+YWhLiBpqqulsrqQ4nb6jrPCqye5PU402jxiMAkD27azhywfPTCJNo+HtYW
bWUUe+HWEioP63R1lj6ngfExD9LzJnFWkVl71/nAia19qOMkMg9CpK7tazD1V08qkEddM1hbMFTs
oI1eRieCPBOH8Xb+5pOie12Ro7Cdp5bKr4v1MEVs+9uZSY7qnYEzi2EX9caziWwRXwI5fERUe+tM
RXceFMVRnRAffFnkLi0kzbUYxKfBxnofNtV3u7e/hRP3tmzqT+liSJFEcbnwFRQbfenZH2h870Vs
mr8xSUADPOo/M4pBeCf6zjdy8hl8+aNHvT4s5OCgbjXbhGU0ze7CpdPrwLqmog6h77p83fvf93or
2mLpWawSL6cpMRjl3z8yBUwo0Hf2MQJAUANsA/KJGwhjhheC8n2tACutejts9jVNhV2MK+vVphsN
1dKrvj1mESr+a9iK9/kONF7sLhUDHmvn+/atDLsD7LK1Bqf+XRrUvWMZtmevr8JDmIt+O9KuWg0j
3sgDNKqlKwK8w2Xz4lkmj/GkPTWE8rtsww+JWwiWQ4ATqj0ai9JQhv3cgdaRpGMlGoL4Y+nOIFti
QdF2QPPCftFoAi5wZPW/7NA/u5moHpQK6rpk7xUEMksgZbfReH8znfWAidAlxf18ldcJPhF9KWiM
Q/bcanFGLLxT5+c8HxLmLzPdYHWBPSS4zLp0UngnlF3hk9ogUOGF0Mx1X2Y63FwDaujE2ovos68i
GTYHECHxIgK0e0qsr3u3IRUQO3VojnF4UfWiPMF6cvZ149WP8mSuWHAQ6Ja5ZZ9Y0BT73E7SvdrK
8lh5zXf8XIY1lYu+NYbCuFL0w1jWkQq4fbaWBW4vCn/g9awyMRxMbhdaGzzxilmLyGYGdrAouIVJ
iLkpPh7CwzwtTTv15E3nzbo/NLiP+ggVupWiM/R3pnzihWAwoICPbeHeSxShM4ctLlD91qMxsLik
ZFJDiRO6ABB3U/84n/JhZByHrKiX6N3dVQaVEOV+gqtR5as3c8ibaxW/J7aCKtsshLrBh1auMi01
NknSio1uD2Jt9t5wDNJWfVYCNKzG1G6GrovHai5eyWB4qdssZMpIyk9kzuaqb4S/L/Mh+NQwCYoS
493NFHU3/8p2GFE71Jinpb7d7gfb9fep0iw7HCPuc5u6MtslYBHRXjORCf8Ne83KwH1ibbuMJnR0
TBrved6zRjAat1UhgRmYxvdw+DCmso5dH9lYRrGZDx0/QA/qDfBwp3NKUX+FZdcAY3lVdQ9GrBKC
gakOaMW6D1YZPSlg+/MwHuiJt4abMGGXUymscVhhSLWZB7PR53bPVw0XO5lCgRhrNPlPJ5HKc1vn
7T3UvH1TG8UH/SB3p0nUCL1ZcEga9AJTyPwpDlvrLUu+zadZACUYZ2RYyE3/CHtFJlbMdQ8Nhq4Q
y5jMNbwqpidnTLotSIh4DSxA4byT8tu8FwRDtQx9rT2phtz19jBcH2s/jjBfLFZkhYUH1EX1qtIi
6zbvBb1t3VTcF1aBhph/CCACD+XEYERPta9yoa6ou7pjZWNbJUUzPBsmphlRwbfGIiD8IqVnlQtr
r8hYfg29R1MpCn+WXgQa5E5c9bjo1j1ugzso7dayDorLgwbXpoAuKdaTCwMP4RTgKnkZQ7U/dcTo
3JJvllH3WNXB57AC+wtBQHATyqicZjJPnyfbUYvHtz5UAwiKnTg9lucQaECsXEce1InPDqBHg0fP
j3aPYG9lCFa/dVltjEEi2ChZrLid8o2G+C5Xh2QzJsWwtOib3p0obk7qgIfitECfqbdGqmDx0aDP
hYw2bsd2CtGYiE5dgsX9vFeDqy9ZMfT7rq2hj/q4GWInLd5TszzNfMsmiCtcJ3Rnj4Ec4O5fPzbR
v8Km/BmTmLFtJ/1P3YfdrnWYfjH0QwpPBjsT/d1y4VtluR9um9DpGCLo8MwP5nwYFDjqQWSbeDaD
TzNhNIW3iUVoLd2wSVaGLu3TvBkzfLwNH8NOPfVxu/JYyquYxb3gISH3IgHfapEwvoRIPZ8Ut/iq
HJw6awIltsAN6WneeJaWYjPJZt6bzxlDt20zDD3xK+lOGIy3CDn99rEXWhhN4gbcgGbuyOSR98Ek
7gJ2U/ajLfQbNATn1UsCfaWH1ptwU/I7JgqxsFysmeP6E+oy+KOAxTyU3quaO8XZCNzoaqTizptp
vMdD7O9kRcST6T0HOHx9D6sEbaZi/SykrAA70NOQ50T0QhYPh64sndX8cmHqeIxjv3zBlSnMDOXc
Se91HsD+PDJqzJbLTNp3Hu1vldK177bVy1VVR82zHkKf6zwidYbxPAzpSAMqyatVE+jv6aOurjrH
OvQwUs4Ap7sUhBHSr2uc6YKY59o9EjTQPWlqO+wxx71aWpXuVA+fNzOZ3iK36X3iNLaUtelLrquH
bpr3DPham16ocutOtmxpHm7HvshxhEu1J5yFMfPNUYUZJb2JPAi2nV+HX5FloP5UntVppeK26GDt
EKb+/G3nw7qKjKUaYR1oxcFrDrM/sRL1M7OSlg4DA9yjAagran8JMIrxrGq8VDNM5tIVhQXd/0Qq
aP0B7ev+T8vm27RGra37WocyH/Tw40S+bnLF5/ayoAkiPT3MeGIWiXaB5/OyUkvvZHhDdBsG+TV3
R6wxw/M7EAFqf9teWUzSV0iL1VUPqt0YtfrTfGoYc9zCQlus9Ql8iyoVDaqNhSNLFvCb2HQ/AQ9r
qElKvjJcxQMeN8e3MklXRtRpn1ivya3vxMrGUUb1E6XYmpA+uE8hyEOjtS/BEP3OfMRbMCWaF8NG
DTKaZrOdLxaRd+897GXjtAsfNyb2sDVRDRU2fO6ffLhuyypXsi2+ph49fSzz9bEaTmGgWa+RpgHR
dMFnVuk10TitsZ4PqzH+JuwhvjIUhTuGtW9ejEzBKaPqaDd5cEYK0qxGS+qf0PZ2UKpYx9f1Z+LL
8K1qoeAyHF95ChGM8C4sLcvvPws1vYVGTkXYNVvNK9rfnpDfYiz6NKSAz4ndJhfYHz/rwek/eFPS
jWkW2tYuiuHD8sZzCYgFlg3pluEvvLc9RP+y4RPzoTliJGu3+uMonDRgKFf++ASMfu/guzb+UzLL
LqaZrWjLBNDOUlzW3ZIiOe8K88a0bN6KbER/0NSXx5GR5jsMSugBmBms4qDPdqWgTJNULocSk96r
lJOexBLtl+cm72al1S/OoNo7uwIegX9ebwAOzDUyRp6lwBh/jhQ4ufTsgFQ5h6w3M/4hMJLglzPD
t9Idi5VF44/icHhPCjM6k0M1+dCw4o9FgdzIS8boFCgQuD39LUxL7YP3kgyBXGCuFSoKMWLMpzr8
0mPsFO4mLBoddx/V2LN0ahZIvaKfRI7QIJHIcekAr6Czl0+6MiJAsokyaqkKcEvNnsteR1tERABw
0aDe5o2TwU8H4Cp33RT31uK3fLWIsmMddkqlpjC6gAZgvuc+50WFL308peZM5+YL3Oe1UOrwhFRx
+8+fis8QsqgIff98Dm4zYX20IiyYP8+yao9kNzTnDpLlbmhpGCaz6s8v+8MoOtToUrQbd7TtbWWc
cvxM40UaPj124v/a4VLXj/oPz5f7SPpbPdXLy6wcKQxmVVmM/m6eBeLZBFLXzo0NODUP90TbNSuS
xpr9rCuhdnsuvcxcuRahYPWkm5lncKVvvudW6u+rkhuVFiUA2uTv2XQ57DXZwZfnyOUp2oDIVwu0
0B0tTuZBCcY3mXqmnU+BNJ8P+WOGuk7znHAHQxLYM5cAZi+Rd+KRKlO7Y7GTbKpRLT7dyW0WygKF
9nTYolfKu+gdgb9z10ob43zcD090ZoaLhCI2iuJX0bbaVRu0/El05AGIad0o0Kj4+u/e4Z0ski59
cSpjEzpt9JFlLPiyqBKr+bCGWLA0ojI8lviHHpzUiXYyQvDvpM+PTi6RHRs1wDBo5jsl6AaeulxJ
9vNvIwQGLnNrCsyfZAnHbXe2l38TxBUC2GYFlQTtBrPy4p9/7ox58xzEdf1lht819v969S8fmy9N
nxljGoNmZtRn4I5oV+kN3oDTfCSIc9pRDw4ExPEdzdSSuyFuL5AU5LfOR01rhZV2r32blLCmUJ7A
0aK9DXkVGYImNsgFIahAhi+v5GB+F0mk08wfvBVyofKTouyXhHx4aWHOXSxD+z3flqSgDqhUxdr7
aZp9omCfbpaIpuQCsqSqgl8C+5n8NO/lBZ28/3Fv/hwsZ7GmJrs4ilkeZG85JxdH643elMndk0O4
LJxC/wYB9glz5OEZvxEwN1opIa6srzb2jzsyDsetrQXdGytO1MBm86XRtV6YiclCNjTD06RjRYkW
2GWCg2rvfbQTMOiK8XuCc+9KRkg5DRcHy84uGN/TSCVxwioPPk6KC1ryzQ3hTXrwGCrXQAz+ZzDg
E48N65eXwGAAmcPFdxJkhZOytw4qggL6OvxMfVzMJli8aP3TfKYfQ7JX0qA/Z5pWEalTB1uMxItV
i2nb2jCaFD1crJ0ENqUHhyXj1qhERotgQNRES/QdK9tfCLq7X6r/3Z8BCrdtzlYl62+MNcmyCyL3
VpJ6tXQHOAnm0Jhn4uHMsxIlsLrggON/FdzHqmMOcPofvoozXQVg+dR3OPaxHBzXVdt1+7ER1T7F
LvqJP9320U0tGCcNB92yOYUezK1SG3dylAseZUPWMX1NlKzIUxAptM3O6AZW77BaVkY/1qtmQBjC
YjM5ity27kZaGFsD8s7Ey2iXjxbUg6yrxHb3Ac0IITNwBnQt4sH7BAAexOzZpzMcObTz6xqmcKsH
0TXwhniHO8mum9UuZszwgrFd91TmXf/UFcmnm+b1xo2ddKRW67ylaymCvKOSLBhdMTFBG63+Ujkt
wWzzssCl5YLaqaX4n5GKQDVQK2RErQ5agsMmax6aWxlvhlccbCX9ACzBoV8to43pl7vUyfyz1H3T
WGR175/1nOXzaFv7+YJplGBwVYFNuDBJs8Gz5Tn2e7G3vCjfpYXmXPIaU99J2cFNhsoVMoME4rlr
WqRNetepaCsb54qmCqqTjmv21Mz584gwQp7F+XuA4Gdkq5TFsOnRcuxCiIg6LPZVAnxCAERPy7TH
s7ecW6ajnderCC3eFyJDnLuGWl3WeU5HX6kxTyBu8wpnY9kaoXWvyoPTCPsmM/2P9raff2Cl00Me
yPkCbnMznKB4ZwQUB5n29pIOT/EuCuIqaAAhpXUbBYxgJkzN6uRZpzxvht7ihYG15oLXQRPKlT++
gyqxeAGc+pKzc0YYwLdwsBCLzSJ7Bdmq/NZ4Tep6OdkiP6vjhJfZ7o//nVFiTF3VfyWU6C5kqiki
TPMcAoKdvxFKsrDxEtpn+k9s7sXSIfVWDXT1p8eOmQzO2ikh7mvthZaY+9EqPJfxqJEYpaGArKKV
YnQ4r7Pa/IhKZK0IZ++KhQOz0Sbfe8CEDwquZVfan8QU05BzKKjqKn1KhuhfN11qJJv5i/1/m6sX
hML/+R8/cpg1crj9CqJc/MWwyvnfba6i4Jf8vz7/MLjSMLHCicomW8zTXUebkpq7X1X9n/+h/gOV
vcdj4rou5vyGoxLl9keQtG78AwcePHhMl8BoC/uUP/2tNO0ftmfYgC/ECjoqzlj/L/ZWuvG3PDlD
I0tNdYFPPUxcDCg2fyU/RbIcoqBEnxOkekt+6ZjDUcHPIEWxp5Q0mBpfdXYG0sbmjR7a/6HuPNbr
VrI0+yr9AsiGDQBTHE/ykKARjSb4RFGC9x5PXwvKrEoKycPTxVmPdC9FwQQidkTs+Pf6qwSFWRng
cVTputpZG9Wu6Jdrz2Sj9R2xdaTPbh6ZnGw9JZWHfm2nlTkZG1uOI/uAUqGCb2SZg1ltDRQg8XUj
0qi4qutejXC95Qj4qtWzGH9ClClacFMaFNf/ykpKFLKtXASoIXfKGOINp6PzqLYNgdH7HuKkUD1T
/TFlk0NAbfERTsapqzpHCqY6wCZMCdtpcoqiSspd0LV1fF9WQve2pmgJY3CKqqLqD5YSqNAJ2w4C
c2hZ9XCAbqPW3WoICYiBk6aGwiYjSJHPcW449nHCKssXtfajMkqzwH3YpuB1b8e1kCGFqBnSTnaD
4VoUI6U5RtW0P3toPiAKOFzVwBDKUooPl996Drtr40dpG1OGuKIqUJ4EAyaYFVSNAW2zQv1Vi1Cl
kwykuzBybOoIlDBvnCLtTO/CaKPst05d4w1ikiBwhNYDVErj1uSYjt3iM3lCsgUljIYXO4pBFHlU
+68IVKSvoqBBdIrDlbLBbQa4cyWlCcoYnGGon+q9+I29rZKu8kIuf2utX+dXea3G048+tj1OZSyP
k4s9aRFVWPADylql6gpy9jdOj+NoG3UyKbheySwuYcpS/lPz1Uxi24ijDGioZlIe1TGtgPkbVG/E
r7KNzJbzUg4ISClypaEpLgP0gl6wUnoyWuaD1YK4YMlv41i2zprWCMUterrcRogq8Q3z39DyqcY5
BKbdpgh2fCrFwjVAQxkSoW1y8JmLEg3sMSCt0l7qctkM5sarssFSdgO8g0Td2UUTq+pL6GvsS6/T
RM1rw2nq0cqfyF55cXRP2iTvxRWVLkEqXZMjbuAueuVo58T/UUgPGKZmVf0DUL2Px4BP0QT2gAhj
RBU+j0PcIhZU0j6Rbkh0ZvAojKZUO7RQCCdL+BUaRX2c28yStMaVYlmVvJtonEoZ2rxZmNNb1LJx
4+w24TzG6ti1TCwPHRFSb32pG6mig+BovZGqzxz3mX6lNIbQjqbvN8aFGQutOco0KIIskPnNg5Sw
yEVnoytWRK2673HCOeAPUW7V0ICkn9qIb/BoCUFTYsYUBUWQodagihjzglmcjHmiOpb9W9fLY+gC
yBya5wIEtbYF/xlJl2XAN7nk9iH9Eq4Y+5aDiNFIvtBcAae7BWiogcUFsqh1jaVAvqLEttSvg24I
yMhlEgfdI5LC9EhxO5lj32jSENME2VQuGGooWX3hkV6n42UVextFjmJU8ZNl4jmTSLX6TSU97KXk
+oVQ/c3UmFGoOoCn6/wGslnXUpMFgu2gmVEJKNXwS0X8RFoE7yVuhzq+6ktfKE6PPKyg3J1ZHomw
AZd0I6ctti0CiKh1xOfOh6+tkdinrJLFtzPVYR7dlJwwtA5qciQa6dDnvzlur8B3CfSxq1Qzu2t0
DKStEQcEo30sWOan/so0ZLV8xgFY0l8AjibTLpmKOF2V3eDHq6bOe33zv5/t/9+IlTfFr+y+qX79
ao4/iv8fsJUaU+3//W8q5H9iK/OqCf7PZV79+vHXrD7/q3/N6prMLGwyp0P3kjVbRnf3z1kdxd0/
sGW1ZrwXFWCq4G/+Nanr2j9kfqbaNrOc/k/U5b+glZr5D1aMJAKpDhcy0736v5nU/2bRoQUBQAD/
eF60/OV33uHW0/uDf4frSL9vBsAovdfVZzCBf0sK/331xaLWFJ4sI4yRbvOi2kaadWVh75Y2dYBb
4vTPheZJS9a/FyX/vgcN/v4NaqW1sFNO/btYLr6ZOLSsKCqFB5WFr+8+6Ae8vlNNtNBDak3RcN7d
ebdIaTHgwQ9zz6jr/jlyTj7+iasL1nrvH1/raoqNPR7fUqnFsqzxGHqtWH3+6CfaRsz0xnccUlYF
etFIiX+nS4q3aXsp/5G2bbbprEE7owr+m0/3P80v5p+/u0XPHSgU5xZdHbS7GJCXM6g6BHRy62lA
ESxVMJ+/zKk7zZ3s3Z2sgsSIH1mIhpR8F6goExUMTS3l1VY5CZEoz/r8Pic6rZgb89192O5F07xY
vDU7zLULoTo+5jcryvgB6gXy17rtkufX5MMwZUK3sM0qpiNvZtyjbGluKOJXH7/2IouxnViaNjSY
nt5GbXstFzLKh+TQC+o9qGE901inuu9ihIPSzTLM1sxb0H/fpQRLybwynj5/fmV+0H/vjf/dtxZD
O7YQipl1293WpcJhUrjpJ6jf3kFtHq3pW6JTIFhGiJukDQvOlTDv9GQ809lmlvCH916M+jJXah0z
pO6WOnxn6psDxJsecIkfrw3tFfWSMwBI79RDZz3DS0d5SXK7JL8nYzHM3uaff5SdMf9OCvnLy6m/
66O9lP/WPPtM8ysn2t9YhA/ZYk0yBF13q0nBQdNey/C7PnSOpw2XVbZVsBVJWXBJnGCwGiUjPax0
vTv0Wrj+/Bupf+cv/ucbGYsQk9hpJFWswm9l4N9Ujzk97QXfaacImmYil3borWevuPX8rYKrT1oV
gJegOmIQYBYeYDJU8OKAvUzQ12c+3p+kyQcd5w9M890QTkczDlsJWELQ9W+BkR37QX62SvoL9awY
uMmrHsANxoc2/j7NutBaxen6oXM9I3qEUVmgu2s3cm2xtAPvLsSNipVYa4fPQ+1/o/D2Ozrd7agM
F32tYsQzXlqKdDRbTvKGoD7IXssZZPQLbeF6slmehgYZR8siNrbSSAU2x+RWdBFM07VohnsWBhey
7O3a1ryUqCYKxjR1NGm6ZlWJT3J/2bTBBQEcS8TyyGHjk+23O00t93ZX7YIwoRDNbqkutLYGWxWK
WPDS4iCYpC9lFj1r8GS4MDpCi4b8WGm8Pan6uyQptjDobRTy+ePIpv3z/qCc6g9zVH3X9EoPIs/g
AMDFAu2W1HQMKnCMnZaTfAgbubFuEzU9El6z1Th23dbvPPPMYDg1FpaBe5gMjMMizx0r8A4QC7Iy
3X3+WieigTHf8t1bRb0a6jaH/JQWpM8cAT9JqPbUonj5/PJz43zUXxeRWs/T2BKFVrplqRZ4WxWH
0Sx2Kh5wfhNcfn6PU6+wiNSdVJMzMY3SVWSrrp3SlLRb1CT6TVQKOz3zCU7dZBGxtYwdmI4kyh2b
5Br15uUoSzelCL74GRZB2axqxa5Ls8RzAPfeKcnnQxQqkkf18KVG0hfhVDIGNl2aX3NEZSFUNWL4
sTWFQXEDweRrt1gEzAFwfVEKpXIbaXQnCfN3rcLkToYg9vkNTgwDfV4/veurrS04ePenys0SbHHH
TI62PZjBM5/g1NUX43uwhqi2YBi4+kRNT4r6W/i/Pn/w+QE/GAX63KnePXjK1pVS6bZy7YiqFhV/
LW+cXC/w3C4w3iDjnNmVnHqFxWA2LSlpOvRjLqRf3IcLzXNyu3v6/CVOXXwxlCNNynLSOaXLmeDP
BmK6M+bTmTChzMPooxZajOGEpE6EpqhxG5kSbMptzW3UdAevO2LVjoDVe/XjHEIHRZMooF6/9kb/
MaZHCDAWN1Vtb1vUMBx6rx7XX7v4YkT7GvoGDvqZLkplOLRRQJao08WZoTAP2w/aS1sM57RL2ZCE
deParQ7hbgJdl5DDjaPLTBZPMnzHPLXGa+TTxs2X3mc2oHjfh2shRioJaSxWpdeTUt/3OgSSz699
YpbQFgPbzk0/7vWmcmtbf2uzdqVX5lvVknzV9TO7uVPLuT/OFu/GYKOGlh8WUsFKqIqeqScvf2by
mO7ztvZw8iOpmKCJuLZMu/KccvRAIhkKWlYpuWo6YOP+6APO7pXySaTZdCjUSNl0EaqjuPc18CaJ
eis6RZzpPadaZBExmhi/xEGSG7fP+20hlZeeNt1QfoB3RXPmFvOH+6gLzeP8XYN4bepVdpPS+1n2
7X2OYLCMxjBZMx9l6HgNepsfIgybi8+/8XzZj263CB9T06d2JpWNO1DWrlQyHF0MFM50oFMXV/9+
F1PFhrFqpdpNzAhr3pjMcm1N4Zmrz43+0aMv4gTFPyXJ4LFxORAI19jXRbQZbDC27eH2a62ziBZt
ZNS6BYfc9eH5OtTiAiK01OTMpz7xAuoiWsBbg348WLVrNiPGu1r2nHoI9xJTvfr88U90V3URHKxB
4gCG0zM34ZAJFahuv1LMJe8tK4iPtV4Xd5/f59SLLAJFbiYt4LaqcstJe0iGaqbqu7A0br92+fn1
3g2JXCIdUqVN42ox+R0p2EF6A/Vcd29nrn+qnRbDmrMcrfWssHIjIE8HXOkFxYg4JYaFomEEm2kv
nV/BVivLABqqn20aNS4o0qhsFF2oSKRmwoHWoMzG1+3ksunQZJNIBYjRieQqDS0P8CJ8wcoYJaqR
yOrrWs1cIJXjrq8xvcgKGafYwHgoO8pxqUgvkaJYKu6QlXmdyR7awQRBjj30VG6YRrX10xSNCizK
bRTo0IoK2bgqAFk4RWcnuDR6eBMqnOJXgRds7Tyyr7Uyvi1zOdqpWu5vPURDF13TtN8qTQKur1vZ
uoupxio6JcASw4S/3JSN/7Whqs4B4t0X7KpAr31ZUBVg2fWOkmceVCr9dd9yUHXmI34cDdRFIFPR
kcbCkgs3VOrrAEsmR7GSh8Eyvn1+/VN9RP37FRqAh1bd64VrzQTOwKaEyCwBkyK8CnZiMKczM+Kp
sbSIasMUpwWHRLVbF+WN7enXNXaAo/AOn7/GqcsvIhqGKyxAyr50jcrwvgeDFLuRGZaYaITZmbB2
oqWURVireykZR8SaLiQGyHEgVK0wfe1DxCNsYj9/jRNLd2UR2URQWFTxdYVbmXV0sFNLv+Q8cfyF
tbXtFH4FnbDUtS++0CK82XriNxWsJ9fSteupGGbf2OtqzC9NBubn73PisywNvMJiqhs1YRmkY797
0bSF6ti+b15WDQv6z29x6rPMt343BltNjU15bISrhpTUq5r2w+TAdC2ZVgomW++/Nuf8SRy+v43U
mmM1qsJl2XYYs/Au92qKosZvkf3VWyyG+mSKMqSCRLipKe0GDJXbqDpKiXfM1G71eWOd+h6L0Y5m
AvIVJ2dulKygvwXRimL5zy89x7wPli1/9lrvGshkjTsaeizccOouoyb6xam9+/mlTz31YnCrwyCo
y5GFSzWDteolANgtYtCopyzm8zucGHezUuh9J6psafJG5GSulFDbCngcxqD8kDb5VrKRhSvBmWXp
iVWwvBjfGrnR0khS4WJXtsEefuNZ0y8v4Ow8M8h9K+p6tL2vDW95MbyroWzUti741nHRHCfbHFe+
XYX7PAnxmK5Br3zedie+znwe+77tZM0iWHWawSq1NeAIDq9AJpWrflSr3dfusBjiko2kz9AVw+2L
cGVI9THLrK2k2r8+v/yJnivPP3/Xc/2QRy2q0XDrUeGQKg7SzWAo5ZnPcKp5lqM6ivTeB3LlglW7
SkrjKi8bcGrymbY5lSiWl0M6sOVSCwVpKkRROpVUPpXHU781Jzxsa2tXUvtGJrvwz+1+1HnK/mCk
z9q59+2F55YVRIYl3CG6ysQ3Py/WshWvQB6r2QNppnVdHEE7rCARDOkvVXtNtCdZxxhbHJjVnPn/
yotwomLROxOcT2235UWE0AM0WnGUmq6F65aAW2X3vyf7Aayu01T5XvauOBvR2xuzjA4x/q9Ztcpx
Ae/1ehWDrMabJirns5NSZGciyp8p7j9bSbMXIaXHjJ2ikSR3rYFcTPAgFXDH4REH6SET+UpgqFzq
L1lZOaX3QvZhp8nyqqyaVZFe6N5wZnDOd/voKRYBJ9MboG84Kbiiu53ajnX9tDJzjtdEtg2wA1Hb
Z6NIt58PJG3ucx/dbRFygFWIXg6RXjcdYJGq5qjMgEU70wv052LSBgebc6pVwuIVXfUDpYb4gAfF
eNNUfgUcHoi2YiAdS+o7eMY5rpnYDIKc8hChCX8DXvxhSGdVUDEztyO23EOMgp36/zdRNiW6ORVZ
nl3lFHDrWBV4Hr9hVKFTBFNxpkU/jhaavQh3AzoGo0WnBkAt+K2qAXAjQGZnes3HixnNXkS6KUUU
JytK6qpj4DujobGzAP43aPjpqn5/ZpV56i6LgDeoRYD5/ICq2YCl3La/RLkX/aOYrDMd4VQbLWOe
WedaKYE79lOqiXXpKsLr7EwTocv5uJPNP38XrsMmABIx8fStqjeHYJiUe3Ah1cGUMFYrktBn3VxD
zOskK1kjRKUNi0S7wvakutAHKdxRtFYAT4JLMZEsuBzrSt1aYcBONUyBtGDnRt0wHs34X/Zo9Xtt
2H8+Pk41yyJw+glGAG3WJS54nBU8PYet3fprl14EwHCaMi2p/NiFEAyRt3kwmuT580vPoeKDQW0t
AplpoUWhhit2k9lAvKfay6LywmjuzFK/6qJjOsQvX7vTIljJ/aCYcku+a2qrN/gfEbAYaiMscQzr
dOUlxfPMmPr8Xie+hbUIVVqSZIGu9aGb1/j2KcgMKa6QziXMFxLv/z7O16xFlIBKYhR4noWs5bed
gcXMgDGrcZu1B9FsU8DxkglgPPxlm8rOG4oD9sPrgHKfJugdTTxaerA1OBSCCob3R4B9970kh5i6
P8Re6ljFk9lsWcuDc1bvva7c4Jay6/l/SE7/vIXim1+Ld9YiJPVk9yNgJok7TPIreDUqmnFF+tpH
mD/Ou6EME1tRPdgJrkjVy74etubQnAlBJ9ZF0EX/vjYCbV9IcUblr+XiYqwr9Ur2XMqvnHJyI8o5
PXFTtGci6qnetIhJmt9HQYypEut6jDz8KMSXTD9zFPLxAlKzFlEjgYUH7U1QzyQOEFWApYN++Fr7
L6JGniaZ0ouBXIkN+d6m9fcFqbkzn+BEo5iLwEGyLktbqY1dLS+PmRJSZu///NKDm4tIkeUz0hWj
UzcOEvxP1c7ewHwpN59f/UTEMxexITBySwydSsSz0m8kyCpH0v3HVhuOZqThMRb/LLCo+/xepxpp
EShwAhBwztrINYP8Aa215IQBSdivXXwxdr2pt7QeNwCX+uBx0wU/LEyIvvh1F2M31mXUfUoZu0pk
15uuZ1JIbU/df/7kJzr9Uk87kSxE5h1SUV/qT2mUvepGsgnULD/TMkwgH09rfzRP72KP5xdxDKQm
hKeE7azZXxEMDPHYqwejtA5yUjlheqAGhb9aUyG5CZonQSNiFrMa/Wk96jLlNdItiKSVApCk1XYV
cqO+ftPiBy6STKWjJcaVyoVE0xHU230jWsqFx0PXP40SOw/NWIEOXkEsEyxltRi7YRD91YRLxIPA
P08zDkB0IbrPob0GlVKQ5+YnU4sUrZcPzC2lFrCd+N4JOBWmDhZKx7nhyO+oWAaZKrzsIkng01O/
ot+wSb9i4rC89jVU7kwRULy2lfhwVo4baBSg1+eGpaME+o5HwFf+Hv09OtRDlY6XBqTOFM+8OzM1
URQU4EvybaVqDpdUhngNchuO1ZHfsWQdDvjBwBDF4ndpR7n0oIfDDtV2RVSsi7peUVIkvOvI+yXw
SjOVR2a9Ti4uvERft6HMkbznAMu+4ITe9vz5hH6eC0cS+GmX3ORKe0mC48mzg1UbH2PlTknGtQoa
vKX8QknDja+KJ57Bt9mHBvWqrQAOK88VxxOAiV5ypd/ner/DvpOtRbCZfX7q5qiKq5ocRsZOsK1x
05JBfUwqsr92PzehMsgr9omtvG3xmpkMfOblbah9n19yhmFmcr3mUYaxW+GiNu+trFgcSV9gUiuv
eeHPx8apkLGYEIKe42vbNCK3juDBK57x3Sdh//m157DzwWLvz2h5NyriNAD7nLEB6XT7kVONkWZP
tHU+4k0QYx565jYnIuxSrW3llagQT0ecaoi5jNopWA1PFGiXtbzr2mKLneKZSHKitZba7RILzjij
5MwVbaAfrByZnD6Y/ZkXORGnlrLtoh2Abcz7a0SC94FP3rkt93GTHj//HCeku9pc0vB+hVRyLG8Y
yEzdjPEQUJiiVBSfN1vMhzaMiXnNVMe3vUzBl7bNNdlVmsfPbz1Pdh/0hKV8OxkadE+sK92y1cWL
Z9fFQ6GnPeEJwJCGLP3aasdzereT77mYTSpqg0CGiNC1jFC+7G3DuJUVSvrHqc13Zi7IXUYlSg2v
tSe4f+B7pgrOcZqAQYczWmzC3LbO9JhTb6793eamYHNQQQ135SgvjhSMJNcg5OT7MdZNOGSjv2mj
5JzG9sSAE4uVo4VPiJjGKHM1K35L6+qxtkqYk8ZKzoMzffTU+yziBW5cU1oh1nEVvMCcgvDkyJFu
rOq+ll0K1sFxKmp+JhU3L+4+6jaLJaU5KKNnDTG7c7l5zfX6ureHDUzhG/DNFG02uIBjJZd6/fbz
bnpieC+F22DV1dRIxsSN+/wly4ofqax+//zSJ8b2UpKtBVUtWTrIpEJpLu2WjS/GMJZoznSzEzFw
Ka4eWyluIujDbqPoRx/gCxPooUn8G6MkGTip3+1sbM4td06sdoxFHMkjKBQylHBOZ/b5dJGWhwCB
L38U41Htf8o46SXl2b3XiR5nLNadimfhrmXroRtJgXlvTLX4KaJM/i1RgjpsgFtStAr0PqSyRdVx
GVGgTPqEMxQFxY5nUa+sviJdigvGtuvzbu31QKCgC+rhmQ3bH7HXB/10qUSualg/SmEHs/OoAxkM
Sxgfkzr4Utkta5+xmDbzKqz6oePMNi/NDOPgm9kumhP5czlhME/+IMMKdpTAyx18RXf8hJ06VdWb
mTnk509BhfkL6wt4eayhUgqC79q6IytVkCJ9k9vnrj0zU5zqrIugJVJTLgzguPPJXkN6K1op9ZnO
o4s/W7aPWmsRpSobtCiF1pEbWCk4p6bEBC2HaFq16l5oknmri97aqyJ+ibW63Vq2XW0AScgbpU/8
HRTcu0o2ZQFhxIIFacm4wjcQCPFcRpAh51ivM4ixYhhk7MfUwN40gLUfcvi7uI5RnZ3VSrqegkjF
h2MctpB1rAugYvk1uEdc9/An2TW5lToYjvzMRwMaJZWhTlkYzd7O69egZ81mqUN2EfVC3VVVpV2O
LAsgb0nTRaNM2jUe2NMWftlzHcF7CtBnXiC3k77p9ZDsYYpUyMkpZW8mqpfwmSBrPwUVa4q83Umy
Ha370OacA0ow9BIqurtK3qIY9rcAMbrVqAtQo1ogXQoQj+u4i4Hsq1lMG83gSVDFd7msp0e80aOC
OojOv5UTzH2E7D35vpquslRoj1EqsQdS8CbqJwybB4lj+jpIJNYEA2XGXkMnnfpbXEuT1cSBpgPi
5NCkkEpyTbs1Ap9dQ+tpwHnx0JVhqO0p384ukCma5SoGgszBp3ZBSQFGWGX5g/z2W1z04UENMTUF
eKU8lPmQ3Mh9o13ZqC1gPuMvKacRblvAprobyAPNrm+Gds/52f0grHodjJ53HUjVuNVbScw+B9ll
JMEg51y7fGQPZmbkzwvxgxp4ZTfh3bMNUzvc6Q3A/dECgRtwjrKJx1a5iRoO+HvczSJEWZwuNc06
8/1pU/TRk2SVr6Ysh44J9ban1tep02SG7B1lE3ebUqrWYTMeAlBQamfeU9iyw1X9ez8U6WaMCUq+
PzSrISnvTS0CZhuBbzKFU6sd0UELn/yu29gFM39SQqzVyLzZ+abEp0sk3Vtt4vRnwqi12TeF3l5J
zY0VgrAZj1FmbCHb33VIorAqvfbG5lIZGmkVB9Mb6i8dqpzsTt7W137IHFQopoG7vbbV4JWPBEhf
Bzyr4cHkb6qeSpNsXEfldWbm+7oWTkUBgpZNAGYnJ+A3izjfyXbiyO3T4IlVNrxQmb9uZAJtB926
itFRvbSTuZPYSjs21MNU1Y9Tz9kYmEfWUXe9WsJyLDaiFPtS69Fnpt6llnR3KllwYWfdOuzC8eB3
RZw4I+dnWDy1V14gpFVoTFgGqHve2lLK3Em14EL3jVWbU36fvGDNzIAUm4l2hnnqGNmDXCvrADya
7kkrYdg/OuwYoAQ4Nt4ghgdpdjx2Cl8yHPfzr9Ihd/i1rqoBz2dtW7OE8eMbIpMDoGLNbL0rWJCO
OOLpFZ5sOE6V0UsK2yytOBE16iOps76r3DFR13WibmpN28OdcKbyImPrYbfkeUiw4Qi1bsz7Bgyw
gvlxOGwLL8NCoVuJerrlb4zgvqlfAWisBooyeY8mfaqs4FJOfw3S0FDQFqwMbVuov2I/mtak7bLa
3nWivsos89A1ozE/voEf4goMLOS++Iavr6rwBsajEiC841+rrenUUzht/NTbA+NxTDrUILwbvHlU
Z6ABk/IgU3+YC5Si8xcT6tGSZigSpvb0az5CfBGEsaNPiTOl6UqegFXkQCkqzDPb6qrKRhmCZ7Yu
FP3Sg08VUb9PSLaOgU5v4WSL89xpxbHCNsyMVS+Ar2FgtA3obLmn7UerX4dteBw87A0qZR/FKKJa
gqivb6OwWid58ruJ4wues1DiY+XhQ1Qx+octINtDIBJv583dkJfO60tb7dda2dzyjeLcu2BXixcG
R4WqPf/IlOpr/sC7fi93RXHnhVhW5BWkv2LubwmJ+1BPqJur2/mDQXbv1yZm8I3v/SYji88ItaHa
Wzk01EDge+FXlz103ZLOhiPLisr+Q5BiINo9TknnOTgurZOm2PPp5lWKb7PzkMcX2BA7pcpWihqu
wvgmCA9zn+mHviYZgK9nMJm/hF7v1Clmxv/DnF4NgHzny1T6bdHc9pNrZgVBvL8oBqL3eFDxFNRo
MZwcv0ksI+Qk3ozefahBN0O/HxgdvsF8vPRXPfmbjBKwLvvpl+2hDxPw4PV84uU0ueLYdQDZTHEs
vH/nsVYML0NqXA5y/y1jKmk0RMqB/GPu8OX0rTOGe88mLUWETeQ3Lq9PT7H6jZKvdZ5SX9jJ1zQ/
1ApnHm7zo8w3iUsWR9I6S3BxtaV9zGZ6MA0Ug8a+Tp80y8T4rlvxiZtJvOqmt24BMUdUBYr4DVip
A7Qa89zvc7tjfuIoRXTXJg+BmG6RCO+TTD3klvlt/kRWY75I2vRDVQBSGoVY9SNubdhe3WqEAnyr
N6FlAraM1dAJkmHfClj8Hkk1DqVCrRk3epA9Z7207uXoBhTMTaVEW5Q3jxz1kPq3hlWkxhxOwr1f
K3oDKx8rhUy30CXW0l050EWzONubcU9kMaZ15wn5qMBCk0ZP5qVZH1oKiJs46B4zTMBWCM51p4wN
zGFSAq2ilMmD4ZMRCuh/6mTvpdTHMCFsgbMEMFCU7nJKxNrCo0fV2/tKHp6AYNxNmoRSt9oWk8w2
k+Eb+4HbQ+6SWU5TtvCNhNRLYo/f6sC/SPh5O3b4LNZVe1VA0xrT8RqDxW2aKS/UST6ETGVIHeCC
6cXIUivZGIMWrFBpmNcY0VOHLyRIZkimjaJ+ZN7MHsi47tuw2Q69fRVhT3LIemYfbHmibazJPbxf
ANKsm/yfOk7Ru4Gqfs0BJ4gPLO6Vm9I20ZYJuKAoj2unLUd12wk/WoUayxfOEYVjGQWTlFYVPSI0
L19XttHtkKI3G6WZgIhXME6omzAuit6EkotN2rClFggrTTM/IPmm27Y57LFSwYbg2Si1la0Gh6rq
g3U6iH4P+3S6V8i73Y5JkF1k9qS91HKI4TYanNRRRju8QJ5hoMKAinPvV6m/A8NSc47W4H+rdJl2
ZUCe2+Uhhn6lSEYT1GCiodTSgycTuONzT8XEhZFzmhzPELlVkZHjRU2ZXgeBHXv7ToFyS3sP8WVD
ZS/j2hymg6ylxk3izS6Fki79zLLWdnJfwQ09pXAVe69aVrfwRMQ9/XrYw0mNAzwXQkV2ppzC5CmA
qOeUVTrdj/YksInop7famLCktpJiFOvGGORxy7qZsj7LAj/jCEtiq6Iyv99iYe63Th4Ozc9IMpFG
lJXRPsJLS105rvrfRSVpI9psZYAxrGrtrcXGbaP7vt1vwlJPNq1e9pLD1mzYW0ZGXjnq5ZQBHFaH
EdcDVBdxlW+BFbdXugkNXAEbe8RqNkP6bc3iH5CRtI4E2GfKdt0YN4mTW39caUK2TFhRre2sb2/x
OarAEqYtIvUp/4aiBF48DiFObOa/rCEjRZv2hGANzCBcKAmE+88hyOJDncw2J4HWXEV1q65NiWlg
BP0JwNbS155XKIkD8lDNmODT9s0oJWNbq7565zU5VEoNzg/p4Hkf0VIOlKqS2IzFqK5T3RrWSdvL
ex+eEUgc/H4GIadrQAo2rySLNa6PCT3exohAj+pGXCt1rq4M/vM70Pr2qW+n/ipF/reVtFK7CSsc
rjALKKV7DZPYN1WvfAB15XSZVmqdOFCGffhZUj+uMjJDKylhupDspHGUUCg/2Dep39vE8Fa1MShX
qS+32MFb1gYDUAUbUWwbFAsWsVTI8tUwaITvER/i105k3lbWInEIqi7btXGuXoyVZl1KlT8Qd7Tx
HoJeeUd5DrXVKqlTfJZqbUWJdrEeG0mDGAyaH+9te5XUfYiva9jKzwqeQZu6lroDLKP6UQyeDHM0
DyGqyt+VMPoppyYu6WwKedn6Ksn1CfwlFEdDaXt+k8qcScP9MIU2CUQ4I9ziVbs2Zhm9qJlCtKTh
WLXGvNGI7yKrW+usToweaIE1Pchqz4opo4YlkKZ1miquXwkbDjMzHaNotOOjreP5OrG+TkR2G0Hu
qwZ155VspWq1uo9a/RgIb6PZ2oNtq46RQKItJkGJL8uOwd7XLO5l7Lyj0r4DtnTESwBxkt/fsoD5
nulwujV+zQlkc6eq8i4wq1tLh0NqdKz3sO32y+n6vzg6k+XGjSWKfhEiABTGLQhwFMnW2JI2CKm7
hXkozIWv94E3z/Fsqy2SYFXmzZv3TG5/yDX9AI5+Hyu5AUXTTfZhzOMN+U7oHZkPhv4PXOenS0gX
Q5JZ/TK1BOlk+l1yEPiF/jR5hFi6mzeo8tmkn+Jhe4ieqnLdVSyrhGVre3t98HjVYu97/psvS6r1
PpqrzGYVwo0mAKMPwwBxNTVwTFn5tV/bu7amV8+tL0NbvPRzsydDkat9aoxQ17364FmDe1O1SA55
7Sz3JtG9Ewc/sysrFnoAK1McTHukWhhizTjXtd6+CMYlMETX8U5+rzopv53/TEDrb6Mg3L0y01u7
IW+b9IlVpGKXkkFXEC49Ia6S6KRdoR6AcxiyCw7TD09kf2r4whGgvw6TafVXjvZdLdm16O29kyHv
m6DHGnMoAh0S/Vy1LDa747HdXIiDs/NlAW8Fwq8a3xR/YDeRBedPAFQbF5p6hbSQNGSIrmP1A+Yn
ISd5yUEkUPrXufiZpMNDNJPMro6bEWucIIxU2T9T52eyrrtken0aRcpTKt3D9rl7pSwC140plVrd
e+l9Ge/y1Q2bXEy4it33ueP1OVwpweS7B8vxDoQt7FG9n/Ky/j+8e4golH56vCBmQ3LftorvO+6X
X3j77VXrZvtY1eqDZNDzUPH8pmToP7HYlZ8tt3V+XN3Mj3pa5S8txzmYo/qUjNp8cpS3OTYHKNv6
AzGWZ23ojloxfw3lRG72eHYIOlDpOkVypMujps/2WxZ/OFrZbjGSv+U4ZrumFse40TgQAOjy3f/y
THwJBByHDX4FohCm4nPsSu/isNkTxoC5g97xgm4uvR2Nza5utwJ2yS8anxdj0UUyomySDTAFDUID
2TRUH1M1gEqUFy9db7mbHrPJ/l7gDtdWfRCdDY0iKW+8pr0/5nkEdIySfY2mIflDzMkY4C7RAqw3
n2XaXHTcl5BBwB6vLeCI0es5TMUm51iYyQuQQtFQeHagOctLy6zB4yRw6ZXXuj8PRJHICaKwv34l
6CM95HHUkuQO1Rq0XNtMgZu4j54cH1y/Jqxc3YQBOLWBf7c9fZa53CvTOCdGvS29fMGqOFYrBAd3
8j9y9ti5v5mWjjatZzVeALkT9dCUjwphZ3GMcCLDe+otCAH2mVxKktg0DwKN/+6u672Fw2Mly09u
OC+zayIFFCMxwGRSsL/zULXza5PIBzHZVzxiLSEaSEOlW54yc3m0Bv+gF/LHa5A+IVH+Qq/5xHvI
aoN778vxw/apxXknMuW/VK59tBv7VFBlBosyJj625GVJ9HsyVceMAPUp68DAEThzwH9p89iKyF2U
RELpnp3OvQ8U8UGWG1dv6r/teQvc8611Vw9Wf6yQqo7Mm3WoP8w+UilJBknPw0BhDDaCJzpjbtBH
dW8RSz1TqjgasRjOYn8LvseVY2o8S4itPZ8OqKg4eSCyEAjtaNcPZmNJ6L+ye9L8xY60RvUYp9RS
Bj4YgF8m8Y3PmWenkbLyv6qY3uDwlFebTEAuANO81JsDjVfJs64twnzQR5/1ttEw+I6o+laKRXxo
Q6PeZ7Iu/zm+Ks8Idf6bnA3zlJiqDHunHT/dysrVjrBhRw/U6KTfcwd/U1Q8P61Vzm6AxAXwrYpt
ZDBrOsue69KREGOChOS6X3yq8qvGJcAoRXcVk/sc9Peg6uJuEzb8VPTUnnll6gzOEkJTjHolNoIo
5hEjcCTB8bJY561JMJreehsIu3mMHaudg2q0knfKhunZU32NkjmqwOS4Iobd+6K8cJ9GM+ne9XEl
n2f2jFIGMxnK+anNbQKTV1vEa8AeVHmmT6H7Ld05Kslm4trsxnlnwbY7ZEaNlU2OfXoRraOfZafa
c0vC/el/o+Vsl+lNCdOIiN33wqSfipusfAIBp5b5euaCeMpX/baOrbvTDRKoubzKJ3+tvD/ZrP8C
/a7UrvHyZadAyWYRAJhJUJ2Z3d7vIGVQsRigLOjYfITfNjId/MbwP0BWeDqhwEbMlLH2OWiXWScR
2JV7cMx4RSEqu8ekgL7YsdRywA2pAtln2hHy4RJ5RY6/j/8bNq5i1iXZSqHpMR4KY9FCa7DKk8jK
kuQiNp9+p31ifDjSngnur8y3XMxyCLR8KR41t4l3DRixm+qWb2gniFi8gvZhJd86hEqXfRC20Ifa
BOWiauP+YbAH+7iQSXfruqS6Ybq2z3lRdm/jJKzXrhnah6XPQB8lZRzY1thEQLCywCNCNtIHWYZW
UQvEYVzYq2cViPWsFiJcckDLGPXUZV3LNkfzzZvbNSgJs32o576OvKSoQ0UoK4nbpCeSR1pedLZN
7jBf8NBb/QB9q0GOgDoRVNBQQa90cpcrV0emdGlNnEmcUl+KjWaXd/+wKBH9pIZ4IN5Tp+nw2I15
00obp2FfK1hDXTyvd6uKiYZte0i1gZkSFRp08PaynS+a9k+ezA329s7bYZvuQtVUkkD5BORbiSxc
6hZ0s0ZMUa8rU+66mUBnMbLtqNcaY4EOV1cgqm5dwljZ1XNN6s+77rjg5P7HRLQa8yhXbrNffM0+
X951OsjV/zvHaRZVRspTwgggdAxBnm83KZ67pHlEeF+DdSAo2zDaNnQK3tE6H8YdcsdWG2VtMI0u
3fWWtOk79ABMTboPZWqAaeEr8F+bs1DxPkKbhLfRmau572LX5jNN+qs7uRPgmi67+SVihkbYcCQ0
ALHStd2ga3IPCU84n/a8MFrM9SISkkpRMMT51fZNGpE3oPZVP4+kpyiVMDfq4y6M+4x3yOC291iI
2A+GAUs7Vh1ncl0Hrta6vwdTA3jWNqizU8IrTtPxs1LJcjDgMtLi2iMBShRQU+csgc74PNARulJV
d2GxssZYlc4/rcr7s1AapWgcX+e+/YFnBjCkutZV9wRU7NpL8yVjHBhVa/EIIvhMC3cds+qnazjT
KmlAtaGSBoZZh1LC8rZai6TbMq9DzTZBG84SZmHPahVvF5eepROxujwrTQOgnsKIJ+y29CT7Pmn/
ssYm1wYhvEG8NH8K6ufG79ikiSPbMY96PqaBUdoHnp8/WmJHhW9CYM7ucKLutbRRTmM/mrmCqzk9
Lq3FTATfkTWtvz1sTF3eHpmMQyhE8ey2utzNXrqS1Qi/yN7YWtnqnfK5pcbRSzr7bCKQnKjMh3gd
FKmyVUcD19NDlW9Vm7xqUAOSsn0rbe9nluJkg4cBx4daFGv6LnEYHHerlNxQy++8pqCWE/Dc0Smu
43YGIyC0gW8qYuQBs9M0us/TCEtZF4iuTvu2GgBKKvWtivmzSZb3Ua2nbhZHqH3b2eaCZslv7JL9
JIv2ZE42yni2b7vGeXW3i4PKWe1yL/snjXoIRNbuV6pa1EgmJh5SBTnXUe8RBZtX+NG094ExKqPA
YxXLvZHHb774n4YL6dk3jzxVDFhFC9SAQMEQL39y1XPzfdHc36LPf1tuMrNJ4zlByz2Prn8WnXiI
J5SXbJXJAza/KiT1du/WLsD4AQIKpUm4dB2r1KR5RlC40l0NExm6IiWG6odLPtGREje9m2zno0+1
m67rhDWnxnha8mkAfw1UedTsJ9KkY6YAzHi8ns97uPLnvCRreq84P3ZLX4OZyd2DcK2f2kefb81w
afTb0iIW+K1zBwPeIBt7r0ObvUpP6REcJfhH2fK5ORDTbL5PkzjQdeA+sRNoqIRIb2PoDlRUZY7P
WhLT2SrvMfNyAAgzDsOh0VuOsvpqIWoQRC30kO/TeainaC4Ytmjarcz5gBhFHjzNDJ2m/lxNZFRn
7tDdWz1EgGoRuBkgWzPkbU/6Z5uky8gHY5c5w/uWf4wgCht7mLP54KfcmUM3uuEEiI4bGL5x3Z58
d7zKjPKyJXGYpz2R+O1q98dp03Nirq9M6246Rn8fDxjUgbgk4MR/tErjqWdHcmeW42cMNyJwyuxx
Y1lBosrPreF9peyy7UggoADrqqdusu4OxKWgNvVbuWGI3WT4i1LGqvHqfKw6QG8xmPjoFbwkO42z
DVsidpsBvyqoIrLG5Mae6E/BEBs+T0HypnXrW2UteRQvpCOmDUS7apt4lR4mRKcYiptVVM5+cbV0
X7W86SjvbpTGDC+k60VzVvzolflO3dTv2CAto5Wo9z9zk9fHJk2HG1GrgDeGqd+3el/g2R81OE/+
n0TM3dHMxCsHEuxqNff3xMCbARmYYdeyLQk42QqQLV1fB5tuIS3EGs2W7F9MY/zLBrH/ELuuGXRT
1gOoMMR5dLU6hEuNsRi3483T6jvwnjmltxWkNXdoVw6qyCEVyRRRifpcMp15ZrpfkFZtukjcjV1D
F5TgZ5ik8ZgY1QucvSVIO/kvTxPu5SneJbPozlTuy50r3IW11dvPbgUugbtbVwGJYwU0F6+9OFLy
9wqtPPYsVUdeyXuUmIhBOuPBE11WvLOR9n+JSvuQM4OkKkmLl4w1+KjRXRSv1lchosd88eKyCSnP
k32/dO61mWE+x6b8Oy3sfld9UtGPpDWTi5xjCLDYh6a3y80YjZ96rmBY0sAdijmFv221Ld4MOUXm
JHTEnOKiJsTKyeb5YqLB083RLQY7SEVKjWLTkuWTBdbXt1BzfDyzcz7DACPqcDcOhr3jQK8jncxv
CMNjCnbZ5KgnOy4LdKAa+8GJl0g2LoA3j3BDg5rpSR/UEHaM8RhtWzpsWbGEHUAvbkaegGIa7JSv
fjvfamIwD/Cq7ADw6nvTY2BpjcR/hJVEC2+iLXfMGvFrrCfBE3j0usnZTS4jTuo4gyFg6v+KreJ5
KUsrivMRVlQrmpOZGF7IkEbeM/4Hq4B9xnqzcLbWVD2KfDgzTz/ktmKXGVI/M8Fz6FLGKUo0bl3y
jqwd7RvHqKgJaGzL+UkWydbSoO5Yjp0D5wL93lqzFRDy/iNJucdaa4pdPmCPWV3qxGEF6er4+i3b
CN1cZk+JPYkA3jxvHM6P3eJot1x0sOSlj1G5sgHsZq2+J73e4RYf3+gyv/IZZ4Q1Zv4et/YvL1HZ
QfXZWWTNG8ThryRBfmz1tN1VWUun7PcNA5EUIXLq111PK7wzDHeB/jH/NUyKB79Gb4deQVMJxy71
8olpKJF2QC7ToIO0cHcXuu1h4jM2xGwESvCGKM23dnkdL/TLYx+JDmRznyQVHx2AbOkuXyLT7cgV
QKSI94sPQ68tkVXqr4Xv2WcsHnWYVOMayp4XEAOHcaSJ7ECeSbO3c4+Qcl3+yWqPBPjYn6m2FbcX
EExMtBTfyCUfVMrvKETUTUuJXp6YfwwNdTtNtjQpvWB4jyIZmIIzEY5cfRw69/ekhnRn9uMDLpl8
19lFC+WPl0PXg4S+QqeZDP6Y/gLVFJqml121pgeSst3S7QyqMUW2Ip8+bBH56Q2g+CSl/laUjYpq
T69DXyYXNwf+qCutPNGzNI9dJRyMV86TDygpglFZRuxI3dvG+TMMgoIpV8BuTHSP1MGQEVvExq7N
UoVNM/EijEQgR+RMg5S/Ad8RceKqNO6mTgKIm28SopmLKFvLNFgqmXxAQWpR0wWiTqv+5TY1S1qq
36nfVoi/DRMpbMIh8kQT1sJuL1ZcIrdNhsmtoYGM3YCfsYY1Hn1heQP19KlVuvHYxHESWUNcPVaT
xW0fm+PVcNP+4GApDV3HGQ5yTnFCzt4aFDhI9kDjpmeE6u6eEdp30PrafHWRbhl8dMDDLLImtMT3
3+cciHQyYJ0f0TqvHREt0WBU4tSWRRXNTQttIOFLC0GjQsXKVZg0sGXNmRowacbnWWbVeQArvR8L
Pd6Z0Do49LQ+QmkrGN4lPizRtQvdlru473vrgf5wueupCWWrk1O3g5dRvCytIx/rWR/Omj9pQD3N
BPOGK09JPPjv5kAOqV30VlgmaX1o1ql4XYdK3xeJV+wnKASPsQ4XuWOl8O63pjj5GtqaFgM2SwkG
v1UTv0c+DMVP2sVOABtLfk6MEfZp0rfPHZorGUTtmAdkCWPjUCUDajGanLvV3O2lLBZmQVN/0KtN
SNQ0D5JF6uAOqY2XpiejKJ4HK5zlogDImvmXG+eY1qSZhktdT7+KQr/gibjFcLCY8C6PUlAZ2trE
WwLK94HuRf0B3ODfYXEDL45Vf+pQVCmFxvKbmbiXnJ3enL3fqjMKjjUXPbXFZDie6ia3P7rEdy5o
owLGIDI08PLOEaHeOOIxGYh2M3LZhY6PDy5bmgRUkz1GcOXoliZPyivMR3KaqKaZ0MeeSxUz+zdn
Mf+uCd8x2yCu2GfWFxaDICWhyckO6wr0NyMjUFjnhhYdZpNSy9Bul9k4TaQ2hmr2pmDR63kXi64L
PRMnjWuQ+9q3ODNnbZkjt7C8veqYUSxpHHPCFbX9sE41YLfB4VD3By/BeNYt197EkZfrqf2rX9b+
AKx9eMs7f5OpYjEe62ZeXxwoMg+w16u/IGSaF5+O6Z11T+9xyNY0oop8K2FcB4VZVIex7gxQivb6
wEPl/1Z5h2ShLHmAYLOEHNvOyVskPhlLZZHSi2Yf93J8nEDVQrUfUebrdGyfcyZuT5X0vVCHp74z
Rgsw7GobB8OxxJeyanOPtTCNEmPJd46m0fvWhKH1DJ6+bJ2TbCKFPcyTClq6rPsjXZsdliJtXxs/
h9CBBEdWdT495wBho1lp6YfuTuKejJXzrrJ+vDV+M2Nj6Rpaa8FDUhlatFSl/csdJ/dR1I3+0vap
+21VovuKV9d9EJgPHudWWB8KuPZdQagInUpnPlEl/kvcDP2HZSfrAVNjc/Th40E+Toc97rHpRbb1
HNkVU0PStJQXLiZQT73su+NQWmBZx6Z/b9jx2XejTQp3nPcHw7bLt1nX+5MA6XNgpde8Vcx0I7Lu
xn9WXfYn30F7iR1ZvVcrw1d9lEuoT7N46ooBoSy1k10rZguPTjOHiZVyTBZtesEtUbDeBEbP6UTy
nrt2zHk1CyNgUmhDxyuYSrBNcCH7cDh7LjTJrPTnl1l3mwOAEjDJ2qzpb4zf1wfW7ev7ZjYjCcbk
tks0uN+B9ADeeDH+JwBI9r4m34Qx72CoqGjd4gi1tw3noeyY1zfadZpsaHCC1/lh1h6bRnGNnmPm
cvpT5964S+duOhH4zShHECl0Is5O3phFsAZG/Sx+k3iWPuh2M9M+CsIjGeJrLuBY5s0iVfMvNYv1
FFuG8oKpmec9CS/9dRL5etfbhB6hqLXrquJ3vt5wNr115YvfxuNxnTLsgbDdwR9mTkvGIxzbfmUD
GpqSHF+XYclPwm78f55QIkzyNL2McIxZHFNM+Anyna7KTtPDkDFwKPD7R4gvfMVTza84ZAfjVzpY
/qsdU+vsbNXwJumrx3pTnif9V11hp5upcq6WrLOHtK3bSwwsjuKrH8e/c0qdL82itXYro5omMJ0G
Y2Aqpt85XJxfo8/x2qyGd2aJo/22vFl8J3SIUSsS+9nKXe/vKuYhsofcOLtNQhjb9j0xEmIaEciq
epe2k7y55GYi3Rjxofey8qnkUPqs1eQdKtsTv5dx7q9parVH1Y/mRW8zh4BkkqQrb50+k8kEWtG3
drtvhaP2vtWvYOaNOvT0ZH10fY5gj5nixVhtfdj5lbF4Qe6bcZRjaakZzEFOdgjKD9cRPanN+uWs
6YVNAmea7EsrY2ZtquGOxqjDklqxYzSrvy/Qfu6yhoNsk6EVknbV4Mmz0oMyuVCbRWAwbb1/g4Oh
p6Eqvsqh9b/T0j8oDs2gVLp5z0QzB5oo7J05js2NQaoeuh0FbllpI54WxpEtIyy6Ex3bzrIU+yRm
NN+bbXHwyGXHoclzUPT9d1y64rOXDMPJp8JkPzkucQgVPgu7WIH8GgjGNDpRklMzAW9WkT9Nkun3
7DxmTTY/QtMaQVZNbD6iSQzrqV4nF+AxdlI4EWJHiMcSJutqvg7+8lvmuDnpYLCC1PxHcLZSmFVT
c7D4hJCgGhyopfuUrs1bVmXmk6aL4aKxrH1YkjQNs2auwnHpTjmCeVCVqGD0Ln9FU72keJw30rWt
7fwanRpRjiSbBpzbp+Ogn5AnPc5/NI8G3o1jI1STUR70zHeOk+bOJzpL1vrHeh0xrOGc9LOVQt7w
xPRNsireAZWW90VV5tloxuFcx5xJgSd651yuG0pranZdYpdBBgouMHwCPmi5qTWl3xvBWIoqzLyF
TUVSih/zGPAnb876mXs2hhnNmXatTfSMX9Z6iHrS7BCNp1NhyW/CBxmHLfb0Na++zTJk/HtU9t+4
Xv/4fGh0Jl4d2E7hPI2Tf2bP70U1rPg71Y9PobNLixhQm3klxiUP0onZozlXkgpekKujXO1WtZb3
VFTwSy2jKL+TsWE2rNvWwXfXaqCTidGo9ZVsR+Ltd7Ps9B1Wdx0Ni7hFvnPXZCALxN7GDM13adaH
Fpe6ITMRjPpY7lpfPw6ueeJm06iAMW9TVB5iSGam5OhPxVufrlyxxvKPQ/zU5XiqYLn+XVZgj353
KGr/wZAjS0DbOi9WQeHGUcZf3bw71/gdyKw8T3r83JjjXeudLqwLOw070J1JwvSBHYezmy9g8gZC
hz1RuSQQpfgAwbdR/uD5O/kDS8J26V7ZhNuOMv7RPOzyqZ8ja+WHnJEe3afpnxmdT1acRn6u80vU
3rmq0rsYAIbHgCxj63V11NU1Uh5w/wx8+5gBiB3b7FbU/L1VBImJ/aCRzQ7FttwtY3Yw+Y2X0rwX
RM/XTXZs6+5EG4CNU8PNLvdVLlDNk8jchpkra8RrY7JXOnY3PBD7ma/bGs93Y4lDz8eBb8Jr7rAU
8e2dR2R0P7l5iq6sEdYlZQ6JXDC/Yrdis2u+ug47DhNvutYHJPrqQaI2k1xjqoOr8g+pm28dxxHG
u5VwhIC17f0s4gmTwqRyAAwWNQ7CJ/g0ZrSukh9awznsL+nFESkfOaHur22celTf8UMaJ/eN0g4A
1HsUlWTAUTm/+6HVaLzb5WnIHZsnMjn3ro3FV67AqqsnWyVIea0M8G5qR71giTcbos5QOAFWeRIq
o1RM18c6yaJVc15zu2fcJz9zob5KM72bWd9EupxZ2cCCa1ImB50+XNpmfRhFmUSNPUQm51VgUika
vR6K0Qpdujd0+OTZydO3suY36RyaePe1qsaKWV8z7nJtumgLAupQmcvOM90zMfK/k6bWqCCljju9
0Ic0pNzT3+ouvWZ4tVlQ73ibxhWGzgYiw2ztmOZuNbWzInrK9rJvlZuAzadP5h+fXKL71uheF6LZ
afLrmpOUGU2lccBN3dLehUiehrXdTzL7KLRvi0hY3kfo7SET5qilJMfqejXQz1dDC80k/d3Td3ar
iaAjP+pV/RK+xsS34Iv2I62PtVXhnHeYetWhYBm9mG1kNyCHs1X8gfLzHRcrHkHro5Nin+Uk3qXt
YeGjHfL1Sa3NZ8XnZMdIHb36kYJYV6L7i6Z8dvgZ9PCnMeEUXpl7Z2P6MBU5PYAdeYNNT6E/2SS0
bVGS/RAzVOqM/dpPNztJkdanOXANyfRI1V8N8gaWrj2NyoPp6oQ4OLt2dQMCuj7tqnzaRnXuaO9a
TFRpN4dAGH81AsOPsCPHXv+5fZKxdED7TIu6KPGp1e+eOe5MdsqpHZ+gyz2z1J8t+cHVce1oxo6t
1n2VTWerVpAR6wjj29O6gnnFrlfk6eM4ZReJ2lw5C8u85r1eTDY4XhaWkkaXeZfMFMRNiElDeRqW
FaShG9oGWxvCzrF8E+VrxMtDhWMR59NSZW8lo+688I9myqJ63j3mrrvfPqpMqQNzvosHc6dLR0rt
NdQlqlInAmlNl6GwTxW89woJNbPHk7ITrjVKV635ZHR6Wdly3x6HMp8i2yNlgLyYTGdjQS0Jo06P
VqaCabfiSH3uSJLcduXxPoQtj1PDL719PKboH9M6Ce3U+E1uAOy+m8+/ltjNzbOR6VrGTHxeq1Df
U+8yNFuj7X1Lenkw4+pGxHYSSEeGTs2lySPQz9q/7XcsSueQaMlBJXmk1+6ry5FSWFlOeAzabTr/
0p3qLKr+LwtAF3MaDr5XHrcf7MsJsUq9bcctOvGe82bnJ21IGPwDY6pAmbTUXXMoCLzxnfxY9wqv
7bgb9RZ7anlGwP+zxtZxmSsIQZYdNI3+i8D6XclpXCzLwc4pUXIT+x1RAopLWulpKBd5AUpU8WRt
73YDl1mN06nNmOphlO+n+MrN2fHbd6HBjKxMureitR/bJb6vpKoJSzDIbVFT20cWwAfkwZfUtZ6U
PbyyRaNzKuT7aTDf5lwelyxf0Vi2d6nRH6ZshEJg6YRPuQeF+S2gJrYx85V/MDolQZyxpaM0Gdqr
5jPp7DGy6yZYNhGilR3qlB2W2j/OvrI465t+5+RduLrpo0i8Y57Fb9Rk9zhhes0L+MZEcEvycl/K
LKNlSjuAlz4Ab3xSh7agKnAwWI/5Zq3MAxKHs6hvMi/SKvup7kDU6sNV2uKtFXCQ5rmNOmX+g3b9
Wq8175h8KKfsVVTlZZLqi/HuW9c2r0ZSiiBexzfYB0cO8IdmYG1AIwV+teIzfclPasQ/cHledG1+
XOj9pDXctHU4lLmzL0vziiyJytdN8sL+2dU0PJN53XrQ3bUnHYl9wxnfxfZrI1LjAp2sm6NJbHcp
hUa8PVRZx8rKktCRqZn1otHocEo3Lxhrnlt7/SX9BAf3wo5etoyHPNNuTM20I5XVbeGAY1fOZvpY
rMNlWprTUqKv+BA1fFK8JN+3tOue5Oxzy5Gowa28w9OOB1byTdQcps5mcuiqdL8oZkdeyTJHbBoV
LkX+FK/fe3N5Lsb4jrT8gu/zuHK96UhbLMswk0ukoTBnMMXVR4h2PJze6GMWLaazoy9P0hiZJCO9
0llwe2OXlXUheIXiYmn6bVoRKvNOe/PZBy3H8uwX3SuDHXJHGox0Bgc4mtCz1LuD3Ztfkh0jjiQB
frdMTda7sq9e0xi9cEeZPfIiTeNDXPI9HxP9Cu/7SVg19/Bs7bO+/BdTEgnOnNSzx92qXBXW8aoH
YzHvNfI6xmReEY8dwQ90NTaujutj7T/iajhWlfnJDMaIUp1dm+172ED8auPqWLS4awZXbNJ28pqx
e0FQ6y9hyZ+KWVLcJ1RlVPbSmK8UYWyrGNN5HiWRT8NjXBVvmlayfTH+yflJ224uxBqExLpdpzYl
pmVW9FmdFmnZ9NMZDMEcQMlG3r9tQzdpawMe8nLLgfvXpB5+wk67VPN6hn26maX/YRo+FGm7mYcP
5mAda7t+ROo6sm26PXdG3e9cLsQxm88Mx59tTn2LG3V7vyu4OLqHrwnvfqs9O8W7P3HdJfum93c+
zwHvPsUm1qlp3kHq3RNA8rCFkWzlJBzLvVDxo19ZV3YUzmYzvhhLGtmuH9p4yXDFsDzihlrX7rR6
Dmf2rZat4j0LLX6P8ZnipLOqozsNz7p90+ea0JPqA0dApLqNOeBcG3pTVNZ3fnTS6i3RZtvd7yti
fdlDrOdzikUldrLzZoTBixQPyNLQ0ltaa/YfQz8+kehSkK9SNt2bKoyTGPNPEhWOMb6mGmdFPVQP
NXqNdB9jw2Y983vIoQED94Iyy0XAYF0yne6TS6H8HckyDmtJy+rdZ0opStY94TV+Jg6uO1z5p9tj
1mwPP28+R+4RbC2CDRc+Hi2SlB8S0X931OTsxtUvgFujdGqu/LuJbrI/t3lCHxDJtz2P0DQQA7VT
MzXbA627Ab7OKkwyb6ct3cAUdCBakme57XH0JAdg2VNQxvV/jJ1Xc+NImq7/ykRfL2bhEzixMxf0
XqRcSXWDUFWp4F0CCffrzwNWn53u3ojZc8MSxRJFwWR+5n2fDw1fUS1s7gCHrZy3TkT+Hpq4/dh/
7EjtIjWeQxgeiKu/+JF+De2e1yjg9OKIsG8l2vp5/tfW823Owo4+ZDXQiJBJ+hOc/jFtENDzpyGh
1Y4DtdFWZNvO04+1be/c0V41ApF6qT1lJueTG6hzv6hZE4r/ak4v3Of5tznEWEVXHujNowHpV6a0
LnHnHYIKV74T6O9VkW8s5a+qwtl5wbCdhhyGsLaLuIUEIbOL1FYPGL7MwjJ4ZNkgeugLNPPkYtZO
KW6l/Z53F0Qh6KxMRhJ/McPgrKXBtneRqXTLoPjithTNyLK1YF8zELn9Se9kWVDM5eNPuPqogy9R
gq+K6CcQ0BUG9BeX7vFiShrq0P5atiSQQbG0yLx8q95PcXvno7jtz7Z6mDf1vgpWRMaRgXSEkirT
47hTx/HNhARnTMW+8dpjkBqwBVg1oqpFtpX66ypMWbfmUpw10vSm8eWmnnGiekK5WLzztw7u8zwa
BTM5w8WQwNX0GuY7yuUMD9y0LctYIAlsW8faBqjPVnivSgZIodyl/4QctEmWAdMXs2zLM1NY9TrT
+5/drGfmcCS6/WRzWdk+pjLihpA7lzoeEolHB4Qu6j8yfxoyBGvLURPWOuhCFCb6OkNeHSCczrjp
cBotIQ3GI6pt5Pw+6tOtTOue/lGpL+TIYiYAtS5wSoEu8FEexEjTiLK2cVLCoAU3R2r42uQuaiF8
AvNS5oMRZqTEVpjuOkmcrRMmr4NpPeSF+cAfMhAIuVF1nSk1UZZuYqUd5gWIm8uhi92oeKPTu2Bq
DU5qDDNkNMok/XeVuoW68wyhNmOijWf+yCgCo+Y/hLT8U5bW+So1woFCi87FR54PCnGcbS99/xi6
HcU46gRlSdVRfub2rMwm3K7pgc4LXnDhmBrM6l66ss1n4pWwZLEKUgs1GaJzX28/siyfdmafsCjk
ArdLjXtND8KvlWwDeu7e1c9RwupfygwCFGiy8xjWvMUQv+ms2MweGRAvonFLOsvC41gcndB5zHXc
2a54TC3UB76mfoo0fzRnlXesfxkne58VL9J7c8wfaZdzsaTrzlo1VpfsbcI06tB699xR+l1r9B+e
4wmwoAhN9d0bqUTm2oTKb6zoH48obzPXbZ6Duki2ssejbUbtqzGilxts5rsyKfA7LS0bYWTbbRm8
m31MdTW9lChCsdxXI/FGSN3XHeyv7iTwlhhp+8F07/qrZjcIq8xUR0oWKp3Cit/VV9fuKSNUUtF1
aYlUUIHVa30c1ZHRGv1inCMTLkBFq41hBcmYhbuJT74d0ipGcVt7yUNIi3vX5kNANm4omt0lWZgD
6jagt7r2/MkE0DDZ7yHl0WTbhKX1fbK6KVvJYqC+mwimNiqzPdmJcp5nlQd70IjGxQiJQifRREs7
k7geLe+ji1k6JfMUmWyBig4JalgkjDpRX5mp+90LQjgLkrh0oVQIEtqt+p+6ycDFRZW41jbSmCRo
O3GxyIWPGYQr1trmpZPsMy+k0WwpKFkLMwyteln4qXiqhW0cs6xkB3fCdIfwDwVlVCNTnUZPZ12L
S0anjMYWfx72X5QGsP475xJ7anhgn6TwKGJ5a6rJeaqHLqaTVRCwQ2Hde750dhbT1AlLO6dZMQgn
PPJKtEJAkW3svqcYMARldB41p9wqVqlwyN7Im/JFUw5XKDCHgWJFQc186aQSz6fJrVFR4JuOuixf
bTs4zs63IaiOBRHwRIXGlETCAv2pbzwUnhExoRVrTSeqGyUOygqe9yoGLKpdtp/vT6Nw3qwal67W
bbD+bZnctnJ0bztTsCUmPRAdzZF8fNd3zilww6Pmem+e1Nd+mGwdMKBaGl7d0l0YOFWi2nySrnjF
fbOzbONitdnOcrW9S8g2ddrHfN3NJQIfMfPCNCnGI1yTRfuQRUzpjcKvmHFwC/lsbH7CHNA6Ijol
bVw0g1BsSpJyve6czU61D2ZvXphIc8AekW3bsN40mTxyiePQdOr3LtY2BlLWSYVU9SJ/j3EDYZEI
y1UT2U+ZF0HPMymOOqAGmGriZtpDayTkpMZDboNAr9E6xPxs52TtQWegwZ69klzEVj+SERxKVzwz
1ugRbC8UGvuWJtTyveE4dO1Lng2QzAlnUEZfOh8PFHCTpa032yhrbuhVEKZizs2bZDt53QZKjr+s
R0cuMBKu7xGYZZ1Dg70Kn8UeKPf1XlJgZ89bfBWZpCsTH/0if/H16r0rM04Y93ucM20kGR+8eZ8Y
arUpYu8xSNVlDoSksselM7SrpDfK9SD0j/mvTmvjxRpB6WXOuzZkG90uXkUzL39Re8oDnPWt0KA/
GfrBr8sfgVNf+zo89Im4UhRGmJIJJGRcH6P9UFcIywzKCmT9RCYAzJ3PkSOUCfkloptNunmlTn3u
2g4dvrlrxhpNh63hrojfOFoFWBgTB2+7DXpz1U7JS8KODolgl3NxzCBBC7JPjqqA/KrD2Gl99dLx
KfGyvWrjlyAufqLKK1nus30GEHAkG0TNtk8F2bbIrkaL9h8/CsZQH9sImZHpV9/rejBWTsPnj5KJ
mk5SLGmI7qE5Lme2u4hShLQMsXANNDdAOQ69nlGWIZP04+YkkGsojx2ZHeFb5Sk68MPshMIDvjB6
Vs1mfOtGcUJ/vOsUMMKwX1ue9qC37ReDezUkwyQepx2kfZ9LMG4Ku0ZDq9YWezky36kNPIRd6q1v
w8c8CEfCaqoYGhwda/RIeJS1ozSE6L4uPwrkB5Bp0mOCiPlQmOW1rXCmDqlBAzdlQm8eXS16ZIZo
31DdETbX5Y2Dv0HoEq1l6qXXGd/c0K7hjGvVopoibNYVqlrsQNgnY+SGEYn5FH22jndtI4rPE2Q3
WRSHpje+oBjfljK/1u4HIcZ8kabLAUHZMMb0UcShN7QfQWm/zOcTl+ijxtqGxE3tpIOyJ0/FzZb5
xePQq5ksOJ9pJqk4j40oz7EcvghJGq65kXlzNPWSW2BAC3c1r0NhzMxn6jwGpvxceu9RNOGu95Od
oSOAr6W8mX343sr0gpDmOavLN4+Va35ecZjQsJ0sUJQz0L9SJX2HYjgFg7/CXHIMJhsHsP1WWjGM
krkCTjt+6VXaZ1j6W5G6JMZQDPLqqNUtF0JhPEB3ecd+kK/9El+UjOQhZj53MEXcTnlrL8JCg4Gk
NR52DHVB70rvT641f7xF1ritquZUhcPSn5p53HtQLYPB+K7brj/LgEB2BGjLXcx8c+Iyet4HnJyv
OSa9Nlb7tvUOmeE8lgY3NWrrhZOw+NsNMjjNn65U+Te+UaR8/mjX+hxge7K3so3RQ9sYoYmI6Woj
XHU2qR6BtNN3FXaS+V3dqnikYLvRQsouuY6iV0BuKDErgJWlM22YGEhtgKp98whCDjGvox7qKPp0
enkV8EpFla4Go18WUXCa50i1ZBqFdLf6mOy7dPoR2u67P6f2yjrUZc/GMyTfDCLwvOD2MyNCNras
ye/2qP7ohSIONq1imQTxzksFJeSMjmfkH8XY7kPK9Zy4WxEllCqERyBRej8tr1BfU1l0z1MToBdx
FE7KeC9M1W3cOqSQVh6Msc6WjYmusDSGh3jqFwNqla03TumnZzQnsw43rHKfVk6uo2rzoUKvvkDA
X6NgUNse1IIsrcep89CfY9Y7FMAcnoqmFDfkmrSAxXhrDYxDeTEPViiCj6lNwmUuQuKcPiC/VAbG
EiIjR5SPdtx9mz8DWJptrIlTZKCyoWP9PcIJR+Tdcx3JMVzFTLyeGvNieo2B9xuTfBMNqzGM9q47
PTesF7TVa7w8aMkQrmAS8r/GjvaY5f0e4tEiLwXdTusS8j1dGx5lRANROoTdUfEikhg7HvnOmANx
aedBIXRjIHmEEer32F6jWRVUU80f2FLWYRyfO6kOTfytQk/ZlJhmKzC4lq1d5hV1YjmykFmkrNui
V5vW8Hduj7JZFNotM4MtBAGqUWbyYmvZO+bql6LLWVYx/hpyR0b0gDPioOcUmVz5Bg3k3Mftu5vT
aJqR+lsv47rq7QF4dfG1DpA9Ji6ydvWuZ0G7jqP6qmogh4oCRxsmBy+0LLLgTGyTJtU3ZkOBPHFt
pgamx1ogTu87dtNAEZEE47yPxv5TYIUvCqUxHWWcDMV0lpXFTC6vYkaABEU2aRutGN+iMXrVIg/+
Rrcaev+ISP85VdNLb3oUZia2Ycuu6l1QBIommLl0IdctSsbzcovNAvKTV0C706neSYmmFile8aR1
st50NN5XnQPORznasO1KgFlT2zEvXVagvQK/dDehVjPbJ6imQ4DDdvaOQNZCdopfV3eCjdBzkEVa
R3lqZBC9Kzg2tMEzHMJsbxM59RIvIka3bvomJGWPDp3BIyCM6T1sfeRDtgNkeOgFG3bgHCSyt8/S
sfoPXxXxynZl/yrJVG5gCsadW6bNoZM9FTSRiGkuDB4Uozh3UTM5O/x81AMDuqAb18mDlRHV6cF0
KBU4qULy2gV9tYt1SGSMY2m7Fa4cuGAjzYpCJbjjyNTq97QlCiRDtoknG4hShwoPEDljh1vfiOO1
34f61lORfvQRHhAP5B2CHRnuK+pgb7SZf3Ru1xzFVLXLMtaCY5ICkikNih6TEcZPbaH606DwYVd5
i/YupxlPxRhdR4+YijikP8UsNge9oA5PO/+d0eL+hfSpXU9CaA90Ja1D6IUZPGrD2Lu1fJbOwOAY
P23fERVUy6lELKgTbzxgQGSAgtRvo1XRdFboCWtaI4uyB87FJyfpDdxyzWWG8F53vWVgUDWLQqA3
dV8llz6zQCGXVvZF17yESLq1vpWG0Dn1XhNBdJDxemiSnzr37YKO2PBMZgQeOaKS5/kA/XUHDUGJ
3WBJFaJBMBNRSc29BKOuB71tbu+YfRkuladoTuv04YYKkHiEJAstOJXfoLLA0Rie+4Ekj1u/Tvpd
CMdjOUxBfHCAe2zruE/3xVxPjyd/+GlWE9VKnWWSYCPyVuPsoqp8poLgicNpV0ocUlrTIWBoErhK
cTQ1OwTL3aF0wvELMbVYak7wZhi2XHd1au0Dz2vxYw5Au4zE9te2W391KNitEOUlawhGebSwfRdt
+5gLgZkZ2mEi9Qh1MhwOM0JGmPQxznUHVj2KWrWoEzPfZan5qHeOffMNkF7aRDYg4ott+wwHMcIP
UFjPJBnYw0PntRkpxCDoQ6NSecnG5ulTpiXPaZq9d4Zu7xI5T69u68e0tz+cLlesjNjNsA/ClAur
V2swE7gWevGYmgXTNaZYfxsZUrzwKlFwuQ+oxUrHZvijXXvL/5BkpFpjV+pqVsYtmoyV51j7uYZD
VXAX5tU5i/GdTNF1wiJhBzi36ZqRN0d1CNQ8Xf5HZTVVFKYYlw3DOs+FoXpwPhXFV+nnXz1KrVOb
0jsnKh3n+itXAH64fj3kuN+UJuuHNkGchzf1NZ3JY5Z4tbA0L1pbNis8GdkqNKmfO1X1ElXwE+Za
kd9cxjyHQFhsi7h6dvwSfCcipSxbAnxfo/t9SVs108HwgCEtCZNVivgaPEL7VUQ0B0Ey3O4A2f/8
Pvyf8LO8/gJkNv/8L55/Lysq5GHU/uXpP5/RLJX5f80/89//588/8c/tZ3n5gOP11//0p5/hfX//
vauP9uNPT9gsic1u6lOOj5+Nytr7+/MJ5//5//vi3z7v7wLg9PMfv30vFRsw7xYCfvrt95f2P/7x
myFAvf7nH9//9xfnP+Afv12A7n2M/+MHPj+a9h+/WcbfWUUs1/OpbdgWItvf/tZ/zq/YfxemY/u6
7lumZZjEeL/9DYpbG/3jN2H8ncmyhu7jjDJtV/f5oQZlFi854u++8D0hbGH4puUxDvj/fbA/nZp/
naq/FSq/ljhIGv6S+/TgfzFOXZ81jl+kO9BP+STirwOehLJgHpY49XK/ox6WSWtlbk0cOVbVgDEu
bHnDPJg8TPQTBahvIB9hvmFWc3OKaq/YDy5ST1lYL4gZLFoHtToanWv+ejplAwQDOIWwrUaqPDWZ
ZToHX5PtXK2aOMN3i4ttTsjzAjdYxZHrbaayfDORQB+mHPlQHBsEbl27sGU7XT0UEIu+AAh3/2kP
CdwSKV7ySmFq2dlsxmkA6MKO4+aYtnqy9+hTb+NcPjNVFh+z2VC06GxKEaifsrVO84sWlnFIYsRD
YWwNmxgW0ZOuxJL8ls4fEwcgJeRk/1AqVgb8FxCdU/5damoboM7/klkf1STzswdx7VTS31q5ybd4
jMpLkRjcgJ4L98fMywso78cBRz0huX0iL9Sf7JwoxZgALk7h+f6gqfBgJT0fD4Jo4aqX3vdwPqD3
BNBSthvXLsW59UdxnhzHPg7wH/2herex3tatV8BCg2URRtVuKHDtmPN5sMUAncUoOjwNw4Mse3nx
sXAd9XL6WUzgKA2M+Kt6Ps+JMpdWJ1P6+jJ6ouZ79mjTY0RVBQNNymmbqUeTS3M3VUnPvDPwQ23i
s9ybpnalAE0LqK/NkxoE+qnQi/al1ob/C9WblfJPqO35ghVcr7pLE8CiW/DX4Xf6pPsDbjWUHVrh
nFUdYWdqo+aY5G75BcfiIbIZw43H7f3Xica4RX/SnIazE3t0m1IKlvcHoMbm0UhNcy2p5u78EZKA
FMmJETTJyXYL4HMWhe7PIS6SftE1pACmGTabxIijc4ACe9lGmU207QENwSBCv33IhgVMIS84YuH0
tk0tm4fuewWJ4dRprrUXkbwZ0eRf8U1Q6W7xcRo0+vf3p+Rkwz6McGeGmFhWZY4Lb5r6nFkScLcO
9wsEb+HEnZLX7yKftFNFMr5Tvid3VSAttezK2XAeNg84hQy0GxOtJL+hJSt6bw3L0XqJUed5VQnG
ge0fX2JBM3k+98znMneOkhJUURlZC7Oyko3gE12RW69Ua+snKm36ScNkvKq6TN8OhnVJ0yF8HaQm
tinic6JZGb2WroGKxt8geEdDK8p0VXregebiyYCiB6lRFfYSwSwFAlpzGjrlS8SnCpkpsvPZPp8L
038IU8QYlT0O1+Z+t1ZtER4NOQbPgcO2mieP3G+Ik6qYcM6oL0qW/s4CqwbkxEGPrj/9YUH/fd38
4zpJ9fSvl53BMm4KUCWu6ev2naz9h1ERRekVICsKbaVS+/t9WXQBWdHQjIpNWOnOrjdIOylJJNcE
C4M5H+zRQNxk4QnqFmVLUn1fzCxRezt+C1Qqjuf9W2lc2tvcp8vgFLr1Mvlz6Vl/vq+jeIOBgQl/
U4CdvHXsiY+t11EqEiPKL8tCYOADC7lZWeysE9/5YpB6ny1f1ds6yY8F2pddbCOzr+qyfXQxvqGw
9qJTKc1wkY/JdJ4DrjbXONRF3FMTqccNoT4nXpsem4C2nD76t64xrZcMnzeDReZ7C1iGy0mnEK37
ofXSplF8LrLzKAZqT5rdnqYwMB6Dyb0kjCgJIy/7Hmn90zTQ4//10UsHHEU/2uvMsQm27gvZ0ADZ
gu2D3N9/ncBOLn+dfsh2ITwaJQ9j70QHDR9yRbu1S7z82rg5Ti7CapB6+evvq2fW2DtZdgFiSR4w
xYlNQ/l/Z1fAYpI4eTCMWL+FqriaeWp9kVl1ESyU9n5ymKh3v4XGLKO0iDowHuLh0ZLRTrRRRO+W
hzrvd79uzfm97m+hxVoBlUcyD0MWl86rfrie468DaxIXrbN0d5sMg7HV7akCjSwQlBQj7nXXIKAV
2drz5ETAqRUBaUyBDouZaSOjcvLeYDueF3IVgY5gVsmhTeFvFk42IPfyw2NNHQPDUocENEA0qtFm
PhrxK0AVOiqysfBLC9aQaJzQlhW+fgrGST/RR2F4iwD7Pa9mmZoZIwpkQSvr8owTj3LdhB97jXcq
xn2Rb9Fiu5iY+m96b7LZdOotmh2RDnwRoPC+u0ljaPYpSiEs1E4IFyLuWyRBE40RE+QKotrmQcSn
AIbdRcbIZMveHmfWeHG1XbIEqMavTiUeMtsPGaiaDPsYgdSv+6i36WcnvTyFPc6lYJg1hZNkTmZM
Du1UFlTz+zJxv4igbMVbRb0XM0fd/8ggCm7oECF+xab0xQoh109oAjO2xLiqVLsQLvunpoHStGcW
KRjgfmclRcEQJDJQfr4/GzjAqS4Af7UQIbSjU0SrZpRfYPXQLZ7vABoBr0qM3sV0WuvF4VlqVIrP
6lCdLIy2WIp+Mo73B932jGOIInH771cp+88TCNgbDR0oMdwTG9idBaiKRewPi5RtqhEGP3pqPFft
SqGQ24hRT2AKcQHBvvj96f2gCtjXKkupgKv4hPNNbLKh/sBqVzVQOvnewNEBWo+/7hRNaXxq8nw8
KBBfc2aJAJDeIzUT6FqThuWonZ+6U4/yqq21Veh+q7EmnQ0EQF0p1roIx69qAPiYSuthrCOIwLJF
L5y9dFXanixhofxoesq0MtMLmIE4ZTSRm5uxCmYFdYTfgTrkBWmdsf73h42g+38u7r4jWNctHF4u
xeA/HzcvcoeCXq9YJdhgYMpY4sx4RB2aF+7gCIPAOZQb5eF6X7iO+e4i09/laQPPT3qrJo67U2Wa
AXe9yrhjrWRVk022C4xrLjOyeg+dXOvsu4qmVhcD1zf94FN0Njt2ohX6kzE7fIVrG09hiS6yGtkK
sQs+6GbpX3M7ZwhbYaJYRqILoYKKvPg6EDzvafcg/mAOD7O0mwZjZppTklDNg90KBz1B5fw68wZK
ZB1E/vV+4udnduP7V3PaD1GXXh2tao5u5T4mnW9d7w8oCH4wGaBE1MM8ZxiyOs48Ik0LMSvxhnce
ys7dwri39gNr5Or+59+PyP0h8rqHPCYW9VQdLxM9nb4q941iQHU0XLh59yNszIdZK106YtI79lb9
huOqublVJrfM6nN2fti0T1P6NS2jKwdbf7w/5ABg6TLlDqW7mi2GfQCuRvwAJfjGJAbzOHgU9gCb
1D4DujxcJ1kZsLfZ31RVoUuFq49M1vKhuenjAXcnIYVTPiHJrZ4sG7+19LPweP+e0WTxgfWeCuD8
qsITuYiLLFlqZfJaqFpepoKl76BXiQZhLyNLiWvDX2qG9h6Gcl7iyHr0FHR/bfHDVOcMtVF5RZTo
wRxPSfnvC6A7VbQF+8s9qUESrx6s0r/o/tQ9i3kUlV80+34eZoBvQLuWc1z0K6zQE9KvWuTxiiJw
fFWdVez8qXzoK+g+qptu4Kybh6hPGVfg+8M1zt1+XY1lu8aSkK4iAA9XP45+f0jJhDAvxCdnpEvi
JADr0iFvbgxCyBcWovj79cPcY7VyHK/c3ZeVyYs+pKade2oXjyRUyUK05UnqEG+YLgb+2Z+1jcpS
eA5Cum6uHm4apldcNeP1nn+1wiuWlOeqdVsm7hGnoHPs/vur+/da0WmbKDa+/HqxsQ6DhDOtm/im
Q7NvHsakVXttRP8ZT4b9mDnf+zoCuR/I7FB2yfcs8oPd5CeLOueurdxv3sxx7KhtPERu2Virvkm6
gxPKHOl+D4vVB1hFjNpyLulvtLlRrsI+TldVwNAByYCLp9H6UiGC6+tXrN/ifD91iRc+JUkkYBKy
W+pLHQfqPLLsh6hasdct91tfRMOZ1czbzBWrQ+4Q6f+K3f0s+qiqMEeunRZXzMDI2vX+U01muTRJ
6UDPFs9Npq+9qLJuMaO2ExWPbyKou03uiQmna9ddQJL1F1qdh7k4d3Bdh2/N37dtPP2FapNj6/Zo
UaaCkGtAZ4wS9toOQ74XIVMjKgcVDwFJ/tzDCtjrEq5PqfXF/ldcRX0LQq/TyBva7XDTGYySyBrH
eYZwvcoCYkjVSh+PQ4jQ3gTtI0R36wKf8FSg+jECP94kqZ4cUsNL4FxozeP9q8KLzINZcCsjWiCw
bJkhiF40gRUxUV7eSklWysC0Yc2KKEaITln44oXarSq/W3NCB7P+9wezMqeDamG8zbn9/bOSzhkm
XlXWAAnDtsYeLCjMuunDYFf5j/mLkpR3F+WIkChj4n2p57bCUKKgGlrVHjHA3kimglthD/EWsJ+1
7EsvuEksAbe26hpSQXAvunkK4n46AkOt6SF05YpbqFpCoRtZNaV5SjV3D2ZQP4Gy51J17WTnJc6j
Nkdkk6AhnHoNYFA9nw6937v7+aPBdiiXaCGjh389RA5ZkKtVEjIqL3SpsY3y8gSWsdm5M2yFFG58
y0IXwAP6O0T0tftkusO+q0V1GSEWL5WrhnPx3ls0i7ssTg9j6NQHXzKNyQRPdHW8b0n8TtyNf75G
zv7rK9cAjZnmzzZUTVBSCZpU2Tag5KeJ0fIknvcHJaYtreGFCVmYHgHVDRTmzfJXxFxlGonwnFnS
dLBImyz36jgcJauMnvxoktvJAkZTdECV2olW2ehzVjJXpFfh4kw0o9y+2GV2sKc43PTm7D9jwSWb
TmgBuNUt6Tv70eDyGo2cWweCRY4uLwumgE3OD+go8VWJU3v5K/Po+55dG27QJY9JQVmfjo03O+mE
M17oDtEYAFcAryV9oq8kcJ2LaGXHBvs4egiDlRQ+JYJa5hGPvnipLRWeFKEjjCAXAJ+q/E0pZbVn
CFO4imKn3xRDTSQwX/251T+1Ao/SGdeUBbUKlesk7duA15oquIz3cSJx75SzTcD3HsyCpOTXcfSV
ptbglY0tglx7nSvPuFZGmW3hbUS7Ua9u2CvlyamdswjCZ3u+fO8POdfsCKnkZM7f6joqZyY0pA2g
jnWUIDL8VXBy1MDbmIk4o5EXZ8CN4RJSl1oKkMh0r2mb+S0RRg49DUD0N2jpPfxqvXIXuTNmkBky
VOW/qglSCHcVkLeC6rd1/9DOVT0j9KpNBvcZlNk9mQmdk0ZjipXUOzpTa75Uqv4ZfRCUazt7LEHV
qdAI2HwBOsaV8dSndnlwW4upJHrHEhPWh9iLixWhe3kuR+ksy9SXO1FEHSA1XxLBBgnzaEDchCBd
u/6bNlnh+f4gdOs5k4m9ryA2LMRcsLNpcQFf0Z2TSr9C2ASk0vZ0bhOcpZSo3F3ip8XNiuWbZrSk
1nnkHvMpzNnL8Nn/+xDVMP888W0O7Q3XsXRB+cu2Dfevgx21qGSb7IArMTVvPORqaB+zwS/32PCu
SlWfcIty0vUq3+EnYDhH3WG3tHN5bAw93XuikyCBCS6ZPnSOLYYsRQ66hsWA4eUyzQ9H3YjFry/t
HPf2r4jFSZzXAUsxvOuZ4TRnUFEx7MyqfNfRGF7aIayvQYA0rqxNlBTmbRqnEWuZUe7qhPjF7C17
a+W0UVTC6FnLaaiYzUmfS/9/lUxjzigaE+fhNNSbe42iRKwKH8mp8FqV30tp2XtbesbDkBZbP0C3
e88QA63KdvFQ2HtEGs4Ny9jPFD3uagCR6B5GK7C3fQyA2XXaK+ntcOshaDUOvck2e7zvDY055ZcU
x7DwaqDlXL+XhA7g4n4ZdKMKNohIbLTYRvby69IYo3NUz55P2yrW93Ut1qeVbRC1/KptNWEHSyWo
CZS9S98BkUqcNtjcb937g2d4zTrQE4S8qbnpM6EOCSj03QAHBmubRH6nKhKlkb++DKt5tlEUP0G/
K+ajGxFzO71p7HLfzRZp4hSHMIOrE031g6z84Q2D3xD71XtpxsWrViB7CtIXySIEwChoRPZwrwo0
DE76X4alOfNUxT+1EWhg+BadBMcQrvDuVds/Zp4aiOW6QdWbxPFh0FI5QVKpy0MsVvdabMNWeSQR
+Dbp6PxGyuBnp4neEP/5F5PESyT1w/2I3h96a3aC5N7Jo1+KmJKRKrYBS+j+EIGNJIOkPknBf1p0
U50fyXvzYzVVLrrW+csyMNPtOIcOKhwIc1zLRIdvtt16pOZxT0arqAfEIwJ18DlRa1nawUZTBe51
Cf8YJC6dVnFu5mK7MvPuFJk128tkzyTImNgd+sIUe/L47290+8/zEef73GTHo/Li+44ndPGX0YWt
HdaOHpYZWuPgUeuoqdVAks/+/BVwlU/6pFT25m/dX3R8aVF2hzz7r/LC/SsI7MQPjEygx04NtkCC
L5vWW6kouBjz1nN/cHIyAT3GfKB7hItFrp0ticukMSxcqE551uBLNJAtyKXg21Kf9MmZes3Ze4ql
eGwN7VUF8EHrJgP6ZTP8yYv0WzYOwNVoDtzSqrBXVD/yR8Ah06oXbffYg7ViRgZTe/79sbOs/3Hw
TNvEl2BYNjUQ4Xh/yeMbY+QXt5GHsB0M1byIO0D8EHiWCYgomD2aDfXPjijnj5CAJLbjuvB67uou
BI2b68j3Eep1TdDeyhTHaSreJuUQAikQ7IPN0DyCi5Gr4nJPhTqWgyt4nwu8OyygfkLngav+wu33
WddJikQUvISjut97EfczgPwcsE+d6Yv/S9h57caNbVv0iwjszcxXVY7Klu0XwpE5Z379HdzVfdrh
wsYBCirZp2WxGFaYc0xm2NTdumluy2Ri2VZbTxErxPVtmGXEeHGtZWymE21+bbGndxNYH92ssp1P
YtixdvZ97ZR7rucWfX75pW1s83gbmdqMxk3wC0SmgXIASTyfjTTbs8GqD7LtaVVjIluWtusenWz2
aD5yqd7u+UM2FO/LMiPzemmNzEZj0oxP017pgcFJGdjfm6HKvgiaAc0P8ZRBIY4K47WMZbrFHUow
Dck3cJ775jGJMn2Pq3jTZIF9Hj33LHLXP2uoteM6jp6dfEw2abxG74MukwoKUEJs3f03HM9F9uhU
YCDlxK6j0E4oHsrFtYNzDlTTfy1272VMT+VkXTL875s+HVAR6dqmA0l5CRqbgqwtCaHw0Cn2GRl/
FbFKBVYhNCsgH6VsrI2DPoVpaAREimO9LxAqH0cHlUg1j2IN5FJ/UC9gXu4y13Wv/30r1EGyub2R
7Ns2NG5/zY3HfmtWMdpVWrF12vTfuPGPF7cy5TYcQTonop+vphhRl4ThFlPg9L5r8xMqOP/FspBp
aBZMcLOa1lo0R8/QrfRV1KXdwXQ2aiITWtBqUbYB5GMH+tK2BQ/Di6qv1ZxAZ8/8T/VEp0xuuQiu
Q2WbRFfQlrncF9d1PRmbMWWLhPLQREcNpIc23dxUWISOfsynr8kBq2QSbO3YKNauMTDxmgANwHNn
gB05D2OZEqGHOGRfDczAfRRNTjaOFzExPppHf4MeCgvKMn+O+hjZNkqcE7r073lguVdjbDgJlrrc
L+xm35vxOUrt6DSbH0MR5g/+pGewb6ZPgMncNXSebqem++rFmOpkzw7yQVrDoxgYHHetzz+ZoT+a
iJRxTzZqS+gFilAup+Az/PFXeozoM5UyhhiizlxnuGg5OqCgmOHwLj9N/Vz1ogt+2Rl45q0uHvpc
OzCfgN8AlriMyuw6J7Z59VNsT9DKqw92CjlDBDhig14Ljg4RcfeFHdLdvVat3VzsHrgjNSbhkAYl
UcvS5D0yym8W/++VbnrGoRv9YwGs2uKGq3mrpMthIjQVINmxPDckxB9CpCrEY2g7K9LT1+U36n0H
uJ4XfBJBEn2u4/6iheVw5Mh+HkLX3hLgkpyRyaZ3veWBdZdN/iBmvdtWKZeSNUhkaSOucDz05xxD
LPFqenicAB/Vm9ZI7WPumMHFyFykAWpFnVtts1Wtq8Py79h2kg+OxCiGlS4i7gxtUJm9jDbUyvVo
hdsJ4v1GCqrXBjHLvgDAg3Ct7w6Zx5RxLzFYAy1mqwFXQ6xDwFKIMfN6JRfdpWkEABpEX06n0voc
ccGwcSQ4PdCJsRpRo9RYTM8G0ZI5PLB3sdePGzE/gYOsyB79t4lRXzk9AaymGR9ZM7+XaBI2Zmy4
51i3n8asnp5RSNp3WlY3REKG+V+e74b1c/Q1D3id/xlQPdF8gMhYVB8/zuiLNiyKkcnJ5p/FoBN8
7NWygsH4HVu5alsZOCwNc5AOsCpPnOCOnSsrIMYgCZK1OWjdsbPz6F5PupUArUyzmW78wMYt4ory
bRxRaQzziM9I68jQZOCkXtRiUJNWvUtbVEaRx1IGQv6XNovQJ7v2G4qteFMM8Y4xJbEixJs+cWiN
x9vjKNC06M2aZ2NLxFS0p2guPtCEZDjHPhizl/DPXEbbVAScpzDfVZEvgB30leudIXS92mnjs62h
BSckwz/xqEPESWCPgVgaqt7JGBIeN+S5gD60TvYiMcnisDj5AJdIVqa7NISJZSCBlYRsxSFahxcQ
TUj0S2SvOuMVRu1zDG+pdRG0diw3xSd13jakzF5SZ2GJ+/damjWnYujCF4wnD742f7x9FjMSntdg
zDYFD9WU2NKQAuob/KZXmcbiim6Mm4MgTQW7fv9qG2aEhB1GYD60yO69ceJj6Novtwcmmx8gHXK0
nqe4nM/9aDBWcLOPo4ti2a08D49zK8/o2vqViUdkbXHishlglzTGLxMRAFdrML8a1oQzqa7Acmhs
ckaB66hrRu1zMdrrLNKyqzVZI0bH7pNBm/RoJmSk2A5CUVIn5L6Tdh+u5BJBpcE0BfSjbcfCeR0G
/Mq361imOjlY1HqxEwRwljp50HQLBXze6ejMJapkq3NBMY/3auE6Ld0bt5BN5Ur/rtf1fK+69Von
lksDonEXpNG9hMe9MXUz3bHEeYiYRVBLNoRODsN0vA1eoEv5mLaXBJzS+6rHY/aSBlD4Ak6wuyJr
5yv/yPdpJdOTbQ3pSf0AP+rJKcwAiduQwU5livSmwqqHWwMpphmcW4jbnxKSmlgaNcbJjeJ3VRYY
hJZ4b+roqnd8CO9L1u4nvHczkP85OXTcQVcM5sqjFmdMk0n1vMtNbxmCRR+dgq1F6Grv7EEDSoWX
YIt/RHuHFgmnYVDhHZ1Qdzqpi/a3MU/ksVAvduKsRh3gliCQ15W7o9/GAiwsF+yaJT5w+3gPh8p5
TOhkGguLHxFhzcV8yGpmz8VsyS2QWMoa1j1fb3vzrps/5Fnff3aGO/Co0efGpdppzYrBkI1J5zZm
KWt7Oo+OYTwU2Pg3NJXBWr11zSJeYbEEqg4klUWI/TUZifkjLPCd4ZBYO4kW8LDaGeNiO09Mt64i
cQ0EpHlDpsFSpiXAynL4XGy0TkUTVCet+/cr9T0nLgnVkx0rDyNj/A8kLySAxG+2FRuQp9ufWLmT
od+mIsjgl+9vQyMTG9mTm/RwrAt9LUug8J5z+a8Va9oZI42SVECuOCUgDFUtqtc+TE25q33LPWqQ
4C1V++ZlnZwzdMFn9VVdMVYD4Efkh9Ctjd7NDV7ioHzzOb5g9w32RrzC21ievU6eXG4HAvj4Uzla
9LQ8+O8k0Oyhs2krjY+Bn2IixKQCONfxT1M3YL9eruEk0iBwWoXY6aHQX9GEeOjYQ3TUutY+6F3K
Tp5OC0cus6C9n423igZNu83qxc2/uJySVtZnkHLoY5S8i+KSICj18J0nsIbtYASnocufmKyMiBK6
S+Pr5tHTXXl1kglbMUr0rEpISxukOKBih2Gv5EnWxAlZ4dC7a6MAdc5yrwdY+FHV1rZbEkhjWkBl
l0F+MYDdXlZOf+7WTPHryIDHoMm6mluFxVjLXCZeP4wMknHqoDng00oRZIs7CAaPFriFO6/yjDeA
pocxnjBnViHLrWWZE018OtiWT/lcN2fzQk7nG7ZKLoDZf+9YMZi7NGwPyztXDiAWgx4RA8ECVO9t
Sm0HFh5xrc9DtivQcnU0hWVXAkQcO7TkOpZ64Y/PYeeEn8k9fzJCHsia2b3XercFDj6bjIZs/0wi
Vs3MqLjJZn9Szf4oMfp9hAKq2TEten6XGg/958/HA71Co+cVWHpKO6bXne3dns8BDvvOiSCUyVBs
TCG0o2nj3/HipCfCk7GsO4Lzlk6VYp4K0nsURuk9d0CeRtngI/DjrfqeJBFzo+bvlTaba/VgdEsa
myqvT5nxPeFmTCAh5KbQConeHiO5ZvgH8lwS21MvnbLfWrRySmwxRH23IsGUcATPI90RWs32dhFn
TVauBoPBd9bQRkRakG8YDlubTAv2HXaHVTihgI+WRVdVFuCHlpbuL6fXbwNT3ZY61ZZArEWd9evp
laZW4sbAprlml0U7kdVE3i6Eg67zPMYU9mckdNbJhfV+aDtkVPVAxLhXsBZgKnkIc6b6oAQHhIFR
xHp6+maViOjgCKCitAgBYaa68WBogekI3G4/lPYzZB4JmCBuX+xhQBROkCq/NelQ/cmJYD8u+3KZ
BiZtFAZzPE8+cyWH/qKqfIH6JCIEtpuZ/MejuwNcSJBlO5b6fTZlu5wL/wzqwvnL1ERa/8+RonAS
DEykaXHiLVOVHy5E25KFrZlC7SpQYsUaPzbrPgWpC3JLs8179SKc1Lo3PP29HJg7ROJDSFo5K+3E
sffCj57dtGgOM6r9zehm7WPsgSPSxbgy8jD/ELskB1hEOR4a29kUTdk9hrJ9ZkQYfU5yQu671Nzf
Vqi+CWc/L1Hv5G3+lJvDirzcea+0lGQCssTRikemTTj7DKd51FPPRZzkmetAzPJSxTK86tr8ONgN
6qnKRbS7PMHMZGTlNYmnIguJ6c3ro9nH0wPAAHIiM1al6qUJLfNIWvxH36qmQ9aU40qrREveRWvs
ABevlBjIm+H5jhPU1FrzvgyiHq4wfsqHGngPZravtzt0BF45Nfruqaa5KdBFg7ZI3SOxDQjzYGJ0
6WF0a+/cWIFcz6U2N1cEqrg3F1mgKh0CCN1MMytSHAErTm3ESbAs8QdGeKCGkO7+b46XZBxo9WAo
nNbBaxMUl9u5GTXDG4zxck1sa7eNXSd5dRHIuj5Ngk9w2EXP9exkizwh+A4khOdYGQ0+RMdbu1vj
Br4dwqAF1d1q9llGpbEXc0jYn6ajOMmM6rkCsL+3a7vCLu4m+9zI9XXoDtCcdM3a+bof3A0dz3uS
vNCAkunYrYEQRAhadrjlyh+e8Hnjr5JS6ld+VwuMkz6TxsSoQmREVnbxE/caCCZox44eA92dFrQS
QA/jUJ4170MEB269OEgoGZgU8SBWbyuz/Prn+4vSBP008dZtw7KUHJk8cIShP181UzURmtGzM3ME
RI/O6dqz7eQfRuT8W6UvTmtue32YYRZZVtShUwIehdu4Lkp3afBK2z4308BQbBH1QqJYYGidds1r
sBqBY8T3bhJ0OCnbnUnm4gP30nJle6xuiikX+3HZlw7sPJhBEXnclWScZNGBKJyVVVOLtr2f7uZo
foWCZV/UTr+p6fQR+pCPBpP1Tg0ejLYa95q/yQX/YXV69xpIa82FjhQ4ZvNAevFF1feDY58qa+pO
vafXSAOyd36UmNfBA2fZI1tFYk3uribdczJq7ps8Rj3tlB67jJqq6VTUWEybGc99pfWCSMeSSIce
Vy2BDH+7pYnfROKMzz3HMRYRnPB+u6W1U1ERoy2Q+eFZYBvAClptjZIpDy+iieYNal3BVnlCpuUZ
frVmdpuDooavcJukBxlCj4gT92zD6gGV1RD2VhOaSG6p6ZztDploOMM6y4FjAK4mYKijX4jMlxQO
+Un5HTTPmnfsb+07PhHQFkxA1ylEjSsWnArsBHsit5hJRBczQTF+85a4xRFB9FkNl9Opfa4C/0qD
aGwNFr8EknXmg6riu8HrzrNvnRxrxjrEY6WRTE27ClWGuYyMjclOd0Ey1tgBFgEuwxKEUGzeGTb1
aJjZdPthmm11p5oPJb/1SpWZDSYFta8RzplvxPeldFPupdWjY1vNk3qpR9Zlqf9W2Uayoz20ngls
K45ac3YzXBTdHNqvPBmGU+PouCUCXIazzpQQoAiMODFqZw0uAheLIGLHloa+cXy93HV29aT5NDBd
myZQ2FpE6OgpP9lpcgBvdhyTdg8Dz3yJipq8lhjO1UAjvFZf5a6+/fP17Vpcvz9d3wZ6HK5xD6k1
qm/xS3nqcN+oM4058a2dJyTOZ4aIx8CXjyW5me+ixLAOyHPww0Va/di65J6TvoywzA2H3WjU8ibx
njOYhho1BVc/37NJBySAhWNvpdy2XHYPjLgKmHQlSvuyrpITobneZ13ULrJJ2W/pCLQ1gqRun2kx
Qokhy87gpZYNrlxT23AbaLPm3h7FLkdycKbb51HSTacBa+UPL9o80Cd3pXPQqP8OaMfgJfXhezRI
nDC3mV5kfrGz7Fu9OBfID23uNRSOzC6T+4mtu1h0pHGNEVtVgK4+Q4dJuuEZiwjhSu2JXz86SYb/
O+ILNi7Qj8VV4j86E3JFVrwQnJ2muyDXPqn5EDrTkjMmk/u6bg8tIjlULkb90MwLjkpG696E+lwX
DuisdG4fARK4u7Ztkr/YSn6X9xuLBUrgt7IMyu/FpfVjDeQFNtFzpo2aYyJuh7yLxCwhQuACee4n
0Chd6ieX27pZdh5BuPH3TPONc1xb/QthZ/3aL8P+rkL2d4cu5prPDK5E30XkNehle2mJguGUsjdO
hIvGKD9lMtTeh3K6SF1j7MPp/jqRDrspOv3jn89k/beJoyFNLGhsFZdeUlcWsB/qOwfRSphUjnUz
VAwOtmE1EJxwzWBXQkH2bY6e8BaZ3y0zezciLwvjEkZiiRozNoaz5aI3pHJlFPVEBclEqzH2dpUM
97HtjMfWnj9PqSvO1Ar4gpAQgbsgx+bPv4b7q7gZAazHNclWxbOQN7tLP/nDr2GShlDLUg+3+kJy
ajwBB4A7j81dbwZsGEMIItgUmkpGYKmTWf2FY1/14Q7+FungMk6Pav9G12+jzDO8F8/QVkOVlE9y
rLyX2Hfe26XwL+rP8nC6+sm0S4U8gFNvPzZ0o7Cyiuw0Oh22z5ZkKKXA64A7B+j8N0AEKZyXufpA
nO7K7x1cXH7a3McakAu/ccXmpk4oKtN+Zql8dqc+PCZm0h1uIxHIiuE1mQiPJpJI2ynBGkio9i4J
4kc3F93pduHdphJm36Pfn9kwmmGsXxyiSw6eXIB8pXXyZdQf8FMPu8EX6LXs4zCXX+VgeifDLc7B
slaxoqvhP7RBGO31QpwQdYmthSjtA/YwaxnEs+96zZ6V4AbPRf8AUgsGDkMLpSOQEhBVaRYIVEXw
/c+ftvOroIBHiSOQszuL6cY1f739JtZYtsWgkZKuLAVOmoh7JoRwbkYKrCWGk0Xnvy9+q6/1wv9U
ysE/W73pvEhGzXDScAATH+a8x2Fc3snOAIxMJiJhleJ17I3+KDSUEYOJGlh9PH3MyFTTvXxfuvnE
VteFueuQo2SX03QdOKbHqa5pQULvksxy3M+uRqgH14l63lcSkHzOCaOHi6W41Edn7Wdc3kGUOAe9
dFehluxN1vtI9voBaXsz74Y8ZXGr1/NWg8l6ElGnH+F5e8ubuHO9FeW2uWYzcQnSxDsr2dgAmuCO
rby9dgYcay1g+NuQvnAJLxVC1jzO9S/6NOaoWF3AhLpvYkVqsuT6589J/j+XJaUWz0juno7r0nP/
fFmSMUCexUSEx+2kjPEBbEPxxShFsfMq/D2ysx+91CBda9FfBmAut46kCEH+xXEjLcI8GLUjiLGA
bCxr/Hjq7uRWGDlBeTNFiyi9lFGqctF63H5OpQ14v5zO5bStF46Bj+YLwYFamCuzCVEiWiHyVVt4
5VU0+nQpW23vzxhBwDqKiHOpGiPIV8qH9b+uS/Vf5A3vG8fxeEHZCfCeHaxuEuemdP1lmg53OFHs
2+Ut3KK+5vond/KzrTaUIyKTpl9oFQFCZgaLfe3NWyK6yExZpHQRLRrE0cg8ZWVEG/R0m2cGGo+Y
3HW6B1a2EBQtxk9eBpiBi619IqEp34oUfyk2dQoNtZdD4VTsVdGuV2vi55IL9e146eZ6r6q4gmXz
w01ebM20akqdGdI+mVG9SrRmZJko3J0jBCNmGkGqt4H4YLtAuaQG1+pgRFZ2kYhBoUcBLyVQ06Lu
f6tktrNl4l/ov3wzZstQlRuzQJ8FpFjbjTlkrHEYuI2Ujfx2Ky/sDyGD6YsLa3gbDqb+zxgV4meN
MmwZoLZ1BLiV36FeVu+T5t9+PWZP44FV5vd0qiu8st+Z5uA+mWCQoSAKLmzPjZXlaOWHcGoaKt1Z
7on6WRKujVsVpmmlvpkXcrlLQh5cNE4sULXoENWL0huo+mxwyn4jZ5fZtYOf4FgiSRRutG2JDzpr
TX0tsAKoHYiEUHQHCpnZdRavxyB2rkpvXMoURBP8sG10qPbISzkGs4X0GUXwp8kj6m+IxmxVx0NG
WPqAer3SPoXViPZ8mYMhch3X9InLp1+QnIQ6chUw/91MUbILcCqfmePoOzmTOaJP6z9fz6rQ+bHs
dRxdCtfFmW4QMqMbv7S1blZjW8PEsOlLwzL30PiPWTWGz735ip0XyC7UqGPDYA3XbVe+DimQJnSk
zlsu8ntvYkRSVvIULy9d3IJwYAmrz8Cmoth4Nag5V3F281TFSKhOlLAI7Rx7gpt0HpHLn4TbYz7o
Q4a3yDWNXbfMpjG3cxcFFfjPg7IL9Aa9DaJv4plp2dKAyckoZEo3TvJmmU76XtVUzWjfky4F3pWs
obvGnewrQEnUSTGxKEUr/BPbZy409Sc+kWybwKOuIP7mXQsbbufmuIkgrhkIRLTmW7bswJVlTn1l
FC2C5NSx2YV1n//8ScjfNsXLR2EYXIDMxl1TiuUR+UPBY0SDWwjd9DfJ4EKEKvrw6vdWeHWXF8cI
7vPc1g/q+6ERR1dw6eiUA/wKyF6h2RVpcZhmmZwMy0/2ypOOiud7yAhsHxD3uA5FXhEGt1xtk8cj
g6hXxLNpEnDHC8QGPOMjzFAQuNnkflTdY2N+vO1GsD4gkM8krrGC7QejLyIDMzBHrchOLnfyqxEw
LycMdi0SrOMwXN13ergivrN86+QEYNgCIh4k2kmN/QgTYmYzOVc7tDYNc+t1QnDOgcpO290MpzyW
7wr3fV934Dak7yOlLoujSZkUQt7x2g4yTW7b69lwV6L/2lvDdPbwxBtd2l/Vc+Q20Mpa4iNKb52p
3r+07G/qD8sBorKSoKiXeMyzg+rQSYZOzj1ZpxvPbpfhV4KScDHI5wkZQIk2IhTWUf6GqBtu5lCb
rFxy5YvN5CMyz01pk9Q2J9BOgwwawjIAcwamC7Qx3ka2fnMMpDmvwiarsA7oPFWMJKbKRQgyZ6xi
mpLI3Tmh7chojS9NP5HfEnv3IRTWO9IKnX1BChnheQPkKjGs1LSGZOl6e7vregD/vJIU1bCa/Oe8
R+DcdJCP6iF9cG38V9x1yg8pd6ezUl8SvJKw057Y5i47UC3Q5PtbedHMOovLEf486X/V/eQ4wzGu
GvCxi71PHxGTKJ9TQ2g2kqH0YGqj+WiHCfjBqNG+pMW4qusU5upifgwraZ3CpB627H2+3vxTAtPT
X+x9uvJm/3RPc0npcLih6TDGuX39ck/rCNnFiN5O23CBSS0TiwyU+8qHxXcgUuA9Anf74KczvvcU
aaxGckNeav/Y5XxaUWm52cEq+5h9RzSSb8aFxkLB/qR/h7q+9tg+fJ8LealFEX2cOUXvSIM8kV4W
H3DzWs+BRKsf9o7JLjLzr3FmFHcJgoadeqs1sBwLeyDQZtmGmm0wHG/nKoudcT+pVWMJqmeV1JbH
GD2Lsdqn6VpZJjoeVYebdaUJXfjV1MvboutImGpQ+PlBIJ+ssu14+OXiJA3HJMgMImzVhqdeiWPd
xMZrZqxDtPCsZA5dEzUP0mg4nQUE3YbNWrn4SSCufpZp0j4Ij6AVbGZbZVUSo8Xo1xIvUIH6F+Y7
JCIxImfZYncvVYcaMBZ5dw2LCA9PgoMSRxtzjG6ngARaj6M3qShb1dXWJ9j2/is9RG7dTHFaYnOX
WQYSaICCo7mwQ+AVw6ktSXLNRlxqOsTZB4fLriQQk7KdOzUThPCivsKTWgKmJQQcdpL7j4Kp7RCN
LCONOq2bO6zhqDFHZiuOTJ4xvpHyO5vfPZZfqK4FGtmqA5PGo45KXkMAWuug+fBg6ABNCAW3Lz4J
AnNYvuS0+J0D4Yh++BsZH9NHv4zb1ZQTcaBa0D6gj+rqghSFfrY4jBQBqlOMStb+t8/e7pmWREPq
bvvRcwAO0UgKD0n47aK27Lg8dz6sIY3WBMwMppw4f8AueI4jSI9dXhb/1B5NYrh7/AEcOkjBddwa
526OGasbmGrV0YG2aa6huVR37OtwN6RwJm9qAzMuWOX5EDVJKBvQC7bmHVKB+GvM4JSucpN2/R2m
Lz/Z8JAgrtcJIDNB7Tzeitp0RMXNaCL+FpjlZ70siW2/BBnh8ndZUOpnJawfWXn7bibPyp+uQ6Fa
99XU3+zqzL/7QzpEB83xd1HQXdQQike6dulq1kmNdVJSxhSM6hme4CVue6QXi+fdiuqD1YqdOYVc
tbHRP6B1aXcxqMITt9J/XhivhZDWifVk+4dDhbO4AcaOQ7FqYpMJT7P3lQajMcJHgVMGSGJ0yLCZ
n6xw0NaVPT7dbnvmqN/PBbksyTLkzcLCPP+5JvjNqAyfR7oWNmWaLdsxfh1TSbq9wpcxzZI1OEtm
qvWP7GqczeKuKWu5uVkk44l8K9OHjaJua5N29oAznlj7+iddCwl2IJA1wy2rvgNnUJyC5CCoB5+F
GQZrFCbbzvQ4JOjfFXEm0Tr+zjgVMXcXrK9hO013t2LNFVV8YMK3b0aXoEgAhcm1KInvRDta7kQX
WxvCykgNZ1X7NtRGfQ5tq7uoufUC5ZSZDDAHmqQ0oYrOJX6b0SBeCeTK8DeL/K9jXZYBBjO+xaXA
aFn+egQtHYAnAsx5NdcdsYN56xzVi/W/r9RbE00XAVlFBrJ7NKHD+8NiTBofkEDPJE6AeoVDA45E
pC+3jUoBGHtuSJQJYy3lQEXlAfbYfSPLAVA4hYh6qedLNDDQuV3EIP3FU58B6zIZeG1u3yx0o9z3
FQgV4JkOuVK4bYlRichGcO8aCdIxOGaLmGnRlYQpGJa5ct4MP83+1gv8dqyW+t9gt+U5GPQspeD4
oQB1vLayeEwRBIFtkXX30ZNfCQRLtVXV96TBiCbYoGtu4BohRRgzc7GfaPtbrUBbvvb7KHgw7PGb
Wrb2ulUeTbfxNvQBzNL87jmTeU68aF7ct8N0AIZGPJgwrV1QauZzlrSkX5AJFS7Sfb0vN/90vR1j
55pgufPtHlVO4kaoUd2q3iYkCSzEY6zDH9R+ApRRcZam+dZjGycYGFoyIWSc18tLA9x0N+XjV3hN
9SbU25PsqhYhf97GGx9v3gpUxHxN53G+RoaxU4azOaqeard1iVZYGkW2lN1FXfQEIfpbu4Oj85cr
/1drg2cwoXaERbth2+K38zZ2q7GzXYhYN8t54wWr/zZa6iv1kk/8lVjrpju9Hc7K86AKfPVi+IRk
Oj65GhPj7PNgJ8WaUOp7b3CDyzwieLC00Nu16LzVao/i2PiHR2XM7ZPqy6uhWGeclxdPIvLzGWK0
kxEQcRL5+5A+Tym0yb1J3qFURF5RDtYJdOujZNTygQewS1qhxyNlBi1YMFN57Gy9haOASXJ5N9ky
u//zoTN+FRpx6KRcmFG6S0vr/XoaB70xL8s5slxjvViHVsf828Z3ZpNOnzI2fOgJkenbqNoRc9+A
9fp3buuZBNq2XvuolIc8V8RnsouCIwFRxUVUaX6WftFc/Ew3r0mTXQEQASuOjbM99ZxnMNOvWr6N
lqe767VnfEx0NKM//2V58ZtyiF+Qub5HI+GiUOXu9nOjmFSahR2kYb2MfOw2PUOmI3iYHwInLO/R
c+XbJjfK+8EiJy+O69eBFEimo9kQYlf0QFQl6BtHD9ihmgXluiUwvDNoioL+OCz799IihToxzHjr
QbfZLHy6vQCa8j5yxB6Z+ryJYXvsmtSC9ARLFEMzL7IEMQa5B8OPgUQwA0ypKq55JL0ol+Yz0k/k
ZT6WPe54txHO7f4RtpJtpc3aMxAGOlFTbPJ0eJZQim9+T1XI/flU+e356uEcAubJTYvGR6C+/PlI
ur0ciTGt7NUwtF8wWfrPJqiMA2h/fMggQZ6D1mifCfwZB2HXq6HXSfeJfBKG+a8dzcl3d6aLGrUu
muYR4nZN85PVm1F3DnWRZU91EcmtbRX22opm8kvcqt77C77JxGFwcw6mqWDkCTyilFbzJht7p8p8
F5r/3gPnsCLXDUe4RoIniuF8XywAW4K25iOaVvuwEJWWRgXkE9ubkexirnC4Ypaa0HlsALPYR8jY
Gl8T9Id/EfUtx+fHTms5frTjAqeq0Kn5f9nR6BWlRWY7NtxXQmNnHwftREwU2IWJlDfvy58/rt/g
herHseCnF6Yo0o1fJHPgZvS80LmT3DA7XVp8iTAd4Jc3ra1vmPP9MN3n5JK9OF70iE0jWPvEqu9g
lGlb9kWVT5XYRJhCe6rppMi+uR6efKV0cxr3ZR4I3FPv9KA7WC4kkCk0xgfCCKcHAFrNJq2AZ//5
t3KWifnPB5GTBX8NFCCDDYiyAv/w2J3ZJs5NZkC5Bgx5VJ4HjYKDSg/3A/QHsQZCY93G6S4gepZl
D2nfA3WjmFozQPcXQ02/oxUhLXN5W8hq2Gcp7HFbFt69Zo/Tbjahrqm3GBrbu6qsNJ4LgAMBT4Ej
0JZ6fDT171FXNSctRYHksA1dVQPCIVQe3q1z0OcScKKBI+am9i12ygA3aMapHmuGGpX9aiF5Y1w+
OI+hhljEDOCP/icnSIJPt8e4R0ljFSnqlnbJr1xG0kMVvUmWc3twQnIWidgpqJBWfAmTWexqS6u2
CqZ0E264ubRXkvDSVbPQiAg4qdAAJdVJvVVfTc1fzngpl5Psl49LcogFghPdc25jvB8+LqRFHtmu
sU+FNg2neTBrcBMO8oc2XWVx+a7XYIG0pnF00JXDclkIWfEgYPUGY3FVLkUqyGhlVJ52BxDgsbZp
Y9axd3GUctGKPhrK/e4CoDrTj93Znf9UAhvc3yBbdOjkwejlWX2aeWqOqzwIE6YJfbMfAeyg6YxE
R9ANe22CK8Ren0LtTqTWRC/0L/JnAGOJi0THAskqVe2zDPRtqyxFtk4c/Ys9Otm9sRSdzTC+RE4C
BtQg3QxKybCrjGS8U/252jEI6G8bdLrZlqVkzJnTMf7qRnFOuAPtoBz7x8j0X24kAy3pX6AgFpyr
RMgMrUMz3Kf56iYmzYeRwcfyzxxbtERdPxm7aHlrjgADbqdObbdf84WfN9cMMdQDJl3eJtK4B+xg
H8LUbl55iq+V5qmRQUtjiBhaoTVx+RHpKUhLtnp3OpYJY7HAFAc1dFYnak8SPdlk6HWk02G3A6QC
EELi/ZQp9uveuoRz/k5ZETu/MLZqE3HrQfFfGIceUIHnm5guGyr+nfTDz5GTvnXz1B7VJjY23v5y
E/mtdjcBgSH05h7s8Cz7FQUWFI1LjjfQcPZOxR6S1w7wf/8qmeY9WYFYYdYhO1cHZ6IgPHE9D4fe
wVaOGYeZNJHkLnQIjURHZyYyU5MgYKHNX/zaXPckJh2zum2P6iv1Yta+3JFKma3cvJGHgD3bRb2U
wLxvX0U25RcsKPlC6ESchoc4dcqz1RbmIeg9evAxqx5k1nUH2wlNInMgFM5e5O6nyhWrhtLuBrds
RXjR2oxsJdT921ZnsB+Y4Ttr0ckrFZMGThkhU9Dj5aBY4azJR3qmBmifM/s76UWfkpJOdufWdbW7
lRv9KHXy9uZ4YwXRuOICFlthMSBKm9gjdqfQIHY3iMfdSbsvuukRJ5x3jPyk/Eul/5uJ2aPX48GG
Epypjc087ucapMvMEQKYSdkUGybNkcczNPwuIpNI5dJxN1ESB6f/I+y8lhvHlm37RYiAN6/0npRE
mdILQqYK3i+Yha8/A6g+t/buvnH6BUWClEokQWBl5pxjFpwolvWYkPWe+93VGCRyTpkosAVrAYtq
kG8YqLK14hXubr6rU0uGLB/Xluj9o+Ho59CMNvPZeoaf0ANjNPa/S/agCIv7GKfRxjLS0whrfAmh
raNdKzd6XYlbGNsQOu0GDEWgciRhhf6XN8KdXuh/nVgn5oWjmjq8Y103zOk6+R8n1iS3TWGS2rn8
3UpC884JtVKSkx/G3W8WVWWi1gkJ+uKrG1Y3s5H+IicmRoxpfsjoPUc2DgbS7BBLeubvhr5lOv2u
qDXIky7BH5JIrGVUufjpRqM9W7SZFiPgnxD95gvd3mwZJGbwAgQyW8Y60tIwb5LNPBMzc2s9qKie
+8i/9S5ZakGpelsdFptIy2hrdUBwupSMBohbTDxbP9o0cbkOJJyXROjq1c4eOtbPj03Y7shJtS99
hk1Y0cFa+Y8IzMpz44afDQE/WzHo1iZEoSt6L7sDELeWZEouZ20sXQ2A73ZHM2riXbKiOY0p2Dm3
qM6d0tYn31c+c5g7GNIRi84qYqXP2mMfZLBmEPYmcc6odQKg1Fia4OfaxbVRVo7mv0dV4F4Yj7j/
0l74B+oA1gF9GGaNKjUtZv2/fb6h8CWy74iGZ0FwELI+gESkmkLQmEZSntJMoXvBV2jF7ZIEueqA
xA7wgJ7COu/CdVwX5OulrnZA3d4eEF7VTgL00HGeWalVeGHIfffSXnke0DYdk8R1fvCxrIqYZHHy
x+QKmsOmDwoJCb0T6wHrz75BDYOieWqFlxq6zcR29gkt5nUhh5Y4NiwQwOTBCtGmo8fMBKVN6+/B
MDHCQbSPK3J9I6TAulQwLU53KQj1f2liuX8Xx/DOuUguDBd9JMzHv3sb7DLzRMg5femqInoqM8Ka
9SbMr7R1lWPsaJ/4l5QN2IAE1bW7UcZiPJqRjHZD57zVhihpYTrkYZeC6xic/F3V5N7FQVgNGKy5
eQCouRLK4zwatwKBA9i92pWbXcvKgM6XkvFQ+CGkDyRUOzEo2TnRk46ZfgSjs0puoeyJxxws3KU0
u/rCV94LI/wy6yDYMaDFNeZOnnAn/RXQsT+kZAggqo8uydDrdz31yWZ2sbOKonyw/eSJLnK75vIZ
7kfL5hOA8ZsXnfnR9/k7gypxdbIS+XSW9XxxIptvBhzeY1cSnOPyzaO3mBuLaWZwLFTvU1LFwo5N
lDVLOqKxKz+4lEMR4ovnlo43bk35S8p22YFyqPybNLv6MHZet6KzvQ6met7Iqqf/+4pt/aPDY2mA
hamf8EShN/074cdoPAccL3GUkU4m/G+CpDTTiCQFc40qQV3pdmWSpSgsyiuzXVdh0x0tRVhPSUHq
PcOOW2+E1hNf9HHlUBHgDs69ZZzW0aaezIphh7dNGBK302RlBGj5w3XlcJ0fbIgVCZX4JTbHYKmE
I+0cBX1DQgwBJWRSUFMQMqe+pdnPuZPZCiiCRdOqa03v4oXnEdCJrgSSQ95CpjVDcn9ipTz2hdEu
YgcMl+kNzpuVaUcWsjzVcK6okCMWKZfCoC8Hw894z7tqi3Oi/Vk4472cQpz+73f5nxU+jQ/Ltmmg
6VxhKR3/+6KiSEp5AxXKX300sLvV2WmhA/pjw9XtwxI56tlpE6FchSqOTADDV0e4h3MYozo6hCgG
FmmqDFdsZhjoNMtYGxoz6H706FM0vNuwH2lJWibzDZGlF8UlEYmVJ6u/4ZzYMdJaOsvn0PD2kwgH
JbitPns1/LKYDj8LtYKrvKuAuYQ1D1NqfHG4NF38Ql7QY4efOZQ8Tv6Sfto4rozG8nCukT0fBqF2
soLXBlrBrXXj+F8savrUSPrvKzJ+dRrnKqhUFAn2tOj8jysy8Z+GVFr0y6SaALueHNp1Q85Rm9AP
LzwXFnwfOBs5OHIfNQk8gqzmUFZbbWtJhk2ZjexY64BlD3nDSzSOQyIpBaTK2iNLsoe2gbbWsaDx
prc2Kwz93/Rq/6jW+POJOmAii+eQrsHfzE5eFmPmjGCTz1oby+l75GBqcelKB+p+mvsvordSuF8U
O6M69OtKpfESDI081ZlK5EsWYdwUrrHkm1ztXJKCGJhW2lnz8m7tGrv/+3jV/7GO5+91HWD3cNGw
lP39761jKFvjgGYoyxmXRQI9C6vwftCVy3xn6DP7Sr4LfLmc9oWo5FptXPSfUcIFyCtwyWfGtvD8
hHNn6B/mjasa6SHEyD6XSlaU4WvvpL1WopwMehnFoJp87V/6Gvo/rlq8FI8RPItMtNbm3796nm+U
DvCYZpkmxoPDamhRTWNlo9M/iMMiebEko3YyNpd+Semm9s+BxiguDuLsi84psKzscwSrsWpbNC5x
4mn7WNBjnbU7iq3B7PX/TRg+9U//0T9m2majibJ06vt/+uP0TBJoSDNh+bt2J4IaIdgQcHn0+4VG
NMlC18folTT1XUZmBZeMEPncVNx3qUcO49IlzI9pRoVExo1wb1ZBtAh7W9nNLfvYS4flb1suVfAP
zQ12c2cgE95naeXxg2lS6zRjU96HltmmXyTJvrHin+rgi12CiXbTt8VXTmP46ufJl1FggSNagGMz
jB+suruQfBN+OpkZorcjHSpp7w4Dm5VmTtlMqwZF/IamRPhAsLqyHEK9fEV7H+COYexr1VPQASgf
LuNKFi6zJnCOhZUeGzvzbmZFTwn3I6q47iNhfPEMbbe/dY56b53gQeuK8rk0K30Rh7k4pD4ByIlD
LFiUWddZDmq5zChZ0OYkK3XPs+8FhBMRezVIfYAqM+gOaqV5pdcBl56RC4FY5YmLvvtopsFrQq7a
E7i8W1C1+E+jAk/LxN4vetyLtFeXKYXpmjVPfs8sTTkSBUxeFpTbZUu2HAoIln+KiTnDc6YgO79u
NloVuiRA6ohgvJasHklzddXSN1MHKBNmRsZ9IlLraXCUEEsE0GVC1jSMNnp5c+tAW5dKWG3dhLGe
0Tn6qvUC647LyVpEkVe8+7b7NOp288sorgB+NFk7nxqvbJnis5xGZtUOO0tDY5c61puJKFJ3b4zM
0b6m+W32R+cmxlIEEJA+SKRaFGVYwmIAd7yrEtyZsdDWlUJK2Vg46nVAYYZrPVxUDvy+MsqGkzUy
cx/Mr2rkwCfaDsziRKSiydqdCrruu1GQ70eCLmYwUKOlc9Gw62NoVJuDNkkm5ru8ycdUIdl7ToCZ
d/XCJ9ldiQ6eU1VPOZFJM/7ZwUe8KpscGH/jVMtYc+TCHKS2o1XGeWBSuNax25OJ6v70piH1PJee
N9TZH/Bgj71OO2sOSEhSvkCFA+Em15KzEwletTOJgAtyjedP3y5N+k+Mm/BbIbj5s0mU8M4Iu1kR
N5shHpnEWLDw3ZNHwtdf1O7aB4w9Cwhy4rM2odnLtZk2NkNsWLA5Ipx1Kfr40ZEeSWd9+Roptr4m
tcW9hqN5VUJoE/HE0HW1dCH9rvc3QRNZv5dvSkliXu4YV7PAZjdP3ixRd1vTLGPYVJbyidqadfhs
sIn1+mVEA/4wq3k9d6A7SuLdKUnHaMl3CHR3YV/nbIYhM26e8I8o0hFmVF74FCo4UI220HHSRE8+
HchXUrdAadpIyEyW+LZaB9fZV4txgautU8idVsUK9tGw2kSald3MvIl3XBSwsPYwFBvZJFdG23B6
R/NJAZv0YlftFP6afVWZgcBYjgbyETHcMNrbF8uhqyfGCkxmHHRTEGDxkqklaNCk+hFXbbgqKqUB
aA1mOETP91eqRZrIcAsyIj7Fw4h9GjEF05JvJYmNJx+AGxoMslNVuR9dq/2yDOWbesd5I4EhWNIi
UY5gkjI6pbGyTQdsfcQaJY9JWQVH6Yn7XCL/EUKkTFMAgrfQJLuWOeUPuP714nfLgX41EgiaoHNn
VYwkc8y3EuRNlkNN0UW13Dg6hwVRbcR7W0mFCSrou4teWOECRc1aYSL6XhsxwY0mWvA2qFAqi155
8XmwbxxCLkcPK6JWaahhDPVU+dXTbxRLTM9rSuM9yollLFPMX1FnCyRZSnQUbvajiJP2ULWJsegN
0T4jLPgyao+pROQHf6E6gLeDIz7TG+tPcgocI2MF0SxypIB0ujzI+7tickwSsaEsDHq5K7NOgm/g
AhWJ5STWSS+Fcz51E9o40JaNaQHeHptwM4+3OATadaLCY5qHhOQM7s1eK9dGnb33Jhl7KmKhM/3Z
9joImjOlkx2csXHuahn9GqQLZHNoy/XMYM3tuN90NGyWGEaNVzQX+WLq7p98FmQJ03HkD/FGBMqz
9hufgYXzq4OZcExy8hqj0iLFatBdLGnBJabJu1N6YhBwPtXrqCapxo2Nn2aSwCPJOXEFxZRYO4Et
GJMFu5lGwLSz5NKtPNuuS+eTZsmZPMD4oBBkohtW/JBhpiiR9x9/s/UwAX+hpIW4Of2eno/oCEUG
h4EnArJpx2jl+e7ebnT72x261yHW+eawOB9RYT5EmBeo6BjftYzNDkraB4egz15/cxFABiOvoQE5
C3dTpK6wanVCLgkGzr5G+vmqT24eo7EnbfI5GwpJ68CN8mbszxRV4lLr3mNH927+7yNaukqlI8QU
Ux4NbMXLfPJJDBlAOTGX8ymmD7VfOWJVLEXIdhgR8LEjptaWwNxefLU177H3y1JG2KxTK0SJUFwL
hmRE4srwROO0oDUGKGY6tea0aHzz2vewsMkX2VSYZEPXSJZpcc9t4R5dl+jWsTyRgThs+iH6YlrC
WE4fLyQF5zsfMIWDqW6v6eRBx7WzNpFkr0i+Q5RdMz1hzkGjGrZY86tNUOCPSv2jTwlp92LyHm0V
N4MrJD2c8eeo8hdPYb3glxeKUHUUqAnQ2QZZpkpkTZqEREMNhPJ5tAQbzdHWMptWoT3VnDTAx+no
a+iPktTXV1q4GgBSrYKuILgIx2dknaE7b8u2j2lvMFYLmxBMXh8E20qze+CJxTHGOiAiVNeWqex9
21kapv8ydlW/gCztLZTvOkEeyKAj3AxRt4DC8ZFmxTXvs59kWCNT+Qjs4JZHKP/bYeeRTKCU5hXG
WaVUHzbgTrXsf5YOmb5BctOc4Og5Wxys+5YsN8/vj60d3k1XWut+FJ/jlLGdjSy0dJHes3xc+rmW
Yi0tSY2u4GRqGSoPMAec3w6pxyPVow0XyLO3oNdJ5KYI9fFRqVY4MLZZ5C1ZMMXgcDnoL4NGxo1T
E0tRp+ZisL99hvdL4fkwgCaWuUuoraMXKX6IBspFKjfSoajKgcCYjXWgmxWsnIGhumsSh9mZgAay
XH0Ks2XWmsFaBxG0hR32PTT6HugjrsvR6h7TdHzQKOZLOzwxifuh5BVc8mAb2wkdPfxGIQfNmIiR
s297C8lvUwb1ZeiK6wA6nTiBvdd5q1SQGop7HLxhe4oSeTdEsg9U7WAnzg9pVEggeP2+z/hVTqUj
CzdaSd5PImyWnKuYSbRcm2KDZK8651eJ9N1UlenTVFCNNwmYTt4xf9ThPy3rELVcVZm7rs9fB16m
VLyTo1bfI1EKHmbfBQQwlXF++FJpRbUxzWQ3wodaGrIJkJM6fCzEGKhp2y+FUxKmIR9sV3+NDXGp
4sC9W2H2USPoX0liUbce7ZAFKnO8Jt0Ds701egW6Q4TJi2KvFvmqn/zpNnb12hjJO7WpJVymAmWK
fSIzk1N5M8zyyfGBo7dcTsbQu5tFVy/2NPokaJ1LjC7qnAkqTyNNa7A9QPnBXG6FboYoE8rJWKB9
uESICbOvVuRztws6GgGR8Cqn29771bU2WPGWo6/XHrpc/yan7jVtD571qOMmxijLMrokToGRIM4E
hNuAaRVsD3Cdmim7pTz3XaYvOiaTwAbJGtHVMllrUV3umkCcQkWR20JR37vZ5echUADZxdkM4mR5
YYrJV6l8IQbxoc3jL12z9GWnNeUilsdEIVaEkwKKmbAYFhVrlqHtnssmSJeWbn/GsUqUg3pEwVkB
VzUOoGT6DFDhyDw+bnlDszIDrFleHbPl85cI63CR3oDNPgae/oPss2QxxtbZ1wKfQ4HgwQZfq99e
mhRgP17uaKMmzjK3mUT0/nD0HR2MiTeoGy+M5FrrR4a6Xf9MSpMKRiT6GYUKImt7oZX+HsPHXjDB
B4OUCBwd5YsdSyD3FoknQWIjFNAwJ8P7KeWpH0hyra1Kp5UQn0J0O9OxUDPac8JLJtc5xv+yhsqn
V8mnU8WvXZltNJesHA3oxDot4luSynDXktlsJBGA9+FJ4+WuZTtxvSKF1AACpxTV4AWHhDdayq6u
4l9W6L2B30MNST8bY8DKw7y5Sk0gVjbk1AJPMUC2X6QV68sAbhw+kMrbenH5xL/jNhmLcJJc30cC
QlKLySaS5SXJvN0JatIps9IK8tmmYuqzSlmxsIrA7+Jn437UxdKX6SNsrOLgFhpoHsNHI0+g7yZI
n1Rm1qFehwfBc1WLOHotcFyMTPLUoWijcwmNxpDVxbLcdWl0YP4NRClVWD4XY7EusrzHiAa+yrO+
dDPR11ZEUCCmMeWgfVU1YEthOfHe1yxn2VLGLwwfPJdZ0W4yauuuqGRGRxRQu4IM2Fw5qDb5e5ih
4MEADyj8PuMAjozzaESvtsTyywo033V21G7bShtWiFTDQ31PrPQORzx/thV5j0POLADWo+XAgsgQ
Vrflwr+3tOSr8Xp5TmX/07P5kgpCQ5YREdXLjtmUSeuUQyW3171lryS2oQMwdSTjohuXNF5bMDTw
XihVlnEMDcINKRYcG9sI73qxcPUIq60WYXPNfa45RrXUvUTy/5c46HgxGSOCFXgIZOIejlEYvWsl
BvxtVr8QG2ZkaaQo61q0O3xU0/jDWRR+Zx4kn8pCjYsdAlTi1Hti4CFETFU7MjNVYP3qUnRYbQm1
2zd3GG7ABwMAJHpR3WJQSY/A0FaeljS7zIaT7AMic5ukPCNhJiFA/QxVOrFpUSxpFf2yrOBr9JSl
NNt7X6knS8kImRvOlgifZeowAh8es0a/073n5GeGWyiE4PL07BFuSIpuG8dibxp7qjO5jPtU/9CR
ZLt6rDz3Nidh2NMH3fXzQ6OTv2HbTFbG3HqPpMjWIU36jZ4ED81gBq94++mFMAnybBT9dlG9Z/wx
G98yPpkQr2v+fAw7ZrnIkAHZuqSdFp6YfX2GgmizZHhqfQSrXTmUq1x2fOGGN8rG4lTlIe88FnnM
bhdWFc5KZqSFoElbZKamLLEytCQNl1TC+Vs/5u5j13UxUeZmTEskHBA06/FFnzYJGNrVqPKt4Ozo
nb3SDQ9dFeI14t5I17GLo37fhrGzUzlsA8pvwJasRuxc03d+34Hb5j31HE5A1Dtr7DH5XiF1/khm
mcxAtLpOc859m6g7TvVkc6krTLhEl5XaZxe51ap10q3WkwAnWmSfbWi/Cyv9FF5/9NQSN2LobNDV
6VXxNcZJAJGvTxamNyVXKRMSD+PZkKg7GfS7PiOgHTjTzvRyUlYsaiEts6INUujmXIfNnXBm+QYw
ItrmuaJvjOnuOJZrEpyWoV9az5R+2tkUIXWZEdvPrZAVXle8JvOjtdUEZyvAn2zbuvWckKVKtWdM
6ef2AHKstj5s3T8QB169KOiVd/gtom1AFudbXStLusPWB81gTmvQy0/eqIYPA+ueRT09kFvBrzzN
5KOZAKKKTHLK5/1je6MfOEA4AEpio0ejLzv8dAm1OPa+IuiR2ebSShFypmh1jwaRqVwQfW9YxXbh
rkxExQOapWd4q83NrpoXcJvdq4jKfJ94OPnCsexeTbcmAoKry76YHs2a6qnuFeeGD8m8Nw3qwGn3
SMTLSXe4Zs0/RCBLi8CDtb3EpEHKTx8+dGNWX2JVWcHlCB8AvIUP8/4x/lD0kRbo/9sDXfHqijY5
ebqf0BlwNU4DZUamEzqIRWgE48O8sUX6Cy/MAP+++WuXrldXZwzH0+8nTPsjBLPumDqXP7sUJJuR
KI4KlCFWwe0PknKMJfGxxU4fU7G3Vafmz5ekahJKQHWvIXBV80/dRjMODTc6d66bX2U8EeY5eX3m
TnBKzax9UQXw6rQTJkQXf3zRmKPNT1CGNlmKrFzrRqKcs0pVkQ0wRes6tbmFnTIuFT1w3gvP2hKS
2G5lkalUARLkWT9a5xH+0iuiAQDV2Su0AoyRjcmww0vVV6cZ2i1NHg/+qjpAo9UYF1s++QCjKDdU
MYL6EVWFlWcu5PpE3L3GNm6Bmm5bX+3PHOEknBryGHqe+s7Z0KDfV9sH5mbaXfeQm0z79YIOwxgP
6THvtezuCeXKr24o0hkfZ36TLYcyGn+McX1viiCiCe1tYgZlwSIaJV/yIPkIZGcuzNIVTNqLZC30
Grir23ck8nV4GVnl9xPyyFDo28ScI2ljZOIMykfZKA6xaq6VBpu4jXvcW1jS4EPW+4SG68nMS47r
bKy+m9hejLqh/NKFc6lUXZ6EioDV7+m0iNSv6d3A90s14T1Ztd2utApra2ma2tbxSJCMaoW2pNqW
qL3dft8XlnNKw2HYFJobPVjKoC9au9avQ+i1l8BoqwWalPxtSFH3FJ20toUoi7dWq54svXmv23ZX
Oq12H1VNWaSVTA5mM72nIiehsHayzfxolLkbE+sC7Ql8u6HXtSu3C70nLvHDMmC48mKpmLdGUqN2
jRy9pQ9pZWu3dM3bqtxIhvSvVHeVIz7rpnKmU6hxjFhL3nCjYiacHoAnS7SwZj1Tr1mrPBhvOkqm
bad17nOX1Dce1z4Tpe8WShXVDzVN6gMNnWGd15Z4zzXEgtMzaIY5ywR1yLlXbJPQoXHcJC9+ILIH
Ke2GTB0sVCaNLmjtlH5ksiR6EDwUCLBvCgr2czYCZmk05dYkwmcQWbyYg21cxUbGWR1SU8blbjTr
u95nnry0VpBuSoDYmLxcZZtZnKoAD51A0yosFVyNV8JdXw2J9OqnvEuFEdg2T8a3+YEczpOUBoGE
hMOelGljCks5zhvBQdcscted1pZZt1KkCHfI55/7iXSVO/lfG2ViXuEs9bAaaElyMDCXz0+ZiVh/
njfva0V2JN4je6lRc5PsNBLv4X80YCdQ52JE1qVJtztCFJcXzIY8tdrDkNO/hZE/drlafbpj8a24
Vn2RBKusEl+uarNUWEnQ5uCo7U79loIP2vB0OyrsjuvYdLOM04BpfSCJsMzB3M47DcOgr4zctIsd
xEu9asMHLUGFzjdrFAKn0Hy3KiDwYYu0qnCqm5P21c0VE/VJr39V067Rs/B2lonxKF09PM7PmJ9L
fkCyBXwRLmHRKuW6EJSlIF8vXSzcBQeSvipwOW5azdQPJVfUy1A0+arU6vAd3fZOZ7Hy0yjsV7qm
/QttFWYf6EFOqQrJ1Ox0ZEwEz70p3nidnwpA8pKXqXgbW45zO7LqM8paZ2UYA9WkRbcwA3nylvOr
Ey5IXwP5phivPI+wOmB5iSDvuhni4F4GTMnmp5D4dEqdyHglvNpdMxdkqJ116lWWdbOcfhFuVP8F
Q8hRbRzzuUNCtk8gWW9E7OQf5cm1DPGRWmG08clZ2Tc93dwuzM9EQomPIc+NpTG6xCsrsLGshv5d
TI4DYxPeFUIM5dIxxbBOILOtZVPwBk+blkZwggz2CorFeIwqZ9gFH74adSQAc9DkjVLc6U0Xd2GQ
kuZZT/OdoYGLQorsu1tq1V6iGYfUFUeAhwrUIPPNeYOKITpCeVhYg81sJtDS87wRrv/Xrfku7omt
mXvJIS1tBFL4ALiuGcwxYkQXi97Mu2eKCG9ZBBU6pTzJlwQaGawxFFjcLKF/8LUpFoF0jasy1TrA
SR+YKgwL2nak0dI8OahaQQnbi/TmVGsKVb4ggnEqcsi02QdNo93mTR/7FgXuEKOsTnSCQtIoPOUV
fbOOwA3T8j7GzFIP84bJKR2faWNYA8CYeadw3GFjieDpz1PmW/Pz5p+ALvK/T57v/+3h+e68aekj
rkudqLSuGosb5XN1DkS0KRq/uPn9EHvUsRBzqgDCYDbtnB+pPMR9mtWe5nvz/vnn4SnIha1HIbZB
fl1M0OnNbmlapVH9PO/68wNpDAK3EmTTzPsUY3jKSpRNXAV5w9X6NhY0nrPQWKsEN+wh14CBDrrn
LKL53w3dd5s41ZvZmoiCyk1neN5zKYjyKFn54B6Xl6BSjRW8cUkGsPFddw24Q1dijE4mTrxVobU0
P/uxTjmz+/oxTVL/aegbY1P0U9715LlJzY5LegPPkFLGE1H9VFV69UT10dIuGxh5THej0X/0wKFs
ynoC1/h592QjiAp9hqDwt7RVYsKOqFvlRITwdx/oR90v4i+PIegit3CpExVa7BrovKAQo3qHYyZ+
LEdC0Xrq52e4Tz8izA3OUPtvJmkdW+H77TYqxuzHEOXAWZL0Q2AvXpPmESDzVKnbMj189ov+ojKV
/nB0MAFkSFDsEe1zU/Kx4s8cP/CMaU9Joz+KWrJeFSRsi+Rdiyv7PfK1gmRK6OllgXlDkUp3t4Yw
26gGwo45UG2sLP9QgzOaWD3qqk65eHYqjBQ1Hb9xw5fH+V6ikolr0Xa3J4PmvAs99LhpiupadXQM
6JYVD7208wcSULWN29fGMpwQTLmX7dWINnRkAKAVRTgNA6eb9Nng/ZoVyCXP/W5lHny1TvlWM+O+
p9RMO6k5zhZSUPoMt+h5foI7xSVEfVE8Sb4nezhQwVaWivbiZt55GPTgK67tZkHbyH0IdNJSulrm
myAsWP8YdJCm/8ROKg5va+M2tAvq1LJvstHhVxrIH5TeLx5gzqfLJo2TZ6cCNw1b4DhvQt2A3SDS
H/kwEKg2TMVMTY8PlkuqgJZHkLd2qgkHphP40ETymeta8uSlDfBjTIpaLoly1O/4Kfvp+5nz9Zft
3gin037CZakZKuVZhj1HQxxE3y1qO6mPCCRdpAWhpm+zssue+wJ6lEeLLCFAjX4UdaPhfZE+x2Wq
gZDZmPYRJo3PkiGD9D2KH6EdjpwmQ3UTeUbzI9GUw4hR5C7cMj0X9sixO+2nIn3yUCMAeSmvWR78
tRmQQC6iVHobMAvEQwqlhcAv5HXeoObFKQ48f801dt8gRn+MQbE8VsWtYR0AhzR97yrLe+gdg6i0
zPmV6MJ7mDcMyPsNbvB49WcfiY8HeKZ3HKVMgAqbMb89tHufmHeSYSnwdJQKTpI7G49Jv6IPZOsI
jyOqVO40Jra1apIwYZjVkqpU7qy6fasbNbyEKWG3cKFZBxhZcu4EVX8XfnHJaGinyuYy39KmW1EP
CMVyB20VDMpj4Ijh4ol4uPiMLC7z3ahra9oVxWsKKm+BR62/WswErk1GUrVN5slKdl3K58Hded9Q
K780z8bPSUvLyvGRzDBLZ2isM4rSQ2NV/kNm1Paeyaq55DAkikpx23NBeClMqtqb8KflPhjJFZYA
UICscM1XnD4+qW3LDItsB1rVIdlfJXWqoscGK70xfijzwlr1pvjykiC71HL4mcZx9ExzjBooF2hZ
x+pTI3hpCSiurFvtUvrWEyttl99ejD69fsvETBQQMB0S0rSCHpEvVd80V+nQYo5JlR0c0/zclv1/
bupqfO8AzFeahkNOMSuHfARXXzQywOSTGhaK6vmmHH33RDpx2ao8QADSE/lK1pE//thkCp9WZw2P
atKTyqe6v9Ae5xkodFyvbVeP2zw0C9p4xAoLGnyiKhgK0QQizZWNYpTkDLUsFEyG7av5gXmfoBDl
XZ4enp8oAhWSxHzfN1L83LQeHhDhDLsyyPWzTnQnc0hj4Lgf9PO8zwZi99etaV+fNt6iyUxjDWLI
5Pwy7fzznIJaTq019fDnF/z+LdPTCMIYDlrGMObPj86PzptEklDvdVCN//azf34Bg9t+4Q9RS5YO
f9X/73l67y1rH+TC75+anqbCREAcLxBR5oX8/VrQZPULQNrD0qoab2M2lXkWyEK3rG6uVqD0h4xx
yZhdlN44Oj5iq4DSd6cZvr3Oh7Yn8s0U+1qnmc8YC0HgaCeHIWjI8GsKAMigosdxihgoONf4igO7
NalfKKqcsKC/OQpSWqsHjIqfrae8dmaElCFOgUsPZexv6rbrLg7hoib278Poa74GBAKLoW5l0ZYv
g6SItuQ68392cC6vKnFyD/PGBJggqrY62ZXFcCdcST3oHhnA5adQ915qV20fPUf0Z8MTwOn6L2uI
3xUwRDtM69otqYmTNAGnaZlhH53W7LcDBkWASCfOddFb25buQc/MeOXKpFqb3hhNrq4VmW5IKQbr
0DRFveZsZyw1vUmvExK/LkFTFaJz+P+6h7quqiVJEjqr8Na+ZHl79wmmb1vNfEnHjs+pFtqrEz/H
5JshpkSchGmqNJJxT2GPR0QSrqjRIjVVuRJjUGxQby2dAfkUJu5m4eDS103iuTLE8Jkhu0dM5SSw
pvRJEt1V7g6ukG3ams3Kq8oAqWRhHtDV2NTKPFrWBRDaKn+Lpnt1QjxK6gXr+bE2cpHnQe2hjzAU
6aIxxv9h67yWG1eWbftFiCgU/CsJeiOS8v2CkLp7wXuPr78D0D537ThxXtAipZYhiEJW5pxj/pWa
Br1veSiXY8zKe1wO//UYUieL/fyZDlvo8d+HphVZJEDPn/H0IXU1QhbWHSaFBxk2waPQ+YPysL6R
uBA8kikZzmxvfz63fBW+1ckmq9xD7/Zz8D3Zul4bANb9/88tH2HR6s9Z1f/X804LOMxaDorXML6V
FSOI//lO4eCnVGYGDAvJpNAr/PLudyhPwj5TyWQS+Sl718im2izvvK4sw3vfk6CRDk9olLyvoH6f
NL2jDqF9PmmW4RoDw22yc/INPRBGmNC2McEWj5Cu6GEcor+aRcABAch3j9iLezT4EFvMZOtRZK38
ehzvjPZG+pZtsAMlGK/SftzVdpHBdeaahJRN5onW2bd0DO1LUZAM2Fbpqcyzpwmw2NkKK4AW0YCU
VsNTZ+V5k7jLk2IU//m0mUTYepUgMDC1eHCH+S//HpZvA8w6In3hRaDkJ6OKHDzueLtRtuHOLoLp
E8EB+1GLXoYJ0rzyAxudB89HEUNfxYM5rekhCkTIwecIwfzkq68psYA7yC7cw7AyNDKJV37J9Ff2
Y7cSRQLsq2Mw4WTldLQY8q3z9tbKTG5GlU527qvj+0AzDgtWrzGEykagHTvC1Kw3aSFmHrEGkozL
V8HmN3dQCGCRzQ9DuH14f7v+xFn8VmNZbx1Pqd+UgeZjA0SpyYZL/T1oYvgALuOfjB6Edmqp5kdj
asA00J6c4Q/rrzO4BLJes6djUuwQ5zp7z4mGVY7oO2CWZdf7PrdQmMTdDLLCjpo1KgOI+ZCW/gbc
kn/yKuU/T9m9SsBVdnaMtBCrfoLwW079c4Pq49CCQUP65TgZs38twmDB3hqBBl/z7yEp42oTz5DC
wijVo+UJohCc5Sgg8LG+z08vG87lYKiUmLGHFdrR/Aq2Wk+mdtzKd1/CGQtDDAm6jKp3JlzL08S3
UjOQoxXO4TGhqZhbYjbQU80PkWjGT0uCjMG0lDFEfftfz2epDlPxv788RnFCu7Q6ZlEyndDlTqfl
I2cMGnZACVqnMT15JJ38PN9H2nACf1uEyjftSCzKmv+XaN9v2PGobdL4zewIsAgKW9tEUeRx44j2
0m6j9zrpP6IaYqldTM2FdbAh6JMXfvlImPlAX3mgpbAAn4YGR57vM5jTlGMjQ0hDLXFygInwp/Ys
/Dr1ET0+wFNlaDOJ9R2eC/IA3TJnLgpEclJTgaVv+XCKzCvw8pTlYj9SetDazIEH4zLHxcFK3hXd
SZgsYiz1h1qZ+YammTzJquciYrdDcv2XF6rtJnHql6HHwIflguk+bfFjakKHN2z1EAb+cO5EMZyX
j5bDMD/8eS7vSc/2iPKBzUFTKG8i58ze/j8HLWmccwJFkVFqsi278pykMEtmH4rpWTg4S3hpaOYP
eTn8E82PluezlEgAFYeXF3FrHQknSx3tIqzJ2bQthtO8zL09lS/phCmTARFX/ZEIMZDVw0qT2XTL
ivafhe036LzIWjU5pNiPL+WY2ifYI5+UgjrgS/b6X5hi4kNkyI8+HJKzYTTQHOXI28npDinq+lIo
4lAl4S7OkRzTQj/mqmkfC917J+0FnomtqZuwtpk992aOx6ZlAO80kGfxp6hI2Vdz+nOmM6ysqgyd
RwgFVyG06xBYfyLVfw4qMRxShU5fJMe9JVd5FNZuFKjh2mjld99Fz31kE6UQ4n+ulYNWw0PTC3Hm
fbGvcnlNbe5t6RWC0izp4a3YiQpJDhHZ28nExqMSjjpp01OpKnO0znBV0ggKnOfI9WhKFcned04d
iIfu3mRJdwI7nUewoXtcuiSjB66MKRAy+zDGVe0O+UtfkPU1mTWmbsP/G1d5c4giMm0IVq9XjQ+7
FB7dqiV2YhXZ2ZdTle6ICn/keop8K10Fgfki/MHatH6/a0FruIkkFzbtnUPQc9dWCP9c+xTEY0zv
uWeIYg/2W2Lk9Vqk6Q2UPDlZYW2utTAK3ZrqCPoq+aQk0pynCHydY0fcEj3nREQKLT4VghI9iqcy
JyvdCbNLHWnGSuZv5KX2WwlxNc1ovkZpmLlmAWkyLhi9V0DIQ9NfE/73yNEpuxz4Gw3tOAwdLufR
NzewC4y3LH61xdwDR8V9ASnX3ge/JS5b38QaORU25n7wFx923WTvBVNHKrU0ZrTPQ8BFjwZt/CX4
g8tcHtAmkaWpHzA2PA+YyiH3bsLSad+jGvsNY891miKKTC0xMC8WF8PJ/EOBVVgji9ycaBgMmaRU
rvxm7weWuYpqSleo323EMN2ZaoBowpYMFlC4JrRmxowULMfCIZm2MLphCayTXieaLEPqii3okYTt
WUR0/7sqdZuSbb2t9Pe2qV81Py/XZTyQKhIzC2DihZaVUcQJjNp6JBk1DevkWAb6H8uPW1ReQFhA
LCjs6ZodFEAZt39pgR8GQNP+IC5Z7v0jGNKscsb/u8YcNrVKV4c8jjUR3vEmJKoFOV+srhFL43lG
+E5oU4kzoKdn0aP6LnJk+EIfX5pBq060r1Y6Vh+TYhYTf5G5EWh9iuD+rQocBZhCtAelolwjjc6b
sZoTBUsLj1WNA6y1uSGHSo0KtVMi5MX+vbIdZashHyR4iTtSq3W4QxvGYbZdb5A15A9+j9B5zkfH
XBdlN7pdyH7IstGERfVe+lP1NJrkhpBQPDBmOKidAz9DD55pkzH71bd5gBQGUMNpVJhCkk6TrCK9
+dVS32lDdDUn0zgpDisVor1zlhlApnt0KQWKQM+ABK/QOvNqxXMpBF/Y/l49Y4SK17ftuRXlePRC
Z13nGTtwWF5nrCtE4ETOASjU16DMyIlhTshC5BiF7PSJiiad22uzbSKsbmfo6nfGcOXi9PxBE4mp
2xhGxguVbSiQcTnbmkHPKihr5QSv4TqxGD+FjAG9ZOW0dFMbJcnvSVRlT0wB1xhoNxmDiKckx5uj
VpNygVC5yorGoYXSGq7dUOFVjZyIj4++GBc2F6Mc6q2uzFSNYHxtTLo6WhpN7vCs8baYBZvjOUzz
6TxEAQDUfx8vH3VTrLgxbdefT/QK+uVGi0pisBrVrUJBhvVUH1Qt3NVVNcHjwH3d1OpKRXh79Vgq
zjaBtSatrqPSmlikHH2n0sI5pIgF0N2u0iGGRKkwDpW++jKiUy5aO1yxxkMw0Wk+wNBLE+vgxYLx
PPf6zcjNaKU6JdYoBqtEM23z0JkHNCZiJYwLtbW1u9456sDtF0dBVtm/yxrvoBnawcorYhBiweAm
haewBngeRvYREUY/98fikqlVBUnWIwe1yqIMtHtV3RyZaK43QzQUcNYkjye3HJETcoq6vk7q9FSF
lbHyAeoRQqnoZ2mTDqf4tHmr4FCHrIHCdMJPlvedNlXYeFQuda386ATXB3MqhOktkzJ03Ds9aPZA
H4tL0uG0JfUSoxayrDrlSi5LSKqepVZPXlRfRr5qH8/ajjQJgQ7DQylY9yf64EjTa2Kk8GapdeKw
RPosvigjE50gd+BesO6MjxrtINqaNgcNhsynZYLw06sZpq7bVCV7hFI05dnAVHCWwvuNaQqdhOaz
Vwv0l8BIhh2jJBSg3E2Z65ksJqwhMfJthTpoQgTUpEdlUK+Y+OWuQ4+eKtlvFRv1FrYboGUfHSh9
coS+cPgwqR5z51fBqHFLh4KXLJHobNkuHVul+ON5qcWexGmYbjnOdTKyv63aX0Ya+3e69Yg4ETet
WiIa3dQbkl9NYzzscoz2RmtzarRKe7CoVevMU5N9QJrKXWPf5jvmLTSKux5UkM89qUAHQMYDIIZ+
uyDYb6xJC58fmVVfPjVDaCEZ4SqofBKqOqVGFx5YqJdK7NeWBWe78dkOJcGulONTmyfaZTlUVadd
lKoo1q3qpBusQ//5hMmojZnA/IWjXmw9iyp3+eJ//+/ykVbSSI00grf+r/8awIBAuJ7lmCwNDawN
kvGfb7p8L6uT19IEyLr85//6kVz98hjapluX/t8wy/oNBcPGJ6z2C6hEvJIIND4aB+JtDdxhNnba
60H2+gODY7hRAz29yU4223YS9Fd8QILgNWdZVv2KJH44CbEiAAg/z2i996Fls96l9HRGsfIyZn34
JK7ogSg+1KB6CrgMGl0Ex1JPsUYnSfqZZhC2DTSIJ1lGNLDAV9bJVjWC6XkUCd2ZpjeOZSFOuOCc
p6IX8oUhrUAoWynH5WFhOo6LAzLYLQ9LUyHNrsLVhnZg2ItZ8OljHj2bVfqX+Xz/QhdePox0lweP
MbaTFwgayUthxv/YtdKdl6dqTTQbnK7J1jL8e0ksRGrWKS2+7h8YzYeWxMZ1UvrJqmj+ENPDSK2Y
fQVhRuJ10wtXaZtbXfbWEf/wWoNpclcAQCRkCG2ANSYrs6zTW3QhIyZzbSccdlKJ7Xvgg4IpM2UO
8cUiFQC4BZfy7ffYEOKo6HZ5R3HWVbveZ9xfyl+9WuXs07ls+ka/JkWzTSyCawT4l5WfFjtYsWB7
DnZtftnYBVem5b9ZHjUlkdHIGT3G02glyyLdcekZn5iR10Fl7zUZtE+J3/SvM5CotRhiou8Pdok1
7ac2Jmwz76VbFpgHqp7S36PofS8dcdOVOZFCIkPPL5mePpgUPaVttRumkn1zt4/a0o1wKOXxdGzU
4N2svV+qSgWk5sohz8GD1v0V/APJMGiYx7heVXhDgHJvcfXeogq6ryHuhPS8lk5+q/zHRPO0JiZr
PSUEN1ohoMy8frL95C7lseVyBnj+D5i+A6fvu6VATiutWuUOa0ltsjOs9xkdoKTXMDfcsO1uRaEc
kwqS1PRQswniS3GwPBfPMBD9AffZyHA89lBKBd0d5Qj1AK36hpM4ybPyQPGKYg/vSZxO5qruk7M2
sjUQlzCFopTbxT6S5lcJwJZgvue8L8BBW5gu7M4kezLbwhW5Aoi7lXQknWT65TfwYn6nfcFuwfg0
tIc5ZHszlIjcc5NLTmVjpa71AR2R1ZBwYlartHN+i+mCXP1QJvIVqfF7GwIwwNyyzVPEc23y6Rv6
Te2GI+PtN50Fc96cIPI5h+E8tyu35HtuSmy1tlLfYI+aNQxu59E3K7/NzoVi3U3LuVlSOdBLmRP0
6E8aMKydQ1eMOX3kgSmc2Tzh87CH4p6RFef0w3Oo06IQI948j1K+xM6u3HqWfl3s6EvjjbQmnAvJ
sQ+L156ay6u8zQlo2l/id45c5Ed4bRvi9Z5ExJQqIAQW5xOD6jD9yCmcEVc9d0lJydWx07dVbjW9
ONgxrYBaMX6VOqMFnWxFtGKg5ktuL4wrZ+lzQLvMKsWblTEybuZm4Px60QWqVwmX1SoX+h8Mz8AS
vrI0Q/eSIXozWX0YLG+UjA3C0KDIp8ztG8IwkrD+GoVzSNVwY1ABgiBySUMh9HkwUWtR2USsibFZ
Hwustin7dj8B0OVQDjvy1pPuaABpINIIynGM+8T3jvavfjAPDAEUc3pMTvpd68MbkLUDKrh1TLbN
MOoXDIubghG43zL6Mqb5ZLqO0e6Q727D0WQyoTP3qVxgaPt0xMHcC3J5hruw6K73AS0TDRt3+8JN
hMRtjyyYX0xop3Ut2LWGUoU4Mu3tLvrGAriJdYheNZ+1CgPBCo1XLE8s55ObB+amapMnLnM4nSxc
CeO0EA5nFl0SEcLeHNGCELnd2k+V73x0AzlzIdvXLL/tW7EytOowaN25LfWDqir7XEZny76wezoY
fZOvrRgt0Nh8ZWaqnVT5p1B+GSgF94XK2lh1qiulAvnkdyPV79KO2TvhrZySLQrRh2HUhEiOmC67
7uSYySfTCkSWmo9wP7gMpnihzt6CoNwBGI/YIaP4D5Xhc2rxdkm0RjSNPxAewe3rsm/k6IfC5KIt
K7SXFrNxDUE0GfSz0BAT6Moy3iyJUsMPMt4F00tr598ow1Q8KmQBcOqbz9EYjxWWsNzJT8ZvbERb
v+ivKjcmnF9pEuCk4LoclAbl0TnPBkYKiqs3OeEmcf8xlhOa0HynwQjCR3MzChDg7PSQnEQ7CHKA
FtEPpNPR97dpP11NTw+xksWciOCYNcZZlLgRLJ+bBNiDEBBhN7wYDv/6TCt7+3cwBe+aH10nh87r
8E9GpQRmf91U78gq2lPm+3+l523jISY9QPWJlRquBnxyyCPZYKKN4P3W0NroSkBRSGl0tq+2omLk
TzfTtehQhZuoJJAHnzMQiD1AKVyBDRZq3z6pXf/FlgWhidrADfNytwmim54rx14jg9zO9/PdRsTe
h6o0rp1ijbHE26jjOLLo3JkJWQ7cW3bQhK++jLHBKdVHV5POYL0g17qLQXW2pfYUd8a31vDO64Al
wKheFUGM76P6zBPvHpmUEIg4NloNNt1B9D9JdEx6Wv8CBHMtUMTh6082Eo+0wt0OaO6KxsEhI8V7
0r50z/hj9hV2ytp65DRc1AHlHWyoD5kMI5w4aIpZQ+NKN26D3n8iBqBbSOsskPVj1NUPIzuzCbZX
WLp93CfpXpt4N3U0RUKG3VYeX3XTuCGM2ORZf0K4hn29AaFCp1fmNAZhvXxHO9gKu4rKlrqq+KXY
8ccd8BdxtIrKtgv5odUJ3a11bly2nXzF+DvplV2xp75VWfbP5IU3m1iLFZsMKgHNfNUrbM5Zq67K
Wq9WFjyHLLyGgqlhxz6xyp1NNQzqHj6POzqRtTMSe8c2xXOdRl5lNvPejJheY/w3C+pXYYH21wI6
NRRUOGmuItRCnBTTzjTFlyh8+MJyg9pwHWKXMSjGfaYVXrwyFen61J/NpwEhy0ChqPU0UmKk0RAW
xq7cqGqy7fpujSFBIzgHKOBWGcWmHoJdHdbbNmLYijEqtvxNFMZbpMN6so35thHfaAKdrFWBG9TJ
ppXxNq6iQ2x4bqrTEh/XdYCaX2UYTtRwzdg9NiwmHoCW6xQVeIOUJdvRrY4nMDw6N9i6cFH/bYJe
dbHw7jS93pZJs28tbVN3KWeKyEC5Q+u6VXNvF1jfGXunEA20iSx6yPuDzMS50aZtEL7ys88xkHcG
PluhjOBh/Tsr43GEcTmCavV7c+ep2g4KCyum3Nb9uB1sxLahtS2ifEtk9KYgvlhyO6ttV8vHTZwP
BxKT9gnO3Y42Rhqp95afrmr6NkAfgJPNTWb3eqXsawP5Tv2S0csduX14aNNpCh/8uGPMT3OnIbOQ
O3iuWZs+ZsM7hHtmCRuR6whGw41fXDumIF4fHRoBTX9SD97caMA74OPeYJu3TcjXQ26A3kKgAecE
Mm70+Q7E/KqEKWdmvw1leCgA6vRmgUSs26lW4+rRuFVCc53BEgkykqd4g480oiq6Blb5RGTybiiJ
fLPEBnvTdkR7YbBXBpvr1rVFUxisf2FuhmrYg8/YVhJBRW7vcqkTxWxvgGgWxjRnOW50QqIjWixW
dA3TejMBSsmlicrY2istGOdI8i/GZJJeMiRStKcxNE8bXbABS4gL80Nq9XDT1T16D/FsQ2SdP59b
ivtQQnCc2RprziFRMDwno1soySX2rAMbOCDJYK6N6cVv3dnKrWon0Wj72YQ7q6Y6d/59rCDaM1Tc
68j9glbfxUV+0IGaxA3C/MnY++Sys0E/dlZCEGEI8mmdaXLfECmTdzk7hvrk6+k57vRTXoR7H+cK
iW2/c/ZWKm/eQIy71jB2ZjK41IxzqvVIWlhtb2JFuKEfXGt6tdAdDkok9jYZNqVySDvLFcbvOB7d
uCi3hmIcYxIdh9A+cP26vdjXSnWcMwVjXh17oKyzV7H2Z5g1LUm7zag68950Y4y6AInf67w+4272
y18DOUwZ500T6iadlA0SdBxTCtGTBufUqXazYYMe+WRAiAThqeCqRfywHHBR7pU8YdDVoZudk5gj
MIOHgl0XucmBv2PG9Yu5hw5vohAbSDHWxdRzQgqYoV4aJHk2UieQWB5i4si6VMb46Ovuk6ERDpuZ
nbjkAC6HSjW2C4SjUabgnOAUqdO4+Oj7fdXS5U9Q+y+ZQg2TmtNkoPNoi8QidoussABHFf6AjNaq
WirsdUfg5FjUVqFXqcdKIwphyE4y/UK3h6ksJzOpG734aCTTN+bC8RfNeuXJDpzcVQUQBPLZ8ZvQ
AzikgcJGp+m/c6AYkT+AlneugcWmN5oPo+SvwmuC9dUhBY8UtpL13hFnAWDgrHf+e9kX2qtBWxuh
su2q0o/InGzFeYl9WDKDloc6Usa5UPzd1AohEARefyTq+GLoU8XYKhHZ1mwujEIJ/lxehayoOAUD
qUkUjH9SBhxnfzBj3kNOiO6JZQ1DQ3rWw0AcyelyuF20dGTSYEexOWzBVI7ugqUhwCHYs0BttFIf
bllGTgdIBwrwPMzWrD6kzKnQC5YkHwtOCa39OYEZwRK3HDJG5j92wW7T4F/XVuL+UH3qQMRoVb14
xxb8qVDY3+BGaHeYEXWWCob4Hi37n++VSIJ8Uqdcs8XHeNAMHrUDBxzH6LA7hvEs1QkgG/CyZFwq
RCn+zyHr2xFLcTLE70nPJj5v0sWcHT/7KQyZsd03PjxtXeuS+WZXM6wG9uUqXmuvEyWgWJkTivoG
enMmuOv//EJjRykeNEdPHf8GaWFcI4yXnY21ae7ZBIdGB7g8x7MvMY7LR8uhKRssOGY9wIMA6Lbq
OyLSRVIdpFO1Tz8vzFDZfw3r1W7JvR11JaKS4aDf2dV3F5n4e2gk3mk5DGPpnTIr/BpC8pYadaYf
hfNn5VXQzLsaJuKT5dDoLBPMXo7Lo3IWMBWZedXxnO6X4JyFHFOg64S57X81iSw19/5DvghG9bN0
rJz7dRhc1EkoDMNinb0TP6lafui/v9LPY7sVMZzQwd8un1l+J4Je7mDdQvoZjHlu3UjV4Re1Df21
Ga8Yav92tlXtx16bJ6UCtTwIQBSSjlA2JnLE64IPK8vkUQ1Bd1gemb7+OyjLHkdfM2AY1Eq3mplY
na6/Vrw4+zAcnXNnln9SOWa75dFyMFRiwN3lQyzlpSvyat3aI9aAqNDeIWMSQz/InW343V2X974a
5NUxGLUCI+rOqPTZUMiixGnpk0VGG395nt/9IDysggNta3WMxqegq5Cgom9fXt/llea9yS5WIkTE
3YCN15TVdvTI7sbvrqMgmg+97jOjaCIDpRcyGFzDXuMGpdTICca1sBzKHquCRF3qphHBraqqsQZ4
Jb3wdGoi1wTwAvOqMihn6vCRx/5LnAUvShNsiRKS+45e+A75Lf7LYmb6zItPFSO+sjr6cEIoXKjK
QOoV3xuFTnfwnI7BjzPsaTGEr1XKGqyjffqJCYqNqcK6Q3uo5cW5MRWNtjrkLyIj+ONDDy29HX2H
85me1JAMatbYK4btXZGr6SObEA0Una/gbiB3WfPIPLRbosnmXq4cIv3C9Ea76GL4Mzvw6Zv1L0GD
EdWkVN+3PRyBSlo0lovlXflqJp7cMiCihQ/Pbqy1flcordeQyMuCgY/KPubBmxfoNsL36AHp89iq
03gM4Z9ys81S9PORc/S6+Clkw05EAoZfbT70pc82OyrltDJInHRJv8VyOlc2jshgFeS4voeJH6LF
ATb1kCDWhp7tuU91pv2IiWotOMkZbGNna2Q5wbBTnZbNm1WskdRZpx9ClikTYoCrlj1HldFXE733
Urdmg4l3HBATh7Df5girduzMfROm7w4CZTHz8DTJGLbTo+RNC+wrHabKnMILNunykvEmv9TYrk5x
gzSlzkV+oeeiuToN1VXqFOcyAJdHKJjYzTq6c9Fu47CRtFaQnFoBl6quVQ09IjkEG/wGDvaKJOWU
I/87mqViz3v88nftthr6B2thANkxgn+70v8pR/AppNhGT1Hjg56qJuspaQf+9JSXbScyPTsVdeG8
tvaM/CfH3GKL5Gtk9UlLE/sGAaTbO8CiHAMgctUlGlpT094JVW3W2YBXNWqIssG7cePliui9oQxW
4lsI4XDy6ydHr+++MNojki04y7GOXm5+mHGLvkhaZBYVkChuYz9Yh/k3BmkdjFWAGA3+gSx1+pJa
9MztBrVd3Sg5M6fa2tluLnPr0MZI2pYIZG0OQ06pzVBE23jdk8Y/xlB5elAXJ2iWrsb2aO5s8S5J
7C/byv+OtVPvlvPRJkm+7+Bl0dqMggOIxXYf1ZwCibyl9lAmL2cxUCuGMHNzaoy+1b6hjp+/nR8B
Q9SKoLvwbmxWlZ4XRylweyB4SM4/J4sQm+wIEZgcL6/fDn189GPbOxhLYi1B8d1mBAqxMod5dj2V
yJ0x+Z6Wj2qnYSzIwFHKrl+JWlHEqorT8pg32nEpV5ZDMY/p/DR819v5ne2EsMO75jlHYoZzP6MB
WtrmPUw9bWWkbbPPEH55zGVg/GXjwRJMEZdyRU8c3JiMNBKKwfXC9FQ7VWekOu6sxIrQluXBs1qa
MYZJIJWFZf6NcCliaQOnZTBBnGuE3vTso977YMLGh1eo7+NQRU+iIG3dHsnr8zXHoIc7kmnud/sF
eGXnlvpL0Ae9klBUEg1rBVuY0uehKuNj20rUVRbJpFh6UTDaEvZP4IWPRqeuZEaBfht33RTvCX9E
/JrelsMSrTxLFub3qCPD34mqoiXQunaH9XO8lgl5l8si/LOgCiIl1mqCXmRZTwdgfYrskdX11fjz
fu4NJ90BuMbzLXuyJeY6BTjhX6XBMaXUQrs48wEBYna2OqW79YSn7pal4YfDVpgIy1CbaLcxDflz
crghpcz12/Jcmo7yEAOGL+zytmAPAPJ2sIzmZVApjO6imntRV/FVrQzyu0IsS0S+mQ9Ht4AUhEZ2
rKLBfHge4gDWuBuZKTSa7DLZq0kqrz7WKfy0jvbuj23AdPuj5OJ47gBJpE5cbZMEqb/BvGfTRsA5
Yrqs7oSMb6eO8eeg5+1hCe6KmUvvSQYZnW80Yf6zyPrwbkY58kOy7SCN+as2BQ698pVAXgAFmqex
R2MyUxqsnhYl4gHSACLFuSzPOUAGL0OUaPs8MF6W8i0A9stmnMIaUME+YhkhU3K8LqetChO06CZt
Qbb1eXVM49q7mppmXbHrzazUwJYfqS20/VLC+CB6hBeRukqL6klQVm71qEKcrXd9sDGglGMBZ0DR
ZbTK//NkRYdHkg0SAwBZVi5jfqZSDG5BGDvuqqbUDzJECF8KkGYxEkS6kuRkAi2V95x6M3i2erLM
l2UJWg5taDrroWQAFo5kjK0hJhwaU1rHSlGDp7iuaMZZNFKstEI6gmfzpTJ+4+hpNt00qzPmoF6I
fuLSxfHaCKmxIcbGK20C6m3MxqjD8mOWzwDBTpEzHluJLWtVQsfjRlt6RzVk9DYUhAI7ingWYMlP
Moz0m9Wof4OQEcK+1+e8S7YYNzTEOPSHy8Jno7QBx2h79c5o5IMsPG+njwjql4hjOE3tga2Gabt9
Ggnmh7l+oC90X4qP0MBK1RndtAlK4+jji/sV5wpQdKvP7ikNj+00EqMpJs+gttOYSszLV9P31dZH
G4Tnr2yRLcHnmUaEPLbjw9uPk9JNKYBoPZXJWzvgHC6L3LpJA62ZHJyM+2RrAjuBx2J7LkzaAGaL
8R2OQX5tGC0csIk+IQQOr8vyoBfB7+XkBRWt3ybQ/S2FqHNT4o8qzhl8mhTDTdKcmMq/AbNhB+GX
N0Mq+k2SbDQBUplZpiMteSNZYsfnXziTiXoqAYaACKQPZ/YZXa7ubaHsWZF6GmWf4OEKq1MmvBdt
frWB+67Jnbqaoa/ezKn49tltnk3hJFstQLnLmwNiznxfWw55Q+plU0fhT0huHGp3wpranb5sHMtu
K3P1ZkU4aX/Oz1AhkE7N6k5sidgaagDrdY51CEKAeLJBO5pZxN123EWoypO3vMUx1JfTRD5191aZ
XvQCTpkvFySb9NgIMpL/cJModz/4Hcy/Kqnu6TGIihMOCHHVp0Rx1UD1LqgswUKSGUH4hvE8WDnO
KtW/5F0dMe4w7Dc/7u8oWKZHEBlu6hOtwqLR5uJ52QSTS27T5UnF2ijQKKI2Gn+ZQk1ozIXZCXj8
muiE2LX0PnnzdVLB8zeqW/VTw0CFSYVJmVLtHTM26OXb1Xkwq1ehOfl1Ary4xxH2rpXpuxY6bjsT
IxUEmKsomqBf+8zU67meXG60dqly99TqezivbcsChxuDVAO6CWsCQ9WLnzlyP/QDTW9FJm5KKQzS
M92SvrmvVa4CK24CFw35kVue0WMU6X5N6BD2UiUZB7wrSj8vx3jEo6ytgqOG9TaBQXC1o4ZWmWHd
BqexuMV5WPhzT3yngY77o0/PNXXvc/PSJQMhqGmZ3awiWscNpBr5PLR+DvqvzC8d6Zk//7FOLbiu
87KYmgFAB8mpKINJXL3SQkBod2j0ID+4vlQ+FdFBLfE/AqFywlV8OSk4HoIaQ+9gFp56CGwz468N
PLheHNSMqVw2Jn4BWsBCte/Fz2lmGA/UM+ajzlOwTgPYiGy+f6FoPXo2EfQwdn7nZRi+2k5s34pI
3yOKDl8jtZ+rOko0boLM9gLjDTznPCw3PpdHmV1o0EDtmsgDPmmopGCVBb02R89wvyA68kscTP+u
tAIjPEZlYkym0nadavpuQXsl2t8kaB//j6vzWm4babfoE6EKqRFumaMCJUuyblC2bCMDjRye/iw0
PcdV/w2LlD0eSSQaX9h77bJDdTTKL3vhX1N3wNBhmXLpZ+g1tK5YwzBzH+QE2Jg5HXN8quZowkam
AoVn1kE+FPWKeFakhV2yEX3b7UIRaTefq1XVO21Yf/qTb90awBhbnx3bVr3MzKKBe8qWD6CTv4/9
/J0Uv6cqr6Yr14V4HWf/ZzKl9bVLZbSdIE/vndrjzcNJcZ5QCx/slgyUoA+tk+inVyQlOVtrOiO8
rwtGKGYBHmaXJh6brRMW2GXmvtzX/bd6zOQFfMEZnky9T5dx0CS+OBK492Q4nvJQyx7iJfBp1PqH
miwaQQTDgbs3Sz/B8F3E0WuQiPw5zawPMcgAJa8bHnXNnd69iL2Tx9Y5MKd6LZZxZGC35oUZGbhV
rT/YiWWu5mBCDScm/iOy80ySVIwDOv1oPwx9RoZ285tv2HvGQJnvqygtt7FA8qoO8NA19Z9saF24
1A50aKbCSIF10N2ZmVdHDmeGjFOeXmZsQnsraVErN3LJSTDLncn87ZCbWsl8umlQi6CaBQgcnzgM
K0AReXyiFBoZGTwmIsnpzrCldih2nDq23tEb40ZdCsXei0HoN+iAWbv8LmV/yJq2f5rTHKBxxz6F
tspd11pWHc0hYbOTWQ9dFJ2tmRpbfS4MByyxSrAGcrutZ2KZDcbZCJ2jWxj9TpzE3Jd6UOxNfnn4
98DTQKiO17kp/jTlVJ7lXNSHeQlMNYvpzW6t7LkAE7MzoPOA37HPY0icR8EA2A5Nbg8BOMkuyFG3
WPazJd0UPRR0u9iyf1BY1Bei15qLeqY5CdG8tW6u3YiPTZJhbPQXWzmiW/zQ+iP/7WzQ9UUB6NtI
zvOD3V5s7R3K3tabpXlVhbDj9ljwmNCaS9NmLe2oN6YJJGDmQbpbzN8ak/LsfnTYgl9qCH2O3Un4
7jFFIJTJZJeW67/VwNJpqkOHv5d5csW+sSVdZqDCaQeELoHDW9IIbT+McCHqYU42MgYENCYaMa2Z
1XgnLDxd5lfvQFutE3yuJ6sFbq7A38MCCc8Ns0bVPnqEfODy9JAQPQyA1Le9ngfrQjSgacpu2Bpt
1K0H+ppmN5jkfamuwirdcjd3IkFJOSRnrSsS2m02i0xGUQpz7I4pacdcI7+7yf9SJHirATKW6xSS
s0sWe/BWejZcfN1N9jU2tBjU91b3DdK4pzE6IzT5+0DSScxWJfxZFOSvmtDengr8KngR+hR2JPVB
nDPDLlgYbUSFylbVxjQxzBskKHxY9Id0wMXoGw1MtKTnDtdmtzhyQAeD2Ff32zGvfyHV7wkJM9BI
N3aw70II76Lu0FbXsAsS4ovXeUBBtxm0MuJgLb21WVj1YwYahEXGQ5Z6/gUBKvc5UyZJs/VKlAsE
eDRUMBzYdVP2h7AbL60mLqwQKLut/hZW7muNaBw+nnfpVUAk7bFAzukc7OortV0gmX6JJ5RT00AO
T9LfmNPL6o6AQ9CbI0iP52gY2dPV/TO137uaGTj4bg/20L94iIEG3t0nS3rDLTW1/Uz2xxtF/JLA
NdCz+h0I0uUBoyx5q4aD5daz9naWGK+C6dTJXsq3uigPju2X22rGvGGY8QuxP9WxWmK7sSm192uA
Tw9nu245a/UvWqlNlM1k/r6PC8yx/Mjinjp6LEbAvjMpVRyb4Gqd4a2ooifJYvdkliksSMq8bZDo
bDJkjLdwLs+Zm/3o3QVwWeXLJrMLjrFogGaZ9S1p2/gprDE/LS2ozBj6tUwYVtpQw6b1sANXmsYW
1aERD7QwPjFvMJ6NVudrsr76DjZmWHNrVej1pdceHSj/9ViLF7y9KDZjazV2xRLs1vz0C/IDauwX
Ta8P6wRwBQtUOVwby2M85NriAK2TdQOptuxGgk8glj8jKh/DYEXih+U7zebvjFvtappn6zTFo/UQ
JtaT3cbNKTUSb1vZdAYw3hDnLuXuXHUXRsXWtyrQnIcke0Zx3K3yNtOespl5Ta0hxDUkVp5Cklxk
dqP24KThxnPEt1blN5LY+2LkZrqJ3D7+SF2abICB3slrcfpOIEAjV5br+zApytGCC49hlVlrhP6U
PsTmLAmPvs8+O+q7xcWBK2MejC+Wq/mroWnltQuFtydFfDgSE79t0zmDPxMVT0BxkIrEuKZbA9e0
zX01QLXnGeWnWeTx7f7/RIi31UsfDip833MEa+KR+jv9tqASzbK4qkrZSDNwkSOhjH22iUfEC5qO
lVN1N2VRt1vN0j22N8wy3VhDjUdbtlEvm85+TLv0l5MD6vRczbm2c9M+I6X84x+rjda3JRV21r6Z
ivwNoQh7g/0OWBoUwvIEFDSBE/OlTS3tapSWPyOPYC3URg7kOTrG8Ke7rBXU5RDmVQZ/YRnMWWWB
zSL13W9Frn9ih3V+oX+BEiW8V3dqxA7Z5ESMEqNs9VCDwYYp6Q6re7JnBwb3fS4InJxBVtzybDx2
IdWZCIYP9ek0opQtU+GNe3Vmp21TU9pO8v4S7ihzSgkeuxz5gSSGHX47r1YSbO0Ok3rqDe/8m8kp
YV6yCzgvT1Gc/CCbol0TdmHsoqU3J7rVf6Twb1fCF+Ue3ubcPNh2TE9NOoJfRNeanvSxsmImaM74
K5GmOCMNjV5SXw7E6cCw1bRb3EX1F+ywm9YP9dfEkyGJ63UTAzgpZAjlI8RnrjntzndmphbjvLJE
a31jcYteztH5mtaOgJuGjdHRlyHJUuMK0dL5zfju194wG2fDZj6hnvErJLUlLn5WnAJMQFCE/NsZ
D2khsWBBANIrMW4mkWP5r0lFiUKF9oueJqGVrFpAytcpSqwixSG7jODU9C0ZUeWsGnsesb3kPWZy
4lKI9XQOGpjX89TqBZh7wfB5YnJeavYL8bf5tsaOishVqxh4DTeVaypFRRolovJDMkkslmTaBavU
tc52MOaHCbsAJHV2sw7tu7o0payLRavi46MT/QVmFDwybsHDRUIGNxzn3Fgm1jXdIGn3v0+XWpTM
DUWc9GJQkWXA4WRnfMxhja/xgcWbWMquXcXJ+HtwOHlU90yt6K3orap9lxrFTsfis4n8F4Ba1lf8
imBJ/PIwS8WkGAgzcfZeKuwXB77H2ZQt3OilI4ZCXO5Qkft43DBzY9dAqqp2cOCYjkYif2P9rF91
3VizS/Ke1StuNzPQBuB46uXcMNYDYKVvEcH1wLcZ/gAjap6xjoiDcBhL3+O7Ia86EGE6CyCVQ1jI
f/c29YwdO3YAdSCOOuSvZTKlOicqyvbSDfL+JfX1FBHVuu168hgczT3/e3BSiUK+qd4pqyN+YF6p
P+z0H2L+rgoXvQjBo/taglPIDk6qQ8UfHZ9rlKCqVQWJh0eWOn1jQmG+FAEZammfFi+y7BnG80Gw
j4T99Wu18vr3EKfNJosA/wudeg0K76rTzfhDViAPGh1TOpGZ9uPYmAL/QvyF1884UGuDirKsfdB6
fbDTMBjSmSzvNdDmCLZHZG4jR39MwTm+64PXHAEobpBrT+imPWhX7Vg/JdHYPvbx07+vqC/PA1ap
cuTGyGS/31gxe7TaoOVgI4Ko2RL2wRk6fWdL3z74aLM2qWhBRLgIAix8PBs4P1AeywSiXDcY+aPx
zC614Xuh3K6XZ7Vb5Y/OS1rY7rVAEjgA1dgUGI9RvKA8ZkhmXyMNuE3iOPNn6VAfh6IJTpZGOpe6
NSiFBHkzKbeELK+Y37htdTDovA9+7NbPOKSL3ZiHyYaPGiKWJGz3c+YxF+lC6oYoAKu0fKzrMrI3
TuRYO6aE4qWx+cxUdvjT/6YuFZsoEmPHSR6iU++jB63Iy2dPyHUpIKKrO2brseEtXfByxIzgyxyS
qzb47bOhldVbtgA8mIONDZMAW1jiRQqmeUB6gHw5umARX46S9WHvXcw094Axksnz72UsoccSF2Cs
YS8RqqMu8ZasmqOa5lf81CcYUg+gzOpLk4zygsh/HpI9YZ98V8TDMDwZeNOjKDOYp3bNo2rcXH/s
f7ilTinf+g+j1eEMXw6bbjl8Ogc1bN9I1meBA3K1cvCqitJlhSmSGx4uCKJEp6pXThWA8wzP6qhq
1D+xPGSMAPGywZlUf0DWLBAEto+/R4vjidlCu2nLIuGfBWa7KTBFcmr3RAp4AYZ3UWAf89o3z+yW
THtsW3Vp3WACMwhKZvTgdZBuxwZIrDN3l1Qw9MlctnMzUytKCxaWRk+b3zRd8lCyu8TdiTcYNhBl
F6CJ6NEMclq+qIGCje7z3xg8i+fvZfu9svkNqsxTfZKfqJTGc5aI9hp0AWO4FCkZwwGytWp9CY1v
38KIUVLYPyRjmb/qpo4QIoZUTrcH918Yj3GsJ7cKpYifT89dMmUHwp9Yf8cmqjbarmvpNsnJCJ1q
64eN+Wib/Xs0JDhe8l5euzx9cVxrRgN4S5ZFDnPE6rF4RBzt8yMzA0Dhfb5rppYyqYR7fZnJfDUR
c4mWzCeSZPndCqv64eJ4ryPTYTpLnvmYII+3zAanuSy/LePE0g3HV9aD/XpqjJ8oRNCLqINqRCI0
Ilr3gLpVpMNU3Qv1FazG2T4mffCbOMP43mEGhOkAsUOVH3JzUYqvkDzlhbBjX+e2B/yWsk7QJg8T
GfqnwkG+4LVJvLfnKuRbsV/+FlzszfJmQXQsf43bbbsrarbnIDjH6/3ALww3fR6TWR5NIhNXQVZm
R3thGKiZtcRkTXxgGq/V18zlR55m1p6DIbydmuBrOYaySJuooSuDgT5HbN06+j6pu3sYnWo8qfVz
bFOS4FQdcdyA3v9mhAwlwLFA7HBBu1dm/jMrNQj5HcOuAJ2oCiieZ0KWqzxut/bSNc1NZJ7Vsyzr
ZrZVxGVWbFcuPWOL2GoPLbHppAmI2Dj0SKOLTD4Gy35GzVj4mx5b+IRQKmigAbtyM33IS/miPncm
YPZVGA7dKluiv2gsD1wJAx0Wr4KoI9pDAkFVIpAw8Mp9Gs9vuluXD7rV4O4ppURMnmbgyFIWGgZr
iwQM7CpQehYXO6Z6Ji38woHl70kOcXCXSvvgFTpVYy8eysqdb2gSttKcrpCN4zWcFPle4+/fBXaO
WD7IASe4xUQgH3IN9RA7hgHdbrY2/74W4UR27WmjthTpUXc5YvUZnrwR6MkZjnG+aWaNCUdQJwSx
kduo/kC99AOGJNRESsHnQy7mHMDD0YsTjk7YQ8uDxyrp/ky9dKz8OwgFf//v60HkpOtk1rL91GJi
x7FMfroD8KHlNmQDlDrDfaYLIJ3gSgaqXE8i/SSAsn1QV9byShCYd3YtktQXGdS0KLEc6XPiawBs
tTFK4cIjAMMOFR6gQb62kyiiTRAhWJ5xp8Q9unyHRdmFNQ3BwUvQUkPEzNoARYgXZjkDe3P4xiUl
DyFLVKSX/B/3Azb7nRIekpZqQjZ2jWpbFXb9PBqnJojttfqngpTtc9ikCBDd8NEdiRjh/YynrHvD
FCDPXuEdVPfhei920kvi98jbbQPrLNwsfHLaLrogebZXUto9NKEgwb9GYJm0EB40dQejJk1/9QkI
ZQA3AgYsjOdlDRKHWFSAdwzHjrH6WRr4XyPY5qtJVMMBWmbBBJKHovSNU884PffGmzpGANHcEjTP
MbzOq1cFbP5CK4XcEJfhztX1goBSLyZCyETNKuleWqZq7Wuc+jF5tBSt4QRGIfGN9RhU8rvm44OR
fC4mFKlXafX7MJIeGOdraNb+q8qFslP9Txf4NQVMQVBF3SPWtov2kDh2uhdm7N1ad7DT62xTyo6j
lFfT1iSYC8P9HGX4DvX5UX2ItdZ/RDKUrsbhGkTp9OEVhXlMZkygQ+jq3/mu3tDv/KpjD4e7HyJQ
5LPx7yFLnAH/hU20WsQguYunjynOfqu30qlK5qqZ3Rz0OHAeNaFnMP8q7wT6W6wZHExndjC4ETcg
KMrnoqwXDpGBl3LoiEKjriGyo/pJbHbxox9emQ4aPzHJ0zynTsqMKJkfRB4BoaUdeyBbJTioa0u3
sA54DUlY6qVYKnfIYs9TYAKRIRFlZRtD9DjmJHCuelJkzhm37Eqr3X0ES3wFIYs7ZiZ/LU8aEBNP
nCbxyu3S6tCQk7smW2iJDyZ6r4zjY6OH2m/vy7MT9C6D9nv5mkB5s3JsEb+gZT6k3COebUCaS2bs
EmtASkNQcwGqt7KziGlIbPsPFV4BruV3CCZoVTwFEbPxdRaPlCSgDTalE32Nbi6+B0XBPQ5EAOSM
fn+PD2tE/lg5Bu7llt+0Jzv2R166i6sUHoyFo8qInud54JMJzhhDlDZczWCRIIUDLEE2NSd0fDFQ
j5GBTR6hpNdKcUoGtztJv8K9BFjGN/kmK5EQVFtVb4HZIlLAS8ouJL02XHePQgYBa3HrN+dCd4hL
F4vXsgbMTMPFEh5xOdnJkU7Ke8BMp2+Elha3Hhdjt+gN1M1VzTUkBKOtAX6It1+rj7M9PGtk/nT3
bgaiU5Ul+mdgWtpjo1mPmpH6W9Or2cnRmWXl1P+Q+VSYzEPa4seQiyXzRxfljfPBvFfhLtCIi+EI
MuSCX6FM3kKcKafIYkZICdY+I0Mslot//kFGUrHKbVZvcRz8iTAxvwTjsqNwuCUrGQ99hRJIz/jg
rro2YsFryD6bUPsx8rbeS8+ftoMDq04lHFMv4wHh7mOLck2yhPMaMPV+urdLdp9MTx575hAJ1GSv
4JM6+zlkNetFlrUlE4xDqAwQHJUwFlvy2hGiskLSDNMnbH6d+LRWFWfYavD66b1vQ7mHtIo3vh3N
tboNkaiasMv/70HdpFxkZHrUXLWKEa3WRcPO0GCHrUwv9M/3IxzGUHwXBsMTxjc3gdFPq/A6jTFZ
cSHJMmpcAUAM0biFlWQZXqitGWLQTz+VYn9XGTt5efQ1IMBGBJaFDWC6d+I4QrNg/+qnrj3lJJyu
fMB4knUMeSN2LHYkbdPGg/N8gjuE1ZRF2cP94wzCIN7PKcqmIvHEWz2gtXP1aDqopifn1F+VHTbt
ghSNkjTaNxwY6TqKSTxONXJykOCSEEQulrFUHFULzM1B7b1k3tKRQnHaFFVirBOv6Y60Dc7K93SI
2YWPpTN8vrcJfEvk6zHxf0LfEj5FP9TJmtSpPDFQQYCIwuRpmKNgk0HSIrZndk/I1zj4NJQCTo8f
rVaKrioH7jwXOOd0n5G964jmho/UewxI3LDQTPVLTChr0Jl0W8mOwAMwAkMpsb6RgvAU0e3Cj3BJ
NsmHBT/lgo5D4sXESb0dGJ3tfUlIyV0K3lf9VtPLdlfPjX5Llh+XvXZeo09mD5q6F7PaVB7OU+wZ
Z9FW6YUo6SPA1uAgDOurnaMKS96It5sJQH/RI3q0mxelTzI2asImIkyxJOVYsvQuydRl1yBudXrw
VH7GJGZkXkEWaTR8qh9zMfI/kqCzS9tqWt/fW9YhtpyRWUc9o+BlvttO9N6eJK0iiL0Pv7Xzj0Qv
Dq5NXlQVdPrm/hu6q79tPwM/5mkYFe0OmZ/GLGpUuhyzqNdqmWQuGyX17H9e+i3fOYGlnwAiQf14
IsFWYVrFVu3wsoj8JNdmWvVPIa0tIblkTR7DfqiuI20jeX5mBbzD0/gY8J5qcSQeTYdY56Xgd1Li
yHp/wupSBHKbA93YCAP3tbs8yKR7b6oKe7hFuDV+heLEkmbNGBGfAD6Oe4n2PzfkUQKq2HatXu9c
I+v2fRGL4/03cr9LjA21xPJ7pFZ47kSdnfGiXzVtTF/DKb4Bu57eh0F+5WyD/ah/KZeVRDUEizuX
sBkbC56SB4FVd5+CGf8ypBrSghfJUGgHIUbS7LsSePxzf7DFTvcVcWxF0tX3anFeHFqD5SAcsp6U
pFhHfgK/BxPO4GfdWs7CRmt8Uw1w4lcHV8DOgD3xmIK5f7Rb4a+L0qVrgHVqBklyIX+PWORYlsTR
AGxobCwqquwzLBJrAd4DjFLeGM3EkCy9+qeZViUY1I7NnO03m3JOZ4qxzuXjpXkoK+rjMGf5vhc4
uFwPDHFmIjNeFlCmg8DUsahek9LScL0B0QFNTDhYad+gJLcPU8dsoKF2K4iIS9Ico7CeAtldfDT3
Ub0Mva3Qe+o3Qvsuk2jIjJA/NBnkt8DWxWVY2OQD+9y/s7O4ZgnUyRkEShUTgcvZtVYabTsP3D3n
knUcR9622S3EC7YOf5Nn1rBba95IhvMo8q+EbOwadGlbNvqDhaMcpFzIxEyrq3aj5pKwC7YBdyWW
1Yi+V2ow2c9XD3VAemXKiGqq8tHpDxnt+6L8ZBG3ZlK+LXruv0Ylb2VlmdfKyb4TayO/s0dD0eOg
/msa9KNpRvHqeu2N9lf/9OcrWvdFtgX4Vt1HnaRrbhxyaTZ8lQG+3bDo5Hs+NlzVRuEf0sIIzveT
C8HiR5zOT45G6cW4A6yUqZ3bDqY08AOUaWO+Hyk0nZM1kB1Cn6psPH2PGWeczHzdp5zgu8Ziw26X
uklkKp4BFrd/XK27+qKdnkkcJdRvir5Fw2Sc0Len10JbfB9GDWpzGbFXvWPTX4zf7WLEf+6XjOFy
dMurGaI5+jQBMttJm+2AJWrtLBe15ozTfma6gmmal2mTXwAj40IHT3MZMcyvbXaVLJbZRjqgNp/0
AIIAkd38m0vn0S331A+3nolFdT0YNxVBmd0cf7GjBCDy/18C1XQe4Guicqtz8kGCgflVRWQquVvH
e/8RQRJKerbAmQtlWe0UkhkNApu2wma0LnsfQRwL4AYCSQFmD+Of1Grv0kTxH58D/nUOyFSrwRGX
qN1fyzQ7UTKEJ3X1J8NCDemJFDBq97VBW3y6XyCIelDa03aBATzNZea+qoEITAqC2eKXIeKsNEh2
IdKuYXoudBj4Yzzs59aOnzRXDx7vW+vRTsRBWSRmaj4ghrZNEI/OXrLQw52j1cl9POAtM4L/GRTQ
hjzf55WR5XpHZAiP9jwEz+qBv+/uK0KgwAwP2NPUXq3nc79Slj6unXiVA745+fkftUhuem7PNfbw
qufzMhTtCQg826VxqLfVcnymsfES6WV68JKkgDvaTOBJp6MqN2w8CXB2UWIGCTE5hc85UNBmZ1RR
4OWG+n5LViN99cAnrSI/mqJQlRuClDMuSjZt98n2qA1PfQi1C0uyGBYjgo5KHYf+uFW2u3VP68f6
pftJOPSbTuLzbKf9JRvzhvzRYQ9ZcXWX/jgFd+Iej/4kCcGEYvDGlg6v07I7xKtmASQr2ewsG59w
dttVo+P5wgX2UUROfx0qZLdaSeqw3WiUIIC1AQ6M04hsPI62+vKeqYcmpdZklg4ZZ/m8B5oVPwGn
jZiEsbUCEMXaKbCSVbZ0nkavyYsWHDmi3BNGUPeknqkH3xj/vjR8DSb58qfqa7Ik0NeVjb8p6ijD
8g7D+nSfVbk9aF9bL0jJWi4sZGSYuws8zcRzOqdERudZ2vg9BvadSYtgx5pcY98YXgI5G4XVfQck
8gxpvWtA2Un0L7yH9yZBy7LqocjaizrbMneDGI7kFJNk1KKl/OsD6INxim75/rRNaCpaWDObPtIO
ogMk9O8BOg0Nuo41xcr7ituLiz+RTmS0vE94/BwHoRF/IjDpjk2bEe0bCGMDV2cs94V7FOarb/bT
T07HJEy4EzCRo+UySInz9XRXum1ydUkm2VC8Tj+tYeM044+QW+tBKSr+rbVmF2lI7CP3D1rAzbrP
dY1Wq39viNSY0a3dGsrOlzrKCZhN/MO9/nTIGcI034dXpYm1yualDLmnp4snLwfAcG8wCDrCdbCI
aP3Q1bZVB3djMLvn2hzwx+l0NH6JIjZgWLiaeyvZS2D2aiXb27wjXUpq11wmjGaZWW9n0wzPsY15
Sz0bl5cT49RD5FsH9XW8/wFxndz8ySi3jD1KqYEhCPQXWZrNRZXwZc4M2ymazb22Tcq5IlQHYzz/
hYsHz//PEryMt438qOX9Vnp5ipSTeZoarxU2C4dkxt7Hu0PtDp0VDAka56R0Pu9XR+ZjJyUnQV1c
6jJLbIsM5yxmVcKv/ECRznCbSc66SAfrQoV8zWOnZks6Mokjx09cneTDQMKBeRvtcAgP1gMQ/a8H
M0FBZoHoj/FU/8bcMO2UyRarA2CHpXjorTJZq/27jIX/GJPnwTLbTNe6FC8Q5mMctWhNVWxJC23n
Qs78AzOuLgR4A3Ybcap20Gmbt2mPPMgkBxzTHj0I0yJy5MA1qZmd42U/sVvJo80eZE+8U7S+t1CN
S3ChFYyrMRumD87kd99jo5lpM1lwGSk2ep87m9mN+KmNRR11vw+gn35Rpaa67eANpeimIHEsknfV
hlHtG4NJ9IRr1ANrdVjoTm3UzzI23zCSp8dmrszjMGJYC8OmeFQjGYRiFdX7dLXAyX1aNiorrfCi
l54t4i6pRQ8CYdF25CNGV7fpX3MfMLxv0wX2TfUUCqIqeW+aa+BFJOSkFQyl1C23KIKatdD6kghz
wJwEwiLQw3ICVa/zxukjIZ9zeWdWHM+sCjuP4MwmItzT6I9N1k+foRl9+YmfX6wivY+N/02GRdsz
VHOCiihWPFs03DPs71eEYYdq7KMrDCtk/2xw1/VYyHcgnoArcf3sRxdSL44oVF26jQ8EPpPXzKSp
pwn3+9I7hloln1J7hI9d4Mn363ZG7YPf6m/7yyBgp+lGv58FGjiqDzaDXr0q8qR9LXJzYySGPOHz
yJ/KjPb8XsNN+cybyGqzsPxq70y23ARN+qMk8BYOoJY/2Y7Fuxa3FIqeRr5wQzXugha4CXgSFCSM
KtSFZCdltRmtgpg0DBCvbd4QkM5iBowHI4ywGn5VFjgINQuUuvNRJXRBKATmYoducK1BL7g0BjLe
0Oz6nXBQeqiXZWvYiKGSVRtT2qul7JyV7vOSR6/6cHQ+mCVN40Hd5+cUjjNLU3QLdO4GQRHZopNt
o3zccOpCHEM6QnhEv2urDpJDJUikbsLkYi96vtxuuoMxs9LbGOFGieqGSnT4BUrr0kwjwoBlzh6b
kiig4lPztfJQLacOjEH3qoTA0XIcaR0MRPydP9TX/Qu8oRrGLbpBB8vA4vqnF8jWhSdOVo4ySf1C
SRJr8CjXBxs5zt8KewpfzBA0dpTh56yiSbtOcYsQqSUt9Oq6owuXqaFzgLe/lSSrXdT+XK3Tq3Jq
1y69BphND6GaB3QaKWN/NKWNAVFkAkyXAZJr+dbVelCdpKnbvOuF++pEcXPR8y5iuVFiNPfHdlc6
zngrJ12SKxbK76Ow/j67f220o11kmgLQ7jydC4oqN/FxmCEYYaP0yUUfboBeuudhRDwT6uHHvbAb
y6JZst/GTcSt4kIWQr+NI/YPzbKW8Mho2SccdusR8ifTNm9mpuLn1lpNLLw+nClqohAVXvBOTlT2
rUeT79q594FrBQCLAIM81I11FaT+rYwqD18WOTQ0OfkDnk/0yJpEfwvxDaOFNJE4jtWrlyZ41CVQ
GAaM59ZnTQcoexWUhHv5iy2qj+rgxPu31xjSXzWGEIAxWhAtEtHi/z/I2Pv7MkSfs0PyYG505sqE
qBGJ1Lsw8NQNxeiCccvAsFj72M+2VQopC7/57B7cEK2kMsx4gDg5BFxwu7Vzwy9b5/qL2lskIaZ7
1CObzoAMu2QmXpuyc/UNM+4ljNzG6GV10ctshv7qbopvTDSU48RwLbEA1ObeC8LfgalrTEGV+9ga
h9rtrlDLRzex9lpG6lpW9MsqAIbfvsIjtJ4WodlQ+f6d21HW9QuGe8LWZEWTvTAH6D3SWz4iNkLi
4M8DWE5GW+qhWczDk+lgF1jcuMxrK9y4bbi9j4aoYU9gzSmEx0TgWLGQ2aqXnmimw5sVo9RUcnUk
aavKBtVx7yXcaKj3Hm0r79JQnquu+PQr56puwX3v/0Q8Lo4tbRHWznTH7xVd4RgNqA2IOVKFkaqH
1DM3574+jF6/spp21ZrfPSb7nz6jrO2kdeLY6Tl5LjFoQRJX6h0XDbMeHwjbjM8RwS7Ek2l4Vzdc
9UF2IzffkiETr1JCJNlpmvYP6dGUJvPzYJlnuo38VU6zexFu/uXUbXRlJx5tK0/AjLTaHgB0tmZ1
FBIS2XMolQvKJiCMtkYhJVgkL9d5IZufmuYxslpe1V6FIj5Lul0HyhM7f0DjsrjHOcu2pRRHpXxg
XxK/WQyr1qEGt7vx0FXSQZxnEmLuk6GMV9htTVh+hzsshAmgQ3YHaT5eTRLLMnZNHc97aLvfakao
HkoRXhMS19AUyvxY6rE8J/1cg8jof6ii0Xes5iwH8RVwEa7vJSjnL0tqnClrApmdB8b/W5IRFx9p
WIKt4AJTz/49mNjFSUbC2qQVk/XUQg9bkwno7eJFGNwYLOxx4I4Mu/4rK8Xcmt+smS54/DMExfSs
wY05xJ5O6lJTvOt9DzuU/vhiCQAwc26U5zZ2vw11b56ynOj2wKS7Qfr7HdMRXaZu/IoiJuJxw5rC
Iojs6BIdf8NRddQWOif2bVI4qpgRHBCGVZjOvCHLtiXUGcEq147jglhjW6Df+qksnzzfXqtXOZOm
S2CY8qDOHadgDG5XAJXwJT/wC9/PlTSPagg1WvVfWoB62Z3unw0DjZuyi1YELGzaiQnUOHEpb3u/
yzahJzCOxlFFBrMmvxPuYG987ozHPieSOPQx79zvM6jh3/71+kT8lNUqtqtfPVKzfW1hSMvN8He1
OFvVQ5SM+kktILHaI02CoJnU2rcx66NdZwKDbcW4HYzGe9YRBTMVkdlf4XKpayvNd/zv0o4Z9cQy
+D64+tEoG3B4TXypocV/68Yf9+2djgihnJ32TwN8XPcZW2tSalcieZArG5Pz2MRvqpCDNB4dXDKZ
VtXg+Dj200NtI1itGF3BsIDlludrNbnj9GRAtYRq06P7A2dzp5MkWOQhKIWEu1jeZVt9QEO5rO7F
0mUokso8wg2cbbAHbYrWMLRTJAnqaqu8rW343+N0kHB6B2M7jvW4H9CeXcMg969ETbOpBPfkVmaF
4aYOzxlCEJpy9CihmQ9H5dbg0CTjxGLwYFGC+EP+UQ/S+uZW8qiFpvMeu+4lDCzxCzvzpWg6cplM
d9OHSb0Z83eo0xsbH9lVX76nyAWxIlKPpdPyMtX7RfO0UUtJv22R8mGvvHja3MKdyKYj83dROeW3
2mLD1wzdk0kiGb6x/+PqzJabWLYt+kUVUX3zql6WLNuywZiXCsCQ1ff919+RWZzDjfOwFZKADZaq
MleuNeeYrr82ZboU1VFs0FVDtgpF5z/zadUdV0MqesL7KNLPxHJVoMQNMAJaUB3XM4RrcqXFpKuf
atO0UL9JWzZHno0yuRJvYZK8wiebRwjj/w4maFvgn0uL58EOmn3kkLW5XvJluRxRjsLxkZK02LGK
m9swl54DYhZl+5c9mB+3xLQ0Nk8QBEHpEAd3y/SqO3lSUZxfhOXBV5bCYjfV2EFjjDKhVIc4ZMuT
WjLT0c5G39wDI6XkbEz0t0PN/GaxILBGAZA7EpbqgeMwdIMJQLFtNu7VaLoHg/bTScmV/6mX01qn
L+PbMZuklQg+69DfrR+NNo6IrL2ETPlo7C9B1RmHtQxyZzApTKWyU+nIgKRpLnDRBZ32SinTbv/f
LJfkbNL4aLKgKxYXczLsJ/VQOzOKbwNmu3o54O3KXbe6zopEQpVHnkbivYdLhd25Qzx6KuznSjft
47+GhHpWYZHbGDOaMtXpVTMDnRNQPfH3KTnmxNlmv1Z8mqsn23+/L0thXYReflbXSpTyT28NImAa
MDptiOzbttL0rdbcXRdTY7Zs8tDuaI7rdOLe1bO0Gxo8hQQYjdIQPusGSkfPsp7VgzWAas2KMHS+
xUYmdlrmZkwPq3fUwKBubCOJrkPcRdcxtf9kILGMXZ/pzUXH17ANqLdeyLC03tTYw6/R57CUXGo/
Kw+lU5iXpJMRDfTjaJWY704UdV/SNObIMsXmW9pOb73UINKGGvapGDnGEEIfbX0NGF/Zivri11Hg
b/PUh0DuI7w1KnGXfvAb47/8LSnuRQt6vTDD4dtooRSdIW+tz9R7dGqHzSjfW5/p6W40wBfDdk1I
j72uU1RErURt0iHjEJ2EHEPMgeD7OHxsBsfekFtGhrkm+ms7+W8tpJ9zZ0YGpPH/OG3VM4egVspK
1IIm6Usi6ofXlnDUZyeu11euVdRbTkrzjMyFvQ7xRwqeVHUOmxbb+GwiwVFHoLrjvmGEEu7UdWrP
JWWn/D3X0pgKLUOmrt2CpAaH2aEQQjj+W++84muLqpozUj8zDZ1/G0UNd0tayPsQJke3UNnXA8ZH
eB4JraCl2lXp8r4E6NkRyFV3PUIeESXElHp0O5i6opRmKiwOzYS6zbME8zO5RHit9b1Tlwe7Pri4
BVLxJu5EixOBqq0hhcBqGQgqCWAiECypfby17OKhAN0PmXcp8xPGO6y0bME2gJyzZeeut2JRsHzB
RrHMb93oVMzOJZ0bEiW/caacYUk6mf5kPawfi+iZFFABz4e8hk1odLV5WIRd+5vEsZ1bU/3CDxQz
iWnj50o+awOCJdx84wjDPKgRzgwkZiN1cFfLCK1dlyC4+FM3A/JHpyY+VR5s0TsSRqOkUsYC6zrx
hmOWkx/bxiD5/1HlGm3y8FvgNCRvk6mHOA8yZ7iZk/RSIFulcdzzr2qXn8xd6Sg10fQtJRohmpLz
ugKsZAYTBzlFLdQzA5v3Ie4BYDLl+8IWNu/KqtNuw2Q4x9Tz92yTkreFUlY95Al+kRaO+9luvrUl
Jz5bNrt84ZIfrI6I1DmcTKKKEO5y/i45fA2RhNts9vOd+d9JQ5RG5XZJI+9Y1SbG2NqxIXfXE5Ob
/ktkGR9a4k3P7uh+soZt+OXplWMhw7mIUJiW6BahielVF4v9QDjFvaJvcRm84UUNY2uZJ6WepfWR
2QDOKOzmg68j8ou0i5pVx7MTbRPSitZuBjmspzIZHXgowJjGoqXgGBd46mkNNYyZsVRnmVbfPapX
AdmCaKOlignTp7Udg6KADeZRvsoTX9H5hFeI+cBc9nmcveojtoVLdhLBSY7NOqk0z8IYYCIRM5fm
Keklatjie0FwNS3/Cgym/O7qNtk8AvR0bZvg1ulvnoWEY7p682662KhXymKifVedu5aePlgrbasK
bXN2kueyp98w9reij9rPymxvOgO2b4aPQNdPtmpSWelpdaqZ6rHP0g+eEmPahVKtn3ixvTEK67G2
BK0Z204qQLRm+2Tl/mnyHY58IvlclSdguGAOJO3DKrcP6l896Zu3qTnHmhZd/7HWwOKMV26h4Bgs
0yt1bks0H6HqpVMyXGoNfHamEBSnkGpmwyNvnLf+vZ+a1zkO6gPNomnvmETcarTNdz4Sys+q09Mz
E97xZCTZeykW9x6TNLQ3+wzpF/VDyO1Gaduaof9BzxXu7hD7H/h4kX81lKdz8tqm43I0OuC6JsNt
IDP+uVxQHBiJfmGYD2q+n7q76gQncMCYP21j5juPiw9KIPYofjWXL6HKqA09Q8LjvelrEUG+kUiU
3qgG5rlwQDE4CNxn3fI68CU/R4a7J7RheY1C3qqkCEgsmM8BAzVst018Faznp/95Nk6kCIyVJI11
kc64EU9Vjxn9kkSEFWcujbZWH7yrLNHb2u3/MO090kokBQ6r4cGePDyVoPzedRPpTY0H4tcY+Acr
ibXvXpHMEHG4moOZfnJfcqiae8AsruHaDyNWpg1Kp/qpd3RnW48l6etqrLzoNkZEqdTpDDpAUZg6
J9UyiCbvrUK9tx3Mpj8vjjs+eoDkxs7/aRX09bjvbBGEuxRm9iVq4NBWGg68OkRhr+dfSVr41o7e
zR+mX+r80JfkW+fFLOWEFL2ILCSDu2G4yu13y2Z45P9dtnqXi4u0inrrGyRjdElYvbbN0G4TDf26
hlxdDf7wR+Tn0fvpYKslssS0H0RNF9gzCwf4p2uBmwFFoYaXObs8A5cLBvK7T8G1SlKgZDlotrvh
qEUwp6qg0ndiHOsPm5qFocQX3c+ai1oy0SglxKr5wz76EXjouFUTPwWhsq8ixLD4jJiV2NojYfBh
up1pDhyGpKt3FgL+u2FbHbr10vhSzD1ScaTH8OMqYZIenkz2k93QtC4GJ92kY4bpgP4zBg2aWE32
yiXhnPEGt8/zjoSZAHgDOOsMtz/z0uAILHzlNgoBV4E79VszpxYm7RhrEtsqMrvh62gt1rPfW9A0
yhT7Dn9mrXpJmSOlkB9Nvez9enhAcnbR7DjECO9+qOVTtS0smZJU18cFyDcGPChYYc05wbLN6tAR
ObixbfeczhVBFEZAD1C2/1RB63icDnuaSWpelhvG5xSUzqEP/ZtSEMfl/A2jh/cSxXhzJVxhmDvO
H9G8zufdqUVkk3df+lTI/nZsrJ/90Bh/i9B4gG8s8um9vKrrApD6U+V7xc7Dlv1mas09EsPvNHEk
RJJajGKoA/OQ/6IV3E/fl3wECfwnH8ND5/Yea3l5ayISgujwbII2BcfQGzUkeLmo9oH7Oprli6Pq
MAgLxChFctWH/RIX4Y3pbIynwMIoE3vpMbO1k/+6eKkGmH1qP6d6xNLSGcxsy9RKQUZpX5yhf4sz
Mzz7XQ8MzElgZqs6w045U3PWQPdOXYMq2HhUD0bfhnSBM8JDU7F8Vvz/Hu3MG89RLz7nfnZIsOP4
bYk5/wX63Gly4g5iJigGjgxgpAIBsp8Xp8YyfyNm6m//3lcvMfd+KbQUmIiUTqkHO12+zqWtrW+F
bmdtq458KjEWGYnWRXawRUeXfNSc+AgMANU/Hc/IK4G4U3CoEVv0g9j7hzz26WWpyo+q3rnaqUOj
FDKjKL9ZJIAdZb9tdJ0OlLktuXI8G8FBnCk+MVtjPiMQA41M0w24WmPIFEX/08xTLpvSECdznr+t
5161aZe2Ve6EmN9L06t/kvGoih6jsomPWGYY6PJQ30bANdwWoBfZIeaBy69bTfr/Dm9J4oWHti0e
62WqLm7hXTCon4ceCKSh0SSCF8AUbdCIXhxZ5rHc0eNo6qzcBVV0R93fPOqy8W6j2TJSGieDLyyW
GZN8gML97NLpg70Du0wAW1fddLoTL48GuS5QmNHAyaKGqPZLiiaPr15q3wPATWnwp2X8Jqc63T2A
fIIiPTpZfqLJkJnkTavjZz1qJmxtLdIBXZuvA6mdG1VxDAPaW1BxdKh6ql78YfmZcVu5pdttHArT
0HduQPsJXE6y1WfNOSZePl+RYu1cuAk3FCRfOWkilhUyKJPDL8IpbB0nSG31Vncpi/vW+bDrcZTL
PJESnk77XDkY9dHsbqWOib0zSA9nYXtFIM5YrMrpUkqsgo/1ecPx/htqUYz4w9NM9hNxZGBkweH5
ewJ0ptdyCNbBGkaFc0JA5xnvebyDaudKRUsJXQSl7GJrGK5nJiJOIG4DrcOzVTfsraNnnPCVi9Mq
96VpdepncvXUFhUvnAINoKynDJYuzNQ0u/fF8mL1Jka/DFNfUphPJt3xC6NifCkOiWKp4f5sYzPG
QcfOpQZxY6ibl87OLmNj71dF01jRwRliZ7oVRuPuQhd1bEU8hyrw4sbf1u7UfQ2z7MGMKu8YjNW8
UwU658/taGFB5/r69I3psSis5ZO2b/mzFdafjsHbRU0xkHRYD9XklhuNaLBNG4+/gl4ybszqpaZd
/6gEhyHYZuQU3fScGCS5qwHAVAAmMhBM7mwLtmrUlaeQi0+ZX3yMHw+wCaB3WO4InjuxDkI+K3Tu
YSUZz9DYbvvAC06Tk8UvhUsnSx6aUHa/KVZSw/iicIrsAl7O2ehpbBPs5GTnuLGrU1Z5xP40RKmu
DRrKjG1p2ATglHp+UHvunKDYxsNjQwgQOgtS4u70Fu+pHyMcEDmwTMKrn9l7IvzZ+vCg/FioHNGZ
xVDkbd87wjGOfg6JvqB6H9vjHA4s/p7Z/2ZNePKqErFYVBT7XIPE+W8RQHqK7GVZwl2JmWfvk4xx
ii1I8VgS5u8zvTfbwXOENsPcp1ytj0XQVBtnoOXNdZqc9cHqNiHitpOJvYiZksTgjojLa4pnavOI
UwWAISWfK13RXlYh7Ixmvu8IH6N5ZN9bjiCcELvvy8yasNVDpOcNhP8jVytnGi2i8YFy55rJAMCI
3LirW2dMMCayuuQrK4RV5Xqk22Mmei6tNvo5d4O/wUrWPQTl8rg600X+HdAFfloyjf5Ks5vUfMob
sggnb34wU0LgLCWY0sapftUSy0SN1/TPK1pX9S4MROUNXuajNeQ9TX0je8XO/VIWBtlLjfna2x3F
kLROjECWE8mz4byic+eW/CzqpXxQz3owVftYQ2MXFUb6ohWWv+EnSD7z7qfZ1tGFzQNBhcSxz1mY
Xr2mb7BvSEUX8ThfHfTC+9jSxfrxWoXYrp9uHYTTTYS3emA8kZTVCDgcoYoxTKgVy+RLEengMiDe
GGJAUyLHEYo4ieaQ4lOQRSQN+03E+DmuJm/VQjILLh+GovumvkvDqGUYNMLHjcf9fxLszngeOFMt
/uKOuwTBN5cbTmj2xe36no0esUGK8uQC0VCA+OxMmzU8DFUVvY2ZlW/mMPlNRl78NvQ63Wcd4f6+
FtH39fhHhG+45/91ssvUwH/EjHgQI44edbrS3CvWFhCbI7E83sCdvk30+lh1pO21jhleaMMUb0BX
iVYPsSAWcXKNejLMTKy7DFPq+UIMwxN6qoUpFDjsv67qnojWpQqsB9oVeIxt2vt+l/7VEadGemzl
bFPgVNs5xH9tVbts7ZlB5wIAwhjZxEPYayLfdE3SETTIg5bk4RUR38mVWjP11pIsn0ARDKRZ6ZPa
zpi2Js/qVQZJdh27ofIZ17lmJQSDZxmBoYwedck0tMjmktsA66DT001N2lC/q3GS7orfVqTFpyYs
3VuWCxPDFz9o7g6vgYfY3By++qkV3JQ2liUheMqG8b2qcNti8g02q56N7pFzbbVrGFbLKqj+25IP
lv5SopagR7lkv7rKODL6yh61Keyvw+DcJ9JVfttQcsJueOMORyZRDx+Qi4rjMkLoitLiqDUTmwLf
7sYczfRlrtyZLC33pLZX9TDGCYqaCtdnWv6YO6PZqDICwRGqS6WnTrjKlChVz7DDk7frj9umQ3un
5A58h8xPKf02UWxAEZNNTvWgvkTDoAdY6UZNXhx+6iE2AM4ojkLWo4lTQF31YE4BdvSk/BjtFOaq
lNZ4iChuEQYoD9HsTtNzrE5JDPdfi+PDVNAdUoZdKHXknKijuKcn9Y4eXZzOD+ukjRYxcTHIrEuI
QKsQJOoyvMOA5jlVSfS2xJKrB494KyjmtAOHqvsjJOkniRKNhLZ5PgSS9FMu3a/I2jml0+LsQLzv
ADTee+yFINf8aO/XdITyDpwHzET+oU3gXWOH7LmuKjjKizT+ubTLl/oo0jb7UfbtL4YQ1Y8lrG59
8FtpS8Yuzi52HkvQYGBcE09wntECTMSrwKeai52FR+UitNx51L4oiYJ6UJIWAk8Rt3pE35XgdXfJ
LPwXmvVYjcn5xhLG3o4q+pWoyoWdYuZ2L4NLOWUxKdf6lWwV+2udiV+jK56s2O+uOm3sc7xMn0pu
rs5rEXFpGxMtw1mJRlqrdDHV9MOugVWv9EsIFsJjAlRpE3si+SkImkXSKyE2cMbqDGmE0+9SlyRL
S1uuY5Jaz2LQF4w4+S+Uis6lFPmjcnUs+V01kFPGenr4zuI6H9vO1q+Gx65YWXmx9jGNkKSa1KEn
rvoDAZoZ5APSpToVoKhYe1tIPztV7VtppR/LI+38+dU0PXBosXfv8+HUV4G4G7URPox9lENDKuO9
FcwNFxcRIPnIKU7M4w/E/mBmtPrHlIpLMtagFeTEvpwdgzhIKnxVNBV0azeo6DvEU8RFrboys/Lv
ai5j2xhvIAQxnHWqjYHa+yr6JcMLLhU5Lc6KIrXta0Wn5OgnNU4VNUgRencxu4EeL5gMMqKy+FSM
tbulZWQQVzY5D9NCHhlmB2ADOctWPSO8R0Eng4Dm5GVhyIbTu/XOrQzaqAPM7Rv1VMigmXyw6eTk
xBNt9Dz5ycZCr4fYoiYkVYilQftq2z1H95HeonoZ+3zCHlGKrqzFqRjQjl/VD4jQ6TML52Q/oPZa
rXe2pMutHVGyq4fd6BBz5enzUxja8ieKkpAwZKBjqrbIDODUc422DwqZnxtXobUgIM3IOqDhTfeq
Hu2ISg1BF20C2usndTmWE82W9W9ZvMbY++Tlyg51oqXhi7EggXZd91dOhsRLpC2ttG4EO5L2gv3Q
pgufu4Xer66e5qzEKmMvpxjx16kN9BKsH4FXwkRxFgy4CNWDjy52ffbvPU/+ajpiyqggSe3+/QL4
qhM5jZdumku8Au59VNqBOKMOkC/VegwU0yKI1mVxxDp/A9pX+vjJWeob3/oxWIV2N+BGbQpDZ9jo
5M+QpUCA5tQqmutQq074j0uZ+VMkOkKMuP6yyPMrYiVd4kcR6suXBoeFxk8aurn1TEeZ0B3ooVvR
k6ZgLtUvyvHxIPI2/YpSLgWKmAIdKE2NwRZI8fkwnty5qT9TqXEx0NFs0G8eIMU53woTfqJq6nh9
3hyWDJFKNdsoaqksTlHXLV8y3LS/hq6jlRIGWFsxOiWR0d6XIWaoDBr9wUQZv41MxuoBGQgYslwU
kRRXj/X0oDqFwKnNa5m7X1U7M2zbzzL0PJlGxfSsGsLn0mcrGxpOFvbUeOd8zgkxon8X+QLIw+JM
z5Ah64c2TrONZkGhpxXzkuZ8vOBvzkZnbhiqDR+ODjI7nJsB5SyAO7WCUDBa1xCt0EsPT3HT9J3P
QZoxqFqaupJRVZZG938znmpkyxm1dDoIN50enQjFz2Cmq6BJJqg86VBI7W7qkS0H03HpvS+1r/XH
1faHx/1xQMD7NNrVJaua8FU9gNe5Iz2ObuqVBksA3CQgpC5ItNca3MpfVaebJP3G6DzvpcL6rmVB
9ZHjsfl7L5ZgQ1viumq2KTGifeTS0chLkvtOwwAy8UFxGQDzdhnevu9TDbKxI9Q6773D/+AWmg4h
5ioeA6vwPQHv9WYSBNza+vx3VcpJef2nZ1DP6ATUZXB1HGJW9ARyvejj5rU1YOw1M6Kcpjbr1yTA
ilwF2pvu2/49hyUp9XB1TYajjYlmbQsj+GwPA9XpjgAySZTtjOMSJ6elNYPvQgOLyHG72FRmMwL8
lI7OJo6XQ1OjSSCuEHu1XnsYuXXjlBdFz4kpLBhoF9Ex6IPp5tOgRP0dU2dJr9hSyKgtcrAye+yW
Tcy9uLGaNjsWEYLbnNoYgZC0G9G6G9FaRPMGNHT1hJSFmhK4sQIeTx5T4L7F8YXStCy28y+7auZ7
Fk53gmteVyFbTxpwVY93AA5EpI2MqElkvrs0ul60jt7V2ptP7Y6U6dDpLroovpqaT2fF8YptPqJ3
83Jh7yPOiy+wkQUkMo0QVr/LydDi77tGXvPDmZviqF7pgU4HJ8/owKrXA8GJux5a5pYe3XxVv2xj
K3ekLH6+eovnHGNmm0men6rYPg3LmYhI8NJGYPqHJWzSnSqb+1bbRYVzAO0NV8ucxS4CL3tOA6Ke
ZuvJGxh7cOLN6kuP502djtW0+9+Dem+EjgCau7mr90s5KWirRXswW85dWc+IpfaHdN/aTAI2Ue9i
6w+gna6v82T8NbXpn7AgrW2tiPhXvrlebz5Epds8FHUdXUn24DzTVzYOcSvetVb/leXOfHXc9HuD
/2yTY5u7KkG+ZaGsT/5DHHQiuljuAsBWWmJNx/8szYWEboYYuyi0IOxSJL6txelQcZUuoXvU3Rzg
N67sByu02luGOWQHlCginknvyVgUzm5B1nqJ+4zg3ZQs1LXxIbSGA7uZuhu28l99MHzMdZbuHSsM
ANZ2N0GU16u3xP5x1MkYIAT4QRiG+06Qxzmxc+txBMfyz8iia3Clp/w+yiyPhZEe/1U3Ro74UFRN
ESZYWX0MU440egYaKFLTQI6hdEWCMLoptrZ2VhHS5XvvbJnayhT8p89BfMw20S85MgZ513g9aSu2
gO/qevUnNDjKH1tbzK0CFq2/pwNpiJms2o81SGwGCta75UX4LIR36HzLesrqK9SHDQz3hOKYZLVu
M1hVf12f6jApN8ZZ+Jy4VgWA6eYh36uc9Oq4wdW8NRw074F2DIhYGoiepQWHwKeTo0JSAmh6pzaN
3fWlKzNTYNni+Maqu/fy5CPr0EYeLUg8JwWNRNBKT13luDi19eprs3adoDXc4T/8bJTxQaaaY2c4
e9OwXUWo5CQsxPsiwmPMgPqJQLfqkOichxitUqV0U7RVJjPTEniG1NOk0nY94V63eQA9Dt4ciKkS
F4ff14ZV0xAlAvPnKZwGADq2KO9I28obPcOzerXItxLB1SbC8lI6w++IPbizafnJk13lVdmmNiaT
f47LtLIiCyUfIgfKFn4NQk3UQ+hjHSfGytn/e4+edEo6Bd6QwXfKXY9A7NTSI9iv57BaMFUcHaSa
tQF6qky/K0ffWGfutvXAdxcIhR6LfMHRgKT4S4H4I3Gj58l4WndRdCLH1Eyn2zL1TN3rPLulCcB5
PqYHY+78Q7Es+YOD2u9skfisfLTIIshnBDAP7USuzXOixUcCspmU2oH/FFgIMKNAcGFKP2uRwR8J
nNB+sBeHZVpvaQJIvWsktGXnpATAcWV82iFZJOoqQvpzyfrW3ZfhRA6t9AwbpczgdrMet3OK7Lcw
gwfT4IBmN0FLZmuq7yUeldaYgS5JPisX+5rklbHPKqgZ9KbNZ8S/YAmBNW5mZrMfcZE/5950VPdV
Gc8mSmSprtNDTgrIPNgu4cIk2vhmubn+Egt6T1zKi5F+J5DS20WzC4be+lSCakRch77GhFdZwoKP
JgkLkz0+Jx6WEwXkDgKMuol2zVqcz+s9ypfRb1SlHxJDfXFnsrDrKSc5m17s4MTxz2TqUIGmB3Ip
ngQQkOMqz28yTGXFeJv8JnhkkF/eANXeAH+WzxoN7/2/Z9rYIaC3IVitspbAZE4b9DUh4JWlHyeX
bFEl6qpNdLzrApVlMoPejZyr33twLgPLfZg5NT076NKYyDj3JCi7Z1rC3XMIKOScsdZtPIo9pejw
gHed0Nt4+6LsprXYo6EJRngJYmJedCJ6HecTfBw7ztiHz71VvmlJ7XCgz+dTqS/fABvUhxqhFgm6
hdj7IUuKZgChUPi9sM0RxgWQU6q8OIgMRzyZfbdgSd7FGGsvGJvzY1Tp880yoA1jIfjpYXvdIHDm
YsWpgV+S5WzAwjxHz3qdfrJRIVRwZucN5Pq4pfmbwdDWnLdxY/1wy+KLGso7ut8dWSvDY1e3rJTw
xU85U6TD2uFBhs7sJgtO8DanDyO2X1u3qlJyVdGn1DGNQfTvabGQp2RM2h7K4XQBWg3XZ2mfcvGd
ZkxzVBOFwHzFLwYdzeTcodq7HokxnT0wVWsG67GhXiHHldvzYiIHqP8ebYQn/hR+nj+VGP3c0SDg
EIMXnml7jFeTiM8tGjTikPeB89iBRnipbGiTMIC/rstJLEg4kTYKdVGPNaIBhlb1qfYJKESxavHH
o/FCbEm+TWWGwcjxiizl+V5ZGrMSOYE0mIw/dHyGhMlwGmcIkR0Dt03xwwTdJR5r5A2DRyt9gdHE
BZAcR2iP6ECJVY5koD0Hq0gjD7pvnkWsffhScVMwGDt4i6hOaZJzsh6X4aKOYPXPCgzZNpArMeuO
86qlyFaMxg7IPanJcl5M5pVu32zNDMNMWy49Zt8Mz7Hfje0jo+YWSlFB68A6qxfqbU6DxqEegPx5
su+hRvaGoSG/xSas3oqt+mVaMDhNpEecuxBKhOtcigL2pFuhnB2lAvDfgwmobMPoLT/atpTzQK04
q5ZdDhbs0NajtRWESmyQhpFfFlbhE2VZf426/MBY3CCb1HR2TkhiqC4bYKnMn+jAqSJcBSUwLISc
koh1WNXGtoEIava/6248ntbdmtwezLnhkxPpkA45J+/U305MDloDdVepFpHmoHpTGIPCJNin7mYD
Fmj5Vvb1KPh8SWxWvtC/xogmEVvDXWzKfQHENSBilDMGDq3B0t3/YGlsMBA4YEzM7M5bUbLMqouL
1pYkCyNsJDZp3rJKZy/25N/pVmhvsrakJN1UkmFDnGhFP5WfXRum6kk9qxeER/Z47FKjWb09yuDT
Qe6ArV1/W7GvFOUJRX81fzNTNGW0PA4gBo1nAeFiw5+cf0UYMdc+PV9KPUWv1dJrB5IwN1jDF83i
/mWm8yrEQDk9XTE/TC+dMEKs1QvXfClDs4lDUh9Z4JN5p2AczKTJdISLAudzEMdJekE9PC1nVgXK
pTnMN5I38aBTvA9Zq93WamOivTjhsxg6gj6VGE89GPDpD/CwcMO0uvvQawYogNmNPuqmQgxQB39F
5nkbNU95ps870HLenlbxGc0wjL4e+AFwgIyji0bgiXzLC+KeeYMcxmmTNTyXOTcHCtz4DHII+ght
9ioiOZk+1qPqvEcO8IP18oo1d5ag4mK3TLpLCisUA1pVYBYCWtuPpDrLAC+K/ObBdYc/ay/M0Ozg
kF2h1egbkKdwXsM++e0UjbnpOt++4YK0b1ZYEds2EYuoTI6enf1MjS5B9zmGHP3HnwZk4HtBRIrY
YMWZkcjSPy5qshiMeIFxUyK4N3r8SMrFZmnDX0MwIzT4V1bwlz8VDmwvQKC2qntLMCrVGNLao2LC
za4b0J4rSnqxrNjgg2OEZkNxVLNy6i2gluqO0aib1v9DKuOehpqhjY9HmbOL6T8bGvhFpd5R/FsY
j18i2b3XyUFZ2Sl5gzRw8glZa4b5rbY8SUhMfVLh1DlBanTnxUIVpab6M237W7JQvo0QgMvSf1Lz
E7dBchq7CUIIOVOJveFecPi6GJ1vHuvANje8He8SyvX0kJDxu80D482qnfCxs/r8jXBFwOPBeB/g
peE2YYavZFwLxyxSg5bnNukoLtt8OoX6nNxEat/Vcmj6uCrokoC7kTVOr+lklpK3uws5oD+SGthz
z71Q+3mHqHKNS4ZD50KXALOK+vTwKJ1MGaMUcGhggTCgoFbmxdfqaoNksJHRdkz6y/HH1BIIz+3y
rFrELWBgXJkAaGptn05OidWgqR9iY6CuJp6BgKQBVKDfWvdJZCPSr+HRi3D6hraJqXrMMbCsKtOg
nJ6ICtCE4T2bIcKJnlD3hzgpoYUP2U334Pc0prUwg57Knab90RB+EQPn/FxXjA5KkvzW00PXV+LK
efM0C1ucR4dBmErRIFV8WBVcqVSp8Anba/xyqP3qme1/aRrvEdlz/yL8Rf9SB19D+kjn9fsn6js8
rm3dYcxOat01AHVeiEaOdo3nuTu19qqA76EaL6oR5OJb3QzjR2lm0SGI3fZh0QUcEnB9W42m/x3y
ESiUvPB26mUwkc7OyLzms0wAWMvvUh0b4ZLMx5yi6DHbVvhnP9ALx+cKDc7eCa38VV8WMDqBSYCH
4+/UoAEj8BkFNXbjqoDbBBl+60pndrPY01kxzoxFB+STNm/95ELVmBjixX7zvtSG9ThTBSEFvTno
QI6QlKeNeqkeNBv4XoIYwszm+eyBuzpGtT8fwPCC0KjnfFNWRvLpchwUczd+6KQfMcV4KmZipCdZ
qA7ywXOT6cGshvdYFrBLEYXXAf+G81/DlPJP2V7MrBJRY1wV2QvDix+q3WcsnQS3B1eahO6p0Efv
FDMmPBQlud/NjLMk9pa7Z1XsM2BJlMPIrbyn2OCMuwQcg1VvXbcnojvVvtel9DjdGe5nV7NLQPnY
iA/6rIG7cSM9lvkrsP5QVr7nE7iyGnL2wYwR5BMKKmzXvpX0Mw4tHWupZK62caNdS/rjn31fvk5R
AGSsiqH/20Tc5CYcqhjPQRwW1a2LBC0ty3evgWmGdwiYd5Kj8l/GUr7Hu3WWT2gMjszyI0A6/4Jy
z7qZsTtvKpn7tujOsAWT8z0Rc71TU3pfwz7fWeLetVx4mbH8wFRY7abIJ6h1yszduiWbRhzu1WQy
HUio6GN0XXJOGczW9AQ9dtOQxLOtpaOOfPD83KmXYnq3IrrEs1yfMgDIWGB77SjsZMQ81pyV9TfF
57up82C5aUu1JwP5Iy9xiZIW9H1B+Rx38V3vhyeANSYyPwoPl7GtDKESj3nLtJHE7fagghUGKyWV
XOTApgLg/cxKjEvUJ9XJs8vL4ArzbNf4YCX1q86APJHKYj4487JxXdv6kybNi9LIwgmBa1l4wbnw
XFBemak/YcwmZw4bacpae1JRL0UD8LyLCv2AvNjYWASibgylHSC5vTqWniATsarZ7udl37SDexhj
a6fq5NqmQQ2y3EG9RKcMHO6XANrGxtXymulOT2UikGABrIIrJpyZrLyU1r/D+w5dTLcxmpexhaTT
OgkEHfDZO7KuurNFpZ6kKdqQnGZw6dBqD7T8JbA0Urus/2PtvJbjxrJ0/SoddT3ogTcT030BIC09
KZGSbhCUKXjv8fTnQ7J7igSziZrpUxGlEEWJO7dfe63fmJR+xQCXRgOvO3nGVg9dh+37/OXoeTEG
YAQ7pB6q6lBFee5qoQ5A3vxUhQlZRAlM3uzcKrQmuInCCyiYGMF3HUOPwkMMuG3ImJ/YwhpWQk4O
939mgiqql9/jAwp23kfgUsKE7SkhmN6LHvkjgGD+kx4QSc4anX6N7mg24pk16MiUohsb7WNVg8+D
YqTgdHkrcU/xZi7C5jCv/jyKqfqMinSdCBVmdT7E+MjvrS1Kys12FIqfvaReex3OR+hpQAXyUL60
JQNvmMyAlJB2A6FXi0pb9VDVjem+1BpfBBdhWCXAuYfsiITNuFWN4l7o1ZBPNEXknoPGiUf8PnQ+
sKtCDNl05TCxC0GNWJjKui/XjSFlxWez8i4zjXqRnkyoUsyCrZDNA1udYuFrkObbaFKNT4gLDQdv
AATXqqwByZSx2Y3mNGT0ULWGcoC/tatnfK+pekhZ5krgliLvAxI4+EMB6rkK4O4efT/9cpIbGjL+
RmVkeKHOsJBy1MgGDBxkHEOXYoWCSEfQ8aKGnBhNvM0sa7gFkQZ8r//saepca2vLGygn6bcY+YtT
iTZQo3F7UjIUKYghZgYsX7cKUvFyCLtEKlrH0vn5sy4OVDd7wgvFylAnO9Wn67Lqjmmizg+YoTrm
XRFts3Iit5+nQHjBSevAvdCgzpNLXlnPJ8UlcKOqrYcVsWim9NhJ9t+DKN1NU2ReVQjFXHQ5S2gU
+/ZeLdE8Qg3Q29chfpVd4nv2aZdpga84jRYWtpjrT/AC9Z+EcgdBmJ6p1IO2wKD8UJWKuclmAWkh
jl2tmq4KTcQsyBzkQwBI2SmN9FendvJnwCfQVSoqop2PjZxeJQSPM0A9zTjiIeR/e0Eydi0PKbwj
bupmuHopeoIRbTfeYLl16gXHLBxbBzDF9nR6pon83ZiC67yvtU9oqmW7BsFm9/Rl1PbI2iI/ZDcm
9RcrMhmPWZbkVPKEv+kjbq7ymNPCaCcPFBDzylcRgwmaCxKKuAPh6HrnK+lF1gtASeavwqLJ6TAu
lUjXKbI42wvOMi6m11/ruQHwy9IeRsUX7060tFjgtRtGU/pDAPrdIeiB8/vVyZIWud3pito5tHK2
hpm09efT7+pBnW6DibNLNcbWFrJGcEL9R6RM/k7XxwKXrLlmP2Y4vJ8CWWrqJ+uqBgmfPeJtmL+B
tt/IcY2bsiqTSKmNfuPHjbG3pGh6ACB7rwT9cN3LCRyVVD0aFMevCtGUCIzmWt4A437/YtNMfSPM
bVYriDdc81x5QFHeY6nsAvI4fRRgJjUvXOCTBSk2DGAFDSLCXGfJaozh/K6NL8ASwPSWtUtDtG58
iC23fjSVVNgUNLs11EVOqzTC62LDW/5ziZ/AMUnACONDXF8ZovKJPUnZpOm/4/An3RcBWH/gsjp2
ycgAoO8YMgdDJYqfkThoNyfsAvol/lZpst4N88K88oifUUDqogsDf62ophB+uhcKwTtqE6Kvfg+J
2sBwzMkS5VZBD/1La1yIQY/uBGIqRy8sv6ezSmIP2lLrjtTlOlT4rk2j552ryDKrexJcgzTt9gWy
WFU1F2MXHeIaZez5N76YUzYZ+1viOJUIWsVBsTWu4wG97aa0rnNYha4QDATbBSW+C5h2FBh4ENj1
SbVIMEtSltPg5gmePScWEupjDcI35iWCpLPtMVylE0awrKgxnPJ/gpSmR1UXA9sQxOmzVCeYQgpX
Yntj6l1+LMlyXOcj0HtEMpxIzvrPp9+BOAMiMyBIFEtSeNlXw90LTkaIxPQySwMINqIZ3QhCtvMb
peN8zeKbuc4jTrOSz2jo5TaBBOR0QgqqsnArLet/mHmA8Yc3a6HXAxvOHO6iCfKSp/i6Q5ou3oXl
6D0gDrB5KVV6IM677ioupfYrR6mwo4yToP1rXnPKgurus2KP8gZlS98/nELYWiRR5HHX78LRukD2
V6ZiSJlKyUgMEjgKhLUVDIEes/cTD3VA3JT4RX7RDEMV+6GTmxn/LN3KMQH87AcnopgJTsXqGp7t
CPwVLU6mrRE+kDiMN2oOqaptigdsvJXfBXJf/J9hoZZQYBZi9VbAZdyWTbX4WgRGsjHRLj6ckvxc
PiiZaCjgGA2hqKqVdzoWw256qsxwBAw8ef1bT/cfh1kdDJXkyqmQh+2RlTnUOh5EQilLdgGE6iRh
Ns4WYoqq12AHZLceK88tugx4e2vcv0QsOcJyAj4hMVDkK9P82kb8yK4aQ3QqyUpOLcIMXKihHaa8
rgyYgw8jcSQh3fRMZkiDU4Sjx5x0vfQsI7RrIR2P5Uz5n2OCo1iPz1qhw57D3eKUGugbo75Jah48
Xa2iOj9HwmaUZ9doFLsogpGL1kL5QjCmAkAmaOwIB0b24vTQ6Gp1k1ESczHCnTZlRwYtL75qGtil
VJZUN2ya5FarP0HURNajrEfYYBQlLLn6LFB221U44cRmBwS8yy6NUfSOAS5otqyaFSsDkfETYSMz
k/rly2i6j/A0uX2Rrsh8a9N6EcCiWtq0s/j9fCwEXU4QO5pfw9GsAdVKvSt0qQ/eu7ogMyFcJVnb
3OcGSDq98y/hn4i7bhp/klIREygDc1XohTQxB3xxk6XHIVa8m76qjqbiUGtKYxuAZ9028nMZlo/t
rIBVdv1FrUnGQ+kVoJX1fT8WFOPnMn0iJTsPRqFTK115GZtVcUHF1NxibyBuGtR4gCcM9aXX9o3T
zXRUCV1o5LpcacyiJ0mXHi3KTz/awQLCgXxglmiX4ZzF8edfzBHHRiGT3TwAQ1uYtXpTBbQ6xf43
VIn03ctpB9m+2ZU9ygWkIZJZhTG6JwBI21rcp+AT4JST3DXSUPmsYvRggxi/7Gb1PaMg0XhaeYby
NBnZnWcmJcrncx4DsiUZ9bRAwWBmiPmVqB1DQ7iOpc+kMYzbk9BEL0JRqVPioUGo6h3ZROB0pzK5
mKJ63WUOHi3xLp4xKdEvA6b4duigBL80oYdYag1TRgp1dhTuMrXdx1715SQw1pEQRo01GzZFr5SA
NDtEyfQC6NusUVeGgYiukrIHH1jdCWjTboSiHsEAIbr7oleVJ8DUy+QCan279ysESSy1egKODqQO
4j2Smy2ZhrLn0lLVeF9r1qPfpr9OtDNJVnBmMHONBJRFit8HRBrI96WHtbIhgFCnUtUiKgoOztRw
0/CKOLtKJPNJFvTvJ3RllZrbEvRfCRjuUFIJIdWsWTencwK0bOOCUEuprGSkj8GMcJZmnxQVJ+qo
pDg9Px4nwBkvuoqJ7hfk29CLagTYF+BHTlTYvp8t51IARVXTPKPVh/MfbvcvckegTig5QGFNlYEq
5PwEnX+RhMDR2YuPnmrYyZVfS8azIXCDtnEFDBBOuy3DSFXsxOfgEmX0YMtAGb9UjfQ08ekyASKa
tIVFM129pKINzfTvWSLpPzTOqZebs0yO+l0EbspjZiakyrXh+FgcXslVSSVXaS/FUNqVMH0aoIly
SJmrtpyAaHEYv0jaoNi//eU///7fP4b/8n/lqPeNfp79JWsR8guzpv7bb4r221+Klz8+/Pzbb8C0
TVPWLENTDZg7kiopfP/H832Y+fxt6T8SoRylgMjbtTg055wuDEvoHbI67k93uZhMP/HaVQ84xhy1
zMPHLRSmXQsmHtDV0NmG6mXXoRZ9f3lZhDUcZhO7C7fM8YPvEe0g1rUsHClOHR5QGexTiC2YcSvu
CSuZGrDmOvPR8kH3jTivgwD+p1wHx1l16yHKM7orHRfPdNzQLW4dWZMsU5LfdhxxL0UxOh5/kV79
OnVVi+SHNDenyzKB3lNpEA6MwusvtOqTapB/ipOtrmDgmOvMdxeL00U3/1lVVOlWDobkLvXxLoh6
fwu3DIe0MNijStneWFKoHw3KbQRQsfHYhcOd6vGkL/ydTLI7QAfAr3Yfd08133XPwgAOEDKGX6Ih
LrsXTlh7lH3aENNgTOIHyXBX+v7nU0nG1FBJn7ZBFEy7opDiJ1GFfYOvzZ2eJffVqXYqpxdqR9EY
awO433J4kSpl4pRy9fUPlUCrw/3QUir3ZHyThOon0vYcKQD3TzxYEtjhUSEUUcQq/of4LPbJaIDM
HjsYiQ5XpRA/nKhTSB90eRM9Na2/MZpierIq76pMMPcoKnR1vTm2LGZDwb7AHkpQwdB9PGK68X7E
0LxWGSpZwb7LlN4uCCI3jSNh6iAgz9ICQdEi7gUGwh4rtbs//SIMkmBXgEz3py/RFphuM/mxnw4n
9V/wKOHDrHLCzdBgZD9gVlxjSVuLwfXpl96qVNhmYuqqilBe5gMVeTM1LJx9VB0h2/kXzepsdJ4z
ZJoq7+4lYw8gdHrh63FDpU4Vl+1WqhtrU8tqjyhRkNhxCO8qL6PQpgxVfYvF8gpxpYssV+trUOTF
k5RfG+KUPurTLV4s/W2bzf2bFRWnsidgk9r8IiswBxzm41Umf+oKFS7hJyZJ7Qfo7k4VogwzzgRS
wDbg3Xw5xnUNZyUe0Eau91KTHz6elNOgvz2emAoF/TTFtGDx6/Myf3U8+egtgquYFQomDev32Oj2
XifJ+wbb2LodPw19YKFDzWsvfeQ5RiWDx+DdZMh7s9DF2yBG3zlBfYzhDh5VcfIPqmBSO7DyeidW
er9poZE6jUG92TIMPFmDvr8v8ckJvc68PX1FVJUeOhHlfCV4pBymwI/N1avT70iTic4Qt5BUArO8
7Hk9NxhkkdSQtydZiloCxB0Ho+kOPSAc3Y6oqrmnXH8XVumFBaUzLoL8PuMmy4tBvq2RM9PMsN/0
iiJfKahuHXwpd7sKKhVvspJCen845UqHBrZG0UkXJ5SLMZq6M1nNszXJ9b3RfOuodroDXiHXPiIK
ZCozLF0GQCioGUwHM0biBBDvTVuIj6cfpylJY4/cQr5l5QfwpOWtiL/m42lG//PNjVOfbqAfeTFC
uQ6axZd//4S5YZ7+9/xv/ufvvP0Xf78Kf1R5nf/eLP/Wm3/ED/5Hw+5z8/zmiw2iorgCtL9Am/6q
26T556U4/80/+82//Dr9lE9j8etvv/0ARd7MP80P8+y3f3xrvkQlXX21quef/49vXj+n/Lub9Pn9
X//1XDd/+02z/moqFtl6ReMmUjSLH9T/On2H6wh7rSb422+y/ldNNDTRkhVJ4zQ3uaKRnZu/Jel/
1cldqaIs6aKuYgv62z+7+Y+7/2Xoz8cC0ts7wxBhK6uiquuSJOt8Fm0+IV9tttLwihB3q8qtgucu
RviWijgcFQfnTXLBidsi8soOdAMjPcbqj1x8qEy0nbQnQ7hqu19COdkW+ZhXg3UmQpHeRijzp0K6
2NRlnfERGQXr7aeK1IAHZ5JEUDgqys7jFyupvk/GiNCVLOGFWSAYEiWPcpR1V21lbvTR+ykkzU2G
bLuKQPUcX66FTec+k6RrwIOJnxSm8O1nmu3yEqHjM6mUHsCNu3pswntR1vo+/5w/jr9T37FZkmQR
PSqLyVn0vWkgwmFamLjJQQPotcdeFULJ5JSH8RJtKcdbuQSl+ZL7oEFpjppeLYEOs0SqxzRoPIB3
2E17YeMf8My5QsF3rXNnBtECrksSQyPwRJPlbVuKlE3ROGD0UW8GV3JJv2y1vXlQdqAnjjBznHC7
2j821Lv+vW5Tf9vmhNQFpgG0KSLzbxeHYhvcRL/rtmdnm+Zq2K13c56i5Yi+bnGxqXLIWF410iKu
gLt+1+1LN7wlsly5KeVzS4WFIpOwQZHJNBZLMiXXURv6mGAwa4elAxpnhgVOTtbt0n14FBwQ5C66
haENMgHJQ3LqMWIW40ZxUldwo//LSgLlR9nt5TMtwqlU9K2qthQE6BxpO7m14x2oee6STbgVLleO
iPerlheMqau6yUnIUbFYScjwhbDetZRZDfelE7jWRtsBxbfFfbASWEvvV5Bl6ETURCRQRdn8b1eQ
KZP39TBzdwEkbCQ322KYoB+IxxwcWh8yR7sVtivde79RaFJWOQFJBHBIL5qkyhyIDTYGbJRxQ3np
EelesJluv03um3sYk90V5M21CXx/G7xtdR6IV0fBVMbyUKtGygT2G0XbNFTd4OVd5nfmwdiIW+w9
mk11P1wboYPs1mal02fH+VWnF3PaIrThGaU+Ny9tjW28yRHwvm63KNGCqLUF19vETx+3Kc+7/+1e
nbvMqxB1I2M+eN922ewbJPUUBhpNy70H66O3gcrsvB0EdpawHbmeK96QKQi/cjq5p5P4U/3TKu2c
N/N+dQ/Nb9A3n8cQuWQIf3mhS4qxvGbIJVihqYcDKVNbdPx97eQ46trCN1y3P2Pf9r+e8rk9Vpik
maqI3P1ioaFRaspp4vXuqEoAlSG8NcbtgCNwcEuQmqCWQYJP+KzowI0uAT4XzZZMs/QN5QeJB4/E
dXnRaiVmN7E3V+5afaTgUyPLNjhG01Qmph6Yb11NpTwEK5mMd+fs4rMvlmswdlTtcgEDGeZO2Xd7
TD+2PANW1uW7ZUkzxsz7YfOLIkvl7RLBGsDXu7IY3BL4bmBiXCyIKz05vc0X024ozLdoWZpiqstp
CMd00Bi0eRq+xMHvxMm2jHV07KETB4a+Um4xxo0rMuqaHZTW2mk6z/JHzS9GkpwcSeuQJV9vJPQC
r6W96Vab7AKm3n3+s9pFK0fqfAMu2wOeIREImKRilkPahWqRl5U/gfdEVlM9ajLqd14ATlB02kD/
30+gYSE9SKpLtebI6u0EDjlp8QjSgStIYo4ziBhdRVYfZGuTeKZXpqjKkkJKwZBVdbFQAPGLRVAG
E+fX6EAIckrHv+sHhI1LzhH/iIr1EW+tDMHgBr7yWvNn1unr5rVFICcbUhdiBTo3P19TiVteUeif
YwDJ8Z38Ifus+mttnlk4b9pcDO2UIikxzW1iwLrh3e3637p9cYGl+TbdKoTpa+fVyhhr8mIuxQ4L
OjKGp06qDuYiG1mwrQ26ynjcEWdpTrpNdsJPrEU+virO7dE3fV0clVR7AnS3aBo9bVd14g0Jzq1u
C7t0a7nSSnD3L1rTNAOdTZ4C0jwQr+5ik7SUpyFe6wp7fSdvkq12X20o3bgYye5Wh/XM2mErWorF
BhFFcXn+QBug0CeTGp2P0pZk7+foxjtom/yAzpjoTr5T/Vp7Day1uTh0lFIbcrOizcFU8czClC5X
1+bszPrk+chLUjc1Q393dldqP/RiaA6u5m8gz2HP8Cl7IInGw/ayvZRtYLq7lWXyLqLgEH/VpLHY
hqkny6Ix6AylbkwbQwG2TGVDz+UDSrjfLHVLFdNphW9agNTG8IgA4XVVbmsTD5viSyesrKPTW3lx
1L75OIsdqiCa7Q/YpLtUjNGFcDz/E/QgMbkQ4vvGv85ZTpI9XUAP4qlQkhSur3zlHqiGke9iZRMg
7PY7gAuMDDN7uFp/NcyH4kefb7GhJfDW8Af5fOLRO8bHZt9v1S1S+Cvj8D6nsJiWxe5F4hXHjox2
yt9TIJ+lY22nve7GBwLcZwySFAfq3/qb6Mx59Wb4F4s8x9gJ3i/N1puSx0piqw454unpBw5TmS05
udv8QrlqXoneyrV3KuQsh1YxSFmosqaRS1p0WaoiE2QW7CUjnqUJMMmp2vsK6YJJHw69Umw8o7mX
wr2iAFoNLkU1u8dRxfl4P8jzBH70KRYjgJCeUbMnRnd0OhfROnxi7QjroNEhlEp+su/xTwaMv0fG
9oDSuVBcYIVANnw97Hj/kmMRvB6RxQsjGmVPsCJGpN4o26zfUYndkqd1cHaHHnUbYAOzfraeO4Ne
NzofGK9O8qkOij7SGAD9Kjt0N8gOubGjs62YEDdbvSLPHauvm1tcHEHvxzx4aK4aZ0ehO10uVhaW
vNbEIkWPlKw1ea00ujHRYhJM37I2/uIl2oazBvGA3M68p5nXKBS3k/qk5l+x2t0W42NWbROTD9bF
pOMLu4CnO+tkChLJ9wHUPbZxBd4AHy/A1W0wn0Cvxj/PZJG8OAMy3eh3PWBWQiPyBU5LsMv+C7dr
F9spZfbBklcXV0AjV2ML1psSAUte22bbdNfyeJb37f7jvq1MxPL1CivaUyeBhgIlYmjbzRCstCCd
O59fLSd1cT4nRh1F0nyIDFtpGxLo8OwFDSZjgbLxbpOLcUu1ww0fZBAT6R1yCevjefYIIeONg/Ap
V20slnSRhGUD/H8eT+9OTh60L5b3LAlHkbBI/wr/3i4e6+JrfYkjpCDtPGM/h0nrd9W5oMxS8ULi
5WJS9VqmyxtkCEXN4CXROwDMHkvfDjeei3a4mwCH2q1N79ml+7q9xUZDAcgaB5n21MLRkeDesHK3
FP0UJ7/ET9YJjmtr99yKet3iYrNoPgykdG4Rvzw3yb+Qq1g5Pc7sDt5gvPoYQ0Ml57I4hNGUBVsh
972rA/5wh0Kqqac1mDLKYF0tVE5NY0ux9Qs6GI+Vnnbux3tmHrO3m1OSJflUXbEstv4iIEKHqykK
s+vdNkf8P8TlK+u+KaWUgW0JZVeVEDjQq7uPG537tGhUkUgjUJ0nqWcuK83g1fCFa/rGFYzvDa6q
ZqtCZKrXNuv7q0ZSyFGYvKo1w5CXjwbZCtUkMJCqmvPrqqPtc8f8GjuJbe3wu4QUszKWZ6IqiXeu
aloaV4qhUY16c7aOY1i2YzLhoUZ0mX0tHYTDvgWkyVpX2PU3FfzT9Qv1zAy+aXRew68OdKMeAtSj
aDQ55LodXo+b2k5gvNpzpQSdtp/F43jZOAX7sVwZYflc25qkaRL/McT6YvVMuI6Lojb0LrxoRJ+d
9rm9Nvb5Md8ZTnAd8yAVJxsDuk2zwd4R6LDT7ZpduK2fpmdYDsfV58baB1qcz0owxlbujeCLE3ue
8+YhJIz2bk232SDh6ha78TJ30xvfbe2P1/T7yhEH4euxWEy+1E1DM2JuT51D+FJwyUF9c7wvze5P
tPX+VfW2reWchxr6AzXdbFz9mHwdHoSnaAsVjD72n/ob76LagXpeWd7yfFEvtu2bHi6OKjWxRqvT
aVXdaV/ie++ouJIw51U2CLZs4k8IPjnxQ7JRdHt8iLdrmcczp8ab5heRY4b5a42lWu9mVbedkEZr
ajdLv388jaudXNyuCdrvhP60Um/qR3mHhdqX4md8X6PVf9D25Q5DNvRedmP7Rd/qF+vlsjO36tu5
nZf4q/2cloaG9QwfYK6XzetIvGEd2bIdbDynWJnTtYW0uOCAnXt1XnF4YMyxV6MQBrtsm1jyeQjG
fDyy70OnN/1aZgKKJFWCzGJ/nPLTF81e22Hqdlw79c+ER2/bWZxJyDlpBjRx9Jg201b7Im7g7bu6
i3H1do50oeDuQlB7R32b3YVufhF8XkNSrU2hsTiFwqoCGyTOK/Uy+QRo8wJRRKC9dkVN90/EYSuH
3rI8pofqlPg9zTWk4sDqYVO49YotXiaOamOFhvzrM8TOZlfskqvVeuD7N/3b8V6cRQo8V7GFP8GG
aS6RUDsM23GT7qW95/qXyETcydtkv34avAdrvD1vjcVpFCieB0f61Ot+A4T/E8i0G+Sxpz1akEek
eF3sY7u7YAPte+WQOHvRvzrrjcVRNEZ+rTbz+Vuwmr1duEdD/VdOhXke7wI1OifYBFcf75/VRhcn
U9zXVWJppw6bu/xe3tSOv4G6xTXTHhBp+hPpqH9xqeGwSb0X/NkSewK7KChkj/MhOmS38GJ5qyOw
tB8fgs3a9fIvds3/tKUs3olTISO/FyGd1riik9/PegO8S3teVGj//n9ob3FQyEADG+zL5vZUAgbO
dsH5gd+CZ6Opvlm7veZt8P7y/KN3izMh0zPeASUjWYWZG9Q/0LZaedqfvx//aGERgOh5p0XhQAte
Vl76CfL9kcUTuNh+vA7XOrLY73HT9qMcM2zdaLl+cg1NefNxC6srYbG1jdjPdc2nCXUHqefr/Krs
yEplbKw/E02tDdxiN0tGn/POZeA0u3Nlp3akPYyYYEs8SyK0+5Z8G/drq/1sm4qszwAqlZBisfjS
Tp6y3KPGGJgRPBJEirWjV8j7j0fy7Fy9amWx6IChQ7cE7uNWBdJXkPey7uvHLZzvB5LjskU7IMbf
RitxXHcNkmTAA/QfRnc9NBh4Db8+buPs/ab80cYiIirqOkZxmLGC4hceQy3eVIr8TKHoJhU9zVWC
8h7N/9j+uNWzY4eEjmVaQAuN5cO8jhvOh85ihmoAFyjTlLH777WwXHcQ7cIQlTcXLvXT2CXfqrAp
Vg6FM0lerudX3VhMkOrHoproJoKUZN+ir5O1M7bTRezgLxE6Ps4Vz+rF6jNsbewWM2bpRdCII40i
KiAlWPtssd3ZiLfIBHYQPg+4dj00n9eaPd8qgCtgSSKg/8UBmBSglYrQH1wZwdIqqrB2i1YWxdnl
jr7FP5uYP8Kr4Bw2hoLKL1PWeg8hIg1JUzk5AdfHC2Otlfn7r1opTMwSfZOOhHihRulGFy9xnl1p
ZF5d7y6kV11ZrD6cgzJprGhE6AU3lUTYbVcyFDQB689/rzuLJShYYx1pJoOmG9ExDKHgef1syfd/
2k5/zM1i0eUmkhYJxBM0K7WfqaJedX17+Lgna2O2eC55uoDzjUATJYUiKA4jtJ5Cra9KtBz+rZbM
RTDkBZFcTQ1jJiXyoQvSu0HJugusy9QjugOPHzcmrfRrmZDzszxO8VBAjulo7tp763sEb8+t77wD
SQz8keptZEN/Ldy119r5q/6PVWjKb5e6nujY1Ar0U90p2xDExLBHw8Wh9oVe6kMIyO3jrq5srRlL
/nprDWHj+XhBUQJH/lTEmiF+UuuHj9s4e+bqliqBU9Dwu7QWCx5tFzNs5v07YyOq+k4CgkoMEzsN
ZhO7ssEJl3zcWkjxHr3HiwhSIfgI1QK9vszGsc8ESDG8sJG9uVSd6Et3OY+qsh+vk5vx83SBizZh
VHU/oQjbOaKN3s59vFWe/0RwPY/j8nR5/VkW86rW0agmwA14OEQ/xdPDAYEJGwvnPXZoh7Wy1rmj
/3Vzi2n1uwp6iEJzaQzXtagv0C4/rszq2S6BrVVV1VBk6thvl07kGZXhhby/ZhRq91PhncnL2imu
lQ2H59XabXam3MF0Asfk1oIBAC9r2V4mqYLK08QT+rsYgzHEdAbSunFawnEKfuBTu0OX+KLtveup
Lu6qctrnQpnj9tbcftx3ZW7r3XS++iyL6fRihOoBXveu9RCGztheSuMFEvQNcoBAQkMWNjYPm5iA
WaJ6H23k7/lDeYOhoXBUElxDIGtDeLS1R1To9quHyNnZf/XpFrPfNJJSTwl4QUSAQLXUdolD9FwZ
OnTXsTvu+4u19Xb2Yfx6chaBgGCoo9i9NInu3FHZxztUR23huF6nP3c4swZguPD/DIt8uw70IPax
wpPZSji6xc3PyiocQ7qCuLj9eJbPnI2QECSKWCKQW2mJQxxxPSw7gYZGIUevsFe/m0Z0LTdmsxJ6
nJkvGlKtmc9iYgSw6NGE7ZQwiqwm2RoOyIx/xyd7bYbkBbMXyidEALQlwYwTwivvihNxP6A+O/Uq
ugmIZCGVVXo9EkZh7WWXURB3/Z3mbYkUk2YjCEjS5WgthrahhGH+FSmUCH0NXyoyxAQ63dgiTJHm
vdOKENFiR+yrNsegT2/jY4xsqBfbQZ0I7bHUcDU3bV+LQchHgzLgqpIjRvxQppGpfUI1C3eMOo6M
/ilQCsO67YIiN/Z6LBVoWYVRHWWHhoje2+K+jsOpFaJb0SSNFlxOvuY9Icaf+Y8ReGlgMpnhqw+S
2vUR1Hy1JpsJp9zaiAF6qFu1nwRy2Ho9PZmeXIcBKkq1Yba42gSj1yKXpRlDYnsCdlm/zxKJqWPK
SgGdzx80zUmSXlUOEabC1SaNDBn707qTAzfqfK1Cy0fvmj0yjohpFYmH+mgV1jveszXiX9iISE8k
lYXETsCY3mNLLR9Dvw6fKgkpHrs0SyyIoMoqhZ0L9dRf8Kf4AiNqhd/VnYxWHH6pcY4ZRTko/d6y
8Ni40tGtSuFXRfVeFtv+ezw1eJZNkA+tGy9L01nfELGoTRj2WY/+YJsdG1RDiV6QDvsKDV+iXBAM
Mv5sOA1dIvhaIfqlhN9GXKlnoy71EWXd4BAgOXZIkL0Qt/4kTMcxlMqNIsjZ06ShXWojYIixaKNa
2DBJbdTvKchPACc839IPYE6L9NavQnVAXsLKtFsFLmb7Lcz4KY4ulEaCeqSfTrusQp0faaxu7B4x
f8FpyEn0NKx+iEkRmD97rU1+Tm2Hc7Dt622CcjEm5WXoMKqSdqMhjwS+vIpFHGQqFiaqBYpWYbnT
p1FpWzGRsI1E4GTcdLgqdnsT23Twa92IG5iLkeXUBnZcj6aBxBR+F6UtCimaFNJUJfmFPkiB5aD3
UZhflFEQpXsjsapfcRupn9RBM5+1tmnby1yKpNg25OGm64fUAFCVdzAESh+VF5KzSbbHG3HADLVv
cUn+HQXRUrmTVEQWHaniQfB57ALfqrdGPAXlLXJOqonUeu7L7YPaYd1rYs2SVWrkynkcC499q0T+
Liz8eED9SBpZH5U0WYmLiUdUIOKIXrzdDYaP/2JRaOGNHCS412qG2TWbTJz07rKySmMnwaaTkBqw
pq+Qu1PEjYWxmbbI/XmW3QiCMnPdTSFyqgxX1q3fgDkvkK7XSkQC/Ap5rKRGn2cTxi1W351Qa/Wj
2agdmMoSldMHatsogYStZURXAzm/gz4oZv3FSNUmC2yxEPVoG0Kug1jdjPr42cK43n+IIUD6nyWB
ujh+xJFQbJEVRVjU7xCw9x1DHLzvnVmayoSdWGuIaDb5gnGoYr9tvmipXEAdS0ErxA46abIUbarS
7zDXHkYdH8HNUAgWkkUj6oO8JA14/fDprESzCgW0ZdD0PQ5W0Ij98lgqcimnSOegpuSDownL2q2H
FH/bnYTJneg7/wGTF4HPEocyPQhn6cPAJI2VC1GEFWkZTahJCNXnj2+nd0gJyYTUBe6Fiwk5bWMZ
fxHhAVtPB4LWXXiv7dOdtMs//amE4BzNvI52XlqCBTLzG2VxGb93kY+LZtGHrnnlX4f7ZOu52QXq
TG4GeWstbH+X159bg9cKo4K2TAgob+93LVXNGF9G4JaXxSGeQTQwT7+VbnqwduY+OhputV0jAbwL
LpeNzkHHqxTDIKFyhnBOeAJUYxMDxaG4GCgliG7sCodVMtV8pS+H9HUnF1e+YcZCaUlFeMIKjY/q
ccad5U514e+qzZxmld3h13qctoydlt1c5ASgO0pIaTO2WXRZQ3iMhV3TNnaRrpb/z62Z1x1cvA4G
jNQThfQTHew3rBmgSdp16ca3OQD8aSUeP7sXNGiObAddgXK3iHgLjgYPh0KEdLbdJbt777NY1P06
IfZUq3w3ca9aWgS6bSOolWLQkupL1KCl8pDhFGahecfT91oVu4c0bvd42v4y2njf5cH4/0j7ru02
kmTbX5nV7zW3vDnr9DyUhSFA0ImSXmpRFLu89/X1dyfU0wKySkxJZ/VLi5QQSBcZGbFjbyuDkp5f
FOCn5BTgO3vw9AvgtnAAGHNLcHKBj+gIruCNAOVMqO0p4AkOj6AN2QgN95nXi8cx9l8gtAwsrMJB
9CVso8MkIYyvIK2GlGxki9roQoByfpgqrTsJwowOiARgxiHQvkAKed+GHNAvCtjQMskzRvUhhfZX
2xoZKHCqxq0MHnqJMXgmphJcPMNnv6y+GElVmWCMh6pL/zpAyTmtjBdojj8JIdhVQYGQz7Wty81e
nyK3FwYHCnMbics3kRYeEtBMWhPnZxYHOVxEpZumVRgpoUVa4byZUYoDTgxwG7SCX5/ZWoGUeodI
AtBZeVefGvR5Jla/I28u3pY3P4FFoJ+8xKIKLj+0xKMFT6Bz4FBjA/tinBGXG2zijwRjkkI8zthB
kgn2WDH7qlciYzMAbhSAoqKevJXq48SmOESiJ+9EBwJqDuQqTqopukBsfan2v3GlaJhK1C0MxAE6
NaMT9hGoDlMyvuqYu/1G8LRde2DDkM/fnDpGug4uGjx4NHReaZT/KzL8UAkg645uyjtIlfF/TYCH
7QYPWmVPoGC6kSZzgvbPUfiQbvJdjd5GVnfjGf/63negnKEIouOmFPAdhDCABFlc3cYhslKV9FhB
4rtPerC6TK5utLdyhNi9SMqbKGmBd1HBjucLg7JJykQxm1q/h/BkaHO+tGma6Gbuik/dqHyBjs5j
kssHeEFP8fU93uUBoPTdKZQk0LUMj2mkfO7CSHZGUfo6T5EMpkXoUUfSKU+bkxjKGy6qNumUbyto
iqroz3h/vRdQbexnVPIQRPAEtbpY7zSPMy2W8RRK27m0EdF8Ksv6tQtiHGKMHKrzVTQ/VhJwavrw
KqntpsyCfVzMDh/jsmqgHyyovScNyKPFoNjqewgp+I7MSfuur7ZVHm37UmQV/kmul1o3fGsVGT1g
JXmRxtmKrTIkE+GjINk8dAjuAm9wJSdxG9Z5IPv9PUvUDomDtEWDZwzaKkvHide+AD23J/FIaybb
FAUVe7JxCXw2YjN+Y6IqVq7Qq3HSp7H0I7xuMM7RbW9IHRa88dZw0rzC5vcK6wqlkxDf9sI/s6qS
Wb+IgEophrCiAWsddCZt0lsMdIM37kDcdsvb2U8gt+n8CrEIEg8NuRWUExc13wQEia00QopPBNaW
hxpJH0A1MqkY2ZWVmAc0TiLCVwH0youSLHAUVQlWXghE8qBBEL5AnQX80mihbY7vH6dFEkzQEbGS
DjkB1NlL99lBYW1IW0Tk37YLHOj+dbYysDswU3zLm8iQkU7RwE2FHtnF3YcOAhC747ED/zk4aABE
1nGITViTXSDN9+I9Y2jLvQh7yCEpoKYh2SPKX0/VLPagagM1ko2EzCPprJTuFW/Y9gc2hnfldiAI
G4CVwTkDPABPvs3FXmwjrR0kJQ2w8yH1dYOcvd15xSF8haTPGVCvvKA/z87c8klEkMe8d5dbhoQV
oiKSrne0BlL3blDLXQDeycCWbnugZiHgdghdkMRagNUfQzMFhuo3AmbYJLQ2uHrRT073Y1VtUBsj
1Afg1cabahfaKDntRBdIx82wYd19izoTtuqVNSqMbeSxVJUO1v6bIhZQDXlVPOTuN8xAbW3zgBfH
AIMC0OcoxVwvJwJjiHvjYrC+OWzt2T8p6LKM71sPwjMsR7Z8WhnIpmpo5tJ1hDJ0kJZIY96HyBha
yq3gipb/gZCNVJ68RSNIapam6oLPoTXByse4TlcCUiydaEAVGNxNSE+TQ3uxbWUIHLbxKEMgx5rd
3tZ3iZM+6FvSQdZ9TWwmtnNtFRWUXuDZdPy3OJUgKefmIY0QG33Wd8Rh+yfS79KDhoMNJl9ehmAf
kECEp6FfHuRD1CqC4JDjoQZFVhGyBHvENJ7gsM2svP9hB94GSQ1RQKxNX3ugZpVaNBVY8Q0O/21/
il0C3JxcsC0D1wfh9YCJ5V5UfHEeQHQhACWBBgxtEdmDlkIesloxrGmHTbObbdXqDrENf2cqXvsy
bUljNfMU0mWkb1Zl3IAgNgHlJrVhoBNpwG7oW/E22tTA5SYWdwg39SH1mP6FxCrXsQwZ4Xdb1IkH
x36V5MRW9ZcOXSQ72m97Haiu3hwt9aMQWqV5g1D7Dgj2Z8blsQzYrk1TOyeJmlQTe5hOt4T4IH2I
PKQdneSW2ce74mlAKAs2YLhQ0AzRT8IS6QEQthiG1X8k7Q7frqkBPcO4ptjXxOryfbd2zkpcnPfR
CCDhhdozNk29VcFvkByMA+fV6Lz65erneatc2KKupLTRRwMd+gCAWvl2tjOkW81yM/5F2JoSu9tr
v8r6cTYISnh0JuHUo6eNcmZQe4HKEgy2tn7ne6Gl7P0t6aBB3ZJkVpjec2U2SQsUnrkG0n4LIiVR
SpHx5lOE9TBXuv6p+ThbL+h9trnH9zfkiifDqxpHjjB74iVBeZgenPMpstdQfHPbbeMleD6QsIm5
ZouQ2iC9gCIv4TbH/9LPaVHo+ApKCYZFgJThpw6WWhMAXqQnIDRiBzYLVLtMGJwtKiC+AtXWsgUx
MsCknU6CYZGwEE3MLsSMPSCid994KArWA2kRwlP2qAeSZoDxMct4+Opt55SP0J3bpy7naGi9QROU
JSVg3GImiBexL2WUWr54gs8cYwwy3vagYcpt0qat34yW4eW7bi9t398ty1v22h79MkJiIAdLAgZJ
IIPQlXWhz2O2DjRczNJivTlXZ9QATRpudLA40rl2Ebxe6JfGnhmgFxoK6LmHbhx/zxjS2hSiY5aw
PIs4a7SVTM7lXm56WDEgwCHdy8HjnLgTZL0gr2hJEGsSIuTSUnlTQgcQ+mdox2eSGa4dj8svQW2e
sQqhW9MNhkVa3wW7uqssFLf8r/Oxs8NN9QCS6V93MlhLFPNxPBAZkpj02qsVY8J1atgZCGKQbUIt
0YH3dlVXeivZlGWLKxfGNJ0XCH2YLi5o6PShEfRuzIgLRQ4ciYMW/vOAVkTpSGh3FEvcB19JDAzV
tPQjY4kX7tQA1xCArijXSCpaEqn3vJAXmqwWs/YttngIgf9onXDTP/2E66ZXUgKxEVAFoE+QUbRB
/Hs9q2A7GqtSSbVzsl/oTdyFLgmeIEiGmE0YCTubxRjfik3Mqo5IFNUiBMCUTVnreClSE802NtHL
9IHwKUGExvJvuc/Q5gJXJHPvsCxSNaI8H8tEbEPNLl/Rbt1Do/uZhE9SA6ALWsWSGO1MQW6y/B39
nsHk4i2jQNFeAwMdVvV6coHZkNSghlm/16xJn/ZGoXmtWlogprv1BRYKe/GKgT2DR/MqaHFwDy/S
a1keCxoa01S7dQlTFFJ8X6BfzIEpCgAVCHODodqUGQ5p8eKnjVK+QJ0lYQbljwoWxehFcPtHlIMN
35pRY/UAH7EgqWdD974pnfwpfgk3v1XnxJ2JlANJ7gPmvmz+butUyxtOV9E6HJAq5ykBFz9QejrI
QKcNX7O2MHE2lyE5bY9Es5fxYwElGwMwCcBMe5u072PEgWxGgAOAtEpGX7ZxB0IMDJ57FJAMae1f
PUMYsCCLYE5ALlVdPJUBM5IqpGHU87k1/CcVT8h+37iQpCocsXVI8MVMXdE3HBn1pVHqGKUFJ/U9
HtHoBhxvGk8H5MflGojROJWN3jgH2Q4e4j8gRnPfH+6il/VsWYX7B3rQgM8gt+LFfCOelUs/hmXZ
K7fyX9DXmZziXnZiG5ydr4SyM7CyG6hgZZ/U5+iBdZCZ9omDubCvJIDijCBwBGKS719KOQRu6qVH
2U3fCHbkkDhU/wix6lL6xAEmkoUv/rl1jvVFFolKMhGorQvIx6gk3qZie1AMqlqlBRoCYMmt0J5e
g2rBEix/P23UnLHLFv6LMkYd7URBz0WjwJhi3FWIQ6cDaPXtWXLBPcMK1ei4hgwMYY0ko0yHdyDt
K6Uij4MCqp2YYfL+I0gFvDWtEWlRwsPGTIvSiUJiDwUsFVktA+dkEU7wBidWAsbWvtau7vHOJJtg
rCCHF2idI4DFgSVugEBiXX9rruPCsEHd7mkJQk2Zh+Fiuk0n0cnGoy4Hlixwll63VgRf2UbGhnGA
6Of1t+HqyKMbKhJsdOVFh67DCCU6zY4mxREK3ZQgQ9r5vKU0s+13IDL0G9OPbkQ02vWla/iv3XCc
oGacdokjtJCX5G5joGBbSTFzIuY8oTW+f3v/Wy7idfpbUhsuN8oOSgqxRpo00QU7HAhLNkF6Cy8t
m4WFfBrtxLHn/pkTKqKMjNzvsg5zQmrCjWfc8x/OpRPImlvtzhfQAQuOZeEpcktQEfasO2Rtx1+Y
px8nfuf7FXAkkPq+E3f9jbThLPVr+AGFFDSTG0zu4QWonppcOjXOIcPZJSLsnZsD8eYz3MqT9sGd
ApKu5HNymD6JD+S81V7uFZv8kLl85FZf2FUC1jqr1PUJvb+qkCSsc7rl8XRwCk+2/QfBqvEwq9n4
89UjR1oJUNwB3mpBvps2KdRoMXLJlz8UELU0tL1YRa6hhje5pFqBoW90GbrAkIfS+swT0WPYJQCX
BUdxBLKznx58tBkIueIWPQuNv3ap6hdfjrpahEYaorxBkGiIX8sZ6NvcUydWSoh8yGKrXxihQu4C
o4Mjh5EE0fYH7Pa7SQXoAsp4yTbcIMzXfqZ1YmlVArEuripSL4TwAXVr92ANH9vRV8EBmMpW6HvQ
EPNGRCmal0P68pxIYWVLl9MJmwB4CBpaGxArUDF3lee6mJAYpZEhfjl0VhqjXhA8vu+p1qwA/Qyt
B2TVl+X3Di1GUPEiI1M1p5cTK0xBbSGlzv/JDH1XaGUg1Dk8OsQ/0H44ZPui4K0+Uhm3wyL5BCw+
vug/wzGoSUsrqa+mEXZaFzJDbg66V+lIoliCocM5Ycze8qFC0vUqHvJotAXwi77sa2gpCQ0J5xqH
1ECh4G0Hd+2GBDLAHD3/BDRxGcoQiyi8QoFCJkXe6wDOKBIO+t+Qe4eA5UdcfUFjiiroCQsLP4LK
swmGQr62yXjZ0LMfjPe7dcrf6YHs99Cj+haty1YGh4fw5qa5qRGmo4/KYSYwyXiuD/z1eKmjx6Wp
2MpkhkGQWm8JIGj41Lmjk4D1mUlnRlcJyPa5nFziBy6i46njmhCNHSqu7eoIrs+9im6iYctvfm9Y
QI1B5V1EWxjtySEgFPd9h3PXOOFp8MYN9PvOeEE2SdDqjrkwRQ0qg1xZAh0VzCDpVRIqiJnpWrLL
SvVOQ4OC2kSf3z/sCx6Q8zReWKSctF/5Rop8AnnkxKdvqFI8Y+/QsogKNlm8cA9/7UJpXPj0vukz
4nixXQDmk/VzRxhd/9TKOA/FAYNNUrMDrVhuijvhBkp9KIyMm+EzqEgs7eDfgGURyS+o6IGB5aXb
8q5xx3kQDrd/WQjiPBmoAoPeGyBBBOnXe6ooIRrON8Blj25yDz1gFNVl7Kr6CHXC7fujX3V/OmJi
nkfSbSlfMmVBywPUq5IuR9QVBACXo8O4I49KIg7AShSvugPI1IEDWoRikEjXYwsf/VZhB2dE6Eoh
6eEgsShoyB6MoOxorfYNhWhmLnz54JHwbvxulHq8V/LIQzEeh3T8qHxE8cSKnPELckOgulZ2/A26
v0O0UTJTbys3JSjVZABPgHWHQh/1YC1KeVSDUCaZktmFPrvF1R5oCIIdfgJCFKgQIvsWMgvs5HRS
GxroS+iMgSQaKypT/l5LRm4Eql+1tUy64/TgBj0VrPO64mOhMIcWJkTWUG46t21duD0QdCZZp9Zk
2wiu/oF0zpFylIIHA3MaV1bvyha1esIslSi9wxbv6XcBwBBbnAk3hszXKbnRPM4rd6UVuEwFgbXl
uxwjtXzVnLSB6sMuAYBUqcO/ofODMMJNrmiXozm+KePPqPssH0eY1Iu5pV6CsVIVWVY0xK7gkhuz
O5AauwSmreA1YKsJraylAr0CA4kAYBNVuvzcp0GiF2Oo2uIdST8I++iQnMsLLfs5snyLExUQFego
VBmQ8aD8PJTmwJtcwpZ+GO0QIbG+hQIWdo68/4kM/8rOUZDgR/0csF1wnFKRwFDI0VAKAXE2IHoN
TJK30yB1BYY9ZBvAkz56ZOdEz+871ZWNc2WWuj41NZ/KKMUgxxnCQUV/zHv9Vm4H630za777yg41
mXKOQQNRSkIr1ZvtxJli1ebOCcnC7TLpJ5iY1/z3lU3qMKL6NUN572yztzkTkmq6M8SSSUJJ2QWe
PBVMQ2ZDXVY3zsVS0odR6Wc1imE3+cADjUFWMgGtlOyWdwHbc68cCZVXIMZEKtIkTXJ9A5eaUlX+
hI1DCL4JiDXY5RvelcClzaLfXFtF0F0AwSMAZ6YCuHdtKypbHkKihgJbk4WnIpopDiQpgIeik47b
9DMzl73iYFBbAx8OSqmkkkqNrgIBGa8BqggHY7x290RqSn4kDQjdCXxTzAzy6ggJowcEaiXS/kWN
UBs0PRQTOFL9M4/ObvkttLX7yp4hQDS+/QQoceUChBLLd3uUA20aOay6AvYaJzv6HwYQF2RW+EU2
02PlFpzl3zPvqJVnwJVJKmRLwGHX6lIFkxVSSKlvVn5uZdxk+sZjN49milR1jzLQwJLZWfE1ANSS
6jCge0BKUYazkG/QEp1DQxOVhxKiRHO/U4LIfN/VrDhSXA3ITCukJovXMrVHOyPUugJWYjQDoJfU
asrRrcNHODqGpZUsPxpVLkxRDqbI6prTp0xFlh+0YWDO1CzVLI/ktcg8CCtO5coWtTETaNVHSgVb
0WS8Skaz6eJ5z03Nrm6Fe9HobdXn7/VQuBUhBqyn40OkZQNrwGun8XLA1G7tmmxSkvo84GDDz6YA
Mn3N4WQX5Gz34a4zJfE3Lg4V9We0KRLN7AV182z0QS0auCyiv0YEpt+YD5oYF3F+T+h1WRO9diAv
7ZF1uIgW89aXDbFJwN8ZPhbR5x4Qvvf359opuDRA5vjCQNm0oAwGv4WdDtBljnIHLdIWB/a8982s
HYNLM9TFrsQtkqkZzJRi/8GYce0mwnM+RY4sBe77plbPwaUt6sjJFRgb9Q5rNBSv6GKvuk8jVCYG
zZuVByjd24EMdsz4oUxeGYbJYlDPh6vNQR1AERljrudgWD3MruiARm8bbWeLQPbYEFbinhbGVBTu
0IQAsgoar1dUfVs0bYTTDgb+PA82SgrN4Kk6DFXnhHkkQdxFEE2jnj8yhrly7EDWTqTTkZsC6wnl
OJO8DfOpSRQET6BUC71acTS38AwgBpTc6zB0prTBSu4fb97vNmk5q0bmwGAA4gL060poCtgR96ba
gu9onvITXEJMe9RFP8SdXPgK7PVgc5XswsuRzvHdYlu5pWXYRsii21s5h6hTioBBQgYNygbUpKZF
JLUToPR2PhzBLoGGKyhm9YyjQRwitWdgBLgSRQN8Z3EZJSN4+PkeRtTqlEDq0DQi8bPfQSdUzx94
4w6aRF8Zm2XFgWkooQDarYCIHlXTa/8Slb7M5ZyoIEeifBQdYLvvowDqLgianNpTYhPtyMqvyvMi
DURIgxB/oo6AxgfKqDAMwpDnkWI3XL0Vssoe+XGwas7nrPeHtzI6EpihuQLQOjwDqW0CTiDNaOVA
scXmdQxEc5JYQ1nbiVcmqBsAPTrgtMhDmPCyowThOH+jm0A8AYvIMbtSVnbhlTFq4pqpxhIaGE/W
QcPR+GuqwezR+4zLgDVr5PcXd06qcRmXSxgSV4DhBXwPwu+EBlcDoe4Avou7QZEwkHOV1pKeDTxc
kQmcndjhADq0xtP/bSdQvl+SOtEXM4ypF461BP2PULfft7CyE5D7AwUEii54gyzA7lpY1YoY8vL5
TU58koK2Xbt3wGuya2U22IFs3mtvcWWPRhSCXyPOWtBnInS1xZ3sEMSKWsPjiuCUYjIyLDfFuTOQ
iI+Cg2lB8yT68IxC1shYsXorAeNbaDc9CLWSr+hFtENP9cp+y5jR5dsDNhVIUMMdruRUkEvi26SG
Tb+Jt7KYbWtIYQlbZVae4I9NtUNvZCSJJjcyA8m1yUX1Q8KjABKRC/S7UidxJBY5mdwbiHu7KVGJ
qG9ah7hFZgVkbXIvrVEnDrbmEsUkMrl6slEFdPQI4G9rHR6QGUhuI0JhE7OTN8D1/kFeDD4YO5Yn
3YvUGSzzqhymhJdsHdm/XtFM6BijJevzwH+JA1ZQsvRcWEMDvYqksRmHhPLEeolmVjkcJQQlvBVt
phGtLokF3nnBSjfg98mtDatovHIgNWxUAOlI+QO8eNSZjyW9Bw+aKKE82NvppwyoXrQuNTbvpjxg
QKyK2Qqe7Noe9eiqjKqawfkuAQARZm58ilBeUZwRQt4BJE+QioBlQ/Ti3E7Q8ppuCIwyt1hosoXC
ANp3r4ZNPbuiRK+qWMDXIJCQYJ8YtqTv5MqMxI9QD4x29V7yesc3Czvf9YknTY8GWMamw0+Q4C/3
NV5hsnhG+AEwQEcXoNMaVSOXJDsDL4OT29rrN3bf3ooUh0AF2JpIZFGvd/W1Seoo8UkcBBVZBNA9
Wfqcmf3sb0qF97SaCWBcOgliCx14qPiQQju9qTNd6wwJwyNvTdz9ji49S/a8OYtwzFZyyh3OlgZT
ckqvRqucrXt6x4gZVwqM11+CCkDEuBGDAp2CaI4lZXdCE1/ZQ4/eoMkFftJVLH6j3pMjAAlfhoNe
upBr21Q8IuTgf5sqmZzqwZlBmRNMg8NlpnLMiGKnHTvDs/ZVA40DOxZaSdheG6dW2pg7WNPOA9c9
+QP0e53IikCRR54cVgodH9bRWuirkaN1ueCUy0Q9FerEoBkHLJqgC0s3vsWda8W3RMxI85CngoBF
fYT4vMMUsljf2N83G+XNuBI03AE6m87HujiCOG4zo+AXuoFHeA84AB+QFv9ladvzkKH7BaUkbPJF
XSOe/aDMapjt3RKQA/KOBMcX6aHNAQ1mg7CXbyBM8YU9aphGWGhxSrZzi/oblNydpLgRujccKUjc
OyMw0Jk7PBfP4kEHzjFkcT+uZCfwwCMBDtiS8EShk9b92OFD40DGNGMrowwAuVUv20pAnP9yIzbm
9soW5amFcuDnTOfI8elA2tqYwp6wlGZbArNgpapWktU6AB3o0FAIRYFCO+MUlHeIu1XZHnwwXG76
jlMqsxDUONgMST08V5IKTqSM27diqB079N12oIuw1DRSIYCJVPcGOYecEZcLZ6roK4ctolkEqmQS
Gqx49OVRTjRqtSgm5JM2B26lDZDqqtv2uroRwPv2FZ3Pw30eSOOrOoMbye2CuojBHFh3YParFT0y
U20I99EURh6oNpWjJhOtOj/S9nxYGjtFauGL4CWeUrmYDrGfK9hAcaptOSVoHoW05dBXlYka5FX1
7JRnvvxJq5vgOR0q9b70yzEylSrvHW5UQxhuR/2+B9TXqYY5vi2mOfughYZkxVKp303GpD20xVTg
4T4l9dsAvkdgkKQyOaZ+Vm2lsQJHjSoIr00nSbtBD9C6EaICDAJ/0N9thAxqZdakFsMp8kPjPkt1
vwDjp5Z5TT814A0U9ekUq1P/yEWt4KptON9Ita4cwMeeeF1UNAHA6yIoAHXkdp/Anmc8+kEFtKM6
K4grEcI7vdHGN1M9a0+F1GefoIGeOsCm9yAS5aXUK4RB36tRUxyLbuJhXebHEydoldN2kv5JL/n0
LYjj7t5POMP1U3nwUPocnRgMm04j1dxW7hXlCO3t4KEXpvno69F07IMiuR/CxLiPkriz0FKePemg
d3scg5gDQlufHyPkCrYKNuOrPvSEFVMPsQGn5th3WQhBpIrvcjNsfTTTj3V16/N8vI+FIQ3RlxLE
H7sx0B650gcPUyolxwQIta3eaOqNZIjjqS3HMLWlCiTFU6Gm98Ksa1YRNNOprIvwqxRp4JcbxAYc
XkZld7FYHYwibDYaeE+PfCLUTqxN4GcbWjnPzLhN5BtVirgTIIncQ1XrQm4ljRgd5LSsdoh/obwp
6uE2a/jQq6Yo2TZB429EoYgPQVy3D8bUAo2jRGAtNAM5abZTlgo24eA46mrgO42cCbYQzf3HIZNa
yDwH/jYE2dXWT6tsV1bGeDdqmO8xPGGgDvShu/ABy1zXXpCN2UMQgggpLoKytzhR5SdHbXutSoBH
qfLOAROnWrgBV+avAx/mUHSsKh7CMvkghzu+GIPwVo+DYXYnH+kbMzaKX0au4syjm0nRFNBbYQNT
kbIYKSA6ypAcrVLwl2jAQtVf6n0H+jUTYpbnsPjXC1mUTcrZBpyRTU0FmyQs9nfCRt2SBjyRLS+x
yDNTlqhc4ZiPUwspkG+W0q/FZ8I5oZtA6VnlgYVzWoRgYCLjEWFDRRJY6IVAJ/qn5FIMR/QARILb
JoKjdYGppzogspGllanHCPkWDzliD32FaNoh1GQ0piIAH1cS5T3w9aUFxrnZFkzlSwAetNc4BdNF
DL3oADo4rNtr8ZIgZomQpCwZeD2eL7eLnBQOVicoPobZTKIlxB8zP2NkvRbxFWWBCifRMs51iQwL
cfKkozVBBR2pL0NnlKU0twwxzpaQ/yLMdWCBpm68Dshc0KVOBCiPvifU4AurxJtMdYvbX582dJ0C
KYXcLm6/BWIqnrVgbOtet/k5+CiUEGyPpzvGjiBf9/oCB6QH+S4ReCkwvdCvIEko8lmtdNJx0bwo
m3HTuZMLscUdGzG13OwIzQgTEPgCIKBCc6zmkzjJFSiKwO0WRk+dEH6p1UY69uo43syzOji96oeM
fbFMIwCyhLAbXa1Ik+OkUY8c5KhnXhxK3VZSi1CRklhfvu3sZouGc49JRbo2nehNRtVbQwFnsTvQ
El0VPo8la4bPmZkbgMJmk8NBh7arQeb8tRWlm0zvHdZrdnnC0N8O0ASwE8h6gf8Ey3xxwkDVBZ76
WNdthFuWGt8XicCayaXvICZITQoQUGPRslEnohD0naLb/ue8NzEi/mncoPT+oYArhnDBSTjwz6zk
2tqeQQ4IuEHCUIfuuutxaVUUZGox6nYnqF4lVx4o/ky9rSz4NlcvWHrrq2PEyZZUws2zILNoslHI
wKGl25VSQDYrlcAlk/UgVKtH32WcPLLz6JMHIQ/SFiyi4YnGQ1Z9OsakPRiYMwl4Omnjb8Gv7KVH
AnHNLSZ8d+kizxQIyMjiEbHMcNdSmjYqN5CTDrQ9UirgreHMZKdiN4IHbLKBzErc4OGXu+swPFLQ
/9sunekWIJye1SlxzcjE/gJByPLivrZDOeZp0KdmUjE+8rw33HGjgPuXAIZJuzMzIFmzpgFyAjIX
nArUxK43ptDz+dyH6rcufdkaPPBmbDWn2Oqb/I3pVlat4dGHVxBo1BYJbUOeoNukcLhAHQJVQuLg
lijyQmua9CowiEjWfAmON/JiqEAjg08NreCLWuF6De1P/DGXXvqGmdtdlAawJQgfNdIxiAkAJb+e
vCCXihK0MTppKjx1HqEA0c3slDKZftbO84UhWvZRRf1QSvoE3j9v9+IgPYp8MZlJ0T++f5hX7ZCQ
AMlSIElpEhwk4n2xVwLdDsq/xhyMDQDMjD1r061awZTxcIjA/9HRW6zlQi3UBtoFpdBsh2NaAsiV
MRhB1zwuFuW/RujjygcT6qy5r9larj5zGbjeG+N1mkS3adDuEG7en7i1vXZpjTq0cqJKTTzAWlEh
99fLeMcI9vsmVgYEIkkJtzJYJFHfo3JSYtTwah7Wup0UfI4mfFwpnlZ2s9k0k383BM3gGWofWO9b
XRkYgAaIZkDIh1NLI4ozqCrwSQr/kAgdLsvY5JXb9y2shTbgGsCNjwYVQOxouSnQ7bZ8r+ECyV/H
V8SiaL1PrDIFQhM4CmYMvzqNF9bIgC8ijCws9TLC2x/5mcYehOQYq40zR/wx7Au7iVnbcEGni2gN
/hz+VUZXmrrge5kh8RC0cmTgxTe7speeVKdzAMTZz+4MiHbsArf5KfIadC5mX1OnOrV37LTbyonD
twApoIjjhiwq5ahAB6OpQ12j2T3s3DCMHYNLXEF5fn8lF1lTDBV9JyiIEq+4cLjdgLwf4H1QPNUr
c4K6vAwZhaDZQIHS5PVnXiwYm3N1WIS4B+BMYGrpZr8OaVoIXnC6HcbTTcL5T76Id24wMkKctTMA
YiAB8QaANwuc+zzJSln4lWGn0nQndsbXcY5kRli6ZgNtQgi5iebPAiQidb2k+qOg26kvmhUUIHWV
0VSytvEvLZC7+WLjh3U8CS04c+wsEGcz48b7vFZdoVY9oUJWaUJunzGmM7yMCg1F9COAdQHY2SXX
UVYJUtEoeEUoD6oX7IX95MgWGAHKL6+kQyfdJa/yPmK3XKwNFdTBpFEXj0IwLV0PtclUfermWUf7
jA7kfmPlj+ITpPPQDIoUAShMIOYGXoIdk2qNjk1RZhRBIgIZEkLytAjzIShcID0AzqPeRYbLFdA0
APKUDaE+m8ETC3InMMILjOw1fQooo3RwMNS9LMUcjHbAmCJhaodabE8843ATF3G5lt+sEBATcMqo
2VNzqkvjHJdFQMJf3+u8flM7KK6x+zDpmAp2SOMuKh8ofaCpnvLPgt9ofDXw4C7YEfyBD0SOgmZh
cf93VuL/vY7/E7wVp2/fvfnP/+LPrwUo56IgbKk//ucQvdZFU/zV/i/5Z//8tet/9J/b8i1/aOu3
t/bwUtJ/8+of4vP/tm+/tC9Xf3DyNmqnu+6tnu7fmi5tz0bwTcnf/Nlf/uvt/CmPU/n25x+vRZe3
5NOgMJD/8fevtl///ANJqgvHTT7/718eXzL8u9MLyDXbl+U/eXtp2j//0LR/I02DCwFvOTCUQVDt
j38Nb+Q3Kv9v0Akg3gUdMfjLEPv+8a+8qNvwzz8k7d94RJBND7gz6KANLFtTdORXovRvpIyh4oyS
D1Fxxq/+O/SrRfq+aP/Ku+xURHnb/PnH9WbnkOQhbayLZK0Qz2Gizrnq9BHiUaNDnx8ERc1CZYmK
Xjvi7wao8EpV025MgPR3BC770CXFrphlRsb5Rx9NxnThedtCgiyVkSlOGgE/zQe1YRrxrHoXi/j3
TP3MzFAHJvGFaCi6QnV0dbwtZWMPha6jLs6Mj792bd/nhXpFTRO6eEKQsDtKvRkN/yQqHeSrppuo
0hjX7I+Wlr6YhhgEwqgDOjVf7ceyRFtO8tIMLIzCj2afCs0DmavkecxUR0OUZ0EjEphkJWUlbn/0
5Yk7u1hbqW+4QRaxbfyyTa1AA/hX7J/0QmUx1hP/+t3//jP/9JMMzZna1ANm7OS+uk+S6jmJkn1e
YTitdIP0WMSIqa6DuO92qMqEKo4outVYhVFWLT7lrCwfPvZz6+k8BCo4cTLzPmUciB+Nifz8YtI0
se4qHV0LTgus8a7Ip8AcQ9QO097mxUzZylnXTqxghKzz2gRSB7sJQrXXUVB3mjo2+xTaGaPLJ6Lb
Foe+ODbFoYt1NxldjRMZR+YHO47GtBXDXDdZCYvB0EOfpx4PmVxt3z/t5/fr2nCo457WaZ7OYqM4
lZh6rcxtR6P05Jx3OznZjFn+UPntRlHqbV23b+/b/NF4KBfgx90IRpIC4xHyr3Fa3URZxYhhfvTR
1NlPUs6QBOIaIfpgQ+XLGRqfkQb6wcmkKwKzXKqNyMcK6Lea3tL6boLgSj1sZyEIGCZ+9O2pwx9K
IRcLE1Bk4Czfhq22ASifsW1/8NEK9WKb5RoNMHyoOIbWHsq0fy6D9ve2p0Kd9B6Kd0qQBvjojB+Q
148TQNSChOFHfvTFqbOtTnHlp7w/OnIIsglDdzvpN+9RhTrJ8zAofEHcRjxVro7jmvDD5v0t/oNb
TiGb6MIjCX4X8SKnI9U6CMCi6tC9CjSu+ass1cQUh1RiZKd+NDvk5xd20C/a8yVwJg60nz9luXGj
KrLze0OgTqmoZh1K5dHkVAHe+Ip+lOENTD6GZ0tbxlX9o69PHdcwmXJlBOLNqWJgSP2+S9GrJTW/
ueepmzrXSxV6jEjP4RF1L8SyU2f1x/cnh0o2/XO90b1BXN7OlTSNsqMNuN64Zw7Sa750J3HVKVc+
QLXIHis3yRtb47m9XkW/d9YWHTtyIgVd1I1OVCn7/8/ZlS25jSvZH7qIADeQfKVEqVSrq8prvyC8
NfcF4Aby6+fQE9OjQhfEuAo/WWEDRCITS+LkOW7pPUJBakNz27C+uVoYVwsbCA6Uc1y0zU604Lrg
ff5YTuGvyyYzzLWrBfLsVOHY0MmNa9ysomAcj54zfL+ubS2SbcpSwTKlYqQDl52Xg5yMVFv0Z6sB
3tkh9ZRlJ6embfpxjqdF3Mwi2NlZtg+b4UaE8hu89xlHgv3lcRiWDXe13Vk4V66CuGqOOZBW9Tg0
w2PhljFoSV6EGDZ2SNM0a2Ft5Y7bhoVU8WLPLM7YrMDxG5RfSlX+d4+v/8SGq0U1kzP4RtpWxZMT
/Cw997Uqw40dcnWW9+ZCC2nZeGIupmGObTZDJE1ZByQRdnhPefZVfpgk/Xh5IkzOqu3E42JlDvQT
VcwHyMV19ktXq405fpsA+cc6jrYTF1wFZACnfQwC2V0x40EEWt8AhkUWlG07RwHJNx78rRVWA0r+
f3daWJfcW4RcwWy2TT4OEgjD7miHz2xEpXKR3oMS+RFJgYgVNHK9e4Uy/Jr9d0n//+9bC/k8Ae+c
18o5brPia83KO6vKNnYnwwQ5WsQnAXQxgtXHipqA09gVEBhJk61yfUMc6nw5PGh5x+HHMaAuQ5Rb
cgetqN0A6rwoz8f/KpH6/9ZZh3YW7E5tVwFgEYjEgsRZ3cS195VU1ZGgpk8tzeGyJxtWLx3okZBi
dImFiOms+aYZ/FuUAN1bLPsLwplxlfYkcspiY20xTYoW+Hnh1YI4vYrLtv9aQRsjcmW2IYBmaluL
/FIsqXT9dd2abSQ9eHhaALvcXzaSab61cE9Hm9RUYFsdR/9JJt4d481uKFjM6Ia//nnDfWfl0t92
4UMjT2WNLkCbqzoIQjr2jVf3ILKf2+9j/hI65beRHuAENEujGYtCnfY76AXfNriRVRPYRwfUTNEx
Iry5a3D5XP+NmLzHAYsGSb3bIJzBPpCBw/uFyCTKS7mx6hpsb2triHAccC/0AOykvP4IAvWXJS03
jvem+6fOuqXyxu984DvjzCaffPo3ZOKDEYgL7zPeXoriUGJ9x8J0eZ4Na+8f4tmzkHNrxfquK7EY
BsmOs2rXND9GlkFFGyv9nEaLQ6PtpdfgVTr4KEUJHh3sQsUz+RJScgJmbScXiacRPI9g7oiQEKN/
CKZbUMrEzEbJcLrEZQlNy4Ntldedgv88KJ6NOSm8lljQ8I6rPG1jny2o0mqqjdXF5BnaaQLHa7zD
hsUcD9L/O1e9FZX9WF/ZuLacTID3FomTqdixxyRiSf1d1FtAP9OHa8tJaot0EhRzo9zxo+37x4mR
l8tOpomM/bOw/ympO7N4CNGIMg3y/513Ad5u/gObLogn/sz8OsfwsWZxdr0XQB3+s0LiueqfifV6
+QMMXv6n4Oes/7TxOj91uzku3fBTOrRJBOTCAUUHzx6eaSeAGu1+jJm1xd1r8PM/xVxn/QER3/Ye
7nJxUM8vlNOPMsx2OZencKEbj/uG6frzMnjWhSwru80s7JUpk+GhSGR6Oy3T1vJvan0d2FnrPu1l
HnCESJ/SEFk2XENnUmfX7Yp/3OS89SInTpuLBSQxS/ttygT9JsIqu7lustcxnbWeM0Dzgs7DY2AP
FfAZdJ+U7ib5lTheHHhiB8/bXNFME61Fe+9YQ64Sz4P4LnQ70m5HW/VCcbaQDriTLo/HNBda0Hey
FFQusJajPNRB1w9DlX28rmkt5omdY62nYo6trHuh/fSjsqbr8jA6OqgNVNdbPTSLpzQ9Wl5ykN2W
kIbBIDrWgnkcr1MEX53YbR2Rdvg0XZsBo9rGnig78dulmYGvb0nsFqC+Gj3y+7K5DSdPqp3+Cypn
VjRywQWW7/Ne7D32eb1qrDe2wZNxm28cDQ1uSbXw5X6Z2qPtYJ+Yyl9sTh7DQJxkMR0XITYODqZJ
WG/TZ1GWArMnc7UgwVA135Z8ubEKfyOATU2vv581PS85ZL8Wji007z90ef0lXbbuX1o57T87EdUC
FsqBmagXLGyMWLeJ8wOY04hJ/3HOH1AMNTjVgzM9TNOR9eDqfZ0YX++A/jLe9M0vnMBmuZUPXe30
zulXF9t1Fqec8wlRvWTza0LzB2ahZL3fAkyYbKhFNlgqUBXfElRjt9WNW7PXzm0Pl73YaEPtbuCC
RjnAkmRDDJFHQNuAWJ9ESonI5SgP7kqwj60mpOVnHN3dJgePHHZ+/J6H6YMFJVGY1F2W3eXPeX+k
/yIbHntCuAcK9FgISDE4/CUJ2f66prXFIF3weiY91FV5y/gF15Vb1m+Jwb8fof/SgmlKGkwhbZe4
TZzvYHH6THLyI52s2HWLcGPjeN/FAJt5G0csQzrWzxg2QmI/L5zd1pMFnuDU/XSdebQlIFlytyho
a8deq+5UQJ+XcLhq94B48dtPnzPZZtSF+/oJjv04epB49ll75bxqiwAq5oTbKnuO5yZ7AJXfDUn6
jaOuyebaZs36IGtohaat2v6aueq1S8ePY7WlCWNydi2sszR0C9tD6Ck7q3YM6Wg/GL5cnk7Tp2th
PdIOxWDzjMeBbP5Ztsu3pvS/+mP363LzBo/XRXtA35t1qsDLhuTDs1N4ZcTwIGBZ6beA9fHlPgzm
CbSALanl1jZv7NgW9h6lXbdVTjZWvffzrGCUeuuRLCjqpWXLDEqw0vkBNqZdLa0bH0plPhYFwGG3
osowDYEWtbacS9I1yHiTsfrslqBwtQFkbbZy96ZxrN2eba68twu6INMdU2Qs2j54nZaXqar2Nj0F
c3i8bh7W+TnrxKedmn0XxgJi7KVQqFFpwq/XNa3FbsKGMQgDJIudtLwvQ+tDWYuNpt+/JUKr6+1X
5242d12Gr8YpIfLm8jupapzLuiOn98zqb1yx3LRVc7o8EFM8aKEse7/r0iJf4ixv1T4vZ3UaBi87
zJZwTt6U1xsxYRqVFtZll4xB6UsspbXj7shQzUfH7WSUK9k9tEHX75gHNVBlT39ZpfD2V43OX7/m
zAPUDHICH5XXcc2sn8EY3C9BtkNN29Ed2ffrutCC3a28qe3Xa4DXQL0vQJk6cOYVFz/BAfbzcheG
WNQLmJUb+mC2wVN7kIxp5CFfhLLXYlcjU3G5g/Vb/30KBM/3WzN1Pclpg/U2DvoDKJwOAa2iJjvy
DqgWt0Rxb7fhBaaRrL+fzYdT2pylNYw1lfx+HlkbhUG37+Hc1w1Ei/ipZMsEkl2c2cvXYf4K6aBI
kXa/eHgsUNYn0W70Y1jhdU5BHDk67jvJEteFb32AOMHyiZZBeVVSBeI2b61ku1NNnRbT0Wdp14Dt
tVRPnsAxZ+PrfcN0azE/t03t9wHe30M3/1BO1W0FlobeZqd5AJ55zjYWMtNkayHfU1aVYsKrg02h
c2sFh/VIXGXehtMamtcBc2BBpNbSYCdXPWkikZfpQ5DP3aHjlnPV7dJmWmyv5NdlNufIrzfFq3T7
lxE51eiyqxpciK2TcxYKPvQlLBfcqTHee/hdOBF2qOp24wnL1LgW0APlbtKWeBgo0+53kyYlDmnz
VoWtqXEtiN2p7AgPcZkC6QnEDZf603pxvGwVw7MDpLDfmgWSTs5czvBN128eJXix7f5z1dzmZRBR
+bSIg7cM3zcTZyYf0rZxRZK6mRnWI6dQv6U1HajffJtYtQW2NESarlJn53aJ8gGMpls5T3jxd1d9
SfAgHpTyFx4TLtvMsIXrALh+GBormbMlFhVY/cPkNi/CnWzpTnTVf1e+8n8JC7B4vJ2WlIT9mBZw
KIjeTXieDJejY6X1dbGgg+DyyZ87lCMusReIOxoMz4WzddA0GEcHwaWtI3GQRWo/75pbbtefiSSP
aeIdBR33l+1vcCKdxKnrkGAcGda5ic43QS73DBJrbre1p5ma12J5ormYKx8+atN2J8Lh1g/HiDrz
xmZjMpAWzawcAZsZcQBcCDQ6Gzo/eJkES0SS7HtX3Vw2kakTLar7wpmUA4RFLAeActt2n0zVZ4ss
uxTP65e7MKxKulJgUqZeWdeYBcHyH+tbTliIqxBYtqftx4CXBlko8PV1B5BRM94oTHQZkI0juOnL
te3YKuq5QYEb3lAG+i1zyA1wOld+uRa2jI3Kz2sL5193OYR1fmg9vhvy8HCVzXXUW8O7bAjmGu9m
xKkjZHruRr/c+HSDVXTYG5ENEMOZh+0dupndmL5WPPl0+bMNq7KOeONVh2oyCy7S9FW184X1kOIO
FLlqyPftPKc3CbE2vHKNondO1q4WvM1M/L4NQzzyeuRo5/7OCsYbQZIrm1+7PTtECMighjLF0j+5
qn0UXjaeusy9ycZsi0TZELk68i1dnNxyAQyP84LdwmyfwOEduW3+jNzrl8vTYZppbRPG3YaI1A9w
NcRMUFnfcXBZXNe0FrkqxTu/kA4uNo7qQX8/nFBhv7Fwmj5bC9sgB4NdL+CgLaAefdbdoWBwYz/U
Civ/2W7dN3Fr/6ct5s6V/Zoz9Z8y3u5G6sX/WYpFpLWNJ0U+9C/J0ik36kPOHZDGLZ6KhtAmEEJz
7elODEknoiFI8uGQSDKUR4FHMLkLvCJ5lHCPauOJx2AEHTRX2XVroxhyiVXWRBMqQEtvC/dqalo7
fAMG0Iqewr6h08qfUzKiKL1xA5D5XvYNQ2jqcjpti/QQceEbY0o+uDa/K+kNGcYNw5gOsjoQzuYj
k0CojnFS/i3Zdzct7zLLO85jGEHjJgaoAIfZNliu20R0ZNyctnVbOtUYL+GPVrDnfik+XraTaR7W
38/WmMkCegA3rDaeRH8/je7Br7eOx6amtcgvlZyGwlJAv9TFfSscpPDZ58tfbZpdLfLJmNWos0bq
nqbkM1gvf+HgmkWFP71ebt/06Vr0pz70HptuaUHl2AEBxgOQS2fTVq2fqfU38W/9J0unpC96GEbQ
qjqAFXVPg2KrbMmwpOuIN7vk1OIVJlShhOMlbMYvASAKhe0fqlJuyf8ZRqBD0zqfiwZY4zZepj6j
ce1k9muZVwU5Xra/YQ/X4Wl8DiF5bYs2tmj9d9WzV7Wqb/Jk/ICXpdvQm5P95Y5MA9F38DDv3MKT
bVyIVdl0JrumvA74YOtAtHmZUYRdYBCj4x5qiZfKXGxkAEyTvA7nLGqXcbIyJTrYPyzB50GPRf5L
tb9b2W0tOKsvvnO0sbXgrUiSWaIIwcaEd2l7tveK/AJIsAhe19fsMMuRpPSOAYTCAKLEznUAy2gW
JQ7d5054i6xzpJr6ReKekfjDyaseWCJPff8A0o5PIf5XWPS70pKH0XM+hoO7b70urptbPFIKbv3q
eQtKS/IXDeWaIgjqGrjK5Q6oqjgNP1w39doawkEr1MCEqE+pfRDZ4hUBb8i2c7jcummH0FktwOvC
+oqh8IJycfSBNUa1U9gdUbYIjdUbVCoKVCc5pNtd7s+wIuroN5we6hJUn168UHkPsPt31HKfRrf5
+3LzBofTwW1z0npBHRRezCoWRo5IHr0aQPoqaA6l8ja82hCMOqLNpYWYe1l7ceoBHdpny4P0tl5C
DPbRoWyJ76oRtLwegMDz42DjHjyA1DsLrtswrNVuZwEJ3nJRFMGC4kpCuqit8joSABJfd5j5F5at
ckqZdWg9s4uY+cWe5On6orLhqybbaKtJk/HFz4cZpYTp+GEc+p0vxzt72EpIm6ZVW0qszveVy1Ha
noZDF6VJ+Jv71dYVzNS4FsU5KlqtQOLb6ZCcWNiCmdjbOOSZfF47BEhudYVToCi8c/IfYvmkrLRD
JhoqiX4V7C/HlUbk+c9dQIewuaXoh2psWZyMRRct2acMfmlPPhbH8dPA1aMl3R8+/upDyGbg1yXv
dXQbiEgVgDs52AY866mowxsvSz9OdbhxuzdYTge4jcLO26kFYtEu7YeqSCOadXsX1xSyhQ8y9bAe
HM7iLcvYSJ0MPtXicFBm2d9Ok0EeAUzMdFNtcb2KvLMF6gA3d/GZXXWo8kTW1UPtg3cq8iAesvox
wBnZqduHweu3WNUMfkzX2DwbkIfSXegoQ+ODJvSx4+qYZ1eGN127PGt6wk7k4Q4JF/My664v/DJK
FrBbU4iM/Lrsxqbp0EIc8w2tseSPQsn4mSz0xDi5WWxIidKtQDd1oQV6OnqzDT5QCND5/Nuw2Hu/
kSAlniO5hM+XR2FYB/8lLBOUrZqBhoiXoNi3pX2ks7grhR9fbt40xdqxf5qDPAe9HJjDfCuJR1k8
96V93bMNeF3eTnJSqHIYG5iHpd2DJeUIsvgtaP37doFA7du2U+qheAO8YLHtJXveKMiR+Owpczfp
N963jKWzEvmgVXWXTKHIXw075tePXtVcdcqzdHxaP3isSrLRi8nU3PMFmgh+9nJ5Pk1mWX8/i6uU
FJwtwODHPCde1IF6I5qH9D6hstrwmPdXIEtHqPUJSFJTF3bpbku6x/M9z70P9tLtm+rFltVVbv8v
ZR3WDvPsOpOHhCmHxsBDT3aQ4W2uOruAUu6tlfyB2sU0wkrB3LrPgDiUB3vO5tsxrdqrdjOQjbzt
gk+Qdyh9zLFUJWqyaPkxSaBLJPqP1020Frigw6tHVYAJhIjgwSuL22IBHSl86armddAaRb0utOxH
FldDc1S2uytYAI3bYmMzNhwxLB2wRjIUw6NSANFVtKdQEhnZM5dHlG7/rmbrr8UHdyeCoqDWHrS5
IQrcm3Sj7/fv8VAreDszSZIOfb6GyOz2B0/REvUF+behZj/Ak/dYFyrZ8LJ1mfv3Xg1FgLcdKchK
dM2MMbrkc1M94ZYFpl+QeXxRyzeHfLZ66JJdni3TkLSot1BTkvUlhFATd6h2S4ejgMz6Nu4TARJc
1+13YFXYSqG9v+mByuvtsLygp1O4et5ApuXjxGX9NIusjbtEfac0uQ6rCuavt91gV1XUI2CjqSry
UvrQgyTVVUWM0GV527SlgNhBgLJYhc4T6mt3vG9vLs+EYdfQue87QRuczAcWuzhljnYSAx+5v65p
LeIp3k2zYMEkD9XS3CzgtwOVKdlyIcOs6ri1Rtm93S0pSMqWdLfet1JVvTRZcCzmcsM2pi7WHeVs
b/LmYOajzFj8Bzngj8cR+ZWsByRLyKbaXbbS6vLvBJ2OXLPWOmpe47zEkuSTQkniLkAhhZwz68oO
tKgeG18Ru8U01EyVuyrnBK8e+fxzzkj487oxaOGcNiANSV0QZjV9O+6XmVQPbt/xXecilXW5C4Of
+uvvZ3PRNpZCjTzmwspnDzo3nD6Bmc77cV3rWuzyYXQnqBewOB/9eker+8pr5ivtrwUvn1WqugFt
Fw3/6frLk8rS22q6rqrC8rV9u7XruskS3ELtZlIRGIpr8Lp440YImMyuxbByiU9lirUzddzM2ueq
Xdod3k+3RMgN3q8j1ETrCnw+qtVBnXpsk3yvQPNgVe7xqnnV0WksLypsM7A99hprV8lk3E1sXuLL
rZs+XtuYbbsBQLuFTwoQq+3q3B32Qgp508x8i0LK1IUWvG2NHnqw1cdDQ+/TYH6CZNJthbfmyyMw
TK9Oz1ZUiT9Lb/V7JxVPYVfST30xpa/Xta7FbI46xbAs4JqLM/1sCnIKSue6HZFpAQuOV5yIalAx
9nJodmVmqwjExPnG8cRkFi1kfdX6ievALB44nrDZFkM0seXbZasYTlk6Fk025dirBlPqZFAwa+f+
Fi9jH2cWnBZcfDw2v2QTfcnrmm9MssmHtBgmsrb9jCCRxG11avLqFiqZR+IM+8vjMRhLR6aVU0Ym
p8R4wNKRYfPq6cEfxmHj402ta3vwpBKQ1bdIOTMG7LgL8R+U8f53Atv/lzeEks3bTcUtF17UyZqz
TdxkL4rktxeS65xfZ2jLoU+3MIVcAp/HOwtkmHyuNy4EhgnVGdpS4g3/60FDWB0I91+CAWLnDr/u
KqvTDpcqTAjHS1wsx/7BIq0LkjDxm0mwcV/nMVrwisRpR69EkbfXL6cwS1Vkbb6x/HndfOc8pSPR
PDJXFRD0uGc66kHO02vjkogP9Di24hmXjigUwTMHOzF8ag26zBqXyGoYLiDQ+nNREDnS30UrkOOg
p9aGBmHNjz109ILGRbhyCBDi2OlHXtm3+z53P2RTt3VTMTm7tpcrWyQsAHwFenO1F9mF39+GspfX
7eU671sA7d+srgGTKQYOdi5xUhj+5Rk1eKSOcktFgUTZgqZx4jtyMHCyrDnm1bgBeTbYRQe6WT7g
lxlUqGKvow8jK7/4vN3aYU1ta2sAdduiHnw8CzlzXtzjZMx3XlFvcT0ZrhA6uC0Fp1AKImi8KAYQ
HQxqAJDDG7j+7zwD7fp1xl8n5exoXCde5aHeDdZp/GGfem6xVyHeQQDcTjbm12Sk9fezLhRUDiZn
wgS0PPmVFJOMM6hHXueXrrYcQOQwaLIejadBv8965y4omo1F2OSX2kbeZkOSgI7bxRtK5rAI5Qsl
FEppOQI0z1M8Vl83A1rczooLbnfoBtS9CYCkDZD4Vj7trA7FC5e7WN3xnWXtLdzN+k/T5FLkNty0
r+QvaD49QXetiXK3LCPKpt+J7X243JHBZDpcLQndTJQdFmfKx/plTn/6Odu3krlXtq9t6KXf4pWD
YyDWUMaJYCfWihP8a+N0ZfBUHbLmupxUyYg87DQWEPqep0fRWN+vM412GJeJxefeSrDKseJhSe29
GMZj6gTX7bs6Pi13vKpVDJ8eCvvgdYsbDVmagmop2IBjGnzI0aJYNEDZzjUy4YTU5U4y9uTN3ckf
s30/Sm9vleF167VO3JZbou+nBnO81M5dw8kHVoZb/HamQWghDenNkWBLhxDkMN1PoX9yLXoYafJn
r6/CLc42UxhoIb2U3UJ7iiG0mbgrWHU7AH4T1P5WbZOpfe1QDuG9oHMhzYviYfWgcv81C/1nNQ9X
XmF0BJsiUoKeA2Yap/kVnNh7pBD/vhwGhhnQcWueS1oBHjCkicsjg8ZTXlr3lv/YhOI2m35d7sMQ
xjp2zbJckPVMWFH92l6h28uBgON1Y7k2Na7FsePyOhl95sZemNe72Q5iH8nDjd3Y1Pg64WdbpZUK
FfAajiN5+uxl/MEf1ZfLRjEZfu3yrGnkAtzGk+sLX+LuWMhOnReM+yTMPlk0vamLdAOzYfBNHbZW
FBUwJkAkIWFufwnrfW71h0ouG9u9aRRaAKOwIB2lBNczbSzkI9O0OoG/f7nlOQgkHSSxQOzZbZ0c
TZ1pYdwLMba8x1T3pXL3XcL8XU2H7tDPoYhQCssib/Ca/eX5MU29FtOE0bqgq92qQrx0RfJAgq00
vWEcOnSM1N0kCo6Yc5DtXhK6n1FyE5WAUlS2fTNs04caxqDDx8IEJ/lsQrJgSNsHFFM/LukW3tI0
hvX3M/clCrj7IsTEM1F8WWm4oLb9KsrxfqldPJqRDf8yjUCL7todS0jqrWfVieyB6b+bsQldNcE6
hIyRBldX6PXEnILPquoli8gMGfTLrZvssw7ozD5lzqEPCBHTWHk3ZCGnRHx1E3rH+99bGtUm02gn
7YLRccnX+yVtqpMDVttozLNl4/NX+75zQv1DN372+ZC4JL6FLE2Mevj92Il9VX+WpH9a+EapsWFZ
+vM0e9YBVmzKoIfjxm3IfnjzcrTw6Dr4W1x3pua16B2t0p0kKKZjFHKGkY0yB6zexW7sso2jqaED
HS9WBs7gJI0LYYfEf8GT3sGxqngpk78uu4/B/jpebBhHljadjXUVinb7quXxQL0lQsHfTTCw6yJA
J0ZLw3FUDDIGgEGhgLPun+qBXRe3OlKstzOZ2LOF74fKYrQM81On+o2MmcHxdWAYTVMJ6TyYvqrz
Y5gR0Fk6my94hrjVoWFuMBSQqlrXtULIZ6cfx1c2WMGjjcrmYwCu/R2Xnbhub9Zp0chYWMB1w0p5
5ezSpLqpgWmswq0njfUW9k4Q62RnckyGygKSBSeivHmhKJe+VazmpzJt+X4eFd9xT/Ine+g2T6om
aIWOGOtCAtZKqGHGQHZLOkelU+/qGpIQn93k15yDZ7T4jsNN1NrjxgHQFCpaqAMNuhSBI3FJ7Omr
nVaPwZTdi6V4wtq+ESjhu4aE8N7bxXzxQqkEJPlQ1ShuZNLdOl36fa7tOBiyn3WFewSF8M++6OGL
l+P/fR+nOsBsFBYNqcKgBuY/gpX4Lm/U6XLT73s4JDLfDsaDECOVA2D4Y1+MNOpqlCf3okf5XMq9
45QP1h7mFD8u92YaiLaB4wUk8RgHYrAYvd8gGld7HypIV1ppXZzPNpGFAeNfpcC8Kh7Ewkke+XSd
Jssq7vamaakSUrsCL/mtGO1bNnC6s9xq6xnZZBVt7+4JK/qplW7cgcoAqmkQJ0yjsE/T+Dqr22+/
PgW/fkGTzgWRxxREwp+ikfhbKqWmj9eO4TSdF1ydAWChpXAfGgIyepRvXVdjDS9/++lNMINhaIBp
6hFsDiPe1ZDkByPUZcO8v1hQHVnWWSzPsg5P1KUrfzigd41oEZzqprjJ6/S6lyiqw8soHqmrsMSx
e+4YpHgbHqVWJjd83rAW6QAyL0tkkFIU6TRdeAwXUDsGSwd+e5Q9IboOpJLZbUvS9ofrJlvVFoYZ
17FkVdeNlbCFG7uA4ntA0bpqK87eP0eBvvTtdLejRZB8xrMyAxO6TK3PSVY1EZ+XjaXb9Onr72dL
RFGViVXZeP11MvARB7KxdgOtr0s+4FT8tnWmqBonH8pNzE92DDopPtuiiDd5qhbClkAmvSgsoERF
v+/D5N7rqj1ps0hA1GrDl0x9aJFciakokglQnyrHDRpizlDjqj4Xhf1ARrpV22maYS2g54SJUAU+
nIf2T2M1HIfaOyYV37ppGWZYx47VZeHPCSSqYwRw/ejWyRBLlNZtLBim1tez1Zn/WHY3OJ6y0Lrd
S1RtjI+NkC+XFyNT29pOvNQqb0FTD+3Pala3JXfaiNvu1unesM/rJGfCS53cgfhFzORPkL8cKL93
Q2ePG1x65bs49bXoFQoaLUIABx+U43d/8JCVUWl3uGweg+PoKDHcnyuxNKUbW/jgm9mb/S9+Nst7
wlT46boutPgNW1IVEg9u8cShgeA4zYM/2bdp1l51VYGS91vvaRnkUWsu1gDzbyAjux82q5r/FNL9
+3RPdawYb4O6xIsk3qnG+n4Eq5lNq0MFe0UkHL9UrXPgVXjwCxaVtfs9p/UnV0ENLCVHf8yPTAax
rOh15ALU14K8x3mmsAackLkzqohnJT04uB3vgzGZrovEf6HLxi7puSzceBjCLM6ZyAHmuRJXTHVw
WSFUIcMArddVtw+pe5QgOFdNE3O3f77K2XQGNLtPmxl/UHC5WP2fc0eZ8Jcs3EqpGJYTtq7yZ0tV
0wxFyBCDqACjd+nsfAnbrVpRU9NanENBVYXemnm1OP+wNu0HW1RJpqbX38++OkzCmvYC20Ovwn3Q
5g+J215309FxZbh6MuJNAZJAzXLTlSgSmdqvYKGY5dekFcOGXxrWWZ3zrOmqQSyiRxZlnu9q/jCo
U4jy6XTI4mn+fNl1TEbSNuok6UIGtndcQFOf/eV5Q/KNlmzeqkgxNa9F79xwSojKgSqmzl010DLK
6nLj0w3nVR1RRuhUtUWVrmE7PIVzYe06jjrvtnWipQtOaip/Qw60OQJKV+8vW8swIzoHWl0JzwFu
xQXJ++R+K62EVjvVNmKOwtL278O86tNIFFX34XJ/ho1KR571FR9zMSZI4wTJUxlKN+rS5uMIONHl
9t/P41AdfSaZA23TDDs5qvPpR9WnE93L1gcVdSjBCxGLSXkkquXSNbuirsmWCqDBLXRoWjNXYZeB
SyT2WC2jAV4H8dDgOpp3qiPTaIbafGhQYbmy2ReosRc7y+Jb1bCmT9c2dmeQ0JxJuBMLOeZRzfDV
k1VvUXGaJkTb1oF5IBl4sxCO1LkHp/aTFdYnUuIGMzEUFjgiBn5kC65j8i4t9kFXr3jYr0OZ5Sl1
W0hvzbuMWzeXnctkKS32lardmqyipH0JWtGicdULnmqTDfCAIfp1LBkLvSBs8y4AIVWCnaNfJ6LO
FuEBcldCNN5nORFRFhKr34MChn1QQxXIjfSqYWg60ox2jeJlgNwT6DQ8KEK5JLznVt1tlTGsG+s7
JzCdV43iMuN1GeKD5cAgKWf4CRL0nVdZz1hs4qumR8ecLWHXU5+Xfuy0lf1x8Lz2SQWFuq7Imuqa
orgUJwXJ4Fw+S3ddEixR11rBxvXSZP/197Ot3W57e0oS2Aczne/n1Lltk3S8snEtwhkjYRnMaNwK
c3GgpPreL/NWBscgtkF16VDc+YgcCVqX2Kt4v+ySZXnCxeOZVvTZ7/CsnSW/CRe3oiyfexTxOxne
3loCJhjZ08hDOkBCKa9Iyc+hbr9d9gXDsuNqKwHKN0WbAi4QN4M8/Kk8lv0p54IepmrusMWNJws1
ixuha5o9bWHoJlCxZEnpxahknwGZD/5aK8ouj8TQto5LU401lwUNUWPUcKjgJcgLZXvLba0NSxki
01kteOZ5XdGmBSWwFE3kXyPnDymz910bPFm19XLdELTLO+1QEjeP2AOU4tmOKJGBt6reyrGaBrD+
fjYARquwUR1W5YHk+yC3PljL+Kraot9Lu8qvnIV1xznrBHQRiWsT3Hny8dVx7OP/EPYlS5LyTJBP
hBlIgOAK5J5ZWXt19QXr5WuBBJJYhARPP57/cWzM5trWlZUFUiweHu6klv+f6S6cBB/38P8RHP9v
fhrPsy3kC7D5IM68LNssNl0R0DQC0S4ML3KEYMvswrEKGq5OK2ijkG2K15Pwg9kTO6xH2Fdl5y5Y
t482ZvLIt3CCvA7bnrHo3VQtZ2TH0yX90Gb6XsNtPEzT3N631c8X7ij2z9tlucw0S+8dyfWLFNC8
FDyLihju9vdkakB3yuNwPTOZdbdkMf2PeOzFIcoaftd2QY6aW1LOWe8PmNPpW1B32xlsZVOlXkwv
o5fApZWAowOGp5dt2aAxBlBfuKvFt4ZME7ZZsq73pU6l+oqmTT1xmDQUcsrRpS8Ma3UFRwHclBkn
8D+VYfND6cdWJU17CXNOLCEXMYMaKwwh6191a/VFJjCAZWwK7l3cBhALnZejq2d4u6f5eE7EJIuW
jP+iEFxSu8o/tcJo0QkfVH4Kwh3YTPJgRJSUJhj+pMG2/dg6p3fGTGOZN9t4osm4FXm0BXnVDKYr
o8Hd58j0pyBX0VVE0bofZzjmDIFsnyOST7scRJmKOOz5jpQJdLfJCX4Xd09g4YNtM1HqxYnCcw2Z
MhUd1izd9iFGTz9jZ+yBDqkuls6IclZg9Y4PA+BwS8O7B5sBCHp4EVjVrsiqWQXk9pmI4C3xMUQ5
F/67Yeb3KIW++kQuJVHLdmD5qnapz/gxSbK1GtaadIXrZ/jZWnSYdZgouG6y+jgM0YKxrpwqMi1i
l3nNi2RZjaqGbez2nVj/ReuWP5MezSlEnjYgGjmB8TY1VyhYyXsPcUDczz45jWwgZZiE+PpAqIp5
WsFizLEQRKMuqJomGw8ktaaKtd4KmWDHm5oJI3fbNJXfxOcWwxjz59Au+q6UN1Xj6EuUrDP4bCKD
kx7MuEva+YPZNuuLkczDZbOqXgG06LRo9MKhmCltFU5ttzerHmHijOpkb5aM7hRrJbaqFj1nRRO0
6IJAu5CfqLY2ft2SdM4uMlANf5arHF1FdYjHlq1tSgrm5LydBVP5UmVZu84fcutmj81E2uZTtfVh
GF5NErV4/yBgH8KGkLCSw9zVeMZQ1y+lYYRWnZOq33fRjAEF5+3wJ5v4UHhLoeVJ3NB/AQIQft/h
Yr/zaBZuv8SdGHdydao/O7ltP/EMs5vabNZDRm0lvICnI7lNTReLyzJGYVQsJBueV9rVXwZKMXdc
LzsWcQNzkWJaIQ+RcCc+YIC15VUcWgbbWpJG0W6e+vE7crn4gveiOioxRrRcIjtmxWasg7yHI+Qk
uwYu5Qv8ytd9Hkc2PPLaEASlXAuMd6DTlcAZNIqXbLfw2jXPWNEaWcHHMaPl6gPXY821oY9pDRkP
hhIVlzVJp3y3AsO6wyPEPWPeG01Fb1PfwHebTeapRQkrD1a7bix5Ui9REYBG0UNdHc40VU4HKt+8
yIWspHBa7m1subl1scnpvq0niWJ0M11UwaZj/CBiJv0+3ZLIVSNu0nRC88Wzovc6mz7F2K3bnjuV
5E+xzmv9lWwTa3cgCHQTWBzQJxaFHOEBePZZtKoTdu3JT10nmXuPU0rwrMGwNfV716ejvDWNnPDn
Uzk5XUCtffpbAyJx71xsA7tyGoAN2uVL9oFF15rdhrxueRnrAS6lpkuculNpWoLOli78aQIIDwvn
DVOti51dehXZImsLgyqql1uqTGa+YBE3zQX0R9atKwTWxvOgmFOr/NfKwkyd8hUGhriBg9u8Adsr
0vN1bt3cPy+ZTdTeTnKrm6PE3ps5zkgDwXMeOZ26grR4fbLamDaY+M+Dovrn4BaM4Qo2wpwdkUiu
61hB366L3ru6oaTiLbrlXbD1kXxYtYUJ9AEpoziOHWdVW+v4a2BkeEobIiHkh+nFH7JOlB7xHZLx
RfB4DndTzcetjIdAIMF4i5U5N3fmNrMsyqs1ajteTRAZ74oJ3EeAllEY3imLEZQaNhhXjJOyY5W1
KW2qboYm2IFOHjo74EYoX0gb9dMuipZZFSHRBhrrS4cP832tGfTaJpw5kCAdO2uzje1tNI7+cGO6
JnjRCZmKFTGjPvbcNNHhIWksKmEbP/4R7WTs0YhtU8XS4utc02bR4S+vQzOWqiZNgHkxoOdn3FXZ
nkbsJ8wvCtZaUznOq0wqrMBkrAiS1P5oZDqGT7OCNfMhi0n+OYkwzHCBPQ0K6X3y1gzrQo/CEQbn
ELuGl5XBS7LylLkR01C1opoI84aVcUDYWiaMzPy0dZ2lr9s8977gvW1NoW1t3Snl20yOFIUcHo2m
63SrjVdYYt641gcYu9um4KnpWCEDqH1ehi5fox03uo9eQzN7sLO4mJI9XBk1L7vAZ93zGisjdyaV
gp0Sz5DDh2F1oBOIgZuTgUph/V7neWh3oaSxfWUGuzkFQnkO5R9th+4939IuLD3wvgyKcX7RPXLA
Y9oIbM06xOo463GFGgynkrqB52RjI5MUFo4b3d3xJHuUdstsXmiU+N86QXqpIMJukyq04/YaJzEL
kE5zI79tPmPqHqKhpVWrGnerm7mJyzybfQc4k9C1pKEzsJZasBS59yrP16FoZA25jzwP/sU15D8g
OJPg0BXjinvxDIWnUOOMsT6YnigUgvsXqGPa6TiEU/6jTcOIfIksgCZKKQc6up+ZpXkO9wgwS+tL
tm193+7gODPamxAm6feLmDApyxGyyXGUcGKDkGQTuRf1sN+800RoWkrOuYci2TqIvcRqKFsrJJPI
uOoBSUCwcXAtKB3rUI9DBTtZJsrOTS75iyw31HsmxoCfUYTnfVFDcCECqUj34juJ9XhztYJFd532
ffa7y91oDilWGPQraE/Ntq/9PJDjlqX1WKQqC8eXNRqxYkgdNoJ3QO2wlZh5GtoyCcyUYU8eGxCv
jg8sQrcyQePMNHHdVyPPFKijmY2HR5GIYqI12fpfj+H/dqE9A6+DhiOUSZJGtPGZtktkbDn6cZ1x
9UNEk7vH+nd6zWXHX9KedEllsDZoiw1S/j1Q2NSZymYjbW+ByJktA4IfuIUMRgLHLZmxVhnPJmrf
Uu2ij7FFgXSQ8NiLDrmhQ//UK8jRFv0Yc/S6CSrPCiExeU0HjCHK1PAMui/B1DMkYVhOozDLRDLs
WyrIWmTC1SlCWzQzU0TLEEAoPjd5cHNdZF5q30/IVNDUVPuR2V69rFsaZWcKJytVLt5M9hbWEofW
dKBfFmZo4CbDx7afHkKBtu6LDXSX8XUJB7SuaoMo1c7A7254oktjbYl7T/lRbzIAbNMiOJxnhqRT
DINZ7L8xTldadhYejtXSTZ2rptplXTUMnMBkZAvcIIoJdLD4PERZbSvNYX6Mb+Gn91Bq05YbZOSv
2AmZ6aEnEc6Qs5kK9o7Wc1zoOV7760bJdleLWUwVpRH525qYaHhiDzqDYUTrosJLUmNkQQhiheLz
2j9DOmAR5YbkPO19Qqf0BhI2VP4mKG2xAw08i/a0Rnlygp9ul1c0Czl/NbMb+J9eRQGuixu9OyQk
wB+bkRDHrHGuxuvCcWrKrneSTUXXol05rhuY+8c8aXv6xGwbrHt8N79cUo5Sbwf1PAKVBEjC9SW0
xALAz1sEqISRKLsLv4ZzFS4sYWcR5mmzo1m9wmIL8hbtKSCBIY98GJDvwdKoLlHaY5MVxdKUjscU
71KycmRRzn/bfob3zdZiTgsR/oCuh9EvPoSsroJAdFX3TSKvIsaUtYw5ziMeRQZze8iaxteWK7+c
TNJCTr2AcArbKsGM/5UTBd3KYhQ61ceIaxJiNjTDlyPb5GyKZaGC7w1gybQKaT36Y6JYMl8RW6R/
a8a6bSq1Rlik3laU0wUikDLHsGNwEh4ZfN+q2kdbhpvVJLbaoPXTvg2ZMvqSz/M6H7WNWI4bzZcB
nwZbyUvMxn78zyi1kIPGtgb/NYfdxitZJ0nz3NX92r3SJUD0gHRUnVVKYNCbxiz6oUk0P6WSZPbv
NmRtBFbTUKMwVNoiA09eoC2MhQpOeQMK3gvNe2rLB9YyfrhZzOYGG504xwVU/qqHuE9Pqt7cWvhB
U/OB1yLtE6RgVvFZN4Hi35AV68N7BBmIGp6vCTWlbDtzzz3n4kg9QUapR5v2u3AioNNjIgkJ0hbG
Af4DpgGDBcdko+g/4tUG14Cl9XyODUYMCD2Bt5UbEFOLzAc9e7aTwAtDmbtMJSOqJ+VYpxYNO9WR
fIZOcceeYRK3uAIaODjuxWBEk3Y7leO1oMnIQl9u4P3Mu2Z0CFcFFaOJv2q/meY25TXkVm0XJPWf
WdbR9jdffD9P/wjBhQp3dbYx+ixq78BHAmYN4lCT9sPHBkZ8iEZjZRv8qRO0ZnxZLZ8PuksbGv1+
iEs4f6ljN+j1GaVV0KxlvlCJWz6D5AQ9sS1AYwTV2iHrSiKmUAD2Rit2h7Q0VOZQvRlAPC1ahddF
YnUfeCwWLHtWYcuVzmiUm4GZqMiWbo1/oI7kAy1a0Lf5fwP1aF1djte+X2BExo9Kkem0CNmkRbYi
r30nuR/z77wZyfRqm1axV6UZWvzYreieZcCi79Fw21YOpu0/QBoesW+fb58K8ei0KZyAQug4/G3m
xVXWE3EaGtKmmDml/SGZDLJiMGKKxyNB79ykj1xm1gWfj0q4rJegvysYj6A+xyvJsXQZ5G+zQFAr
ommlEA5Y6DLcA4RWUkE9eMlLTSNGcI4G90YGK74zNCMojTT0OicpEEtbhQotQNsKwnysDus4dndD
5u64dECQ5skkIWgdUXDBQnh2yKVu/5B0Dp+9GZJTk3fmAr8kBJ1I51dY86m/g03rCttq3ROaM7nX
0RLdsc+cvz4qzn9KbPSY5A+VGBQVf3mHJtsRTV5H5K0TuGzwLETAC0sxmBALK2burr1cM1tOblXH
Drfu7xK6+aiCIXqCOXNQrZRN9xSgDy9pg5IV7sTqJ52SvEh7lR5SaeVrlCKpqHTLvuDBkX0ap5YK
2kbRHZwkhz9wwr54LebmHOIdvg2rWk8hXMVeAYClEImChXIw++gN+v3kMMLLD/CAQndVI9NdsFO1
/OV2Rk3XjVr959u0OTVNuuyUkvJVjXnaX3JWq2vdAxhY0Rig/AyW+fBQ89gDmMLrm816xikclkIs
Wm4tXqiXcu+6EIUVFtuKIMXWZTfWHnliwE9JU6hOLfMOCr6mq0ROcULSRxQtV4xtJhiUtay7zZ4+
bDDkYLXs4SMBeksRRxrdYJIE3YvIasR2dCP/WjKlvLDEAWokyUCex9gwv7Meg+zCLPAGhhLlIJFk
OpUgHQQdPqMZJyR0+BKjXSYD5JJ3adzSFt0F0MSXHpKe8BvhyEUkDir0Ns21CUJyT2S6FPBCib+C
dh4FDHXjAWDB6uIU2mWt2LWJiXgRwnEDsFfSJXcai7Qvk0lBdCLozYzaz6wZQJnEhucFrusfNjZJ
ueGadNXqAnkEVtLx/YCK6op6bjoggPv/5mn+BVC0PcaLFruBhQanbf7Ih+Q+T129F1D8O6sWnmui
ExF6GrjlFDVvx3JG88CKsIErQYV2h92pmvGWcpB21AnYwwjN/Iam031bCKa8QSah2d1IKkrjaoBL
fviBdu/ZI+ueCCH2nW9+fYu27q1J1xlIStw8pw2QTkmmnn971s9nwHw2K6exa5GE2umVtkn/ASpA
T3YAtu0E/5Yk+B2OS1/aRj7VIaCVvmPhIZrMVva4QPA3H2YelWu+khN0fHhXMABDr36NtC5CKD1U
WkTsF3SJXIVlt+QVr2Z8CnTtsXKt6ZtVS/MXI2tTjAoedymYpsUKrPEtsqql8KfLvmHKGRayX3pQ
E0kDV2G0w1GzDAixvYDebWOzCr5/6KPzRj91tEbX6u0n972pchnXpRzhB3DWSO1frcY6bdXCL6Qu
HxBC6TbJKj/HmNYMgDVz+P2k1u1q3r0F0Eo9Lr2EpQ3sLnBJNbQG/PIPldIAsHw5N1ny4jVGpKoJ
0Qzr6b1X+hJ2/SVMtx+cDvARJhQ+RVN7TgEmIrH857kdShzMw8j425z715A1d1y6c5wgsogaDgPR
ot/E0N1Qw3/E9XrnqvmuZ3BjaIrf+7+uwqK/RKR6sz759fjhQOisXFX+ij2w7gUZ48wSNHkbcT+6
BPK0KB90la4jlPu68eAg11xqWKcMEzr5YBYV7fvH2mmTngH7rZc2C9nJiziHvFCSfNOsB1Y/JrOv
gtocpI4u0Mj8pA1/a+HmXaBw/kQRedJT8ldnJgJRZNHVhDRfwgR9KtQSwW0D/Ac/82tLO44J5txX
mXZHOeOmGcuu7brd0P6/1P0CpKxuyrihp9zVFeJuEcBSc6F1u5uj6C9b2090/39a38L7ZbIFQbkA
uPtHnQXnLcLrxdrpv1ljGt/QY0DDMm27n4CJL8DYP8OIXoIVQ0E1vTccdICg71FWti9ABsFYS4+1
DP+ZxpRwhKjLcQyew2ltSkxInniYH/20vaElvAF2+lGn+W/bzj9p2H+IJPwAugUx9+xrbgHPBzM9
yuTBTRPPejHv+eSXkqYdupmajfAdQVFdx/1OZcCVfNOWbacPbg5+QlGbFrkwEepHwo8+WIqYtpe4
x3BTjChL4SkCCZWHnG768KwP9sgR6KZE+KHJCnmdATt65qQh+w09g/R5y+adlvF+hFi67vKL7Ztd
rzFrz0VwAhq/S7w49k19MBaGMcCFLIJuUBc6G0tQ+WjhYx3tPYSglNsmRI/xu2/wRLp0OAvXHOtp
eEu2/pgAv8c8JU8Lv+qpnNh03hK+X63eLdH8y0CVOmQO4cP/z/Qq9C4pFjgCxV38FgE+QBS5cZic
GcCXtTVfGOf8ZFSjMZnDX21M+gKNyJGr4RM9cFoMq91rfFaIARwkXKFyux16Y6vHc4cq6EVhGBe4
uODGvcOq8OJBixcY/ogNFlUZHLdcxg5T3Ypj0nRv4yTfUaqOJbYyVEG67lcEO0mbYvkgNenBB8MT
Iy0WgNf63PLoZZrsd5bRL1CnziprP2iOydnDzA4N3iFO3bFx9ZUPrSyarL9I3lec9Qft+N417R9o
kO1SGu2Ac1/yfBYYILUIfajVk1od+9q/otTM4JVQV43OKmLQxCeAR1wb/WzDYShUn6LZAnGu0Mkk
CggwCeB4TlehmT4iJSTCdddU45b8QBJ4TeiyB2jeFxzUw5NftzvnyV8USweYKJwanz3lq/2XC9SW
bXv27fQUe39netsK1qyHukePj4IkC5e3JVH4t+YYOP8keHi1TP/1U1NBp6PiSFLoHpYvGXMozqPs
4vwOE8S3IFWHtlOfZkvPQmxVl8NudGSwrnVBIRok4mRMP0M9H4M0v0L24/1hwSzgjY2V2UsEd8OQ
QjQqVOm/IRLHNgiOpONH4N1XHTTvPbHnfBVVSvTbRtN9h6k+ZrI7P7EXWBb/YfmMmwdWgwaDovAh
fY6QG4u1QRPSLVk5B8M/nW+nwWwvXbOQEnntVdr+KeDDU7iOR/aQ7LebxPZGcCIjEAkEs9c09ntg
brc2zUTh4vBbRu7ZSvOjXvhbvNU7tMTHVvQ/9LBVLGhzoDr9xZv4HbDZjfFxLoRY/htx3jMXlG3s
33xjvtTKzx3Xe8vkqRNsxzNzJhvUy8l8cll4GnJ6swTRoyF5DRi93xPSVgnRh03Ckylwz+DYfwo5
YeYSXklksPWgAo77TPdIQrDdtRF8/8z84oK6BeYFFBys6rhEs//yeGsgpZ98vezqbbwNPeBmkdgf
c+hfRk5/OYOycPUO+GV4DmEa5tvuEGEE0ycS7KfuFUoPPzQCpM/n0xKMVTzWuP/qmc04qEytr6xZ
LonEAkm4NQLRNzt2vr5g4a3CpOOoOHtbOTuwqf45WHcPSL8U0zhcg2G58bE7h3GEZjZ/QrP8tK3j
r8eJnRQpybg0O7V1h2AGiDaQczbTDyVmoGhBdOq0eAPL7La6pisSRWDOHKGHtBjpDhE5qVx9Uk+/
5yxwhQyT50Y3SL/tZ874J9x9n3JkJe9pJcjyVBP+PoDUrGYCc7Bply3LUaIQe6zpZVWLQgQuKuqe
8Plvm80/8UbeUOhAx3bew5fur9NNU7p+uZvQHmvavbg+P2w2Pm4QlZsA8axaXeEd9McPWelZDGkj
XIxcxxey8ql0FjsOcF5/T1wdVuih78vMfgErO41NLXcgUh6xA3ds6uxbp3j1WRAXDJjiTmN+XGg8
oEiNv1fSfD9+du0hmrCsF8LifxALh6slHiUcJJ5XEh170T8D9jlCrOZ1WseymbfPQQc3ax4qHmF/
gmllAelTWqxja6okBIXMru+ECSAliLQ0vTIOUJTE5pPl6QWC82mRB/D84/AE8UtwS/LlI0jXj4mp
fxDPehqy4DvOMb6DK2Lfid+JUscx809yNBe+DeeUjPtE8del0/+t1L1OTf+70f6dARZJk/brfwe9
b81hq9PzEqVP88Lu0uGwRTF/dilJD9CkbkrSb5+gH/Ci0/wwwOi3wqwDyQ9vtRnpZYJRMc7rIZ/k
00D4KUnquhhC8hNbLHsX1mmxqfyWjstYaGCtSY45jGx41Uj9hQBwCxLy2yl2mYPot5q60yOCWS9+
5nWeFOk43UObffYKwhI1qAYpnlsOi9Vpzq50S9B06TKxzWvToMTOHzHeSolfBJgkzSuDTJ2y6NAC
DWMRKcJV6gLH+jNv/FqAK3ac1+UD+j84hTL6k8mOAIQGo4NJUQwaZiNywJRLBONL69E3OZg5oTt7
hartZR0G9KKp2eFhhAiL+c9gEogcXfQUIbHMNmQV2AvPgQJoyFdbgDfIUYKg14IU96VBSTyn6R85
J9dAJPOpD1AmZPSMofJuGnVYbDHJQNOK8ls2bu+gAfyzsbo8HpeakkPYyl+BI3khka+n2WV7H9W/
3Bz7MnLhLxvgPxTKxv1XM/D+t9XbB8dcAC9jQGHIUMQGvwCM018ox2EkDw1/PG100Zj6yrbdLzqa
zjqr+4M0IOECVD/3C94anB3eJVCgI3VRmgEqndTvoDVLUyxAu8o5TzBZN3qv5rgp1NT/5EnCyiAw
1xQWYCueSZ2RHPKHfXZY6fb9CEBpv/43sAAZw4jvuV/PVGBcMpv0TTXpxwgj9JJ4FBcY8eTIp/mP
GZSRxahHOoQDMVW3VfhbrBCxkC9aAwoHa6Ju52V8oq6Vj2a0L0Q4lNgoCfZrwtyfDeTJrFyCPPwP
EonpnqZKHWrc02u8qLpgK24flE8DrOIH7IjqHscBjPIC82uyw7AjuItmsT9d5uoSwyUMi9sO41CT
gp0bC3SvBbF2/cEZE9WiWLafCYC/KMn7W6gxQthWHQFiF9NaBTk4Ohz0KxhZmuzNWLnDejZ24wbb
6uvilciBT7imWqDF/eH9yihQizatEijXbkWXt2i1g6zP8sJtgj9JpzU6mlAcMKcIvqZWu/2MGvlE
Owa+iEgdWqCY8b2EZwMEgLJhl29YwRPrBtO2joqfGQbx76i3YdE1xInGILTB3A6E7Lh30FUaQle2
kBJKysSHI5gzcTzoj0CsdsMsy2cKCN6cvYKaA6sGmH6oCp7L2xnfy4AO1GMWMYw+va71QEE10NSB
lAP1j6QcYk5+QqBbmKLzaf2zw4m7oqeaLoBqktMEiXCMr9Ltk6fRcu4mwLO5EJgskfm2hmP40iyS
k5twikNNkyrDC5NM43cjAKZfRT9Mwa6fZ35uwVHYJRwFwzIsCCCxqp+iph1t0S+Z2T/MorMfavI0
rRhITG3VYX06e4rl0u+EoPEz6iLalV29pieJ93yP83jcuSkkAxTRtH2VK6Vna4f0HSo74uYx8b/V
iUKd4PLgnAyy2ePky2rIw+xA4W5UMIEbIQi2i6hMUnAherYjriHnPEL/0OaAHXma4QNm4FDDALJQ
8aBX7KM1XvdwXQq+9ULS73kK1UvSReIMoGZc9zUZNdodv9wFs9lh4MlsC7MJW64d5V+bDRgrotrm
h3k25thPsQWaARqY6322I5uYTzPthasGAExQZWEtpipoqiA29m67aS17AK7NdVvWBJ5ivtvnK1rX
jfq0iHHji9QKoOES9xQ7vPLcksyUKehIx0ynFSbVAvDCcAxHiwmMO7lYlf4xDslhI4xSatCVlIkp
bE8+0SwMJb4UL2QWXVobHGOW76hnL4B0IxyL7AsOQh8slF+9tijQhmc+YmYJ2ZdnFJdPkNOSRTfB
75BaADtZBhEsM+CfRvYnMuzvGk9LaWbWl66bXwPpPqc+j0qVBaL0oEMFWXjD1PFg+vxq01aUTevv
1i2QOBT+H2XbrU/GtgiH8ID3+xREoblhuHIViKFe1jeAvIdoDWQJGyhS2dyyPTHrKVX0uxMEYq38
MJtwv6b0SiDTXUfmCQjw7zbQJ9/H+1qruxpBYuMdewkaf03nMSkgOy+OddyVmQTowLbo4CinRdN1
4x4OD2A8EQxIATYydAsGjd6DqBclFsXEpHYgNMkK3AxUl0OlqNIFk0gNitNPXW//Pf7qxYUHM7rf
IUTajEVWxjmt8szhDME1bVaHbbLHYIp2jqyHJorPkEtHrJz7sHRgRW5DeF777V8Xhu8CEbrqQkg/
bEOP8WiI9OT/uCAbinWynxJHBmuv+v+Qdl7NcWNZtv4rE/V80RfeTEz3A4D0yWQy6fmCoBO89/j1
9wO7elpKSeSN6oiKUElk5gGO2WebtdY+NuAP87RsSDG3y0GngCfNvWpanwu6p819gyEdMz+3ZV+4
6DrtoI/D0hDkVRLTt0syMZHGZdGMOD/aDfD4JzHQn0aF3pW5IZJRIclYKsv52S1hWGWlzrKHyiaR
lYNgECWMAcmgIY8KB6HhvcImq4GrmVp0UTDbK8E0sqVsiltIwCRb0/rUWdPl5Af7Gui0FxEx56qk
270cmxcs802I2kqFeKLd1jXLg+rW1Hm0iWysY88ntcS6nnztxleoS5riycuifRk0rhp6G+7BGITJ
sCLndxSYdcXPbEFAqaA2d0hWLRsxeJZT4RiEHt0mh+38Rp2B5FpqPcRqe1mX0qMiC8tWtG6BUZI6
DkBVJZ2rBxKRsEhVOI5cg2yL6lUrGhfY2TDck+XygRIAFS3UFU7u5TyjclMcTT1eF155UMP4jTIV
+LXJlar6qtEn0W5BhaAt/4aCsltZ4b3Rdas8CteiCo6wa/1lJkbbOBgc4ud1610Nqn+f+0BbREF8
NSTzpPaqK1aVnYXF3bxUMS0LXSBXrmpSVE5flVA4yH62k2T5qBqeSIQkvapS584/yMirDhbJVjO2
wa+vAdEukazE4aK2xeWwB13vNt6wpqDI5WyUo+NRMkhF7gildgrviUe8SlHlkoQ7wQg2rQg0ZiCB
TLM+5QVglatkiuNjAUSBbZ51V/NzZHp1ASqKanxySaR0LEX2HephsUV/01qjmAGW42VEzqMxI1cW
AQUPmhO17c4HbhJbguPX9bVgmB5uUz2thgyxZ1kctmz3hSx3S6lpL7nMnaojuLdIrJJ6w0EXVlb+
Qjdwvp8spp1GilNZ2aEI02/ULU9S0jqqNbhBlD3PnSSFMcPskuMMuk0pe695E13oQ7nN5KdGiI5q
1a5jUVzH07Nq9Js8N5hHyK4AwSvtQaALjtFIS1Ey155OxGaWxbVlpmu06mj/Rtd0X0uceRbm/RH2
gzsFCgXKWHqqsmlV9LOOncd9ladvXZvcCmV62Xpzh1gpXxOyvn+8AlJ7S4WGl7rYEu3526qPV+Fo
PmK8djDSXky/JXAQWjZaErV2EyW2acZvYKiKnSYN0WqK9PWgtg9g8dp9WAvjmyAHfrclK5OWdtGE
IJg8VUk4daAxWl0at+LgtQ8gCVQwApgYyQIvowtge5AAX9ZVCiAD6OVSbaJph/NjXYpdmd6Zg69v
zGIM3z0Qr65Wd9JR7jAjokFZym67oHdabBfwHAsLPVpHVREzctigeSUd9MAkSsO96BMnxX582SbN
iD9YBE7cU6GJSlSgRsJ9O7Bib0IJQ2RSZFxRVa/0i8kbggvAnNMyq01lU1dB5hSDYlKhqisC3ipc
9XIGvSYINFBkEZgOgr7HUdIrR5qmbjO2XrSwzLDemGFQ9oRD7bNWGPVaFKtwWuep558Cr7vJTCrv
rR8bra0pAhm7uZOURiZ/EdTgvMdE3TZKrm+iKb7PJZlKmDfldwFZVboCch9H3r1ZFbdiDjE16+Kl
TJdQe1SlYxC1sW0mUWmXVh87aRuraynIAYhYvmjrZuPbRlhSbQcos04YcU8f2sumD8RF0yjlyhom
xZEVINi+Jr+XEUo/SkfiA0OubbJJEdh+Q3y0skkksYqKmd8O6UWTmTeRIu1bDXCvSY8BMgKUOivJ
VnhCe4jyXa0I74029eQSU2E95ELOJRtn111ZB8u2w/EGCV3rL6hkgENImitdqZrHqo0sB0ToDPdF
sy6p629kkp88MTu0TTqnkqj7iqN6bxjikzXjYyA1k8EuimqFTgtRl1w+9LQ5Ai9u3rA/jR2l+3Cr
htpxGPu1lKXMQr8V435lGt1GE8Q70/BbOwMvu6tVMtdG3WaOgYxaHWnXvp4m67HFdc0tvcBodYkr
9lzKYcmvimn5loi1wcU1Nasy07yTb2gPVO+AK9TJXM4TlE0a59MqwATZuj49K1JHnlcZ4579BeaU
MDncpT13XCbDxh90fzuAFLGLVuL2nEjulOSmnWkQM0dOBl6a4M0fVTAGg5JD6xnFW1VPLgme6ZEs
+s+oISdOS0VmUYGRskH2WQtw7Ff1METLxqd6KtW5BQvZJM4am1NhaAkXOAgcw1D30yhfUzorbWSZ
nnwZSYBZqJZYR1uGmrIVgvARAPeVnOovQZMVkBckR0ONhNwRMec0TuTwg+44ZuVLGMivALSus6QR
KLERknBkdFe1CqTqevMhUMpDHI6J06gWC5ABvxuzXtoj2SE4Ih3SabVCctmg3KaXaQvKIn2ZO4mO
FdcNmLx4b3j440HcPUgEZMa86wsjPXRed8RxvYko9wJerR9SdAZAv09HhOsPVuU/ohodg441H6SZ
cTbhO8jRuJXy6QIEdWeHcXUDNjcm2TX33xXBMPqZH0CqHowHOeuzbTSShkhNnXxksk3GcCdm3XIM
yg28nFNcTleakMEq7isVtF2m72tLekcRsLK9WrGQ1gLZnpAgdI3ZX2oUj6znsK6CUV4MKkW0wLNY
t5bULGqvLGshDul01IxwMu0+SQFI9dU0nMhEBw+SOQYXhR8feoxkrsS+bVptQ/CaO9jPXSwHh5zS
MDQ1XYMH4F9oU3NvJNOmBpRgF2nyqinRKrOYySjGjOi9+KCOYwcbwKS+Zkz3ng/6JlcNbSkSX9qz
1n9vRopN6nYjS1B0VGGrq4pJ9q9Yy0228YZxX1fRulDNvRzEq0kEvj3V/j7R/FMm6S9g+laJ2SK9
aAwVm8vAiAt3WPSLzASHgXdTW+mmrgWIzOpVUPfDko51HbuGpEFXAR4tvWTdGBT4AKRQ8QksV/aN
I7SuW6b0SQ4x+EUxuWkKXrBsF4WmwgmQgI/0CpM1VyTbbjsIuuECqfIWs5i07413E4AGexDw3YdI
bgGQaCffNERiWAUaTpiRQuqG99QXXmjhegD0cpcGfoj9xf+uSW6aMnmILCJtAejvzdDr7QgfJMqk
nVABl+k5aDPvT/dXsxZ0M1nrNlFedE8E3dvjzvYJTmn/mA/5vZXnB7MV8Q/E5C4upieroWRBTaO2
DWSEiqE5akPC9oJQmGcibrDh0I2VrNypKo11Sd0yG587LnYsDheIuo/oBaEiE2SNV2kpQhnYp/X9
zGDERV8O6XsTqweQjo7J1+ckWfqJtRmWYYGb2uKBjNYeF86ntzyiXg6AbHf+7Vm3RNMjGsJ7Toia
OUrRKhhu/kiijtxL6TuALUEokXvt4BBgbCqrWvp6tPfTfim0AHvH3g2aEXhEBOQOFxa+lCJLV6JK
JtK88ceDF0cYeR4TJNhufniOiusJ1aIeH2gNn8gDpV62c6edEvp5THJG+gfdc+ZmUrLlhO5zot3F
ar+hHyHQAv+tru55ZRPvX4qzZT+3AkPqq2/qF39I3Co1D21sstcrh6cQM88xZwmYsNp6qEWomkpU
PV4NLeF+8MT/ySq+u1RT4aDWohg4LwedTthWHi+MKLxQyKUDjHuhOE0WSBquY5yw1gFRa15m4Ctu
ilrXZcIiavCUGB+bVju10F0iZqZqyL9TEpJ0z+6kYA3/CDtHz0ZKLSFFY/klTL6RXXqYW23HPbkn
C55xQx25JqsyNArY4IoqZZpRT52WVbaUsvigTSOga5zfKfUg7ydPg5i+aa28F7kl+UKgzIuZozpz
lmvtIRXvpsrjnqscrwiWfZ/uSC/b8ymAf3PiJl/pNbWuQGzsqrUKrEdqN1rjmFN/1fniMh4EQCQ1
2fhizd4Q1XQNVNbNNcDiVB+TLLoEs3XRqfpJZCDSMkMiraj77uECupYhHuVMWPtRt4riZDkZVHDp
0Cco8VGVo5Mx9OQkYb1z43NPTW5utiTzisFfekJSuJEguJnaHnU1uYcKsNGqas9EgIefe4bjUZWQ
P4yR1lvcHrUbiyuzBbc8PtDcl0wqYAyRgI18EoQAfdyx4KOenfykX/S95U5ScdSSVWvVT/MmEqRw
EZMv9hVytNVDOLd4CmQITd37LOciZujtTSKlveaGZYxAuHjiXowl10CacjCqK9oEzpLGRfrB7/RJ
t1iUhEmuYdrrq7C+ExXz2NXVQe8yWC3qXtTlXQ/2G9h7/nH0JNV8saTmZt4ByYCqlj50UHaKpwIT
JNPOYFYkS2ThlNUcufEEzHFloKyiYpih96+bgm4EXTk+q1F3GWvtOhnvEwsHpEd7n40GxJYoipra
RcpxSzvuSclq0BgK1mh56gJMjny6VPEw5KpxY96eIMZJSC8Oeb1Qy8CeUKSTZHVphg2Mjhyc3rgZ
inSdo/5ZalAtCycgmky9i6w/TABhgpmpSBg4byRIl6dYCTd86bYHNxjHxq1fj2u8DltsPLuGtQpo
Z5vr4q4b1EtDFwZHNeubOfuHfj1LH8naMQ48V+haOx7rddriItBdGh0s0lHPTTftUx6XBD8urbep
jd5Wg2mR1TNwarzx5tC6EaWbjwM3C7RWWvxgcORT9UocYlfw06WJkaKZ3sfVZJKGFSiadDABUuBE
FrwAiOIYrzYcvgEKIukk2n0MsA9kCO7yuiSVN5bL+UNRE68609rlo7KIB/mCVyjwu1i4thpXPes0
l5aAchylhiNnvXlWR3RQw1roN7OzEUZkQiVSILRcAUHnaGO3RB7JgWj44PXFspTTbSPEq9mgi8FT
6atwQt7mdcIyXsxrQmtaxyA1rg8hsbDisnNn8zEvsZYP63B6lsisz+MaOhHJ/BGVJhOD5i3qYFha
3ClDuZwtCjMMvNCNYcTndLfL0ngfls2iGOnal90FmNkeOcTZbIdpeAC3eMvrGrVIRRih3Up2hjC8
9FtpiY1IUwCfMGQ1LgjQeBRCtQfT8sB3pcQtOVCY3qlNa+NbhmOVxnKiDZI8mMuoMlxAT0RkigsM
aMPbtODCnPm6jKboVuthHlgpJgAdcFvPlYuE9DjR1How9OvZvhboibZR+VZO0q4ygFNRivROYkD9
Pz9EbCxsKMmKVTVCua3v4sy7jCMaRbeDO098Th3ISvPF/ACxWrhsebmVHCyjxh9T9aBn00kpwk1E
RZV/nZeby1fKAI1zciqQibMdm5CgGoOeVIxiQ4va8ZvQD0jX5A7C6Be5IZ9UgsQm6khoZfuJmZvY
5EHyCgKQ8kJi4yMk+RaphCWP0CaVSwqRkLESyT7tTAVX0TrSbg+0R8mS6ZcWmFKnyLxtX1gDvjeC
wSllQxtKkULCtyIBlCXPYdI/05Xi1qytb9g+MJqCGjvR1ID+ryhNWB4tSnUOs+qh09XqFJ8kzyQb
qK3yLgpQyKnJ2c37JzaeW9l7kEX9pmwg9swTSOXGTbxOXGcU0pL5C4OAEJcw66aa5XYFz7pSlekg
J6RXJqI4TU0aZypHDtmMvpst8PxzuqXeil32Xnl99iom4tHIByo86lNqVMQJ1XUnzcy+7pT34yUq
N8dclV/1TtrqQs2uUOjKI2TtLml7aFPD27xNqN9+i7XpGfFc5jYwX7pMvOoyldydRm7byK/R/8yX
0pTRlkghYoos4WrejRRyr5o03Hdp9hhH02OoVngGxaVPhpWkwpJJ3PhCv9BSa2P00qNeygdYOPvK
iq5FLb4w9OZGoPStUhcBQCbcxHkHPbwIryTPGncFXQ6X0Hu3TVE++JFy18fyk68qJy3BEQg1ayXK
KLWmqhS4stpjcqzyyuvKY9qrh0mv9wauAfEEmtelzCDdh0xzZDSLOIVpY6Y1Hn4yErbK6VvWek+A
6faEKxHo39RAT06bEaNUa+OEwGg+902uD7YCP2BAFGcC5VyQGKBhk3wFOA8AmvVO5oP2OyS0AyqO
UD4scpGp+iyJYW1X+Uhep2gOgLEU21fzJ0z7jUxbhgXL8VAbY0mNQX6oZeUWB/6oa9qpN/MXPx/R
KkqyZToZC155gVYq7GvjJgqUSx12TW2Gi87Eve3lp1LUsDBYM25QcrlF8lbBfAL8UyuuJNP9rG9I
A9E0YRqSb50IUKOsPWuHEs/8gAksEh2udRY2E7RfSjVabfYLiaBhaKKFYJT1Phmy54LJiOvmlMPu
o4um54DTPM4n2NAp2/Rd6SSlct/jMRQxYc1siGYDTNHO9lJOTq/1uaOowqtSEBhVlB3jMnkuABRU
ffMUakPuhGn9NGjhC5mdjJtbowDRQobRXrMMUEpjQiKrVGlV696tZVR3VP6XuUplW8SqakP2kPcl
Uie1YEtjvs0r6woTDymtxt4K1qmZogucszu98J6hVii2IUxb0+wAImvX5FZ2Q5I81KCCwHSvlcbY
IRnCo/MoHnlzcQy3pvjYUrcK7uLAWnpifJsn4LmAikYOujBwM5NNKE6w3iYcjEIOTpKCkULs7Brg
fuZMDfgDNcKwTV28EJvsoWlkaoXR9ZhM72bYLfVoGtdC0PVL6HCAdUAXlvZkFiWd97jho4BQV6hN
b9PAa+B8tQbSDP6lLubiaoLyvmzqKXE9iZbNWueHDjDmlAJ/e0IYMD6SyAAV3RF/RH7Wry0yPGuo
z+HJSEKgYOW7DIXHBkjW3fPhi1LT/TelMtJtDfyBMvY0LYcSKJpeiJe6mrb72BsBjo8KuDFf62y5
z1o7MQlyrUiKobXDWpXyOFyJkf4+KM2y08qXsjBPUjhsykg7eUGrrSKSutBb6jS05Qjr6+s6DJsh
0dF1RwLQLE1xmTa+4GhaF36DJmsBDvayi/+j6y3kbk+lpGfJueMXq9di6skV6ZXtl8J+SoMreN+r
IYk3RUktMD3IavX+14RTzoR7YI7NtIwQbZYwNbdUZwhTZKv/QtPkd8IpZ9JcidikOivOtyPIPmvk
iFyeSoez3ovxy+dv8Bt9OeVMh8cPaSPVRWBDobytJZ1yu6wfCs7zLPszS/58PszvRHLOBHig7CoU
zwaE2gfJoT5yIabJF/osv/nq84ZShkRXlVyZ34DMDVw8X0a8pjbcv/Tg5z2lGrXOjTxBFTkBcWGb
SLZKo/fXVInOe0nlk4gCU4R6gNDUN7VsXuagH/+apJR8JrqTTlSnyjZVFyb9jVfxEDS23khfSW1J
8xb8hSKOfCa3MwHSi8KOQxenFdUgq5ILPMzOQAojGLUyW8A6ye4FNZU7UKwy8W7fTH3qtnqPljhK
1qm87AsQCn9xmebN8Z38T9mpYV6PiJsAIQCYVxTyIgTg8IXw9vxWv3rbs2MuKfkYeEZMr9+yShuy
X954HfbysJcBLEbLz3fab067fHbam7aMyKKhS5qa1xnRB8lUqAHijSLcfT7Ab/Tr5LOjPo4Rabtg
QqRQnWs4j8Qv5AH84kUM3ubTnpB2+HykedZ/NV9np73MCHro6IqMqO+9FH36KFXmV4KYvxEOO284
1WYG4tIB300Q1+enicyxDggaGRGoJoVbU3H8/CV+s+jnDadC9Ge0CPjFArrok2o2tlYWGxq1f9EV
5zdzJJ1pbimWOCqtQMujYO7ibSWo6XTtX1Sr+9BZ/u44ILQDZ63OuBNnx26eo6CHPfj5xPzuyc/O
/jhJErTxmQViCC9AWxtX8hP1r0k4SvOg3z05cL0hVTT6vNS0d3ERFa7u6yLT/5qGtXR2kCG4GlKL
SiSOtBQcJLjHaNEWX1iJ383L2QEOCqXtqZ6xYbx+N/epIDa9+nzKf7fpz45uO0yiF+o0SpDoJx+o
FdU73SXR0EMULDUEGaD4fD7Sb/wB6ezomk1eFgKC/Qsu6PQiqsKcAn4HsJSYEeajkVHqG7Pj54P9
xuSdN55qNUmn60OALB8ykLTWkR77UtioohQ6cyT3+SC/WZbz9lPgMGYWa6EtEsUoHQMIfku7sS/O
wm+MxHnbqc6HpDTR6BhJS+tOQAEu86eLwNI2f+3Z54n77jSkQwhJ0KBZZh72jhB2lypMi8+/+ndP
fnaKO30qPcPkyU0pXIqg4uDvnYSo/msO33nvqarIIUPP3c4Rrx0cNKP8TZDksvv5w/9uTc/OsTlK
9Cn1aJQekcZezIkgqZz05edf/psjcN5qStMsHYIfQvdJ3+YFiXFP87aVCITFVooMfD5UtRi8pC4N
/j/f5/++Dv/tv+fHf96N9T/+h7+/5gVofz9ozv76j5s85b//mT/zv7/z4yf+sXrPD8/pe33+Sz98
hu/9c1z3uXn+4S8L2n41dJJ/r8bTew3I5OP7ecL5N/9/f/hf7x/fcjMW73//4zVvs2b+Nj/Msz/+
/NHm7e9/gJv5btbn7//zh/ML/P2P43Py3P70++/PdcNHFfVvaGwo/EmNUJ99zP79Xz9ggZF20yVL
AkLG8meoKgd//8P8G50INQ60oYqGLPOxP/6rztv5R/rfTFNXAakbChJqpoim/L9e+4eF+fdC/VfW
QtwIs6bm0z+4NoYlS4hSIP2j6lA+JO2jZ9h3J7OSBXZHI/X7PM7XCNY4deFfKHkKfaX+wrZ83Er/
dqN+HuvsYjFq3ahyTe73Wlk6hShdZ3GEola+TK1+I5cX5dQtDM2dCvnCjxokgGKwA9niu3X5cwK+
f+GPiOGnp5AtiJmihfyWyXJ8b4tm6YyiGoxxT27DjmUKnzMGaQrXmZoskHe47JDD+MBqIGOnU5Ln
FIHopWtkHtvGXGC9VhWVAL1adGF+UdEM3q/cQSguoz7ZgZU+CQiRKNrwxXUszQ/204MjjKCwU1RT
1c6MBWIuktfUyriXNSD+SkpCMF/lhbXyvmXi+0k35I2nlMBdFQj90b5N5EMYa2hdGF8YlB8d7z/X
UUO2DAUstMX1s7uVMNXMIDyP+xLZr4h2Fqg3ZqPb8EhNfccGAqD41cvP3/njy2uSQjVWo42gZNBK
8MdVU8jxKaJmVnuSQEs1D2zdj91+hMGvqPSpbF1D4koHel7B7P58x/xoP+fX/XHosw1TmmlW+5FH
xNzdq/51QIIH7Xe7Y/C80p3PB/sIjz570fnAfncg2xp5Buqx1V5D/yPtZ5CLTNLaon7n2ZrUXniq
TsZTc8MeqVHFW+iCshYo6I7QCxChhqWpg+oXFn06LfzeR0hSO4QSFKk+/OLW+kiqnD+rqlnwaiQW
xtDPfH9TRAJP8upqHwyZo8j1CirNqiKn1lr3AmoZPmUcpfQuJV+9bWFn0TTGnZppPUwkbbX4gCCf
W5kCMjLLXAQTVBXUsTleIVKoTbVRVVDMBhxkeKM2kfadXt3HbU5+sXsNusn6yj79fMA06fvXOVMo
1qI4k/uxqfZKLz8Par0EhdyLOSScdKmW6aouYT1TZW808E+Seo3qBrp02RpoFlCu5Itt96OP/M9t
x4UhixwzVdPPXbKc4GSsIP/tRWvcprKw67LIieCjtGipWWN+oftfpUF+PthMwHdDnk1A18hzW+q2
gpyfrQOp2bSVcRCoGLS9fh1MspNLAxR0v1h8selnv/+njQQlUOXGMxXLOLsZ8j7z0hzg1h5xoE3X
Ks+QRx21kLZe6J1qE6lGY+ZcLso0WdWWT1usVQDV9lnvpw1YgWXnAQn3IN/XFAOhbbTpty+e8EcP
7c/V4OFkbgNDMz8SSN8dSyRnxjbVcoyAVCzatDlWpXUoZP1apZAzWK/VmKB2VoLzgk4eZgdoNBe+
P1KMYPF8xZkXC0EdpzNSEXSbejtF8aqUpeeQ5pw2F+Gpsv6K0VQULgqDRZUM5vdHW9K1pdlUstIg
7mkcEn8FDg08ut3K40EWXKXN1r3YQVUOvjBiH0H/2XoysGlKoqFouqSfWWtT6UUzGRkYJs0OMY1d
lXRHYqJtltyE3gwgq6UUwRu6/IkXhiA6nnInSOYOneP7WBLvuxB9GrMbvtpnv7hFFEXXuLd0UTXF
c29+QAkx8Vqp2ddduM5tZYodBJxKMHpDAy5OmhaITblQja/TsLrQRuVWEB5qr1x2PK6chjctkHzd
XOZytwlhkX6+yX49bbql4u9xryrnxyDwokwYGrHZa4Bh1bhaoYKz0hV9FUyam1ky5JLW1dTGLTxr
EScGmpbUJAZKZ/oGBd6dBTFySOQvVvPjbv1pNQ0LP1UTxdlA/LiNxgpxkhI7vM+K6BQYt1odr2ZD
FALr5Rpelp51iNRp25euFktry5+2qvDNzIAbwnyIgVV60X1iegiFGZus7W6iJjxVXX3sdOk2K+RH
xfB2bVs8gouICqpUVbp4sGALToriTIq2N6fii1T1r65ZhdyUqLKgaPSZZ5kIKhJ+Jg1yvR90fdFg
2eIY8Iq4zAVjF0/QpYZg50fvhlWtDE841VFum+29GKS3JeBsJJ3xpm8HSaLO+RQMAAgGEUrDFzfS
L64AnD2RQEBRFXIIZ45WNsloBPXUgWO/c2c2ag29r5YPagB5gF6ZhvQfDng2K0ncxamZzoVn+VWW
keiRUY5AV9O8zcK3LE2+GO4jC3O+s75/wTO73wvhNPUC4/Up7Ye9S2pdkUrT9OFS9FaasPYQSNJf
vzhlvzICqqjMJ0wyRPEnr4XeAzUw23qfj7obNRddc1NlmTPIyAdC/CxQ9xcsibkuVv/hyGf3K4rA
oahDwN7HOLBi8iqi9ULDOOBavlO3opP6dxNElTL/cuR5In+e6H+/83zzf3d9ITDWhp3gcYT7xmkl
dJ1nvAdUTOAkYrslbChgt2j8o+wJtlhNX5i2X3gW7OT/Hd8428n0Q1VGcx4/pXdsKV/m/rUP+oFb
u1zH+iXa118YrbOKzseF/cOIZ1s58FBVgt5dAywr19hNm9TjolFTFIqqrRw2y0T1bDWNXR3hVWRd
XRDv/+F6n9tzGG6VIMe8dayljq9CT0BQF81Zd+rUlQDOy0Ajohy9RZ4kX1x1v5xwWVVBz+miiHj+
jwuu0b5HlCe13jcSmDDo4A1U3YK4FeV424TkoKovuvLVqL80WN+NerbB84gUa4Pk2b5DDGwMdMAX
uoOikWNxoHIFX6P4qs/0R4bip6393ZhnWzvxTJKJOW+Kdwkue5szr154xybTAxPlJE4aJiXoTxLi
H58f6HkSPxn63D4j4ieBquZ1gf/MWD14JI/kgaERopj4+PlY8yX72Vhn+1kqPALgGRMU1m+Tdkkx
tEfEIXz7fJSv3ujMICtwn6y+ZDIVA/2fELTwJRlK8Mog9covZu+jLvzZKyk/7lHDAnquhxzRApAg
+RJki+3YitzAu1CyS1SM99pg7ukxupm3kC57Ww9FwhaR8RpaZpgu4G0u0dODvia7CPku9FRzZPQk
5Bw5Tz9bgE9zy6Fx6fm8/Hyefumq4Tv863yd9yKPG/QHO4XlaEL0ujhfs5sToQ1KM4g5QxBBEjUy
YWGi1VIlC6N7EVNjiUCIbT32Vr8Uyy9t/OxUfzadc3j7nY2vQQTGQqnVMB+ExTggwxOWq1xs3SHt
oYEyp70rBy04psQRYYYOfUzSvAf1rX1h7c/6n/5pfL+bnTOP0UNvG2w8s2PiuCjBThrvw1q2JaBS
PUpkUvlSDKCT4ejL4bDrkh5GPrAbeN5duJOLr8ySrP/y/kOjFK9MNHTLOjOHeZ+iepbi7hUJpIpQ
aJF7NfHjniOUzwY0EYshWuSDC93CjYlHEpgFvoXGrAqAuI8WWQnDoFuN5W3jvZoAgqMEBke/zrS3
KNf3vdcjRfEsILuUZXd4DrZhQUeHmI5UU1rdeelwzAdhFxs0c1GiI5qzhYjyk/Haydk3Cz042/ek
k2Rt6SR93/TjFnFKlPJhnlvN0VfCUx+WB6F4pt8UJwW5/9SJkLbsPQ2ahfAaKehbCTqoIlDnfo3E
yFjsax0mZxiukxy9rjbXbZKce7i4F6gdXKMu6KX9LG8JwaIabjW93wlQpsvaVgCSpyFMFMjEmaAe
coh6hZZD04BmDeIzAlx7YyjZNuv1XZ4lu0rC8VeN/QQnfSTbmCryvb/V0JMAFOrfAaZw1QgCddsV
V/N+HL0MaHdxHcrZQ6pNswrtayh1GwCmJZ04kGSDU2IN90MtP05hDh5bvC2Tp3AoV6hirPIZyzrN
nBAJBegW6Yd0q0qq08/UhNzfkvu9LoNgj5jWIRdJhsk3lR4iVEX07ePumNq1XDcXNK7dSCG8dhXh
Gi0+CRDWM9ZIa8dtEiRrLU8OAbzOKRgfwwY2toH0TQccfkR8TY2Hez1sNkEXOk3cHNWyXWc0NJJN
9Dw0ZZ1W/lsA5NuoK+LrehsqXH/XYvtYgSyZ6stcgSFU343lpScqCFBcqvosyQlNAdYmdaZ4wXZQ
/Ttlei+3aAfacXGZLxNvL3l7vHEE6+zaRIUH2KGyy4rGCTIO9PgqK5HbhqqT0uBeHUE+FY9AWY1W
RQFBvpJC74iy6gZBIHD+bp8jPpdN+yAyt8NUXZLfFlBdsMe8RBgzBab5Jm7QEV0mqGwJiKe5VgHH
BVIQhdytSvpgQIppjC+At7ljYSwHRjTCVV2HyG6gI2Upz3NsRGePZ6+SX4P8uavhYfuOCDi5mykF
UBDT/DGVXjP/upUQjPZ3daq5XUB2m4p/WhwjFIq8+tgPyiFOm/XcJrTKaE+G1lormvxd386m5XPz
/kvviXLNXB+QyJ+c3Uy6Eic9QkvNvkJLQquy/0fdmW23rWTZ9otQFxHoAq/sKVJUY7V+wbBsC33f
4+trQier0qI1pFu3nu5LZp4cxwYJRrv3WnMt5yV9AoWHx2kBe2NZ6x5hGF8V1ucV+q8V/I/Hziv8
Hyt4Elu6CRy6OeYm0+cZ2Aldqi8Oxl8942yXwLKdcK2MmmMbftPrK/SQQJH+l6/vbPk3EBBGyC2b
o8cosGkLzPXy3kNY3J+IO1moiTOp+fL/8pspYYLZmUteZ19MdFYYYfNvjiSUz+JtJrqL8hIWSrvO
dWonSLRNzhKfP/Xj46fx78eefdfCcjVDWkVz1GSGxjNdFtFWjS5mD0l2Af0JRk8ejAjJGDE0iz5/
/McD9d9PP9vXYibiOPhZc3Som5juLWjEVdad/NFe4BPxjdtK774YQHO/8oNR+u9nnh3yZcM+oQTP
hCq9NvEW09xf2uZKAFbv8CmIgK2dExfkVE6tC1L+yjkwz9qw5TObteEiJHQGGmi4yaNxGecY6Fxz
qfRTxOr1v3s/8/v7Y0YFI7QFLMrNsdNePAPTEYNxJHM2Sw+RyLcMwtH4SvLz4W9CL5VasaR59NbH
++OZRCKhFpfc8ufFowKZJ/WrCY9vR41jtmuzFy4SSk2ff9MPr15/PPVsHFZRCpOwCptjrNLZ3Iwr
LeAk+siU69gk9f6rzPf5L/xrsfrjgWdDr5cToEUxFzOGdN0rsaiGF45YaHjSL0bcV1/tbMDVWSps
IIrNsa+AmEIbV8FKVSuKzJiEdg3VjM9f5YcD/I9vdjZo6ram6Eit+IgnGlrKM1mmIKm/WCM/PiP/
+ynyrCTiKAf4Y8UiCTyZ4CZ7iYodK5K90J4SH/IsqB+YGiEhatmuuE3AFaroNiV5of6qTvHxLzl3
lF3HhmJ79n3h83nMW/DQGSyrSAWLZqBG0D7O2/rnb/bjqfHfTzLPvjMEvLGIu5rlSlq7tKMqEVvb
eY0uDbXnArOoPBZQVovPH/vhALIlmgmFmML4S59F6BHkeS6ahLZtYZtgCbKWBoktmc2SkOKzt8zt
54+05/v4+fSwpKnjStaFdA35fuXxVVUnBPM0xwHOSZ4mlzaXUaP7FowDhlJ95cl4o4prRwRbDMnb
HhOZavOF6xnrVrY4gIwfQ9ICo672WJZoB+TFMSGiA4DBa+V46aIzfuRbElmW8/3SJUKwm+j70qH0
nG9Twtm2secT034+pk4J51oH4qLdA0MqV43QFxqKI/IpuG1/E4FD8Fx6rV03IXRho7jsNXFf6OnO
89VpCAI8Fg0dJCe/pKa+NKLHbqBt4nZLKyOVM15ZvvHF+3M+fn+OqQT9NgGx8v37cy26CnB4Gzz3
4rExhotMfzSibFvm9b4qu2uXuxTgaizkKlLXQWGve23Yyd7e9aXalBiHE+pNZXjT+D7rIcFpRrXB
C01jIXpRGFmw7h99CGAZCNOmNY6QOTZOXuyFnT2nyyyu1kFcgE6Hs14spliQ2OlduIm+6qDBF7m1
pDe7Nlvwce59Pzn7MsbNTuhNDZMoUGsxQhotwEki1hsyuWkK674dGg7S2rE36n0uk13NFaRJ440x
khNJwtJCt8ZHsojuw6C6roS4KKQ6lG15mTXcQWS8qCpx6Fwt+mItMq15sf5rtDIxBE0e5dr22RLg
ao1uj2HYHlNr3GpmyZFFLVN62ruMQpAhUBCkHF/wUDtQIWJzFfvB1g+sFdD9dRUQ9Az7B2v5SeKv
opVEzh80DBypwjyYZPip3L+Tib6vM58gPmcXjNl9HDyHIeyY4iI92EEOb1ffmgmBOXqw7o15KtTY
uKcFVdw9CU6LvOZSRg9catdgrJ7KjGsCTBNKqW1p780meIpCmIDETS6GITkiis0KbxMMzqnN2p1e
myeJTiROf2vNMk6wfZpi2Xg4nquDBzEqa5stEqW9m91KIBaNdttozqqsHvIYgsgckxd9DyUZSoj9
J5JKCv9HOPmboM+OtNRv6rK98hAH1MnvMnvsweoGSiyLoMdMZi7iwFxpiXExKXWsMT2zeR4LRkeZ
+utgQg+ZPDiOTWOZXMfgG4CllQ5Q0W8aAvygEpGXyUhXi8qSDURzUkbtwtrEyT6jFjDyLLMlXdKF
bWpil+M6PnrhofQ6/KjN2uis1ZBVx0kNRyxOe9BGG9b8i8DDd+rCoEvCjWbDCZ/EkjiSi3pO14Pk
VL3Whn2JPPBQZgkcCI+G34BFmGqW7fwY/G0Iwis37H1YYsjDdGhnDWbBsF+T+rUZS/JQNA3rvt99
y+N6nQXZfqCd1vjk7+QrYcmrLLnhVurMffBlW4D9L2LSi1iLVHCorXCT5ubN6Fgw2uq7qTHp0xkH
2z4IMWxbXk05JA/z7j/0xjoA25sSkOcGGHlteOVZu06c6sVFgt277Tqusm+u2c/pp1xANAzbkXKf
i55XHxn3NkSscDiCEroS1bSDt7YGzuArtUiSFkuR/pA3yStI1Bdd7AXpndoIo4okRz1+9SuKVxy5
TNxjztCsfdMhVhXvpGNnewxrRlKdarDtC9jrPF7Q5hFwvcb6yfGwC6YWLkZN3WW+dwcCaAvC6pQJ
gA8G8bXuY+XFqxSh2qBd4al48Sz75LGAybB8ajp1V9UUNGJiRqpiV7WnJrRW8eQePTuhx8EdOnRu
DQdKopkc49nOFsZbxex1p29dWxO4V+zsPLquHeeHl040xBP32q7lk+nIy9yuVrL+1nXAHmJ9Ixi1
1A3wf8/j3Tglmb9pYDVzpE4eFMcjE1ekN0GIl162aBULos8kqV6mxNgH3rGXzp4czpsqf+lI6FHd
jAE5yY7/R4DrCB990mZ7fVoDDF0AclhlLQtj/kOz6cmNdfBCnX8bpaSFRNGrVwW7KKHk0yfraiLM
TSeYzNPLjR8Mj/GMPws67XeCl4240bUh+SF107iZMj5aGBq49AidsPInksDWSZAdR9vLIeniJ+nG
fiPBrEf7WDe+O65xmv9gLNAsNJp+4/f1kz1wkI/9F5LGXmAxyCh79XIyr7B6dhDYicLbR8q87rF/
54Dl0gxXOx8lWySa+Wtsnvh1n6q0e6IRdd0a5mY0rLsk8DdykGDC5CEh85Y3ecLt+Fyl6TEBz0Vu
NAg+VR6cFAotWcG4MskR0CJ7P9bxa1fCP2itO3RqjzECd0/UT4DNtghD4Us5d5OVFIQ72IQlHqco
eCnj8MXS3PXQqRNxM/z1WfDK5nLj9tmupWMkGnVnJUzn+dLCieKu95OXPgheuWK8tnYaLabqoaqn
R/7lF6+FZJlJ4BftFbmei8rPd23JxyNaZMUpjwIv46SY2LcoxisZvbx9eLCgT2EbvkLdNxa9Ia8c
vT2AaXualEHRnEwUQ09ByUIUy6Ibvcsveov1hMnZLVWfPhbyCRRMuHR9UMtTOJHIEm/dtHmc+mo9
lTacebWdWFbyztmRTvNDC0MissiStqxvURZduGCNzZsq+Mah9Jgz/9ziRQCs7qF4SSSqn58IP6wU
WDTyLXLbgWsaZze0vk2cwLQxmrbOKUsoObM3aLW27B1WewZQzyGlcMul7YbkU/tf7PEfNkQti2qW
gdjYVecqDk7Ws7+0bI9JkO8rNl4997meQmpm4nmGT1pFSWh6ti/JjOjNEEKfuf/8Fbzdac6PGY6h
S1Ap5JpyLn5/qLNlYFkkzNXHSWCNLX53rI+iIghSwN819OdEifuRiq/RuKeuaC+FGRF0FG0JOSY/
vrxMjWiXFex+hn4PZmiFhfbzT/jRTcExHM7/yKUEp8/3H7Cw8fuJwKdPHkc3tVdfpLVHVjLAjNhb
w79ZutpXRb8PRRCOabim40hbmeet2pJiljaUbnV0MqqfKDw42q5UzX+PGcebbGHJEebOfHT5sno1
v/C/fpA/nn32faVD1k1daXB5mmLto2u0woQIB+uHFpv3cUR6vfmEKGTr68kmMqtvmvH8+Qu3P3zj
hHpLBz+CTqns/RuPCjlZ+VTQQ632dUcoW6K+pSn50slKtd/nQnxYV5eIYw5ZwGUmcn/GOkVYs3cW
EI6eifr+mcUwhlQ0wuwrfnihAQRjCSjwKmjHx9RwfuaW/gw1eEc64Kkq89dUVvtIWD8hCp40KS5i
qd/PNyVsPK96nc9NoJ8F2OPSQcmsa1wfRn8Hw5KrEqV/nZMkSFfnFFox9MPxOaE8XfWkEFsE6S26
Xi5TmbFItxviN9Ym2b0+jThrxmLV8J2IieKGTU9jUaX0fRyZvKRpA8G/balRlvdVpO8Zhs8ZbPrP
3/UHCvJZPs12Z+gmsm3rbPpVrZ2YjRvU1GX3gJwWHVBsAJD7WJK0OQNFMwQZKC8rEzOip+3iEIGX
Ht26rbgP9C9ueOrvsecgTOAowVxzWBLmO8kfdTJI+O2YDnp5tExtUwxqb6M27cSxC6DysQBMmbMv
gLpa6uru0jeiC4lYRJLO4/n0z4S9onNX0qsR+kXpcdrLw9e0Z+vsW3tbSSdeiR74qyvJZB5DOH8v
QxFcmH1ymQImJGXtspbebVVZezC2p6HrDn69E6SXgH8eFnkUHyCHXtLAuxiEjg9uBB3UrtIwfA00
ayeb+IcKkkscocAJrafK2dGX206Ns8e+ccoD5y4z1G3s5Gv6qzQNJjtcFoTMFmazJUKOAIDiNyvQ
K6lWrxh/5DLWq9smSU6g78lgGsqnemAtyLzglswUNEJ9e9Rho8ERneXufhVcwb05wVn5fJC8vfb3
S4ID+R22lzAsZbnnEzIJ6WPxEQrUfslFk6j9fDJNkvDVnnaGa1/nmUtJ3djkIsVDbtykrXUjI3s7
F7sH7sHzK/A9i7zbjkvMRYm428QOHnUPHQcorXDu2KAIdLMgxj20gXVCeGMsqoQA3/mP8bFuIkim
7p2pxZgYGnPZEhr2T0XoX0ah63++z5kj6ewf/28MSpfhzyqv89fm3KH0ztT0/5WNiVn4f/7LL/SB
jSn7kf5472PiD/zjYwKj/x9Ee7pKKRdRkbBmv9I/TiZNGf+ho1I0BOXu//Ir/cvK5P4HubcUwXRX
muinESL/t5WJvw+tt0LfbhDxrbP5/U+sTG+b879HLicH5otjzP9huxKZ79nyllmOW0OMNteQWcPF
6CtUkhYsBWkWF6Xr9LuenDhTq6GLTDa5xNYYUCACX23U5Dm06sp1gFnbvf0bCXp0qDr4hRGRZq7r
9evaMC80q3i2DVTcwumSdQxbfVPbQbuNRvoco9fBLvXzR2Aaly0FqQVqevRWTViye1NTJXzAfFFD
OaxDzWBnT6m1dWaOnFTJfZIQ+gsqJVjmJqAkL+AWFM4iHCKtCXIe7TstR7/xx4/7r0nwpxdKvAme
z14ZWnbHNCVC7fmlvV+DBXG7fDvXYFfCIpi6xe0YRtEia6xnrAALVVkb12hOGgmaijCNDTnhXlCC
JwFNsa21gTZD02PokP1M7O99oi1NnargPsoaYOZGaW3FVPTLEvJERaGnpYw01gVYIqWuS2I5ct/4
7UN0y1U67EZDPIhc/pa47BlT25jVRutyIux06tKIB6qsBvkOgBeQPByrEVG9N0TRtrSbn6XtfBOR
BRh52iDGz32RLHq7/W5aWrvM/YI0JsKBSRx6qsvhBE4l20aRu4vSzlwWndJXSWWzIk8vdahF21C5
GMOOdVx+l0Wn7dCmHAxl98smNPTVGMlHD7PNKvTnG74bPTYuYUxkSXkUVHQHMcuoGReh9mI9ZMtW
JwXYgbCyqFzzMq7VptW1Ox0pReZr5grY0K3epeHOS/CZluWdVUXNph6IhhrG5ret0wMHJ8uqWoOW
SUnWMP3gR4z0bGmJL1b/s+bePIcktkJOYiRPuBwUzgaEVekkTyQxAyIPgcyGdrfq/eBGBVRRi6w0
ydyIH+1ggvdekGV3M8AUXo4a4XNCi+doUgp3lY15owFigGMOVrGSC28AMt43IfG7ekwel9+sO5Dt
sWiPgIcWn4/qM233/B2wHEBf5H/ZtkP8yPtBDfAoZe4T6KA0K2C4AQHsbHNXqfKHmxu3noKcl/rW
qoHCtYp6/6boR8CXJXux6a+G8YZ2Lj/lGGmEHhJ1Z1gXRNjUa5J4vb6jtldvPv/EZ3ez+ROzcHEl
w9fGWxcGC+ufR6E8KECXDapZj2O88Wz9uxZNr0hk5vM401LPXmApchjA42ZgSCrzOYspIKrj88/x
vvH19jGUZbqI4jGc6tab6O2PE1lH1lTblODFVI9uhsvKU1pW+G+wYX3+oDP53L+ehOUUqi3FfVed
1ZuzovMzayIJnIjGBJ4b9MWsoRFcVt8DK7zsE/yEkzXlWyXLU5gjdZKigQAlg/0INn2Ve94qhu64
ppo/LrWK9tkXn9Dklb9fGUlJY8eQhsXroDT+/ifxGEB+UbTNGq0CqMpnIMx4y4uygDJaEW0fIw6r
fYdqdcWEnV7hct/WgmBuY/ythf8z++M/74vuFR06Q1n2X79Mrfl2TJOOGMkxXLcAPHQv/zGU9tME
vm5B+Ypw7XWjXNQHOfv7f58APtgk3l/Q3h6NX0YqYaNMIabhbDbhT+r1rA1hzhlY7sImh6GIU2Zp
+BLUh9twjOPYltrGFxaNs3rJ/GAlXA4GlFwsF/Pn2c2wHcy6zjBgrJWsdxQntviZHqBIXzlQFL0g
vwrWvt1fdHVyhRDz7vNvfdae/dfTbQSemG1dqhVnrUrH7vsYm2W1FlFORk57V/SK/Fx/PbrqWpnm
ryCcbj1yBIUmL3t5TG3vOgqKhzISl05Rbaa8/OIjvRGg3g9JJaXpWti/HcVLOfslanOivWnwkbiQ
3CoSF+raWBsULfWh+u7oBNP67S5o0iOiyitbay+xOhMdeUM0Fiq2RUzOVxuRh9MVd0Z4mRPg7CYN
f6B9Gev+FvvzVaINL1NebRreeDZZy0aVXyx1fy8x77/D2bRq6jToPJ/vQDngQmbutWs2L/zSuy9+
vvcNrbefT0rul7qEWW2wGbyfvoj61RDJqcLRXT2ofLxVyXSBeM1sdr0AGFS6QMLFL5NEaXpaKx3P
d9wuzCbG49i9JJN7Efv6VyP6ww/FfiSYTKYh33qef6yvYQRtCgojbUO3Jyui3U6acTnmCU2PhubG
cBvFQH+D7GmMnWuTnPg6aO9GEtkbghbKbjkO2bXWFU+fv6t5S/9rWNH5d3WqMDrj/f2r0vMoSfEB
UjONdLCCVMUN7sZdflWRWvD5oz6a0xwyXRQAMwjBOd/oMPe4emm1FZfsoqT0V98VFn2tIpljDOY8
nJ7mYFJ2lLDJ4KGnEASrUHHq/OJzzLP3/Dsj62NVswxgCudsDJfmqj1EdbUm9PlajPQNdv5w59qX
mhpv7aB6aUznoguMX58/96wA+s+wnI3Sgp62Lk3nbFUpNXuS3lhRBRqtX06RfU+1EqF4oF+mbfmk
5enVOBRXvVeuoCCTAGya0XdWZbFIpMftokRmo5MTSX0geq2p4Yq6Ih4ZWuHnn/ONPvXX+1Hc8WgH
m/pfkpC29zS9bMqKXHT3Wpjdiy+KpyLfx5PvLdK6EuhH5a+WXDJfnwMWeuqxVMow0/ikW9U/x0GS
xhVvqTNci7h9CbvqK/PFB4cmJQk4YDvU2RbhZbwft7Hr56UMsgpmbn6foQcy9FuAKpeILu4KUTzg
/BsXrZZ/r9Jx5YXQXukLfv6ejI+WMxOjK9diYjuZPe8/A6sHCOvaZ0br+c9qJmX3BfJob86RLuub
vqMXq4wyXOZZfWisbIOD4cqXJP66KUjnqbvJEt9aFHoHWj0Sm1LYi8SsIchrAgcldbguuuEgZC9H
3gJkWe9KyyvEG3O+Q7GVS6K/KUm6DXlVPumeEX9STiRwW56x+vy7/r14QczAi8jZkO8pzgUtOnF5
2FB1cqJ6894W1rDP8TdHrto6auyRU2hfKczE/Au+H4XsvPZ8p3dM5sy5XKjupd3C0xQztjZZBjMM
D8qvb4wbLYNiCBvGX0hQ96m0hpVMa3ejJI0E8JiwlL9SSVl//9asW3wgHIPWTDw4WycjSPcx0ged
jmF3dHLi3OPwFNdc+EKk/P5pzGpuaiDnO9ht/LRzDtkpPqVEqkuJJj/Uw6fRd28IALyyut9BAV89
j3oCAhLr0fY5zZPbcqTtuBnmIL26eknoVC16IruoMshlbyzjNPiZdhOxR81T0A7XnasOWUyymAPf
fehuG5+1AaUp4eKuex/4V0XNK4rJocLtoVBplvFDQKrbomgI7YzJ/fLjRes0qy6mJJ5GD0npX38+
bP76EbFYgqfgdbHiMUnON70pQpGVB2hykUWmi4T0GjHoD35rx0vyQTappkg0KKhw2rH/K7VLa6dr
yQ0RoiSu9e7/dAP659PMoiKdQhWEivcTNkihctN4BY1RApag0vWjKJDOh3nT0hmOLnqBGXgqiAqm
PJqvph75Raea35+/lPmk9ufAnj+FKYQCQcN84hr0/lMkJnKaUAfQIUlywwsSvDhmuvUxOLhG/kA2
t1WRIf75M99Af2cPNSj02DM3CJSKM0/wP04fQ9EHyhLxuBZJdu9UOBdsIskNLFZ1qh68pt/aItyN
tvNTS8dbfjMm0c+5EWwMOIZEYqHbKLQ7x5/74Sr84sIlzyc772S+auFz5lO67DvvP54VqSZqlBrW
aTpeKdpt6FmQPX5zKm9bxJQUkGJBJtYq+hM5/HYXgdLYkDRhbisdvHhLPuhoEYZZvthT+kPTm8cm
J2dFCswGEZa2qjD2n7/S+bB69ka5wbLsQ2my6KicadQG6hgImqpxXceasRxiYMWDb+7V9BZh8ajC
q7geVtkIX/nzB/91juBlKcz480UdcpRx7iyNR61tEi0E6G35JK6Ablv2Mn0qfkVGejOmrMeDiqud
PYkfjVtuVTlAHQ5f0qx/Mrt29SaqqK1ZDTGY3K/VKRA+5bDxi/3xr3v+2+eUtFLZqDmHn8MnWzKq
yC2PSWc2uIfU3ZWc9E3Uhzd+ywU6Nw5aqF9Mfr0yyrrgAErFdTDguberRLP33PvNBbOD3F722S/O
OHKe6u9/PfhZnB54hUqfb7bvBxwV6SrPhqhfzwqKYdTFqbU7AhZN/WGYo+F6kgZoScQbm1Rq9sOe
mAqi6XLYzluWKZKWHBblrM0PlQH5hugfkRZiify7uDGpfkYi8g+WXVx5hfeYFnQyPx8E4LU/+AaS
FEOWIp2N6XwUtCDKO7/VujXsOBL8Nl5taVzJs2xjOkW4lUb8mgTMjcSrZlPCqK/CiV5qVYo7cjI3
nYxxtRhAFmoU+Tvdb5CoxP0hn02CZHPhJOh6iDfBTZjFa1xtE/p+1LK6uMrY1fadUfzKggE/UZM8
2vHobKeUvEFciGId+D0HhTJYh4PYEq81HM0kr5gjBbifKtzr+eCswpS6uV6OyD/m1xgluVrppX49
6oG7yF2MG26YTRiGCMUMDUkTiVIAAYi5u20D2qUj0S1lJqOVGQckcPjh2h08bEHaRTIJgtYr61a3
JmRZYxMuCjN+1htxCex+mWvBq6XlD5M7t22T7JdlXecIQJdCphsHgYoQ64hQ9E1hTneBl984TveU
Fh3SV/L3GiHgUkQJtfCW7KG+X9QGY6IJ3WtshPjqLYIh6aSsklH0qynpyXMLekL8CvfkkoyzJOJ8
WlldRheyc9fpUGpLozdRqOooTA2ciKOnvxj6cDuYKX82YUuyzOHQulLb20YADUidio6xatO6xrGf
V1cW3eWCgwSJslRZPR0qiKkFfDzw/+vcbMqNrIO9T4760ookWfGpBdRI1/Nla+fhWsjxRzvx+r3R
zA9vo6dpyWtOOp9QtJDoljaow2UnrK1LJOjG8bP26YvhPK+W7+cjA9lQlJqoQc461PfzURvLMbJa
qON+ZtxZIHKGynnJneK7pQ/LwTZ/1dV060T6iquEP35F9P7rOuHQEwdpZiseLYGwnFUmJhQDZpxU
3VpLyDZMB4MDHAjoneOvUuc6nQ2MVWDlh6Sb4sXYFGJTCBMfS+hcff4i3uo4Zy/CJiYXUQRmVeB/
Z7WLNJwyFdhJt7ZcZIYp3iG/2HtdBxB6PmnXPtg1a0L9DBHqxk767zqpYzT+92Lk349ThpW2t7wq
vu34t5J5eLV9hemwCTdlUeensIrfkivRcA+EwqhcMHhcjaRwq9DWIendhCNpv2t7bgW9/cVqaE6y
fQ7MQW7f5mqfNizNBi5nUQU5gZbrNk7aYx/gralAWBp9cJ11RnuyMaSif1i2frcllGnYhhWZw7lK
7LVmt3sSFo0bF42F6JE656W7LtyiJCyY+WvWbbj9/N1+sCGZLOzo8unlQQE6Z9dxiBndqu8hX4jS
W5vkJGWOdcrtnOFvkYwu1asbBfHOyFGI9vIV9pmzNltbHeMJej2xXokyh73WD80i69v+i0IvlKS/
DxWcfojuRgDL/+CQ+n4aBED+iFWlIFRqJWkXdS+2moeHlVNYtgPeTjqOfVMkfXAyqp3r+PKicZH1
d+PY31thvAmbVr+SnjFcORymTALNL0kbdch6ibcoKOrlAPjw4BOkzAWaIwJnQIH86K5vAGG4RlVv
I598oYGa0y63mo3ttsVG5zSxQMxh7MY0RveMF5riY7iYWoTw83+LdNzL2qhIgSLtqemiddEIF9Fv
w5riFgB1Iv9lnC645Yxu0J7qgopP76EwzzRaaNFU7dIWCsvbFgwXAF5G1LrraARYnU4sOu2cM7gt
8ry8xL7YLdIgGTcUj7yNhw2tcGNt5ehFf7IJuAkCI7i2J7NHK15otDFN2SBg7jfJ/BsKRIS6zIk/
REm/CnLOR70LwacPvVOJ4dd3jC3mA1IUDTx7Y9Iz5aN1WiHuyaOhvMzzTscvfpCNXuBdTh20y+oh
sDmNxSOx7V6dklRUdM3BCuWvqV7pdiKOWap+jd5gbDoiNaYy4/vKiKLJz7Jy0ztLJuiTOzp+sbuy
x0icate6HIrQvLLaIlz7aX5fzHtuyv3TqZpk0QZoKl22uH1tVeSN+SBEfBkROZ5hp89NP92Pntdt
4p6szflxUcV9M3P1X4FVadug0cV29EN4Fc+YcMYbEN4/s7oeSdIe81XbEAyV8zMvszJUa3aXmmBi
nzu3X4MinC9JeRlNJ9+MHkVYvlCoy+6Tzt7oSX0d6GPzPS7i625HWoW2T5MEAV2g15fROGXLKmyT
VZo7BMjAkAzGX8VY1L96H0uG8NZkJPcHNcmfTheZG3SQh0mZ/XUqh5pIkv5KQtGhwU8eonLCfB+a
fnbTcBtRjlpSKUoexMEyCGWgoVCt6soljhLC+jgfN+vesH4k0unI14rQxceFs6imQB5FKf05huNQ
1757RI5Zh3Z0QbLO2qdHuowkvyWXJkZgEBwmy33oacpOyJb2gU7WTKKVzpL4cvchXdTwmo52Yt9G
xBZtY5h0kVthdw/tOVLW7tdp0wzb1FmB+SSVOLbCO0RL7aHKyKsrnZvcGpvnbCp5nntSdshzctXf
UszmfFGQum0bd1rsmzdxnlwGfsJQNlJvNp8aRF4UxEOX3nBXFdGqKeNhVQeOfem1KXCNeW2Fk4wb
vJrjT9OkX2WqGhY0E9JDXGqcl7YxfsnnSXnXhHPwQ9l1QRtAOBxyxmcxkdBctRryeNQeVzY0N7Od
7AsdlSLHouBY5vK2d0PzmTkue5dilhen+8AYybCyo2Cf2d1zqhXjzpJZdhgIL5w4kniGTThmOW1S
wlxdP7ZuSnKIxXxz41cKbgCqLgYnIPCkp8+vxVADUAOMblfP0VNPNO7lbYsTMDLNu3LIu33vEfQG
aWmt9XKPB7/acZ09BknU7wJdHM1eIEzma6zsfHTn+1NFHnH6zz+JOn2so1FcGDWVl9kP74EUzRzK
K25P/w+7iLZmgizjaSSEG6pQzmp8iyRgrxBKO0L1h4ibBEE7lr3XJStU2u6DwCmWTsGiGs4n3KJ2
MYIGw7WWO9dZWuZbe0yqXWPwCxTjeEpGfCGNX6M3yHdvR7GRi29P8i2EgFLhrtDRHJid2MlsO5qS
20gQVDvfCL5XWkCJpblwBs+79OsIwK2n54tmGqpVUAbllWOk92bWkFvKF9GnBPtk0JebUPfAibc/
3HGUx0YfW7biENhDXcDq5T/M0DtCZAAKWQrrYDjuZhrzwQc8l+5E5tuXXEDtS0m83+UvDhqWLqdL
32mGkweD4uTTErjwYv2ybvLZhy3EvmTB+GbHwjiO6fSANjm4Nl0EFJ2e3PqFylekPJI+Pv9jq5Om
PZZpsRkcApSy2C+eq3xYhlq972u3PXGeTJf2UOsbk/1t4wvlLOvm0PSXjc8BLeJYOcvAkXH2EIJ0
d2BbIRFmqfGX9B5yobYgSUi2mrWKvNLd8OsYCcXVOBuuU/hk6MehGNlucYMg9EFZfrhNAGrtcXLB
VZlQ63DyKZatipxNgMh9a+pNvepkpZ9kof1gH9sO3DAnm3zJXjVL9BXe5RAdHJu7kArdEsJIl2+4
lz976NpBc7XHUlLWKACPLsrI1xcK656suo0WedNh5rCRv8Y8Lp+tpnBWZpld5OI+HZ1qiWgJr858
zB8t9xs7lLnKaVTirB7W1O5jylrZsB9CMAp+WxIVLzAHckGRXXeT6POVpnK7q1Qk97m1fbuekHJ+
346ZWFGPMfdFQ1Uy7baNzRtswgBOmm7fJOW4VQantbCuzcVQ+FyDNaQtiIs5qwsD3wuRI7spN1eh
F+fHuPYOQ0MSqfmfLJ3HktvIFkS/CBEoeGwBEnTtjdpsEN1qqQq+4M3Xv0PN240U0qhJglXXZJ5k
pnroNwqaEeaQ2xQ34ZTdWGH7NPi9SGYXr10pfrBJXURHetsCFM4Dm/6cuQ4WyA3PVjlbQDmGhZVR
HuACjLJ5sJ9C0qDWie6q06lzPaFJK/TFIczGCadGofCO2eM+KOYbwoj+Wj0EIVk5sdO6F516btR3
vjrkLLzB2p4G0md15v1oe+Bi1lURWWFnJHMrrz4tOret39IEiWgR+2Q+W6W+1aSS4HT68stqI6+6
8WPHtxmzEmvv1pq4Y0ekh9wNXdQwTDt0OoloDZx014tm4EzesH0gDTKqkK+pSULp1O4It3eiaUIx
2zndW5nKixLI0AiGCgRaFcdkniOAZTAC2MAk9TdG3tAPlEGd6MZKwk6rvdcI1PTURF3h73PnzSVE
7v5fLxkkWTFQFFUdqjaHdKzA+RkreEWmF55SnzytDbNj71VTQv3BAmv8UpNUF8unlDRBIZ7tAfub
268X3yW7U2HYYhxd7Xoga2WN2gmh2XgoMqvFzWLnpzzfbqbSj93QBysZWG8d6J6onbB0tm0D2sMg
l3M25bvse/Gg3cI6iNRb9p1YLnNfeAhrEQzP6UdTtA6CXCEOI1au2q4vzzXz5Ze2WONsLChHEd7y
5II4cQBSYhEx9o71fZVxI1k7Un5wffdoVI2snh5T1rRJXpq3o2/AGg7EizI8d9cUDq+nIBiyWZ0/
Pe6qk1V0U2xsRRa7CGJjBRH6v27LJ70J26IVxksHYE94MKKCa7FdtcUWm4sDciVlZ1Q/ljVfK/MX
xhYCB7252WvKwajRqXEIG0ewkD4WBAje/PsmWqsLiedpLfrmsk4gcOfrpBhTLAcIhiU9XKUhqn9u
nLccCxQDDnX+N4vwB/5MU83DDp360yK350Y5RVKL8r5Ns5qT30osS8Q1IfE34HoA/kKuOy2K1N0A
xHWB+ORcj+VhmFbNpJWlrA6KKcGm8e6leJFTVOM3o+HZmAsdvFadp25Yv7HhHOf7BVMtwQle1NjK
e7DWkZu7Vms0z+t6YPYX3k5eFt60nb4nvs2+CN/4o7uB11ehN+sydALaGZN+zX2c06o/2lcnpCyy
Y46gIS3upZnaR+7fgKS2tYPJ9KH9kqV64XbJTJ5tnM3hh0H2IkIhp3oIvM/WGf2oMUv7sIXyPBbj
xWpDDIyLWjn0ml+L6cibzVj9yJUbOsRgNCN/Ws8rX8i98mcMYha6xLI10mMYdB91hkWLbxtdh9b7
HjLWfWOUx7aq97x33g360OA27LOPpVV5rKzUO+S++6TYcJ2MiU0HrSTXgMGguGNIDqnJW5Ptav6n
WOPiKsanf09A69THdB3I+h2+BRE+NUbhxL7O+krHewYTNU4cEc1ACknj51s8y2CNWDBaN7b3QO/X
MVItVRJW39KW3uPqkBto07fA6dhQqBa/7AzpNYHyKjTDZ0W6X9TMIyC9KU223jqJJX1t8waLRIOp
9d+PFGpp7FjE/uA7ZFqQifbkA0D6pbPevVX2QD75ytRkHvhyGLmWyCy5O4O6FCebFOzd2B62zpAn
op3beG47eSHw6sNo7C2ZasYZZl29SYP1mTeRWip6LLe+yipijacuaTr/oCFK9pRz6DZcJEL5syF4
L5W0l2Nj1md/nSBbpX52RPSv7O5Mqvp4CQEMSWA7CesOzklDWXvAu0m6zvq9jLcV2vvMhmbnLsQ8
ImH7VVb+BU5S+LjOFWl/SuxdktHja9gsl7Z/mzOqeay7+nYzaBvmtuWkJtT0sfAs+7GvkXmUa32F
1NF2N/ihOw8zoSndM1TM91XnxW5U9i/ErFSRW96dWtye0ZT4vuOeDS1/pwb9kdXZFXVPLlm9Lvt2
CtsLmi2smwUhwu785ZhtEC14uhJACLx6l4GkkQcHJr82AJa7yR3ymz7r+EKL+sWwtssL5vku0WGF
exuGYVfJWwet01CGTUJa6ufUdeYc1WZ/sIJryRxmzwx+vvNpUMTfBbdVb3169r3pNOVJVKKNqrHM
mTYVvz3UwedF8+jV2fJaNivBbXL2H/tZnXgGlwSgP0PQZfGfllemqta5VtSrgKwjVXt/2SUOZ1aV
fTINNR4KuSQGB61P5Put71bzzgCdCSi8z/mUcnt9mEb4rWlm3qXh8NRtHRVnXrVxoP+0LP1iR76P
hchPYdY/BV2rGDRIP2nL4WHzcPnrfDqLBojaxqQj8obuXZIuRpwB4P2i/1VbGrt7yo7Q2R45G85c
DSYeUBC5udmoKw0uzlVPSvL2bNfhHNk+Cs21Meddu046MoWH5wfVU9D268G2xqNIkTIPLP8JkLZO
ILDpub3sR1fDl6NWdbBYm8RCDM90riDZhDvsSldy2ZqfQV34DF7cuzCYIMmoEFXtNH2WgirK88RZ
mAVC6wpVQUegdTA6j1PoQskKKYRG3dwt5jLjefmu8v65nwqR5B/Z2rjgg0gIQLtC/Hw5PE4Zt4yA
hh81rTj4uXHkQ/ouh4B3paqOOfMDCuf8w1MtwyKfLO5QCK7Q1Ip0y6vhGsU9vT4wdp2T2mEQGTpB
jcozhHpmrrjOgzHuWldjjfEpR3ryecNgjnxtjKdgcuPGAtbW+qWXbOX4Xq85ppzJbna5Wb5awVhD
QO72o/cxjMt7QKzLQ57YmsCBUI7jwR+7r74V676goY4Rc4anYpKv1TIn2qgKQjGybRcs4gyHL7so
mCdVbTd7tub9bjN9rN/M9xqrZc7idgJKcPcBBhrR42AakZcW5SXrllOR9x9DQ4Mj++xo66WN5s5E
FLlYfmQxtMO13e2tqeQMxMpjd4HeG82uFLkH9EWa8eRQj3e2FzfzPs8Y4EzOkTu3TjoGkomnrd01
z9SexHCw5ZX/4vrnVK0v5KuiFQdtYRE+gqid72eTIEblLEq5qAOEQWhuoeNQpe/msveiNCVOPi0N
hhV5uKuH4bbIbH1Ia9ONDX992sbukCnniXb4s/a2G5f2j6Cau3Yxj+ZVK+DRt5jNQYvi3u2CW/r8
+9IKbko7e7Wg6lEXMmDTiPvtnhhbfMU7K4R1207zr9rJn6TF2hYJLd+iFgtwk8kHFqcfxjVKwc/0
p1fa1lGEB9HM7HuKUu4ml1MhZefmDD+GM1zUxknYUhNG9Dm/OrB3vI1VbCHGYAA5M75lvpGuxJN3
WfswqyHcEyug497IFzZV3p/UWfWlu7i4Dx6bynkvC56lPl3OabD5DymFuRcC/Qhb4B3N4qUJEMuY
GGEKVTZm0SDNLubATmPWITeNsskCHzwkGE0R1wSf26hO3obFaw/e/LISUH7sWqoGo02HfcYVf6oW
tECNsy4PBasdrq7txjBDta8Ysx9bYYF3LOReb2FsrQaF9qiLXe9JgpuWsy/SC/xQP85ZNl8jg1t1
AvWVxk3ZMUDdzm7amHHhdNZhwj0846Q+OMQgOgRh7zph/Dgy/eOIetqNmxnGQ+n/6Hqxo9wvntdp
JcHm1QzkewkyJS57toKia/46Snz26cOy7cKpDW+kX5gAY4Y+hnj5yWhmIxW5gIfpHJ1wYFZcAZ/v
W5v/WPFukjV5sNYC3yS3ghqm6sWS9m+/Dy/C7a3HwaMHqa6FrFeY36d84feb8b5omciqPj96bJPx
UMyHbaa68Qv9q7Q5Q3mdt+Mo6OYKtAqNCMPELvIEK9I+LZv515aqLGLj/caMK7xXuvyzeCP44YHL
aBAOR0gadODg3OAgC/KGBycH8WRWxT0UooQ2UUduF6rXqVjBWLTzH1JYwovvm2uinJoJpcf8OGMJ
wormjfSsaefokTG8kf1Nveww6vUW6qt9xvf315iQUWyHcqLTGpyyB66IqZXpJ6m+qQvmVCrse2Lv
+FK/0aY+lgFeiNpYWafU26FpvenOxY9TZwexmt+jXWREtFNB+WXjXKb5h8l8c5FNbDkBhRE38GRV
RjwNC0/yaBwzMsVop/aNC1YjHXx0Ap0f7FlREjneGAfYpsMZAOzHv422QRb6MVTbFksI9/8qcs3U
/cDcCjtSkd6FNKqwAnMzMb3503ayDQvCW2oxvVcVIe+l3+tY8gWEyuM+husW9XBou5oPRMxNtVuq
8eCW0zdJSYTXc/JNLX5KzSDCU/TIDWLdyA7YQain0E+gB0a6uZqRyd3cZXh+I46qluSMaEMHzTa3
5bfnHpz22uwRwfHRfgaaJKYts85+xyZCV7pBqyVfRcfb6tClNivXVMcDwxSoIDl9SbrxOe8GY4ek
n0SfTDyoxvmRzKwt5Ny2Swx24zsotPzYtzFwTi2vRhatjoOV8UjqfuFRqGjM5w8rPPId7CJRrtes
+yWgci4PeSHvKzw0pUKmbZhOFw0DpBTl6VeH5eiZTCNWGWPxwm3xgPM3Y51WsHSwjT0n9rJHiUcn
OUjWeYt3uOIletrboZT0k8Pfum95B7uKUXrWXAqXwAy4UT5rATMZi6LZC+Z9LNi9IyWHz2wgiJC4
9VytTopDp0WBJdhlyvU62GWUXGYWHdXwaVy99cp0+UCa0eDi8r+F3fvEoL4UaV0lbjiRIey5F6fp
26R0KXjMEaOK3dlqX2rmKnDoPPNAfnmFsDoH/5LUvYujrQR6tOHLU6O1h491XeNAh3T5ASzpUE5P
0wH777tH7uc+r8qnyl9ATaQ5ATscIwI5G+RY9eohnjsYllNexualx9N9i4zKH75WuHs3TVZcnHma
zpbzULrJlJ9kN/Sv3ULJMGYKs7C7m9Owe5y6Gh3mRKNRgoqcfD4d+lt92mygreXA9K+mWA0410bL
SK774d1kC4LVjU+Rme4RqedXvsmKTQGrdVs9+xnebdsd4U3J9dSNnbmfG/52Tdy7tm/IRMe4Owc/
xDqtdJapOgR+435Zrl0c502qvd+8t8XscMUx2DEyWKxhkxJWPoNGFT04n03CEtb3RZ164BSdWEh9
MY05QPiQA24dQvvkbQ/GNTRJApXfESUuj67aXhebzQbuAkA703DK5tE6ygbWdoGdjuGf/CH7ncqU
I26mM2V23sVrPdyppmr216HBijoFasP7yEAd8JDHESJG/8ZKh6gnbPMy/TVhsQg0kM9Vw3cp1AvU
I8u2bt0eGU3ryB+HnzvvmotnGkeLG+xQTK0FL6iykV/z/3GaTe6JwH7R4cjqhDQRCgB1aEdHJRDP
yiTrP4uwuEgXJGw2c0ljrxxl+SwGyBX9QiK3748nm6ciQJPRrajWjIFplvbyV8tDFFPhJaK+jLfq
Z8yWgGIUXdSNNEN93IbmrlTtcTX8H6dq/i4mFrCBjreCBTUuTR+7TKkjvzkFnMO7tZ3rxFbNU1Pm
dOryOj1PvwdQNtFUpPNO9qSDeWyQTuFjlV+3NFkz3VpWBtRHmqyiBNp6s6ZJMEribec+rQi3vqLC
1NpTA9eIkdj3MTnM5qjKRtBJHn0AHgEuWsEHW2Ot2+kmDGMHS1+sfQhWOSLGo9JzDU/zy9nm9FEB
mRu1GZ5AWVGuKnXfmAbEp2ywmSUzmgqDxkimCuBTTzTUGT65juomo3xs7gQJAkceMFh1phhjVVjy
AV9W5Pd2cPGMdK+nzLggVbl1U7GfjPWtbPkBugVbrZvj7ao7v92rADVzOxrZgWgAj7MurtNmeVjQ
OepQGecFdQBMFwz8VV4ggja8o7lZ5otlTb/o8HuJvXzkaU8rwQPYMI5PW8DloVpTbAPpcAyH0dmb
Ve7EMAa6JHcpETm/BDwfdm5s4cKoz1IMuKo2KRacfJfKjKsoI+4+10hZ8GRcNNVyMC/qrpwo2x3h
YG8fm9d1ZhjX9fB/24azJiuf2cfnN8FKjCn2SOUA62pd+fHvtCgtGM5+GhSxMWZH08fvCsGn7/3u
WVbujSHCU9np5SFT6OCWgIQEr1Dk9a3dGinbTeDAWOwuJctxVkGMsrJ9JZFC9H6TmKL6ypy8p3vB
q8hL/gp1UEI+Ho9uPjv3Y6f2Rt1grA2xax42jyfyn04DFKmMNx6dur0yo21/SMw1f5zMr8lJ9Ora
TBElC1cfdp5bhwfVqLch334pIAAnSrcvR8yKkl+c9JqiwcYxHDOPvoVLok5+lwNzF91wnT0Cvcr8
h3WtXvlEvVvpjnTcFne0WXzoK5mtBj7D1SPynYWHeu9tzbDrV2DrdV7ml/S/EdpW7etJOfcI0gZu
/MGNuJjKk+F9aq7Ae1tKmmy3de8MmYH+49ymx1l/yrX6W6x0PHZr3g+LDm6J/OFrVZQsdsJ0968f
UMBpIXQpIvWcr8CRsZGPfSxqCp++R6cwy0ns6t5nmU4d5THij+8La26PjrdBY+DO963IWHpxhzss
O9SD/zisPBxC1UbMLXpIV16c2aomygkvKHTD+Z2TncNU7gDEaQPkxvjPTm1NuUMlM3qDzxE1x/gI
KEMXQEwiX0FZFDLJ7BGV4WoyweZakg1EOvCN9ZCILjiwnajvDZ3z9Nb6bkwhaRopeEmj+FO36LSC
OXtLs+7JV9PzOphLxOb8o+yzh6KerjtBA5Vex/A4HfO3Vhdvg+Ne1jqwdouVJdm0YOH21thbC5Uo
2Yq9l7Gfna840uIFXxK4d8/7u2iIX/NYn+0uf5VO+9m6PUVV9mYyBeQCxbdeSRauHi+3l8uzaEhc
WeXV2yKdr0k7707r3y6t/Q324rJp9On5SOpT3rPuyAW9nVYnc/HchJOcTMvSftb+5iaq6n9zTyML
IdsDDaR5qN2O3WlJaWj6lzT0n6rKBZKZBZGCMly4CijXfDdOLGZLxCIDPcne0ADPfSpDZtmizI7c
u+FOuf0JThrxnUzMIsM6zZV40rJ4rmduVLP2f4ZriNmEzNLyqzAuC2QEAyKLLV0i26N70ojL4S6z
qHQsdWy7cU9ac8NbXr9IosaHxf/beurN7Pizk70o/pgez/Cx+IbyfJt8VgQ+HexULrutr+5V5c2R
45bfAYic0MJsoPqLaQ3juZ+5lBhAsfUqb3GFPWXXXJ8NmMDB697tsfRuh5oudFBitxQIo72wHBNT
h+YOWdRhobSx2cVF6ILbPbZ4CGbldG8gyYnCvnNiL5OIy9aDLLPY1te87iG/763wSWVkCSBKjSqb
z7LKySpbjakjdPRoZ0MLgxBlitb5vYP/affPPW8am2YsZA87Fh3sLFj3M/q6X9xXNbgQHh0UCa5t
XjKDfVGJEa+1+ZK61DcOOvANfEtYr0Tv7YI2P41ljQpELFxU1W7Osf7aHWoeBYxATO1ZT1j9jYbB
lWTELVjnx5VBMWLO1bLzBdvR2/lKIahmMP4dp7jds//RjKRK6TNx0kW7T8fybeyoU0OLGRP/Hg3w
LkzHdD+OfFPNFDWUXPv3mcqLVFsjchUWCzkpxXGSmjsZ8Cq3wEtGAIEb8ZcRVYzYjSk/NZsGN8pt
HBlFvNovzJKgZXbsf3JnNjmNw5uMht1Qmh6a2Y6zbGO8SMbQausGpqHkRc2TwdhmHk7Cqp86Etui
vJYE1ZaGufMzYGwYjkDpzMO6L2uBHOWXawtOOomkwfubdcZTi1UDSefK/JhEibor/4QE50X20zLU
PiuN8t3AlBvRXyA1kMOd9Ki15CAJeLgpaLsSo2s+CFCLlWs/G2Qs1EC65Ljvs81KzBBTrr4Ituq6
NP8Q80DjHtL2oHXA511NT9nm/fEXkklkfZwEIFeCmn5DB4vn7qTpxJlScaQuLifHhqjIAQ4TKy+H
BuERC8m+a6pQu8yvGLOeXSg4NeazSJrIzIY1u+08jzJsrc9b3Vh7t+gespFEGFnNTImvk5pte/Bp
y6OAqbhwPtchj5HQ6ny460Z9B1iw33kVLVJKGya2AneoOqpK39YpDcvERxWsjb/bGnUbuNt4WhhG
5q2gtXZZ5fgkYmzBezOizGpARDmw/yKLkceo0RWxxmjuc+X1YDtVy0k/n/O1vM03e4lWbX8V/SRP
Y47jASJbrjHIeyzBRF6bHG5WEWt3ZRnYH43SudJ3edTLevrp9WtQsd+CZJId/cx0UAysTlyOJgkr
BFicVIE7HIlcaMwG1okN6p+R7jIqvXWiZ+b6QQav+z1chTv0kcXRAJLBl9ilNSYowKLK2/cVUICy
xYnlZHVSWBTp+Ad9RqxrJBS1asdr6HJOTzaoMbXYZ9lPZcSBw0U9d+9VO339qx8069qGvV1rotoO
S0w+DewYvrylf7AHzzq6ms6nEP52sgZ2cJm/zj8Bd/c6FY/o0Sgl7PaPZwj7/crQjt1BTS+Y+7Zd
6a/bg8YSaPeUJ90SErrpg7wrmvajbn1iWRDuJl0x3LnKfXCz7bbuaVtSVFIEQbIBNVzKfotkXd7f
34E3fKK+/6ath/HpXuMDFEyRlW7YB9XMOX4zpPl32cgt8eAU5Ga79yV7Gz2iq2YvfOQseTLn5Rh4
/ctQ5BSrgrd18nbBBii05+P12ULPs74fCuezbvPjsGyX8Mq5CpazTH0XTLP74DvNUaMLv3bwfRKO
JtWnZjSWfWVW8FvZXDAhUiqzFwgXfA2lbm6gZJnDZe3mnocPUaOuDrXTMlpJPbqFFcbDOLxZ0G+0
L3Zp0Z8l31zEOCyK88+pCB/ntv7VLjr2zPdeeC/ddfsvnf7JDpFGgZMpEFFW3AroxfHwp3HfrDce
q+WxA+PdN+g2Ku9xht3WjS53hWSVrNNvRwL79LPdVHFyjhRkeuUU4V7bOXP3mpv0iltrgmUrPGKC
M0SIBnocVr9noy9R71jja+XUD62xvkOLSzyV5LyPUWDon8YxafM80HX617yGiTsF2RVPw2KVRPG0
Skk+nQsT3zX1vF5OyKLVkH4tpIpkU7Vb9bNoTUT4w6fqxWsmw196NWDPsrVdbbCZfXEMQnkE0Zub
NC509P1dOzjjDe8WNFmyC8rSvNGmONR2j05wsf625Qxke7aDLXYqQteWOcRVwRRwAGlznAaLZZOf
kV/jAYT8/39S6tf//zVjP8BsM0Eo1lrlyYKyhGwrAU1HID6rzqunKbhE9WJKKBCF1/yxN+wOXRCS
nh5ab5aCiEs4lb9T9rUynX+QZLcf06LQS2QGzZk6hkg3nuiMI6p3+nRRTfc1A0H2Y0ZwDti1uBna
FRfB+BR01dmYQKpMFPZxp7zqYhNz5Gtoupu88rvEGMad2XzbsDrCgXMtXEeDsJQlCdrtMUy5fbuu
pW5yUCr6dDKBcCuus346uFcXUKbyjF24a7FNKx8rR7KAt9HBECnBD+jQMv37Pf6i7YJhrvQw3eTb
vhahFeHcWJl+Lnxcgx4OqHwHSIr1fVp6beQjoqD2NBo+KKbm2ZUOZw/c/VPFLxekmBZG8KYJ7waj
2djQu5ccsCujt+rAyrgb7YdF/l2XnmHnYIl9vRb6tjw0jh1tw5SCByp++xXKUZcXsAXTTQpWLO6D
LdtZo3pDz1zEo8qWnSQSKnZ9E95eWexSr8I9iqA8zml8TBBVdt1QQ6AfgTG0vLRi4aHLsgNQiIPZ
9HM89+G6t0vxYOs/FipTTCRbqHvMSt4lG7c8KcM1Qf/Vnp0E3cyLQtt2M1QjwhpF5oSFEHobQiYl
3YYUuftWnXdwta8uZJyfccl9FJJqRSNGww5p7rSBGabG+INZ/mSTsvfOh8Pyzlr+2K5I77vQJuJb
49BNi/aFnfXrODfGHk0KRrwlfWJgQZs1Nr8VOOl8Wb99eJb1MBYHk28n6HSSJvtgxJCKpnrqMZf3
gxoeMQKyyLOcPxOAWzxwl6Lh2+e4OpH1GtzV27vXp9s+CLN3VeAbWBa4xy77uWxzo2KzWrwy2V96
8enKbkn3ooCm7FQhOMuZ5S1m0xkpLKat8r3NZh7KQE8go83gttHcaggYzvNsPbRTGB57Na87bCM5
1Gp+2q5o5mRyxA9PYLD7z1zB6PzgsJlgsnW2thWJZ6gQOqaspgwJ2dWagDf4wGtj85rcDjMpYk+I
XRu7EQIIeV7Z9hwUTrOBMc205B591RU8PYl4Bdd9hjrtBsu0V+wlDsQAMrgZluqAcpf5hLytGs/b
GR05766wjioL/qxWvUWcQtmuYgDu8MPnQvymFJh543cmMM57N7zNmj6Fs2oxo64vVkk57SqgsCul
1aW32VjY4KCogspH5jMuzZsordOaOy+aBR3s7Po5x/D4uJBGls7UqlTlXpL3+V9L18XJHbMqclS6
nlvF+zr8QhG47nSOtr8Cel0yHXVXc0tM0FduVDY8uIQc7HW3/k59/W31gRfXsIhVLQL0Wah+axfV
eNCjiizDkaq4XfgEMBfqyf3qEYyAk19JBmGyh7MADri53nrZKKMJlW5UBdmXLevPUqdPlsC1Fho1
UYJplz93IafjMlhfwqegX1sHsZyzlmRlqj9otq19talHYQK5Gil7x74/Tls4sG0cBhb5LLIycIyJ
Y3SJi6kHfcp0Q/+x8yEp1QvoUEx37WDXcSU4vDcnjP2h/V5dXpZRuIlAR7a/Su1t70kTcdKkc8k4
mWI2Y+LWsf5YYFNSh8Z5gau/Ybk8u8GvYqqGfdeRT9B5MIVtVNd1xsBxoPAEKrmbct3ubHOoD+by
xSqcqXRDYbkKhkG593vmXRY2H/bsigMrkIEdAjb0YhxRuW1wZaS66tdfUM4W+8YfRtC3y5NyE9yQ
dDrbToME2+WrIiDZ4hNxyyZn9I5tZu497hnHirNh3A4o6XEUoY/VDn90VWo+r5tYD2pi/884BMff
XNq7xTcZSqGF3a79UOZaW7K0byghUO/ZSY+BwtzqO1fq377ZIsNwLoNHLt8othA/c3dbbDVfGgwk
8+IbHHPzbcloe9dsZc2AmlcQylf2fIC9VR41fCCLbE9NfR2YVf6foOc5u2otBy50JqrFgOq0vZsa
q4iyNmdMLruvdFRnTHQlyWT8Owx/qTdBNOzNPjwsFE1a7rvE3IxsXw7G/ToiHpCNvGbWI9px+wde
J45F91IV1IAmdDrK8ZFZ0eIwhWABui8W+WOGIW1XMO08E+Km0CeXt9WndMZYsxGp0M8sZZzwa2C+
xowccwLzqnbGhSBHNnGmV/wZA0/v6iqs43LekBC2DyvBYrFVyXI/z8t9n66/ya8wTm3YkC4zIkTJ
XdNJunzq40kFkY94yWdHGst0fSURrr0N5jZLGPeS9Tf73L1yhsW9POQNBhNHdjfj9qMkMTZm40ru
/J76xi1u5mJFRVBtdBwpkNZZ0AIKkkyuG/hU+mAL6iupm2npKaw491backa924HsjympVNZT/HR/
3cm/DMskyMFr92snTSjEIzaVgh2USaq4csPlqfMysgcqM3wce5y6crPluV6JeOlBAv4TqmVpOj+3
TT3B/a4rTo1M1/J25gQFQDzerx3+8RQwnUOwe4K8+CPHg5/YKbrptfyZkJXHBRNaJB4KD+U4PFou
OpIOdc8/DL5lIu0Xk3U3yeBxM4CwLw4S4LT+yaZnVjWAC0HrDAzuIgWCnZzQkCA0isl+Lb/tfjmV
rEGMm95ZPiz/GR3aG1O9aacq8WY416m516MEc1w+GWwLV43kP922s07oLZeLCIDFMVnswNWxxEPs
AqMR78JqOcXJaK7uIaIdO67cHoOUl9uP8xWGL0qyekeGLvQvcS8NM2p6F6kM3/u8+Nsb7dHtWDur
FCWFWuTvkeWm31Yk9snzRsWazj+QZO/ns/Cq28LrsJO20+MSNjdtRqGTGdl3li9PWL4uuCV/eYHx
VmDHAa0kTQ8XwHQpKjcxpHgBQv1np1uMRXO7/TTclnF/AbHYEYPZMv1b+u+FVskhcCHY+ogNkvw2
BMMxd0biglKuN17G8CNT7bcvht+r7H6bi3l2hIode+HZEA34NpgBU8N5PVkH1/ofe+exIzmSZt1X
GfSeBZJmpJHA9Cxci/AQHjJjQ4SkNmr59HM8e/5GZRX+run9LAqoFBGZ6U43cb97zyWm9ZOVkWON
m2e0nz5GuXIL4zGFH6o9a4GnbNtn5rGPKHcIgvRD0g0QdN0XnIt1mpCnsBl6hdkhHOYHW7YvQFAZ
6TA/KmS58exL3fTFXc85givdFE0rx7n1nM8YMUjl5aNpl+2CWMKdFSpeGPMdnAhrQ1m/jLFzlkgP
7ezNq4i9cBVZZIAa5MBrH1Gd607s5ttIJMOiy6tkq3js0YnGeemM/ZkCoItTMH43ejaWkHeaVEqy
1EXibHVA/Be0DySMdmXXyMUk3mK6kNiOOLPsOEuENefzEFfiNtbTE8yI6yqJ651wMfe5uP65++Is
H7LkZjY7eXTq4ZwCjb0eG33obfwPsTL2fW1/5nUfbZyhZJYmCg7qw0grnsMQy8GrlIfzSow8rZ7n
ntl4yCdp776adL6LMsSqqG1ubNFVjFpK3Mpzs/0Z3jCSCzSzcO4b7bl7AlxofzXNJGk/q5WRg+Rr
x/ZehmK5SyQdxtinShTssxUgYv404IyG/2VVBiXCBBGIZWG9ICu3HgdNqQlckp+jjqTnn+gxgCys
xtrp1Cd5rom3x6YZbR+tOPJ27cXJr8eYk8KkspWNzW/je6FcG378bqPXLZskSFhMMpoPZiQUSWXe
cgwYfHh2fJ7KqN/pYkaGNP210SfG2ke7WpWYTSmeifc/l5qh9Oady3u56Bwu+jHXpiPnRZuTXWxv
Do7NUCKpG7VRnUFyxRgangVvUxlqGafch6bqI+2zjZfkb4EBcqQNOUmY42ysG2T1pWexZXcyHug1
wd821ONS1v7EpzxFl0lDNsjIT9YVzRTrdhAPGUO7hdfFBddRkKelMTKzIuZGt47YKkOvfTKGrM7N
YyDQ8GKmoWtrlMc5xDrzr8O88s8EhwtCDHuLqyg5BwL1a1R2MARBHtOu1oOb9Mjz9kEMxX3G9rwY
VPga0PQVO+oqsC5IeR2t6CT+GnNJLLUmxYhC+Jhk6TWyyebyX2CwmmTzc2nU7qmmPa8Ne25tcXBG
ctrXFKa6GN7XfWNedMr4vatLYj5FSoNDyzWudUN3jf7hXmZDUsY9n/9bPBQULXj60RqS4tAw4abb
REfbjsWb7+QsYTCkfwEH+dnX9mt+3KG5AOoOEweiVtYfXhaJSzsYxMXL1nsG9b+6xjdfcv8ptg22
h7w0v2dnCFcObgB/zq8RvTn/5m2+6VX2XLoFT0aB1F+A6XXTCyMkKpf5sI+y+K5W9utgFLCKMd2h
YcL4wnoB0A+8Fr5uoVWBHO9+p6X8kI6JoyfJuJ99ehfugSZmaRSNPgYlgNy+/otw9x8JVRekDwRV
nAi+5J/9E2r2O8CNMHUVzsQX1p10r60ZjDrXyLcu8whX4WBaVA1/h3/9CJLI/xO1gEmiAGF9yeu7
3s9+g9/9ocqZDdu7jFDC7pzXVFqYhCYvPdED8eOc7AGkBWo++nMd2BphmH6XjEPLqHN7M+aEDBAF
DCDEC2l7LI15vDKcmMlnfuhNKlRMc1XU9pdRuc1K6eQEwYlkg6wDbpD9FafFGY1d3MRZuM4C1W9a
JcZzEc3bdmYJNis8hGH6HtJk5vjMiDkdNxs1vZCZ+mHnTBMnTnYLU9Fd6s/cqM22zRF06wr0L1n3
oLYIEI3WuHLa4CnIStrs/PwqrB6BmqlF5Yl7eIKEqfwNNKt54fQRFd5GeWbW5C/SlNIhcVd56tjB
KVvWz/hjmnXg42maRkQPjiARD8RnwgyXNAqxa9JWnEjbcBWNxitqQGKXDCgLtBE3uKlycfQTkCHI
Kf2a8NeNGozri9UKVGtKoxplWG3sqqvrYFb+k1ufGCl05GqacNMUyS6PLW4whf5hOKSydWd6R0PS
cthwv0a89L3RXUYZL7ycYLpM7RsG0uaxrq/+9TPzJ8aygquPKUP6FmNS0ol/AF34UwEEcqgKtgls
9KOWp7BIn72hKZjwRe3CswmDUaq6suV0h5aT7jkt2zBwqseJgkbaiTddMBLoxq2TUwDFIa79oVLx
0VP5NA+j3LtMkJeRMWfLaR7XZhkVf8HR+hN5BmiOTbspICmb+ZL3h39Cz6+UMSr32rlcU0ycjJWs
jkPJ8YiA9r1jVNA76Jn5+cr9H7X/YSq//v63D1zqbT2dv3Dr6d9D+G2b1/efzN4/Ufsf3pI4jZv2
7c9f9A9yv3J+YxIDFfsneNSEvPn/wP2u+k2wg7JdsGyajPTYYjHLttHf/yat30xWaA9CvwVFm2LQ
f3L7hfsbOD4WWPfC7ofL5/473H7mv7+yv+CBKgsrGN/MhROnbPMPzIvArkxSL5CCqorcOM32wTO/
WXXHUQUBOzN3f/yQCnXHJVFM8MwJje3IveyjqWHFFx0Qkc6bh603+uoJF2t4TzmG6yztSzQkciKP
bDDz7DaAD8g9vD55qU/daOf8dPcXSdKtXUafT7nRIeAqekl23VAKDC9R7zOFRmgno1y/u3Jsd2PO
HNTiWEJDpw3pcW5rxwfEWwVIMQ5JjW5kuHyg6o1RjIPTGaU/EMcOYuW8qLKJ0HQ51cSn52oodoPO
VbNq7C6HGoVjpFZ+dlUOQXhK0EgW0eAkYPWdsT0bUO8pD0VV6U94oKMPbZvZsx5czKJMryB8ZLhp
hzyyaEMMSVZ4eYlJppihJI9BirmlpBnykbRx8yKJzSYY+WjeWabaJr6WBpVaEXKj/2W0u/mMOQ3W
yGRzIckVjisyCUT7Ar9XB637gUL5iYaYIk1uJy9l3NSF8cbPxujZStt84ZUM0RriEjfhMKGiWHNt
PpWRSq/LGBLM2DVyb3bKeWRqPG5Hh86WkQzvoVdp/Bjxy58xRVDbBHxAskBShlHc5bAJ6H455rnV
n2oZjxvb8cKroJI4JvvOWwuHjEdb+P1W4PjH74v3aE9xoXeohyF8BuSGT8RpLeKmc4hXwwiplZQj
KV5bl6pYBFke3oc9RqdFXMbNG7Gbb1uUwSqkDnQXGNrelUy6N3mmieuoXN+kkkJQjgDta1g08Y2m
6fMan1l71EYuN80o1Z6DH5uiweNF8qMqP1KJb6hR0/SdFz4SgjYidWdz5eY5I1W6BEnOFcCa+qt0
qOgSrYZQvaq0JVfC7I50REw95EI47bwWIsg3jd0SBqCwFaGsD67qsCxWKbbhPcUP2VGXRnEKmTo8
tTLOvrFVR6QQbPI1QjvxB8HT6WJlmKfbMjI4nuUUEzYIZFa/yhGiXyt39N6hCnh3njLdjWu4xY2r
PeDbUjJhtprSNcmwyOEI+LpGTrGZBieOwHRhhvIqGfg/o3TbU0bc7jWONfSFNkqqD7uMxzu3TuS0
IN7nHOgVqU596rkv0u+GByR1Y90aHkWTiAdcbJniLBGI4pfQmfD3CsLDVmoGn1GCaQcOrnGhlIzx
kRhbupKEET6rsTZJyos8PwQOTAejcjjVWkP+IuIGrlKn6t04elTMDYlzIAVcnEaejWPRT0SctQqZ
+apIL0ovNoHQuBQkc+Npb3DF1UtVENRgaK+OPGntqZ2m0LpM4HJ0SSv4VPmc3KeqdR+aKLA5CScd
c1Bz3PFccNVT9vgkJmnuAauIA2b4GjoInK+rJksu/jUFbkW5sT7LNLDxXuKg/pwEBUAQSD98OCv6
NBDRfK+ssD3SSuJcEUqzmbLTDDQwd4GqYrnvnFmBrSVJtrYbc1h7/KSxiHzCdyQxw+rVl0Z1Uwcy
/5GNXRGtaPYoP6ATXwIKo6Eggw6T92NMqMOTVlrtch9BGudaPl5P/sAULxi4NCNrfSu/KGfm5rSp
+mg2IR8q18OVQhgbk2qNC6CXbrjtsZwfscxlpMOlceTSZe9yzp57J07EM0tLSWdnxMSNU8vNlAuJ
x85U17kS9qbGmoBvvM8LWqPbCCmxgaV2XwH4OUQTlmLfLSvEb7ej8jWr7kbQmy/56CANtrlXLFDo
vaM/+cRzdRx/zENUXbkYaA8Ed+xVUhvObSOJl7HfEcIFL3JfmjZnm7GYnygT7Y7ajPo1CLbp5Bt2
cB83Q/42ZJd7ucxNzrGNX6ZrrrzoGW6OZhbKVSPO81w+kf+eL3sY74HOO4wQ2G+3CSMKCERav3ha
+JBXIMFAtkuZ4yibFuHMwS0lDJE+OHo0E4og3JFxtsqbfcWG8SxwEJ6007t3VdUhsafwndB3MpbV
KdB7M1L5xo7jcNtR+PDUW3X5zoOL2WqqEnMX+MHWaPBck3t6VoNfboCyBjddcWlqZL8HcQBQwzj0
5cjg1FdDe0dSIW4ZrjXp2+jG8mW0Evxmia/LDRxBpAZTJlj4Fc7m57bMRkpiYkhGpJFrxOcZI/wi
TZgCDm7XnvjUDgLllq0qDtpgTU1bTEomSrDAtb566WkEfCgSCDsMGKJ1SlPZfmjnbke5jnGtOpdQ
hj1jYi8MdhOXM84mUKPkBQqlcXCG2jtmoAMwFkWmt9E+8sjE2O+z96W7YgOeVoWZaHxYXjzcMp7j
rmNTq3vw2pQAcFRSbNyYzmvaBe3JNrqBiD8r32pqwScIx/AeJiApmxlo6iXI1e99HJxXkS+Deuk3
RRQue1NcIjjMtpgC+JW3rPJi/BZsw68iiOWbITvLxAlS2Yferd3PoJM4g4P0MkAnnH8dlNNrT2Dk
ybIN62a8AOIv1vAT0zpErhlr9mKoDOutEFysQsfQH7PGU2I3Kb7ZagyvcftEayJioEEAVlIM4dgu
rmk5nBonJ/c+B/mx40x2HVu2esrA/DyyDNcPBK8Tmso6k7RdPVvgjGPp3bXUbGCXoK/GYcoWQiAR
jH7u3V6qeBG0rnNI4z6+Kxk5X2YdWJv5v8ewbqbFaHbTjgtJ8i2qzH+o8ZQRz+gUo24HNo1dd9Uh
jrKIgGXqJNS42cMZfw1zrcIxK3Ph5H7+nE9j9VHlcU71j4Yif+FCBM+Fmv0jD2eANtbCXKydNjvS
EYI9MZLR0Ws5sGSdlx5KR4rrebrAXDzLcL+nnBE0J56QT28jxuouHnv74KehOLp5O74gTvtYtbqg
2hJXSjcW3jL8n+x1d0kdidsQHXxFKpEmqIbTH8YgX52YO2ZrFFKq0cdeKfyE2hmPcRsUP0ANJLdg
Lgi8BJ5ot7XORgRdC/0loXnWo2QvBDDg6XutKu+zr2PIQTYlnBw97QzDdFPQDTNoijqJODw7PX1G
OBgBfVuMA6kbryqiWf566Er/CmlEruOWXuwxcWxKxoP42hJGddu6OKRHdvUjKmnwwpEJxpBZWu/V
iAjvVE128Z34x7K0wl0thXndFSbsrExOE4mxvL3qurQ0QRHR0B1bQUxUOzH8etE1ZXlvGk26xePp
LiKIntejmKJbp/JcuiPxZE/aZLDY5/aTHdXMp1nCGQOXU7Z3gQJv5jholp2l08PQ2PXBV6V7M1tk
zcivzEsP69sDcj2+H9NpOKn7XOZzoAgXMlO+wOxfvhn9xL6fGPjUKAhbhYpv2BbgB3D0Y/HgiH6e
qqoFwFnwrjlGcLSoUYKIrXBXBD0Qfi/QPLv99K3lQKQiNrLik4VQUC4vjPsiTP2HDlPJKezr4aZq
LbXFE9YulD83zPPdiRKrdp7lAnd6jz94ctStYRrVXc2qfCUAVryAnJkWwuq8DhBQGFA7Pj1lIf0G
V/iEEDBixp07ZYazd2Mq2nAgzodHjVrQr+Yk8Ys7uiLogubY2sJtIKPbLb3IF2cX+eclDjLYO5Pv
ZzceRWjMZugYKHBTkTUh9ilGsmcTWyPcC2k+kHbCFZQwgFG0Tt1kzcRoyQMogkrHEgM1CAzjnmMz
Piod4h8QEfIw14HiZjQYfti26x1CiHV3RZ8UK8iNpJ/zXNb7wMRt5Tt4jK5knyTXVkQLO9q83rZx
27wQURQfUH/dbcFTvreMiv6PNA8+ZgYz4E2G0Ai3TlLW59Cfsdt5ho9+6bJwlsT14/FJQc7vV06W
1tDnuC5w7LC8UxLI/gPmErXzs/TQyXXQGTcNNqJ3yZXr6MCnv8xhQo6n9WwElE7qLCDLqdttCvHH
vtbmiNOMMKZrr+bBITkAbQs7WhMKgz6rrjL1InWsmMlnfHG6Fq6411hoOWH542MEOfJBMfBk9RVd
d0Vjjr3p07a8rwhJGIz+62RXQ1N9QsFjp8sE91ycRMBpW9adtWIA9RK6PbQPhX/gaRYG8VR/Tlqa
fXr7OMwep1WyEEs4EsOWaLrzxUFGP0qj77ZZbumDnPm4L0swGdxk3Cn/xI7V7EeNTQe+gXwy2MFv
nMbioDrnF15NQf0ZuhguDassxWNTUf66AcUW4++w3C2bOBtob9MpDoMZudrreL+0Jff0gCmFXdWp
70mV9GtdBuYzsI3wR41d4BRrd/zQ2Dk/4xLjSzyWjEazMbTJNOnh1hJKBesp1BrCRVdWx8CJ+h/C
TqMHy6vSW6t0smt7ao39JU9UM+t3RlqRtcuNDiJdf/RT3L5zcjIMonEJmWZojss8pec87io8PnlX
rGflMSbRWfY2EFndCbOnaqwLzOvULdVRjia+gLF3phPmTuMAv8bcwqjoro00L+/MilGjmcCuMhtY
+lFQsVoXljgJRlcPDSVQjxNeQbkgp5u/zXifuLYJspgCrs8GuZ+2bYsddOuFBlbkNFKMawgbVPez
JYkbelb66MYVxdi4gY9xJeuNrXlUBt+wDhxebWuh3cBeca2yxKJPYf/qZo5WfIgxOhmRnth3iNOS
vpdrHF7qPiywe5IdjukpKoT7DPnB3Xb8E56cwdG7dqC7Kps6AcCU7rhgjgzjVAyOyk9JGBMT7sBh
AHZNXrJ60uvIrwg3EYr0efFjv130vDHQKtwLkQZuxnCTmDPy6mQ7tlgFbKwMgnwHzoBkaA2JKIed
vUCpxfGQ+DZtn5lk12P4PR7xRCcfVeWRRnI1OEVXcmVcsGhMmy4Lwas2JWeZpNTfud3AfJNd9zjk
Jc995oMW1JwUV3k3koCtQuuizSQpJk07BGVkF21Dji3pllkso5vAM8Q+DecKS2JPpzxMt5ueudCS
iyGmoDSbhmEzlV7+7aqRNGLY94/czlg5WyiXUIhTwNiosnvhc2ceQms8dNLgusv7/9loV93IgPFg
kAAcMVq/fZibXhBoHIz0yUt6yqJBJnLGzKgavPN87uaRa7ZQ0HP9aWGlWtFmPb1kXTM+OxmoCqMz
0mI5JVN/q/xUAH4ao7fcjIPVFEfyDhystXGiMDpMphJkAT2RrSGvNw8zew0tRh5RT6vMnH1hWM2n
04bhuzN4DKgBdzuQMoboUFRt/TGaUbbpjTr6rvTAiKxvyfFBOlDk0KRqGDq0DcuOPRQ4fbIoyZhA
IOPnqszXnIJbPL+lSUHCyAdhExbO/Jgx+EQ6V8MA5WLsG8yVUUtXnc38ac/CdrGTWyy2hVeea6/m
ZFerGvMMbqw89prXKbcHckLTfDIThLKcsxJ+16sYbMhjNeC5IFQhXrxoHp4cGxM6RPn+fYqCkX5G
pd9Kl5uzLfseOZwBRAWkRcdXiZEAz6xCExHRgAuSm+VwD/SBFSXsm2pvNGTxoqhKT6IamAz3ImcS
GnXYHPi9vriPMScym3VrmFep1i2peqP8cC2v2Xdzm+Oz75jx5am/aTtayXieMm/BCYeI+JwK5u8k
IcGCsCVs+OAk6UL2Pl4y1n8GM1LnL3z7HsIt4/g2Z3A+ZU2+5W0qrw3kK9CnTCtK0XfveNzj20oY
RrsUnCE/7cIN11E6RNee0/IkUG3lP80hU8ZBjMODGdXZd2iIcdOykd9F7BxnkDnTTtSXiGxvmbfk
yMTeTxtIOXmNd9ahE5E7gARJVwlNPF+orSMDf6Pqwb2PGnwMfjB3b63EOFGgM/LxmTmLu0GGy6lv
xuAaD6KJhWd2Xr049BBjXDnfwCww7zHAm89B0gUXvJ7dUzhm2od50EhblsxfXQGtdJEEdl7y+F0+
QYbBSCnR0tk00uGqAQv0cskc0+kwGjhcqKHxD9GcduaKWBDmTGkR7meJr+7bjiwZJBqT/qGyIUOx
aFA1QPXYWOjF7Bk3aQ9bgWaO/NULgObRAGDBDpPmpownRd/xVO5A0EXlopqBowbScp7HyLGfe6Ty
m4ok4LkLLh8/ZuR6K/sSZpFBpzsZtpaxVtuGyb4ZYvetbP3w2FoOH4kw7LmZtpoMEWSd4bVTM3vF
MKu82zUEybFl+Q49LaasKzytZK8kubOtBYSEc2UIYJgJFoQFj0MjQQOpWYT9sn5yYCAtUc7xpwCJ
21lYNDdm2Fnwe+qGhgyszl9WFoCMzq0pfE3TxrvLQxveM6NI82jlTozldy6phAu7/jRGVoNDFS/A
cWD1mhacRiXx7j4B7GVhOm1QKYSIV37rGD8mVppVaE+CnKmfWUvRGuaHnaT6rHmTSXxqn3ZtAJhi
oeqwCVas+/pOKVs9upnm0jBWqn2lWTy/MaC1DWuXM9ENOTRwsqwOqElz667iyoruhhZzkmPCPZyC
DorzlAJcRsdNhhBTYj3dZl6fHKC4yJPyhnSVXwAOBr9rKRXmdkPGFaQC3naRBuql0SYnngFA8iEw
4zJbFmkc76XZt7ukrUAUMaREpfL0hN2wb99KO+ceZuioeMpmN90MJfmNCabpizVaBC46G16G2Sq5
nUD27S1nutgwwsJ2CO+bLTCZ2cFz26dF/MllZjwZjAde4IvTlZ0B/fq2UxF8GWGSb+MJZmLZJcZm
LFsCZY6O5iuOID5pPFqDzpx2Jf65UljQaeqawna3Sc95P0DTci1zablp9cGNEH3b4K9S0W96hlZR
QGNX8jwiIDyayilQ1WB9wR7v17PrBNemFZS7JCOL1cEFwY/rBlfkAPJdatb+s5SQDSTt3qtUp/1r
K+zpYI5kFpxGpekyNQsCJaWf3TKkmh+42HaIF5I7sNNx5QMpWhJdSjEYcpMfa2RMcoLazikdqKIh
3mmdurfchM2UDmLlfwy4ZfZRnepHTTZ4Y1Sm8R32lBUMXjGc1BDO9ORIsdeFZhGccT1CIgAbs/RN
2kMYnvSHssu9fQs+nDNL76CNTkZ7cEzUk8KKvR3LBR8urv0ImGaRL8qACXIV0iVDatd8qX0MwuCm
9A9RVs3x8nCuuVRNJ4/C5hvED+9hHE0TYmXX3U2JbZ0S3rxD0eHz6xBTCM8bFwelZqupiGqTghHA
oZvFPIXOspFE1bHa1uKcisrC2hXIN/rWh2VWtNajKyFVcVmLnql48TdcZ7vjMOF6Q1vu7KNkwLrq
swvBPCvZncGRhO9zZKEexCKGYqX9lmLUqAPJCnyAMjlXvKkwp80iy1t3LYJSna3OZnCMwcrZt4Nn
3RLJyW8r+npPw5QVp2SIWDFmgrJ72QMEjfnKZZ1yquKv4D42TZO/wsqdLraBGuVFmSkQ/VrbjyPb
xtrx8DcD4ManN02QDy/G5mAyncd4EOHOHMrm3ZNFeZnalCBXmSGEYVsf6AsW10WHMVfgWl0VXpze
olHp2z6chi/ic/NDZcGkVlig55USfbEs4xowPU0s4SK0M2PtkA+AFFM05zyJ9HI0wmrZzkD9CRDg
ozXKylnkozSPjkZmBznvBzRdROV2JENwWzbQHlpkyCPJuuzo9lCvOnCIhPrICiVY5PZpPRU/oKfb
r8zw0uu+N93DMEXJoQmr9BGQHg3jQSOvYsg+MF4Ahj1jz7Rf+LIISTyvs/1ICJpdjvIwoxb2yoCE
9aMFc3M98y4cdR8GN8CaHfIlkDjzkiIxuza6h6mB11PFsNXyrC9u0TPJpqpyJEg1MnY8kpwLnhJ8
OqcmclKScn3t3psued45KjiwkaEq3tyZe4thmcO9JSqYygJ9i5BzICRRWpH2F40cQCGCX0tAwY/i
GBNnyqMXEoLHieJIql/swV2bRQkGK2F6B88M4fpAsjq/hhHJDIC0cLaDd42R25PemmNm8D5qn9yy
diz3GUK7fDA7dOuVi/kaETkD/eiBPJsq234PTVFc1cmUPXiTp5+73iPO1MRetXUMI2EAhLR9741G
hYkWV4q5rPPC+XSQD1ldZnj0ou8DB2XMABXgR+FeBTWXKe48DmagScqPZq4BVwQdusHvRu63/7BX
/Yfu8tsCSaD5+9+sX41Alxm2YhIuXMrsTdtD//jVjFZl0OGRHv2ta/GxWjRT5C0xXiQ43/Efp8gC
uvmw4Zu85AT9HviAKfKxjMrO//ZfhFdWWiAefRqDpbq45n7nSKoSjOKmAkER2e33QDcylHwqX2pa
GWx/Y/Ez63yioseGQ33leR3PJkT2Lv4Lm8uvFhFeD/5sQdMY5w9gjfz4179GHFvhWJgD8aJoFDA0
W9qD2uHSL/YJ1KdckBV7K8P/Mab8WxaRU/xRE6/6bv/z8mUfBcP0OIza//rPX350U37p+7b++mpP
b+Uff+cvX9j8189fDr+Ki/Xilx+sNaLVdNd9XWwbTZf94w/5n9/5v/3F//j6+V3+wgRi+RTm/P9N
IDyib/rz966Rn1/wDwOILX+zGO0rz3UwSmI/onRk+GpaHmN+BSOP5yOz4vfjovZPA4gjf6N90SeZ
TR0Jfo/fGUCk/xsNdqbFEyY9R/DJ/XcMIAozyi8uOmXywNoeuSoWEY9q3D/2gSvLkPhDodkwDbpB
ZD2mrO2JZx5r674vK6DohliCDVlp8geB3UBMACuWQkwCKWiFIEfrT3b8lRDpPrUTcrwk/AuNDjbu
3E5CePqRwCQZ77J4H3vtImk4saIamcym0hx3r1hN86uy3qQBs77fWJxoKd7dSK77HQCEpONCwFmQ
ST7nioU12W/5i8VMfkIk4lzNefIDi94iyYN1T3NQPz1FuNTDtLlK+33Dn8C52WiZC3XgL/LXkdFB
R48lF+KyetZdcn7Nwwce5IU3nmz/PtYkoY+CKlHcIMuYCobSu9PNdT4sXO76dsP0bsAvgDJK/ZVf
n4zyzil2yg9XBi4OErqB8arJXxLWw/y3gt1A0c20KNRLyTe1u5vePfus7WIVl28F6ReZbIJu1wYx
B/WG0c+SJQG3By3nDGm66ERnSOWB+mCSxfjW/JGqI+bblVWfL8hC+NOXC/TClofe+lYN1mhShOX4
1dcQ+gxx7lLnIKNTBLNzIjutm6sOt97sEtsb4LjrNRXwi0RSFkQJ8AgiAgRP71hLs0XRpYxslVTp
NhfPMIUWtf3DDhsUN3xxGBiDlfA2bdwARz31TFhS+RznHzTGcnU5OPiyY59yYRDuOfUhlbGPUYTI
rS8iegExlDPr9vdzQGdAFINeNBnXRWsdI30AfGPwsA7qDHITadSRNwGERLOqgYMkTO9j4fPq4jG4
eCq8ZNXvJoGIB9Eu8/Z1EC7rJjtJ6hx0Nx8ENFozOHnu/aSYSuTzqnf6E6A+MEAUoBFaCYKz37mM
QbpFUxE0Ta+0XLUGFQB7EqHMKh98fzWKRyGdW3SOu1nc+IJcRqmXZsRL1d2M9RXK0+2MbhuVJLEu
fsDqpuQa7Mj0ijKDRUUSrvDmPWzYT6z5Sm0m70rJpwRYVLyKw01d7w1wo96rhNfgxYceZ30N9Snj
IzLgjfJ6/2zRnjKa7Nk2KBryt2X26JEgB6GyTEb8hnO47EbwCUDECp85P8dNjSc7JnkRJTVdVQw5
q3DPnbUuo1tRdyB0ZhSqcWXmZLzB6KfhGy08brdqtlPQn8DRVd4T2gQNuByfuzEil7KcKXBz1bq6
0iXnpB9MVK6jkTB5XPLw8nktusXo58cstraZ/VbP38J+rDK+43Q71MM6gJNcwbbNewfKeY7gsXQx
SMRNBBRGNJu5Bh9MZsHfxQCvELuQUYeHof0UCJ2hHnd9/Ox5FYSObKuidIvAe4nqoEEx2DUPEalY
jiGxfpO+vjKrh67ZeqQ1YlAsM409fTO8Jikx8o9oflcAA2xsR07Ao+e/Z+IOc9u5xxYyYSMOeKRK
Xm+3eASru6izCQ1THqHIbVJT0VR+73jzotOQnOHGoVbsMt1cSi8JdJFEs05eknq8BfUhI9MQ5989
KxFsllHUXOVSXAn2RpTkfsr3Rl1A9sQFpOZoSQWZ5R/C/nGQ4PSilvPfXWJiCBBQDaPNOFvruZvX
8GkOkuUirKttP4tTwLidRpEFvhaOHlz/jGNthy7Wd86RY9zsgnp+p9ERD9XLHLkc+RpOTJCZ3nqx
dsE2r1F8+gWYQzIHiiCbtlw+LmDQN/YMREi5Fox0UWJ2Q6Chq4ELN0MU8uDNgbqaE0DC/Fo67sMw
liWlAcwknWK6ret0r0uL3uUe1tA8f8o5Izc+uSP5aqM+FQfDWKIEevaLWcW4aQneM+vfhP6oDrYT
PxG18GnHMj78yD0qmjfRo+xj4waPOZSRrVa1Xrl15oCgB1fZ08Bk3E8p4/Ss8fu1R9pSY7qz+//m
6Dx2HMe2IPhFBOjNVjTyrlR+Q3Q5em8uya+f4CweBg/owbQk8po8mZF07eS1DZ6102aSKSzkU9ow
Nxh+GSfTO1MYcBGMDGKbYyfIjskD/vW9YewlF1pPwdRovlcznJ5VMyt7RucN6GX8nUgGVfIXpbKz
Y2kvbJd5LcQVo7npy06KR+CeDgHsPJyGfUPAm9HyMNAx3RTxBlZ3tTZq0DJSm5hA7typWpI1nlNU
h7icMs/qZyh4BZfWJvnrqHRz9Np30K+oKKzkfWOmv50/E/neNDVw1pmGRmlWE7eZ8ZD0/bYz3vrw
Y1KQ+PBZ4C7Kb3oIra3C5bRzVm3At2iw8Zc4vS3zNICPdop9P5I8SGV3HXJ/Q667i1n/ivVIvzsG
O3ibScN2aJPEFRBlDtDufieFXa9pWBjD+YLGE/Q98EorjrYMWozcgpjVWH8sbnQOK61Nm/LC+haL
pzxprKehzS/0mVIw49RQqvvhqmCs32odzZHgkBJ1UVi9bbiqcxhAQR38dnJesgk9E/zIZzqKL2gN
hJIXkCXKiDiCm9vui+dOoFKuT0arbsaQN7ovXrtQfVnkTPGMxn6K2/d+SnkDiBqpiVbuUOoTr7fi
GSzhdDWEzsuhx29N0XsMTbDdL0u/HdPRfpFGOhGiiPfDacXeUrRDHCMdAJXuEE7U14ih4jlNrHAX
jmSA5/67KaLhoGoVgfvOQkIp08MgPCwzQPYztMVq7ZdqlDdh2LYnOfi6ker2ObDNnfCbucOTSrsH
pARCZMLUday3+YXN8BIyVr+GzCIvtJi1PSm6puCA5EzFP6OB82Tb1Y/RDKAxdZVFi2d00lbrhhPR
EVadNG2kRp4hp99nmrjKhf6YaYXacV1kB2EA5icUG3Q8U3snNx/ky7NtSgp6Kzf6RRAyUGWQJ2EK
trDHwkPQPzYOxqyBiuz7DPFM7Kawg7EzsR/zx2borQm8BhySpkWOuT/ZUHLZ8sw+WEaB+2/FAvGH
2VHtkZmtBh5qSTkDNtWBT5cGqfXjLOoDehNwohSxBO3gZEhaH3SOODkp4MexamiD6oMimZ+z1PnX
DvaFgcUWEeCWUxakwSDEUUzcYad3B5vcp+AoWFfAwNiMVLXiLHQ0ciz/p1Lb4wrA2mG7KlmtXBrA
XwOc8prVQREFOROdqFj2Sv9vqX2hHM3h2jUkuyAIUUJLXBJzRNVc9fyQx5+x8m1WR0351ZyrE29b
Dg2r3BN3D7t4SIkVcKO4tp3Kh7wW0T4qT44sbaXsz0wvDLcvqIS8JzEFyJsQXPlg3sjp9jN0ANht
eXWoo5Jx5yMU1RrO3smwHntFh9OK/gvXetSMnaoJlMVwNzNfL5xj3iefZU9/s9YiGPLwEnZwdDyi
kO9GmzPF4NbKW5t8zHkW4ONisMtA/0hUlVQ9ebcqoszsiSO0JVpm0uSynCVY8YHN5IfmBYzqASJO
e+vq7NnkTtrw9MvFQWtMfxg/urF9itPrtNApEeJaKgLOOYDXgSnEktfzs48cqUYddl98GwY5wBDu
UWlwsoTmV91BWZ4q0BfCUn1dko+ITaZSPesKQzXDcW4z992YEqpMuRikeLvmw6nBB1Mnmxqh5xjb
RXIOMnO4cZwvqQSDQzl1hbRbeLE5+8BfVwlyGu8AWFzkeLsAFQ9ydHGU41ge9py1J3un1/0twX4H
jJXDC8SK8Bz3BLiWKwVxu9Gg+9zaq/FXDNVY55O1TDC4V0wYODBdqfBybfkuZzWss3gTjoyhTfAd
gQaOeOK3yjEyp8XZhmSzTD9ZB3Io48KF8SUefgcZX9LCJanN/YldzLSEBxCJKGHaHqPoH0TPKbzh
i4d6crLy80g2HjkQ3X6bmW/dtlVajjb3JX4ahMRU+oVawk2pgOpIX0NTIskaBQ4+t5WWExbrC6Ps
8yQlThm6S0KbDZj6cbx0bXaZ6ZoiDJpZ9q5jmMHyRA+DFUHU4+ut9W2oW9CaQV0OIyHO9YYBEXJl
DFUQkiBIAuPdN3iY6HdCQOJvoTLQjU0fkzEUUy9R9qMZu6iWkXFTqlsNQ0aSbnL0ZOu3EeGusuR9
7GDfVk5O8qFO2HkS+ADa1ik0V6ZfUGAyGGUCWplNL8+PmZxCMFRFe7cLLgAj/9XwM4szD5/jprYE
VJduTWNjCgE9y2BmlkLQ5fUTTJCHWV9GfTpA+dmosbUrKdNOGeTJNlhQKshraAy9fR6q4c2Wqq02
HTXpaMVpAFCbc9c7uxedTIubmhAiuaEB/rX3OiVGUmoecizKMhzfIkixn2dj6zXF4hZFukuK97m8
KMqy575TWfdkmHACpZgwP82IA4FYy7T+DanjctsczavWhvz95ChQrBe6sxCkqJ7j9tWo4MMSnlob
Zk7+brTji06abLC0oJqvKiXK8wyGWo2vdGXta64XmXZoSz0YyJGTQwNyxQPI7LTwQhuY0/isWs+0
kGFaEr5jMBuEgD2kO0laLw3YHYS+H/rDXJfPXQG2Cfk8x/60lPQYWIk/tfWjl/RnoifbZPmaoI2q
3OAn4g2oCosSlNPR4q+qKa8hq4Qe0y7d01BTwvtQzF2GJDHVkjdNx0IG+Dw+zcQyRukbn9iaTeat
ZhwWc4MVpMLxItBpV+zCZFcrNR3sVtCaMP6MPL5G1L2UdnGbdHbbmDRmdS2LD2HbW3oB9hLvQBOp
V7ImX1XC0k6IHFuNRSV2cZz2GouXkl4j9dEQILbigVjwCUkdxovJbeKlnua91KK+MiFR963Zbh19
OViWdFzM0HUgoDIQ5jIDhqapHiwLzGK6R7lQ9hUqXtEVdADmrzIiKyPye83GrNnNqWhKL8peZxSF
Cbi/gjUsql3jybCeja53a6Ig8+oin+fs3aEfPY/b60BfDXUKgAm2GGAxqbLrVurdkk+KU2+xM7v4
3hMScfpnYfPV69c2ls4WayNkReoP6FyT5/k8JtQG0ouX6s6WNiffgp1qGC+TAfQAv+cmRxOKImtj
FtrPBEnLGviJu1cV1pwRNcc4lH5mW/Kp2d1UpX1PrOVuc4UsIGBL9kcq3yOn9Y3qZ8LUv7y3qXZI
AYs48osZ/uXQzykIY7V3WDc6lz6ZQGvW8M1QUaWi06Ty14xGoEaIFtwSImP6xpO1ggRh57aQBihy
Mi0Ospj11+6RAnKoOrfnmBzlqDDzBqHeGdPbjD8bnJaIumtOM8CmbVEkxnd7Lq4L3dyCR49I6FKm
7ggl04h8ebT2pgMbVn9KCuYvsmuuj/uC04lCJM4cIzaSUD/kNEW8KgQOM7UMlPIjdfD7clQ2kpqz
7+/kvM2AEBDoaS3561GOyvpaaSIoaGWCXmGCq6NpttfVQ57NfFUwu7UTcorXyOdwpkKL42pu+0nx
JZehn7fxCZjFhxI7l7ViEy38Hq872dRBi3mSG5xAnX5ZjJ1hsXVOnFswxTOKC+zIWqWpvVGe5b+W
I3ai4qbkmIEpeYdm1lQvdj4c0jzD9hMoRrtj+OLLADulCmqLyVusNgcrBLprTafKclb+Fqbti2Tf
TRZA3SWrl5fae8VEPXUOGWXzVVyfZLoLcYszOwCNxKCtju/hfNPilgWWxVW71kZxrEr1UQnuijdt
qR61dOwZDBadx1vBK/eU0MAzARqFu0UH8rPOWFsDLtXXGkfFvyGG0hfSDDp/jdTxDHHo0ewEWyiE
OVAEkqo+kuaFfbRNyUp8DdZX3F8s5xnzjL/MBG5Khd4fUCqQ/roTkF5Fel+amNAtj8lSsdeAW2im
XaRVwUxoeyyg8mteoxzgHuywAbrOA2Qp+C9bCUy+/5ihanjSbybV4fBbaY1xywh5tIDiPB7aGTcN
ckcnSs9G5p/5jApWn5pceBWLXWFcFC531iB2OkjAke5JbUzPSWFQQkhSP2BctwG5iDJBX5mvQXir
4+R1RKxKwlsxqJv7UrXbHEdlXdNIhccToFELvECQ7lOPdjwEUfruYIGbFnXfDVT7aN0eV86Zt2Gj
zT8RzUi9rmxrXs6l5X+sg6pNXKncVyk/SsfCEoWBGNaTV7B0dzAtCMqcCSHGgZrMQhJmHFVK2fnO
8M4ZXexWNRAfIwsW+Q0DtJ+DUWriP1qOfVU7cK30+/ZI0/JmACKTV0cMVscJWL46PXfJrywPLq/b
JsSLq8mmZzAWm0bSDyq0MPUGPYNvrtzIsLsSeKuS+bFGHmMHDYBldUZh7HEWNvMVHNFuNmw+ScmS
6nChS+8wP2LCbhjX5gqZjDvQDPDDAG42DocCBH2fXVOtciGLMHuJAYJx847xFPftk4ljX+dKWhTh
JRpT97vvqb4uZOsolQAnRYAMwt2cErw11m03bvVbsfSxLXWz4ctagDbEmbXbj/zxAbsrlOnaSYKI
u7KDAjDkiKVGe+hyOuAz3yCyUXPGiTjElVcDnPBiHbVkHxUxVj5oocNVzOGhyy6wGozR8fQoGB3U
vAZZRYd6hfyjK4g6+nnOMNxm4y7lA3fi6GD/ANO2w0oPqPNSE26PY1RI+wfgxmYeUOZKSKdDs9WL
eduup6j6L5/eunjZpfHgSaMaDCi8KVZkIB60Z3m13IK5YRgsqX7bDxwXSSGCmJ+/s9bxzRoYmPov
Aq9bku60THxhoF5Mz2Kvps6l2GoQ0/vmTTK2MJk5QnWbmq9hYtq+yIhwdAyJAJSamyY9rbDXZP5n
JaMLKXezir6OwnLx/2Cf/F8IHHnKuLUTGaOfM98pxlm0zG3ng+hBCeS0YL8bEzQpU3i4AbGC9+Ze
YpYhksotJ0AZawXQayooxhx5+vtTwRGjgX9vntUcJ1XFFoz5fG5YOQ82J+m6D3e1/lp219DAEzhJ
+Jiea+OzxnqJaXEjJ5ecal3KnJiPjABKz+ZylUfDp68q4uo05N968rqIeW9pDP/w48eQ28Zu+NCc
e7QAiIhSaoO2HGa2uUlkDJC0ap3SZJ/JlwYcHAOdRZ53q+FzQFIkQu3PDp3iZxJ32OEWbzYfI/E9
5Nloytltjg31HICIsHQp9aE3OYmn3y0dpFka/Wj9LxmUjmvUUDzVYt7myr8YW277JegmpSIS5r3m
68hq9qjtZJpIqFLte/DgybGJD3Jk0kJR7TGWuVjHN6kk4UmiyqQD0UlTOAYEih82mIF8036s6FE2
OpV1L+G5K7xoMaC/uLFx1sB/pZV5pMlLmdkF9Jlw4z+rpb2CFRh7xyCAvDUeVqptQuliX41BadU+
LJvPirPoKvdKelCgfi7E7Vm3BptSCOu7ZBnXekg+KjKATL9mVp5NkBH8+BvFyB6JZRxSOhpHxmYm
MwbOXRHFRSEIv1EEDoZTAcdwRsDxyT4EqlIzpiCBIWBznlt78ocILjBwFAKOYIN/jHT2HZtKGulc
N88TJxltXrnOJFeST8mI3Xygx7omaXwBd8Nc7NZpYhvK7RYM5SqpsGc0mOvWmzs0FWU6dmN9nusW
NiTTm+KKOeAFXF5AeQBNcaRkonSHwEhOSnfqg5HVdFiQalQ+4njinPaIs7O9ctCL5LXnWSI/Tvns
vVZuZf2sT19jU+07u0Yzmb0G5rnCdIbOyVInWNT/Ud5Jswc2Pq05MfvcFOo9FNAG29Q3IwHGA/LW
/L6Mb7PlGdZOeQ+Hb6vYOBTvmEa5JX1cVfojf1/aa8eaNZHSWvTxhfgaj7N8q+vRVZoeuXc5CP0N
2qPfZoO3DPZTtPwTwIX6yj5SOHEaUTAzibYopfeRcedR5hsfNTqNnpe4BkqdVBt7bj8meXklvwGz
iT2dpjuAFbsGMSjCuq3OH0s1eCGBsJmttlYpAxQGtSlfC9dFPX2dxdVRPZKi3qwWmDErOrRgpjZv
WsoUysw/BMKcFTuwnMeTHc24qbpHbihHTukHu1FQqEwSOr3w1PxiW+khkq2gzJJ9b5yk/ggJ6XXk
zE+FKpvLW8uVYJjabdZgQCxTvv2WTTvyafVG55aeDa7eqXSYU/IEk+NxqwTTlr5QPb6pMIgOFpaq
Sbi9KrZleUuzZ4hngGqQ6sCRQ6pzsfFtIN9w2LGfY3zXjqxvY7rtFWRvxcl2vfmuTzEHyHgnLBsI
fHYyzPuCE2aqkC+5/MltSN+B5JX2s+mEfmp/5A3sVvOFtP73QEmVcyH+4IKk2nTmkQTm2trn0TRU
98elsJCpYe6pLxTa+Vn/4hz7Or4OMdbV5qbKkzubx7ERm5h4eBY+KvWaKPFIQPklXLB0wk7hreRA
hxg8/mVWd+2ychsv1FCP41vIfx2D/V3g+rOYg8lDv6eTxxuhXtfNT9elfmt3x5a7z9KmhJC92E5O
EGOOsc44eV3+ryn7SWNMLhq/64ARH8M9tgwKf2JX1dGy4bUjdCNu7vkdljkYNdoL7fGgo+ZHygcb
4W78ZiUwu6eILDJsx/E6Oc+J/ogDhQ1XGX/YiaX4miWvFtTe1g6W5i3N73a69oK4/a2o1CNF0OKp
7ndRvO+doHshT5KNZzXE775NZ1K9mQsykfANu9g/LIzfWaEEE2XvVkyinq5vpe+AxBjciehbmQe0
8LLYSjXUnPm3oMSGZMVOgfw3U26RglqsODsxuUPSte7CvvUIHIX5IAJzlERBH2EgWN978iTl6iOo
56cEA0HTpf+cGWc07klMZLi3VA8kBoYmIjbKZSFMuQ4+qiULwIb5+GuoWqup2EFhaJuDzMChYYdV
oaYWExZ8+4FBzgLNr9IemlCNsW7wZTtt8wbY/NTtuimnj+FDWv6IRXA/m9gZaS9UY3J6mb90FiW7
DEUhaXO2ykLzlLQQ0tDkBBbGYiJcZ90mm7p560Fi6klX73p/0mHPZYy4CStdGlNFzX2zO5SDHGrM
Epia+mQN0BnpYTasL1XZDaj1PVXvXfgrz++c5inlsd40YN6R8ilDi++Gf6oYz6wFNIRv6oWbW3ah
F6LkIqCyRpF495aQTscSp3lXc2fnGluLzzr7ZyY6mZJhq9BGNwKojvJ+i21ajbkEj3zYD7KkqB2r
H0PlV7kn9ksFc5Fs3cr6oWKhyl155t1Vj8mnFVbXpOLAIrtp3l+q4qsyPkrh4KSPgSWxWRbhzYHx
kIgvQzo4g4HT8jW25HNfhdueZ1tSf4VziRfljdM39pLO7aTkxxpy3x6bXcqQVkqRNCem31QxdHpP
poHjhLSV2dCZp0KoNl9L6yUqyAvGbhteSae+Z9p8hbQLapoJWjb6IicOScP6YjxV5kyR0rBZOsD0
MJ4LAgK4FmVidQus+bq72ALzWEju2SCIrDt7R7N28nCyR7A/EdIBWgpnO+G8mcWfUfIdHOzEDlI0
4C4PwhLyH7sr1ba9njPQxDuu4e7grI1bxddj6RknBisASyQ/C9c5QdehOZwxrvorA57CkJ3IL1ZN
Qq6mkpJILuzqaW/p4hDl4w663AOmtZ2L29hL3yootMYaDotMo7lJuKfOKVOtMIqj9jFo7YvWj2xf
761AKvPnsU1/rXhBuMBWMFMht/zm4zZuPlJr4l49XuVO23T1LzxC2CHDxmZk1OvTVUpajlKvhs2U
O3OjnNInTBdl05w1J3yb1btk6UGiVEf+xWOd5Yxk+BRvw/K8XhgYyX/AZSOgPu8s1YGiaY+IXtTv
xNzq/zhG7Qq1fikcLSDpFz4NA1JeqOMWdX6UhXKCgeKevsOJdOgmbYd59QUTdGBhPkiHtzyTt1kl
/VqS1rm286go/SBzBVKP/qJQvlZiV3Hc0MO05+iAd7NrtoBMfXkuTgjvR1KoT6k677u22kdx7kYq
R0c0gapWtu2wlTtxqaxhT/+S9lMh+go5/2cx8uBrMauL3HICV5UHhVFHHAGnZmj/pjLII4wXi7mt
bX0fd0tQG2Ib2fGxMlF7oBLE9Tkej4RpPYKWm1qxEP6ZSxrC3GsDZN/sSL/9RqE2LazsgzMpHjZf
/CPOSBMEHYId01iQrgQnEBzbHjfm8K2FvXeE/rkXUNbq9Glp2WByUIBxc7fY1mYNSV58hTQqUxVw
FAiEzBaenGyg8q8MNzY9SRg/KOZ+wi/it2qxlTlKaBAQJMreVERqSVXe+4WyDDYtRVqeLQyd1dr4
JMn/GAh4BZB7Tp/7Gu8Q00ms3XdB+mxI6luvtKc1cThC0R5GePzZB6kuRHwzAhYNtVZSJz+fqViY
OU2boR8lXLhz2FaZeR+HIbDU6Sbh3AipHYBbx4F5jVE/stj5aO2Ic6/YNOJFWfuHMM6ag/CT6Ccm
hNjx8FeK7CdcHRv9WDBXLCX9pKj951QA7QEuxmEzSbU9aTaWgGEnGUyZQ99kOrfMv9PyM0jSnhOT
N+c0sK8QVpWWQjIsv3q86t79oVS7fceRTIqPHEtE272W65sXc6jrhv1i/dnYl8pqWqEaZBBDt4To
Z5KvqDAH5ZblLqP6isnP00IbMjnG6MKxbso4ekRrNtlWcDUBWPnZZ9UuThXP7Bm10k/SCeIS5PDL
D7tnb2oRo6MI0hHMxwE2JJpFwUmAQQmcC1x7+Jia7dzdyX2fs3nyQr53XWfuy+W6Q23BahGaFgak
wq8Bw4dKs5PWIVwkvbJoelV2M5V17iwCcr+GvhDodVCMwyNfyEWh+wq7dpZRa5UM1yjcdcoYhMI6
An3yDTXaKQ7+rm7cREj06CEY8HG89XWgK2yeKkXUlXmoVcoCishrv2weyAFn4DoqQmnHFlS9l9Wr
JNRr3q+bO7JCIu51QnIH/xY23KeSu3lIQXnBzbA0W6+6U2XPPHTckGXZS9Bsy6x+pHRodADolvBD
1z+ShYOoxVUEXqbgkVoSCIlHhgyvFoffdgQCqpwzOkDyYXyu+/LQGuG3qvMWV1O9S/TxScrA+HUc
lbTS3HZoMIUs+5DrDlqfbZtBupBAA9JYoGYtOzmRKUng/4iIkHyqejqVmqPKLRz9olEDq16QNRpx
SWxS6pO2lyLEHDsOQDyuHbs92MKKciQR/iThEBRcysDMAYh23MZacL/U3q1xym1Na6rdL4d0+ckw
sE30Vva4nsN0PzLfmvU3XfqtEVImHIwO+BNg4FHKpLshG0I3OreD+Nqzf4ZwpGsHE536LBHSoh0H
PX9lTOg7i3gp5b2JCZM/3DcRhBzG3io+ur44K6PmmnG617PCa/HG6dFDMz4XYm3yGDQD/yxo0uy+
auehptKuNgzArvSI9JdFforqJ3X6J0pEIeoBCT4NFAbOfLNCwfCldfdhsX+tAiGFnYGjbD/xkpT/
6IPmlm884kIcY8nYcHw8V4nkC63ezrR/jAzVNSM9zWP3lcjiQykozhPAuaWKAYy5kxiUKJwELWdL
MneiM8AgstqymNVLf58Gzi4mq75FB7bolZNIyO8IKnIr2/kVVvzRIq1TNrTGQIZzy+I3wDCymulz
CVkWuq+qiDhKldmZATXZxAsLqmGAbAAsDYTHXQAfoXiE7zlI0JhXs7hgDuVpiEbwkvNtWJpHU8Vn
Ayd3N6v4A+Tjame0643oe5Tl7xG9lsLDZcn/dROm/TrUexcIKHp3y04TAKFxK6WgK0UtfGkx9DfE
3ZtJR8ARhGu0XUYur+YkvwpH/4ky+dTH8cfYRdWbHU1EqKzX0mlmt5aMZifHMertit1ITUr3SCx7
MxDz1UgVPRmSg69e5eDLS8wZYQP7HziFYDJax75mCbfEDjpqvfE5CJ2iO70Yzwo/drF0ZFLNIUfg
hJJAB9ZHaeeBVZFGHYckwGTOmJ5lbiHeQdkZ6t3EWGqLUSPPWQ1AQ3lTqEHFNPofe6BeqdNt5ylM
sCY5ZKj1tOTxK6gTyuT4kNIX6tmD0nl2Yv2xDZs7A+QxCig3H105QoFAW4V6jb7TRtssr99i3t+s
Y7pDa4KvYkVwUm1jcpxcaHeSleUAolM6KTHyn/7jqJceiq8Sv0f5faoIkONYWu0XalbvzZBisA4l
mdlpsZ7QVxB06uCE1F05vdrslxTdqNbI4JtGHD31K1XFe0a0MXyD0hbQv7uXOc/W5r6UeWJQ/pjk
M43Xjko0P8JRhMciEvmzbmNKUYX8WiRcFovXWWezAUlFsXxfg+tgXtVb32PPEmZOunjLza70GWyB
lzEdT0gltpb4JtSau+FAM8a6IlT9IRnyXeZAURrHtGSgOQ2BFJOwnXAiQn1jyFVlrTem3eCGGeOd
SStMlwgl6neH/IgHVeN4yUzdpD890h7NWuekrPEWtPEJ56OKK0m5xXLaHmhs+koRpHaioiF3gZ/i
YliTnsH3zBUh5yWpLeYYGZAjo9TIva6MMYmHrXyecL7M0SVhdEudgteP3wuaW5HKzPtxO5coQex/
DvoaGXqfbjtGe+f1YIVY6OrKwZlH1wRR145MBUUCoGu9oa96Itu3LvuWsYZLUYVwMJAmUsa/nHso
gQ931F+obduJnp0ZysLy1KF1OdFXg8/B5tdKjX9SkSPyELiv8EfInq2TG6O0mjuQxqjX5GxIXG0e
+LcjKISY2assx0I9EVk9TMbnCo+FTLIPje8RT7Zk4MtxXpQUh71J9s9ifLd2k7Dx1+jsO5UVPjWh
XgVIn+7UbCEOBeSQApHUHixCJgApZzk62fT30viX6sye+gsbbFs/F/WbjWg0yt1+9bEu1aEKdcZ3
9yqmCEVi1mOT4nQ4xOJ2SUYukqFbNHRe83Hk7pRYJ9btmqEdgXvQeJ9CnlEa3ypEW/LJiJDYV8Jn
U26Z2LyPJdIum2NnohosXJcosCkBDhV8ax3T84SmlPqPK4TE4SCZWd0FpgOFoO7VYrvQrGzfxkz0
F4DQJj53wHIo1uCxDEHG74HiNHMH7k9yAjbdM8KriVYvZ/TL9+F20reCm75lfI70TlrdBoLPJp4D
k9E2+PRYAxMXjlw/KS8JfQ7xrmPX26JzYOxpro70HP8gi7qgevA7sOC3LtpslkDJqxDpYPMSBcg+
C5CGsPDC5rIOkCQGHNiPm+ZfVRA8YHpRMHKTc19b21ElWCsc0IykCSa+GhWMBsqpObiS9e4g4Q7J
e81XMxn8GX6VCvNz1QTDmHg2JtvViWlBdrDfFkRpQ7nUHYA9jQaCMcG2jYJYv6cr0Sxz+/CQEvRY
SwOVYzT+quGtvq1FiyObnVDPk7zGDA/dPLkSkQrjKEgK9NzR6wX8At7tOIeddrTCZxWziMV6X2b4
5PLnIh0PGVf0uKZWwdfb74Ug9qTemvinSQ4dJid8Rpk4z85vCIGOxmNapmgNgZjHDqsJgzYJGfLC
hwXHCvNkidH41+kovFw9brzELTdziuMC0/kzc1aXBZFzgvxp/soxF0Ph9wufgit8U64VSxtFf5Gn
bch2NsTdIUz9ODwm6UtJUM/gGpqpQVL/4QSlgoBr067SMdbkCEaBQnVDCAKmYOlWDhWSWxxuFwOH
MqC0iaVkkO+0elkSbhrlulYDdPaWqt2qfVci8yjy74jT7NDbm7B6ncQRoKM9b2V6NtZHZ2HKnnIF
khtI5/U/KmSo+qY6ATnu4KBsRhG58xvU9KAg05j9sdFuVGMMIlZLDR78UvI0pPRcNBztFLcu9sDr
FvO3G3dR/mlg+GwoLcggC7n4TylY9KTwRasxkhhNK++ssQNuuZQz1aAMS6f6ZldP1gwJUVnjmm0z
fs+ijrxKVcy9MpMStmx6ZitmtY1VctniJhQYYR4TjUklj9jkJpH66p4x6ENk+dVk/cNcJCzMM9wk
epHDh2NcBZckS0mg4ySOVwu0drWJIFM3809sFPZrN3KTCqPmvR0YUyZVxUBgkJFqmJpXNgqyVWyB
SBI8TI2Xof9Uy9Tyy5xeJ5AraW5L98Ysoyc9/wYylTNAY6kCHEZSyaTHhzrePyBYb2bO7ok9jF/w
XuU4ixLz0YWtvSXJG4BS+1AYrH4Va7NwwU1BZ5zFxbJGcxtY8KVYVvxYFVFQyO4gcM1cI6WhgeZF
5rXX+YsQa2USclcSXgbsE6TvB8YVCLcqE2mbSJQMg0kmi/1UZqeBIqbUYsBk/9n0Ssi3ucqeZ0JE
ZrkcWvUPXh9/i2q7iL/e2rXiuZFOdv6jS+k94evFE01BUfOaCayuJsGnwR8ou02w0ghz9Kyh35j6
U4eRJCKmFOcNfuNzOb06o35xnE+J3A4sr3WwuG6OpIHRkXU/i8Wp1fk0cXHIJuwn+LjFrZLpP1O5
yPaJ/JG36mWBtbLpW+7MCzxVw2jIGAN/1DJgYHZnuqZJBbBkKz/IrVvdGLLTSOtwGC+3Jun2scSR
p7BS9keziFe2iXHMySpu2fnfesnr8kZcjQFYoL3w40SduYM+A7xxvfuGMsCS7JKMrHf4iNj8FMHE
KjMfec/Ry2oMr5Ko91Vr8sROwwvSF9xXADnhXxAp4RrZuuVSCmSUJXBmceZdUDYqWmPQQFEFETYF
+Ry90lVWndW18RtcKu0fS36ytQHpgtH4U6hfGGA9JXlvkYvrhEfcPof3hKe0EpRsSr15bQE/8JZS
KZskJr7Cg1KqkycArbir7bibZrrtFuzn2KN3AFK+QIGr64FY2XKm2ztWt/BLeUMlPVPgGdvZtY2A
gRjcyvxU6pkwFZ/wayMumV+zIU/Ir2AtO2PZdlnDODvLf5FwVj8OtkxeWwYq/IX4Ngj5KK9VYgie
oRsf7j+uzms5VmBtsk9EROHhtr1Vt/yWbghpG3wBBYV7+lnozMyZ+W86JG0jqbspqvLLXJmy2wtG
BP90pyLu70phnvE0Br7UqE4lY89Vw9PJoXty2TGae4o8Gc1QzM208lCHslulDTHckNad9dwa4RoQ
LiJHDyBQIScvyS+jq5fTCTvFWIztjhN1u/XzBAdGUjwTxDjgl2AfgfFzbrAmVDD+V8qk/LZbmojT
U+xw54uT/r5k7S++V/BEEouOYWtpWeKjX3BCKBvSxyM9x0ymufeZKXaHEUoZtK6UrDmfO/CkkCPy
52nMmQ4uD3lhQLf7+fDniz8PMGmnU2ZROYGhjQ9/vtg1wAJau7+FTRieOHwMdIAuH07YbSS9jEQY
vSqjxZQjYtlVzDRbIcWJflhxgrE9/+fh52v//fTnT//H137+tOuG//ef1XJOToE6gY4U3Id5+k9T
H2FmoXw52xgGuoZvd/cQWO2+T9nwrerRrs6gHYgB/3woSh9vdyhUdwygaOs5rs84D6vzf/7AZHkV
pBWCYjoZ9UA2zhV6Ov3noc+oCRh6vMEWMR1Fvvj081H9fz/6z6epWx9tHHlG1pfnJP8/D7YNN9UC
1MXZ0snPLpYrhFn3zERt3mONjuTUnS3DIF64PECmI5e5PPyPr0WNQU09vQS1n/ncajv//PMR53hk
KMAp1Km3G7jF3mrqJEBbtgjVXmX6Y4hss1vJpIOvWAQU5laR3FVWnR0QQO+Jdp1zAABUsX1NXWav
g3M2Mvv/+xxm0XxO3v/7F37+1c9f1ZKrJDI9uZ3FaFzQcP/3g55rdf6rfQZNkcjOPw9DaHMS+u/n
Ns8B81GNcOCQX9iPkfjqLGWdXVcSqwl8Goy7wn2e++C97jr8DJxLLOfRkKX5ECXoH0amHnqwEMAc
20eHXtATY9tPi1wQLjEc6isZBvuh4wDiqrG4xgOhVW2Fp7kzcSiT0dkOI44sx8ySi5dZXxh0XLBA
ol0RsEBoRcE8/zwQ8GxRgQysDxqm3JiWAR8aLKAaKMbWWEe+ss/x3H7nOS1fGWz3AK9EG1FXWceU
w0VOwxAuB4jIgAvBin28DIZrpABRJyiMK/gm+0rAn1MaY0xjiKe59wQA4xlg0oCtoB2rI001OBIw
mtbeRBI5R44zk3ZXSXvvQoHaFoLmJWjWPqNjTeGYQzh/ePGSwHiL8XvLnlOFNdOOZFmc2PCaR0c/
TDH6Zsa+Z768tWcy/Ma4qWwc1o5cOu5tzladYd1iEDMI52JYwXdLThanXsgrDBcC2CZdI5ZZRvok
Q2QzqKXFpQJbscGeeK+us98ZbNoHuJ4uKn1q4mkMCmSyRrU3KIw/39ptI8IPkXChipNFGFJwL0AA
j1PEZMrt+hfPIM6CNeXnL04NMrrJYfMoLdwuAG9AARRorUAYx+1EKCngPLPtm5TmsaHqdiPwuH2q
6Gyu0ZoeB4xb7ObLDyWg85uUXO2Ski1oZhveofSkuEuDzanfzACjRTDDV+1iUrY9En03f4hwHh7p
ki58PG251U4HC28a1Wv/qiLGVm2a+b2qxbWfa/ud18LaViU98MnMaNIx63jPllZvLK/DMlbkL3k1
tlg5F69pFP+TYnLPFlbhqAT9i1enATtypWvAwIA9vrmlyuks7KdPioXXPoXU97jLn+AOB0/QD1d1
avjMErT/1Fl2v7cQjmqe7GS0vEcnbLxHH+ctZ0O73P33a022qNKWi5NKj/qmW0CsVDzfe9rk1uTe
geUjjdx/HtqSbvGcb2lRFkrmzE9u3mxdImtJjVacWFvJ0wQKUuzLOlSXMaVTxOyokExpDjiXphGf
kcjLfWW3I8N4FBufG2GXXIraiy/ssIUNrN1zGEyn4XJKRVKzJsCdkFuvOGfqK0CdmtbPOtzqQqGq
sNHetd1oraBbV/QmB5IElKv23iKptaqprlHU4Ob1NYYYd6FHI5Zvaq3HCxv+9GhnxbVb3o05RcG3
ucf8AUgVr2Jnd9Ahdfxt5+hmMUSpM7FJgqijxXxWGte+M9uLQTAclqC46M7hwdKCMaFGmgmuHreU
c0H98T0xmZrSnTQdWizqIYHCx7xIxLpWJrnc5f9qSkpfXce5dw28FEqx1KNldP5dUuMJrnkzaEcc
6Swff/mcnZik+lwury64lmvQQltx2AB6mfbvvue2T7kfvcNB9JlMMe7he4iA4mTXSAygkBlRIR1Y
KKkzVRCQhbAVM+ZtsodRJyC/2qdWFehEZRg8xCRfzzCoWhrzppnWpgrAphD9Q1E1/cNoxo9eTJ6b
l9rZlIDzHuy8CbYWO8JNYNILYeDcOQRWsiai6D3GdvhWd1PIvY9jndV71ms7DP3WCY4ChMgJL/pw
ZEbyZGuCpqHwrlXYWYdxGNRCFy/wF00vPVb8S+EifmTaBtRUzl91UL8MFiHwKBPN2UjL7CVUBGyQ
THjZ81f2SuU2YhdxtETeb0xI1MfGKK81A9S7ZITqxy8BDHqiWaMiklq6e93gnvtZpCIX0bysM6wM
ifXkNXSed8HAERjbnyZLSNbQVxM1BVB1znr0h7PrpPmxgGUbmTiHXEWQkOKfhErMljdXkOT0e3rM
wPq4c045hgQzS//z/vJJ8RjWoE8ojzgwhzG5dlQ3uvFSCUolOya/pv4YZlj+tottU/bPImIGLDqG
/hCHb02yNIsvb6gwRw4TVUbDUhqnB7bnx6EP8zO3r3bb1L73iyLyH+NUfWhZuGgfMI09BQw4hwez
uOVJEt88+J+mcYtZrHZmOsi1WTd8unwtYG9xsCyiD2GEXGx63D572/YfuuUhcSk6TNJZ/OeKnnrn
GlTWDEYfE/1YPfxccPPAGDMr+W+DviMIYrSX2mBjF/chmDwGwymnMqu9mUNpHhRvzhWDMPJAon+L
sty6cYCxbgAK2A1IOlfoZdl7hZM+dFGX4i9Ns/981HYuSi5tfzay/zYeI6alLg+b0Mjf7ak1cYpB
Gw1czzrmoALiRFnrsROkAHtC6uPY/xp1XF2HFDNbgIqW2yBBSM+ky4Qlfxi7vtnEdbC3MytHcKW/
tJuCf23iZ3svKOBBq6ce/iRI0OlvmJjxBkbYLooE+D07LTfpTOlxCYFtK4x0B+6Y7oKuuduMOXER
CtLtES1wThwxAB2I2FMcgLc9pJ3aRVyxPf0rqylYk8k/YTU4fOrUfu3LBQWNojuRg6NiKzuQ185O
hYtZuc1dwlrc+sPWqY9Uv0973+l3UzncRsuBfNgeMe+y0ZncO5Gop0bPB8om1oNpmTtLcOoDQfg0
p/FLAdNh3A9YpU9p9AlSMXx2TW9Br1PnWDXbMMWnSYEwnsYyiU5epNfJRAZNOqlgVZlvs1KwjO0c
saym17t3H8uqPsyB5OSHd2twDtKVDVvYqdqVjLBKe8kFjMZ7OXZXzp/6unQnW01AUMdgz+8N0U3y
TPv2YhbpL9MYWJs0AxqXBcHNqTmTiyDtTkM/EaC7TXbOHa4Rx3LMWYcVsDKi71NHDh24gIfPb137
xU33km0GPeymG5/ruUrXuZaMyso3oBeIcMUWuPSTF0iBN5iWm1zFX1ZGBaJs8BF4MjqHvWUdjGC5
7czfPSRHmIPE9oy5oV95eDeB/q1rc76azfAZ+Jy2OioU2sjBvx5ofLeirldZ5zTHRjAadLDc5iPh
t8x1n2TqhYyYBkjQvn8VXDVbM/Ws01Q5/jJRQmzIL2EYPFPCsgnH+a+VIr2jNWD2SjQ9C0aV7ozi
ffIglWBWUGshWuccT/ZZED5oWSMf7Wp4aJ22vcSO+RDDWHyjGBXrRsmvPtWPIYTEFeude4s75LxZ
VqjwOMdOBUZT7tYd3rQSQH0KHMCDXt1CBUBnTI6Jo+g6SFFrKaChA9sNPxILbMuUq0voJg28P/rF
e3zQ0tQILpGByVI9qqwwPgRNK1bQPReJdasVvXJF2Z7ovMO+W1vzRkANvsRDdmO7pg6ky42jFsNJ
mgLyCS3hwLbnl7EY5LNPlvHCru1N28njz/bvZ9MXmV1+MgLrO7Br7CfQyVK3khQKca6Rjb3XS9BA
+FFB8fWU4hbAk+6mGkdqxW0voF5elvS+YBtkTNWtMzFtLa+nQ8QbWyB436Jr3rwE8EDkRwRBVLcd
+8coa/t7ENrb1KqrA1DuidcnJFTDKbQXoHCxTnyJJIKvIsZvLALk/r2wW/d1pDYUjyxiNem0GsDQ
wM+Nr1azgydiEziufWin3+akKOVU5RNPOBTLiWmVE1JN3vLCKifDF06McO+0/rdfOe5ZjH/mwMWC
NZ0626r3BLc/TBFbm7yq3avQLnH06ayz4aOTRrwRTYbBbLL201jxfFsOwdhB/TVgMWymzAA02mJ6
TB5nFz9XihOVvEjTbwpEKzA8/fPo5/Pe0EjLmb4TFLaACZa/ksn6Zzq+vSqy2t6UFuJWKTDeZ1jC
I4kzf2Y2p3EXB6y4MERNfOS8/c5QQGxGzJ2dvbccIqilbZqNRHn/E053SH2/K6s4aJ88lzR5UY3S
zdala6qtyhh0FaUy1ljId8JSYjMHNUQ7xMQEHpE3NvACvfzT8qdi52QfNBUDudYtlgDdXEOoiItA
jAdBc/hvjZcapC4Z7+KXdvVbUlFCOKHWOq713M4m8+V2i1oqqoKaXyoZzXIoLh1hbzr7eALZeMIV
gQDs1sXehQF/ngAnaBM0iBNB6y0o3G1oWeizdGvjTul8+ThrCU+QIXrvYiik5ymm0drbkaNkAYS+
QXtqepq67GlpHVbVv9g3oj01gM5KmGAGwvivnZe/Uqh4uyAhHIWKf0i0E2/rECrPFMT/nMEa1z2M
TpwG5t/KS5CZh/GL+uhXOUjM4JJ5zcROhqZEOgqAOIWD8wBlgW1BVf1x2l+OB110cpvvJmTzHk3c
wQ1TfU4RWx2z9baernCF4SuqbXbEfS9wZyCCUUawpvvw0jEirqZEbrF4k0WeAZea/QPt5Me5WVUv
hscJXQvmL7L9xYGHqA49IwR/n0BsRJtHV2ZfqmhI+lJe3koW+MgbfsXJEjrU/t+4Gu19DMrdzEif
CU6R8EDMJzP9ncfeS+d7e6ef36acoVLTljbKAkNCE2Rx4xwd6KWbzuuNU54lr0buM7bsMnYw1Zer
6RRWFba3MXBvS7QIYu7OhRpPrYB6zCwXqS5r9mnasrgEqKzhgo5o5cQExRQ7VROkH/Tyc6XO0a+J
2wQF7oMxsd+cGWHMc8dN7v1WeemfwmXsO9fMZTnuB8AMCqG2Ttu8UY1VbaFh7CGdnqNx3Kg82gwp
K0Nq4yQEOJPaEBclA2CXqrodeyrmzB5yrj8Rw7PI6Js58cZ2aDaYR58zyqpijINAFaEiRB3aWx9e
UJ0J9k5ilxvTa90QkldJwf1m4BsG3gzvgc5JP+TcUkTqt7O4Oa2vzuxLQo3+Z25j6gG8D6HfR6dF
zKj50coo/TX2HSU5yLzIQocgEUtBqr+vWLa8knMRiXzgNXQnyfKee/61whIrOfSL7K4DiD9BxWud
SU5tZR3/KRQXifZrohvi0pACAM9RnAA1YmiP/ENkPsGlEeuevpaCPmvpIBjU8nlQODYMudamLw5m
8idOxt8lqtPKSbG2c/pcS4nlnGUOD6vZfIVA9lcg1B/ncjpJIfaZlOlLimd04BDGM0kVtRyKNbVr
3F24K4Hq6d9oAgmPCeoSlzHDWVHi4YAtlmzhn/Zr8ClntC97DaN2M+bFqyPVAaPqpxBPA8z/Wkow
CTbQ54BOBnzlyxODM1FN06mvWH+iyDmIJul3OqoqpgTq0cmSjyAPqcbhJrVq6dMt1FBuy/RrAqZL
KxxwFncaH0VKYsGKetzNgNbYj6q9nxUHdlXowNy/VSuaXTfyJDXQi8XYbYWAs2SEpPv8/FmmUKsx
Lu2FBl/piLA4lqFDFNB7qmvcI0HW/k2jaaWXNCGRMTyKNVphRtzUtU0Pm9zjwCUQSUU2AzBxkU3e
TjkaOkT0zJSFbNh4zdHFN1ozSWmG5ork9JgReTio5fnrfRg3Jv1vlJZlJxESZzW9lyRwL3ln4HMY
9b+mVNHGM3uYKZKaayaituM365EA8UrYzrtl0ZQiJ0mDXG39AQ5+xzrXISzCtpuS+CG3EfaqObvZ
tSjXSbx00Xvv/JAzE0LaECZaasjSwPlz5itgP/SywEQ15ALYzzUl7ooAK6nfsx8yB4XNNagU92eW
4Ah1qfGDmFQvOzwgPg0OFthTKej/tQYbMXmQvWCvTuvKx4dTVQJtBEtCbRQ4Ywa8njnZUygi731Y
j1tGB7yRVeMfuakfi9pWZyNndgX3YJYURvJ2CmxvOOSjvoQsUhaGOEf6v8xIn1mazzoO/00eAzmQ
iLjcoEdNlvOM0gboEAi16eSf86zVPi67h0LRRu9XoFvkPqu+Y6O+cq1+Nj+IHrRJScqGQFPJ26wW
5yC2rkWmL1M83CVVntuE/R6TTZftImEefnOyxz5DFBcHFWkZDfKngQbW5t569gfQQDV3VwAKn8Tg
kEd6U94M2/s9tPVXPwVLi+W0A55qoS3f/CweTmV5rNyAEIx6nxiv8gJ6X5nPS27NTrsZtVhPBvvr
tcEdgz1BYT8M0GTmwdznSBMcAtt4zW+OIOJR+audnuqG+hWPT7mRLdv/xGzEKpyD7tRyV2dj9on3
DGhH7AA9QDaiWWqcVzwBL7jUwzIL76WdbOjT4CYe1DANLf8JwzBGEpwWKyOd3kOizi4LfdHdBst+
82J+f5OtcQS+fDVrgIM5VzjnlAkXs4HdCgsG47SnqbVJTRgGaJZa/PEv7qxYgQstN1nucwHB0dnM
BdW7bJLe1cgwHh7MtvLrV8lZsc6S+pAXTbgaAK/4oHkX4xtMlPZMa/X3TGCsc+KWWWtOoiZh8z87
1GfHy673qTQUa4FfMDGxGszY0jPX2dgUay+gURAQS4LrjtY3Axgi5UHVCmzYYR7CJzMhUeAZ/rwe
WpfuthZFl2YOGGYNTtEWY5xCtc7RTteWxz9u+/DQ2BHAFoMjnc4sUCDBe2k+Dn7EHhEEyUqEOd5d
9R4sFB+rj97aVn/qBouB16G+FtUut7uDWdjPYL3nR03NA7tF/vXUlZjjnXE/tp1e0/dWeNaDSvNz
FI24jClE2jCHudWxGa3HAUZ5rYrf5mCzmgbxdgiKd+4ZvJHj0MSYOfJmVN4ZibLZOqF3sxp9tds3
N7dNyHo9DegDvvig3MV9+knUi22/WT1FCA7bKPOvenH7VumodtBOn7sKTFJY2Fg9I1TxqRWXFoBi
hAlmH8YW3rTS/MxmRvK2bx3LnsVc1+aRi5BlJbPWUeL9gS8ccReIgSYGLNZdG+/jFGRljWJVgPbd
RJ4iYRYZPMNuT8LBVeCIbe7VwVw8MbcjBhQSjaLq6kVXEScCGz1yrqFd2fHvElmQPSWkE+YfL81o
3SobuVoQVHbm3NzN6OiofPU+sNCIRdZNJJp6tWeF3YVGGO4MHIhCE+Jf2u5IvQ/5tZXltQ2ZfHpt
Wd+ykb0VlUT0xaa1e8hQqIqYO3uiNOECoFFmSvJnspOdnUtaCxtkec1EdXb0F52YwKoeG9Jxa/Yu
hKxtEoyxlZ1LmmE5++V0tnxJEWF6rRJqK5FfqxmMXTWAdgip1yl8BpIyR50xS8YfYwmjIpp3qozf
CtwK+TJdj6R+LLlJx8WmLvHAwRtjwH4uozDftj0eVDMpXmTAqQ1DKjYlYt2AGv25PycmAZTIh8Mo
PHnvcuOPKGuD3Ig/ruOgfpyN6tIN5qdGRltXUUptamjefz6DFFhtZAGPNGamsPEZpUDBHopDzJIZ
2YKKcB/jVjsRdoyLmCXd44mOhp3lQeapC0bitsj+de0AghauXYujvkmTf6AnsbpZwbyQHw/4bfpX
bdUnNnfy4IUYfjKXeJtV42lKUkfvhIdzVsi7TrEzxQK/2pRlu5k45tryoQL2ZnCMl9tVKnjldExG
Sjo0Ivbdg5n2JzyRx97I6TWcxn8NJ1P2BfaaBgjumS3ZgSjCnV3TCTTlRMbcbgg3NnRaTJFYglJu
TMvbA3ZLDdZm4exUbPfsovtMdTfuaJvjKEyhSZf3/9JZvvcUmW5tSmM5IXCZApHXxOFqi3394ACq
dArMHhlmnjC6Mipi/BCki0ebBATLYt/9FSJ+KyE+XdpZfhZ1PrFv6h4phc/PnpKXKGiw2kEcTHNV
XpmSvTcCbL+bJBCEjFVkI6Wyf8Gho+x5T93pgsmCAJ/a00UGOUONmVNokBhMU7jkKnuiotLL7mwq
xwJ1eBppuu5GOe5rqhfYRp+NDuKDMQuxnr0u2fCf2Zj7SIe6h85MqL4s3lsYMVz7IJnmdNxnKf+x
Cx8/s31yt1Jv+hSbZV06+doOeZslXRlv0Vh4i1BzL3ykmcTdeBQPsWHkd/EAJCgNdDAijUXrs4OX
b8Ia39hURM3id811mQgjYdnl9xBSPUddwx1OVhyRMPgl9ZzcRUEyhX5VmG3wFdo8ZVUlOlAOKuA2
N+5mIx6OUwpnaB7/TUw8V6Nug53H/OEsTONeZG58xWcLJCd7H8LU3uWUGwB+ID/exNCCyHc07bQZ
lMMeu4EWyHAN51if7jVxj5ZkzCalDA2EfTJeapM3P3/2lAw4j2Bx5LBu+dEHbJOSbZWN6UPVy4KB
Wyen4qilRHDlNvGdI2F6cLzmxaP6i5lYsndGlmY9+Q/0RN/LAkOLw7gPjAdH1QbMlo4pS8qIfKnm
s84+RdO5cDzHTTiHsOC5406V++1E/B6UkMC2SxZioktrrGN+jm7+1MLIX5VSvyqPRPksocTWQCzw
D7Fyo4gsNaubMPwKAvD7s/Xg5flv/PdvRuTt+ir7nDhbUN4d3IaIOnDw6+CqpOSSE7gX2mY4TRbs
RJMaW1vql0LXFAt3DAoxq++mdtavo9OCc66mI5mZK5Z9DP2a5slczt66k9h7UZ5XuRlxJwE3uLOi
pbl1wWPH3trFND/4aOxpTKyeXjmQgxyuekIL22KOcazrfl8wGlzbbVZyBFaLOWn5GwEZyzx+MnvB
rRUnqL9ItoE6M64aVwQHWdVzbJNWB+2pM//VKsXnWkR0RyUXOg0cTgLhb+IKGEvhtwr9wQxig00B
2rHQ5nbIve+pGJ+XklFIHLumxdJqTc8Fc/yNbzyGxqm1kUiLCLFXFhLPdVXTbUSXx0YVsPLavj+W
UeSeY/bpkvbWU8KCgjOLtpYSK/Zccl42lVxPMdwHt4UNyWQmTOUHnVM4P6myYwnq6TwK2Owb7rC1
9ulQJ+uoyYNDgyGfLtpsT4HJJ3pxDQkCjm3n9n/8GqyGR6hPDFRDQQGPVjTJr8cSDlspMds3RIqw
k/MroeTjf29SupiLKIThHc17f8jfGkzIQ0kZVSwBJ+HH2aZ9grUaqNAQhAi93T2viAzOLpNBr0Jk
MZCuvZpko8ULb4TmYTADGG5Y4njBLMFLkns5MdacAwbuw6+UuAhn0HuR+GhOyrkJSVuSwszZNBZP
hR+qFVbrGAV53qrW9MhLyQqLK6GDCWcl+y6zYgeZr1N06ZUXuWz1aoKEvYs+FJEWTigUXVkxJhn6
wNtbm5h/iqJ6bWCJScvIztoCLUDSh1ehbHGIjGcPN+PKccaPgsqane/kvzynUUenjb9ESrLS4CSs
220lYOGoru4Pliseosk/VEq9mBaSNKNDAArxVXPcJWQk/9QqHgFiBR92GX5VuQvatr6JIHvRCS7o
nEoKEErFmj3kvrVBbw3QOhgrMZV3ua1y/XNpCFJEhCsZeA673lOkh4KcVEydYWBADRLYYercILgL
sDfwQSKCQj46HfnlfjDY9XHEDpkSE1TrWe8UjSTheJu9yl34349GThIrxylsOs6b6pqAF9Uv1knx
bUR/C7rJ98o3CRCgUgIJJP2rhA/CsSexkuDJiqki7Cb7X+r1v7sew2FSj5qe83rHRBFXdLhvIW56
hvPJBPArFn3E2w7SOTDj0scWGxOPkUsLYdt800N4MuwqPOLnuXmxqs9Tx7ZN2v2j0RPj6wxk2vgv
JpBzNkKZC+P0mwjT22ylBjkkAzu7/4GbjJPm1BxLVg60VQdrLlMWRSpk3Y8FZKz+LfzoB+ev51nc
lyibY8cAWnn0viK28Osef08+g+IlXWHjX4z2uZiTdS0ZDQ3Ypol9jTun5cKtVY9G5TtU048/69Zr
WS4E9mPBRRD1BM1nO77i6dnxQrh7zAdE7sTEAkbi4R/UDLiFemTGWNrPWcQgqUTa9wOEddMNyJKq
z7EgLz+4wtyYkFk8foXWrMg+ZsDcQgfMmftPhpRpdZG5dlt9Ljg+7ucpetFBYJ47fRjhHZ5aq96B
gkqObjf+jpVHM3AT+ggvch3SGkofM8ZOe8gvBSvzFGZq3wzmLdchETx6pbYKb+7ay4eTAbqs6561
6lqWk3jjOG7ImGQNBXyVYSDCyXJHSzpSCgFIr4H8rUW75ENh1qXF8BrSJY7naHgrUH/gsYU3h27k
3IG7o6Lgm1UZLdieMcZM3LxaKq/gEY3GJqo3XcvbhmYfE0Zs3bJ1JEB3A5A6fdlw9TeZblgJWrj2
0tDRmrl9d2DbgS5gOcnGDuW3rPkPkuKtYV7KQBOLVpqqtTY6kDlRc4CemIMuz08UUicEpii6SRuM
E33zt0MkHgbz72DAVZOsovwKzK1b7ifthOPGUrzHxxnaBBETb+ZQRuv6tlFI8oqo5MAUfRH3zAYY
34hiVY3TLijAZLY9WwrY6lumdJc6YIXV3tXgd1zZKiQyF497t6yq7UAh/cZip5X2GOdl2oHfG8Rn
6Y3A+kFg0IF4lCg7A3oKALgm2GRjsFczOJ2KA8ZWZsbbMLFozR4cDOI3kB/Q3AKsFlUH4muYy/d5
3md59bcb/JMV890okqeZLD3wjZBfY4fBH81R0piZlHXRURrh2UwJfxWYs8NYeEcRT49yhDdiYtpZ
+YBLqXZ9Z+8htmNAAglHR4nVvutpJA2NgJGiy/S9fe3S5llhJwJeAcipm1DItP3M+WqvbRMIfFMu
/Ah55riBqGK7W4PTD7IGSagR0xWMlUs0zy+sNO0qn+gOyFjR29QTDHmWgzFlY43lFbvJYBVwlXvs
2YSvnSiAXwsHZ+VY1WMxnP0JrLaX3kRGmKOff1XJx2hYdFnhkrMEp2QpNVefY19TVFM2WCD8JXEW
l+oFw2YEM6ZM35nT70JmPVw3ebBd3hw1WRkmWSVOinG8JtWH4A65dpg4cd9vflmoO7VHTrDKpre0
0N161Kwsg1PB6V+nCSj9bPzDT3EpUv+2hICHsb0A4X6liwm2k9rmadgfZmmQBEXTLhyAzXM8fPg0
Da6wvE3SJ5eFWFtHfgXWVtxVeOuTEGhQ2r4lAVzR8Fkmw3cOXX9X/5ozdit1B5DXr70Hq0h+sems
15WlzK12frGCUhToD/e5M+4G6FDMLsjOzQMX4dkf3QMWdo0R0CNkEzKZpxz2T22SdsZnES8ygtGM
u8TkqD3bWI7MEB3JsqCn+oD8TGF/MTKjqpZmUc4gB3ths+bfI5rrvpVUW8uBBFyfoJjSHojENBzo
7rWBa+05NEHJsrxg37guON8ORPFsyXnjLZPGzngzizokPYMSFLdVcjTq16IYQZND7bXYMrGJgjJi
M5RhirMXCsZzNrOSCN9BAzS7s8l8caKnc20PcbGemvESxsVTXLr/yvlck0kJeZOnKJNrlYQBMCDI
6t6AQpsg77DDJtvXeO2hKMNLa3b6TLR0OagDXETFPweB8y5mLvFcNrR7er8NB5Rf6DYPg2mS0Ij1
S2KjF9S9fMMAT7QpYo2ZUVtXqow2wkMz8ZEjGQAMzKB8pjQDbGr4aF9OznwJ/8F3ELNtcoPxpUA6
2iRDn8EuQJF3TVR9tln5RvtwbXmxVXNnKIGRIHD+lJ55CcYw2KHxkLFQJJ5boAvJ7Gzmxv3yYrKJ
RHAtAqwclhhCTTmihE0UKpXAkcYmB/kfFKy9M183WLJXw8Ewpr+Jrd6zxN1zsHkaaQ6hpI5srHPn
yu7xVqGQJgHwtsRFBic+GER6w0Cnx7jKlWdah9jlQvIRSyRQ8zgtvVUhI2NPXUkA+9TejGV/t3Or
uRuanKOTqGPJjNMrWxqQ4/7BbDq6BCsOwsMQHQO3/j0yIjAmRlZZ4mMK1oQeqUKrCGZxeB/BB0ga
G/ErkPnMTbpY0Xsg0xzZPW6sEMXZb63fuOk8niTWAyoMtu3MNB2YorGpZPY7GY1HSt2fM6d/nyNs
A2jCv6vQqrYdG7O6cw/4Ln5nKszp8ou3BVk7y1bdhjBRewg9b2uNQLzq5ItWIB/ejLy4YFTJ0EUB
VkiS6yYxR6j506rsSK+0DaDpECs/g6xrLGbjpB3jFVPOdwKtchsP/a8pHZkBJK8C8O1al6QzzOd5
QihwMXnMeQkCukMSGJDb5tFH4isKYH/YZ/M6f49ytugKcy3tS+aHpSYUIfnJ/d33/8hRvdqKrboR
UVmStffa0Kcu5wBSjfIz+6nbND+CMcu5JBnw5yqxt42bPvX2eyWKw0yF3AVT/lpHW5MINH2R7aFr
Qecbw1dvmx9SdTcnd95ak41kn9onrNaQQqvNSASVc/sXken/xdx5LEeObNn2X3qOa1DuAAY9CS0Z
EdTkBMZMktBaOfD1vcBWVXXfq+43e2ZlYcVkJhkCcD9+zt5rPxg1ap+mN8GIinhtFWhmDWYJjuw4
SBr6HWOCfmXSc1lHvLF6ZxcIK/JLzZarqfx5bEV5cAb+h97QwZDDJarQf3cBXPxJ+NeYRMA5kzHA
ygch01DJQ6e7zFJpbar2yfdonUoH7bGXJq9VQXZFTPSxJN0R31+I/7vcdDVsHOwtOMvGmSkBGbhP
o5OMULDjAWKBrBVUCDgkG3Fx855J+2zKMCsT2KRdvHo2jY9xfAkEKE6zCI8AYXJ+n12tze4qHRKO
OoYIApv1as7KhdFqcJInNbZIiMCMFc2vIcTZ3phrb5TPpKbAzY1oGmWvSB6rTa/zm+iKoF5HOcr9
Y0u+LRv1nY/JnZcRlmlm4x1Jm+EqqmOauMYvBI3Z0fQwutS03bk8YXVYYhMm2N79XF70KH12HugJ
ejuwphCQY8SLREeR1HkpVXudUlluXEpyi/2O8nLC+q+JvZUx1q3iy1DPxc0YPPZWsm373roTcJqk
iQmbbE2EVyE6ORHVe6OKv40i2TXNc5qU707YhlC2umvh85SyYWV7zltpsdxUSDVXadjOjWOSXTvL
2/mm8U0OuXVnVvXKGGJ6WxkUpACtOMK6jezEAwD657KDwwQmepVLDld5pa37qHuXSUZDZVCntk3z
Td615mpqESQ7ayMGgeG6wl15hvVaGtqqo1RbITJ8Ij4WZg3xTyutROza9SMEuAH1FvJPbDdOjrs6
+4yZ0q8i1zE3NgqmZJbiGdn4SRQKhUerHrto4r2jibBAwnlMTTHNQFccyzMazAEpNuqlsYA2L42n
yEUHR2tbX1kO3WdzZGAJNmHODtL2LRx0ZAhrjHW/AqKkIt95EzY0xd6ll9C7zzqt+m0pGT0W0LMO
+J7zQpYkbfLa66J5LgsvQ9EKMiLoopUz0x1SFM64YlEnjx6EVq16EhXUEqycHVm5WRf7hyxk39Zj
jV1JCmfhUoz4FqpVP2Ly2zbdLrbIexxGOlsW3MEK0y0gDgfsOX0DdYuiYTfELQ2wmeI1RjaBkk75
XpUOH0heEYqRiK9gkO+TS1ZOIcncHjg+h0bGFiGS07lgIL8kk1nRaRW/R+8tBnthYqZZgdWaDWTm
I7jeeKlQCK0sNPwrpemoY5zZsGVCjstIPGqZCBI7Ta/RISzMDbFjuWH40tmOXLFd7tn1xpUVEHJe
e/eaRY8XA4ZX21s4E9oiiJNTOeeaMdvASp+6T/T00Ti2E5emodEFH4gkJd6Vw2MKCBGgKQM7ysnK
+VIg4cnrIavHwFrHSJw51ZNKc0qYGO5/A7STTmArbq31KYruW/BBbPpMuisj+V26NPRJLVqmKCmI
no2JJMHz6vUwuwjcsnuZsijl2M8KfcMe4lPXoql0DcVhyZbks2cMFJqc6KcAtQQ6bGvTogNbakGu
bUaL4aVl6lu9aAwoE8516itzawTQFYrJWradWtpWdhXBqzOQuRtaRwlQL66eNP+bxuLVMrMHDrAR
zAl6yzIV61jET51gxleX0ReekleT2CR4iR1xC4YhQKoAQPD6aTOGzIOiqDR3umY9EU1WyOzoFPhY
yrBkfTVLMhu4nJN25p1W73nHqj2iz+ol6jnHAG6FIn0KPqoACWUzypyBW/iUd82umxcUNztqdfcZ
mCP8a970IoZHg3ZnIT7dUvswSsvZ9FH8LWKz3PamjnDMTsBjTJy52TrOWd3JO5qce4Ev8IBwFBOy
r1P/2zSfK4mhlRbJmcEZi7SHZDz1gWeHb7bQXhUniI3si2fkng+Np7c4xO49o6k3k9l9mwovaJWQ
ymHnSFFKLrZ0BnOgB0H+I/eu47R7BigTnxO/XN0rlD+ZQZ4AvEYGV4Gl9vRgPpE2rfPgF8sXGPEZ
gzO7Jz+mOetvcOaN+X52u4Tx+DIZKUKet9YeGIpCytLLfQQ5yc7kNgwQdZXeEWEE4sWgPFDn83SK
Q4fZEl8LGFKgxPaSDIGpS64eC0mHjjGDKW3NCzy2z8nf1V2y673sraIqiFRwHKfkzZhYkjS1Kdy3
2uRYPvhQMKzwV6KxD/2ucnkso1v1JsrgahgvgfXOHXcY2AVTGEDwGZkMegckNXcURqu4rH9JYBIN
yY7DC4ZZAvy6/snr1Zkx/aok67tDPThzk7shf60q3oWO44Bo6iMoh8ROlxmqAzYZqlN9q1rUw8ba
yr2Nd2E2shYCpERq3Cg83uveXrv+1aeV6QX2TUAqyS0KhlmVIBUjiM4/+ik44yh7wMGtnO47sBiD
9p41LgYSfAbP2Ms43nVm+CJKMA4Uqh3vDCfStwLVNWX8wurMbeiox6BJDnmCjrO6dmb/aRpPBnFH
rCaLPErWccLtCXXUlvejHnBGGReh5t51+d04cgT6CRn9f8pbfSwy/vvJSP39fwlb/d9Fsm6/iruP
7Kv564/6/zKNlQjTv0tjrdsu+Ej/nMfKP/n6mFNXNfkPw+UIS63P+MPVbflfgayaZfyDCagFG0hY
pu3ozn8FstrmnOIq5+9Ik3xdk0jdpuja8F//xdL/oSOWN/mOsE1PktX6E3dLEi3BsMQK5YTYEn/7
31//KcuY30EpMv+1/ee//ouQlsHT013T9DzLo4Ces47/ECE8IL6bbB1UQOBB4u7KT+bFi6GY7Etj
EiOe2t4jm6G2polO6ViUN7/oxJ7ZzRbvzGOOYooqGzOki2W9lBQ6f3gv/+P5/vH52eKvz8+m8aiT
Kix0h2dpzHGyf3x+ZRDlIRqzpcZ0dhN0cb1pyKRfVHRKmVDl6HA3nN13fY2SgVFyfKsDgxtWAx9W
tubBmRhhZtE8Q1BLFDMdrhz2GgiRj4mLy1t3s+oi8v0UqPA4NdmlcvPxTnr1R1VYjJAJlN5n0OPX
pJO3G72AZaHnVXcIquhDHw11l1tp8FylMV6qWcsXJvBbLOMjkAhPPTDW136wrDuItOveH+6taMj+
p7foz4m6fIQ2mEnL4BIzHGEbc67vH9+iSo6FI8wCZTof9mbETX/8eUhliyVlgNwjBnqZspkVbLaf
vug0AGDlDdVW0opbFmXkHpM43lICqGM4UuEaSRocFUMzL4q0W6m010ak4zHpTP/maN1lItHvsZB4
D7BSbxsVwIEoS9Kn8pwDkBsXi9oLx5MRteQ1hVsnq92XgWfB5mCRJpsOzsuEHBk5FKpny6XEsiwd
b5pV3o/zGObvLyJnfgf+dJHbrunpniVtzxSmJeab4A8XUTWOTRaEFtUXC6TC9JCk9EPQSwz3uEL8
u76loOtEfERWyomC0TbtbB3ArdaBVba7IT56Vntue3FX0m/eGB2YcD9RwTkFBoS6LjnLtknPYUZg
fKwQ18x/1EbIjtmCQnhtSr+ZnZesUlsrN1Bp9JuaHyiEkVTTgdlNHgJfYffJzaMgMRmzfo9pcxV5
X97qST8Ns1H+x0H/8yCM8j++lH65JurSPvokuN/Vk7DuYIFEu6Gtd0lYFmAF3YIOdQtuN7C8TQu2
MHaL5F0AFdjYWQLpxxIGCYSlOo1RuO9d+Bj9/NXPH0VhwGi9i+JD6AAKGhJgyrNRvi2r/Mh0Wvgx
RPsksO9KIthPfsG8/u8/PpMV8s8fH4AUy+Tka5i4Sh35lwtcSzxwHKZSy8rFeGkigLsLQ+fK2zIu
PNxM20AvwF8xonsarJaUMreCBdQwLA31Zu0LFWw4kouHdACi2bbufTVBXrGj8Y70l/hUWmVy1yS0
Nt27tO+r53IOqEsKWRBRQT/LCvAdV7NDvLSHePv3L861/+nFWabHxmAxeJlf4l8WODy9iaTBNnD4
HH7ZHjFWKg/V2beJPQQ1cg451/SGAjg4gJIcc9onRnTTpP87jFwIlZof3n7+aOodAJWysxh68mc/
D5mcU9lIylv5o75NNSsix4r0mT5O7JXrJ/Gz1hQS9Va0TuzOZvQm1P3Pg9OP+1LD/c4gY7zvil4e
KpPz4M83wzod7y0npLnPDrAlx0WSZHnNoCddZe2TxeINcvXz5c+DU5N1VThuABV9JHYbJuvSl5b8
IJP8moxu+IQzpd/mFoHLyPbWmudGb+5IkegP1U03uuJqWCWUkgr+kdSIkag9ohRNwHFZUGK2youn
tEjjdRNY5h5LEeOsNJ05KVN2nCzOjTW71UZ3unsJJOGCOjV4DvBkdfQ9bl1cBc/o69b0/cX9YJef
f/8Ri//DR8wiLU0uXz5fR87f/8Pyw9FeRrrPkKl3BeO52rkF6HQei5HUx6l5DXJHvAUTGtYwRkxc
OCTJzQ+M7RD8oFzGDXxQNqPVPo+njUZkIX3j8Cbc3j39PJhJ5p6s1C52GadTNJVBtepT8x1TXbv1
Ysc+ZX2dH0anPUY1uUt01Kq9bCzjNZwuZeeZp07i5CCsHYeRTQ5I4HTPQUr/H1/Mr6wQ9mdS7Nva
2rVlkZ9R6zD3qsp1GDekH2t7DU0EDBOPBvKoT/6Bdu9/PjiVXP3928mp759uGcekk0AnW5/j6ue0
+j++n0qDNVYX6LMGtQ6l3R2wrNLpBGvTg4rxZcrEvm/3IWHAcS7EfTo/uMYjSHn9FvdOcNe51a7j
Jx//+6Ea2lWpfKS5LaFokqLmiZTrbRFL40VUtNjcjGiTHKhLpJMzOqIC3bJ4Hnq6aCi81oEAH+l6
xXSPfshZaZYP3lhNztmwy9MPKoMACCJgaOYvU/TqnsEtonkYRtCBYnWwPqGYyB0lFJkXs9u8mR+E
2Q/LrkELVjFermYvvWGMwd6d6htS2erYdYRM6oavQ3yH5FRqJZIQlT2boTpquHaugBdbcKLdIao4
Xv88EA0H7UgL34Wa+0F+o527xNLOzWTRj8UX2aY+GH87ukESxk3X6mdBw9dtRmPnaZV5deYHZFAI
yluLWXgxtRvV5+KShUCvY6/sbljS9ZVXaqQz10DcfKYmtAvqFENJehHzNKgUM5iit4fj5GAaa9K8
eB8i9dqVqr5XQZmfQ0+vlpNv5+8Iox4R5A2nJhzj289DMQH7iirzkNUT3QHfEcdhtPBox9pvVy/y
339/1Vn/dBM7huN47D+m5ZoO48M/X3QOAdL5iDltGdYrJfryHj1QuatL0HQxH/hZdCbuDC9W5FYA
NwyzrqeoTPY945qjpdIGD3H+XYsMa1GIi36XRM6Ln3ts7XX4yURQ24aafcvHW5EEHjmpZJY3dBvv
7XEYOK4jJIpG7/TzAB5s2PiRCbQvlP1TidayhtHx8vcvmav/r6cDh8KbyovVSwjTo9D884uuvHbo
XHtMUNGx14/F489DCmARJr55P4AoPgfKfWtSQeOhDeWylm62NyLqTdETDiHQyJ4030MF2avo2cUc
i9eXZtzPd6Uv+31qO2LZDFb4rHwgd4gMBJknm5GA8yc3DpGxNOsOPfB9r6ctrTeduKG2IFF2/hLn
KpFsYeixSeriW9mWDVOX/W5s3WtN8jb6u4bzej4iMGnVMkeDafRqIFoS21VfP1ZxENBCrj5jjPyU
hNV7kdztmzD6dBOEM1oy0j/z3n2B66uaFvgW30bLe22oaJfdV6u53zmm7qlEhq40Ep/CZHxXFhsa
HdBlit+E+Jxhtm6NH9UQ4Z6xiq0jAdwrC9/cJO2tVwTmkjEyMfaYe9gA3IsLt3V691oY42MOHY0e
dZuRhFL3b3EtdomTfLg4Xr0KsaXBoABrNwpppl6s4RYZGv3g3tUufh7ha3R8qls0THje8jA6axn9
jphZV6gBAi6L5MEQzDR6jypK+M9xFL/W2qOU1UM/OvY+tuF11TlQ8DlXqZfDi5ZzdtC6dBlXLa43
pV1iF0l9p4OWtzP1FNtzV2gOTxq2Zj89gIFfxNpT6IHSDXOPhMDyljhtuVYBAnMDTR/VAC1WRmoF
8qNFhZZxk9UV4lnD39Zm/oIk1UKOFpFsnJpYGEQ1MjOf0p3uNQkEKctdWkwZrDraVoa1MZCygcVB
A6NVYkfyJAMYzKgbqwx+6yD0NMf9rKS+j8aOhPaIqBGjzfx9cO97drOxU42xYY8aLxWdvjaKC2ce
Vqds5ToxbV0A8pmnM1bHm+p2udinEPAVKqitUc8AO+EKyJm6tjPJ8OkRqopeO9lYKA65wHbdFXCU
gc1ynl4aKRksAF4WOI4RRZcqOGllcuSVOWuCHWigm6i+K3DLKNq0bTrqFwYB36GGE6c3g2gThklN
Gmp+X3f6I9QgYEX1wnXLnTRRuEDbr1QPYaMUh9CjsRkreXXLkS5vY82TbUwLMeNAMZrGnZlMz1Pd
5+sGVB7SMv6cDdHZSFa9nTCZVCmsIDaH3V2vhFqjxNei/Nlr3Y+s8IiM2kHzOEuLwUjb6u1Wwah8
JFXuO6394yDs8KJoG4w1BcZg83EiVjwz9wJoa4ba1ZgeKpH/otW9jUOk3xNLSINQzQ88ezdO8QYb
BqIP41wqjz4YMtGG/lgLwKObsKkwknzWdP1Dswf2ouAlxQQwhvqul/0ieYxCA6VYizUG/+qFZvRF
GS726RembNyGpfc21ZKo3lGblY6rct6orPeYsIMQb7XWEAA8jOUygMPZqy9Ud8VbxhMfFMJKreid
W3YI0DNdshGvy4AJYWFW3MyjKO7NxPuQyYTTdABESh8D0WOAoCzQ3GCVuvh2nEgzzr3OaK5QxQJ1
/vgkongHDZsJpcdGCJkVQdWgmwe9JkfXsJLPMgltghxrkDxZhRLIl856GKubV5DPKGFwRnb8q8GQ
R0uY+F9U3VjmyHYde055QTotmBW8k4pF9kmZPk+lvGYH/zC43IH1oHZZxZ2Gz8FcG3QsFj1wOYKm
ANMmX2SmMl9jwji1+drPM30r6Dy6fr1pBaIMXJDjjugBUlCBeA4m7VnCj25ZwhQksCew5Jn/zsQW
mp7PVHkgpobi75nSAzrKYGhn5ZBv1UMDYd+PPHBDjU5eKXL8V9+p3RMtmDs+8O845Xk1oJUWlakR
C0eORqt1t0EhkJGiwpdZb2Hx9mdHjqzpZsmH4HU7COSghUlerUR9kOkWfGO16BJ+TOb4r+ih2n08
VhuMXMyiQr1c5XqhgxVsnxofN11iluD/yPvTrfKri86ecR+N8pvBULCJInjQQQ1swKgQXhp+dq7L
adrY/vjSlnMEjzmggvOHhCSDAW5rzZ1raOQl9lFLJCigfcPKvlw3Sl8zyBc08JgHRVN2za2raPIn
fGH3tSmrbYAXouluUbupBusxL0ymnGX04LT2aUBoVsbxtO/NqdkK2IttU0ebTKlhpUkVXHxHzXGV
9pcP/HzmMZIw7T507jDuSNV28d+mQMPQoaTIcbadqY7oLZyFFyPRTUf0gzl8NpLHzRRJIEqve82l
3CuYdiu8jXpluJfKfjRsUpjiXstWk5fe4pEsDmK7bS1JzlgdmJonRr528h00BmdNA0jfmhqD6OgT
t0q1D1MWxGGKsr1dVaeiI6E7U4W+9hCHb7gVSuCwXsH/pH3qbEul/yJZrr60frCOucof2Wyfqx5U
v9c71rmOtLNAfL8odf/Wm85wB0ctW3dx8lWG2PA8lBZDWjdLx2a8F0ccwPRRPbkcuTaZVfy2ugCv
dpw/WQP5cLPik0RqyaRUWBUTGddZlaKZzp2prfmoMf9r6Ms6RnFDBf+hAiNjCSw2wsbwG3pg050C
qQllMSn25eswAMfIG++XXnW7OoYH5yc5+0PR/GaId+rpdADCJKIhQ7pLVgkNrDJCleaG/qbM+VAm
bFSroU/gp+Nd2xVY9Ewy67Px3HF6XpqpPexkGyASsgeUpMoAR+LfTyp/TPSRMR6WXVkjexwQ7BA0
eikUUL0xin/Fk7zWsebsPNJIyNCCjCxy++g11YTi9SOdg5SCmKy2QpnHNnGnf38wxo6tic2vzJz0
JMnDuIYM/L24y04I2OlC5scg6bNjntqktbW6mCcm3w6ChYVnER8P4NghMglxrqNjE0EplGuSLGka
eKsSE2JtI0SX3db/wBqIJ7WnaZP3IPc7q3+N0/HVSa1648Lu2UW+gtI7vPt2PHctsn1fzEfcRkM5
ool8WccJkeQkQkeY2VI8Lo0HaQGdwmtTznIcYsedVCLOQB7eE4PByMUS7bTrGTQuPBvvYt+V+qEu
JvLnqptELbTuyUfkfM/GJ9nrnYgEklZbZzxlcNzoygBN/qLbJxHhsmbWo4OZJCFbNstJBU0SAgzx
b2E38MEgvWK8c3Z2Y6Qr09G3lbQHrJYoO4CYQXgqh2sZg/7s60PZoI3phA54HAVkMDZ3TA/pRE9I
z8sMIA/ZaXXwHiL6isHxxA7hXSb10MBfGAfqmFE4SDWhvzgYT5ruMwrkTmtsusPF4zAlj4xYiZ72
rCePATbevgDHtLsepPZtthPsDKgXjmmCQzUcjM1lj76xmjvwp3xq8TYTM0a08QF1ybQzVPvbV+4p
pO5aYoZ8Vbpb70cSDTqaBwEnmrRB2RyO016k/dNE5J0HaSMG/FbaVrtJqw4Xf4/KrecpMSJZTxMK
qFJba35M/wrD1dbAYhXbiDyqCBkR/EN7k5Qc9R2TW7Kd8rX8dvEVs0JhHECVDusLLTjAL0jyQyec
/QgSEexxscFUAuKqBBtK+VTG8I3pgAPxAlEQPpqqxoOd99p6UqjVaksjhDc3N55BFEU/+REAEUkg
RAr+AsERCjT+aeOTrj66gphlzO4TJKJhRD2juAb7wFYo4jH9JrGxjqfqJfL705B6uA1ISc4iMgg7
PIKi8aKt5uEmhbR2STTzZarWRdPVO3IFL0XO5+YOzdaFx0kuKK2CLu4Pkl1q3ehyy60hwHyTgGBr
1fvgStLbCZzh2kYUVtl2x2R/H2tQnYyEq13zmSOOevgbtcJ9WpSoqluJFLcsPjibsuBElVqZGQUt
rg1AAEmOSFRrNlPMMSEd608rLJKVwbNbJEQV9sMJNtndBKUBE0vkr0zgWudp1pjlRAtItgZOQYhy
e73i+LbKeZKU8QVwdu7jhW0QRQIt0lglk7qh5ZoO1tRclIvNDIcH1lsiLJGgURcKUlzH6SMzBiKu
gu5cCWfdeM2MAw7btWyQODiI11A4TgepwwqDQ/Q2EmiaQcrwsjkOigG1H7uS+cjM0uvQt3qih9xq
p/uxb57KMF1rYzRtcDsj1a2JwbOjbtUQO2BoQ3rQ6szC7Fq9N7kZ0aJGG5yZCJ4hK1z88Q31ySWu
sHsTfuQsNc4F0pg+UqyJ69o0cdxOp8hUEfYAtiKz5H5rw7s6ACUvpwkJi4t4I4BIus6CM4jYz2jE
XZdJb6NbpKCXymE+Dy6SoUv0nOk76vpLIqwAPKV6sllUSpVn6zrnX7kOXTT/phDtk1dyn8EljEfr
vo9K7MIytLeZTMbFWHMCdhJvuBe5tu89Wu1JczIM88MM+r0hMsnuhxW/zeOdbucrh/VlV2MO5SxL
nHhXRQAeKsAdjsYNJG61Fr5RgTObt999hj5LYYmnxLR3Sd+IlVbZl169EO9NZA3ZqyiJuC00Roy4
Xpj8008YsTqE5okoKGNb+PKpy8or+tLpMyWKIpdA4SGlXsOWp5GHwbnE+XFAFbgb9bNudiFvqgZg
c+EKXpwCymZOUQ0tUzp7nFegS0haQJi1Zpt7bkr7gzssWnUep1moLeNS6EhIEet8pEFBaT4sJwvB
E/7SpkycTdr5B5H6lJros0BZEVsb4CDuwtekTHflwA/QOs7frYa+rRi4D3C7QkmfPuOgfEVeQujR
0J0gbMAb8jkISYOoxsl+yBCX1Jo+7F0/fUyYmYVxeLQTUCKu2SSrUACt9IPpZSysR/VIz6pYmWzI
B01CXmTehQRiqDZwmvmA+oHdVX8zKnHHdNdfuj7L1dRlXwElaZ1uROBn23bofxe2Ike9qfH46Jso
yds78+p2yM3pIDcbBhvAR7qORZKR6V7TmELgKtpqRWjCCCnoefQcLANxrSZ97aJo5gkrnFaseXWM
WKcjLrLqOWIVAdzTxEJ8b2YkQPW13LW9c6KoefALZjCj2a8bjIfrjlYPauI4YmAjqmSDGvjBn+5A
LdIeGKPqWA6Y2xMYZExE40tSD5/9ADQYiiw5d264THr2FJwtR2prrOXdd+MOT5WqIP66EX6H+jvE
F7HNcWj1vv7WFNFRywB24vhs6T7phBQYUCkCfAOLUgAdVnINUvfI9UpHQEM8bEbn2KfmTyPrwxrz
D63MGTTAiPUc7jOcIv3ELJphB0AnZbMq2VepSEmz5/AQSEtLXsKmxZqyytzJRCca3ONwjFd9nT6B
2Ma8i2lrneDNpHjpJdVDNswEL8KzIojmE5ejpjfsWlfqYGZYtiMI2GGu1Zr5xjYJEuYv8uv65L7W
knXbGZvBhMBrHxwnw4Xti2nlkzwSuaj9wfg6aymffnil3UiHWi8gPUfk7ciODDj46w+Zj/VQdtCC
In7OVND+loNBRUr9Wg/EAnCuna8TmNQwqvfcQ5gY0R6cSIvztNLmgJ2AFwvIdmTgtqx6xI85xcB6
YMrsaGhRI3UN8ugAVkaRQ6WvREKLAIrDuKyj7FtRS/fyVZPpMYEFBJgS8XJ1ITDmdSDJkXokuLa+
iDeiNr5S07uiEedqG7sHvQkramqsRn6WvjdokrwMkJJFq47POnkPw0s7lD3RLWjb8dZuvdFecSs8
J3Yw01p6NGepdVKtjVAnohglsxlQgeFxxAOHLyb/F9ObmijkMDxVoY+OVDwgQo2u92Wv54eyK+/L
qDlrZp4cVdCe019QbFJfedxseF9gAC5DCX9Q1jHmaehHefBY1MYjsLmoMzez2Cqjp8EX+UfkVXvU
q7vSRgofDQm7X0EyTQWSvs+yy5TYGKANm3MJp9mfrxLFBLlxoJR2cmtaTbBDvO4Al/RK6HyQdVFK
r+bRkZkl9OiC6LmsrYCTW/wYOMRhYrs2OZzMQQ4h0DwC1KyiouVN9KrszS/VRtoBqBKR6z6RcH61
1QQSk95Fx0SRbCnE9nWyK1yCqhKCFeEpmQvZKmuhav5R8RENtIV4XtUyVeQsYMbgRFrhtJQfVsgE
uCRTYGECssqqwLwFA/kPNb0NZmI9wkamgzGVjRrMJ1vWL/i4aAB78IsByM5OECq5XP9qMpw3yia+
2pxM8FY9EZyTXq1ofz/lxL4jT5eXxBJbry82kFSnXRBs2uZW6/p4rJPKW7chSFAtpnXRy7dt1BSv
iR78kui/F5aWXkFBOFzu4bjMfPOmhy35TeSHkvb66iPVjNPsarTYtr0hQZ099P4uC+Spa5rPxPiu
nCCjgmYRsUBpO3i63DQEi96zRMQoL5J8XNs6R6GyitZ112a3Ngq3youwmS3iLjjoanT3okG60sOk
TpSJ9G6q36EZhquTrtv08Gffj5nVq8zIeecbcoZC+ynPUK2qziFhwZDuna2woXmG5CQ06v4iOVRM
F93iajMIAdW9NYX2gE2IEjJKz+XA2Qvh4broQGV7Ex0dVwIRKE7AHoul73rPbKSsUmHy7AwxRH2r
pBGoU2P7tPgdVV20kVUsV3STaB4Iur8o73QCzjLsBQsdozjrMSWOMUxLWTYf8aDrx2E+DMat2Ery
TAM6LguH8YLThWc1telmskkYqf1GbPIaXKQaLFQCdCcsi6P8gECFrPA7LfYLmKFQHjzmDjsnqn4X
aUOLuIHWR00cGA/WbDCRtbFHzQ0+M/VWbZrWlLPJzmDzWhQm6C1MB1+6i9QQXcqORgBZ4YNd72ND
yEWmlT2vTX3gF9vHNMqXoNrQ+gSXFDJph5H8FNnJSwqpuevT4EG31X5AkL2PbOSBoV69DZqv9u0D
TqTqHK4U/bKltLV+6w4IVkl2uQsNgyQG/LJciV/VSnp8GImO941d15kVW18MMVBXZ0CyoT5oetpz
H7nN1vPY9zPM73r9wVrGL2YwPzkgTDP3MhrRIfajh4iKRLlcQMJn5RxabsC0RjpUGx3jFq/A39ar
RYbS1+gjMntda18p8UYElYWAfXJ2YtK2blP/YjvQsKFrJEoZ2rJp3FNddN6WYeF3q01fJT1AKBfd
h2FQI2dRTExdcx3RyxwalNOpR62Uz8gETq9QH2wX/UPknlNwohtwCq9OOy2CIj5Dv0FSOe2nmINX
HJzR3T3TuqbFUQB4j+nRDbXzgWMmWkWYlFdGWgAdZvxx8GhftqiUUXAGzTYgIMV0w2IDtTxeV6ER
bxIwqAX04IvZYisyiOEg7blkYPHgex3EXs40vsru0Y+CtEqvTrSvHUoh4Ae4D+sgR0UFvqj5ShrB
e5fSyuKN3PZuc8MRN/OTQG4zaHnKtB8iNl5jq6u+mUAEC58orEAo8zq4E9mftvOdJRinXeMiEheN
a11iWZWUy4w20f1UIeBvWlozy4e9zH+h4PfR5ONp8EV6dsrot5uM9rZLfPo382FFa8YNr4JUzBoN
XmsZj4NbGY9GXGxNKmZAqYrxkssZHQZIgXZFH68OiR2YK4J7to92z7Sea8AOPVJwlbZEjejfCQqX
O1efsDTl07CMoXBnwfhv1J3XctxYuqVfpV8AFQD2BrBxm94nmUwa6QZBUiK893j680HdM1OlM6fO
9M3ETHQUI9QSyUwkzG/W+pZLaIPeXIinpTfz8xMYhOqiKZID454OS3shyPqLXJfwxcit5sSNm9zn
yiOZjcoN77/70wqiI/Dh6hSB7atAGENERwYP7DBjTllQtjNUX/ui+9D6/JjZY7Y3A5JC+tioQFUa
1tIg3OIzwk+Wl1DHRKZvkXdbG4yRxrmymAmEKPNXldL7c49H/QbhYFVSFd6KfAskur6xKMSLSiB0
kWY2a+kon63bNcfiahPKsG98u7uC5+mvqrGrXaOoWdvovU0b6yGKqugWisk6Tlbwpogpv/36EnXE
UwaSph22yz6ww+TiUTDf6A+QPRCmAD/QYyMdWjUzoAz/ShgQO2YU4yPyZ/HQJrQSxrcOVcMBjlT4
GEOhfNQoZBdD47W7+S/7JJUHTavZxnRkx3Ul/m9V4FVi1tWvrTaGKzi7w7W+rjeOG9c3d/5S1ZJr
MOgvemxVNzcfvSNv/i1tiD31Y10cQjj6T57z6Rf0zCzJkZHzODuRiC1XlZDlCaG1ZvctuwcvO5vO
cNYns3tKk+dRFeWNnrp/CnQBkKiYQrjY/FGfYJCZMkw3o+v8yFsu/KVOtKDKsEnK6i7j/Ct2M/2k
yrq6q8x00DGm7ubXX/pNyV3bn+6jiG7QFt3X3jQaBtJlunOnTtwtsI+sMPSNpyhBwR0NYB5scLSh
zJ5Mn4+QXoS7sl+DKjZbbYmDXl5SyekSEyD8lg8q/zJD4ncQNqbnwAIUhJPPXtmRP1zcAHBNUAcP
kx/VLNCdd9HNonI2XMuyUrsqluoxkyw5hs7+4dFRzw8dyUXzPiTBdz/Su+dKhAbaAOcxUhqUAcAu
6KewteBMy7bz/PQUQKA7yFmrl5bmqYjSAoEs3oKKhF1Hs/WbQmVP5KLWYTsuCGkXbIlPUjApl1p/
mCJ1D3wB/1Wz0A61XNZDdXEi1soNS9clr3jc9s2aCVD1XDV++TSzLAzj3IZj95obXo6S8gJ/OuFx
kPaH0Sfc1yhN/9hQN9kZWvUQ5dgqse4qEuQL5jTIsGJ2sORuQODzi6V5yOoDUkpiLTbPWtLt/YRD
z0HB0d6nzUtqGcvSmSzOLT9cdzZrKUnAi+EV3qtFuXXQrVwtQ+uriCQMwCjXbnFU3cdeMw+CDGuG
bkCBGlEEJ8Yrj9jFzJWnD4ShhIN5Rm5rrIjskdzzDNL7yiRHgpVtKwtGXW5V5bYvNetxtJPsygB6
M5QNlux2TlUrnGOHNcGCUb5RDJEW7izyMFsfsnhartOxuVXjr0WKydpD5eVJTKl1KFtu+1D6EZCC
cNGlOqYuew+4qN1GhFqASlNmKJWn79x/vZ0TOwCdQwLMbNJWfM1Nbwauj1017zBz+w1XtL23CiTS
RTNIrgQA/IZ8iygXLnkFPdPNUrWd6Pm3dV0+xA0CFb8KvvraUJdfXzK4B06ZarsRieDaUz8JUudh
iul0Kp0PLAgUwlDQrUyxioUWdIK6AyWgrS6EcqxH0/UPox1a68q1dy4PPPCAfbtVNidqoTkO1ndy
6H2/J4d2gfzFfojBOe951mFtoUssAlQwo6+lO1LoutMELmelybCA8FSMR0dzoIfZIb1AOUt5PdhO
hM80+zB1tn5Ris80E6sC03Vq1PprYozjif0gIogIy6eV2ytDROBa5y95iE5a81+rLs0endSXt8z0
NSJ733yELOCmE3kIAc/szLz+rucO3LQ0+iHx3mG9G+1HhaJykbvzYGdiUFs7zSkjFXCYaqSOcETt
2NRJUWMUUxYgEbFjZQ+2jq7LsWB96QkLfpqt6t10mx/u1Zj64hbzVJZ9MkPj4WFJA0vNODoJGpZK
wapOSWnwWyR8YLnS9GfmZ7sxnsarGdvFs9drP7QSrboWjReix/qDiuN9EYJ9TsBW+qYVnXWNPM5O
WPhlM+tUqlpdwItyiY7FeQrCZ9Gw4etj33iMG8xvMJDihSYURIjBN7YZ6IczxlY8dHHLLLoVDECQ
7qKMAHZXxNOjjxb51qnhWOUAGcy5QYmNMCAIQ/pnB2WiStq1bXbWOha+h3XOzJjhERRlBXq/irlD
bXHLjI/TIPfBVDgXf6ihzdVJc4qg7BCt2G+i+f8fRFahg1jIOpYPSc4i0a3FxGweFkkREgFv4Alf
1yP2UoOm8tkv5tl6JPvTmEnnOFQmISBFx4KiltpOwbp+SSQZGYEZvi8by+jPhjcSNeuX5tLQHRhW
icZF2Y7xvs+TjIgdviRexLAhM1mp9ghg3Rblv4o+lPfcGil5dKnDupz7OXQs6JcEBBBY2JN5tzHc
eNOlvnuv7dq95+U3ky3bVU7qNhnc4rOpTTbdUEg0z2gZRwV+IxL+hW6e3rAsw8d6N7HP9xNhgNDs
tLOh95u2NcRByz3BSr96mdhybwPFZy4cNZODW6ZOZZaelI7tEHnPcpzSO2lL2TFjRAbNu0WEKCWZ
sXFbEIEYFURMpjuzvgfpUB3r2EM/q/uvfWMBLAv8xw4zyJeiES1rf5VlNRTyybJW/6vOgZa6Z4v+
65lAiK35XW/bQ8ZKfWV7KSax2T9XKB+Bsd5u+WmAmmyNLg4S9LPT6916gk8BxzCVUEHIB2W3MCwk
OJEHnkMN97dsuLsDRUrlkLtha/aBeCjrgesK6jcO002ot942TZxxncux3vAN/pGkZmcZNY1ztztv
i6iB/DeujBd/goVY2weR2z8Td9ymQ5DDOQXfQidXrPrBgQlcQ+5IWrKFK8dOWbIl3dkb1nannlyW
jXhqrSfhMo+q/PAd3gBTQD+rTiXwxnOrk3ph+Lux0p9Sg4SlngJpWb1VTmhtCqc17rBkuCF6GjPY
KXQPLD2XDa4JGEj4iaXOLHsZe+7a9xkdoaogwTtJmdV5UbSccJ+QZ8DqKTVQxLllxF5EeUBAk6kw
r+5AZObUBGInU7/beQXOyRJs4wOyN3b9VXP59SfTKw04zLqC35FFhzz03qXVtcjPBpvZRNDu+mDK
t4gDxZL5anEr3aK4ye4H2tDs6lI3nIlSWpMdaZ18s+ALa6blRNIWihK/ezARGj2oWDVHJawHX7Y3
3amMi+sl/b2P7magm8+//pCJp8Il7SzxzbtFfXwurDmXOJrcb2Ba9jQx0PLSMNnWVuk91oSvPP69
ApIdDwLHPztHHEs40hTMCJRlYtWarQl/km6XsHoh/iAggskpUM/U+iNkZXfhEOq4lhGAaXc2Q4RG
BoW69aEKj/gBvWDc226qVuTrtRseKfkiLmHwc3vpGaOhWQnESxr5CUMJw1mOFZFFNQEOTF5yj/Fi
JY4MpGfBxgbdvUMY4s2JmzP9Sf5QDMS2p2V3/vVFG1iGZQNyml9/1KOPImRRn5pOd/R8taq7ut7l
nbKPiHKCfRUG4dF1pNiPhAsc0vq71fG4akEr97x+SDgyat5SvFy/8nS6OVQnIIMJeKIxYN1U1MGc
ZMlGCCabgrgGNMvZc9I11hG+JGqZvEPY6tkvQ1sBOMwn+AhTvJsoOSAZoV+laSaeK6Oe5+fIb8Jx
d5pTzCs4/YiEz1jkKlJb4JrNazYAjCSKPLsU/UTAdJeTBw0/9NYyIV6RWuRsfp15IgSh1pDY5Q9v
pjdEL6xk8G8MiU9GxuuAsOb264uSFGM4a8xNfsyDJLnkXlOeiFVaNY6WPxUNxvW/P3/+k2jYsVFd
S8exTWVatmkbv50+WegQjjTPR0jTXHoVsfRlKPL1RxdP2rfWhhrZIcMBucW/iaIG4LXLzc00mVIV
2Gz4wKKNEw8wYtgDngMFZJCbSvgwOhCHRIBLFxKXB0RbfuRA1mlNEE4EHgK4wnhzsRSusobnV53W
s9u32OBaZTRdsiE3DPEQ4BvY//1blvNb+ssVgyPRBUmBVsNwLfn7W9ZLBeu+bCABtnnHFNXOV7GL
db7LQSMbxClkAyLH2qS9JmpBPzmZtdJrL7ziLo6uoY7wLQflcwjRwxWuXb8OYa4d8lKPVz71xbfW
n1ce3SVtoTWVI4ZilfN9fmBfguq9073vU1ZApTUr9pBljYw0H66CwvE1kK1+gPz4qmL9YKREr+FB
IQwqRcHJ1io6MhN4pSNKn/7+kPxuX3KUDg5JudLhqGDT+83h4xemGUQd57IGVX7BIOmnnWpfZIwR
ga7NA3oDdUBn+czjBQydv//lv/xDf/k8+O1C8UEg7xaG0H87BWXm1n0YwjvwRvmeaOH3wZb7DpI5
IFkgE7GhHYjKmAgtYQnb4+Ue3mWiSLBpcMr//Wv53x0IBhSmbhuu4qow/3o1cBvUotxn4+yZ2Y+h
rqjsgct38IQAwB3tAKyHI6d2l5fm/2Xv8v+DtmTJafRfu5JvP4v2Iwk//5F//aMJfv4D/YSf/9mi
PH/7Px3KhvrDFq5kGGGyeNKFyxnS/5y9y4bxx2xZkrqhMCebzmxsyvLqlwv5D4zLuuW6umm4WE5N
vulfBmXN+kOX+Ab4iJUtzNm09+84lKU+nxZ/OoOR3jlK6GgCDGxyhm3PdqA/PYOrqILAVBWbkbp3
KaYpY9MZB5FyTnko9WOgsxF2RDKjBPx8G6QZEZUWBBX/SaJCtiCblXUN32TGZI49GScNqMl8JQoD
8t2kDRZsn1gIcVKYOOsN3L/+WY+wJF6Cwn32tal/JzAqPZRzrQATYqg/4MOTc4F6Mojjp2gk6x5s
l4MijU0xPx3etWj8c8/CjFKsqC1i01SScLO3Bnbsoz/iYYsIV8xXQQpsHntHItZy6LEqNOxvv5le
26Ck0X1yUyZjhITRg9Zkxlpq+N1oRHjNgulffDNbaZQ7Nuc6cl/bi4DHkk4haXdMOek0LnV8pT3w
ePBiQqkYDwpTW/XVVOWrKbIJ4MbL4vX7qkr7cFtgoB5RxxB5RrR9mUocQL417sremdwDIGKtxzlg
ZEVoL0oFxOBGDdbYNzPpwtJfegz30wc/yoT27E+UMRtMj3FyHNupkE9YiR3zJ/miZQ5kSYDA/6Hq
QKMDq7Us0OXCHJyewEq9nCrUCVoZsj81ma7hFSRXljyfqSMOCHx4lWpvnTFhgW1cS2eAGjh9xZiG
U6NjexjYwgrmzr8QPWNgpK3xuvQk05JlkU4KoZnd0xIO4CJbL4aSoaMYDSBVkAmcLxKJRa5bNB1U
2otVpQ5+jLF34jfdruJol+nEuKwZwDNCjMI0bz7JBOCaQXWMAw5LRYpT99GPlUHekbI711zyuNXz
T/jSVfqpUqbA7+6g6xbi78AtP2Un6vTMPKXALDHBfc63SBI9sY0xOKqDBWm63ZQFLTsDXBuTo4za
eAZGKS19IjgkSrZVNUqi7kbyElvT93dhrSNXdJy4w0bYENOy86ahpvhRCdlrARNiiocWXMxpqgJb
h+xsjMjehrwkP9NtI1oxOxvZ1GlTLX4UVmoGn32g/Hh2M6RIHAPc3TeRxC0QFUGi1XkguSJe2rWZ
QFJlf5wedAHPdK/IAM+2Y+EF4DJ0qsAekRZ+kW1V6wKZWFH31cYUREhgLQ5iQFdMc339AfKpxkBU
lOFbIAYiTIQnVMf6NYHaWmihNs+iFJN4wUPdAQfqWKPYS7z/LFUTAxomcegVoJAxAlUUJ4Vn3kMa
OOKJZToSfbYIVGJHH6jfK+MhVbCWOAvnUO9GTEBGRNU0pP4SbX7qu0mDYKdh1xsKotVRM2CWqOrR
zNadQ4O6lqLE9jB6Je4SDyzL0ssjRusoCOMfVOJcMopZNjqqFkgl7Z3xEbZ6d/e1khFrU2KYJHeu
MbZCTGZDMwOzDne+Wb9TaJXRFjEuMkqoryConIQyKbv7bWITh9UqtLTSN8vmxa28Zlpntu45C52y
qHuwW5mqnT+C85w506ggUZ1n1Z3pB5IZV5a5XOoxiaYL9pEM+yMCt/OlM0R2sRduTBxOYkRg3VXm
iasuZYzm3nZZmOWeR0ubeW2GubFvMrWHiBuWAHoiR6wzkQKySwM9s9+yKsb0Eth+lC+nlIOyNJsm
rjatPXpqT2utv+Zea7HgtlMQk1NYD8wlKgYlFpK2HMChyo1XQE/WtMuhJ0EknxSZxhlqvFmBAIrq
LOypx1lrlyUznjRshHfmtwoD+D1r9kVjWS5S3RTTxINMHUcPF+TUsXOCbUtliWYrGfonPqQx3RNi
gUzD4XZdb4NITwBaRXRrb2nBQvsYSB91r/KhEi7cEb7fgk1tc5jKGpxrlOt+eRjdysLCBPS/S188
NaKwk22e0y72FFv7MAOkteFy7usXrUnJK2paRt9rowK4CCyfQfKO4NfCPvud6dns5HRTHgkMj+5y
4DEB9q3llY+TV4d7Sx+gPZVkII4gxmXS/bTiweUJVNkx442IDdkuk4pfKLQ+Lt555Dn9NY2InWLQ
z0m9BIsh4ZjxKSM59nEBre1w5E1rpkSMporM/pJGQ84iaeZYfAoTeVbBSTGgmh0am5y+hdk1Tf5i
i5Yk3KCVY/vSVVqkP4AbGNJVDa29OVsQIOKtzuSrIUzELMTRSDL/rSoLKnwPK0d6jLgxGfsgQkt/
EJqBN8ID7uHeWwxeErQXNrq9sMKZUmZGWrvlhuAbB6sudZLWyKghjZnbUnPMAS1zBk1eELtLl+Mw
HtB7NPmFeAkejQulYXZeJjA06NYVPtOFhu98RppWTPBQn7g5q+bYHPclhrjiTB/F3qPD2FOCB3f4
W4v44vpsJLJArkqQoYPsECjrauw966unG/fXaVkZmEGwYxtrA5l/eGfBXYX73kbcsBjIiAn2tcGq
7qfRCl2tsO2TttRLgxtuP7acb2ZgNMWZY+75VAbEum994LiYMJEw9IfKh8+1MnTTM17cmhDHNXSA
gT6CaWVRnoWWwp4vdc9IAh4SHbrslpsGjnAwcswzIODO3UDo8lRcYWyS9pkJIP/W193unLAQLowl
xUAulr8K0H+LH/R/Bge6Fj+zp6b6+bM5vxf/HxCCGG3/XS3+hAXu/c+1969//y88kOEYf0ida4Dy
WhCgTbH8r+pbQy3/B8Ag05D0Sr/+8n+W35oh/pBSF6auGxJ6kD23ff+j/jbkHzqQARpOSd/nCFv8
O/W39cvk++f6mx9i0kPKeQBmUND/Vn9TWkfI7SY2/yRQk+HDXqW3zhB0GMXa3TeG2DSujM21axHN
lpI0eZR5/hK3jOen5jwBGNbFJ4K+p3bOoktZztRas1XF9xi2BZs1gCv11iYro7XjZ/aalyGufnLE
TizdlzL2N4ldXnAB952/5yGATk/yRejpykXsvEgcbxcUJa8gXRK2sNZ75GQJ9tBZHjAy6YA6zHcc
wkqcqEIQ1l5CWyNpAoeSrl0DU55HxmUEu6CQaoR1MdPggep2n8czKlMTWzWDlDv9SQcDwIFa+cyu
NWJPSiK0gHN6DkqJntvR0h/DD/JkrkPxVpBqY1vWeYrFoXHMIysRimnWQph5p9Z8Qnm4Ns03NC9r
H7TuAhsSLJX4c44lW8yy57qMH33SXBcYVu+2NmI+qm75YPDoNpbCL/dePnBXRN+jyemgZLGzcCDp
AYTLxPykXv4onpo0xQhiPKXSvmdWupsM/dWGiEphqpA3mygiv6Wtcew7fk+KoQNCqLcYyN9TGQcu
l2diO9H/Z2et1D/1JH5MYnluO8m6Q/80WfK40aEU0WPgGIcoKl/I5z030iNj6GSW2U1HBZEcsdGx
i5jFftqunC3AD8KSl24wN6yyXoreRJHo7dwy3TkktjIl+4Y1aQXgMM6J55XljXNgnzZxssAFjeDB
4smjudoCVwfmhEzDMAOhOGIFvMCbRXQwKT94fapwDrwzzuhssGnNYbjBMUu96ziZn4PFJ2KjXVwC
Sn0c0/7uUxin7lUvKYhGbJv2+CUydZ/U9IrD+9APZPtpUfwBdLgkfAR7ANG+aD+y5ieeT9JEZIap
PVzgB17pUoMPCjC0iddFVi7J1ngzU0gBuQA3z3+I0flgSvWlmRN6SQqYMrL2+QDYZVw0RfVGgO2s
bWkPky9RMusM7h1pHMnBeZxPBb0/Ynrw0X7opGrNkiraFZzDcuPljU+siu4sgLXCvQyRgnvHqBTW
MrZRi9B0kvEav6FS/1Je8I2J/xqT3zOl15YlCBCpafxMvPzFr6pbVfFhW82TjVw+dOWXTuq82e7w
gXx2lsQPnxGeK1ay6i52dEmj+BFW7KJK5TfLyei/EFWWhkZx5BGIii3dnz6LBlIybrZgrLYucqdk
tNYe/N82+PBRiwTAg21kx33Rf86J19xcftoKfVQG0bEeIBSWcFQNNiOgLrwVqtGnKQ0fS1mj5TCO
bQ9PiRNvQbd0qIS8JEW0G0ihR9WGLRG9WbAxjXrbgwfrKRxoBvQHXE+FntAivcW5tYlRcFt+sotr
86TF0yePS2Mh2Y9QQjKmK/rvzqCOoRDX2hi+s/c+MPsD+6iVKCmxXGvFNyJLiI9C6h2K13TmHEvv
HkAmZphN7q7JXluvEULl0CgH18CyH3zrAzoa0e0SrkGdrHpETh+ymhukhNUQbk1WiIzNnW8QNrC7
Rs7Wsbl5ZhkXBSvOiOkeU+CJy6Dr1DXM0sdwjL71of7amj1xeeZSdwIQx8P3sAm+TRyqCJseW80A
yR+Vdtz5R6c3TwP4xfGIM3Nvhfr3tvd2mDJ/wm/kUDkt3nokkbyacBYDoqAvZhWq/1AZ8Y4Wed/J
6NFn6+ZxN24M7QtlzTrJ4/NIy4FXmqW8Vd6mKPyWpdUmtlPUmrworX3WYfy7BZ7TXBy7Vj9Rk3W0
6T0hrSCpNrplbJzOKReEg6ULUDsXgJenqEbkGpKOnPMuhix/yRvvSoBPSf4XeFUilYTkgKSoxOfE
8qQAAOeLE5u1w9BxeJV3TYW6g8K9B9qPoubnp2by6LCN5dKKCMKLhwYqQn2JC+IKGZUDV9yb0MoK
+LstYR3zt2bYEdirdvVlvloQ+j238B5wmH9nArWhciU9wLkACd7pkXXQQ8Rf5nOh2u+Ty0VdjNUa
h/hr39tnQDcXtuo7ZxotejISweTjZKQvrlnd8JPixZQHt1JXB8GuQq8fODCg80lfdJn5JAZtVzs6
ByXdkS+21n1jAwvmnLKccvVN4XlPilsEoAIclNjt0dwsbC5SUGAHvW3ORXLRG3WXo3kAC/XNSe3L
W8H9hAJ8RzTfd5JDT8gyrkNDHDcKMhLfr3o3i5bMx/4LV0RepF9YG75yR7v7jbOPFOk7pbMntnur
kVJMf9VmuHy4lefIKGn/j54ob51Rn/jdFk/7WieUo+az7EfTWVDHQkLnHZvQ84MNE7KrnXAgW3Ei
ofOMjflEQO9qGtXVRRgXheH6T0Xawz8LnD+jB39x8/5T3cPaz4XdyFhU/w1+goytiJosMe61TiZt
5TwTCrXLfH8pCL2gR9yzoQZxNx1OA2VNJtMTIv2lVdg7xQeAVvefBfR/yWqcS8G/DELnQswwQCG6
wlVsJH97QXqa2xzhwLh3XX1VYB0apNUMZFZda//AEXied8M2Ac9cGTflvJefQzduGBA90GsemhlO
G2ineKiu5JEsCXt6zvNuLTpvaWQ3H+sV6+OHvz+ItpoBkn89ivME2GKIzOjfNfR5KfCn6a1X9oNp
B/Zw91VyLYvklZ5xUSUnLem/EU2Naa3OT1YAEYUt2rbjdWEsb8fpJ90dFujs6vF9cS63IwmoDdng
sFv3NUajjGilyWNq4jGWAssRTtHKLogUzRBS1dSdInhs/XETlsxL6oNluOuyeeWeqrCAOtwyeSZu
J9y7gV2tC2JnIK2SBMp8b2HgkAdznDSAl+GA990qmntCknYGpqkQHAm53YW85CigZongz/reWjXc
OC6MLJaY1DYwFpDs491trWUWEZPm8x1ahBMjOMycnLwZtnHRrr3cORngUQivAayJ4M5/dNkZW1QN
hmVeg5j0dMTuJmVMEtyqLF2xHj9bkXbqGEPi7TlYvxCdFnUFiXQGV+tQ7/UpOU3grdGiL2WaP/hu
t4mK6aEsfwaUEL6Lm2N66LKfdo8DwiFumpKzX2sZ9YtPOqmfPZCRuy/N8DHtAS6V5b43Fk7nPlVk
buk6r7bXy3UTWxx+80ELsHOa3FYbMknwVnI3rt+t8F0O3slGuobmAKR4sjNpDxS2JzPuyGIwX0v7
wao/DNX8iMIsBuDVXcokhaa9LsM5cEqsI/J7DZSBOLgROqArNMuRp3iCeLW84reD0AhW2IsJyRVn
C/xoB9VtyuSy6f0DADMkimgE9IYN6TZv70Z2SFx1dwLtqWrGrRidVeaKK+RdPncuaNfG1BbLQ8yA
Qk4WATA6Y0P7qQv816HzD70LPDAhlCeo95zArPaHSxPKM8Pv+/BqeiiRqsK5g6A5AYK7O+P4KZxk
l9UMvnD2Q6Jm8ICgLyDpu0bmxXhHoZqr52cN6vYpFyc9RTYUdSjy3kIQmcmYbSq3/XCnj9bpnxsg
7CWScZ7A3osbprueyl5hoFkAnTZJusMtzz7yc6yuTqmezXafMEqwqM5NqiqDIBi571GaNOVwiYPs
FHjqbjjJivXkg2loGydi4V+lD5EsNm4AgCOy6K2eJ5PkcDRE2Gu9btjCcTlNhobDf8C5p60TTPUU
dNfcjx/7qVh2urqYuntzw25NZOMeMhtNCqTo3NIevVYc7LTaO/L7lHRr8ux3Dfph1Hcr+HPLOBI1
S1J+qC7ORYoHTl+Mk3UukbySF+sM/bFGl2MRfsRzYDdqzbKeM0sDJPe4JRZNv21M9ZKHkNzCem3f
eZLBLDpUYT//HeslWgZrqYhGxVV7ykTxXsfYG3DXMtdEit4spDjCxCDnNz2FcbsTP0vC22zjSUfw
F6l9LIpFfmDYdgumjIop2c3/GYQWGWKniNiK0hnsR0k55gM5ydrBcQmLTzQQoC2G/2FJXAdGzOqY
EiwXW0D4eevx974L1r5BsDNvxej6SzRiTA+bnSfGi19pj/MNoCXNI/CdZ5m7q7o1LjaRxajNkQzw
Xnzh3lH3nENjQBF5tQomVXp6agz5Y/6ZXfGFRGULjfLuRqSpkpSqW+k7uV3H0UnVIkNex/YDGaMO
rjqiOG/t9uBEOEHLEhHO9Mm1frZsZomOOkX63YeOFOjXWC+PjpmtcplW2F9ZwECd/OinAUkfiSB1
9IEaAyxOrr3bZnMMaM8Hn71Tmewc/F2dOGYq+/DM8NYhmarin6mSu5b+Mq6HSz2Ft8Y3z05OzxmN
B3NkU1DIw+RWV56UmCPwrHK3w+Py1Y0VRdaT4SKaRpqiqL8CotQMwc0vD9Zk2RDRR7cn0OTQE6oC
vaqMd7/OYKQ7bTFcUj4KQ0WPEMy/+rxfkPejoHo5CR1afLW84DBOSJ9Z6HX1uK1Hda80jixRHdCM
SDgD8+SgekiqazxEuOqv0+S+DIl20vDd1W7+zvYdqmh8iowWSrg8A/lGvqq5T9Hk30Re7xWhaG5L
8I05bE1pbNhPoJANIB6p51K5T8yzT0DcNwhLhyp5Q42ELUfbaL52Z8d7z72UNJ9z4Gto1cOt1NxX
S7RHArZgOW6dTuz6Ybgk4NRaDK6E0u+8MDvNpWsFL15BX8s4DVuyB03Rkpskz0a4TcMerYQ3Q/uj
B4UtEok7ClrA/RA94sUQxG+2a2Kx9rdK1Puomy6M1zdgIT/bOQvBsHZIGz4hAZ4QjCQ4VnH4R8DO
lFOttKi5Muw5jMacAfqR+Brp7lF6ki7P1s7bO4F9cEvqFnQsY59zdo7nsJ+pr5i7ikB7tMRwCVr3
zq+/+ao+egOfPYhGPeJUZjaRkkgJK28fxTQb/KBoTHdWlO7K14YAP+hDq/kzw2+57Tnvxh9p6G+7
sDvaHhWVxMY6jZhw5S4s0pW0PegW/rlK6VGxI+f1kxuPm2Jqj6DndhaEJzV3fuSFsqV6Jt07ZKrV
nTPPPaL4ZUdzTC39O9a8Y2+qIwvVJVAkRtbxyyx/txEx9sWuSGLuQMUFJj5ex+jRK1AYy3NsqK9A
al/syd/7IXuTRXNo3C+pwl3T49OD+BWTY54kxMAVgo10D93CeScKTMXyycwzHlz0bj3xrZ0Q331o
1xV7FJcoCz8qf9j57pHtH3mHTfFWzdlsPACSIoHW4s8q0SvObGZ0BYrkJgl4z4jKfEEXX/5wZ+VY
Z+xbYvIsnhVO+IL68rUxx5x/u1TS3mEUwRCRUPwIdvQ81c2Bj95hKF+E9DG2dtfHa+Bom7hx4Aw4
a9Mojm6hfcWa9R6IVytWHw4GaJzQG6eZS0nFOMRBgcvbifL6hy/d4r8Rz/zGjXYUGiYEEEo48/+I
+vhr7WoiUPYdox/u8zYf5vMhp/XSx+5aNfF/o40xfkMtOsrG3Wc6YNjp3NFB/abTKeqxburUoU7m
tqVwi5pZ89ixHc0IXgMutIzNiGVTdOz78ujrAc17vTUYkPntTh8lmI/qWjj97e/r9xk0/9fyfX5Z
wpCm6wgK+N+boNYATZOZ1nA3k6eB50zI/tWzXlnFNc0j/THnyHeWVyY76Le6/M7f1ixX/LbZN/lW
hqeyf8Q4w8MmWvn19B/snUeP5Mh6Rf+KoD0H9EEutEkybWWW95tAWXrPoPv1Omw9Peg9QAK0lmY5
PT1dnUlGfObecxEegMKZJY04m6Q9T2FQxl9/fuT/1Z7h/2JOAXuC//Ldhh/9x7/8lD1SgTVo4d/+
9eGj/JfLR5uU/yAD+vOb/qYDMv9ycLWwNrCY9rve2g//TQdksqKwHZ1/6MFoPmlM/6YDsq2/fN/2
YfSblkl3uvakf9tD8Eto3fRV+eibQoCB+N+sIf6J4S74QT2fzAMDCBQ7DeGv789/6SN7aC+mO9rA
lioU98YcX6WY44X7uTj+aRSdsS08nd2uvgR+NnDI/6yZ5KJkJDshLdsVZC9qg7OPRtoieLMIXevd
IwOhG8JjD9WUnov2RzT6FijJC8y7r0ZMENQh09iEGmKt2wgnTUO99UNmTV9F9DG6zRcCDqD/2cPc
eehX8LwEHYpsUtMkzI5VU2KE48SIv8HqEZRkTRcqB2ZZmFscLAw5lkPtGvVmgpSI+RKNN5eeUSdX
iJX4seddxtaTibiAcVAM78ACD/6jGxUXMAG/6Em4SjvYUH5CqPe1Pyp8tu4OIeq2KKwhdJ36ziU2
kHFw+P/v2J935XGueVe+KlUCCbj/iZKq/IfNneBY/u9Vdw8/2JX/cdW3/ob/eL9M6y/eH50ZiGOA
a2GR9vf3y/uL985Yf0UInnPelL+/X8SH4NG2V72kbZh/xif/+X6Zf/Ga0kZ5rm/xy2Dx/yn4438K
AuEs/8fbjjfMMwgCQbpLVoLOz/JPt53qVbnUsmkC4V+UvSaeKhMiFXPOFpcaBvf4SgkIUHAgwPb0
uOjS4eAU5X5YFM1Upc2AZXjmC3oB9Bwtz3v7Hc3IuPTEcjbEWxHqty4Lq67ZxIkL3SfNgoWd4YHT
6CYbO1KKkns3A2Lnn4m72DfmMB2T+lD2EUse38pCHnno3q2L0YIIbK+kty4kVJt+oZDqwRfYWNvi
7H2ZYAwYKLECF962Fskfp0+fHCaW21gWh0KQcE4IVoWMxbsUqbdgRyfmKp+u5QSBATHZ96gIIGtW
ecCk42wtMH6oHqG9yRuljZPH5Dt7zEt9ocW1IRYRgBGWSwmNVJpHL5UbmPhAsx2y25CBX9mupQfV
QWsbhDi6rYhLB1SelVKALrPiEIf4Js8itdXi6cDzs80WH46ERuhaYbSEwP9UdXPTcmociKlc0cFt
gtE+Bk2cFttE/WH3wGlTNU1+OcIKzGwigbDYrJmmajfOKAXkOszPZm1vwMNM+iHfYyJxO7gTdfri
T89aYlx3EWkX8/id8R+ync0+pMbUYszc99U3tAEGxB4uy6lFNMYQtvlbkJrBIgUPWM+OAzvytdcy
LYr4ghC7cc8v1vuoPYzOaki3cRHadYzq2WVLWFOyqR6wFLmLO4CLnw27qU17jqMxDVi6oLvyO9Yv
Baor0UKbgfMYJkO1ZZv2IZ0dCOKHXkFOQELHB57AA57kRY3GHoPZDuXipR5+paGT0hk/s7bMiXhC
SiKi1TAWUtpA0B6bYttpyweDF6ixiIVqCStJDg+zOV7XBbzF9fdFebpfnOUtTRlfjoykmLob12Py
izIDQpH9rvXaNxDrwzqi5FFmF1yN1WrtILFKs56PnOTEX6NTR4PY4rvpIuph5yI1j1wRcGsSI5TP
x4cReCMa90OrlueZ3X8wdR7LzVESzqtde8l4xll/VzretTC8V+CWfL9mcZPgjupG+yFuW5K7LB3G
n2QVUg6/pREfJ+hMXr34wBL5K9uFum9xXVbGsG+N/hp30UNriGNv/vZR8Qnt66bMnaeI6R2m7RuL
vn31+0aw6hFWvrjxeDdPJwcOIsuRe2HUX20k91HZYyTPL3ad7Kb4yQZzyod3NZfNfd8QLTScC7bw
4LBXq1XZmiE4ugs72sfIdY+ZZJVA2Bh5Z7n5yoTrnq86MN+EW3+aac2r4SWo8nrty/KSV6zXkH9g
IHVXKnJW5op891aBmtZ38EAIKEmGsKfcxIMQB1YzQu+yjv2sbpPUOFpcpRvQk9jvP7TB+CJ15W3s
eWKlCGTNkUQZcltX5tHXuJ5lhFGhP7kRD6OlqzOC3bt2lU/Ro1yZevacGsAkXa0iqHyG5RyzQ63M
6a0g+GCKWGDlSHQDb8o+D+7CdtTqGOyl+YvvYdPKQB65uDvA4D8kOUVDp8gLTVjSbsY7ZESwms0B
uIdvHlsozJuCxzAgwealtedr2EHlRunRszuDLgc09TnF8y7vSIjs4+yxcRnnoFf8JtzO7NMv+GhH
zbYvfpFdC2JH+Ai824SoTL1lB+3GDJewnlJQAM3OPECxHPwm/riyKl+S0cc6O403dkDWc290fPwu
WRYot98tTPOI5lJYEMgNO4Lo2hRCQBVdErsgxz65wsNHkKRDarnsrYtE10CUEaJB9W21FRStATVH
NtNWVgVPQR1JEqdnBrG6dkUqlbm1jOHZ8PLPxIW9b4zYvXVm4n0r7ibvM1r/Ze6br50PJti0XjBg
9RuHP163Vrhh75yFBhBl/RmwdlN38dpCgya6wLgbvObKiTApc6Ja9Db5fQOZ0B2A/DrRu5FCf9d4
k3C0B26eM9dmYRiOdrtruq95sQqYQyiMh9GMgNa/DLVTBzFw0Y2VMfXu0uZlXgB9T93E33TYRIn5
1Njae7u8+NqFKOtvGbkXO6NVV2BhF+MoGtXjzHY/wBUgc+lIaOqX1woQapgvZA4OKaQu1jhVAqN2
/hjt2Qjt2L5j4Yt6GvIa+H0OnSqDhGL5L/h76t3UsRiwJNzI6KpGSuLMDruGtPzG+eRviPOCNVer
8zh6nMw9nGM27ABCaPUlwuaNQnGhwe1noDkipMQ3ohb/deitX+Yq4NgqNyglGCY0ZMx37xo1M5Vx
refBmaHyrqCdNe2RVeOdTLXnwYX6hkMWYnXksWMY46BPTNYwxirVJGAoiZK3pmfq0rkemT7Rt6cd
jZocRBy5fajm8o63d4uKsQzjbF0Gq/xA+EAHs1yxuOGAMIHQi0UezVSGcYfjZrDxfRcDepzcYzVr
E//MI7/TjOk2Lfla9D52AkS9aM6bk3LTOfDS5jXp2BeT7/huGs2DMeRPk0xIaZpK4BCmB7DtNJWI
JVUadYFucdSP6Gy9eU1S5Ba0E5K8VYPmENXolW6M7X4iwFkjzYzhSMoPpSt9YwwgAFSOFIpBj+Tm
DOyIbsBfzh32A443rQztbQa4l1ivBE8XzIWe4MXCdK+HAnYkKKdf0U0HXdQvUwW+J/JXTaV71kxx
XwJvgEP3lYO8DHDJ76Z0MXZRX1hbX5OfulbzAk+GH4JqhX9ReQcrkcSkSrWalNAItQ1NVU/UbNbe
d4wbgmWGvlqkA4oeOQWxb3xUE/uIaGZHAPoQ0jDG0XS9MeWjNsAttNv+RcN2sMEioSFbmHy2bvle
00tgnzGDIosIFaY36w4b5t1SFTEh3vp9Guk7TbdeqYeyjQtkZ0vQ28kwGBB77SQCb3GCuCm3sceR
y43HpJJhbWRiLFh87nF/rTUnC/kS+ecCgBTJ8zjSov4Lr/wSOEQ9GtoUAjf+sjv5w7V/nDw0Xuu2
CFo5S0P2+c1SnHiKV/3ywZ70ZNeiagZsjqoFYr+PbLfVrtKWvNJGtw46uFKBByCUPYfYusloBx+D
9MCqe/6MHb78fKTskD/9Gj8h6z0FwQDH0bhHdLtjBgX/KdLhKoPUpYa8ape8w6OFlS/L24eeYPtw
yFt2pkyj498sSm6WVj5PUfEVxc4N1mcYBNMjlD3EUTnZErMTvwvjdmJHSGYQzaWo2juq6mNd6kUw
Tw5LN39b9fVtV7CQtKByp9ht2ZxRsKZ8LcY6QC0s9zij0wtKjdBdR+ac8mTgEQSAcb50v/zYeI6x
4Pq188STT2/ttCY4rvqu8fLHunCIjk/QWTdGe+nz4kMnBXxTCURbnoJCVpkUqzNnVpwMj02U3dJA
8fg1JHhk3nMzuV+tw9JJi9rtwG16ShHVdkW6XOJk/Kh1fuZ27K/hUluHYuqBXWba49Qs98sMqjhe
Zoz9zUBMoFP8prK+9CLPd6bToF0xwNUN7YEko2dDAYLXsv5dSI5LLt/Qhou681siA/N+Av1ScO0W
EVv+JTXToJ0Nm6XiyJlrI/UtI2y6ZSyDrIMUV3a4seMaO4uddptuBNLMusQnqUUPYrC1m9zN6303
VV8pOu4rRRZo+z3LzAv1mQKg13jgZyMP2CMWu7EpS3B8NXaUmrlBxEIlKJG4B/pop/sqIvp0hrng
p7rHHZKVoYlZ6jBHb5D92UiD18DVwMHRER936Mw57Cm090YiHyV1/A42BjDWMrlyMiwoDR5oApNq
asIqPxI+cEpm6NAuEAyOWUrm2A7nKeFpimoYlUb5MxmCM8m6TD07AZbAX8607q0LMFhxJu7pQbWt
LM56tWg7VVjfDEAOgP7R/2sHLfWBEAhIsfAxsO5YMT2ko35RRlPaaIQwm/h93SazX9wxGDvSKlrX
bLe+yeCYUgkrmLCyo7Z16mGL8hG6Z7X+BQmBNIDbJwx/UosPrgSvGlj7JfXdABvAT+90p2wetL2V
z28yMdGXW8C25oXQgxoqlxWN7DfZ7xsl5DYC2+W23jojdvrGaQ/jQilQp6UIfKkHvraKx1P9mgDG
N90dva1Tlg9aFr/X7cihl7MPnsaU6ZDxuOjsg1w2RoFC42eJV320Ei6ydt56qtsPphGfzA7YXJtt
sbhX15DHAdzdZ2NaPVS9defaWXcSejmC/a2DcfStI/hef2OyR3G06lavSXcWU//d+fZ2LsmgwoXL
vNzUEe0At6mZebClRxXgpniuppxNURfXoaw87ywE7gkeafdk59Ob3uG3dmdb7IpIcaGs3Ych8cyU
nO0U397OyNWhidFMLn9CLSr0ZKDCgqrSBVJPCBGqepCTuIpFVR0jFtOzXuX7Ho7bZmYc5kI4vTIF
vni7IWEgn5oPFYGf7AftnjFEehEN/evSlFeGk8LM9Gn15O86ZjxV8/iMdwcKeM0sQhc8mOOgEjT8
mP9sjG2bwub/G0MZpGngTNY6cVQIdc2JUqKxq5PL0xXUJHlxb4dVwS3oIz/imIp47zmYXMhIpBRY
7N0cLO1FR3jNuxfXUDaHikhpRttmcVDOvG30kfAIXjXcskvYTIsJY1XjxbQ99HKxfksO573MnR01
PoxbY9c2CaTpggXyBCSWJXS9+ibGi5bC0MRsv01cKz+10qamjKZQ2pq+Ie/xAkQQ4g+nS+Z0j3DK
/EBvCW73jOp3XnPYB+DqgdZqOzvBPq6cEQ4uy+iKazlgHQriP9aeMb7XidMCD6RuWT0NrGY4nlVz
BZ8BoFUO37T0GGE2op03Bs0PPS1p0RFHkhTzd7kI3gXcdqA9NfIXkGh4jEMDEntI1vTqYUekw2sh
6CxZqwDbQLKJUeYp13pkAkVO5VlEWwF0JMj4uQT0qA3LIqJHUf0w+TWDXWXZVUgbq20c4b62k70v
+b1mTNSKH5Pyzm0ZDBafjA52NchB89uitjajNohDwsggRTG20f3qpPUUnfZU3k2Z8TOuyZs1kDiQ
MMD6kIPPrgukL7JAtiiYJtK6NSMIWeK1mFiSN7weRVnN29rsQ3vdTjFN2i0uS/PCd99y3HPF7JyK
5tn1h1f4IcUV2T8Zsx6cJjXbx2qwePhq7FS1Bgw+jz8oy6pSojEyGTBktfxKHXNf5+OTtIGhKnKN
wkjhUNLF45+hRD8i/WiSctu4NDF9qx1KVT9MGEYYGYE0FU9ewVI4X1iBF/lkByMy/U1ieADg+CLQ
QZ0Qg96ZbfUjlrPQqwNHrR04ToPKfBgwT8kMpeVqd2oDcnDsDfg0xgOiPwAxfCYdxoS3CePBHQkP
yn7ieNRoOzRaXR0H2ErMFfFibCw/+tBJZpHkntUvvZ/G3Er+E+z4r9kwUP7w/iOTH3Zt3L2zwo5C
H5zrJg4RICKFqYyIYxtNonTwvLk5SJgR9u10x93LK29I5KsFDarxpc/5pwd7J8A5+Z35MaY7kGM+
RTxn2rhHZgxFRa25B9XBjTm+lo7GxajdwNb4XcIhNKBMWc+qqoQ77uyHwsnComy9QC7y3ccQPLrm
vVfl71YDlyK76xf7hSIdEm7UfhO+/mTkcwfYM3kiDam1HA6KYvpJiv5VUBPCrU5pYZqHWLk38PB/
e1P/HDOcyOufnMTllznHhxImGE7jlfAA0nXJRjC5zhcOPiol/XGZrfvV2JYgy+Milhjh9aCuXBLm
oOUxFVrDwroHz0pf9BYY05//bi7Kz9Y2XnXO9w0S0l2pA1v2SXVZ0a+HaaSIMaFy0fzYSCJouCoN
BVOeY06z0ho0jH1k3Lnp097fWCgAAW9j1AM17G8mxBZ4IupYmWePYYokJjfhmJcRF6sYd2XaV9SL
PqIBiIFV89wk/b5a+ma7YCUJieBgzpsbuz5a3pLZo1uA+CSqF6jV+I3sgcNzvMtMwMDI3XfN0jyk
efRJ8O47LJSbsck2dacQuFdjF+qcdxrdHgQvUItOZa4DVqTK3ZdemrxdQ2RuNCf7Smgt5sh7WEbj
gWg1EeDjjehgycnRmcpNygHTOuQhjhbvykuJcje/gKS8Nxn3aLugqY3lSvBUyYklU7EpZ5x+nROd
UDESK6c+YTUhvTDrfms3eFaEdW6ZsESdVUBmz2JY0A7ZWe2xLqLrrtrrTCcJpQkZ8+/q9dcdTf+U
xH+Ys3qs+/qAUxJZgiCeakLzbyhnXw0p6QQ+4jaTqYoj7d+R78HhrvfHns/aTAmCKdAM2k9F3xIC
wriUZJjuVWOwT6Yb6rx2rN5aDx3v/IFn7FU5W1Uq3qQCcmKSxAyvmUCPsftY6akeDp5xAo7GRNBk
TWVFXJ32H9K7T1/V8pbH/i9qqI+mG04R4wq5EGI1xHwZs6WA3lqfzSq3Ng2O4ME8jMZihVRVU2Bk
oBdZUMuxoTntgT86bXmXl9OrHSE11DkKlKff1IbfH4XVm2FVzicn80+L1dGm+eTO0OS/9TYrcUmP
bUEL7Cxq5VlDrR3p9U3f9hejUFaoxDnrnQQL7KAFogBgkbEs1CyC8bLk7P3BUav4e/aRJnT8sEPv
CdbQuJZp4eOjUyHet2sSRY3uSlODtZe5xxhZceJUFRJmIrs2kPRul1QH/UzBoa2Di3pgW9D0/YeW
u3e5iPuTIa3tuKCzwNJIHGqpvtOJoVFNJlvQt1lCnIT+blfuk6hQgxVtt+UV4YhHNm9lU0HN4SU3
eYsOdswuurTsbTJ4aK6zCTAqm/NOGo/4lSn1KnmnD3z9i1TX8wQguSKdKeleXD26nzLmLGZj6AGf
OW+AsamasgqqMUsol1DiedRQdAt73WmRbiA1nzX4Z6TjUBlBboyaQCZps+OBAmTnLdg+Z5xDBsZB
KIehzLQmTFSx0xzu4E7YpMgSpoHvuNoOafySI5XJJbwRv2WoxIEFgDt9643sI7JmA2209tQ77ENq
C3Sn9ITFzz5Sw8XpVk3lW1Xod/BBqJddx9yqzttQV2dHTs5nxhWNZ+OLUU5MBJFNvswqoxf6ECTE
KOMgSKhOneShrO3PGUdn4DRDvasGsINiAJeZLCXS0hY0ZWz5h951fiDQ5fRuOYjFgl7Ri0VgmnN5
SCcNpPZA6dw1E1OQuAKDTidTGsPKgJwgf0XNs97qbQjJYQmkJB3J1b4Rg+4B2lGXQicAV1WGlod5
3Pfy297vPxM2aw1LLdLvaMPjUjBXqNqgVi7gWH1+mTO3hVyM+oYogK2dk54DL2JLtKgTOEZ9MovC
DLPmLUkU1IDR3kuJeI/BK9lyPR+7k+vYoSvYoR9tdpvsmoHcysrO8rORWk+5MEMQOgTclPbEfiYh
Yspbkp11gThFXPkiv5dFXDfaMhxjFDxNw6o8mZh0+7RWFk6jYozPJVN62kvM1KYWIdeZ8cG5lrFx
VDNxfhjvBWvBWTGVhERbBYB4H1PNv5Xa+ITT4Tnr9XXHVoD5RhuSlG5P455OO6fYZ4lVnDhXprkP
IOrAFVT91rJqKsIm/ZIOnAVJ3Kj5qrfxk+X4DMNa63eS/ScZuDnPEmCPCs5THHHi6/h9GN84eqA3
PtIzBFLTPLzYlLqUDvbdCMOMuSuPNwraYtPJnrqE5sqNpQoIizliABDHGl+/6TAjtH13Cpocbh8J
bAjdElw3WCjA/7IUrbttgfpvohDH3YvmCUD9ZpanMjGiEHjHZmmnEhWutkOr5m+H9suv5zdvqtNQ
q4XNHpRpbGrqe8/2k7ByxjWwCs+cKK45mn/NOtNC4EZzuWoMTGati1I/1G84+1GQ4nMLoqj7WOqB
3qJQj1kT/2TLiDS1fPMFTD0K5nhb20xXJs/akgUgz5m6mxX816aIDzNpVKdpITwwisjmhR1+cv0P
UQAWi+3hKh3FGU/Se0b6FW1Lxgfl9treySmyyLc+JYK30BCFSd+wWvkpLiqyJcLOQ34JYKwQDzFC
Mg7tlmxeCK69SU5a1oQ1xdScQUyv54SR3fzWChv/Y5l1LDcBgCrTvLLl+Jgt8Y/vr46+pKOsrnnp
WpcljlN4n6nN3gP04gs34rjNXP7wpdRvi7o9aMtiHxYt/ZDcajupit/FYrJtLnAiig4rj9AjiKZW
o+3LGcTtHH+pjla4GvhTBse/Ey6iJ/yH3JjmfID6oe3pkuHGjDe19CFXkmTc0wkzrTDJcErNex8w
/WZqHPz7GVG/3Zer+Y+t8m/zAUujXmVnkzUX5vT9EF00fS63il3uNgYiOC3uM4gXHKV0735HzuhC
EjfCE2KZpMWTBQGFSW4ntypD92y6PTPABSWm6b1L9HaNGpJrvIXPKemXAHpcYLbElFBpvGWO8WNX
3CFrYojZc78JRth4GUbAyvSTWd2cnCW+UTh/TtyN+xKl4UYVMJmYWQ2mzoRdJxoIkDbjTjA1Vku2
VZZeefkKckJgGKCLjraRt/AiNPl34XnvKtTrktGhGbHEXqwzTjcMxFBDCDwY3qtm26GJjHu7+oGT
SVppxGC52eTWnRAulgkNzf8aqtkrvLKpnO5VFH8CRGURv/g7MHZfcWkdgVtebH8nrW4ITc2gOk3W
DWPQZd1r2tq8SyJ/skomWZCU0/eozSn5dafZTcrOd3oa3bgZkhxbaviOE5gferet15mXOc3F1jWq
JMRce0wSf75vDH8f9/VyqtDHuwapyLogG6rn9SWlZdeA2zXt7K6SJXDm4wx7Y1fpztlZ5nvhGsWe
fpXIE9owEx+pcndpzIwrwoQfZGjqg46QmWDEprlTff+d+CVvjzN6hI27FycBT5fkAwF9UDLsBN70
oLnNKR6ifj/I6hoI4HWkk0RWgOMLfekwn4Q6t5zsLvr0SkIgC6G9QW8P4xhOqoNfOcxE+u6yAWxc
8nYmLd4WE2rTdMjZ7INKol7kQk8X1p99d47K0sMwoDaDM/Z7WocjUogqFHxZwLcRw6KPj+qIr9t9
MqD1+m2X3Nea6wYjuvLqofBVHI41q8V2GncgodleRjAK4UIM0TQxTYgN8pZyjXGKg5s2bS2Amyl+
UyAmjNwd61ASF0cbyjRWKaFdkT54lyXDSKxMPrHDI9CSv9a49XufWDry2djUk0Rdmpekhsw6jJhx
OqJu+YzxHDbmwhlwtmCcMrjiNF9qZ6/7Dd8hbxg7LLRcnrkz2WyFyiqBp5EPXPRQS+0EC7eLWh/b
Oz5xiEHqSkDZIHAV/9HIdUbA3BK67nLMqvS5NDs3QBLZbG0QLDi9xRiavvdeE9R25oInnXYViKgZ
g1PeiEvWJ+8unipW3HUghtaFoNe8l0Xa8g5S6DhOts+xqRLxB8/TG9NTlDpXtQONxMrdl0Rvd5Gw
9hPBYqTHrCg+Ehy3nj2vZGWDGYSD9SUq+X/nVjDRzuz9paMOYCCGu83sm4GghIV2yu5+MzZmi6q6
vUpWnKpRPBk+dCSoGrTygFSpmVChxT5fgjEh/jGbSW6sVr3WZQnAW18eBHw+gk6yZ78ZOSb1+nqQ
5S3n3isyKW5I7O7onmuGac2JiPqHuuOrsIh5FSZKaqcUh1EfP/pyPpRLEwezjxgkquYfh/9nKGm1
Q4OUMh51vT7oVv5cKPaUnWt8mQ0jd7fRb+y2ec6of0MrFwdN4ZjsiCA0Ex7H0sGtpBb+Rh3jt13h
tYe2Fd6mKdb8aCf3GKJynQ3iufQ4cTWpPVX6NATDSneCiZKSgQatIMeJ7OdH2Z86kmuoQGT6UAjj
rLvaDeEgP95czMfBXxIEFO0r2vgv6eKFTGR+qskpLmhbpL7PY4at3TSepNvfxVV3qk3apskwyiMY
ln0hUFPrnpEQ58gSGODNMa3UsiV9ms5fw+M7EzJFzHoUUA1CuKl8b2Nk3ZvwOjeMKwKBZs6RPq+x
xNvfzrMhx/4kbXEEK/nSu+x2HO56UqT86xnb1ta3HaopUV3SnsBN1+OgGLWDQmcIcjT5rHv/O/OK
38QBHd02y0MFszZ3phdVTKzAeasIemElzXETjnr2HbH/IlLtB3rNclQc2+FgD2wA7dtKd22E+OMt
WslVEETCSZEvnzF9qodliNqlu23GlHuInIZQ61lZz167vrRkoNYxSace/yqbSlAR1F0b3V6S82AV
X7Lp10SSIQrdFrk4IwjwSx9F25MlrjBc6S8ouYgQ2suoqY8TdBl4OMzjouzA+7wuM+MTuVb1DhtP
tlsai90wwKAgHbP7XFmAtrAar17ZQufiQbENvVXfDQ0+dRGjWvEM44PSiOX7MjOWOEzmzPJ1Zrcv
RPy2+rhIKMhZ2wJFlTlREhlpabokGan1X8k7CfvKxJCRMtDs0MBgRIDpdeh0epIswjGu2FqeF4uw
JKhEj03leIHOjjwwpxTwe42fgbxXhaguaqdwUqSVRa5aLmZVwdDGeFKpa2InkfC4D4BKD2M7vlZj
yYVn+t85qUxc04dFLgj0nCSc5PygSuNXp0r0ZHozWCx/IyjUGMifmkTGvPd09VimLuNg9AcOpoue
nrklBwa7eLSAnTDwr5NnJ4ZjamTTll0+O/5rYObfc4p+bvb5L2pfTmGRWlWQa924YTzTsDoxMuJk
EjUTzWGZzUl71p2xOoqqP6VOVrGoLeZdT4OYEu8lujiDQN/cubXQqI6kSx83bdOpPxXjOsrVQBcX
kswfmWYUWYs4Q1GhW/dLPj+6Y7+RDaqistthRyEidimyLWhKRk6okuJZ1Zcm5lS2pgebRWUafblm
+o4xBW9wXsoQROlRRgyiBiXLU5LRJU6q25pA8u6dtDzoZf5j+WXxaRfLvSiV/u1U6ijy8q3jjr4j
tY+e0xvLM5CLKZr0bd9Ft+wRqkNC18GjK2hAu7p+7hOgZ7r3bBY8vrPmTjt9LCEEzelHo+V3U0nD
7tZK0K52xJlOjrVlYsdOf7nt81tyCaIrOOKfSNVCM/egi3tMvN05/kkmmN2GaK9XeZm03mW2DJtq
oZ2a1PABOukFIENGJsPoERk7gYp28cRXvf0UubjXl5rJTrfw/ia1px85kV+codZ2JAE/GhlU4IHD
G4AJvYoEUJiwoU97xmstzMA989g5YCQixGBsIz8zmR3i1KoiMoAk/Sy7Xs+f9rpqLmURd1fC1nre
uSJHXK20k+y6ZuuORG3V7GmPQdVaw7U3lLe5C4uWcdN8tSRM7DQz++jEwOVlS/J9rV9lNs/rSZZW
h5nU6p1hEbk6RvknEgBFCMcoKL4YaO9gOcdsAudNVHTWFinCqDz+pn5+8UZG2LPefIiKDVCie/PB
o1mYTaLMmsUl+X1Qb11WRdx7aXltDjaJEriQy+6rNPVtlbms5DwVsMIA1N0AjmOoEMRQan232c3G
8IFYad3pssVTqHY2XUHAmQFjHqkOH0TOynjhuIqs5LobiC3TJNzxqpvZc7VbtvqcE+khWVxvV1Tk
IHZlASKj8fatW14sZ3yycS2iQ+QhjyzqOSq6cY6Zo7dP6OUlaI8Z1IgT3VdR8zY7N+U4AJHDa7nW
m2dVl+eGGmyprQOcLyP064n8wpGhZ40676ycBu8+R3bcip3ntlAtB0q5FZ3h9YjDWk9D20vMphsz
hs1mwsJTBriOYGelTclp8v1dUzbmySOArW/XRUGybgRWfWBkBJjP2a43Dh1ESxpdqbX3TYbgRTHe
ASxKNHEscIT3h1wTF3vUj2i3tnonLp0lj9wu81U3UQU1SJYkYiEiDHamW3s014LybUZugovwe1CH
Vt3lMA8LRo4a/ofNlHl3GV9zEzEZAXWnCGwDAUpIWY0tONvPlAAoUEjeirTZ27ie/YEQ1Dj29hd2
0xa5KE66dI5QnLDIGdUT9rdb35y+1x9SQph3RXab18aLZcuH2YseZ1SkXLjHOl7uqih+jHv/abC9
szsDV9C5G8r4Mbd//Vkd7CW+t5P5aTLiZyuXT0XnPEzaRtjTS9QQn5lMT3npnmX/wLjhOC3ZrSQA
JPXb6zmzrpbOuGL4e9QithKCfqJ1D7HKbvX1SjH5QccOfknx0cr7tu7OOKm2WlvfaJF/iGX2quFE
wMW+nd1/Z+88mhsHuiz7i9ABb7ai904UJW0QUqkEbxMu8ev7gBUTX/dmImY/G1ZJKpUoEMx8+d69
5zL2zV4suz9x+t92wBZLgiqc5BvUEvybmnmHgheoB7Y6iyqOrGFINQMZvjCw6jHN9Dr2zLBIufdD
5UCZ/WoMwaqp6TyT/9iFax+btTlS7+rIH2kAbTj5v8OiuwxmexvZlqYFgYFkRUwvftAy/Y5T/5M9
5ddO2HR7s32zo+CEQIShgwPvKC12Jh3sJODNCt9xVanjdijlQUjlWiaER1U9+OmN5WHyIImuRSE3
gDZSV3b93Vs7JTDeoc0dzSrAeBsuYDShUxtXw9DMQlhIXiT2Ossx8ch4IUHmu4Gy58SWmNo5NdvP
2Eu3dh0+inJ8Izh73w0tTb/h13H079rWDqLhJB0ZN0rreiQyc1gHKt8ZFDtIkFBezb/WpNRUrP2A
nTV1hkfvKlelIJnrQPKSXZGqruQHkTS7oJyn6juJR2dSIssXzbQ/oKI+wrL5SkjjMvsrgpmvjPNe
EqM6LpPr+AGF929elCfAQENAV6AGicpF4S24cAMyNhvOGwGZW17wJgPkCHF3jUpvm5XRBXv6ajTT
VTUpZyYvn18iuxXXAqNp5G+qpj2MpbO3m25peXId6P3GH/CJBSjnnIoQsYtDEdXgkDPaGp3JuA3p
ZEKUWUXTWPpLLbwjO+FC7eZESQ8vpR5+SZoBcGttDM8trTftwYj/DP6dTvp4swx3kaTaupLdLdb0
s6iUu2LTdmPywdcfriUfLocwhZdxGLq7J8+erI6FNB6QfW7TGxCt2qnVcZvrCUbS7qo78pEn+Xmw
/33dQyzlb9sm2w969WGdWhPMQ56fcxlfu7h/E0l07JJiA1Ttxmlk1usIcAAc15q4oce7hvl4Txv/
IhlXCPMIT2U+IPwlAO2uJOqD+G3Tbg8q4FSVWCW6BIxp7H06RFcZ8uRld0THdSTzgmsmll2t3Foj
vIa1d1RT92NaRtzOZphBuDHPfiAipIzuUR9ep5XEcwfScmamM3ft956Q5Tp5661sG4hl62K+b+7i
d/QQmZB4yFuDOjjtj7I4C607oK13xdnK7xxiDn1UzGu6Tok9jEh2aDnUyyGSexXPfZPE56GNr5Ui
t09RXxy9FYF2DrX2WLXuR03PzC3FRjN5TzGCDM/KKR2XUKrnbiuv0zI3/VNmW69MgO5G190rpCHE
AB5wj1wrAdOAuYitRlcbxVjQBW9l/d5H/VGzWRmb6MEE+QyZ6pim0VvsmQez+knb9hiG+blz5Bmm
8fMXEyK8Gop5hyRnZ8pxej7edD07+pRUZXl/E2m+NTrGTH167otb6od7I/4KZb1tpHcMRfRmxMEx
E6zR/CiL3yC27UVRHscxPoCkf1hDe2xAVEwvwPT/Z4Y4EOxoG8EVJdEOHdq9N4ZHFUV7AC+IquN3
QwZvg43WmF3vM7LtD8vqb9MdpXXuYXD+yDI9c2i+Npl5MmVwdVHYe1lGFdhdOfxz+EB1xM0Xkeoc
06d2/OFiuO1VdflZrX2cvpbCdavqr7ol34MnTvT5Iy3Gy/RLjWZ05vgm9Aqmxnhh5Pgat+0Nhe7H
c9NRnQ9d7ylhGQyHb0hDb5HjfFRReLVqWK/tWbbFd14PW0f3b/UU1OiC7qBzTfdPev1CJas+HFu0
yT9G3C0zL6VyD1+npwB1ee02+07zP6Z3FNfqqLXao+v617RdxV181DW5K6uLMLpbX5vfTgTcROtu
zAau1hivoawuJfqp522jdvfp7g2sYZMTvTnSwXVNBR9yc0PT8z6O3TVW1AeSmo8CcgppMOcqNT+Q
a6wGgtq5M9kgkpdY+ne9yM4Zb9Bpn+zNbDX5ExLekWXcX/yme22b6GoFfzuWZNMI3kzF2pKIOJu+
jcHnc3vNk+C1VZtjX2cHYHyzyZk+VMm3aSSf9cMd64u/9GP/Xme/0seVzG8IKPYS+uIY9fx0q70z
PDxO4j4GW4I4wIoXz3G7m6rH7y1vOcW097U8tV53V+rhynG3YNAWDs8yZHpaz5fRQw0qsCSBkV+g
rOXn8wXPf3s+T4ArCjDjUf0JoQrQQKDO+5x+C7vJ31mBLyb+fTc4MsS/DUHwGpsJhFP1kXFTkCiD
2ru9N62PYWTEE1/MvHkqxN109FPNulVNA8ZEerfBVXdZuETgvnZrvsOhxjJsVCP5UuXLTnE3g/A+
bV66Pp2yFkadfzel+KNB5Og4P9mcqBgeBW9GZi0JcJoHhnIVQ058az8rnBeuFvWtWBFacnA8e2ko
6qEy24XlBes4j1YxNanDiR0wxj4BcoWwYpM5xY7xx97SxqWnpPCVMqrK5DLt7DVWTi8Wf8KWZPPI
WfV28KYpiKYUzTz5Vj0LSujFzuRkaYpzn7/3sfbTpgp1ks6yWL4OZv5t1cNbZjh/Rd+dsvQ0KN7V
9sOVahtAMLvXWGe1Tdx9abgrswAWwNBCC66WVF9s8s982yHCLX1vJXGs1bCRbk+SGUi0lnoZgyqF
vVdC55w7Ay2vdly7iIvQsaz8xtx3Gd+A1MnJ5byy9NlcIq+MfMnaYM5yr92PaX42QBwVrr13Yu0Q
FM1expvaIeVttE4qg7yB2Mozm0R0pIG6Tv12j9lnP0CXb2hUN+ouUhsyTC0Eqj8lrA3waNfUevCu
j05VtARoyDCNbHtyksygIj2wQwgNI0GtVipEphCxjEpbkhg+FFlvQRDt+yKb0ak7TvI/39WZzfuv
ms8AWc9QS+FdhAtZ/WWGSnlpzfuAEgatp6oW2ypStwN6ixKFZ5EMy+k6TxUlskTVC/bo2rfQ3EAe
eywHcmt1CVSWVeRa37EnrnYbXdtYXjAbIHktoSKwpjEI78pTmidnFxEi/jCGOSOqznAK7WKUgE5i
ZgLYtLs/AXeRHrMitd29aLobSPSXNBbz0hOToFmn6wFbj5joih+XvGcS7FdEZVArUPsHeejCfD2a
KMROzkcUOKiny11Fa2uwvb+myLcWvQnb0lZQNhDymDPP+3H2U+E64QZqogB1lrNO/RuTvzupKxtn
FXsH3UKaY4ebZkhmKUNKdBq0EvyZxztRF8VCmZ4lnycJ9YUM65cqBphaEs/eXUgFmzXOsGYSPNMa
bi+eTIBPJNHvOYDihsZBhkZX4azvZHTGIMLwv87sZdLpS4NswEhGtLBdgND5OtTGQ0fz1hfuBpPU
IGfg1xc6cQyNxBKU0JnxQzGvgR2LU0nOsRsRzuXLOXlZOx/2jBMos3Jwt4Hl16RpYtDpNkWmnjCI
bcc+2xhVuCISYK4RdtCH6abRioUply3qPRSmi6TSmSsiOxQLeKHLWseXQyItJWmv/ricwS3eQB2/
kt+wc/8YSFxRCnCfInX1jIUrry5sQK4Af5vq5elVIGiQ5n8NOJ58HuEDbBvelESsHE89eJ6/KBaD
6m2j0VrSVYBansLH6cO1YuQrTv0feTgd1cJLRopS7F9jpEwdjByn1R8DwVHDGWX/h0/DnFNWCUiq
dZeOurN464+FPNSCzDRYqW6QnTvUBWWtMgJ8pFW6iWOxmu6CVFUOrDegJYs/vU2rBlLedjTlBYE8
Q2qOPNNk1J6sI3I+3d8eJWdSeNtpw2vQYAbgaIPB2ZCa8BL0yrL361XNXRjWVzcpmejE2SHQ2Pl6
/aSK6OhAWYqr4Y+vegyW5VbjWRe4Fck+c72ME7pFCpK91ziuel2yxuGB5/ZU+f2NgckZ5hZLoHqw
yh6RKmHSJmpWVicDx85UmlYBDY6R3ETqUAJ9py+zo88tgE5Oy7aG/SVzWE2zYClxYMAZxkHIQYGP
gU2u/JqXMe+XHWQXO16XpnLgRPIS73t/kcmALkd4HOxxhY56UZfD0pdEftespuCx8ElNLiHcw4tU
pHMlk8QhQQHmYiuOv+KteWSW3rEYTJJzW35PmgqJkBFf8GraCIcouUgIXRLo4QCjdPDCnUK/L7zQ
EdhK8xQQGF8USPiFSxKts4618hTFxkl365Xqe6s4vJVMcI1gaQVLHHSLhoaVIq69fxolp0GrXEll
XNlj9UG21qVk24vqTRJaewSedNCgjwTuJleCVc2XRHnQuapQnmaKzdIa4bnsavJtwa8hDDXiei6U
euWDXzMye28zGO8zk+5Wv9CVZENUCXPGcB9zCeDK56Ncg6GbY9t7I6sVl1C3jJDIT6c5Tizz2HNu
jPQf0ZhsWxOlyPd0U7mVt60QROvWxh2ygwxhHSFHiaX9lyz5HjB8MOgLNS/X2mAsn6dDs7kFHGWS
1HivSBtronClaB++H27MPl+UFn08fS+5VfIphhuHs9V9ZZZyIN1gibztkNr5utqoiXG2dBzIpkXo
PStM2y35RkhsDaY1lh3HzyY108bJvFVWuZvpMjW/8TFVForDxdNfiKh8eV5yfpYwye5jKEdvcU7W
ItbR+fQkpYKAOPZWdBxeuFc+Wz5nwC8asFTSoF76tY4liiKAP+MIWFM/LN3iIzX8pV24mwGMoG6C
qFXNpRt2l0hp9xWeQzpkM9ZWJgjmMjJN9ri7MqLECOWcnEPyslAhTpa8VqWVUIK3k+uu7dZhtOYM
yTUB9DWt1SovuqeSjTgyCLKgwsJADdHQls+rIeMWyWa+7O1wb5XcwR0ZoY69aYJ+7boolKIWWJC6
SxvnmOTpNtG7e8kYLhnzjQOxLuGojEmf7VrfAcpDMeyRZY3YRhMTiHcJvu2YMhpHq7gXYN5CMf40
dc2/y+jIRI/pTk5ENHlsTmOZHvpSuZDGdzBMhLQoV0Qd7seOmy6HwuHYaxRj4BnLnS7e9Z5RVSdW
uVbOs/Db4VwHeSCdEujdXV7mS/TTKzpJ8+mFrhykGxG4VQuq4GWkJknS16AkGsMyT6piLBBAbZ3a
XZVFd8ydlMxLd11LdeWDogt8dw4bYFdV0DgJ2vTTQ10U5yjKN6TKbLNguJUJh54S/EDkbWoz3aCX
JZElIqGAn4TIZsTXmSKtIBaAN08y10d3LXNGppTc7rhvZLGRI8ZvkaLaMivzJ9VjY4XCqIjLCqmK
ii3qXMd5h5bfvxMLhG6/JJQFgJYbLgziddiZOQkQHPb/47j0Cej0fyGDlF/R/yaJTP/+HxjE/C8D
9gaID/gwHjMwG0TqP/COQjaXhuONT1oGlB3or/8hgxj/hbJCtRzbnP5Qnf+Qd3Tnv2zVVG0YsWhQ
DAuSz/8DGcTUXcIE/icEygbeY2j4AxxN12nP6dPX/wd7p5Rsz0na/YJS7ZaaHvqrqOcA06lpc829
rxY0wA2oJGHC+R0vV52b9UVE6NIQ6zTsxsN4TCxz1FCPZ39AUsitbLN801qo90MZFsdQVU9xbsZL
r+2NZWjeDJcQ20o9dNTVL2jipzjYwTlYTNCmVhKTZcV4tMrU1DeGZE5tBi0+StUvIpBfRN3nH2mH
1E4U/kvQ0GmsIZ/cTc0qkaeinuhqtzporc1EuXKAOwxm8kqKu7YYzT9DXckzxmXtFBTHNlOGc9dk
b4nrim0Dze9UBSwHfVoyMov1aAsU41obarLHTJrs0ZwlRNhsXTDsC0Fq1HmsaYo3Tgz533Swprb+
xOJtPxzfSi5dYoxEx1KULorA/+mm/x/FkXfC3vhHBfi5EQLnGTiDZofVPFqrsBsWjefEm9zpG861
KqnYcByI8u3iFQwnA2Me3+/mCEDDst08nzIyhZ0I62GtsO8jkoAE0AJiP6oJGxlz5FM5KvIYEo0J
ZNr32XpbbxOQwJhAjUUoXjuOss08qWyffyunDwcUU0z5BVMhTBTxfFQUTluCdOTSzeXRLqU8NoYr
wUrb1g6b6swUig5GsQVtai+jNpLv/YhzNEYZtmr7XL2SDW00mYojGyfEOfA96yajtkGzXzWg9drw
ljGuP2QWWrqYvCTRltxTpoYNTRlNf/d8aGICJaVvom27qDmceItBzgPjA84EevcL3UWKSlUCt8pc
RaVFD/DD9Oe6JJyr0Sjj/z1NgwMuQuN8pqh2sVfRzizDBOKK5XuAnLzK5iQVi4se2XTbI51BeJbo
C1uJXOKPeRUZ77qnf78NxSuhWJrIzyALiAmuaPDaglBiEB1QvatWWSfMPHfPhzKGdf7vKZhjSmR4
rJjbeKDClFXXXntzk9sFDswAHEaklEsAhdr3oCebwgqaUzhACYxNhqCmra7R/GGzYEYDcpwHx8Qs
2Kbcg67JGGSIYjpP6FzQIiG4oHOpna3qkMrQ/KkZjL40ww7dfny3qz5cZYLcD8Z1SCLG7I+Zs6ll
WK1qJ9w9A809R8vngEwQJVimDkkyFJOb4cdSq2gfGG02qwU00X9XRMnpwvtefRmLyqGlE6LnMJKP
Hr0NzUHMXkrn/iFl3D3++8iMNdQEI1wIrVDmpm8Hh7xoHZz02j3BUcB8EOXQTkhvXAS4VxaOXqP+
Belz6/vemVrXzw8gqUfzTkVBo5B6sacXQxmpvWqF9dpq0G4KXYRnluryw23tz6HJiwtyj193gB3R
TR8BISTpL0769b9f1U2DN8Fo//R88ErnjHXuBvpX3eZxbl9I0/7xYsWZZSUUMS9y6ktaNpjUSRxU
DLBiVX4uBOFbY0caiVJ7MUdeElqf/1JRfGLMgkAijq4KVFMkMaUmbmKn+evmv2EA0YF5UXgMq67/
lD3AcWRP/hUEXLK008HY91qJU4jceM/HPa7aZfHN0mLl3XcaFtbcqQhQK2yPtkidG3elcX7CWK8W
USmBJ0FSvrep/2NnWjMvTTmcHbPa6YrpHaNKK3YyVa0F0Vz9o236o9+HZ/wBxWEgjeiWBP0v+Hum
bjrQ+SJNEDxro3OySDRbBEx4iakrFzAmhoNaorP5dzWbjiaIYH+YgV4LN31t0zGg/e709ZGrNu5Y
KN+UOIhvSmBvFLJQtsTIFWSW40JlFbJvhZ++D0mSLOpQKgeJZutAdoU/vqglhWdg2Wsmm1ir0NN2
aS/f2xGbRBTF3toKdUG1OCIOyNVd2QSIY5PmV53e5LXlst49V+8+DwQwALk2e7rnbRXmr1EckFie
nDKwTGjeJW2rKW3Www8FEFgVax0Mg1a59f75oNu+i0jokRMhQJCBFAEFt2H5wCUR5bKAbMy0FKeY
rvypHlhTncKaEtPa4YBvEI9FAiEJvWRx7LH0oJhGy9+LwL5ldXm3sqbb4kDkPNHIavZ89kEDDKhq
pDkzwyRiwmP01cYZxkvuqiopFIaYE6QXHhqciUZnFqfnzedidC1YkrVAfIPWYFisl1vTU7CbwD/Z
52ONINQI0QCbAbNtpbkavbpzk9pgZWRpfEk4j37GaX6wzcL8bWFzefYf1C3dbNAj/DDCAZtaA4NN
TAeFvzsoy6ovjTuZLvxCrootJ6rPDdGVM8st5TvR7a8Av9FYk592CPtoWCdEQqO1s145IztbUdXi
ZBmJ3Cha8DGUl0JlIGRMr+vQpfgHfLtegdviChTDcInNtMU+XBdHspQJehyVdC8NuWrGxngbwugL
6kj1rqJ9Lx1mvLiZ4m1SMkFOBhyb8HwAWo6VvPWheiTgGHmMEcv6R9W3RPCQwQzjbyUSyzpmY7wV
ctE7Rviw0ELuMp/+uuLSlFQIF6fbVvpzBzv3uhhx+zPvrz4Q2ehTbPqfIiqzr//1lyAIBl5dfYpP
UTA0SE7Etd9B66bziRVSEGjEAx7PYa/pwTKRUkdQ4dur2AjbfT3ExrwZ9P4rtD/JptsFEFzevUGZ
RN7CuEJNsVcIFKFk1R2cB6dDPEGAMQUcKrM6qRlfevwkRUYvquHjqKbPgDUSg8NgS3oS9MZ01Y2v
z4fpU7F0q41S1ng683FpBva72xJjjtA7NIA+tFnXvdauzY7peyC4E3ycKYnguRrvnEZh7pKOzQnw
DmlTUR1tnZB2PSFl41nia+kAYF713PziveXZ2wC23KbQc21NfepR85jq2mybcpFQUiyF3+swADhS
hr3jHKCTmzv4969wQ8L5c70L64BIVqT5z5VZm5bnZjOK9gDoP38oatLCQNHHi6fTnGxwGBMDu4EZ
5tyjRqAX8OsvYhHRL8PF3COc6/c+U+EhKMSaoqnGSmWM50hVPkciMtFv+/ZPjbJINdzyxejpYyRW
bh+KyShHcVM+XC3+6EzeEBapCPBbZPURD3TN3dLa2ROGDxTA38rpjEfUZtZKAxi80O3KfGi0IF9y
v093wrIWBepHEkFC7aq4QruWTTzvDTc5G1HQrdDUQZiSNOgEWVzzyFRDzJOtdgjp1dCSODpJbL25
BRC0qnVi1Bp+c7VzUGsm1s0vDMzoUNAOCkd8DUO1NAITlX+v10vTRr3apNpPx6eLtgsvPaqnF3+s
k22HZYVxWCYukV/5qwa81qIvdgZhJRBDip0ahfJg+qW75APr+dlO2T63E1qcGAjwSixQ4NCTzmna
B2Vt7SsHPTU3fsgKLzg3ZzmWClHDagf/tRoKLmHlDh+po007gp1EW0KT98+tQumYS2R6ba98XaFy
ahtyWmKvmqOiglARV/om9TxcxXkp15npjavc84bz4FXg+ygwj6ZszSOt8p42MPbRJIN5LT23PTRW
zy8vSJly2BHm6dAW97Zhy6gCVOMNaQ4zAO3WNhzt7bNofj7IJplsVXWzHKxukTaYSMk2wgNcoC+1
mtw8kgpXLhvNnXR5ASjToCfNld3gZ/oLk3TxblukHJjGmx/G9sb0U3EyYtRJUa2KOVrDhqIjTqDD
G9sE59zPKJrfBNHHq83ehk5MAEnJBvvg6mWG3Pz//G16YfvRDXfPz//nX2jDzqxdd1MbGnoFEyl4
QdL7kaIPEb9aLAoWSxzfWCoSLUR+a6hwi58ltN6RZgve9cXJ4SAW5URaaGWJk3AS7mo9KD2BWsYK
i+2/OqHqguKTOuMFF6L8I/DF/CsrrdGz5jFObSXu2LWnUyiz7F9tdLMQtx+VgiNQkMVj98pZpnvV
VckkLdXPJm3HxtahtE8vZe7G7qLP6Uaz7vcRXabnQwOsaV9PD//jc41drqMkew9LGI0mt+K2V4g2
sKviME7nyIj5aie0ZJ9KGqnWwAtq61lxfD6glAkXat9Cjqsy3CnsX/82sWnPirLAAJDNJjZnAWRa
NQRbOBzw0wTBCHCBzMPzw5A32AKJHxkhng6Gx6Q+Cb3gNfK9P3kYORubn7qM6vCz0Djl1iWILyZI
0SpV6+wBDHhLip32jVUO5HTvfxGUGp06zxUoEVMHTkAOCTGNx5Ol12vKUMbW2quSyuyaBfnyX+E4
feQkxZKRurMqMKTNrLZtzi2jjj2SQSbMwq5IgkIJFpabmqHYLu4UB7NwDSthKC6J35FR7GLpbHUG
+MlgLf5VXtNrCDHo36ee3QSMa8VKsRObaSAxtEaLKiIIss9uaD554fo9vtz65htes7adCWI6tPVt
1Oz65uKdjttoykCLiquqAuZ00frQTSct1DV5Gqi/OHs52mvptBpHAnWeDV2772y+yR56saoYz16Z
BMJDpwSdgQMrP1CMyVMlRnvZM1FeTb6UtMv9pTpE1UdmGBtf0e0bYF82a5TKwVkhnHARO5PPDil1
fSSee6Y2uvVnUoC/eInT3AloZm1XfmPPk+/4N1ct9NNlGIUDwCjykEgGhxzUcluLJsTLOCnMwigD
Ca8URxMFYG4gbjZRLs6eFbQBHfDFK7V++ay5wwo1TdAKOoA+PKBRsdWt1JW/MgggglpdjtRUcGhG
XyWdPj4B6HC39QBuLR8ZAgtjHJYBjh382CSpIcnzmm3VV+mqNap2SdhLZAfiwkSmOykg0JLMpp2q
TAyOKyqLL8TSlwj74izTKFQ9B5xRCZTD1W6uUtxEoN0Z7pYvDWX0i/XrgPuIyV8JTTwVcXwvLf87
AJdi2MxSxhFJqTcyeYckoJriClXTwuIz00HDxyH8F1dN2L3rqwhBmtm9RI1H1HFCbMsI4qxjUMBE
I8T9JhoV8E9Me6l355GB0pGs8E+yDFic3LtaWIhmVCAYlOTY918LjME74p73KA9xNfYtc8xKJwbL
q2kASYAFnsDPM8QMGRBc5lyZHWOrRdMV/gejhLmdj7+cJMx54WG6B8Hw7We2Ps8EJrIk8pwD1IBF
0DD9ahvUkEbQRYe0+oMzLTuAf2BFkJ+YFIy9rY7qrI/3bajClCiPnh56i9wVc7L1dDrnyHvKxDBf
CGK6GIND+KWOwDJlOlq2TEZoR0GUga0A3hEMrJh7gR0j9YryddFUBPshqLVd4BF6JdN11Jb2S+xr
V9oq3B2+/QinNAfEhjj4czCvwkw+kVcnNPbGN0y4rCp5svQdJdi2rhKgfZ9VRCGePDrlp05Rv4SV
9YS/2cs2Id/Tl5iE1CJuJ0HkKsFKjbc6JAmUgVFFu22otHLT8wYE4CPm2eSwpDm2MP+kSkG2siCH
Gpyo2cDDNuxXUbv5DgvpogCcdMfqhG/Lu3iZ8H5EgX4MIWwr7RMyckAd+KDh5mHz1UkYVmJzk+Y0
UuoAapKGhiE2BmS/BvEuIGk4tOIiMucKtr+rq8F5yhHyzIgQ2ZgWp0uKwGxuILfoPHTDfgHZNUlF
AuDbvaQR7l0XeeBaokSxovFaJPQpM9+P4RtvLAegpa4gEagG/YFIy3pN0FMszRr1a4VBYlaHeMYq
mXkHLNleVG6DymaMjeJ64Q1M4a1aC9f0rihDjPyiyOGXM8ZvHA/Y1og1BgkgafWb07iaNUgDDuwp
VbkLg2BXTb4R5klGQJgmsQBISqqSk4gsjk5ubbtSw7rpc6Yt/RXlMN6PZCtyL98QtoqBmtbDLKQF
Ai7YYOTf4E6vy44Kp1CLg8QP1fF6VBkGSlfjikxuNL8gqgVH3LrWcbwl7RDNhKeQch0zv+gYGauu
82sEdA5ht8YrR8N8qg/he+k2v/odEsW5jtTiCkt6luIfj4l1JGeRdkdMo88x3tq+DhhvF5CBu3Y7
oDfDlpcvxCR50VVjLTRzl/bNzsMplKoViFufKp91gX5yrt1QmM99xLq3XI8+ixBpgCeQ2yMi0x51
HaxJqN7qQaETilqeJgEmAt0ftbSWSpUdpWz6GSxQoHl5du1w7C9bpcoJ9WQODi8L/1mv0UJ2aGUZ
Wbd1HKRnDWE2hm+RRu6uDFvvt14Qgi8DKhi43R+2KNzFTMytQdzcPtJ2eVwuzBBwT+4Q7qhyghxR
r18jdGWqFiqfWS+4vuCQhhDusC4wTdfSdrad2r/TsWeG5OYfiupUOAhfICxCqNHU5KViYkRRWST8
51sx6seiHt+9tLn7SfQ7XYO55yQPNEG/lWqEywrJ/kqmzQlWwS8R8PEhN3oE8DS2cHfqF4ujB30Q
BXTpgkBeyIgsyvsEZB3NzpRURX1jFMCJgJeBAzV6NvXGDa4mM28mC1HEHLFsHJfkdevkJl086wuX
gX9ZI7/WCiz7hCbOhvHkClQKQyhudVmOy9B7CzX9CNYF8ZyDX0BzXrEf/8TI4YwiFlhDuQ1qgRyD
oBPySfp8RXMAwUE6zWRFRLlYYCIM9QcwwUfdABVwcm8XGCQB1zFu8tZ0Z3VBV7qpQImaOuqkNgGH
7lTYL6C9+fShU2VLluB6zPwWrb/8LWxIrGYeLaAHnOGkkPREjt0w9LipYdtSuKLS0hcgGKr5WI0l
GED4frpffhq1SfR3l12RBtHM9TEfJCmn096FgFNU8l2CNg5NULoGZsPNAHvlJQvrM/xCicsEUVdv
n1pVafEVb/TaYZ9stYqyGNZGU5kD9ovkh349gnty0Il4wYsSG3Z5jvLuSK37nWFAp0JDTOidkqmW
ihRw43BhsG5bzKBHH9iGMeZztnUsLADVF3Y9cYUKEyt3MrVFHAx5fffitZVy6pzXnhHtwkj1O//d
IwfTudEoczgaDtqiVFWovKVNz5/KGWcqEEBppd48cvJvlhSyqyq41EYxdwHRzIhrbWeN2/0dzepv
73CzG+CfkyZ2uIeblS704rMavb3PoU13vOQEZwXtPxmqyzTBaakEzWVMGTVkpATSdPlkyoZjLjL/
gsO1QVRqBAnb1jlwcW3LSP+w2cTo7TDSVwK480rmPuLCM1ZVea/KwnpD2PzXoDe2rH2EsbiET0WZ
M3lX0r/VSBen8KEAat6GN8nd1qpiW44Rhxkb1CqFNTZ15luJnfnbqsiWRotNHEgOun+QunOzm8Im
RwwuXrP0bZRpGLJgyOjWDyFHc9PQ/6L3+tPqAw0IWjmLREZ31MXbph5dQu5II+Zl+wjB0SBFSrKZ
3tcHyfGvqoaTlxkNxL1UAmBIPlmaflwHxSD53FdRDPUCS1NZAXwOnGFZS+g7WtSOd4ETfSjtS587
HHgyFGqB3YAP7IJomc3CGAhN09eL1k3dreUOOOxa5EhDW0YYTABIegUugfAv1nFODu6a0MgGGUr2
34SdSXPbQNed/0oqe1RhaDSARTacB1GiRkvaoGRbxjw0pgbw6/OA+hZf3kolG5Zl2RRFAt197z3n
OQBu/I8hpnNQjzT8WJZzDnH1wL0Rbggcjo9zY5jHkq1/WJD21GgPVqaDo5/YO9i3/Z6uAtG9ZSc5
A09Yz3HxXYXX7gEDt7gG+k0QY8dNQjN71c61TtL+VNbuIjtrGaCl4a6NCbbxkFdP0hGfAvAX4Y7O
HySh9ZowWOJod6EuoOC3KXIgZorAU7scfIL6lBw81zNkJGI4+JVr1wTXCGhnV4+j2GWWuRd9dUxi
b6Y4oektMDERc/0wMaxaF0NnrNBS9VvmvPSLnACFVXR1KxAVbQjPcO6/Mw9vQhVDJhx69y6e2Hjl
oLH/ZvWdrNXdWORHuYySqKYvqQx/A1FqgN91xaOZ5KfYRR1Q2xP3UTEcAFRivLOb+hK6zHewzWP1
6PJtZaHRjwQGZE9FX17qsZTMFRdomyO9dmCJ5zFLaAGSrvHo4NUwAxDzKLrywcdYIU7m07wLGrUO
WA+ZmLloRAt1kmOI+LMqjoGZBcfJg74eVtcwGvLdYFYPjjuqe+GZGyPEqt75AcbAvtpFZfrXT1t1
TcZ6V2eTT6ugISPBSHOwtxOIM7aO0PD/2JGZQb6ixZZz5PFCHGWj0T0asU8vs5DVOm0bTORNgNvI
dcGyuQbf8ICk1CAvmWtM78tZCa0+8DHdQVwU6kpKaHX2gqlbzTYuANMl6J3Pcq+iADrpko3hI6dR
eA89amqsaP4hyn7HcibLKcKxTMT6hljoe1MwwjJGd+Z0sAj0ZPrhLPyxrOOOpUQsnIjAQWrKVWiY
zUnYC5CtSE/gEKlcbHhFLsAxXoRJNAEcZWSwvxrT+Zen0TprxHUA2cVRPb2PE0geCf2JGqNcN+BU
lq4iTp6jopnPR6upfxkckFZOmIrNURLcHE84uO12YC3043hju+1fa1LtNinC5GQ2AiW4Od0xR6Zp
M4b2eXSG8U6DmVsZy8Y4uw57Lg/lFGkY7hHSVLwIlVH8uv31mGbiiKMUdXrgXJ1m6nZu6FODlMx9
b39X+XtZyxyOj8uBwTA7lxhj6DvmBAHGTr0Ls37OK3NM3cpXtRkvEaAi2xhtXl1uD3PWf5jI/PZm
ZNf7yldcwL0wnwop2pNUSxzn8qVnj/PVYcRVJfo65779S86LsIeiawUTrOLUhVw582O5wpfLQL1M
mD4X1FScMk8h3OYNCFH6dAYrjkiRH+SVLs4zqlJevelH52KZ8Az1mJHbF/bH2sopvwQxQbWbWnzp
7/oUDK7lxhh/cOevZnJAYawx0cYYF57JtcOivDxd0KEqwEPQbKd5HH55yHSjlIGzFQt0DX5xFRnI
pcBw7LWv/ehiRQOMM7D2qyT8LpYJdLzM04SYP+0CQzqBSxMCVYqLMVQ1kQWlQdHj6IvTFpizRPRR
6uQpK4LhrJCAUn246RPtzUfZNM6dN+fZkz/j3Ow8LbKLGNLpmjf9Rz027nMwx+rJDr8XeYbsPDQG
emoeI+NAYiEkPG78nadr9dFMmOgqNONRfBv89NA5mEkdxsmO8OPUW6Ag6KUmIzhLgVWupl67PcS9
f8ach4eVHlEEU+dkOl63rqbuPTKJsdACL31ui1eA3Fu0v+Gi4YDxXwrUvUvbtOyX7aolutTrvEu6
PPjGkJ9VVB/UWJPuMKMo9DNXPAMWfBx0Eh4GSIp3aEObuyCCHGwpjJs6UWjjuQpvT2EToLtDDona
mQvyXmNb5tMjhEYPnOncoPGYRLnu2fSHAkSw6y+pgP4Q7uxAWacKzvr59pBFCLBWdK+QNKvYpjFN
K2AjaFHfjQ6KCFTPWA6hLUm6LgzQqwxjOSE14T3I1PB+UrakmgRumy/agmlS6CMkiQuJoXc+7Ymu
tPO73AsdDFCzuE/GfeFOLOKxO1JKtBM6M68OYMbwjLcHg7bnpkYHi4bDykOGhoGJQb3IuGTS8zgR
e2pD4unsfldJGPNRjbw29q3mOU3gLfw8e0cssnJba1dlofUchSG9AdObAUvXXEcS6//59noDM0xw
IizdJRJJi/XtfTeX9x3T2eTM61jU58psOZsvuhBIJ3vpmeOp9BCRUOiwdeXhThM+8lC3KRBQr1xa
06C9ma0k25gwZgjhz6q0TnWgiRIOLJCbWbQIyktQNO0Ayb3Q+g9obXc7mZK7NWqDs0B6i5RaDSeS
iP5EfVMf3KWfOxZLu1hNkriDtnnsw+gQdqV7afMQYtrtjc2TGls1df+5NuX77W7IFmBhxzR9HQU9
TlvMn6yW/KmOCVLsAwxs0IvjSyb+3H6KoKK+RN6xXFRGahEdUdRkd9XQPP2slp1p3hVTkfFi9X89
RLYFYN9Kz8Y0880s46gSwYQZ+6i6tA2N6p8/pZFz6glguH0Gt8vl9kFUaCbIHwVJvjEz6rglmKPM
lsuR1Bgaj7DTZAly73YXdi4K65ppAt6duCCgrBb3/vIAwQFhqg8hFRjgo4Fv6FDIjARUuLfIPJ1f
vsYLMDq9uBSt+LZNd9wzIUgOfVp4DPQyA0sONnIBoHQ9J9LY08id3sumhOxo5M/DgvKq00qie/C2
bY6LrUU5g2WOi4NuHtP9U0r50uetfMg7GoEdEx3eI3MTd6Y8WDW60jItkPV75VcJMIVasuEgRa8X
jPeU7ZC2VScfRuJP45bj6F2nmdHcll0Kuuz08w2/Gb8zIy72bhF1mxzC8vMEDywOKnFt2WjctH0c
hrk+IIoLuDeznKCgor+r4eetUNuYBwxWsPW4IFcBZBFObVy+NXI3rM1JfFSdX973y/gfECPEKBdg
f9fWe0Mk/iuyC6IT0uJPPVfbn0WObKZ3bQnKMMccj+1NoPOzmbRYk0+WCsb1IMihbqoeZbKL2qxB
ovY3DZ9jeHgHDUBmZ5lWdTQrKuyOJGwOW0vneVqa36NbI/4XMn6sjkqa/cWYJtZGlUw/OrabFqoe
RrEZGrUZNGoxGTPMuYkIoDaGa52xPDON/I6c0fj1c8v7I9EOafpXY1n8NGXJ3C2kTPmZ8gQ26Oeb
qslZZlqD41yzeLgz+UDTPDN+2TcJmYzLv4ZX71zPzJ/I5UPewleR5mieDpCkHAZvr2HU7GIJa8Ey
55FW+ki6sSF3AJ79M+LEzSAG+1VL7+G2WyJj2d3+W12k4CeI4FuDWR8vtx0TbPGI25VOLPFl3Qrc
VrIRo2N/BtLbzj4A+tsOrh1Oercl4nbDWBrVkW+oHo1xDFJ12V1uD3M0kTLfs23IhHi1lTLrPdZJ
63W0i6coqzEMudVTNNKJswmhhtuz7q0u2xUQJn+efw4Kg5oztlZWq7N9KAjIuB2+ppYmOAmF0543
8bdomWqYSKusPHWPfSOaN+3F+yRjWLisvnaTXqVLfprTNnwKjfVM+/LnVyauSR/sfvr6WcuwzhzZ
LMvVz1KQ98RBCUaxInTAMtb5B5iIRxJE9B/K5p0j+vH1pioaMSPUp44p2p8Gzw8bLk0jPpFhOrKU
BUfdglbQVfjPivLuzSXM56MoGDq7DSiJcqAK8IMBUr6Gb4g+BQ1nZ3CAD1qAMNIf8JE4FMejMpKX
xNH7jsJ5a/mnkoH1Xd+VM97X5tmwLeRqk8nblQysvZ0o472eLymbUmrEuNSd5mRYgJHdkZKNxZ8F
GIttFkVqB3reeU0wmaxSLzhahQPjP3aCUyd0tQ8zFDEqwg0UOS4qStcvibqDc1AV4bzzlWnuW/NI
p736fRsn9TocNm5kbEc4Z8wOwZ7hQk+x6Q2Z99w46W+8Feo5y1Gjj42z04veytU1SAkJYQ9jq50n
zIhBwz5mU0yiuTCaXWF076rLNQS1Tc1k6r3Q3cjRihzbcvkyj/XzRPflcnsNmZTv2SQzgrnlx23Q
LSy/vjjDxHy9Sr4qIaZ3QDnjNkvDr9ukTnJG3wwL3M2hj3SFJATBUNJkAFunGKmGcJs0wdtlZLn3
A1IDhp0+PfOV5aGEcOHT/GjoiCgEsl3ZB1wyv6nEHTRohMk65NlFVTNe/GEeUBGawW4GJ8Hn0/+W
RgSq3qXf1Sis/LUjch4ilqgwmqrt7UiQ+DkpumCb1sAaW4QhNYSmAPDQsljGSHx1/kJHgi7ackqt
yrlles/65mucbroeqvvwN6/aOk1tPDzcFI9pCuAjY9KzT+lYXYIUWw+a2BGXRwxTsBJ/LDofv+iZ
ANgGvsDeH5x6QzrHxDbftPCfrLlP/xpF9FpjxXwrMP/sPJ98Q9Py8jvHDggzL+v/OgWRx9hcocOG
Ok3eXeZE1qIJtC0biMpkH71BLA0wLXa3sTerSbDxPIxpWlsGYor8/jb4uz0ky/vI05MzkIQbsj6u
Ep7xSZCG/RyDConngjQ8tDer3iDGZELksKP5WD7JXr+0s1l/WHV+36Yc7H1NN95axINjnzEzz1wg
fknyLMKZ+WXcRXt6kfM59WW79j2vvjb641ZqIH7ur6UtzKsfzQW01ti6yyxl3RWG+UffpHZBUe07
SN4X5HDeBXi0d1EeB0nZ29566vvhNHp9vu3Hh7KhFnZCBuyclIk/KBZd5ILUaomVDMlt9KbwXxQB
6BaGj8k/zFEkFECyq47JCNKb0ARcGnvxWyss+0B5TU846B+dZVzlLdnrjdGjvRy+GbMbpiqBZpGn
M4SuuTXU0Ym8/OrCFrACGrPMdkJfXy04W8/YX12DlESHQJSKwNcHIMPobbwUb8ycbou2opdB+yVN
AOzhG2cqwyhTC5cim2k5Us88IetEJRsdBl8oo0cYI/JcFLkP5D76ZdSXMqYtAKQWl7xNPyu7lIkJ
aGV85/xh7jI/uHClOfvI6zrOoejo0dexGpL1LUr6L0F8zZMUho6PgIsa9auLJLFZwv5u++afqvpg
b6bhXTRGGwOl3TomNwmbqP4tZxxrg+cd0hYbUhL7Hz3H1yNOtbPtUFuhF10hliW70xkwwIHhEh1s
yK6G5z5LdB4MzjCwJs8qj0+cnh8mzz4NaBHNORlp6H21RSJOSKf3Vu63e9i+CJLpPMMBK+5yjmaI
/75FiL+qZfS+VgEpMGrL7/btW/Zib7auXTDde5ra3xXQE3QSJOsIrZxQl/ZZ2Li3+aw+lGvB/R6a
FAieJqTQhe4CBBt99i+yiwwMTETuQpB4QPpspM28ZqZz9ML+qxhptQ/Swm6w0N4b1Pa0uv1lmaYL
Us/fUY5tzrQLAu7K9MDsBWItICBo+qT1ZqZ1zD21TgvneVpCQYd1mbdQa5z2TzOk0YFcKRxPKf2H
wcrwzusCyQwFILhgrR3ijJuaUwE2hd3oGeBYYxOWqUq4r6EMudwFkwb0PJjuXiAwGejXnId+/JpJ
FEhUGi/9AUipXN0r05/OTWMJ8kf4gGEpCRhIDt1GZM0p7/sKLH2/DZ36OsxNzkeDGcJcLtqZtyhW
FYRrdTfFASY9odZlb2ypitAsxfNnJ0kq1la/tpAi2YbcYyo6jJ66YoKijzWBXK87Bo1RjhYzYIpx
T80RYxlWLs3GV435AUInP6vy8XdVoAhXficv7/XABZRm/SeiFUCvmBJWQeNuTNyIxzKMT3pt+So8
uHXCBE0Uj5TpW1HayAWzctrCWQ5Z73dgl1DNSLTvc+K+JRMWnnBRKzBm7dr2bx7hNdUYK+Fi06ru
FN55/NewRbdjGr1ntN3WyOT/oYh+7EoGh1EEaI3B7ZUtnrWnTH/Dono/z7AiUr4T+wk5pV4abO0y
mc59+yhcwG5yOtRNuUsddz8NEhUxpsZW968DhrINCLqdNbPeBSqb6VgSPdYL91tzYsIQkz+5nhvt
tWertS76X50rXvtUcZct20ZWILWNpDqgMl3nitqt98l2cXrwbDPJkokrv/wUBmxBeMVowe90yEeI
iefYD9UXQTrY2ejs+soHGZrlhGj505Y7IDuEFgbWVYqreEMnmCaGnzf7CIe1KK09TjzjNFXu9zzP
OwLZ6jOLzhw3zOgJ5aLCSJxthTqBEXn+EtAb3Io6e+u5kLYKrbjnknPFFf0mapanrCo8/qHJ/SC8
PcKx+6zL1NZww3EHbH+hSZO8u3yFHPtBwS+Cw9yik8oEA0xojp5LTlHTHsup/TJNZn0lVnEGlvha
VgB8Xub2RYIOgyrm7+hMExjegaCYZlBYEqgwOQHZbx11lxARw9mS3SXQzVNF8ubpscvn5MoY+7mG
71ibCvbXUDUrKIG/TYJTUito1pNuhjWyBrIWOpqTjS/unJIK2hfFuNXSfosnlzzFUaND85kN9AO7
5oPRZp+MprnYC602jTHijM8/Eb6ydC7JK+kEqGWG/Z3ZwVXAO6ybKNtBx75yfQMqrKv3OEbth1Tr
RMhB2pdUdx96JKonKf5x7WC/b+gzEge4cft+3My4MLlfr5VVSCiXD1XeDiQxklPCVBQ4+tydjZqo
Ut9gBMUoi78Ud3MD6IT9QB793gBInCJYoLxZ++S0rRJ6eVMV4n22iw9+LVyfcDTXVVA+T6FZIYKD
xKsDjygbEE00742zLN+QaHpbVXBb2lAJJBD6DREj3raMzwPP0/YIOI0MT3X2NNYECjo2jZzWLnd1
aNKvFh6ehpDpVnefop4ldJKtSZGawIN7qIsl3C8eJCbzsF2puF6K4o7Ge5O/okSAI1tFTzn7Enuk
SXYsS4S0iXtUrabjRcC0R1PdGxFIBLTrEIH1a2KM6rI1NkWAgI9B5qMX5V/jYH45urGIb7pzAYZD
UQ6ZBQTGqQPx5wbd1vAhcSqLIYTRIndNVAUFo+gSJskJyrjpg8ngykIUuG8HdmE/2dWjGojh1kxJ
/3Uus9DRYvSfDgBSMWuuCa0+UWTC6E7mv14dZQ9tBa2V9XplTQngjCDBQRfeV3b0krkqY6Du35v2
oTPdf62O9XYCnB5Uc4EWzH5uB+9uEbQdCsrK1EFHUkZ+s6qHidwx5ONgPoOtX1HvkFix9nx0IzXJ
aQbhGMNQbjsweUxxYq6XbsnRIJaUs6rDZYIZ1ab5vEIjSkJsT5cGwFNWdth8zF3ZNkcyCcojrJM/
Igoh5oitKIBB2Ol35tukXNE/X7P2E187fZT+AJk8KLBKI7AtE3LRmi49UgYYHJ7gUnewr6wXMs1+
dQXuQJM7eCPQK6w6zb/Adu2L9KV0Wg3FhfzZ3n5m3mNtWrJtmaxBd9I9cqAqXRlT8Y4Z7m/RxN3a
QxzWGwi2aCfhJKBKWbdhiubiV26R4jAvWq8C0AB1jb8v+vDU1Zm3A3vLsZ4g4UYjQylO0J0+ux5z
O1NNbkaS4VdRMycb2yZS0y3emhLN+oTIq8ED7rv43YseMXLQ5dAWY9iGZMM60xFtc7yb1EWOxNVN
CQKSOrxDKzxzhrWuc0vgdg2bUbfl/DcEjoQC9DWTDot0e1el5Pc6FZz1DmXRShK2tDMWfXf51obo
zdLsV9SIBz8sXFzG4iAd99WYaDfhivscgnrTGvGH5buPXgwZqyb5toenPOQ56RZWMrAP8zJ8D9uj
bySHPEBkN0dItjk+xan5xcLe0AV6DZwAc8Con2RFHchVAw06wxCoGT2urKJwnph7kFj+aI1wVWX4
6HnbOBuKlaU6AowscArt+NpKAD++dB769tCNbvyGrYZcPxscbuKj62Hqv5sipmFt9ZcsI51aM31X
vp0ockHIFp3WYjYgOqL8LVJ3x6KUnM1oyWG1d4VpRluVjl8eOUPAoSX/i+xVWWUPwfSRB+Iht6ET
attM1gWywL2XqE9WO6aihibNLTM/mVz0G5J04FkquiFwq3ZVnG/bUr3CRzn67tDdkThkkKPUYHin
XuLdpCnjF/IxH4K7kRm1bYoPx6z9fTTPzK+IW4FdTU4QV+W2CVq5Smy5rav2EvroM6Shv4ArnmlJ
WyBZfH8Rgm4d/CxHDI0PDiTKJQbxUZtMV9FXcxSlvbEKl6WoEIbaYubvTXWtc5sflBFlo5OB0UVE
oNyo7EuSUTtOFmnJlSHu67LQdw0TXzalOYbLPXrVXxJz5LYknHeXRTSds1aeigGsNgpBgHKtR5xP
XX0Jl+jGAl0EGn7naTTjP5Azm5WZdfMhMQhGh/JbCyR1s5vwmWK3XWnDWRIaqs/AUqCoPaJvTOXu
WbLw3ALCw9VIlo0dAe4VNVP+RRc9G/clJc2BpJLUAJFSj1zaeglkDcAO9s60yQtwr0kSMjdd6JXD
XTKrX2GWWltv8HZ9JDhTLz0eJndXZ/LPwgJhlBjOw5LhsZPDhAjV+zcGg0I9xGo1a5mAbuV4mcbW
bpiRO5cLYCELKlyoUC0PwWOrYFBX/M8qdbhBilWfjxkjDVRNdpRA7GXcGcXc/oKCLRgl2I/lQXNO
6jipugTV/03mjnGlNQLdMOUZuYjYTQFZrYga5zWyGeSAqd5LlAvruAhRFfkbzpYcPSc1bjpWPkWo
byUQfCSdYofOOYgQN017DtHQkXqNqCNGxm0vyOeYT9r0m2Ng9yyJ7A4FC05c6j8WjEoWnVPaEVdT
zEzKcYJCl6EmohYYLI/oaGuExuKBR1JAk5Mo+DfCj9Yjd6pPWCucnFfTIdtz6hKSAquXsBV7WoyH
vMVDWXKGLKOj6oPzqIlysPWsd6Ta7gD3QNwPHyK50Emjz5mKuQespWL+QVItRheFcil8ZyOAYVQ3
NBuM+rTQ1IAzDtepqzkJj4CWsD1suZ73tK5gWtm+PDRvPTWOXxoLNyIMN3k5IF5Flgyt3WI1YvDI
2LeXmET077Rn2G/PEwnvNTyORUAflk7HT3v2LHzE00i40WhcyZbiAG5FJpkKnKy7tomQHXCxS4vz
rPdlUZ6tMKXLc9+ffKdisU+JQgwsWo8KazYqBaYzK4fc191EaC8btAtfpmQljJL8WMgIRpXffZZd
9+oV3tLf081ucIb3sCaqLiFTBlvKjNUvZLr0NdiyRxnGwMxbq4m5YDrZrOADru+a3uSuHHoEIcL1
CdhAS21DLh/9fzYHh1WVi+K8rMXnsYg5YtbP8VKcdxjRlR3NV8sZ8zttGgfyR8xzj4j156Ee7TOC
I2QVhW2vw+KLnHOCk0pxLiWBXyFG+i04K/+QzfKK1+N35Eh/nUfNQ6NBhRVmLrcxO0DWjPuhoW9n
+U+BmC+0W8nxIoR6Y+UCh64/ZetpKKYLZ5ptCSSWXXIYMkJlUg4xcO5gO8XhrkoINTViGow5Wclb
1fgcEdolD6Ft6Xa2f4IMrQBR3tOqtYcDuv0/w3KWboz6PQxq45x4FUbVgO6S6J217RKzWucw5xQ9
T+ada6ttyacmu2vb2QYHwBaWlc8o16Eqdav2LQnnaB2Acp3EY5uWr97kQ6ODlOBlhCDO0/g6pBg/
h86ENuMW7bqmLLE62eO+iL+dMim2tMT0PWqFR0ZVUPyrgD6p51wYvJClo2d+RNm/tGG0zaOyfSiD
8XcGTmvvV+24qdTwh7no6Pvlru8Tcysslx6CVaHwSQoQ3yM+bn9W0Nb+Wka86eIE9EtReVt4OBk7
w7Zq0dU4RpZd4nSTgM6mG5U/JgMCMFMQuyCbl7ZT/kPgEHZCVdsEDQA4x3qyGKAjKtgVDHSzqaNH
yH1GSwDReGePZzeMuDa5K7D9JygNEiSPlqBerl+ysWHemsMV7pgXBt5IRKkco4ccFSVHuAYTbpZ/
9/bcQjtJ5+PgEooJ1C6ok2fwTMlG1dZL3O3KTj8a6T3DcsVBVRHek7+m7bXGTHmtez5TrpKtYZXZ
u2vQWhIep+sCJ0YwJeuS/FtEgbnaViFrC1u3xfR8gWJN+pcxtTN5VjmfAbYnJjwzQvXS2SYxBKZ4
kv/c+LlLLqZRfAvb3SBKVfgofJe+XvM6R8SWc5eyBaeg7TgM7jhtd0fwZ+9YstlRkIauZLjrLd2c
UpNgXWJZp87qURqVX85MCJQ1Bf2ltivI7Aj4Iw8QRjj3j9QpiZIQxxRPU1oc/0g7/DfDvAzThFCM
oXoHfYEANTJQCfKPZ5qhQS8OQVfhmtOR9VZTuMK3cuc1yT3Hpgg/DWfmBiU4fV3SOw+fB13aJ+0w
+nbWyp2mwxjHci0V62XQP4VhOIM9L8utlSq1Y0fAnfSdyO3cWBixDV4TUA972wvkXgNeex2P1bY/
5qepltekzt88x1WHLCg/8z6eVxDRrAN56P0WVBsL1nA2e6oH2vO/k7g/oIYvN6DrHzHQe9upUDhd
We/AUcUCyUj2d24iRKAa567dcz8wEW2e8IFGa2rawzyW02tRjfjvTFjRiWFdMl8MOyMky9SNyEGc
Y0q4MdXBxs1m62BlwdfIbI6jyQLUgz2XLxlGht2YD/kprAbvcRhBHOSogNKeDmQ/fhu1dYo11ZVp
tP0mguA39n9a57Ni9DskejMWtPnZRPe6Dj464lrX8au2/Ok0dvjOi+BhZGNcJa1AuACxUzPetg4j
wzeL/cubp/u5dL5yKCYdzLF1y5DLd5w9WbfY8sbgCp7mwih0JZH8EspFqTzTHZgKVIldsmpoCCGG
/D2Wz1Zrh1e0h0vDF6lHDWIySUz3vEynGWLHD7Xtn0NX/ON6VC9x1XV716H2Sp35wli1gvYVe+5X
42ZvabNu9DxuHZLkDzrNtzmvBlNDXx5q3XkIhOyGziq9Q7OhpuStfaN4s7BaNyul0AGLFmFcRmjO
iunytbPxCtmOc5JlSbjIGADYwu7n14AaBp7I26uegNUxf2INVjh1ZLwLnMg8M2b8NyIYtT3kAg0j
cMNmrY1nenW6NeQ2dRKq5zK66wVaYBLu2dDnYT+gxlecZa0lRaRwYZiHUXxaCE0Uv3tbkoOGzPpQ
qdklmTPSm8D1uj3JERQkBgIkwRkmJ9+rsMctqfHeK16AEBHlJg5xWvd8I+SuXcSg9zbuuV10jY0g
ONq1dHZTXqU71czHdGx9fCxk2Qe/25Yq2GeetWpCcpJUxd5SECqaQFNUArtf0656l/Tx1sUK4cKh
O5B8Nh08OUH/BetJu4aP01D5LySb4O4KY5VAotqJoOVobuiKUVK8MQMagYHT7U2DHqMx1Y9JGVzy
mLNEn7+aE7/3MD+rdACduSPXjn2hGF/tqcoXZgFWftAoOqajMEiuRMS7GHL6X6j4F+Wy+kwYfeD9
9MTRlepZGS+wGd4NEb6BhsAJ4rIOVtlzrpTFkgpjvwBPyOQ9gQcwk7ZXqkdivL5ANbcQZfx72yks
ZB1zvikVOaA42zCzK599Xzn7tk6+Bt4rw2tRQefXuAy3lorv/a5EoRvOn96x1v5DDdsctxQ3s19F
NLWk2GsnJ23e9tM1/dm94iC19rrhq4+6mb1XY6lxqmqtnfg1yqZPjciYa5S/6SjFWsP/1303BbX9
6ATvzEE/cEkXDmf/cpafaIS3fkALomG3PZTZvRHxriDOW5mJ+isDqC9uVb9gpn1jGkTrgpYtF+VI
Mrbeh+0kqNt8PrkaucTNHgqslUyCQBxvjlG2Ich6qh/jQ5Z6by2tAtqAhKAcYqLfrc5rz1ETFqcf
JJHBHlxURKkUuIVxZkxM4G4PDdOIAFvbgS2B6lxP8qzc3nijfX5hlU8fkcVRGaAYR0tiYhdOEIwv
lAWHJPfThA/BoGp8dt2U7WLM7h3Xcdk0tLkd5BKfqumfVprjRRSL7NgNyl9DDLZfb18KBkL0RTLj
mdSrVW8bWCYITrtYlTme20JkO8+1I9ZsLqUGvfeRiSS3HqrywqnFZzUTWZvY1nBhBhzt0xBb3my3
T3PHWi7LmhYSkcAbF0c4nRcPvSVBDsuQaVc2/fQ4tslvZHXJtU87krPLwrsjMY6Jvb82umY6+SAd
Hn5Gx6JO70POUGdCW7Awznr67O3uvnXKXeYF1lMMdnC/rFvqNqzuXH5iVidoeRryTm6D+CgZ3sAy
IfMmms+JsamwHhGV1ZvwYCK1Skp316LjU/kwfZJJJzZOkjKHT1KQH3PBl072j95e8XI7m1Z1awOx
in1KCXc4kMGVbmQxwwicaBvJ4o8dMg4wI8Z8QXlRve8elzeJq7s53gBJ8clKi2w1LfbyMlQb9j/c
9sufjIqY8bGl2VskHzhW9YmRE4LhbH4I/XD6DBF4baT+58qCPDxUqMe4H4Elj5F38YjW2dKDIL9P
oWmd/ZQ1qbLa/vgDXeE8a26kwzDIioPkQS0GrCGlsiXepHqaBm6KBiHaV25yHhSpP13n6EQ4nnOk
We4OaX+xfIMp3yI37S0uZa9G/Prz3AbVJL3Eu8SyP/thktfAHOQpjDuLzi6/wH+Dvl2rfIqq8n+U
fXGtkrJr/9f/tOX/haTmCtd1pTBty5NA4P47SU1VZFnaTvBtBYIVcpKnKrYY25buWadCHoc5/0iB
dZFZ4LykSHa2LnIq4CIRx5If1c1NbVTghcd6ON6lPuMzr3XSIymk8SN3+mqClLLxw0f8Dnrry9Ij
qNctjv+fXwTw3H8g4aQf2I50A0uang9i7v/4RXw5sDlXM1o5JQESNObeLtRTDAOzBlm3pYWljotc
36yiFx8S/4IB+ze6HJunBOgLB0KKTAQPpcvxOBw45EMoYFuT9oORGOcxhrv4/37JnvjPlyw94bim
bwYCrYFn/gfFTmNnjmJFVpqbL9JbUQBlzxRBtS38w12GBeij6eyjPxkOjvIsOpazlV3AltMnnWsb
jy3tmn0l6/9N2nktN65l2fZXbtQ76sKbjq5+IEAvyvsXhFzCe4+v7wGqukuk1OI9fSMqVJl5MgUR
2NhmrTnH7JFMxu7GM6h3pJp0UxnhJpkkMUj+UEOa8taa1Nf7L3nuExjoFU5ClM+Gpa89xzVAVVQy
KQUZ1ARgS5SkEhPjaRrRjS+OMsFrOikkkxJFDem9iBaooVoVz6rpy/5Xeq08K0AuYO+oFJ1Ah+0o
RTd2VWf9cgAoepaycR6pT1/SUcUVYRrq0tNG9AuqYT6mDZkqguBfFIZQEoaRz/wqz27qSti6cYBe
Uw8xFYnE1owYwc8jv+tXfc9elnDR8BKNLW+ifE9VW9gi2CHDQpfry4xtUKQo5Yl3xvr2zpiGqTDY
VIX/U8EdHg41dow+VS8BpghLfJAVawI4vZuh1ktiHYcLjBYz2SewYykLOeFYJUecXKTJtgfIgYnQ
wL661LNBFmO2zZfdRG2qNYKKkMv26/1vGz3HHZhPMAexvi4ICF4LvoAxhnrodRFIkIkN2VyqZsnS
oErdvLWo+xYV9rqi92+qcrzRByPalYGGsnXk/DpJNBPi7NaKRRMvsFLtTNdTmneIg/bT9WD0raOP
UrxVQeAQ8toEW01VvfngWlR8zSrZIspYRbFo3JuQ81alGTNsE3DNAMSJH0TnBV6b847/+XutUM7C
gkSWAdvbTakHxWpszYc+sa72OtT9F+TFV+DXUO2orgGpnK2mO/jNXSagdVd0sb+rS+nSLRSO7X2C
akOVqckMboRBOqXZEeGmOPPCUXP8VMuf6eY4eWppb+ak0msbGGR6iw2thcwvZDjTMU3E1m4M0le2
1NHqn3+Wefru97db/zYhWRMJk8Bnk620BrficJQIvs6BSAJSgzfVWlRorCEy6tWUUA6TRfXFVT0i
2vEMOMhmV1k7S4maG9LIsRQywiCkSiaIxjbHfWsi+DMCyZEE5a5tgvqqEQb/YtQeDayR10VIUc4D
4rpOSo49oXQlVgRvB6oQ/8m7+I+VjzuUmcJWazjK9iUdkXzsBMKkFZJlfTTWexjLWKHk7CRlGQZt
PCdnbLgwsRIFpZnd7L+QDw8yBPXTrZyzZxn63kRFKmpkzE0Kzmku6JUS3dQYQsfWpI8gDqonIfNR
aGf1gwfgDwYD0c9pKMb3YCGnRDRRXf5+41X5eFq1mP4tUVMsiyWNe3944xVlaDScVWR5mxZuEz3P
iVZIsmRlkCCWdM+hGI2w9MjiDNOMpKncBaGRVi+lGpXnpYiiK0Rgh4Aro22D1oIap+HtKs249MgE
vw5DidSyhHOtWmL2nKiBTK7GlFDytBdf77+4DUX1QCLodpBxDemtJd9BAlrQgCf8G4Kz7UKHpJBB
DNpebNYRN3EmccplH0w9xs/OPUVMnN/vjaRMc9PnNmD9/o+/aTpiI4aixkIpa6Iqi+LhzYHmOMaW
X0QzPGjqcg+oLCZPD6o7kq7yyqQnYHTbTGsoTKtZnb5ErfrmZf5zq2nlFQV7Fy99DaMqGS1HqVG7
8er3y7IUm21ft8ZmBJ+4ymsk41KtXnV6Hc2ysiCvoFASauiTHrYxM/oiT/s/MXhPt4QxZyAT+QtD
EJYXQuaKr1bUOF0U5otKzbuzoCcA3NQCiTwXrZpWHyrpErZYU9fBiXc1AZ5++lZ1+rWaG+fMueN2
z4JpRYOZKbTg6BXduLLcFviqAEsvyny63c2GNkL+CnsaTTx1kHu8rNksEMcLlPLumdpat59OBgHV
WYNtAJSAhAjKwlYORi2NBqejSLkR0yK9EXXp1W8M/3WEuxIM/ZKWz/BIsR3seiXpK7o0ZIkY9M58
sZPnMf/B9puamHhxAJHXVyGAjgLLYQyXisaOYJ5/zrEByaLLwpCKCwut32Ss6tD02EMBMGNPV9u/
wF3VVFu2vBN4o7+k0lzZY9yoi/1v2wkcS6udFJ3kbK/VVCbBJhmJUN52Sppb3EEVo1Fg1RfANQcH
U2J2b2kSvRhYi3hBOZnplUD8MgeHqtDtIRYGwEWx04Y9d1QW6BwzUT+ElCWJurLcJbxDBn8TihVQ
+Wy0x6obn+K4v9CVTv0DNcmWmKVO7Ksk8XgGgMWr0UQzNUa7Sqz4tPH6ggeuwC/mbkGOGV4VmOqD
J66gLXGm9KGvszW4MzHF6tSVqGcT55eKyh0TGJFcCJT2Us9cKmyXBtNNogTEQMRauR2b3j1TjO5B
0z06iHDOpO0eg9nU+gdVAgk0b7WRE6m6E1Kx3vQ48cD5eeuwcoc5GZMKxJQuWWTodWmRBI/Y+3xw
ZnLjUEdPdnJn0iRSYeYHjUsxf6TpQzCrv658ErTAiydzgU34PYdrywGrRd5W1JFBodQUfiz9iuY6
kjGmDbYK8plZdLPP0Tq27uhoiKSd/UCJNRCs+GHwJkzJgFEuUd5vJdGedsJkAVsXwQi9IIqLbiFN
v93/mUlzcyUURCtM3iKP+FObE8U4b2qL16FXX4FIzynJEE3XS9qc9qqHLKcn56jQBeykpt9thpDa
h1br6m2plOdMNaBiG+MZwdWf1A3zK1Hg6J5F6N33JF4BygOSDXo9+niJXTi6ziezHwLfdwikwXb/
Oy9vghPLh6ROU+DhFKkarM2qaBnsVXXtaHs3ej3h74XEKSCMIliDReyEXO2+B+Q5c43Bewdag8G5
IfDHABVJL73Cqy0XV7IuXfSyFN41w0UNxO8iF0NCon0gJDRpKT17urKMMnQaNewFYNBASGjoIo7U
oLPSsRj9uRGL8rYOQ7sYReyBBhz+RRgE7DRpVoRypV22mtHc5RnJzBORL5YsbVd3TFoK6qAwvc1p
zV4bPVnB03xa+319+XlaKC3B9oIOx7SoqJumUPwbXUL62aflRurqtp7pQZicpU9G7fu7/Zc9h1Or
2SUxIYtUzfAyiNbMBxD/MFBTXyRkfi5Uw8sfolq/1S3sYL4Kr69FmEG2MjHYbUfDeW8S4ufKHY0c
mfleKb//0nmawRYomlJLUc97Uh8hlUd6p8Gv29C1icmCV6xdhWQVlY4ZbRDB+7O9mcCKK5RVZQuH
R6PnOmGAjRqf+ZASmiYEA/0i8GH0Y68+yxPS0O4S4aVXiVTRxMhE0S+7F2WiG3ZsFj4EDPQQmSTF
SxNEJZyDcAKeIjo10pug6UTwS0q27Nhts5eloVFNLW/Garlhs65eAylxEKbJd7JieOeljgAuKj+d
n0jnHs2+j0l+gY0mDuJTAEruvJ30nsEgQT1NO6tZmUnE2UznZUZPTW9PK5aNK4/SUqZ436JwR2N3
jiBcWP2+K5Ahs38Z8YYs6jI9SV2dNgaiCrDmcL70O2kY1MhFWYQDJJa1lRGhOsjGa5/XMQfVusqp
DVPdxCLbm0TeZeGq9i4Vhe6n69/7KKdDeGqDlG6NrlFu3Tg9t7wpxHCaRST0VlIFnaHHYgqmADxe
zp6TIINurdfp4vcPYx2y4fkwvLW6xu5GsXSNmzV92C+T/0hXlTJSFZJoOeUuoD15UHMaY3sbiJyz
2HoTDCxQCiKy6mapdgWGlunQJOYFosaq20i0fHEYcML2EgtNwt6di083WI/AbZEYDg+tATuBTOA8
U/R33Ap0n8Pi+fNv6m0t0OATckCKzSKW3BICSSFDNmwJR5+MzUPPm9OwEQkmuVMQSGdKQbT7p63R
QO24LYlG0kQrJFACAm/uouKSAxiSHt3OWyoqBoGTkXpm9jfxQDMnTBk5Qq3dYGfpdtIeql3Ef3Bt
4ufqkgzMQIEDg1edWXUYN6hosnOhW7Z+Ddw2g10heU4lW9FuqNAGcN6s52lHUqqvUhav3XeS82gM
5127EixtPYL+nmJulQcLFJ2NmjvddOQq7afu8M7T3G5FPlrB647fsYjFN7Br1hbzUADlNLrcG+VK
mYp5WHrElrj45nL4aScGtnl4UjfwSCmKZJoSDWIFHZQybRS+jAXN12Hj6/V7NrExh3GyrMv7e5Mr
E2ma6WWWi55wGXLEmtK5dgY262sVmbEdti37h+n1F8jhTSbqWmr0yMAbjBq9Irg2rs9op/jAtLum
XhbUAxdhykYUk4Jrx2FJLGCpEtUsVe3l0EwiVbpSElvzNSsheB23UTZZhKZwPyQQj/3Lhlemsbds
B3wLsqnmT5NQT2OOkzuxm/OCjRvZSqho84eQ/AG6ioaOUIKcucmERP76kHLUV5w076tl3CfVVTgC
U47GAs7x3jCt5xc6rWX4pQVQ6KADtBO6FSkCV+4w2JmriLN9rQat/nAWyMlth/tlI7QZPc/pV16n
k9LTNNn1aLLkpGeyXpngnTzIL964rd2RXHpYH7H0x6+0hkNBSDEelZflvgRxefv7O68QSHEwgfGc
TZEjjQFYWdJM8+hUA2rNIIw8fu/l+04x2s9NHofv3GFNbVdB7JcXycieq4n8e0P2VyAfh2ephatQ
h5efQ6IL8JaEdcvJY6Asperch1YpngqXMkESl3hkBiN/Qhp5aRlXZWLEL+hv3oiujm6EuI02+ZRm
DiPD9pikXj2vI6xXYdPIyS6329QRRsXb7b+Y0wILdPz3u8De9NttMEHjSwrCYglmnnFUA6XkF3A0
pn7ZlQmqOYlzR9jK44sWQ2N3vec0FcdFEsYPQ8mzwQymLgwZByyc6HyFWjKDXcDWRVRQhQX0wl+K
dAmKb6eYVfmk+axOcawCJfXzx9xnQR6SYLjcfzFRgm5UfwTM5T5KSYYpkF+IFae3Wvcep9+M//Wn
nBUqLNMPXVpG6GrAXOGeLAipZkMSTPsTXRVuac5l56BKSI8ZR0Rb1AsXozfFPdEy3MOQU+SUqH2A
aflhg2IRqnD2MiQITPBAljtPt2bq1Map2+Cx6bUI40f+1hVpc2GQs0izPjpLe/exHYkFiXm+O5VQ
omVcs7JjGq1m++pUkFjZtoqUd0UegZzoGLdRU1KLJ5Md+636ULgKpDwdx1JZllDu3Ua7a30V8B/Z
5uy625WsP1BweC8nKkSu1DlrSIqzOihhKqEu3LQK5hBeciu393WytlbU5f61V4daXsVTyY7G/+df
0vCDb7xmMoWF6SWJOp94ZOIlEC7B7VxJPeKRvnM/+jpZVTGO1LIEt4Erutoq0xcOLtUWB47WidGW
0qu8+jzfym5mLJNUH+4CPSHMtF18+m0J1+2u957OsdcurF45d4Mo3bWl5+5IEaEOGdOk/vweUW9c
iElYwsR/yNG6P6CX2SEXFBYITPM5FA3/FeIFEYIUmYcCRZSXsgFrbuXpUJb4Ptb6xlzlKl5lS0nb
yzzTByBusbrJdb1Zy2pHn4XTbyaO8TJtfM8WSuM2zYbsSlHiepHRn18lmXyTDJlwpdWklnVFvZt6
VNB/I2sjKCKdm16pzzMDSeI4NvUcFKnqaAN8Vig/sVOXjYH2O8g2BMuwIdQND8YmBl5BI4AzTwvx
HjxFt9JaI37TUyTk+86YK741wDVhJEb1KinGlaxow84dB/fc6+B/qpqnLFPStTaqKMxGr83eaqYt
jAnDvcr++LyCbbZC7rJMvQHzUWEppN8F4byoCvqaOsSMgVOF1D8Mg1tCWGT/obRCCJKQClShlH9S
mdshpMBBPEWF55gt0Je+emN4Dga3Pqs0sV5GeHYXbuN1q0oL61U7iOh+imrt6VFPHDJsmlqKrxUI
f+C5jOtSNTpnD2wNtWTYfNKOVVNkYjC7XeqK114YWP+kHctabGMnzW4zF95k1MVzr7PG+4rKPuVo
uIYSByYcLW7cwwwDQHgjtmp9tZ8E/+9b/2/eR3b5eU6r9ulBb1k+lAGmzaPf/sdtlvC/f5/+zX//
ncN/8R+74K3MquxPffy3Dv4R3/ifF3Ze6peD38xTQO7DVfNRDtdYD+P6vwKNpr/5//of/8/H/rvc
DvnHP/72ljUpDdnrD3S0h8lMIlvYX5KcPoY3/yOOPyrym/bfb6r0ydM/+oxz0vS/U/NTFUMVTZUF
UmdZ6D6q+h9/U/kv7JAsNsomv5BkSqVpVtb+P/4mkObEqioSACV/pkCx2FRZs/9vkvh3cpdUjQKr
oSmSoZh/Jc9JmY4XXw7cdB8tnWVL5Agiyqq1r6R/2aXVyDpUJUlyWxIfVCm5AFXKMtX7t1Jigbxr
jZ2kWnfimOjImgrd8RvrWcTTPOkr6PF6SN0zed0I3daMlSvRTEBmV+6uRMct5dfGAKUR0lNI0ETy
HJjDGk35ou/Fm1EVnqW+eeAEDg0/IaeA7xnK0X2J8unLI/nnqPzaZ5WOugEqhVfTsqbKtCKLPI6j
ovTAPjduBFo8Jr7kWgwvG6g2EIVQphpbKMdrVbJmlaY+SWysCjk6URNTDnfCGtcnrotSABhBA3Wq
ctSNCKnK5kmHYF2ra1grbnYDs2+dQWeOLA9NJW34LlxQ48U4ZdmZEm4UNZ+bHVKrTHsiNXk7wV8G
rGl+Ut16UzpdvKYOAIg9euH08Ux7x0KnjdrfGP5UVTwfBs/Gqf1IgQ5yX0/VaPLVi8pc94fnorVQ
lPz5/SbvP8TXgQT11zRkhqVJL5/SzbRN/DKQAhQTQ9u3mHrKYtV12gvQM4KidfIsis7wHn0fKS1m
EvK1RmdMoJhOOr72lr6QM5L4GHPgVgWbutBK7hFOo6hl1HBoTVi9yG4IbUuDUphSHwsjmKswT5Th
sTNKAItMq+ZVXjzGwTs5gCce3+H+dnp6Jr2MqaQpSapsmEejJyqlMJBSPhg5GLt8sO4Q3nC0nfLM
oFDGogPq7UyJ283vN3Q6Kh/dT4uyhSSRoy0bOPAP76eexyHbzBoDQLhptXsZaUUfjovCvGss8mIt
9cQOVjsqve0/55cLKkf7+Cz1PFEvuWDZaI6s12+pDCzRfIWR8AFJdC1H2SSKBjPFqVFtdm1SoBJP
Pcw4OERqN3faBAuh1jkuYptEtByZWYFYd4Cz2XvkJ1RtApBzDTBJ0soMDO4a3F+vqB14EvNkiO6I
Vka9oTSX4/AYZjmO726RF91lwTkPC/t87ElnR+MzE2J1qbXaSxw2r35rXeRStsTcM1OLytFi3XGF
/sQk8v0dNr8+DmWaY74Mb8PqK84+3B1k7HL7xLFlrQ/qsm7CExeahtMvz/342JyCwYrYfEa2mLzK
OtwMRFl0dU487eNpfxrUOo9csTibG3w9+jixmdWE3gBYlIBupjhorM/NwMFe4GDWnb7F8QfRNVFm
laIiRFX38BKoYzI2NQQ/Q1hZ5O0Gl1i/Gq97W7LNep6ZG8E5de+kHz+WhoXCYC/JO3tUPi5RKYxW
xDVJhUFQuETabA8cdFagETtHhyBa2wKtlBPP7PDs9zlFMPfR7jKY+BCCHX7UEaUCqEzuJnieWZAo
T2AC6SyUi5rY1zI6/31mkI5aLDw2FjPRIDjMQGdAI/XwclGOu7cbMJiRIeNoi3SB2mFNr3tJFty6
2J642vf57/Bq00T1ZeSPZZuzYeZqbH9xN2F6AyTSXun6eVC6O924E6wWf/V7iRi0hfcWasYuUbUJ
irkqkiaA/y/ZQFm3Kankv/9s39+Vwx/taI60TF8A9cuPBvuCrY3dSDnG1evfL/L9zf96Eeu4a+tR
UCy6frrbIPwxXOHFRXcpP6eydmKlOfFgLfHolUFmVLGV4FLawC6kJqIIhKZxp9Dt6bt3o38evC3d
dcf0OVV2JZ6BePH7hz35I0xj78vTVl2xrMfJvAjUaOuP4p2K5YvcSMxtayHaKlZ2n/tXor6BZj4r
8xP3+oetGjd7ksKZOttm8fgORFWD+gLSoh2vg5W2DReuU8+GhTJvP04VKOXvC97htY4+KuBm+sEG
rTdzJ71F58m1jBtthuraUXYKCcQ2mEaHyjGB8R/qSlxp69/v9fdZ4/D6R3NwEZQdfVCuH5L9wtOG
pAxJFMXYHeFAdkBT+vfrST++LsTGSqqum6gQjl6X1q3VAgMATP25uqFplV+CeHDSlbIkomzVrPVV
sDBOLDTfp2TeGE0yZV1EjsM56Gj7hCPeAO0TkA0HeCxN+le9Vi/jNH+sPclHFx3eUS6YYo1vGnNE
Cj75IyTdoH4ndNB+mr98E9jMcbYS2dSZ9Cj0o5+n8yW5d41xMqXH1yHQIAyaxGnj7x87fwP6dqWb
xUKU8qUf5FtOyktahSvgtshX0Tkl7YnZfDrnHa6TRPmaiENUmQVZwZZw+MZVCdZQjsu+bYhgMRrS
mBVoc2TYAiGidokovRrVCbkCCRphUZAuSvFaIBekjbGwCQJyPss2EkA/WE+Utty0ADgQLK1dMjzw
Ed8gWJtForX8fTR9G7382JxqOFpxHCUL+GiuGsyIYqeGchOSPMycp1CHTOygtVbSvzwpIPfjMEzo
sahyZD7eexUC+v8Kq53d9s35lBJbo3or2+JSs56s0r/sjQpCYLbUKvVSRNPz+wfVvj+gScjAhXUN
nS7ancMHFBR+LEtFJxBwqhEUnywMhfMJDuEr5Bp2jeM5I+IhqACg0KsHDgPRAiiDVNDdiaAjSwZN
HOGuUEySeF7i+KnqFUR08H0twl1io5mFYjGrUzjhJaUhvOsI6vSGrPm0QXJXzZL4MRSfXeNOMpJZ
bD3I4VtAWHLmFRgYWCfKZatNIezaAn2NUd/Rvp950TL0jBX49i5Tb8ERCoS4VkM/5cCYYH6UE5K7
H97zqfKNLNNU2IDJxzM3JUkxyMQGPjVZMmoKUUF7lJt8G5E4mGH2NfvLBhADEqOtQZ3Y0PV5hAyy
IaD39+clfdt4Mly+/iRH83rklXKTNPwk4BUc2jjkSC1DJ7IRmMwNfVYv//pKcnTFo1fYwjPk4esU
ZtOGLA0c/PcYxMGj6Pf5Il6463SlXghX/X24bSgfpjZRyideR+nbNm36GaaBSieGbpt4NEpHT47T
2K2FmTkVhgM5QLAI+UxAyaKxoomXtIAk926Ug/MwUW8tsVvGgJ3pzN4k4odvuIsaJlJlgj0VzBOP
5IefjVIVc5xicH6m0HT4BikFuWFia0Gv96DUj805cGRgqf6dhgmPzNcLLW8IdOhPvLnfdm4W9Qha
6tOpVmdXPk1hX/YyPg6oliWWXB8EQD6ZkUlNX8kIZpZ34rD+wxQB0E0jdwtFOaHoRytr1UIJBRIs
zPzhJug6R4XrHyndiav8NLJ1i+dMhUUSLXgahx9oQOOTqSVouwHasW1G7os7XhktcibTMQYkRW5V
v0Sk6kplvk268UKp48cyES//8hvGuslPoXCwYck6Pu9Eg9RXGF2C/TGrPVNhHdjholwRf7nqBIdY
lBMDSPpWDbEOr3h0CGk1gChFLbEznrVkJ8y6e8QRF+0WtfebsJRnwaJe6gsAkwvT/v/8sEfPNtEa
FSUhlyYhfEVVE3bOMluWq9Yu1hCSXUc5cXtllcd4cHKePqzOPk0x6CJz0Dt8zL5mDkmOBJtyi3WL
t2Rekcpl+bgNEAZWIbzD0hbUfFFGGMfRIrXjdZF/DNVdEwQYcBp/k5CugkES746OJ5VsM8xvt3ET
L9V+5P327n6/R9+H//QDG5x8dYAx34a/MYoCaQIjdg6zWQsYF3Wf5op7qsn60yjg1DuNPFzHrDNH
JarCMPwMKmxgE5mJxVhz2jyBpQBryr/1aO3Lr7THFkaLW7xqLq24P6+D9sUNiiUi8cfUKs9VE8UE
RJTfP//3nTXgXiZdRTWMqaB/vMlN6l7Mwz5jK78mbgd7UYZnzU5DW515t+PceIGbEJBOvOhPjJXv
MysXpoqjg66jGqQdDRUhUMS2gLkNGe+VweREGoIEyVwiMaG71a+CzJo1mXXidTzq+VPwQNrDAzdk
5iJdpix+OEIHjCz48l2SDNyeIUn1fFDOej1Clw6DBQfcEBYrzR8uSf1bABByYryZHqrKPqgW9JOv
NOVCx4UuW/cZZH4FSLJa3UKR1OrM1rE2hyBYgPs0nvsQAvrzZGnhasSC+eIaf6mjK8NFSbc/Ca8x
D+HUy5yqvA66P78/1x/u7sHHPJpvZSMqUGDzMeO1t8JWvuw4J5Un9w8/zOvT8oRSxmS1onh+tJc2
aAWoZWn5HMy6+bRdgVinOxyBbsGP2d1r//T75/ppvHJBZBsimzXO20cLsphLRiXSxmECVzcyFyRW
wx5X+YpN/CzflHekN554R36Y1A4ueTRSCQpKMs/lkrpJCb8UnPzkayhP3+No4jy4xtGwNLQ2x/vO
NfpHslii8+G+WbZb0LXL+gFsuA3kYF7aiD3XLiRsezhrbtKla5+4uac+6dGoqZMhr9IaEFvtdHMi
shg4O2sqJgCDnQFdTFGHnixByt/PY9MY+tcjnTZDXzY7Aa/jGI58dlIel/j35Q2wQ4YTaxY1jXob
bNoH5GSdM5zBKh2cepkuw2W0KF5ZTBzhVB3phyVhkoBTaeC8pqnm0aqpNmErIQKcboLyBrJ55T4R
tPWmz6YXiBNj8povT+4Svm/4uAf/uqh1tD5EJGuIVcxF/TN9Ca/rql9p52bokMU2g1xojx8gvGmk
nLrwvmjwbeB9ufDRC1zo5dB3AhNFomt2RyskbqqlHst2hk9Va29iL3QGqDj1jU8U5IBKIUxesTPP
yKlco9bciRbgc9mWjYcitaD/vprjhLWxp8wxImMg/fIUNQOGgGY3srgUktJyiAwHodA+RAXOALl6
RBO6jPobBf0Ric3Xg/KmokeSOhGgfAfkcptY9xp1hXx8npy6UviuUaMmmWmpSLcytiHxrCvNwhYb
6cZHtgj5G1qYtSHteyX72SwOMkTvMJW7P0rT35qjcX3i1Znu0/F95HggmthhVY3i9uEgNj1sAKW6
n5dwCL3nC1aws2LdXp3eUsrTHPf9Whq1KfYSqqgdvTCdRbooUh/WsIWyEB4IZnHEux5FzixfhIvp
uKiVTBIldKQPwMu2urNuT07EP+xrTZ15n/LYtLPfL7Rf3lrdNOIMFePnXIF9G5/xLIjmuBF9WyX5
c1Yuu5VC99wWjRnhk6fmqhPX3+vxv1xfUFNTgszAjEm0dKV77FHGO9mEpYo4ydeid01e07smogh8
C+QiMFkLyZUXcoCtmISnxEuuOoMctih5+H0snPrJjl6pXFabrhEIgVY10ipl9SxzdVRa7P2VSHdo
tAQA/MoTVYyfFvyphwMzxjItjnKH46+qu7bQNMbEkKyy0n80A2+WEyytS/rGN28LU3KMTln9/km/
19zZTVH/m6zgzJf6fqR+eQiFL5l9JivT8u8SUGV7z+oae9qyuQUaW9nW2Ynr/bRMMrIseLRIzrGk
HX5KXghX7pup+kqXjBYZlcPZVGdvHMX23nA1n2oh/bQYfL3g0bpcGXrX9jUXFPGA2+I9wEzYrDZN
hj/Tohy9pRtvkZ26rftj6Lc3HH+3ptAyQ5R5tBwIaaor7sh9HWKZIVSi5wNWRRgTPuAztMDbvOqc
SBjm4FocvW1IKxBnELQXPbpCAtNwoeSeIyq9E/SUkdLEQQGzGcUJ+/IkS6CLAS9oF71xD9YSs+OV
oYa7sGqWmhQ81Lm5y0NQunV8UXXE9CCSdMUBr8QAgAhQjbql2IxldFzuSdPDmMzKGroyjJmWnFlU
raA2k6VHxHSGlVMVqzdiThd68KdqnnSC23lNnSmBG3/2Gar69wyWSYoPTOiCRTWiIq0VUq8J8ywC
8apUpY86RL1H+73ER0jNeWkkKYGg4lUmtFQs3mAckzytOiWlIdnKVuF0biRlSx2l20TOrmvQiiqh
cAaCMlejCIFuPJEvR1N4TNAGEMGFm/Iee+i1AZhGFgBt0U9xJWM15pd6NTqRHO4Q3dsTlS4CjW9h
wSvbt5i/hW/AAUgBzH0kQS2/SLR3q9WAQJH/7Gt2BOSBAOR5ho5+lD0nlV57aRn2ie1qj33bzd2y
fOks+WIYhVfVi85zk9ppjIw4sbrGNtJmXsgC6D/hElInAtDkIXLNWxGj/BCtrAjak0ckihfVuxb3
XaNjYE2qOfbx7cA0nOQK0KHsxQWP3JIp5evoWEpBW3ok/Y0EbYsYh/8XL6lB50SXsLszJx29pPDz
kQ0hy7VDUlCWkpNfjKupJUXitmeXwOtPbdB/ekm/XvDoJfXRMpIGKrOHUUFenENJCspTE8FPa+7X
axxtjSWtz9Dz8aFEU6NI3q5iFCFxipt6k2BwGSh0xChm8VAsdULITOEUquKnvbnBN5+EWBP+4WhV
oZNRkQhA92cc/8jFLqDN+r95btS/6VMohqKqR1coWj8L6d7TX3pmibIo//qA22b1nAo9ALMZLjPn
90v+VC+C2KBTj0MS+L0Vk6Bujg18l7Z+lV4Wc7JQHc7UW8BJMEznwnza/LoOEFJ7hK42r25rm4hz
f8k+8fefRPvx9mqKPOk+KA7uqRtfVjKB5C6EwT2HkHiFdH9GbLstuG9ttbPaj9zNlmEJZ1qu4ZhT
IxmMVaTktwkU615zRhWggO/ONSjuhpyuW+WtIge68tYCMRFycdsqgR1oZwbfVxyEy1gAkjc+mLXJ
9vVthE4v6MItmcN2jw7Jz66s6FGrkOLLBe/nuecF0MO0meW3awAewCP8eRpq80ZPwTOTM2+k5daF
T1plgE+regrsOXF7vne30VpSjeaYRidLomZ2uPAKfW3Jso69vVU/BpylsnI5usO6SGSbdADH7XAt
WulVOYiLNmjWvz+cH54NF9dEdrscExmfhxfX214PQAcwSgCLEGjq0Uz6/Qr/w+f71yWmH+HL49eh
elbyZN+v1E0PM0/LtTOyYOxRqR3sbHPgsM/Yh6cUv3VORumJy8t8+6P1HvSADC4HL4qErOnw8gW5
fkmo8wmnfRSEsx15GTPpSl4QrOIop2ooP17N0Gm5TPweVT064Yr4AgRTZ58+6ZsgoW6LO8F+Uzbl
pvw41d35YW6mXY2GVUT4q1jHzdY6JWq10wqSOrJqpndPBN7ZmVbaJ27g98sYaFShN6iIHWl0Hm1/
a2kMY6mjmkhg8GhbKxgndmWT6tEnM4zTGHZs/cFzrPffr/t9ZB5edjoKfBk2wD7bZgAVhTURJof0
gbDy1Mj8XhmYLqEw8crTJvu4h5t6vqsOuGX2kqn+tjjX7fTGfAodYpVpPS3cLX5W0mykEy8dc9+3
QTldGf03+3oLNffRoCRPMfCHbPpwAzlWRMs2BPlmXfSS0CNNdAmzesEcuZPi9L2u63UNsTGub4qx
XkTY81XxT5D3a2tEFmCMjkWyeBlh4CSqLLHqmQz0n+hVdqvNpQc5tsLW31dn7mAuC/C7YafYhgGx
cWeRNylZxdZMwdaF9CP95CI2wwsGHZnNmI+IUMq1ZBlI2ibVLtB/gnVlSwwP99nvQR+m4D9xdwnR
XY0qsQRBUPl4bkCp5q5wQTow7YiMgDGrmIhed1aeXsXubUG5wCj8Vxng/kxO8zWG4iuzfQua+EaF
OBGnODgI8/DHZUU9t2dHGlnxMkM7xqRBC7XfFEY3y0Hww0wiGwnyQZOs4ugqisjnEPHZZWtW9Sny
sJmJmBoBBJBBooFH1NPrcAKowcbXIQC1GZDosCdLd5yzdV4IQL4gGGId652SKDgfUFi+GbP+HjQ9
eQC3bc3eOXYvIoOCc9c6rRbSH21nJanYBJTOU9rslieuFWGjmd59yqtJ+hW0wPNM0P6Ts/NajhxJ
1vQTwQxa3EKkIJnU+gbGKhahtcbT7weetW0STGPa2blo6+meKc8IhPBw/8W+UG4ki5dA99B2Z1GW
2rJYHYLZwiUNkms02kpa0/u8j9Hln6I7dRJ3SobPhRTsOszLA8CluYC4tpidT7Lv9NZd3/o3gfkm
direkPu0HZ+jvj6M7a0mX7fD39A0HzHiHXJwEenLjPSSZflIoIFRSBE2QDQUXaRdTvJeWuGBf6SD
mUDNXcenAJFjS7xM9HIbl3cSMP8J0q6WPsgoC2g6Nl7Y23a93XEDj9bVJJouhhQoeOCfyM0pJpeA
0c03GUtPpYhRKdXwArmLMsjxQbTFSAHa73BRKm8IgNhhiR64dG61Jv4yMF2ZxVZBrx+NMrTfs31X
vgmg7MSapxe2rUlxgX8YsnJ/wKvyOsqRmtb3CGM5WfIc1A3ytw9W8aAgcuuDrp8iWJ/KP20xw0jK
azWjuhlHkOdi+bmQN2ihnmGSaBu4CJcoAPmG5datcIGiO/0J/mzhddBhScp40w3ngeBv8YFxJKhc
7QygoENyvdlXbN4OclzCQoKXJ1asCTT1G/09RNgRHwZcRJ5ENT8rBpzpkuDGAo3TVTdWvdhkpVRz
XjPfhOSMOgvU82xAyEGLED0OPzKzuMIq+Jbr/xYdcMQ0g6cxyV8VxUcqt5OcRuqd0NDdDNVJkQKh
VXUbmG1YWodnc/PW0nwzJu2qaLEPqB6bRRAbxdMIglfmDQsKdljKhQ7Kiq6BRFeRaQ/L9/78WWg7
o5puw7pC4xNpKxMAq58fRLHeokoN9j44YMJ5KU+612MLWfIQTlhC5Zid94htmC0UXqxMxQ9cwPep
PtyWVQ3fFiJt2+9rizYxJ+xidDXkSJXlB5xgNhNi7jXUelmK6OYhCY1bRhgkyCzTWIKBiMPfJpTE
TVvNTqOA3oh1z1T/DHXjyiJ30lDvexkXluEl3WrFATTMyBu+M840tDJj9DYMXslD+Ri2up2TT4ao
CebJQzZZaHHlSK7mZ3kgnJstJrRIYmMO4kGcRwnoHsMHOX9Js/JilmKkqtOFWn3IzfxG62+V9sqf
WnydyEzpxxcVVgc4APYKpVqTZGBQvVqJGtDugxuh8SgbH6iO2mEhug1sYHr4GKyJdpbcTYu7CGLU
2BqcJfhBoF2Ct5O/SWEtZ2Z0yFHaX+zQQv1FYMFkEOkC/sBQPGtwtQn76N8s4VcXRPsquA/oMSjG
FQc3LAlW1XyVjCpiSqgwJua16YcXyJS4s2JtJ+x+BvOvtIjzJ+15I4b2bPn4eYTo2la3iFwfLIwH
qZJh9due+4DxFC3zKmyAUMK97g2fFyIU9fxdMds/w6DD+3gbWgr71Y2EovfC3mipbUx8M7lh/+IX
awmDOwuYcijKJopf1F7az1q26Vtpa7Yi1A+EVDlCQsE/6y0ehqNgbGL/ozUhjISURgccGlBvxx/b
xR9tO4md17dnncLIhObAgN1mnPaWRrdOSz0L47+0kLxM+FPIyMvW0lvWF7Id56o7zBp6uo/ZVLMC
ICpMo5dVS7/93kD/BY0Tp+yTy7EGtT6xsHXKgGF4PwjLwph3QykelNpfaH6uiT4SHqWuoWwg4EA/
pj2Y+NToZ+/3JOknXNUyIBhDYOIBBNZk3eodSzgiuhXyitmOm+SSmzPyMkd108trHCCc3hs2o9dv
xZ1wn11pJ/rMnxKO33NrouvWUi8EQapKq9SwtLpBDk1alIODM4JwWBLDEOIGhXL0ZrGGOg8ccddE
m1Ml6mM56dfAq+QQYV7R9zUCi/Vj0F5hpIiU+e9Te+TdwuAMHaY+ddiFJfY9AUVGLS2A54VOHbwp
4h3mUzKo5waxAdG6MDGSEpD3xcTTQ+/wROijwwM6gCwTrzN4qd9Dy7wWKSIxvJpmobYJ34dtfFe2
WAzYyPB7sluPEJ+cU4yFIy1nhvwl7qr7EQ49krXy8j3PzG2y055aksk7nYYHMMt/iB2eKi9JS7V1
tYKA3YqAXWnS6VSBvo+09Du/lILPVkfvjntpV55PG30T3vje73N6JNdXRKpmCyMD5JexepjpTY/M
j0znYJgECqL3FYhiWbiajJvf4ywr78eAIGBSTqLBqa2lKItRLuQO+RtH0lGRL5OtErfejIcdHk2u
lQw3oZg//B7y+ND+C7naDCFUNyUp6U8sVlRFhioNLcSysU3txJZYtvNvY1vP4cwDYB4IFKWta4Hp
MvwIQxSUMyXdjcfmxMtz+fY/wslwhFBtBMqyfrnnDVT/PmEqJ64NM/jATdX2g/TEwjiCkWTqqMmZ
gK1BEpurQ0wvKMk0NWGENt4g0LETDMkZBazAo9xBQPVBw/rIWiyIpuuwrD3cBzYqgCvkQp9mskMt
7hAf0G4TpX+STeXEzzt2wvPzjE+AH6ieT/jTl3ewrqvllHVLv6LaZGF8Z+QlnFjMOeweHaxc0O7Q
rN5T7mdpqzpWPlSQxnyv9uKDUInXhRw9pNYlcrGOlc22WOIEIz3/vgCP9KqWKfzvN64WBvYmikJj
gUoEPmfbkuImZCs6J1vKtopzGlt7/JupkqITVTKkTwLzl0mZi1yoTJGVGNTwD7NbpbkHPCTIZ3qY
nmfR+FI291WLmRToiuYNaUnycONcHy9rOdoEoOnzBPVgM9VP7P5P/tqPNfvlhy1r+ssPK6YmidVl
Lzb5E9B9RywvWlD8WomjgHar8lhBjsxGJ9wGNe2WXWaXxmG0HnryEm3UN5H2N5SfexkrWdRWw1bk
AaODHbueitsYA16ruzSQSZys24Z/LtGGAPrm9Dhwtci6acO0tYTFicl0lRBoK1Lu4zA7YX1r+Loz
RqPrt29NTCoSwkWj21Jor5H42oTvZXCuB5jHdlud8rcl3yBuaDPD2LvPuxRBnu5qyl5l6Gwn1s7R
GwAWPGg1Wp0/+pyZlbRFU9IGDOP+ohv7bVhZj3OWXLTTHyuubpGtvx+TzgHb8HIi9JESk0KN7v+F
XlVhJpUKEEh0rD2mu6zAviDhEOjG59a4idQPgVIvpGP0LfBwMXLXrDI36NGDFE7OwdEfAugA/U/u
QPKN76smNmYlNgdq9W0hnkuxcG0O5V63rkNlp0XWBj6HPeExgM4cB2EvuBpo+rSFsBOfqkYfAUCw
lb/8lNVpWJlzIWkpn0OCxpdT/2qSwhOH4jYyQNmC0YE5vutUPNNUvJPS6qZVmgMMf0jdtaOGFDfk
TTxpiCLJKJG1F1ZM12xqL9T59vevd/QyMsFyyyJoNU1Z/dBukgJMUjhz2vxFtJ5VH0c4XJgaHlq0
Ed3fg31msj/29aKGAJZKotq6umNnNLbUtGdaWretXbUGH4I+pY1IVeW0uybZLDe+U94WLsCaU7nL
kV6OAVwdnQLSQeidaySpOQGaGhuil+HtlLI9A+W6Ad5dlbBJVBql01NUYnODfkD4UNGVNU3eJjxA
ehjyiTQgISt6tSq6U3gpDck9SrGoGbaXUXMIg+lEWfXYtS2J3EtLqwfA8mpXJXMUWq249LoEEbgK
qoOa6CaKdergWP6c9SfhT4cODtkITM7q0qnH3h/EcuKTdE/jlG+wKNs1+XRWGMPLMODsJ7b7JCjQ
b22vFBETN8R3bczQTyyNY3t36ewhGA9Yh+be972LkE2mZTnfJu32haTjuHuyAn90pAsIVNGhV1Gx
/h4Cy6FhrlU6KOMmbPYAgrYNVmSTLX1MLiY51Ec2J6F6p2KuhtXJYYQEJk07vCJcyUVSFuFpp/XA
Ptn9A1W4U32iY1ksFG0eTnBBdG3diSoZP87US8Be9VJgEhaOJhJmouKpbuyxFB19xYWnhvwHb9fv
04noCvZeJZF0/xo3cRtZPZzczqUy21PQGIPyxAo5glAHoA6dj2MVkoaxbtQERoRnt9CRBsBTWKA1
MiVJL/GiG2zDpUsKf3ugJZe1o0ueeYJJqB85J1nYsrEwUfgJ6xdWLZi1RPEhwBjTtJX4XEbdCQMJ
9IyeC0M4zzLAHCLiY3oQ3gjGcFa2+aVV6E+W/6+ZpLNgpO6HJmKcPvSKvhd0fFpwRuwaUEHTWYRG
FrrqtrwASBSUKHJMmrB4/adUrYPymi1kqOGKxkaXrTN07c8zdTw06eiIiYIqmAkwvimpSaYfRiTc
hlIGnxrMHaJ6VWZ5WX/Nc6ZsX8w8fEiL6QnHFZzqO3SLtYn/WWfYvSC6FnDymBJRVhwGXEib0t/j
KJQB9pUb/ypHkqulkDSmj7/fCceaOMuLgQOIv7JsV9vSTDAbnnQ0nvCNfcYPajslZwbWUSrIKQPd
KqTBbNND1ALhi+lGK023AbgFuIFSNob1UDk0zB1mK7eNskJDbHDFMfY6Rdok5puKUKVZUFa0xG0q
mn99sDuIaTmDYZ5ankcObAoN6AaIn+CvtXJAY6ZCHWQ5+6EH4xfjoJwmC7gPHE3UnCFdaOvI2Nea
4Y1U1oy58iQx8QYdn0xTRmO0uv99Yo+VlVCgIBmiomTxo1ZXuzHMXSZWdeBAnzjXrChFA2i60OPr
Ppj3QibZSp1uULFHtl271MXhacKt0adAGct0iQbhbojyE8+wI6URUwWlRJf8k5S77hUWWOIFUZsK
lGXT+8KaYdZmD4pBfpqa55DKrmb5vu4GoLbWpRCb55UCRIed75yYm3XnkM8EOG/hKdO3BK6yWnRp
WlvI79H16sMHgN12YapkITemNaM/7eEvPZAfBPqtEHzwVD9xta9PToKD4eBy/6xMcRt9PzmTIJdr
cya4IL2r8uhUGTaUw502v/mTeoWu1f8yx1vHWybjy2tqlMtUQf2AFp/V7DOA6lX2lqK8rNEC4hg4
MbrlSvuaUKyjraa2kASosD3RjPjWDyHcxicC/Dgx1hGWX/BlPH6Zmy2KtMAsEoWjDvXsYbKeRTgv
VI2vQ92607LeMxXUHC1xE6DxXjReTeE2nu1Z614R0Lz0wyepE51eqDdyG6FNhzpB/6aNfwfxZqKf
6iMW2GB6bCnpZqolJ507OzfuS4xBfl+K6wt7PZjVU1evdZ0qBINRJEyGbqfhZi7+UcH//4iyUN8Q
ypJ5Ia7OAguMYR8vXV6F3iXPR1s3H4DwuaV89Xugo2v7S6BVho99ez9aFLMoDaSA8e+rMthnPT6I
0UAbAJy7f+L+WNKMH8vtS8BVGmICJZoYNGr8CHc2fonYe4n6JkavlLtQoQfcPW8wUDrx2Y6Nk1QS
piggFXj6q88m+Fk/ptgd22V9ZQjihQj8tZIeLcST8tyib2/ufp/YH4X0ZaFwZvDAl3g4wWH8vuoT
LLhw71bBdiHjVenFtireVQmLBTPcFdZjhJNRW3xgCOEEXf33RPBjs/w1uPw9eFMM+RAIQHdV7D4d
+QxfyOaNxrUbX2EC5G0r2nt7xekWEEu5PZV9/bg2PseO2tFSxwfsvFbXwKZ7kmtNRvSzjG/JdSp7
qupntX0sEZJssffB/vusFmsEr+P5ZirDlyhqz2O9OMESPjYNJvOvLXVU8sHVYtPnwkcPP8ZUVEFP
ogo2Qa2C2512Q9I7RRTf1IPkWUmy+X36j5wRRKWCu0zBolj2ffbTvsWut1EtSgAyyrejq4vXek9Z
TE5OZDHm8iG/bSdKOZ+UR4tcl4W2OijyvmwbDZCd3evZoc/iAzC/ZylW/gVxD60FuXh8Ss135ORs
+tdXc+ffFWM3wBbMVMcCjOO0c3mQ07dZpdYTxJeK1ChbP8YaK7Y0QEBF9joirlDII4AA6m6cSX2p
vba5THqXuYIhX0rK0rWXMtTn5u2Ao+UwPRRJf5bN8UM0xRczGZZtDrw5jBRBe98QvXTOHLq5KJ/l
dhsqTiLPh0GNEnfQ8p2VYSyWik7lY+4qDF5jGbu2owZV16++3HkdllRCzOkx+15uyW4gWa5RPiKx
dsjq+l0PrdtEftSiyC4DKrLWvJtqvCRUhAbrvjprDVq+JsTwxDoHa4UtVUIyPW4jpIWwfNpY0A5+
Xw8/BCGoY6iyDDtc/fzPumNY63A+IQvzpgBp1QLKmYMHU6d8WYjlFSK5ej6yNO/VCjf4lE6QxN3f
NRgwAUP//aess971L1md93pu+S1YPSjJ5b80QU3QUoAFnDjjf559q/Gu9h09J1QKgSLZMdJFwp/A
sxz9St+0h/DslODE8ViKwiW4mO4Befy+2YK5x7c3B6exPNmHS5DhW/VTJql+OAU9/HmuLeP6Emt1
rKpdUksmmC/ELeaN7CguFqCwKiPH2Ka79iE80Xk6+rG+hFudI2YKnznGF8JW03yXZgBb3sXilMzV
59X3/QiRqAZzWYFUNuFOrz+WaJZTQs0ABzbB07ohcFW/+JNNQbybdM1DWscW48bTairuy5bVtetR
oML5wYJHkZ5yMW6y9GaUxzQsNJtY21nRdx22P1bbHAKKUmFuOp11Sodw/cZf1jJ0NWRWVIon3LHf
v7yGHHgMxZUf3tFcMP+OKVXJQN5GQ3tQT10l8rFo1BHgJINcRMBp/TFEdTDbno8xR23tqWO7HayB
M/Chx/d8xFgTSVfgEggvAuD28/x8Ctla8v3QpNuxXir59xLg7TKB94lEaSWEXiY9xuNAxfA1sjJb
apVdrqNRL/X/W5bTMlPAMcErgJz9WTU24whwE5hgu/GS2SnfF2Ev3U323QYOLLf01vR+P2Z+3IAE
hFQAAp/7CS7u6loiixQmjN4NW+zeLAWJG2J3Kq1h0p3fI6mnQq1ONAsLRslCXBdqj3GBa82mpkij
Ru9p/CpC4kNPV1V4NODAOwgwjmM+FG6UqS5sIOHjinpthMJ1lWFtQKE0DF99VdkPaombEaV1I3Pm
bvJyrGd8DXOy69hszlPJQFJac4M0x8xLdZa/r/LbsPhTjQg5qipuLMDZqMcAny+7+C+qBE/zbL2J
TQ1Q8OX3CTh2SHyd6tX27Y3WGA08FrEOfcvGGxOoXvH8e4gfHPll/XyJYS7drC8vuLyx9CrTiBHv
OzASCDmdL81O1c7fRo97Gdb0KVTG8WEthf9Fw+eHUPGcjWmO+Kdhl9J1V9A4TFE7eD8xrh9v389x
/RdkWVtfxqWk7dB0CkHQXd0UlpN54Ubs9wjN2uBAZy+2vGFndCc2x4/K6P9M539hV7tjEjDFSBN2
x/i3/Us1I3iCdOVFZ9THgLtCLes9dRNcA4B7mHantuaP1vpndFWD9AjBgvR8dWFSf8KaMPsctLnF
iRjfgze6Og5rNnmYL6lv7KN7xSk2mI/Y4Bj3v0/6sTnnfYD+N8VD9Yc4U9CIw1gFUHiH6sKa4MVM
6okj4djS+Rph9VVzo21SUWV6tQFrwEHeAhze5lb2v306s3gMzlWqY4us0prd5Et9YCrysilUeZfU
yn1U5e4Q+qjpiY48D/eJcf/71H1m89+varIPqgFc0osC87osEHeF7KfhhFJwwGu5Bx9hR6aY4n9o
UUCp33Ihe2xi5SEy6NWpGvXfeszpRFriRSK/y/m4a7IZIDAaej0FlNFvQcinO6DDg2P01ZVpPEYh
QCHzLlPAYkpBtpV065AY8bNeP0dDfD0J1bm0OLTQ6Cwz4cGUw20vqJ7pGydK+D8ULBB6pjHMOwqu
x+dN8n1zqpVlpXqCaI92p28N2VZ28QaQb+00qFhs4Egi37Boggh79ZZOvVN552Bz3N+n/EcT8vNX
GNz6UGn4QevsSJ5zTHUNzvQyUO1IvSlGJDhD1AzUehPGqRcuRvHztQwEv8Eq0UpuU7pvQVRiGplv
1RoN6dxwZPGf3tdXTNwIXcVSR0fGu20plv7+c4+c1Ezafz93LQuEO2BbLwAtTrRlETr1i/gw7wQP
Q+m37qK87e5w+z21pT/1sFfrkqyI/hWaZjqMt9WBpqjJ3DQtk6QCAvbDeCsNzVOrFm6Qu4mucaQF
27G7LrV+qwpXcp7ZZnuGtrYTpA+Y9SyAUl0a4DAgLDg+yjmtg/55mP7KiL+YSop95FNG0pVbeJks
hNnp3+/TdiQH5tRDrQyvGg6lH2LJsW5OwLgZgNGNB0WobR5kYvkPTBmg/MME+zcWb6Pxrjbe9Wza
mCaa1DrqRlHqJcCPIMFujADLwAK2HY6Z0jSiA3mZgQofKtYpJIDff/DR7/z1B6+yHkgtSGNjGEJG
N9KojLzgAd+0hbcuOWCqHbyinuSTO/Ln2b1cDmSSzJFO8r26OioM100pFoFDwIKSxuei+sCcxNaE
h9yguWe+Vs1iTdjZc4eohhb5r92kvCikumYwAlSw8G77l4OfL7AUHEIWRqQ6FXRoqwkv+IO3kNQd
a9Z2knJdLAhvQDlDWJ2ha7yXW3GXSMWmm6qboffFjYKf5ZznF8DZxZ0f1g8tZmFayXNDr4Y9+PFd
W0XYCRlnZd09xEHhGriIGPG92tQXeRqRBKuYeQ+5pwdgPLknEkujGSVdDGO0F5pF4v0d0rjX+0/1
othdDzByJTQfELRLMOEtQFQ2hybUa3voe1L58NLHDktqdF7xwyUakDacGiu6wOvFr0SvSyZnHIGj
U8oYmnyjBT7N2MUg858v7kSldPQG/k1yoeMeKPlXhv9PTO8D67oF1BTo521RulX9V+oWlsw9nga2
srThqJDQpPEE39oU4iEJXluN4gbcCLn4V5R/hg6EFJZKwvwUx+cYLOENDqbmziwPef44pP6h0jVX
wdUG67W+YkVpmqNVI3Aq2Ql6gOPNcyhTstGu53DrqxkPIK8FtYO2t9Jkm5rKO+yEjdTpTka9xSrx
HyxAcIX+RgWVJSK5Gph01eiJZvmd3H+08RsWuHbZx5jh3VhYYxfwAbCkcQzxXIhecb5QBN3xdQYY
MymQ7T7pOdqloMm2VL/2sL0y40A/ezNg1rn0BiBwZjTnVaWl7I82dVyc1W19rgJ79Yf3Yr4Saajr
0nU1/w384gCMh5cYnA/jPlXhu/K3vcrWfs1UycslioU4mwbiuFyPbrNg2osXcbqVwJCZqETpC2Ef
pF9WeaIf45qIV1P/L0pe2u5ZCT9GVdgrPWcdq3xOrjR8jBXDxgMWMsxw1qYx3WN4bIDuTWlnQjUZ
eHpkzRPdSlvor3omRxpOpV2fWN/vh7QKbsjQuFOxp/jRxurNvoI2MMKAlobuIOUx5pT9Jkd0jytK
a65xZNbvI7kLATnVCOCUZ1jaXdZmmXn62N+JUXvty+Z1H0uH1qrehVB7FMbwvBV1z9I6/JQUmFzI
DiV2Vw6Vo7cJ9KdSp9GNzzRsANG4VcX5TdonOB1hPQsFMGvelh9lm2ot46AME1sIij0cpY2hIaIo
ZNuZOmAavBr92Sg9mAmSRZHiyfV0Rot9hK/Yl9egtds8ui7zEqDsKLGJOi9STCfKzS1dQ8+Pu5y3
WvQPCcHcHhSB5EaGRIXFNMITGn9mbj7kpEmoNYzNw5w8hMmfmZpnlATAaDJaI3z14LLToeJAXlPa
525BEoQsOQNZCFJ21VdZ3xZGMK9FtI3yM6VWYFQXW1+8GaI3MBb2bHQXo0CLI5m2Q1d4vdZQuNRQ
jiAHA1wFjsAeNYR25LOal6eGASl6pLbRWju9qHe1JXqlMTkY9Z5b8XsFBDksPjok7TLzoCA4TM3N
G8xb0jS9gUmmnRkKTorBhWKOiBFfNUhoG5ilt0q5a33rvMVaUBxBq/bKoe6FZ6kLzhCUG9GfDluW
X8k+V7BzlwqBXRnv1S63LSnDIuYslnZGNbu58SKmmjeK90YCXHHkLKfgXNdXsmkcUrV1fWa5w6Ez
nqBlhYdExeY3Q6sBJ8u6BKhkKk6JdG8gm45PzShr4TsOzFBWBtsmle86BdYyhmxhOW0VnacJtfq0
it/zQd9WvXLeGqIbx6FrwoUJ6tmuAQeTOrsiFEG9sbxYTW7g142afj83M+dr7OLw+mxhMF4b0WZG
YTvRWwzmnkUkLFQqN2IMZ4cprWikc1eg5K/YfY03B5/ZyB8Vn9xTvgwL/ltGijIn9zmCPIVoOrgm
e4YeubF5B7KfY6u2zSVLDvCvQVljauQbX35qjOJWzho3D+Fq+p0nt7ETsRfo/LuZMaGUeCmjidWi
CVzoB1wpXD3XPT26mLSPFAsMyuxN9FGL90Ui2207b0wksdRqcv1mK6Xnw7jVskMtfwS6uJUzee/3
eym8LU1+b+jbYxlurelW6yJPzfG5W5ROwtpJmw/qillr2kkOoRYFSYl7Sq2fpUSif/Mopdfq+DT7
77noTe0VoDT2oMDSf/GD20UCKzMuQrEB83Kpojs9+yDI6eJpaGfVVw1FL/iQcfWuFE+Z/pjPt4zF
oogyAdJtW9VO4xtheFAQ/JqBPmGHyRlZ2rIPletaqp9qDvChQ/vb7LyynfEvjNlxsiPy4PEFw01D
NALF2B35P7cpTYvyslc7p9cQgAWIoy4k1BSYMFzVNEBkMWk2Y2puxirdpD6HbguNiY+lDyLiX9k5
tH0Oo7sOY4xmeIkqah35S076Z1Drq+t/Cj8nTK6Qa4D2Gm0wJi15g7VKdjuIcFNvwcSAR5wd3i5k
E9vaevINE3QtXi/YsIjZTZ23bqZuA/yNYq5bEc9U86Vk5UbD1aBKYJ57bss/NUVXy7ys6ivdf5Sr
fT7/q3BZDc+VLnMzk/6NQr87u52Mp5LsS5UQYyXZycfM1XCBztQ7PPy2mv5HHO/1+j2QCtcyzkxz
25WdaxpoWgWJW/bPdSKTD8DKrP5KOAkF4iUEQL1/nplmkbu3xiSkN6KdlCiurAfnaoeIdvkAD9lp
WriduomIMGoe+U0mCG6oS9s+Cl5qTZCgcGZOgXeNqm9b8cUAeGZI4VZRP3LrRQs6r8DfBkIokt1o
LWX+bpqTXRTNsH9pZvUaDHTMASkZBlW+y5p20yo9+0p0lOmxiKlCoV+smRa9rva9F0YLtLe/4d4B
nlvpf6ZRuRWz7E3uOlK7DjGQFrDqQMelTjiMxzS5jlqf8wmHr3JObgMhvuDsO4UrXmpvqysXSgy3
rQiZQ0ET9vsTVspyJcoq8uUY0cxm22MvsGj+nepL/EzLVbpHJjg7YgEaWD2/KEwrc9X1pG6VTmYb
7GfjVAX5Z03le4jVewMuAa3DkhDqoUNRIvGKrXKbPPxVbckRXfSbkLs/9cZZY+Rp2X4b1qqyGVeS
OCk1McN9u2+2oZs5i6ry6fk7UpD7Fklf1TdDQa5kpSJS604fspdfJdvwQ4udv4sMWOH2h9KJKZVZ
JD//P4MEy63TuqVN++PlmU1miYpwQ5WjDTdtI57hsXwjBZUbyPkWY0vemWgiRP6mKKxTEkTHPurX
2KuPKuhSPVcSsdP5ruwhPNSh2xbTpkAjDDyWY6jQ6OfgQg9BWec1J+f4KNB0VUdSZkX0fn/T/izk
U2BZqiy8wenZr0EDhloNQ4hVsa3xVsLjug57EFctWXR6okD4g3+3rKwFPU0WTLEEcaLv+zLW63ky
JkLlF5xtO59atraVPNpZu9/HdKRj+D3SaoolOTWCWSZSYz3rojfOkPTbi9o4GCFgQ5S+SuGjat80
rHll/Zzk/0R8+cgJ9HWkqz0kBtjsFrR+qBMozyRtSDFnh/hD3OReXp0W//w92lpCUetkXoPLJ8Tf
yLbUh3hQnb7/EwanvuDKKh6C4fcvuK5EmNE8G1VFJPkmvs/vhU19Ue3Qe3aiXebx2HV4nZvu32kD
4yfa9jRos+f4EjDOZoCz7DTGiX18dCv9t6LU5Tt86SSEZW61qsE86wn8iOa+ljUHTPGJKD8oZ+th
r5qQcoXsXWQybHXbvXVbUDzA02cnepF3+f+eGPsZTcWzBrsRpK3XXbzYjBDuj4hmXOHlQJEJLO9B
cFr0GBUvfTVvf1+sRzoTS4lVAeepUsL8IR1O+5h2EBAdRqeWl4cZiIkXeLqrbZXMrlxx09EKAhXp
mJvQs16EE5eceuwe/Rp/1ThoDKOK1ICPmKUWFl//ZkQidOmBTAaRh6sQxNaclo6p1K4GfaqaHi3j
LU3+NumHlWzhhHjk3mLnu53Y221G4aDynby7nXg05mQoPRXNPAqfmord4Y88WbriUPYU6ZPRmfzc
VpBeaW/0RrHHwvCMWNhOgrHrqKel8KBmqkAqKYpvGCfOw1PjXh2HQQFZOdNK0pRqFwcvo3qqXHl0
d3z5sKtTkAeBOKGtyu5QzpKu2TX6H62dTqAljp+16LEv1UmEAj///Zc92Etg/c2cKLx8DUqNH6lb
HQSv2XTjOaIlzmm5uSPgk2XF/hdymdkvIXVT9IPKKpbE4X+Er/rzGZGt1IuuTlkhHP9I/4Va5vhL
qDhKJhRyGR16xU6plSQGJ9Byy2deZ6sIloFDouaDEvA6QpLErDe2X25dRQCs2wwxW14WtIecUu63
v+/2Y+PRRPSn2O9AT9Zfq5sGXW07xlP0FwiksFmGE8v6SJFcReTtvxCrr0PLvY5Nk69DOXWzFMnb
nXnNcnDxRT/znWIXnGxbnxrVag5rpR38ZiBkootOq0FyPdUYP5q8fB3V6pSyijmc1ZCJC/cL63jc
+Tt0n+zEbU7kh6fGsjoWIiEKFCEikMzjeppSt9Y79/dFcOyB9HUsq4NhmFNNjytC/M8Dqd1BMt+c
TvCPr+z/FsIqC5KVIBbb5WSoikeRit4sHGqKLFXZ2xoVr9/HdPQc+jKoz2vuy04VhirOAzyAqbgc
yr3iBmfSbUCkpTVmy89UBrfUPH8PeuyE/Rpz1ZkZpm42K5WYpYQfV3BeoIluSZvfgxxNP75Gkb+f
QXU4QgUG1Gz3m94NdsYmu/HvlRsfOc+CQsv17+GOPQi+RlslO70uh1PkMyZFuAmm0pVRk4pN9HP0
E42tUwfFZxP4yxcTR3nK8iWSdRffzxfDdtwZjV0cNK/aY9i9+CQYe+399+Gd2sifTckvUcNJ6E15
ZjbVbXKLaNh+PEMU63BazlY6GWp1Zuhy+38P29R/1cSnptTOtJxiM9YAMi4jsvkm6dtGvm99kkl0
jX1qWEh0OX39IsjBZir6swKZL8t6i6I7KX8wzL+RoNLMxva5pvgsAhaoBkClLWqyl2ouIR1h7kaI
9NgjuVY4uQkQRjFWNikd4jG6MuYc/a6Z4mlxVypPBaW9Vr1T5MKzgjvNfxCj+2iicCi8JWNs03P1
FvZPKrReJt6AUQR8oHgSTUahuJaKC0N9UabCHpNNUeOD9yoI0VOZDOgzKU6GD4s1I6HVVteSVt0C
Bt73ZUohaTjo5Ttdi/2Qz84Utd7SeIst6EW0k/4Pe2fS3DaWbeu/UpFz5EPfRNyqAQGSIEV1lCxZ
niAsW0bf9/j194PTr1KCGGK53vRNqoIpS4cHOO3ea38LJNmGFNhl1OqrQvfXapF8hyxLzBCI4cqz
CG/FkpA73lBve6m8aWP/BWTHps3RPwL09E00kLnyFCuPE0QpjacZTp/y8m4k/1aRJBsVeQ8Ixs2K
/CIdy5czo2uei+9383+vefJi9S7E2vCGeZuYyy+be4xUttVa2WNId5Fsz21KJ2QSb7bapVtBZ7Sl
ZE3MILwRUGvAZyAdfGVdy3a9mlwiscAo4q31FfpUT0wl3TWuLuFDnDvkhtcfd/3kviVJKsXpuJCh
eny7ShVmo4RSx3cRxsZuYzKN7Zmbwslt6+8WlioLw8QxRtVoQd1W+HmAu/mP4nonL0Taq3YWq7ri
jzJQH9qZtc3RjeLMJqXlbbj2HG2tbUcnWxeX6mbe/LOzqPozj1FbLPYyeVdQnjQeg1qPvdzRoKF+
/KZO7suv+rdY4YtKaFR53inb+hBU4kr3ZTwD7/z2B2LKj5s6vSvPxZXWyXocGDhpHWMutGq+dY65
V9wi3JCBlrbCttqrDY4SWXTmdHN6v3zV5uIR6uigpSGnzZmLq+MLF00OxwJb54yj4cV3Zlj+3DHe
zflX7S2eZ+pZmg+cfT5OJfcUsT75z/pWA+9p/wTyUvKzpuju0KxLR921Djbgm/Q6uzzHKTvb73lo
vdrZ2jT0q2Jee/Rbb5s5M/dbdySsdZV1ePcr+v1/3tir1//6Hz5/y4uxCv2gWXz812X4rcIY9kfz
P/Ov/fufvf2lf10XL9ldU728NJdfi+W/fPOL/P1f7Ttfm69vPiD2DZvxtn2pxuMLhPbmZyP+Sz7/
y//0h/94+flX7sfi5Z9/fMvbrJn/mh/m2R+/frT7/s8/8E14Ncjnv//rh1dfU37vLnwB5f+Pw0ue
sTn89Rf//WsvX+vmn38IkvgnFYQifDOcPBB/m7yK/uWvHyl/cq/Hqk6GvcIdbL7vZXnVBP/8w/oT
zR0RWNVETTbfB//4R40bAj/R/4R5R15lTjaAZJh1uf+3/zd/jcS/Xg3P49fnf2QtVgpY89X//IOp
Pg/Jv4cs/niQ5oh7I02ARTzH9d4OFcNoGx9mOz5IU/hUmZH83bIydR+pORE8Zei6dZykhisOVrJh
SwvJY1Eo6peaevCMHGZ5ELSwcbvnsa7F3dROsI9i9MJ6FEW2gS2KWxk90Rx12lWSvG0EJCvDFBxg
/N9w9kqQoFXWqih7QMIycW/fCvC7SRCuJQnV/LLSFWu9QWOpBUloK2H37OepaAdpH5ONTh+l3NJc
Ne++wlt+puIOEUCaVbaYa7Itwa0czNFfpUPAnPS0T21fRyvJrG/9KLwVW1LfQaeaDuAfpA8aFJyy
zW0rkl3iCtgVqQjiDMoUw9q7i1t1RznbnHHP5cdOFPFHMc0os+ErjkTKEbmuJ5wdHiotNreTkabh
RmmhY5PhzgzUDBWJtckksVhacnDdkKNzjcCnjsrUCuurr4RRs6oDWb3SYqNqbygLUX9MOUlgTUrH
fSmiIcpTK7jSArl4HLWGVcS3QmdsxuZJpH4aLKzpZ6BmPTLMkqwT0JKCxtoYudxfS9EofzNUKY0K
OLtd8LWsrUDZ+sHUbwFuKOWq9RMRzIZR5/ejPmhHDqzTcxmSTyQh2oycW8RJ2OfakBz7VC8viNEh
uBMkCbmbJ+QUTw2JDiOGyGHajlhD9GEn4BchxEQs29669qcm2Qcc74gkykJDyZoyksfye8lp2ogR
GAYDJiCaZ/kYx079aCc90H7Yh163DkOp+B75SleCae19HnparJvaT47476G8S6UOzqufpDvVGqp1
GbfNjeZbY7WCaP9opKpy1xcxJGYj1J6o/kcbweYnHaPE0B76sMR9Q+yLS62l5jb0snJnxanxwtyZ
6xY7zwZjA3FU9S1XJZ/YUGRSC0cBVOllnvjGpsy78LpKTdHWGm8fa7n3mAWFcVFnAikdI+3uWYE4
eZdmNNqjVPsAdfp8j6e4DBJjNNemoE2fUk2dtlVp9vtICDWMv1FutOqocbA3BPWx9CbTVpXkW2gM
6UaNlBRQqimGnZ2FvfIcJ2L30oCrxoBRKL5LZVcptlTF1JphLbXhbKz5Kz0xeuxDE9lXKY0QZcSo
maeAV/J7YqxGtxnM1Lhoy5LEsp6nN4nYumEX6wclSeURBEJYXlcTzrzqMApb0dPK2zrxtW9Tj7il
7ERhK5U1da++MI0bTSnCfZIUGh5J0nTnBYB1x5HwWRzG4aaqRN8t+Orfg6T0D4kqYnrgFf2BiDje
0bUvX+PdWTxiHCbZRgj6kuKwmePRQLeVlYl7UzQQT4Jhpa3Q5hg/ijYrX1IJ8wbEb+1GN4FbTNKU
OZFW+M8wZf01EebW6Sor3w96Z31HV96XTlvFlB802biVKrm6iFTLv41zvJeopCyxk41lYx1FhrYN
cF/dJzIyWkVvh2MXhfcIIp5iI0bGISfH2IzNtWx03SG3+sL19VrEwyGrKjeK8Pgpp6q7j0ZUKEHh
9XN5aITXEhyniILDJM/ULWSPEhVXrErhLe7z39UymEiddGTQJ+xVlcsp6IV1mkXwOZqohMajdAPD
wMwAg5epaGx9S44fgygWW1ufjHA/KoN1gxRreCbKXDpBOaBTYm3vVj38bU7QnTpsCVqkd6XVJ+nK
mrofgRiL+zbGIYkviARAaTIFUkiXOsEIUz1NGvExSxv11sz6SoDdIesuwggc4YVBdSZRLvc5RW07
uRX6GwGmipNnHeWwjY6yDs58flPrmkB5JWi4K0urI9a4qTQ+A/Qa9yil5Ocya6MLxUrJksH424Qh
5jZKVshOUOQGrnaKt1P6LgXoDvLJCQRV31WTIl1TR9SjCGIbeE4sfFf7SfaZxZFEHXASQmQy08hp
SqFah4VsbPq89G/wUR1DfJktamG1Ikj3jJNxQnppFfdTmktXqiQFxcoDtwzo2Swt+PmTHu1LPVWP
XZEhL6+TRDbYoQJ/l4GnRrRX6cM2UBLttpFVdiK4y2a4bs2g8tdVVfTdujOngWxZF4k3g2aKz35s
CZdMsvAii4rka5kXJO16NmVHhP9LIS4noYswrAzHx3v4AodtAMrRLIK22giWvVfVuyKJfrShMjme
OtxCLNnjA+0KPQHlEA1HA3teHK67un8Ouuyil6DuhHe5WAIsxGLE7JzcT3608CewaG/93ony4kKb
9EuvqO0sf7R6HYUUyTy5PE4I/0hJI+JUQqpnJ2eW0ZV98FCZNbC/ACXEU59qTj82jpB0DBHRwfAj
XwVj4q8qSfmqx0OzHr1HP4ttr8dBvoY1yQ0gbHzroq4jF+pyzFYFnjnUnIi90yw6CuarAzDQtSHg
RVqXDvdPxwiafdbHdlYIqxJUg4YpSyF9AX3kFAmzV4vXhBz2Lcq+NBURr4dIkh49C8e4EPURh5JJ
KlZVK5AxxcpXLRkqIiriehtOhV2IwTqp6o1MZ6UMunoQ7+LpUxx667JDyeZ3docrRe+/9BYjz6zt
XuBWKJgHS0ZwizUy5yJHzgwX6a6dpQOank9RleurUVG+s1TsEgIdAmYCTazaeYK8yI+2xOxXESKf
NIzcRBJB8JOhan/EIqlyGbdDAulZtJek4lvXaHddUN5y5EczFYpUw3xtDdTDNa6jQMxVK7yuI05x
0TPFMhdhxTlhvKFEc1VL4q4OrJVqfAEjAJtauPRLfaNThp0HMH9LM9mV4kSIpx6NjWGxk02DsUsR
oE15e61XSBpFthQTTnekGQezbX8IIyXhqb43/ME2eP/VbJIlas9V2WC03l/Cyt61OqM/q3ENwX1e
5uikWdWPFqgNwjKOVU6M2nyrKLnldtglPw9CHjqhXDRrqywizCNS+VsWW/Uh5Ry1ltoqvdHMprVW
Yujphy64D7eIGiPRLQzZ9oBZKDWC97520wRZXafuWDUzvAKKjap5N1VwjywTWXa/ziXLbnXPBqrl
tqWyEsHVxRlw9gkV5Wz7e0dFtY3DhFu1vGpRSNx0xEROOfo1tRFCdjswMscKWIjuf62Mr4VaO2FP
KErM2BvkBGazcDevEVIRrTO8vYJac3vGYVZ/1nL9Kijqtd5BqEKaEKflpzYFdh4xoEP9oWvrByrX
N3WZmgCKcnDrgn/M6lJFuZitZc5FQvOSdT0VUBjJMZlED+8UEPxyau3JXK2a4kc2JDs5FpzeuO09
MromslfzsUR1WWrpyqf8gooYW20LcEvAs4R73xg3qW4yzcwVa/la8kpH8oV1lBqbpivsljrNSe1u
Kn+gBrHIvwvmjZrq67YXLxFvHnH22AjZvgdT6Fflasq+hwXnK4nt8SDlVx5+PFLbEF5kAwhiJ+RF
dd6xrOdpeTS1yhGlysGXAHZCucl6/BJ64uotZmAVLw268/UwhOpOq627Ipf3hXTb5cmj1BdOismz
2MSHVsMxMcYxD3ZUKnuuXqufOgqFcbFxAtSVpSbYkX+QcTrBtbtAV6hGDX495sBhbXiOp4HC6dEJ
W3zszO4SecWtL3PhAQuj+o9BrG1NBSq2aFzLvb/XQGf6gnrT+A8dgLNWuYuly0S5G6PYCcRm3UvJ
bYx9Qqk9CUq9jYv23gutCwPRqcQ1BZzuZ8AhW5HYRCAO9IeIYVpy2BAwYJHxpFGQ9uOMoOLJ19wH
2BjEfuqgj7RNOXbLKnkU8/oigikwsMGzItx0uJgUkDColLkDsMDqA+UD1BAS+OGB2q8LUS8esDm5
MkeJcEztCGXDCdv7DOH9IbfydRYQ3TVhgbdQl/LEuphaKqgkWUP/qFN4JgtoA0F5qetGlErEn7n2
PfTSi0TtbQYtLtWTAnUo18xPdTm4U1eK6DNglRVSvjNT9Uujm9QJTEAf2sqQHG0IGncw4winhGDY
SIX0OfBb+UobtWNpxvgbsB0CcMgBvdeUXExSo6+52DMreutmkmttXFm9dTf1LYG5gctkbng3gNHm
ukAlX01DZFz3bMqXoUSKMLHK24mKb1SosbCrrVLbRmlAkYZVmRddD81XNL1kIwfd/aCj//VVDs4h
9xnQqDJ151K5bSOVZadK7SiRe6aDZd7JJeWrslS3jtww7rlwplyjwy+FJV2ZSe42xnipmPjUTMCm
1mUfyduoTTe5WRKNbteK5VVOLXX3MzVTjEvbl8ZvpqcHmymiXBQ2B8asiS3hu9EGkT2orin6e/zl
bbXGfTwWXE0LHE4Hdisd0dahlUdDUndMcyGxtS7QN1NQ3Si5eGPB+LyTxTFwTUM4VlqC3lQV9jFU
y57w52dLBQPnjGoYHMNK03fy5Fn71uvyO21MBLw6GlDxjEcbpzEOazApmU4DZleDCMAt8NjhJL52
MjVzkcOLL1BRJJt4n8li9kNSxkcj1r92Vvm114QfyRRre5boF01reWxtr+NxWDLd+qoLcSKaUC1w
CxZ99jbG5bDC8ufIotvbZqpcjwhZi5Tsx9AKG23KH3vm0kr2C4oYdB9RgupIhobxjpldNlPuFHHw
VPc9hzMVBTJSUaTPJueM1Ltq5GjVUojgV8YVgQQNQq5238jVwcuUBy6YXGsz7LsjfSMQGzEmfato
Iwe3fGsVqpv2A6WF2rYOr6csXw9ZdTnXwdRjfuH5w6XH1GmAZyfi8+BJa83PNon/lHftGkelXRQE
aJqn7r4QNKyOi/5bPJKX8rDprDpuMhbGMYaIbB57idYksmgo5rVGXIN7pKDZ9XxJqIJIsGXpOS8i
ikX7hyrp3S7sbZgH1OTqG1H4NnTtrsM3om/omPXZy00isChvFK2HqgG82avi2GkFFma/tiNTp1Qf
ghNbdKUflUzobW0Y7rMRhX7QBYfEwo6yTsVoLYZk6qbhspDjrZik9/Jk7AQlRlE/JSwW2krvfvRF
eZGEVuzKMKhTWfOcrhlAQ6lfueZSNnWctOCWUMqmCdv7SZgO0qgnXIzbB6PKKdiJP8Ne2g0V2a+G
zNVGJlMVeqUdC3zNIQ58rocB2d40wtao0Q5ZKx8DVb9USgrJvFVdfR6jiZRpV9zVQo4nC6lhS1HA
vURuGeGF0sRiv8pVFu1aMZjuxsukmXMooci2batuScGy0lFk2DckpAImyqoELxWayU0SiZ/Gqfyq
MUJWlmV+VbLosUjQUiL4l1dmK9zkQfXog7yumtQ25PygygILIOYDFNX5/pPKabMdJidH65RLxtYg
XxWn0kE02ofUS/3LoUKcxGExExFC+ZGO1CZRlP3URQZFPIZ+24T+dBeoCVdLr2Ix8A0uaQUw6dHC
x9mnLKFOMutz5LPlc7BtzWJnilqYt2spqJDmMTrV7DYMo0HcDFksp/u00IWtVXbWNyWlMgi/PokJ
GTaqefsqgnoqIklocxGPJG1EgJM6RxJI7/CWei6Bewbo/gtaane5m/QvGKHsunVxnN1l7IyS33O1
lbPQ4W0Y9G2zi4g54T6MVZsIL7LoOZJSYKmJhaljXOjfkrSNPrVFbQmrqh/OacffJtnn+Ovbhufn
8SpUz/2y8QTGXRwm4jauIZrWVqfjJ2tMbtin4Tn7ubkj7zqK6IfgMbXsBJPftmdOlBQKOS4bsnBo
UiwHRu/Lx6/w1BvUiFvLeGuwjy5lTISiKH/XMa0W9aNe9vvKaF9iKzyjGTjXyiKjrhpd25Y+5nHp
habDUrcuRGKFH/fk1LtBCg0L1BRns5DFs/KIl0+5lbqinlVrMs73AidIQ5gKdyrGM2KfBX70r4Gg
8Vqow1PhA0uLfHFEjJKbUuz+NLWBfDzIWCB3m+lYO8ER4excDJSu8vEwccj4LaXH+7YXMqDIUsOs
V6n/gJOTEPYq+oj6GiJIgvPxEz351l51cpEaDrW4JInA6FO5g0mQ2rdWEwoumtr/aiF59TyXKqBq
8IS04lRcfGsUW04dvKfc+DK5SHpHqzZcr93RTWx0nR/38PSY+fdrXM6vMpEDcVJidyIUHwbYrXEg
awvsm88ZGJ95lD+R+q8WDm0IY3xzYjcttS8DCS4bST/gg5pqs4979DZJ/GtwzKAnWWepgl70dsUI
ilhV/RwTXfk+4pgxaeqjlXMmNMdrYYrOrP+nlifko/9ubLEOVzg/54CZXa1IH3TNR3+smOey3ief
3Ks25p+/enIBvDpVDhI3NkFulgYmXrNR35Dl9scP7lw7iyVKY0/JuHi4Ui1xW8f1orw0ut3HbSzQ
dr/eDguRhrU85StLzOVkVMqUTgnx11VzmJzijgpca93hg9XpKzgK+8ymwPrjRk++pFdtym8fINky
YvBj4g5a/yzJ4R1kijOr+7kWFmOumoLWMCTIKI3CXXun5D8+7sHJWfqqB4thlk5NMEg8NSGIL0Jg
pz6ztZFEp4n/m5X1VUOLsRbiAJVFHQf52gI9Sgl3VwQxXjiFtBqk/2rywKudmV/QL5dIbZIcal6l
KSHfhHuyOlxRvX33+w8OG3hof5Ih4762eDG9LOVeV+RuTHl6EXg3qWL9QKe6C6tzEMNTs4fqIEWE
yw+paFm7Jyv4z6EicuW4uNKIG1JXmOp2aRRn3tDJdqh5ApIP31o3F1sSFNKhbMacWJ6gHapmNvMD
uO20tRWdKQY6Naj1v1uyxLfTxow1OC1q7mI4cMil6soamseP387JvmBZoCIegAezLEQc89DX5LJw
x8EaiKhpgqPX+aYskHp93NDJrhhw3QiGGqqyrBUbgyzA4jdzdQJ/XDyN+9Evz5QTnGoC5ylscqDC
UFe5OHy1RSqVQlMgHzAPhAHhmgh4DX3cjVPP63Ubi4WMSGfCmCjcAaS1Hou300jdvhE4/2+tLOZM
XBIDaY3CJRJioE7gNpUgRza17PPH7Zxa1F73Zn6ir/Y1IYJ6RK22G/j1Y5NXR0XoLvIU4hBx5P+i
JfBlCmdi1oGlwo8CIl2p8tLFN/rZyIZHQ2m6daQkP7z51PpxWyff0d9tLbV+rENZL1SlG47FD9if
yEta5FRiXJ15S6fGG5x9HBcJVenvQFNTMxJ0CjK3KrtjOI0vmCGd02WdaWLZlbrm/jAaqRujebXz
Jsh2WEH1Z+bNqef1qh/aYt54uZSJapq5EzmvvvW+KH63E9rs+8dv5VxXFjMn1r0yH4bMZW2piLv8
pFucq1A515PFvAklpatMLXURIzwhkjpkQvMNMcHmv+iJKWmA+ADKmct7V50V5SD7Ocdb/dLw8p0u
lWfqek72A0gqugXDkt6FNLQsL9Gk5O44Zm6uo27B5qZfWUVyZv7//KrLuz3SMMqCRYRl7+rQk9Yf
2tTKwBBcDbm+LtxsuhXTS4SWVRbewvYADkSda1Gvei55WK2RPshWU1lDrdQ3xrD9+MmevNK+/j6L
a6VaBKYmdBl1oZ1DSMUXv5jZVjBd2bzIHBgz9rgZySSF0Hs25+IqPy0pPnoYi32dYJs3pIxQcarT
20Gt4V+FJebmnvIyNpG5smrZBAc7YH/liGEsUlKtemW56poM/n5fk2latbEywYrKBrxfpHpKn0up
AdzH1jSCb42DOLebXm6OrRIR+C69SFmXkO1tw/ejeyAK2aeKK6q5rtLEWIdtERMmBH10RZaq03+Q
fzLELTZlOr4sqVLv5ZL498fvYFGo+9f9wEL9NRt3YAGzLHJQ4n7MyzTnHXhbaFVldVV1dnKTbUwi
0it/cMpjf5ncBXcKoU/gJVcI8ZKNtU5Wk93vGE0XMyPjbJ3WouT//feaN7NXm1UGliVrSlIhcPKU
elc+FJ+Vz74rrdgeL4mLfsI+ulHvVZeCyzM7ys9D6nJovH4mi1CLJgRTQ7byZ6jFNC7U9eDCVl5D
RIF8rn0Kz1IMT60ABJAl0YBC8b7evSuahnr+3I0q4QkgCVXnASHnSu6VM4vZuYYWM86rR0SZHUcA
OW5XZd8e+2G6HlUYWR8Pq9PtcK9RDOJixtLeaUAwhditcPMovVdH8aE2KeDIcve3W9FFHM4gGnKd
gZy8GCOaUdWTXrpe86z3u9p47vqnj1s4sY3phPd+GrEqMkG+ty1IHscBnxa0FFspPbKKvUxS+tx9
+cTT0iXY3ijDRZCly6flWWlhxEXtVkmy96X62VS8bZno64/7cq6VxYyKfFX3TL1yg2pwrcm7xYXs
MTWK3z/66WR3NaAGZJbecYGzqkPAVtWu5zXNNoAEE68Gb4xsb/TbYtUj2nU+7tb8tReTdb5wmoqI
jwTPb7GOc1NXxSJpiE1WdpSVt0FKHrVQbwq9//RxSycf4OzMZpj0z1yaHKVip01W0LqDngWbWkl1
V+4D80UPBeHMq5qn4Zs+SRI2zcRBud/AM1/e05R46HRkXG6gougYSODwEQgnDvAq5KN48LYk2848
x0VRACsujWoqFk4E/5X3ZTmTp8dpZIquFhPzGJNjJ+JwpTfO4KubGvKZl2ECYyUXijluI0/Bwkc8
dyCYp9Oy36BWdMuUJX0G6b6dbolZC5ElyW5k7ibr3uyNlTfKTgfNc6j2s8uaIVSkmNV1Of6eP+Sv
3oNeVihAEd8b0GSZp4mjJ7l6OxoXWgbCyetj69HXpfTMMHo3YOfnDEPFELGQZtAujq3KhCRCK2VX
0VBj9tdx7ttNQ0b8XGjp/TY2NzRza9DDsngtx6up1hqVziT51jHEy124t+zwYGwjn+PUuZqu92fL
n40ZEm6kImN2uVJ2AJ2tKVDdbmN8nsA43TcIiL/PW6fB1mnFuyFb+3bs/AfVk3Nc5N2osf5uenHX
mArRUBJDcUOJdUYyCkB8yr72/Xspz51p3CmZJDlRgSxNC87sQPOAXDRN8AleL+4MeG0ug1CU+9fd
RB51YCFc67H3VAYcEXNJaW109p98EjZnlob3AV1JIkcLTWo2cwcotVjvyrH2RJ+3ijMvgBqS9jnJ
x/u2RrMm3inNNYnrsXjIYBRG3Xdh2oXSdGaanhjAOpsuXpUiPrfvVifPtxBSm4o7odGvRdsMbzLt
wkx+f5pQ+8IqwA7PLr8cvdVQjMj7NVezonFnWqlxNQp19BjluozPmDg0v3sv5rmaxMbmp6oRJ1+s
PWaUJqpe6C5i/HwzdsKT0Fa1o1ndmXjiqWn5pqHFGUwwkfepje6KW3NrbPJtljvDLUB7OwNmj0ZV
PBMrPzViDAtHSOKhhBeVJSbGV2RPSHqd4ywS3mN8QdnuJrZrB6AiPjar0Cl/9wwAo0LkHGMaBJnx
dlqemlIvsYLMcxW1eypa6QBfqV9pDQpZXQxuP96UTwzGN20tJn+AnH+SqNLFTqKa7ozmRyWjgoGW
+HEz2vuJzp5EigyTKt7e8pTBfxkE3H7gs7+ESbMaPViWVDd/3MipRZRWTE6CGIBr0nI5CZumLaPO
c4GbYg16aL6Xt4kjrEEO4rqeOsqeMgAXl57cHs4cdE8NkjdNz8/51X0L8FcpSZXnmuVG3U876SLe
ki+HeQz1dy8zSBC+fj/T3RPvzprt3rhrzemC5ZRr9SGIWoV3R2V4viqvCOVchnv1ptu3nyFB7/Mb
9TF5Mc/cTU4cdCi4kyiQI41IaHq5AU+9XhGGIZJzK0CiDLnOppeeWz3gxta4onsO0yHNK/LbTeJt
e/Ml49WjDQNPDQfaix+ieyztMc+ClC8+AS8KKPuytsY+W1s7lDeBLV/9B9Sv92OX9jVdIeKDT7O6
dFlLyhh5nVzsQorfihL8xHQPpvDM8XHuxLKTCnElnepDIPPLo5smZJpWJXAAUQkHWGP1/pni2RPr
pgzlnz2WnM98xpi7+eoxDpww9KmrdgZ2Awi7XcFOLmqHwMu62mI+f6Y/Z5tbTIg66dj6aG5eNVV7
Ti+t4i/ebsZcDdsK17MzR4lTb0kTOa3pOp4VbK1vuyf77VgNQ77z1NpDmxZRG7RSxOFpmqJzPKmT
fWM7sBS4Ppr0zrm9NIbRqINiN3zzj8Zm/OTvvU2UOsO62yIzYxR+PNFPjY3XzS0epSppnRT7xc6w
suSA4JJKCqHxHj5u5P1iAirxVZ8W+3eW63oT0iejrYtVkpbPslZfD6jFVn1vPX7c1ql3hXUSLu+z
4RTA/bfvKs29PKqzejeomd2PN57w1cem6eM2TvWH/RPrcVHmaLkUinBM6UoCQ7tWhIejZ6vWiMAE
70v1t5NcGCe9bmixg5aaFbDj1Ttdvh+qYYX0b5WqZw5XJ3Y2GoHlaGETzKl1GWYUEcaOTdnsuo2+
Hde6XQUrkrV2uvU2tTM6qOD3yZf/AJF38im+anf++atFIywJecxPEYr+lfAY3+J/kH6q3G/pYRLW
4y65FZyas8P643f38+UsV0OoWaoiEpuSGOBvmxWxBCezOuzErX+V6ivzx3SontBsrTBluvPuOxuc
8RHBtfc5uhBd8yp8/vgLvB+gGmdnDrFYm+L4sVzywyGT/Trqd4Mltl/KVhLd1letay/zfv+YTkus
yGynwDoBA77tqUdg24qnfuehIU5j/ILUqL+mlvVJyqtzg+hErwjFYXXF1UOaj7Nv25JVbtVWMrBV
RpjWTxvV1goncgTOsriUqzayd0fbffwk3w8gqusowUNkgMc2NqVv2xw9tqMyG3Za2sJh9bxv5tg/
a32Nxx5VAR+3dbJ/SDNwiNHnS/SifxmomqEshl0zKk5TRRu9CjaBkm4+buV0j/5uZTHfO1XCxBOo
TiBIhsNs35vCiMVvaqbwDoMzh62TXeLpsYwRz3l39sjkIanyadh1OhEAwbvuNP0gatPDx1062cos
0RA1xuE7jvNUDH2WdONuopJHjl4CKOVCdI5pemIN46ZvShzQOXxwLZ2/xau1BFeEAN8LhUmNZUC+
qq/yPTGVY/JYb3AnoDLhUH3JLs0r4cwLe799cs3WVJ27lIFd7XIyF4PSpBg47AKxOloTkn6hwjTg
t58gbZjsZzxBrvSLaZw3FZeoydwpwgwPlpSsaVcVxR1PXqz/AkH+fyDIH1xjXj3290CQ/uX7S/YG
BTL/wl8oEFn9k4IiixyDRPiB0Aev4C8SiCT9OV+lSQ8TBZGopSNi8AsEolt/ivq8mf7Cf2jan5xK
1HmEIrzg/34L//GTivv3NkZtNLsXblQcE7mTclOal5JXI14aylzVsRBbN76YHdpUGG6sIWkPWWle
ZuINbI/sW1pQvzzISnPFf5GskPq7UgnufBAdx2m8mDheUOCUU0WbmOLBjCgqGaUusFUvqSk2Hr2d
kCfHuSz6knrHaeNDhXB0H/qF31gq9PvQs4U8651MvhD6XgHR0BVbVY8heUT9Koo49a18w9gqI041
NT98oLYtiCPN6fxUc4Og7O5evbWbvx7AayyK/nYJndm3XEMQns1ZU16YvlgJ9Ey2hqEpKWnJJFrP
c6FwS6ukjJRT/JUamMLDRIQaj0QVbBqgcEkR6mNh1FRhjo6fgsKPo1q/Hau0soeOojJ/AMGQ5yYw
jWIavlBs5q+GWpTXAbFq2yzT4NLr9chWjRQ/KWR822jymq3mUbHcjNl4UA14/1ktKQdFa5RPU8CN
+ufHSMMhxTMexVa/UBvZuJTn/4klsVwHbVzYkiSY0yqO8mNuleU9FqvyBXjbcuU18nRfUTh+Gxjy
+ucnr+vEe0qa1nKclLeWF4r3XZ1THMXyQZUiH4PRU5xgGvCWHbJgFU+y8tjLFS9kUqbLnx/rR2qo
mzO3p4XN6PxKeCPkysGJkjLHFe7tUA3+l7DzWnIc17r0EzGCDjS3kijvMpWu6oZRrkEHggRAAuDT
zyLV85/p/iPm3CiorIo0IgBus/a3TJXEvCHDJoKZaDf9Hn0v/0QbRexY4NZbxivnE0yUccXSNLwU
Iqo+h+qA4bcCtrjvjmftKQwonNDdEdp9WY8+UB0BXFLOiKH8K4YJ/OtyNc5vA66cDcYL0nVPIViA
nzJyDp5AX+3n+aVAP/eTTlfPge11jQ18y4Pgu2v96IOCRpDS4AIN+A0WEMUDUJtvhZE/J4b13UWx
ASJFqfc6JvQCPM3/f+EuRdN/bGiUANBl9KCORKkT/KB/fkqG+lVcpwAkiwRICQ8Ix3eFEeuDimCZ
54o2eI9SzB/2AWX4RUO2GeJmg38sZZaIHPB5dyV1F7zD1hfchzIW7ZoAIn6rMSax0zMBxB+HEl5K
SQ4vGy+ZcONTgdG0uDl1Zho/yNDQfe6GGGINf+tw9C6uZMN+sk14mJgyl6SER+t/+avne//Pvxrt
YRQ+EYq7KUKrf21XKdFPCz1HblwRwd2nxBgaLKnFGaZ4wUWJtN+ItI1hGwhcoKoKDKjpPF43VUI+
aNz1W2Ar7LaMEnafkjw/8KKBZxfGTOmedPG1rssjQYHl3ReieaEYE82tFOvRqvxK/Jys0C+UDx3y
dgtL8x6wBd8cw6p1jigwTxtQKv6bJM7/X+dTBJXvfGLjaQ7NavQvJWmFjkgXtFJhWlbXoJs0wRkt
Epgyosq9IlXeHzTt3sFJTL7L2BzqMUnee0RX+7QuXxsYI84bV53bQqmzxBTBWZTCV5ipxPvlpQRY
Yq/bCNPhqfenLTCOXZbSPzph32V+x+r/EkYuv/E/byHgQ2iKwhwrhqjw392AFhEPsNchJr5LaNnh
unS1qvQPGHSPdwA1Bpt8nnRlLcZ4w5DZPU6w2zjyjTOF+ek/L92YfK86xzn1wA7vurCHhwlGXhOA
EYYVLWAhXNnigv04viZ9ucHMNr2LyaMYnhgH1LVCC9ufcrrAbPsq4knsm2nAFLuddk0+4QfBV3qH
fPOrxmPhAjwfvaTt8bkPuNLBtcOsHjzDk+9p7OSbpFQY8Of8GFiaXxi4S5vUelD9OYJ/yCZdtdAa
bQbeexdYFJbnRA/o5Zne+exK/zJhRPx3kJpPLzf/5TTF5Mb/2jKQiaHwAP1GOrfW/nVQOJ1p4rbw
2KZ3BgvsRMwy2FEplINHPa5lmeiD23IDz8XkBP1q8NngIXgASwlDoUOQvg2h12SKN3xX+6o58xwD
+TDXc82BsuETPoXu2Qtp+ehSGR7UBH1gGbrFI3H8t5Do9y6p41NUzn4wRpCHpiQLgUapxjS4x7CU
XmkR6b0HBzAHOubyCAw2mEuis3t/PsTSGk2AAuPxa5YkkGx5hjy8AvmwdA3mA0tYHWI8bQfAAaaj
66LMUhxlL7wxWYRxyUNJmvjgphJeBTbp77rCpJMLvEqtGvJotTSA9vyuJlkfKCZFkD9VwcGQ5tdo
m+nQgA50gZyQAUQ/7v0Ao7Yg2qS35WUE8/qGRSy6rQ3b4Tv38mbDh9QDfJ7+dAhLH71OYf7kWrpJ
6g7npwu7PHCTYFWHBtUXHP0ufVkF7zrn/iaqunTnuP2QSQzvbxWm53fKi+tsOcpho9aD9+PVmVJe
vu7SsF8HnRF/OVI+AEhzR0gz+u5bSfJiVwnyPlSxOujUhFecfb+lKmDd6gh2xWAnMA/FF0AveeZX
VMMfr7VHpCX4Fh0yr0vJRnHucrlN2APjTN0nNMH86lOQ9YdhtDfXMgq+A4m+1XnC11DV2VXFSbdi
hZagmQCXQFUX3RFoREmNjTc0LF8NaSqPMGJ+aQaUrjmQOLDqTMUrj7ovDhDV92rqYB3XjfJEYUT7
BkrHqZ+/3kboAo+R1VtD43zYFRhWXpeYqVvjAQBvokB3HxhaQpDjEsya9zSHoi8x9isinybqNObk
o2HvBL18rQt/E2i7Km3Br6yP0vXf29kD5oB08pT3uft9KmMOiE9AXwU/uWoC2WTsp08Qf168Bj8b
jcVmdviCA1nbUbiVasBlEXPBpFbX492Ht837NMLGRWAo+a0sZJyF6bQF3gZl+xTmdn06ozpIrn8g
BlqlbgXQLthxxyZpRuBsQwrEBx7my1t/uue0Rpg4b4X2f/7D0AbDDSKHtymOnYyCk7Xr5p07tP5B
NFOWQH/6PSQgBtUTK9fRGGLLwnKmPtVt0RyhiXxUou5RJwxGBLTuLSG1vmpEpPkqpmXz1YQNpubL
oLqp0NnxWucZL3McWy4QEBIBhQ3j+tTNXvCaw04PUJ5w10NqccGg/0MM3eRtgraVx9T67F46vruR
gA2UK+NWv3ik6MWZAnqJttidqojj/bLVTIpuWeL2/nY5QYDUxWiLNfekSGAQlya3Yd5z8FQUa4ET
c8uZSDbL/yi6xjfo0w/ij2OH3CLgbjY46fIrApH8ulwNZcI3Uan8jS+8/1JaQq39n9KFWQGSoHqM
zBuaKcAF/m3IMuRqiJ3Cx5T+8mkXdRScfS3SndvjYOgrzPk3ULhdYrByx/dJ9PaOHkwLfhoOsdyQ
XGBvf7mg8SDzqP9K4TrGbZ/50zheJvjF3bume9DS8HrraoXJ/fkpZWyfwxYyDU4VeBclCWE0WYdX
j+Qj9jDSpjwVL56GMjjowqNFbLfnYTmteuWQUxdCtKokzNUoWMGKCCgO9OfzV6l7ivs8OOvJJPGj
6TtnrUfYpQs0F4GywPmbAyCBifIx+pqgI9WTD/OZcrz3qfrd5iqEkV6NIW7lfE867N24qq9epds3
CBRB2KmH+jyScOtMigI5Q4N3P+Bg7nr+VUJHkFGh7ZfE8De4H9FuBB0M3qOq2bQa/z8KhuLBquls
DO23VZqqA3fbZv88B1XlJlh2Dj+oEtLnCRP6ePKladb1XL0yTBZtRdVXm7DR4DOx8rVOrH8oEzZk
bgPWUTkO5+XzziHxXLUTyuijbH5bPKsuz2Mytu26YyUoIG49fScjsOUpGKzZ1PFw64qeZ3wYixc6
ljlghV0EUsNoVpxQdQtRWD8GVfXhU8NuiZP/CmLafYJa6uxNm7x0tkvCA4wUXvoZobI8jlGW/awt
Z6Ck4B5WOLg3o/L9qwjCaN9GQhwiuFUCE1fuez+sHjYxvwpkViCvTb+D3ksObJDQgeP0UMB6A6P1
XEUeDb6WfTY2SHlSSa4jkn2bG7TJ5mUD70q8+CD8Pf/stsYx6frakpV1AZ7zFaZC5riISuCUnIq7
3mYCgAc8GDw2jY6B1aFJmnkK6JCVEPZ7I6rwgOlj2D1SbtcF2Ha3riTprYq68QRpz7Wd4XHrqJmq
rIYV+qoJih+cNIagFi0SePHqcl/jm89RAOyyMDcvMPsYw9bgSuYX0XtdZpZzzHZ9uW18BBTzRlle
IiTP2+e/8n7kh7aKfKwBv9xWQJpmuQ86XVsOxZ6646dToTLXAhX41TL4TDswEFxXI6ZT+gknNsJM
BIRMwf2xtjfPJkFGfVV8w7AMvMon9oshAhQ6OUN6p2b9HV5Avl8PvNsO5TCfS/DbRLWzuPqQkq7d
blpHIQ//oiS4KiCrPqYeTcNYgKwe8R3Yrdc40slpWcQGIe9ZHRzC4XvMZ+IF8eP3uiBehqrTplCF
OmD2Wt2lAqyJhH9cT7U/+v63nOLo0nlgP1L1syGJ/E4LOMDmTDVZbPq2QJgsJKR5frmuolH+DECY
AlWuxEgOA9cmzoNrygH+whQFlr+mKaozvgfwD8iBuQ0vHe7rFRQdYACVxEIxsNzMI9Z/S4C4x+m/
3BlN5QFQoQFaeWv2tZwEhDOe3SLS+0grPe6J7d6aNtAXFkc8c2CYzDFJA7fjAcaowOK1kJBuHFaW
G8zzxft+TmOFBWvNit8jK5EOh/mUbsDIi1bSDPLGCgUvqrIlWWpAkXNgWYiwzGRWknbdJpBrQ8Xn
gNtT99+aMX6Z4vZ1YOO+iLn9GOv0OJKy/Ok4wy88zlDYGeoMjTb90xlHQKti+VO4OGW69rth0ocf
dspWblGKGxrpzoEpBZvM1kvwAYSYC8K17uwLxgLHzHbqxUvC7ttzi5FK2juZo5y2aX60mBFYVfJr
eXZMMk73QsLO/vko0fjYq3n4YIVfKFlrd3gs5yirkWfALLfY6hzBynxUeuPH5BpzMFWevMgSeSPX
RXDtB6xAU8voqLHLs6nIngfo4Mb07HC/2DkRzCMFOC2uKftvlhQXp3Pcx5QG5b7qwrdqHL1snhr8
oHmLSD3eNR1OcD0fHMP4xi3/Efos/m2Nuwq9EOIMm04nSWE3PmDJ3GTQ69cgIfc45OlXyhXZFkgK
d30eJV+W+pdIV2vBIrbq4MV1CEwfbzHR1d9GHuC3wFMjpyD52iJGGSid5A3QZ4bwN6zeTOxO2MuN
f+7J4Hw4rrtvQW7aTeAIbajgazpFsC9Iud7WqY0AXQ8yEfrproR9IaIz1N1YP6Y7O5X+Rgjyio91
OCv/zwA14t2GwS7Kza9agaUKsDpcFQpU9BocF/DQdeJ1NLTR6/Pj1DEAqMr4+pWp7gaJ0xuCroc0
bffp1LJdg8ilTnEBn5TBGxBZKeb0u2RCEIpBEX7oJMkzhgMgQb+qAXqxZn6ABd1M+9aBFz0ESPjF
R+e7y89RQv0XxOwIvuIq+sinor2Di0uOPS3fUpnAmzWEfBQGH8G6FpjFweCwRKzrwNQ1KNtTCubZ
R+DU2TQQ95uZOMRC/RjlJ+bR+5KqBBS1Lj58Ed1yYKfkBKfGAgqtytfyFqZ5uqeVAko7/i5hkrpO
TFXe6YR9958r3RK4WEfxH4T+5uKH1NsKrxlPRVH+pWHX9eZE2J6UeCs3rJw3XwVw0C4cnPLzIvET
VW7qYIyOvgc74fo9ppI8uKzvE6pZGSUyP8JwHuUaC5OKGLjEExkUct+lDOZUPVzNnSi8FQGfw2QJ
lphDKnBzLQCkE2W/EGklJ49i/pi5SG/aYUDmOceQ/H8CSZCV+7UshmL7fBrSD2DgKXQYYEIW9edy
NU3DFoNgZJ8AG5qvMGUIrVBNT7XBz3k+0eZDs+9sXb50jRMcdO+BRDqFbbq1lUxhnJpEWVIX4j0h
xW/DMfW/nBRdHr8oVXXFRuQmzzrtRJuQyMxJCRzku1Bkspf1uk7G8FpN2LwV62ERnoOUl5YfALao
N5dPfAdedLq3c4bo5s6fJHTUXgFlCS27/QojoBr76JODHQwnnag5uqU9DRMIekPpbVibJCdgd48u
VdNVYcDl4WKjOpPYdC45N5Bm9ytdJd5peeHliyAjOdW08M4kLoLsedrJttVZ0af1OYqn+lxb6HoD
Y16TmgF8hT+GxU6LY8rlV5S3oyPLnVeGnsKlDlDNKLt0+AFn27VWdf7KrAfX4D4pV6NfOh+AdcPR
OR/De1R5cOOoEeyxoIqvY1/rDfSo8CHohXj1ovye0kxat3nnMiquOcrZYc1AmyIJPRR9wN6UowAv
HtnP3IV6vQ+r4qhnhC1gbT54tmc74ctKhOIE7atcw2ap/ejkbcmGaqdGHhuRreGEvUxNVULai6Bx
BBMNWSyKHArCSpj/VReFYh56uDFSuQaJCp4U8b4jgq0EJgWO9VjD4bnnlx7+KgfY253MQPlleemS
K2DZoLhotaEji7B5emipkCAJQjBNO1dj4txX1yh0TviUGU6/geFOgIaAdkx3EGlZb9SSn1lCAWHv
rL1WsDQWRuM3xJTAlU8pu06uRBUCBbML5wDBNjn8YsZhTLautb8mHaIMKyqeNYB3r55RH4tr5Fy6
HzOlQcJVmqSIkJHL9l1+Fp6+IOh9j3LEgX3HyUffvWss43dYyzWvQ0oOQ2G3QtT0SiMqX3INiDFM
UnsHj5p+riYh0aanYXTQJOZO+Aj9or88t3pXe8Nr3kTtG0A3XTx4b6GMvTdddndXOceEC+de1h0H
DFr6p9CJ3BWnMAunidBg7Lkl5vaBlc0FiW+lm6oNIitkV01C1zAVRMUJUucIFXEVXix83JZnHrR0
76qextPyLsRk/rmm6Cx33YCKa2LdnRA9CKr47pcu8r6Wghg0VOGDzH8VN8WNlnG0CjTmNZ7FJ54C
XEvwTZ4FqbT/COOmetRyzi3SSL5KHYG2LJtoHRW9s11WVyH3AH2drS/zqxsUcJylSOxb4PMOTqqm
h1YNwuKJAbGV423DgQUfMH2zBQTCbbdVw4C2PEfRN9pJZ6sLpzhViOz4arlslksTgdMHE1kwDiJz
cPo0+CyLpoUUQa2M6QFLnW8zxscBymtE5nE/mis48PMBIQ2TLw5rYV6TxsW6IBVifosxMwzKxj9U
HLNDXrCD5ha2WnGdhPNmQNgkBtJmSB/pEf7YBAGnRCYwV71GGX5ERMFiJFDkU3vGPQFwvU11UK9K
BYq02yNDqflkzp7Ty72szIjRG9zDIk9fEw65RO7UgJR6lUSnD225QjT2tZjQmJywQvfhSMyrGxuw
wksMQSF7gSNRx4Z1WKhdjUGBK5dVmdm0Hd5VHIC7DzLW7wGW763UGNIo2uHc9yG79/34PUnr5qTK
BkdkUJAHAqQ1bOzo5vk5dA2+d6O8Q9siHIqQzX9yA5MmqZsDsJcP1wm6elOrTV9KcmlwcO5MXANY
1/j8qkj9J8TU1v0ZBAR9aO41Sy+pjH5ABWm/+3wZb0WVwsNw6ibohgRIl+5S6tb7pnKWZkPtmz0e
kTWEdyy4JLRuVoJgwfK6R35VOD9pWtwkdbo31LfZjDm82QhF4QzwtHg1eBFuJlBIdo1y9AOBZrcp
65i9AcHeHntoJVEwE3SbAPuZoRJWvYbcx09I+h7/ird9Gm+8aBJr5UCoBCBuEuPgb4u1blASiA2O
RuC/+XEqe9hawTlqE9LRz0iA9aUQ0sSBDv/CeMErvqN7qytA/aqCIbbKUY6h4ZR1mGHbJFOurwHK
K/CRHQqwg0cMs1gQzYXmYK7PSejyX+a3MwFn5begQOdzByJKmvwUIEI9FLQ9KOlgHCfO6VYLh/9I
cCAmavrhWPaG5uIPigpf0jUwo5uvEKS3H3Hd1gdm8edPsZRrM5Dg4psKZt9iDC5lG3s7r+1+9JD2
nEhOyGm5GmzaZHRye7BPrZhZU3YNdgm0nqNKMqLhHZm3qQtqJV7gE78HT3k6pn1x9DCoB36+5gaZ
4K6Nihb1L2xNkThsb8NuhNmQi2YhcC9/JxRtaNA8i1cY/ZzZpZGaVl4MATnw7NkofdRqLBYZMPgG
J4a6u2hP3U0uzRqMR5SZK/Sgu3wA7r2c+CuT8t3EfYWxfqQ5dorNVy9BeSZB8VGjyntmgGWuZeo6
X8jBsigCuN6P81XdJmLftg3C6rwtz5Pfswv40MAetqK4xKr4+6X2yClvOL2BkfXdqUj+B4/clZT5
dH92BnJDQUfWOtMjdX+ZBprIOAnEBxpD6J2SeZOlVq0YnfgJFS4soeXS1+rV7KvAequgyKufcaz2
A4JN9PINTL5SIDMnN29ORlbDtp2s2oMUj3uyNEoppdDcmxeewIoBoeFL5aPkhJDupdK8OLoY9Vrj
3qTJOkYF75TOL/YZBtZgY8cYz3Mm2tx9v4IwmkCirKohOcLdul3h4QdHTUmC5/FBxA5V6TrTyHOm
VeAE8YV+tJ/5RMx9gDCyS+R0KUht764ufj9TEuoFH+myWhLAJok/jCsAb+VRQazWjxoZio8HBPe8
DwA5pu1ycsT+j5RT5yuqp3a/fLnOBcjm+ajzbWBJegpQbS1NNfyB9cip8GL9DZMqDE6WEE+GjYnB
JCVrCMboNQiH8CQtMv0ExcgDo563q+HM8doIPP2I29PfnvMKUNzWG4r+/yngmCJxM9Z79brQcXwp
pwGrRbrVZnnrWX6ugEdbpZCw56uxKaZN5FiQ/D3sv7IRJ02wsObqFO+ix7OqqCdUp1du1ex5T9bF
nMdYLBijUctu/TzZsDER2xiF2gt46vEcqKJHWm1qhuH6cg5eEwomTudNG6dywDqeq4xo+TRws1MP
dJ8HzLEVHA0dlK6XxhEbK5CKly5aUBQBfDp658JADFot9QeZoBwkkOxqWNeIEZ5thI7PK1UnZB2g
dXcG7B9xf/jOGha8JmWx801rPqDVdK8qj36ZHEVg1AC9/dK4XF6iKSVoX4FI65RpsGt9sPOX8gA0
kSOUJt5X6lvnlWaNK9hl9JFc2rHoPjvgyav5tla4H6WOgGyen7md8qAkmZ+atj93StSPaEy+IYJC
iGrE8Fr03pp2vvfGQ/6PK2MSjJqJepNLN7h4bkshWWEBPY34lJavOemxNHNS2Q76HpgKBU4hbvCk
am7+eIVibngZAmc4PMuYBEOeaNnza+mDrWCrHmzivJVZY6F3mIK828MWnq2W5AN+Vx7YIu6vOJUg
YszPJdhPgIshtH8qXEBVw3hwsjAM1UFQ9LREG4oX5kZ8/WxjJRq8YcsAGESwdugptNbQGzgvmsKJ
hBZRtwsmnb+gsV5dntUZwHHP5Zz0eQit4bwr5G15cWOLaRkbIXIVc20vbe+LhiNk+hoVXn5jepLv
Vem/1Enu3pbazvzOwmXv/Fy6SfiIouFUVwVqDQBZa5TJs+Uwh6KJbdD+eVm+hFHZ9IhR4GG11LXT
JnzNrWiOsbpUjDCBEy1qcbJDggVEaHlgxDm5JNgpUxT3pdRap/m0oWGdbil8zx6pRXMC7lanMsz5
tRf5/+2kLbGHFYVAPUFgWEwCnxwMCqzbAAllLY+IeKM/Yf1mZIGTFHfiljQBycbJQ7Vp7lxIH+jr
CiTaNVCsfzyHjtco0s6hNTTZdCP1vvGOf+uSNjih4vIlaZuf23SI1tpLxQ8Veuexbs07bYL+0KCd
vOU6XhcR202lgHVGk9afCPo2vl+zdc9gHRCzDjTWPDVb+MHsl0KtWxf8MuXjzUc+mY1atYckmkiW
B5U8Eyaj7fPzL6Wwmwk2P3KVTPDMet7w54nYpo7dWfg9nAU0S2eqErNG7onSytzKiYuwzQbryU0/
wVlqFTrn58OqAma9QQ8A9lEiubHIkQ8Mh4od9jyDRwKKCjaBNK6qSXHmJRDLeazJB+ZQij0ZvCLz
WVA/PJj2oDiTXpu5wp+UzokNRr1yd0Q4rcwI0jzHQAV6lvlLN/fXIkN/lMokOzKXC1GmLm4o6Kwi
x6wD2zawISk3I3FQfa0Qhls/NLccI3QoT6N3IZNu6zM+PSZK0FpcssjnJ+EnoOAsCxeRe7NyNMw7
QlatXYTZL8w2wZYU1GzLwj2g/2m/APuWe9iK26wweLJCcdVtMAJSHlB7g6IuTc3dCUu1bfnQXJDv
uTunish5YsOqJr23qmalBsm98RCXcHVpEsxKR45CiO1Ys/O7CnGMVX8c0ka/HQPuSWjeZIHqW4Se
vi7qEP1Qhs5wCIR6XXPg3meVJJDtf1zaxQcxCMDUYXNx0BDsrEfUhs/ENd2mS/GQxJHzDV3UeF1H
CrYQs0xgUQgwI7Ztl6RnTC3/yLWPM6zFkhRer0+1k+QvkNRtw4mdnTakf+YLI5X3SSl/5LLhl+Ul
7sa/r8w3rz+WVVUeYdInX2xSvxaRbDEF7kqsC577h2gYD0xE5ACjrP2y+lhf/dGxmLbLu7RL/y6H
of1vtr4TeAjuj8vSL3IOCIujvQOqaWRL5NBuYi3yE0iAvyB7+iKWQqii9COHkAPNa46uXwubItqf
/17+RQF3rvkZmweyWTs06rZQ5CjYRBmYGPc5PFfm+zSM5bBFMQIuJ62XX0LdVrv/XIWVRImyDvSx
7z6W7H15KRlES2i43zAqGmV1UnRZISvYZgRR8wg0dqbKx3fCpwiGcSJ8rSb1V4tQ8I0RDA/NeB6i
XPM801K1s2AgrMOhdI79XI5tdH9BMcm7OU54oaqI1iHIkWwdOskn6dBygQc9PTgaX3q2HMBfeC+Z
LHdAC1CgZt0P3hYxSsgouNjGr266DAFmKoAbbSuJ5HQWWUwjwwnouVve+/Y7DrNYRMU36sPCsSHh
X5WfDHjoAdccs0Q8hopu+SyoHdF7BuidQFDLnaP2uThWMIwI4CYxsh2FXASFXcOvYiLBtso1sIae
hDylRyeyKyBOwKyrvMRWxogcBnYsME95Gko6bMQAr745OlnWa1HbHrZJEJ6kUIFuPChBL136EnHo
wnpXR3DviR9t4gz7ZF6UzrxGk2YKd5hF8LbG95pjVPdBJnVOH93Yv5N5B6K+3d+48Y7aTbNogh0w
aBDszjzZ3v28A50iB2/ZEsHh4odp+BDuOZfOgSlGn0iywpe8EzE1yop9Kv+krTc3VeHMIthoXltY
6W1zyFhOZUWRDy7FAq7VH176zYmasjssV5PXz1eq3Jsi+ApZASPAsYwxDyjgpdtItG1z70A1WOtg
77tHJfQZrHB5Unzs2XaArAwys2/chn/UiL3hR7+jBoUax0mOox/gEb90Op9lMalR8smZOU+98DNT
9cFL4yO4Tfvu5u+gUURPc+xsccqZhRGOS+M9EtAWRfQE3gZJX+1Sk6L07FXiwgKhdnogf7pJiYvs
OQhX/VQgUZxzqiYPYQk9K7DapOvXsW6D3dLARZ3JoCCMA14XsyxpbkKGU+dsHW2ddT2Qr6XkOTR4
rIURXFDmiGGpRbu1by9O5aLJqtNrRCZEqYvsZakoqIiJTY+kf01aGWyTHD3ttEr6g/VMc3ViqldF
U9uv0dgCMeQoVnRITsINy2tYo1g4H/9eQfIjRRN1tfRxuP6tk4G9eXNTB2/SsYSfwNyFwZsQzfm9
hvfhaqkCGhwTWw6/JkSEKeyg0KVYHjI6mMxpedu1KAYP4wRLiDnTrfFnu9WOtpr8TlR+rpHfnknC
+KkHdXjSanqHL0iAMG1q1o0N6DfQECEcCqYBfnplsBWF8U+xdNptOSEaVU3Ywu5opBe3RyHyua37
USbH0C1BEkRzXh/4yLNyEQihtSKPT1HIEh81Yvqq8r+6udoRTU39Cm82DAq18A3Ih44gU1EK4/yd
c1FsTNcFhQEgTet3orGk4jCEQV2hGoibQVRQHjr7BgyYewgv8XsodHuj8Eo8+53fIEuWzWW5cue3
z6tUuJsCJgXbWlKDRk6xScLK/TEMLszEYhNnktBmF9YCNsgoJq9HVIZY7GGudE4WWVRmbWz74zN/
tJN7jqFUwl003TcNrIvwcxhFAOtPMyVQ1VqkN+BUXXQP3/rKoX/BSSf/w80LE9ZAetebFQwEvQdk
HGZbG6hUArt5rhGIPaCXn0RW2Li6LdVSn8Dxj8/lN0y+HmFaDzOfMLDfW2n2cE0ZPptoCtcjBu+L
srZHr4dHYqo9KE4wRITsxH/Az4paUoFkgKVBYE3yd5w+JsULiuE/kTh3SOPRHsTMrnjpUgbH6cDP
ajaxF9lO4QPKjNWyUMcKcQBnaCnXwQc4Au3XALTRLu8MkHFlz86dhRrShk71agbEfh6UPdnytptd
NjBCIi7IzIcNXHiGA7gEZld7MIXhaJKs0OiWqHhMSbbs8vS0JJuR6hFSNm37Cv+6BlL8Fg5c3JpL
Cx92FO8wtVc6UbdxhhTWQ1V1KmtH3Uv0ViF+beFtVhmLQfX5LarWEBfD74CUaGQo8d748Ppo5zDL
lHB89OYVpee1VZTW2+SdZZlVqDbFZQp1F9AbD1OYQ+dbfXRYfVGNj8dRjKEmzbFsdJx8QViNUKc1
/4eu81pyFNi27RcRgTevAuSl8lXd9UJUO7zPJIGvP0PqfW/vOBHnhZAQUpUEZOaaaxpSyHIJy34p
h51LJtdjk4/pTuv4df4Dc3Om7zMcq+M61GXFn6KPQ4KbnsciGdYT2mcvTvnJNrXW0d/MSP0wKtEy
6DCc+JnoIzJ1iLLU+xz679R/pkrlFIRL9/fRfd/fVxXrTHI9xqiQZvIkBe2DtDSMg5/n2tPo9MkT
pi3RTHKXSTJUKz+UI+nztkV7beQC1Lf2xgNNunTbSMN4gJ3tRS45dd//dnBNzP/EbS4mQ4S0MG6q
SEul9jSbVsj3nl5z2mGv2lqdF5wY7ouCyvwl0UNGmKvClVEFKTWQU9yr44iXTF/6VwZvualgPIrN
SiJH1Lo4WJT225399hftHTpCL0VrgX6Jodq7g7GeDLf4U875Yz7L4AFyQnMcJ2qylHBZY+PmfndJ
y5f7usEdzSUm0defnXxXObSjGxueola5mPFUxjaA/RO3sHBe7XwiTRZ3pxinJfFMtCiRStrkwdsG
BOnxCbcI88llwBjVErTFF930JglIOIx8CLWQU0/wXJibnFAbVqnOhcNAPcEESciHhQlCO3mmvwK3
RcfEsnK7p47WVaQJF3J2u1+KGgZKYtPPrtsXzIrAw/OmB1PuX4LVKMliGdPQbRqSgIwsakiFIyDG
WDcw3X9kJYJMNW40T6SbEUrvxaGLBaSfxBoJfETlAmv0ZCmNgXnk+2RNv27agVKCyT/bpgPn2khH
woKtjFi3gIy2ORcHp+sb2sEdEM/s7n2rn8JAbEgSocE/ttoGQvxPs6r97ZQ5USd8lPndUESBPqyQ
plbgdW3T3YjpaRpY2xZnWn7/i1VIvtso/xgV6XtUvs6779zpN8s206g+q9uVNC8AsSmVi5hSBaOe
zC7XM2Kygc+OZo8nA5LWllY9IPA6Pbgy/86cGQ1do05W1gt++yWPVe58+Wv3ZWcAUaTI7LKy+pVM
63Vtcj2eIU0ycJ2Qu21KvUh3tsMvMujeYbG0JMZbTF709PfotNtsmqlSkXeFafNBjVtvvbpVsezh
wEl7uhGxwUFyOPMwzNGgmNbODrp5W9uwDVFh/7bW4X1KoKotvnucHfM3XSbSaeGdRfeNhqEjfWIy
+cyVxL7Zys6zXj5Ys77GSbr+oF+Yk3HmPAzLdpwo3NZ6WiPPrKdNI6czoLQ6Sltj8ZiqcWtbBH7m
w5ch5mvfssZwlvH3lID9IBn6oxrPYg0wqXC2QfKwAMNYoVQkUdlxuQRUzMosQlGwUlsdxoN8cj7n
tt94ZenGekE7SRs/5pTQIAg1X9bApJLqwR5SYx07I3lEo/YhZ2N/C0mMM7ujFDT0x0zoy14nwYwB
fCSiGdql3kKCT/ytI2bjNJd6iAF4DVSgpmuXfVcN5DQSpqrndq7wx9I8OnITixndfx96pYW9kH4U
1ITAupr/K61X7zobMXyScafG1D5ty057zWZOaZUGkaFPPwO1TZYa+rnX7AIPtCypDCNeSCkLYDTs
Dh6Q+mEQ4wsEBu+poBJTRSS7xtzODhxNxqsO8yo6f7LIyV8SRM2pUt8ClInY1Fi/DuWjEOs7V8iy
zyE3haYFibtJ/eRBBhpHSjMFC+aWLycD1X+r4bjqFDLude+FKCSHGjm39mLWvhJwVAbqYo71Zh2j
oR4VTdrR2gzCd3adh9veWJAFqkyzPSgMsWIlySnGPLNePEKxsT06jCZBadKMitJr4ykpd0utfwEE
/lR2uwNjrMANh9dUp4k79yjAjPJJzaKI1iRTodnradSufbAbm+x5aYi2bMvBijoNnzanHw9tOn+a
XudvCe77Uytt3Ag1H6e6LUNVK1yjoOuH3A9/jDxlwvPkbiY5fOMLvpOBa/GGRkQdN11Ja3Gx9MgD
feaWz3/5ZPdCOSBNrzLgwqZ+HWYrYnBzmgoaFyzdtNmMx7RHNKjbEWmfMV7h2UYmmbnP06o8Bpl3
qRJmOmXTVXS4e6JB53zntdURYvETOaN5ojXOV3UMA+8UIAazOcO2PIJ+JFfTW+AVDeU17ZNdNcFV
RHx/bOrmqA0wjYuKWs0azE3tmuuVPCyGgkBi1gOx506MjTPVXUZ7hH4W0PwY3MTaGbAGyCnu92Or
X+EHGmFmc4u5Fvlsltui8iGIeKOlyNxLpKSW5T56G7+6ySLNV+aCJEJNNZFhWVphl+vhSq+K2XNv
TB7EoST5NIQ09ixVze1kQrtQtvy9aDn3bZbmkW8yDBTLR1XIIu7yAiKPLNCa3Yx06UMafXNK1PeW
5jrQyxzJjDDExTvn9Q89GbWDJcc6mtyx3OYL/mb9mj7SKbLjvCUUbGjN88x/yh9pf5at8ejjSn0Q
PeolXwb5vitFzwqnn7cymbtjkhIhkDxLc/IjtMYZIotvrRzm62gXBM8Tr1x1zYdWFWGDBfObKKzf
bZ/8Silnotn3r34fBFiDm1HbDfVDm+nepl8CImW1+bvuVD6hAQzLQhyDNmtiCGriUKtyW9loVsdu
cfb6KDe2ucqd6XQlAsEKwtS4HBwM6C/ebWPn49uq55/CWabvFVCo1NPd4Iz6c6lXZ3hi9UFWZEm2
Az1c8p/b0IeJvDFHy32+8WmsW2XijCWFf25+y7z0y89yjKwp1ohkFR9VGfiXnIU0/m2vXtId3A4C
ZmPo6ql/624BwU4ffF/a8WczJE9mTjGNFCtkyEDCW8MpSFffiWdQn0Lh59eNgxGLxlNn4QaXypDD
qTXIwZvHuomMIntMoevvjdXkPqIomTI/eRxN0e5Wn35zOTQaObJjEVusiTcJFCFfVcm+9FYS7JDK
paNYrp7gVwIo7HZpiRLUTpi6ZepEaRWoXdo7K4Ylil8dJuPRL6e/WtSy7J3Ic900zrF3viAsJMWW
xKtqrrJYI4fOxp9vGlnkj8TJh2IpfzQuMm2v8S6reEQvZO1m/DRZPLNYJ4ryrXVK+K4Zi1mzaS75
mENK9TIfWn/SXvRDJav+OAhUK5OubYNEAoWp6ow3Yr+fvAnhkqQSYYUXll7OZWN7DEW0fm4zwlVT
zZG1M1KEHDKnm+I2sEj4ZpVDdDK4w3boTCYrCxqBDgf5cbJLUkMRH4eO2zpXv2CljvNcFk+eUcR0
bfJI00fvwV0YyVctR1QtoFIlq0FNbT6ipGcx5FPEiziJjIZ8XaNf2qhm8oLNqYjs9splT6f8bags
fesVQUGI7PRNymo4u/k67TEnO61VWh9LbTflulduFOyz1JmXXaOsizV3eDDOnhspL9hiUgteXSCR
Emu6Xfn3YHTqWojhpwQe9Z2oTCWqH+vZU6LftuD8G2mxqHXM8mdga2uoLaW9obUQRMjtW6C5/gcF
xyE1pfOWtb4XzlCzdqp+bocWErWCR7Ki3oFX7vg7+DNH3/BDqv6Sxo2pXycHa25nMLTIVlN1alIy
uWnrTHHtCv/EsiUsrcY+Nui2QskCLJKAN2Q5BvxQrDBhtX1Y9FiiSptHBGbDH49SLxmLjVvElTKc
9xp5RwPxabJrZGE17NpCP3adn0cUSyC4o78L9LoKyY3dzrKiPYM47eCZdEXJbz5l3YtGNUsAXHHo
Fmjj/rJvU4+Abqc8Abqb58qkQ1K62S1DpI6onaZX+iG/VDZnUKsSMoBv7Gw4SdFqWimoJgHBlCRf
3hRU+xzQLFOuvlfTh9+P3VkvGyfKvSYPB+oE8j0hyVblZEdO/sAEXmK7J36rpHqAe0TUtsWCNVvb
OHHUd2G6WH0kUGbobacow81hNwJ4bShf05Nmqzo0a9kgl6JS7lyiy6VmOHSMBgC8YD4OBQm9HYFF
vd48Ub0jQ08r/0g/a++OVXkh6oV4356SaR7tXdKUPucyeyB0ott6TsGl6kJ8adxTl5kYCOiatUE/
UW9pbX9ms/ghb/Nb43X6btF+q+JxzHuPtPgCjbYqxTlNPApdyA1I11WzvHdVU4TwGZsdNBju8FWy
cOsawEXoWOEwujOaq5riGPFNPAzZwePy3OSTSeISpzzuSvzjaHEvkVehyTNMQW0nkIgGzrmWJfGn
xYRmMi9NGAttcbEd5020tXgAzZetE6a9d8sWn4khZ+KDAjJgrH3bGBaZt2vXH8qqpnkoYC0lklLN
M6Dd2JoVbGBQt9t6ki9OmXJX19MHzZ4qTEzmT9xbumOuddxT94cE4XbH4jZk/Xt6f1TDsKtIWOHw
/3re3vdSeXexn6jff58Cb5RE5/r6KyC79lpC/OxLJo3s9qzum2/ci8X1/lpRUd5oemsf/b5L30oJ
WOCOabC7v9pxqdEGnua4spbpuUp66FSm3LojrbWuHzdcNQm3oB+SR95upZiWqPCzqwHV5SLIEW6t
cj34bSmOK3LF3PGvjfWKQED/mLMRs4m2td+ly7oyHV9d9JDX1oC4PGV1Hzq5eLIR8V6mwoP5jcIh
y/PqwappmOhTPsSt3zrHuqY47kSk/CE/+CDscVKvRQQXBm0U4Oq3wT3BVq+3VjOrHaHqLnepQWyV
bB+CZTIei0rHoT/LPjspfg7VeHG8AkJE3skbSeO9Z7lw7n1dPmtUcw7MibGX/dnym+uqJdnTfSMX
3Xyokt9QdJaYRiXInVPnu0lvCngjGLJTns/5ERji2stpuqquSGhTOOSn2nmAGUagfZia+yNIHlM7
Nd/omxmvwCqa277LdKHiLPTphYhQin0ZbADE2h0lsP6UZEt5RDeQbRqdINsF4PSwNh3EX0XbyJ7r
Yt+YwNcrDGVuy/r6ITpTHbtau2ZgLDtFutbFkFWwHe2A0k+rb4qlxoT2ulzIcMBT01oJn8b027jc
XxgTqZ8sdfOQ4LB/Gy+fzcv9MG2m3wX7Um3u+/4dcn9035dMaK2qRRrxv1fvL+iLZmPHAOlDgHMe
/9cH3J8ag8F4bRu7vx93+8f+662itq14rmCV/3vvv3/+vq/RLDQ8xjps75/A0mnem0v/JFO9azaD
n7rHrMt5mNqde7w/xxsAZ+j7w8Rip51JwIxkgYh9O/x+4P2FWc9JOhZBEdK7bjMb+JauAFiOl0B5
1xFt0Jzw/xilqk93qiUaiAyobT01MzrFIKhfxJJiaGe5EcMNIVHmDYPtsNW7/H1Y2zae0HPpxW4g
+mpXaEs8OeozYVlHC/X/baZONZdaBcnesceLL1c7UoHXhEbWLZAC+nSIZ+HY8AHbNQHidPxDmyAv
GKRxNcWxayDWwyDrfyzdCGEaCgPTB5Yjjvzd+UZ1bYvhZ2XlTpTkbfE0LAHmlsvYPyjTtbb6PBmX
Mmv83SCb4uxMZXnoW08/Kt+FSm/K7lAKIuJTCG57GxnrpTAsfytVQf4v0MFB3JDJTjAEzlA/gxtY
6TaGhXpOhiaIwnEZtD+i9qeH4bZZpwlVV0tZft/n0vl/yLmUH2hwFxu7bD8Y2YcogxLALcUmodq8
3p9ms/bs+jNW20Dw2HAt4xV/xPFq//9HKvuphGoONsDvVPXZNa9GssrHUc+u7iC/VRUrgMxCpg43
bob43e7QeyevNwisMMFzZkTUWpd620xBrcAOwXvktr1WawexpzOQds3IkEY/ecnL9khNEADysnEC
iu7FNNT2375xtP+obDKPhSkCGDLFp08s0qkPHjSnDJ5LRwXPGn6SeAElcY7MDt1FvjzcN6vm0bSA
cbNz24GVX43LRz0b7cN9gxNQR+S2DbwrXnJE899tE+qjk8Lv0kRfv7L+Pd73w21et2B/y672K/Hd
JgLb1fENr/LJPSE2tPC/Rya7tMFPzcMuwgEmnwqC4AuxlUtev3EH71IP6hy24DjdoEzJfBh7eYAd
uL8EyVtpVqB2oGcbo+6RxCVevdWSklZq99p5bXpWnt2FDhgevmrFC6aTWAcR3GEVLBYrNQVxlnjd
prGXghhy1xRohjW7I68y/14hWtkuiSZO943W0MClMn4juagKvWJtn+rMEntXSWvfBMJ91PMVw9ub
rL2n/F+alOjVbK9BEv8mh6XZalB3CI+v/CdSxBGfkrv004OJPNPUfYfzk+5mV8sOGZYZL5Drsr+f
4dfrm07u/dsM2k8vRJX7fvLMV+F13+5/BMO4X7rd+6ci06G4KG89daOvsUC9PSwtM9vWQX2oulmG
o1dboZHnxtaupuZp1Kr2KR9FvfGH9sG2q3WLy8z43GdyfDbI49bRQj7cdwEVdiddql/3Z5ocyR0v
Jp2iHicojc720QVTfC2RfsZG4VUIiteJ+Rs3ad8hj5HZrKX48ZzPzvyOnUIOc6lxHvxWf06IJH1J
hvlr1ejYN2XqPLqBpZ2ntKV0y+32q5byms4U84Mu3QjpMIxTs9FBB43yK1D1xu2r+nuHov/W9V93
mhkE33Jj3qxj8Z1O3oRzwAA51AzyZ3N0+31JkbzPNdHuB8NjrYiXxSZJnPxnO+qkQ3i/5FJqZxqj
+E1oelRlhrPPHXGSjidfKOsR01PybfvJfwaS6V9yvZXH1p/l5v60683+JXGrLXZFrPcr60pmaEL4
UuJGgQXJB+w+eCHwnEp4ZqnmGsYPe3X6cIAKtS/85YvWqXXVHOuXQHcSaZ2OBQw/7XXoVtprAoGH
FQRvt7NsSZvAdq//JufpV5WnoJLp9IYkhjZy7ahDhbZoaQfUBZAYH/EECStA9Yiz86L6tX3sb/XJ
XBjFRt6e3vd5bds+Zm771nMHHmGLtI/3XW7tpXtOO9P87Yh/b5gx0XHnOjnd337fDxefCzpldpOC
7tjm/krakXs10GK5v58mqcvCbirjSSj9eN/otaMfl9vm39P7ow5SJGv5/+vloEsQF5rz9n7wcD/4
/jH3d9x33jd27X2thFydahimepVn5xw7lYRTMBfRVCROrA2j8XjfBEs1HkZW6RvXLbUxdvtYm0T1
uBq0bcGn7GOqz8vR9ph4G2hqTx63mDJn6wFbMzo1ZWJ8HwbXCx1dM7k9U8Joy8LfLmS/h6nmyjcr
6FmkzaIKe6f3KHJrOGapqZdHGvy3hnN1uW/m1PjPo/tTY5zJNoTehTg2P8Gb/89mmDgtm/vzuXKz
k9cZ/QF7hE/RFs1Gn+v2tbaQidMwvj/xkoU9NmoMmTvyrL718zrv17G1ntFhWQ+JN0BW8M3n+8aX
Az8Aq+N4dQM0t569bK2CsVckCra0Pw6PnrVUl2pB4by0nfhauwphWirfZK/1h1l4yANv+w0cpcbm
q1wxjRqgah9KJe03r3WwwFuD98ImWjOoac4Mpf6QpG0CL9OCqDQY5kc6LmeAEPdnUPKn/drSsNWx
vJ2OtdYeoUbwHNgQ1u+H3D5I5ir4Nvh0zAcGaZqfIMFLOQ0XDROem25i/LZUzZXVSPrbSwl1HlT+
LfUgC2WOVVxyFzslT7eNeLIw+Bp86+N+6MBHCxWknwGN5whe0HyVHtMt08ey7XWmJXmz6c+Rb14b
kUBZ4GaNax9xT5F7Jepur390oVc9zjgQnlpwkyUAtkPWywu1CRwhoEDcj7gfm0q1x37KYw352ZeZ
dUZ9714g5A4o1m4Psbfp4mWmBQR2cNJFgN1FY+lhnkLNbosqleBO7Mxad2qi+0N+f3GedvfHxMj3
UeOXWggQGrnUR1GxTMOV5N5fA0Xmj4xWCsW8+cupu4OPGwoaHhT6XZbbKPiamGxz8PVGfclsXLPN
NKEentzqfRL1CaxRQ4LR/Gez3p7e91G27ZQBpJMWRUAQgPT++7i/bzOdtxQl1l4tNQkPdDRDWU4p
1BwBKfe+Sd08PTN8p+d1sZx9azl0F2j1teX6LV3zYjcLKz9rOsjl0/0FpXwjsutJQ+DGcY3TvTWM
9Dv0OoBZg4uj3jx4y7VBdb+kfsvgn3TZrotbc7IeXO9NMZY/lqOhPXZ5rz3W/bwrHG2+/NtftzcP
DH4kfVnFbliKI2qM8cnUs/rJf4GjgsGvo9MyMwfrsvbwHy2vNX7Aq6EgGcQnTur0133lHCFe9UQU
Yu53P8KrOu6z3H+rF2Xvimx+bBbbiRTK2rfJNSBJj+JHMWmwLFSrHtOstU6Ajt4NGRQ/cHrT6Dmb
VQvJtEV+Phn+TrdkEDZ9PuwNH86dgqr5zgxFx6g2bmKoXkYBqvIne0A222vuNuhy4xW1RL1N+kyP
25uWcLa78qhxZpGs8aqVoxo1x09q+5dGdO23ZlqcnaogHMLXab6hXkPtlQXyKtzBfDA6aW7afs6f
MuqYLZAe3YNOV3hjcLlRfrOmHsthK2gN7ihNMjqMhoxmuKcvEo5PmBXz8F67yCwRIDoUnWI514tz
tcxGIznVobtd9L/SrO42ei/Gczn4kOjbvCSZsFCPHouULTUODGGt1gCEa3HJZ5vpTqNhRYfaYh3D
3MmVdyx9ZBoj5+265m0JvOGLV22eADcxJvrK1uWSZ1ZADlGwhe6Tpzh5Dq+qy1d4aWON8hKoBLfb
EYkG1j1FV79qeVudkkSqG3VR/zRL4zKOk/FqqNzlN6Vtdt8vi/mE8LEJRaIr7IKqnT+61iOOGOIV
eqC/SXoMj3VXiVdvFd0WbYeIbSoHQEIStZioglhjobyTk71++CB2GwxIp5uPX4XpWqgFlf5hjp1z
adNphMGQrDtEJXLXBM4uMVPvE6nxCpqqj4+BSaex6jERMKxSu4w1eAqMnrDRi/aHrnWnWiXrezkJ
e7cKwcrVruU764fz/YC5gGEjITY/ONWYX2hsZfx7evOjpLEFR64+A3QqJk5v2JJULg5VXrR7eAes
fkz5PWkBq420bE8eX8FK1ydBKOVTWXjutdeD6N8u1D9cB277cD/gvr9IHXWERENdyHvuG2+cjY0P
YyYUM/2ajNMKzUoryzOUvge1VNmTvG3w3nAeGuPz356iddOnRk8iD6rN9b7f9fLsNJp1EeGpLLfp
2k0fBozWzeK50xkC+vQxjDd0iIBHGtHeYzVyi9x2C1TYB8sfuuj+piKoFbSArjnc30TT9L2W6/io
Brd7s0Z7k7utH8HBWVAetEgs51u1glEMulArscO06JBC3Koa6Iq/HY/F6ICQFePtcv5c5GM/u84X
tHsu4RK4FuHM8lw76Z/7fpU5Axx+Em3yss7PPTSnaLy9oR+0EDa09Q3pV75LCmPYa8HUv3MRHR1/
cL40z0VXN1rWscxY1FAKOm9YJNUosfL0IrLAfpsCHI/Mqe0vDv6/byALf4yhNv6+2E03e8k2HhaE
cZ60TWJSy3wnbk/hcb26Rj5eWNblW7xEMEgLsjkORrFPW9xPXF2iH1/2mraQKyeHT+Xh9tUZAmJr
m1G4G9XPCo+Pm/7cK+p4xmUnq4sftbI+s1bS4hJAxiYS0tuwGwlj+WEngrRKa9XxYiviwtEteMDj
Za2z5gTim1KcnWRK4Y+cBExvgKxVZl4obXFZRmHuTfph+AHba6SjIk64Rver50yHaQLdt/sAEZV2
mp01O96fTVafRrpVqCiBv35NDTY6E0FoBUsR3xzUjtPa+M83Gx7S4ePazGVU2YYWTp2BvUzdfGem
pZ6GU35NgteuyQJuzaI9+/X8rV6wXOxg6IvEpqNUzi/4scaeXH6wFHbMhQ6TmVyRfXYbAl3NqLJU
HDgWzjhavXXa/tN3i3U7AfaEueadB4bID9IvntJMK7bZAkp+87b4dNwJ8QiiMcNPmmNT1uTbpW7k
mYX2hnPFKVeV+WVKFJuusq2Dk6QXR6YVzaD62cvhJY52trOqvNlVo/nqNfMzjo2hLbI3t5gvtlaf
oB2c82V81TKSUqrkx+rqf1B1ouPX11Oy6j8QZly8sewuAfSvyuWn941yJB4cF32IPKfB1PFmyduD
puNFsyT2XskOat4EQaPWOeWiha7lFwXtbAUywdfFfoMQn5Y2pypoLen4o25G32pDeJjRAvkUOWlS
ha0Gg7LVrpiIBPGCuoPGH6kTXp1GggphkCW0kBHZtxksuGYgow3rIjv5TkJmlQYUg/WkH/lakIXW
XIJ9sxLEe8ja6QNaEyghK5N1SkwTVKlj6zoRkkCX9ms3bGTtRJnR5uEoRRH62AxE5aJ+D4FaLhTL
P+sEnyHhTDuFj07H9Bfmma3HuaNeC9wG38q1eG2eE/oAx0RjyvB0zBdm0TbwUfxpB7z3QRfPvKQe
oEHBl8GLsNrBeVh3gwnaWUVLivDGKyws0UrrtYXzuCm4IcMkW52N6eu0+ay1OPRYcGyyL9m6ydFY
WPSYemLETv9TNVLbpFauwnZpYLfUb4KQCxhv3BVYO8eDjbzObTo4lKYfWpM6UzT5od5mC588H4IK
MwrwU0wZnrPGgkSVOgUNWmpzQ63t0VTFsxWgPNCT5TA3qYi6lD4StlwRc42cCC1ydP2sZ2o6w3jF
IwPyH2yY4xyIV9+sMhw5zXUHAP5SYta1Sy0C2eeboTKRFX9YbDWbxp1+17evDFM9sjKy2lk5ZDOt
QjcLvo198cd2tL2eFe+oTkvWm3Taulzb0u10od31flxVL56R0EbTm1df77N91iM7M+0q7rwOvkVX
b/2++LD68ge4DlTjqQAei8s8vdL/o1r9idfzaYQG1hilGdv6nJGLpM6TiqoFs1ELu1vUMQ1CSywL
8qB+Z64Tm9Fzm1DT1EHvkgNuwoRyajsh8t/6qmCMTOpNV6u2AWVcYqxZ9W3gmcNxSuZTTfUfrqUX
0nPOt343JmFTiiudm2jWspfASBGf9tYl0FK6zEL/zsTOCGY+LsTg4fIFHaNzYQrWHa3GQqYb/L+v
NrC5PYVNax7hL6BzSHSUfXokcvuHoFQJq1q85XkRpnM5wzyosnAEZGOgP62y6zZmapihuaQ/tbJ7
un3Jpcq/3OSC2SVV0LIxVjWw2DbJJZfLp2Hayw4d4rmTRcegXZQIBxsEgibGqbaTm3iAnYuxhu02
bFblAvPnMP/Gpt7QFxFhorlc4EWSbDLJaHXUffUxqPVXIlfWtB1m00jyXBX8IaYgIUQR1wzstOVm
tLlJPa7ucjW+GFhhApp2dtDSudlNvXEyq2qIKoHnQI7A/+LZV+XUy2ZvtfwfSxa8iladXQThcA+b
F3GtbIwEW7rspl8NN+TiZ28BBpUurnATYzBF3225cMAIam/BtkUgFVd4bqVj/eV7kIlnYeM31VTI
RrL6q4NA9Zpb4ur45kfSLk+j113WStID6rVsMzcePzHcUhj93FR2ue+Mlvb/lL3bipEFbL/YaLn3
7Or9r1kLzirTIUBVH25g7idBClRDTg4JlkmWoE3omhLDFy1BDJxsOuu7hakghoOYh9XLCA3Chuhi
uVO49u5vbe2zUMtpH6EUDkuVnHpRzRGCs+8aJAlTlIesXLDckmcXGfQ88VGd8iOEKwdAw3O11g8r
7WJBf9cW8nEBFQyxcglBV6LcLbNNl2qI2PAEzRBuV+l59tpLVhJnaIvpmXtuoh+nY5hd/8Lpsthx
AaWwS8I6X14KiBqQa/Wc4txlV9akke1aR29dGbfxe+21ZN6uDT5vXV5txx4TVgNTgjFIkCyOOgy2
4RcsDPDQAN7lMna7XMmrqp13T1JnwwjmJiUgwLrRHkTyxXL75Ls7yJCcmGcctMJsWI6JuRp4VaD6
nSdcluF7ynyugOSW0GyKVylt6EYttYqt9T+UOaI7dbPXbJhOSYH7yy3YVKfcwmwnLR/7W1uoU7+9
WrsMWv9lrM9pbz84CCGcnHyc3NxpTgqL/ms1xwuWY7+drn7Qp+yrgsVbTQG5wiWmx+lvSPABao2e
+9tO3jUgMsjMB/41BbV3wFm3PQ0GYy/mEOkOan7eRvqCgY72P8yd2XLcWJZlf6Ut3xGN8QIwq6wH
AD4PJJ0URfEFRicpzPOMr68FV3RlSBkW0WX90pVlNCnkJN2Bizucs/faGnLkhoBeg/uARqTH6DJJ
oQn0DiWHHSB01vyURCkN/Xo61NF6znwuH2ESlH+QIBljjlGcSkckjzNumW411wnrTSerTsMq6NTY
tmS5dPD0f4KtAM0i5MlJ7VgHVQBQV6q/9QQJe7ZUfi/11DP7eXRlS65dW94UVYXwgrrSqsyogFBT
24Fn9Ur2ZNvGpJuUMsvrlnRt5h41m50fkyxAK03ZJ417L6cWfID4xka+zyZXh7R0J+S89uy8s7/6
evYcNnXzPRkqx+iK7vWHsbQzp3taNSGe4tSdxtp3uYVbroW05r1lu9lCbCNlUM20xUGmZ1npCSy+
OF45ZvbQjALLon+0uFXygUN5pKNIk3TL/BIsf8pVSd7fvCyZpL1GiroRQte+k1+/JbJofGOP5YRN
QbNR9tHXTtJBikfxbVDRC1GBnbib6ae6+Ja0CitnnjH2pMG65pFWw/OjZG7RjjCk4TSVqrxrGrgV
apLf374MQe+qyuV3hERpdHet8Kd9Oc2SV49ms1VQrDwHFsAm+MlvRd9DpPxiN0HqhZNhXsfvcRBn
775k00YGy/da6v7LpFiaF2sCK9lC0+qD7PIDkKRGJCRkCVzphJhUPhW8tJub4Id9GHZDfrSl/Dme
h+k1NozTD4Bv3U/10VDyfqOPFIt1MY8n8JLFuqkLi2EjZfcSqOBTtrA+M3lcoXCZXizmaCfFkQCG
dIhtLwfxtxG1Cba6oXqsKJ34KHUOeXb/bFUmmxmQUP/6UvcPM4FBrOBmccgF3Lh++hbSbVp6+xjp
ylHmVk7JQF9rwiJhIeWUpPzQSSq9wxsNomzB+kyUrFvfWEddM33L2XxaqTK/BS3w1p7OpFd2c/DQ
0sbGRNNJJ0Bvb/ZymB3jUvuK7YnFA0AZttDoLivr5MhBSl03pf1+M9bq2ceId5FoW8ClKBGPtITF
09jNgikcIn8xNMYTgqRmbea9waqIsD42I523a9YPhoryypAzb7LyCCoS29x7zQBJA1y8WbOvg0nT
FOapbscnUkuyL7UxvwxBPt2P1YxLpOl2kTY1zzghoGRaFGaHaN7Lfl0eNGOQnBTPShsIoJYLBCGV
7ZORUxtoLfCrbUrnA1XarovzS8KHOd5eVKMndfBFecXCnNEzS92Xcr+WzfJcLzQhthNkm+qi2UxT
jASVcVoZpnnfhLH80OlAqt1eQ3Z4ywoZK3REvW7TjQA0MKOMWY/QH7ZynUy4RfAMakXN0i0j2ANk
/9rkGHt/2OZADzlWH+LmWd5HH43GhrIDVL2hHk5gi58buZD3udGQb2JhvL5xZv1BfcVi290rdllD
hwU7IU6gOOUj+E26T3HHrzU4ZUaTfoHTbGBgqGV38NvwOjfKxqSxafiXG1esCSPtEWMfm3kefApL
dAKox2lq4wVxH+H45R1ymMmZVMJl6H0vZuo7NW9ZL6T5I5AvU6w/5107XGnnP0u9/oI3r76AWxAu
1IKUdqsOHzRPyhHSkSVv26ocHlTKV3HTd6ukyJBa3cZAEujIKyUkN3k6tnc+zf+bGc32P3OtTJ9+
+Cn7T+oX6AA4u1cLKI0wWk6LebhLWyGdArGoE7POgtxKbIxsxZfbF9rA4a5TzM8UJrw8SMPj1AgV
sHLZUhaLinOBZI7dSbvvJ7P8Noe2QGuZVhhRJaCrN+NtltjSSQ+MN8RyZBJbFJ9F+10tJgsJhVEi
opCTVTdIR7MyjWNn+jnuqKzirmwHYgKeflyIYMh0nE658Zil7CboeUYbKZvdqcU3euOjo8T/Zqbt
eK8TwLH6Ac+qkVfDK8xojkwmwMV44JpiQw32JTwjGhvT46zQHNU4HR9iC76H2WtfyS3Itu1sr+Rh
nB6NGvKFX9H6UMVbVur04ZbEn6qeKbcVMwTRHpaaH5cPUzuE3PXuJRdivCCHCB22LtOzRgBLUy5w
TpFPawwF2ROQIG2Pde8Mfcp6GstogMBrJTuBCmrlR4FNYVWGd7RQMW7k277AEtN1sFzbCFNPJ3pp
G06FcvyxOkwYEv0i150m0dpV1Y7wthuqm46p5vpRvv1xFOZAFb0iEmV5WCFYUuV6VSqp35At6+bB
GGzzoIsPkrQF8GLfl8RguHhtMjLQ3ueksjhkxmLcBB1jgOhSB060eCubzndto1bPjYVeZ4C4uaqG
QTxLnXHpC1itISOsa6P2YjFt4pY92729mOvQAdwuJeS8Du89S7CsRClN4qJ+HBZpm4XOXAp1a98V
jbKd2JW6HSbzc1WR/6MvcPogy5ILHtsYRSoMyylNdI8PLrvmEqvUzpHYqkoOaWuYSyCqA6QkuWjX
mbaVcSIVbm9NyYrAz5cftjsLHpg2VuGD1EwCTIRFyb0zMZgS9ChkiI6Uw+ilwTVTZd18mRWUe014
HahHupbVY7FKpx1N9eC5l0ck36lbzj7ZlBlpV77AZE1VCWosFJanUmEzGGY9CuswYdFneQkovMAC
1qmv3x5+Qe9rs/j3z6grkPi/4KT4ElvKhizDeW+MYlyX9DW2gAzp4E9d9wR3UVlJcVyugxsYPvbB
SwcRAqRaKRgXadSQoaIVqy4Y8XdbDRFTkm889yqLCfQH7AC3RdYK9CdtZzGOtjei97++gLMxNnIs
3sIYZXuuaaHLsSVagw+A1kmQUPY36XWq8mvijUK8IGfpJdKZ/ym/5sPYjLxkUk3JNXy73E8SJZcJ
r8XNvi5j+zzQ8P5giUCTP04SnoxqxoqgUKgL1Qa0UFxvbZlKTGYTHIOARYEaj74G1g5cgcGv36yk
3sj6U7dkm92+aAb1qVoV0i6u4+hxgst7bKbp279eIRf+6PRKHewHYjpYfvtj0tvq0TR5SBpfL19H
Xw4coZaXCX3B2db91Zwl8lnKyf1o0xnavvF54zv5iapva7+cV4D6qm+KmT3XyoQNVdPyO7UhVWhc
/rvlm7k3gyveV1Kz1+JFgnzJojSl6CFXZ6aLtdUrZLDKo0obB+uW6VN9KlX468uXRB8lvIDdOkra
fumJeYERHcqiB8HPo71GkVPuh2SRjtL9cqsmC95sqV8VaAU+rHH+gPBbfzHsErqL0UUHEcv5WcHo
48mQUr4larADued/ZEP31RjD4TmIoD4kszlgyUrXfmqo9yWtrw47wh7zTnQO5ACLz1idOysC+z6t
Mj0oPjGvv3ZACVtd2FvgtGidF4ZZSFhLF7AR6xsCGadJZJ/4PwzdKLCkyPPWNNGgaws+pidyrlmW
9UI3h4M8fkVv1cp99uYzUa+sANi4LbB6w7LiQ/jZW2f5EdSPxzzKUqBTcnLQcR79+HL7b8IOMdpj
yjzTU778kKprdYwKSeE3E6+hijR6zgbEtoEuolNv+9nBpAjPo0f6RR+m7By6oP0YtafWoMKJRvZj
GDk92Ib13I2y8MpGTalXNyGHyVjZEEjQPcwwPVxO/9Ttc0yoHeDpvp84T/cjGBR7Nr6OZobK2p+u
iR0TQZB22YOkBzBzZktsbSUqDlExHpJOkugWpMZ21OX+aVbN5zgR3XU0OT1XUiYepqiS92Mnocsj
/m/ZwNYexn6Gc2Iox8inhjyH7TmZIR+NhaZsjbGPsDixVkGMMC5aobWumAsdjnMlUeEIiHLoTOpn
TdoBYaUSBbLC43je3+EbUrdl8znAzT1gxQ0P5fJFgpzBlVn+KOsaf7z9Oyz58KDZw/dbatj/KKXy
qcj4//9Yvue9QA8P6qv9z//46W+n6B1oTvG9/ctXbT6L81v22fz6op9+cvOft38OPoslOfKnv6xy
lr7pofusp8tnQ7Hs9i5+f+X/7T/+r8/bT3mays9//uOdeIh2+WkBfPOfIimXsOL//cef//v3LR/g
n/94jPLgrSzqz3/7nh8xloqs/ybbqmlZwhbk9MrM1L/HWMrab4ZNBgqxZLBwTYvoy99jLJXfdNPi
xbZQLEW3LJkI1Kbo2vCf/1B+U4TQ2LsvX4Wqaso//s97+z2pkcvGHeFa/Elyoy5+DlPlbZmavfxy
mw2DMHTll5xA+mQGbXwp3wzzfPY1TF91QY5FOG3KXqJPn6SuTSIcLUBOumOqy85olY9WAYIepuxI
dsKMgKKCSjjCYQew7XV2emwCo6WcIXlgPmCbDBTXa7HFlPE9l+DYjwslsK88aQSaq49iHZtxSRWC
YCxT387s5Nncyc7SuI6rhf6ZGjhnsC3SbmsMflWUwU2SnAYcE/rGCzjH1TCbEJsek0RxoMq+WiM1
L4DN1NYU+gaSscVlvmvqK/uB8yRZtPio4EDC9pBdxsICk2Dg3zGpR0QlIrMkWOPTXrf6pbbUB81X
nTw3tnFqrlWzQ8SYHpc3U1Wk7/jSajbaU0/4eQNbkA7EipQb9K0eMXiuH6HfygBVj/qmz/UHwyhf
RFo85jaWfp8TkJ5oGFnz++Vnsf1zzSZ97UuBNYbqKn5VhUwFW3kI/P4kpit62ZUkpascf1IenRc7
Y25+maJdoF2AbHtWxgaxvbTMHJNwR9XcyURvsWtlIrto7PvTcAsk/aCG/pOM32lT1TT1OUuluynE
HsXJ3LZpPlW6vl3uLiClNog3Bd2uDJBjTEtqrvFBFxNn7lxtXyLiDMHIHsN4qS4P5bemuxbyNeFK
SUqKyaj3QtRhduYKQCi8y+Wdy+UCz+WQVxuQofStERf3aOwo7l+W/7TcmuUbp17fBLK+UZp0tbwZ
KFvsvxBxA7cUsUHiZvOyvL6XglOlSy+JlLlG1Z6AReE8q0paMTQZZFYwjsGA2RsnUXJsE5wUu6tg
C4H12zPw1kbyJe0ueXGRGXvLjZigwi8DQi4YB6bk5k92ZGw0mVoWEM44CQ/Lc6LqnTco5trsxFpn
OAygvU19E5nGbhkxeJ6wwzGGM7flbM5MsEYuzXlgSfXi7/ZO1B/Lr69zAwkqtVLE5jAkyAPhGWS8
B+RJ5jK/o2aE0RCs05Vq6q7JrnHuLwEGKwrZ22LM7ltFnPO4P1UdmVUUzRpfbLvRfIISdpiqFqnE
wY6725hISCUqMGgV5vhcWZjTGR9ThlrQAMgiMNpkKw4eq7r2N5oVHIKUOx/yLWbB0QxslsxmMuMU
SQTBWrQEx8MRJN1mRJMhyJxip+bj6bH4rLl5bhNjY9DgXj6l7fvAVSxsks3LckejlkMP5IJByp2B
yaNqiKBX+9PyxJRd5y33AZCKY6aohmmiMGn0lFdS5ESFkh3tUKIZH66nQN9qBPRw6ut4ODrszaVs
7Xwrf+wXoWJu48XuTgJagKJL75l9E7Fgp9elFc9+xWmXs6e7jB3+WgAmS7oLTkz6HoClIrEOgzP6
vx3t2GNdW7tYJwFTkTXgxh1iOYF1rpgoPSewDNwO1nyXgKnNYvMVEhEe9MygCbRlZv5ofBB8TMhH
tIpAsQpk7kWRetjIvdTOxD7ne+w6QHNohrTSOgQQMGTZVYAbNhR0LSEtghIgXFqQm6CA64xJaXPr
EEuoPdGl6QPy33rygRV6JH5Z3qkWDAi0TFsVpEg/azsUPMK5vdZHFIEiJnqK8uQ+1JNwg/cwXBNN
dGpU+5JnCgImCz8tdAY8uQQsErYiPGZDFznzoiiC9mzDFRs43zq9qd/nzE3UMunSNBSjFZkTVAkm
AANn55kjW7IqCsne5UPe3mfLrtyXMz4nJaoUQIiS0UzETvddYHyHCKZiLSaqSCIyJZD9b5qFu1hb
rF2NIRyKqSw3Xbe3BLtrexae1bb5BuIqYp46/Fb1OQaWIqKC538fqGtTGlOlTURGVJ9CNcjEcE2B
p667IB9dFiLslFj67YkZWOrmd2VuxSqf6V73rGm0ujxS4tVVZOWY/w1+22ivy0r3wMJtEVbQfAGT
maTvGbFo8CPdOfdfyjTgKDAe5cj0TJq5ikw63hKyO//Nee+2Sv8hDvTHKq5aBsQ+PIVsC4iv/EMw
tUT+kx7o+EN8yVxPFVMuM4iJRchkNplz9QFeEHXAa6D38KmgtNjK370F4892Epqh2xpbU10mO/3n
96BlojfTDg+6YuubjFMn3aae2gP1sXBB4rAes36l/ltSfizr6NiY6zmmfjzVKqLf+E03lOc4Ux+k
EqOHFI7PQ/pQDgGiZQBbrtZ0TmUXn7SMBGR/Q9Humln1lgmaxxap3r2ZceAg8X4Bc0QdSkd+Ccxo
V86esMuFy24hhdZEeAmTYjBL9KHTFUm7tGe5WFwoHdSzgt8Us9YjGbCclK4ZVU75K170XchsOzLu
dV3scrN2p2Bn9vkryGhXNAxwuAQ6E10JQn1uzV2uBAdQq4eY1D80L25EVcVKl7wnf2WSYSJbb5EC
bpM5MB4vNfQeWDsIDnJK8OauT69gZqAKXgON5W/OMb9nxHAsiNbLsGy6WA5MsgeWn6ELtHZ+ekSi
SruyeLSt5LtUkrS9bBUUaV9r+2AUZ7sZzhWjlrOXkXRHUJLbscbZWlf2ObdZhDJp1STp90FeEU60
bSd9S2RXUIyQO8ROUeQJlhohlAaN9Q5tkj2ZT4QePaRW/D0K8nYVqSjIfHujz/PzspGqljwFLuvI
yUQCtBLgL14+Ss3uoEtXPvP3cqWoyaxNfd9bDdb9/IqQ8tg2SJKMGd3ntZiNM15xOB3W34xY8uP/
mIJ8e2bIQZaFUHhgGbg/j9cel2hKt6nYDP5EU9lGTcrxlgkdw5e+x9Bz/cO54E/22sqfPSBEHNr8
LksxTOOXFGK5ifoumK0Ck5R57qLmAMTNMS1kRFLyygHuQZ/RIiD+CFg2lsUvx2Y/sZyxS3746/di
/JJne/vwJlRczdRVW9WtpX70hwmDfpeeU0wsNmOfu7ftBjvRKSnvB6SwUxesK2rqCSCUAjlp9Eja
xB5ot6y1z4RRHWPVYEGjOZo+AA92CmtnFx9Tzp53WA+AKG+jMnyv4R/DHUYskGx8rKGpea5A/o+K
fvalmtjRr61CGWcUu4rgFrQ+GkX1FEnUVVLNtWBT1bA2wExCTputNIZ5w3MyEzkoyAIGRiry4MAY
ofr4WNr7ZfNMhpbT8xGW3fZfXzLtzy6ZbagmRzaTrYyi/XzJckVVw14uis2yrUt9Hu0QXDRSIJ1u
eF9+ZVgP6XXWQJvxIPqbLniRw97DKetCLnHb+sqDbtooCAV1LZ5f8gqAV+dOF0hsUNnlqfp6tKAD
ZJvmpdJRkU1YKcP5PIDiwU3rLb84kcyzqmWuZOmbqe29v/mQf/ZQ2BxshGYotkb58OcPiT9BTvSO
hYSbsJw4xknfiL4jiW457DC9DdjeSlA6HM26PKMWlR1U44oLYJWEV8ey8/tYwTLtX+Q6PabsoJOR
R53BdbuF5WW5ZcsJKk2alZXBOfD3Y2+uZYMUq2Y3WsZu+VcgEuup/LtbqC7B5r8uk7bQZCLtbY0W
/vLp/zDqNfoJIFFGRn2cXhvQmxM5kQZqtpoudhCKXaH7e/azjslBi/mPsQUwVINmC2NtVcVM6ZO0
8pHmqF3j9Fp6rBigy6RdjMvANA8ljNO/viW3aeHf37QABagLU5atX9LatbSi8Rw0vGnm/eWIN0q9
Z8GzoruDjxA9Aw0O2s8eiWW+BJ3FTI6akgMfMM+aySSaEkob7SQdIV380kU8gJ04WXf1eI2++Nju
Iy72zEkL84ujNJcuyVbL07+c5YckPPl1+Fywak4IQ3rw92O+Ei0PteAAOmvE+3GE5qVyiKQmMtct
gzRQ+G+FsYYo87I8jX99RdRlJ/FvV4QCt0wGOtPM7d//cBuhU8IkysjSXq7CchxYtuUqd8FQwBgz
e7SkG9N95kAGAKeGmxSncGeW7QAfUS6+DfGXZbaywhy5mHA7zmx/8xaXyeDf36KwdE2z2Jb9mhdu
lCXFJuQ5GzCWt+MIqwKiz+tyLFzOoCVXcTkDYb85xlH+Y5/GmVMzDuP4CjmYqBvKAQbTICu2NLnL
IWk0OR4G6eqv3+tt1P/8XnWZEpAJz85AACD/snGbuXJQ0XkqtJAQAO2yiFwy7qgJqrtgsR+CaavK
gxuZS4typbVQoP1uMTtsUOzpAxE4Vf43i/OfLJa8Ke6uZiu8N1VXf35Uh0qFjl4bjHr2XHxwd7ly
qC9WFeWDAOTsct5mtC4T55HQ2HvkngdpEOe/vjj6v4+1n9/HL7N+pQYjWRkslAlxOjMWM90yNnTQ
VpJ14X4OxOsU8fuyg8wFezi2O8tAtCSxbR6w76y0OnESW3eX8UZmKf6x1wLNQ0NIqriLxhNjeW82
13EYvBaZirguz5KVUIApm03VkunUmGe/zlbLI7h82J4h3bNh6Izu+fZZl5rqv6qBP6qD/129/eWv
//n/UuH9/7B4q+jcr78o3qZF/5ZEb3+s3d6+5UftVlV/Y2MobEuobC5MVWW9+L12K36zdNPUiUjX
NPzSOnu932u3uv2bkDVFt5mbZLwI/1251c3fTBWppqkb6hJxbVr/k8qtpv/63MoqT4dMjw5aDAIA
9ddDXznjlu/rEr1TstAl/DrfBX7F2haLc6kAaClQG3cJUI6qrCGhp+qZUy/pdoQ5JK191hSCOFKr
j9y5SLKtSPWnKInFcej6l3qqIJWiS2J1mK1tRwsOekfTnhvNoqY1tYdcKhFR5zRYqPUUdyo/n6KU
YtOyw4trzYjPEQI/KQlH76wC4oABkL7nyPqDrAutFE3p3RppurWrxuGYIrcX9TQcDKnn1NhSUMmR
oa7yCcHzMEp8v1iMy+okb7NkwO9+nrNKRjXiE5jYI6KGeGx1/p541E9kSoaTVBWRgsolbQbERzV8
8shKDtNcbsGyPCd+/qCnCKqbiB+S6rBEWajqKpAdkgvBYCiWV6uIJntezYEJR2aLaQ4FMvw5wnnB
qVXHIDAqj+kRuSYFQ2eUlEfoCPhp229B3H2k8vQ90Ir3TmNFxVfg2+E2L+L1kBUnFY54l4EmC0cY
C8UXs0fenlrWcxAXX8rG3Nlm904SG+XKUFmnaWuspnoM3DJZ9/J0j0iZbbZfo+ccX/wo4gRZttwh
dK9B9T621gUnUKkrhDlHvHDEYCu3xN2hEV/5itqvQBWgLUeNm1wsvbtDifoF6SS79+eWCEqnS/27
3iqeanb5UBm+xQgJKK3WLTrbYIUZheiNlMqZyKVXYqHFts/KxzKK9pFmEuEZhTm5zPqnUSjiVEnS
XunDxyRcYDAT6Fx7xJltCUlZW5mUOp1gi5907SbD/u5lPq2/kNxdf0m3q6uRLCLu61CBrlLzqoTt
Dcc2BIPk1J0PGTUMyCbvngzyo571uv024303jfoBa/tjSvoeLDSwAOgKzB5LZKou2dvWwBa9YRUB
ozObc3Yg8ARVZ2DnXtvD7Jj0sXZqBXFcZBMXUJbNl7TKbTc2SHqHEPvuw5TYB1U/OylJF2Fg083o
ypcC2yQC9RURq5DgFKSrCupJbSl8iSVUCfMjpPzaxXt6mCwbNZZfFk7W9K1bKadISgdHSdJq3Y3Z
UU+BgQyyT6URzaKjFdarFZsWm7wp9DpKV3ne2muSoXonUsXFB8qn1OBNg7HlLJsk+D0DRMBZjWLU
Cu7yFs8mVja4r0GENScrJTeTd4KsnX3up5+hKR5iLQJa24QfVlEE2yEmfRmyPj402sezYjtxrZHO
k+gvTTlSvR+4rxWUEdupGRAhiIiThuQm1nE4CF6ykjvcD+gRHUMgz4llSXL0tvxWLWWZdKq2aaSU
Ln7vNSgz4s9TmdonXmwzHL8Mc/LRE1ftGnbTIWvhoMRdu+eF3JPEpzdCPTohc8aZVPE5YV9xBvUt
p+ft8SiozDTpnazWAMglcpwL1dymQa1umMoTCvJf66IFdEbvQs1expHtf0fhGHKrwXQqoRJNSNUO
TEKmRHPtTGrwXZwNexp9b8rQjCszHNhjkhlFZxgWMjYlt4uhlmKiX0XSTL8ZU+pGKbVwCdplLkOU
v7FSryTGWE8HMH5s0lXiiuZednqpv4O7b7mT1lob/DGtE8F4s7CfH5qEYwiktRP7t9WoYaeFd14J
mvoTk6g+TXs1Cg0vm/LHhRZvxlTJApXLHxX47Cl+M67qaiMWkmPDUIp0ZDkNEbvgdRLPKug41MBI
2JBWZzuZS6ecKKCCA3dHBcdOZTcWxRuyJawcwJbCtD9Mx9DPz8nwKqPF9CoNBHqL9Vc2k4dMidRd
5nOL/BCTd6lZF+wd4V3VWOj8LbsHTL8Egmpd5bayvC/Q6u3B4blQgyJqW6CbU98jAeBbXDUIseyH
ecZ3EaTboUnsbWkk79qsH7OSZzJSQ93Lk+YpBK7H01FjVyd18N5/sIOLGsf+dpaZzTWgq5XZ7yWr
/trUpFLoyhF+guQ1XR55OEKpYOMdmtPpbBT5fWrl/hpBl+aYM9LcHCbDWqO/APWXmqnF+hpwqzzE
bziIkeMStMYJIzmTFqI5SajeTQ1Y/NE/jjNe7VrvM7JG5vpcYi+JWVU9TLSJ10skNfJ/1OyKHZ2V
ao1E/C6UrVOsDx8SNX88gp5PcLGr8NPBZlssu0EI/gR99szhkzRSdYNaZQd939wYo/IBpd1AfadR
ek8ZS/mMXAVWJRN/WCGwxW5QydFdFPvdiuinRQxKjRgJEiFRMvLHAC8i+VZLjOR4Dfn8tW/O3hgM
GpNGv44y8CkDwJM27bAbgLqD9+PlU6q7igrbGiUmZOhywnuRp1u9jJ4adV4pNuZYlLglVoVkdlpB
cQj7/ycJLz21T52z19KuMTEAzLBkSCbaJIFATKxQE8yQwbW5cP1WQhNWYibTyIbzUznZ0CkgwrKl
Z1z0aJxqqjCUtZlKpuAsGqs61MNXvOT6w2x9YaoFklDxuzAUpGxDeFYpmYYrheRldxbI5RWGr0iY
jRvwgOTGMx0QIeKpqU+FowQxHsE4pn81kE9Hx9xBfUQ4QR9xJGvn7yoIC2AfLLSgJxMTPkfLJBQr
4SLUR91dd8TsAL4DKKrgUSmD6dBXfrHwu0u35GxgJEPiWMoUUG3FEJe10A5llXa7rDzVcfMRqRAp
g4wWoq9Hbp/69dnsxydfxNTG6wCHsxWQTim8tDLWSmx/dCMJn3lGJ0ipo2ubyq9FPxGCnJTNPcyh
feiTttB0bNGa8h2SB03nujCdHGVtPkgx4M0KbyZPfi2PH3Jl2NtOUaa7zDAYui19Xj0wJ3cmA8xP
S3mjI/t20zHhAZrPQY23R0rVbDsnRenoFo7jriuHU9xiHjQiSI15cF7q01qputSKaqi2hzAw7ko4
oqSrIf4GVHAqY/NrSvD6bpYN+mMV7f4Q6fekIXVVunskd28gVgLvebJxV3Da9mZVrPpIjTEUQUOw
648e3RMYMg35asAUEWEKASOibLIovqrAYZ3BJq8Xu3/r+QoP9WzLJu0ujr8tPitXosPPZIpYtxIS
Jr7hHR43iAbVPIy+8X0GbJxE0nkW+peRBpErZUHoIKmUnapqWNIIzQDGvEki1ijNflMx2XoqQs2V
MB+qFLdlyHpjk+WaE2vR0PartUimB2s+ECSDm7y5Njx+HBf9nmf4mZRd8MqOor2OFgkdy6W9Y5sb
ywSrhq9V99Tqp3B6L7OTYdwV6f011q9xCgn4Zajv50xGPdE4oC1axc1ZkaDUgCI2HL16g5vkFFBB
YvW9DJ5LiCOKWA3pR6XuBuVOJr7RdrWMhmPi9mieMT6OBrKD+Th2iMVSBk6c8QMiRw6QHNTm/Rxa
GwlDZxFUBLZfaj92WnneFaV2wpuG5nXamoOB2Qpbqf0ilWDklXMM7J2fkQDmlfHVo4LF8Z5w56l6
dVjfDg246n5SVzJh2YZarVsoE2b81k6Vw97EA7UFlwxvTVAB53nV+s3ob8zgGndMXMqrZLLvbB5s
I3XViH1XcbXkU2X3qCHuqsugleztx/uuJXy2upMnoKiCAHF/WrcluMHsS94Hrp5hEuJ4Aml0lr/C
4yU7ifaPFF64U+sWSlweJKcuJRgoad31bG9R+A5148TdLiY6sFqWhwjH9RezW9i9+soyX/JhAGsx
8ryiDvguY/eCd3gBMrSm7reyc8yxLPRsb9J8UQI0h0zqt4UR7zE67/J23uHyW7ds8kIx0wRdeI2K
G/uTIwjnjtn/TI/VRUUceK+jqHdoDvqdF7+XUFTVZNUOGwDjQXfsOxdIso/xK/Dy3BWTRw2+NFdt
TLPNm7tdSQBvPzAzffFtyMHLrk9TjujwapxZNERP8VEnBfgVXHF0oeXDViXtNk2yx/RYNiuYuWQv
uPHResCGPq3y3qE1YPt3gXISyXaK2Mjlm2JeJfK2l94UoHryGSI/fgnYfVWzjqHOHxLAlkW8I3VW
WerH1hpKPwkyTvHc44kLTrikWDkpk244fjg++zd5vBQhRIYTKlwnMp+KeJ8NRyor5GPt0SDVihfk
XHzXIK0j8hrhtOMhEod+/Jq9MVhqJKJfjPKJqbVO1yGqzGxTJVut3pahh+2P9f3BT5DV+MtWMWg5
ya41DTPrEcfJkFEjXVvznZzu5wAbgheom5plullXsEUi19Q/UYdoVCiBMuMdU71QgqLEWcINkl10
Yf9I5R21hVq5wbyaw1UtLjPuX3DcOPwNcmyO1Zu6t4jAfEzv+zsSTupvTKyR4ZDY0S4SQxcvL5NE
gL/YOghovei1ahdqICnjlI8r2ZUKJyGjeXbsec10jTfcB9LK1fL0h650B/ItOuxl42q0TyZA+dCF
LCfircgPzYzg3kuo9ca7YlrBDEVjFPc26zTSmI2v7HG6IBlm4M3bDLd28RF/K++KCDaHJ5O3dk8G
ov7FUDGbPfGMQNNCP7AydDJfAEMx6RxRpGb2o5zaLr8MAayXqHuGVdVcE2VD3WwqPkpWbOYOQHn/
Rd55LEeOrdf6VRR3DgW8GWiSMGnJpCeLEwSLVYT3Hk+vD9XnnmZl5WXG6emNkAmppd5MYGOb/1/r
W0TYIXlI8o+B9wWOL97OzUuqAn2Xd8w64L94m21/3iTpvSyt6ScxEdsbneA4OjGvJEElFXcjj/nH
Jxq2KFWgEiHn2I4e8mVEXfDE/fwmwz47qZ7AX5Pvh3lrmOsucyIiWSo7Hu+z66ZeAWqbkvsZxy78
8wEcLzg4LoRriHcZ/5Gv0XdaR+09igg8XJm7IEMjBJJlpaE5cVrB4QhP+A25BDq9YOXOXP4rC/y3
wHcxcpkgatj73xYUgoTwixLh1mzvhPckc6zsW0Igm0K+NUUNR7lJx+vgKQjt+h2YPeBwkB8BqgQi
H3y3wBTlu0HuskGn5mYUdpNp4wfVuze+c2Sq5khE4A5ptRRgf9wY3QrBmV7a+ujmRAzOGKRpZB57
aP34o2U7f2+zO1MD8+zK4ZEQUxgSVX5TB05prbh+o8wqSap2og/WjuIJc3JQeyIHV4mLjBtg9h+I
FeKzsIXGERSnY3nh7SNyaw56fk2S5vQ2yWsyz9PGsfALSyzuYwPXkoq0h3RvId/Omcchw9IQAduY
biAcwBRuqKm7kuxQXB9GziUHHYpZsS6QNY9IApn2wqNirSmqcXDt6x1CKML2Ju2WzkaYeFBRW+UG
Rzd2GsIZLMx6ope98eKScl+iY/EQ4brJXTDCnXIQM2Pxm5uNz/Fo9nTB5esPhPuSv3iCmQFipBeu
jNBFzyBnDubEkMUiX+sLFR0H5Xqqnyxzy+eutwdZujKJ91nDD7LIMSHXIt4Pwp3EWh1Gd8yfChlO
J9ykgNvG8d5SnmT5wcToikgclti2eWp5lrKjJAdVXovsByFBGy76oiQjM+3ADsFHSh2CLAzKPLG1
I9u+/ibq18lrpXjp9JSkbsH5j7QNOgUrsSHaC+D8fVZ5Pk1RthWyj5SA+8O2Esi3WhnPwDUApzfI
/qjhcVkjUmKjNHv+J3AF4REIqJ6TNmk37DFR7GSSh70Emx3NYqLdsaWE2HiRwLH3oRGkDiHvK82h
8cua0eH5YnUHPvUqf+gcnvKV3DpFfwVWOzwS1VdT1OLIa8M54ZPiJFHCY+EL5mZLhqb1oyX5J76v
Y9siqwQ3LnV6AW/Nqn1ODE64qJ9AGyjEGDhg2SbCnB26MsTj4MXjtwvCEao5p6JG2rJzTw3JTD80
zY37ddN4PN5sdCRz5bHrhiS73NSwMYs1MWhDBze2WC99u3Tb3iTyFgnXIuK4JpvHQo9fuZmLMj23
1i3HFOG5mt3SP8qk7I57RCshjWf1o2+2mKGylLhHjyCxRiIu2S0k1KXMKT6z4D1S13xmwpjYQn7k
RfuZ0/j37D0N+3LrUgjmDk7tBhd06BjtDi6TWOzZfAW2P9SC/tXQv1UNj34bh8RyH5rnGEzAzD/3
+nprmcfk2RdvnRajduN28zbfWopbFNfLtVKf4fRsSAflHNADe1DWAvBEaSt0u3pi+VwrdOBYvCeu
zPb4zqdY9gPucQANnh5fC6GnlO74rJt74LcLOGw91ttmhqL6KE1eQQQbbdjMkVo36L9jl1L4uhDt
EpyRbFitFQsgyEORbH3qW7XHkivTWqs37N5D/4jPGayQCp699nrB4yd1NY130mJWeCgMAu0hNbRu
GHuaz0J6VYAuXJPACsSj1QipgvFDK+6KVKmGQo76KDX2d0p+ysy9307f2XNFspyx7dEiZ0FldaL+
ldnjIX2gCsPqxHfDRssXwglBkt4VHZbacB1MV6V8xykWbdq9EMDWAY7ne126RngsEaDSPevB9ntt
ctm0e1D+I70w9i6q3Jih0mLba0fdPJTqpnoVg3vCWpZogupRLT2puQ8ZPDnOyqOsETLjJSxeVE7d
SUFAt6ccw3HtXaquRgOQ4jXHK84m6QI+W+nDhg8n6o8l+8BPcBBm9VNmRZW23VXpqa8cTwQ+sh43
yIHX6+/qYF8jeZz3sG4D5Srn8ihvVeE641ZOUbPcA4QPVdXlVllS0goOqYn076pIybS9F0pIRl5F
ykCO7Oi552zUYl8iosGjwN4RgkYdyyInyuWJGhaiZhqDLPXLEaoG4MSCl5Xk/jloRppNNrth9hq2
bs7/GftJv0pGh50zeovBLOQrWtWS9KRZV0rl9IrNPO69gXCFlo1/1+VrYOEww6MnVbziQMI5Fnux
gTajsvm/4o8heYL1rkfYB/ZoxSWeQodFUBRIa6QS0krm/4P+6bX8pFKDPdCmH0g42tTvHDpHafqo
oq7kBKl+z/lmBmnH0REWJdJHWimNeBSVuiPgy5PUI7FDPgWnwdPSB3LZmeNmcxe9TRPPh3d352+7
OwI1o9wZnsIX/mXEaLQu00N/M0qHk6CYOFmymh7FJwrPO7PYU6NjT4z9Y3VtvM8Rv8VHmkz1U8Ph
7YDlecQ8Sqt3uubIyCWDVnYZLxvIWCLk35Mgzzo6chO8k1hDZglI9RJt3qfI4paslsHJiso11WKb
cFLwo2arrDSDIAhgLLjY5e0omC5PDNlA01m3CvWuXGqRkDfpVZ6WLPc3ckzYR+bXKy6I5PpQF27m
banpCODVR85fwWyTOcUVmBiEK6tblS8KmcrzNoE4R+CW6t6Noyf9SF9yAg8xhmNO5mVipZqJetZW
QMRlTrUljNVlxUD+xgGfa7hcr/qXOLqLv/mmw0XQ4CTMYRYEpuKhKeCEzRMJHU1Xyd5Ot0pHJhvf
IvSdQt4qDd1bR7FYawCOk1VP8NERxLp1P5P+wYUP+7vsTAitAtWO8dpJSryK+3ujfy6oN2qzvDHk
jy6x1rIaAfkanap7lPrYe1KUd2IxmGssetdRPiMbw99ZIxSW9hPJYerRnO7maB0K/u3cfKtpT4hX
MTMqdEYfSul2iTc2Q1vNP0x0fCXVq6oVgBBD3uHOFhvEr2j0MoI02zoi9KOujleN0BNRUF/7Id8s
8snACNDE2xCHuvEbZB0Oc4VtTNL3zroeBuOhmuHMclf1RY6RRyRAoKcQ0k4cVCNFugXtcavofD5i
5NwDGys7GwfvDv7vA8lrDgijvTbvrahzqUxvuyk+BFV8lGpz1YOb1cb6TkFX2MWIBuldQWbs8U5S
2iAIjrMAIvXrALI372e8E2Ecb0cL0qrRbttpi8Jcod01x27FiVJD2svhABqaMk7SCnD8h0/Us5eO
dxBaWi+t/LsoAwAkUwnTNOHFCr+1JHxxyLHImUd/QB/sqtbpL9DtIOnKF/mYFvpPm/babmz1rYxc
8zoQsqtyHpBzAPJ1B1kUbD2WS4Kw4g+5VAzPKoU3/YfFWlvGMkClnrAYCbYyeQI/SjPDZtDdFF2z
EeLwsQVjZRPVWdv59BqobOpJLu5jxeBeWPLJBaw41St2bi5DxHKvS7ncVtQvKfMvxx892xeErgrK
YxzhJ5tDyEyK1c8ebSeXAp+2n9HcuQo4YLuYSno80c9eQ1CbaPFjoqeaq8TIzhs5chAB3utycBMI
H9juHhcidqjs87K7arsXTcluum60pwL4ImQWIjUqed1Zxo2EJflaBaPGOZEsyDAXvC4hO1qdY4Ur
D93WNrd2ZaZTXPTJ7hF1wE4qwTtcRVnmq4JDVIK3Q8N/4wK48vvWcg1C0FnHSG7PLM7CC2jYHPON
nLwPmW46Ok+CJlkHaetHWEfabRMCxldynYauSXmkSR4hqTtlGxUoZtFuSFqymSvjZxKWUImnAO8G
Ou5xGmzgu0TCSISzAv6B2paia55T8zEuqaBWOaShkCMSDkqiKq0aHTEgMGR7Ym3dGYO1pYlA2KWe
bXvVAOsdhs9W2GQcJdjopwRqt9LW2aLkIhUqBgBZsF4LCOTjjNQNrGKJI2dKTAdHfNDIelspnabS
XaqvZ+tbqWjvWUtUtYrz3XbrJD5YCnVvgcYceFVKoHlMGrOvvEqJBpkgp3RF2Z2mTfk6RzhxKivo
6e0SmwPuYVOV/a2ihljHUS4KKU1XQVPccDmvKfJ3LWg3WawCAJ843yUSPm/kE2RWUc/Ow3imERD7
u55aNWZpLw2TJ0kpHiPddAdTRcUDlxE9OBiIIOy4yhHtVRX4g5qieTKTrLaLgh2DYmnZZuGu0sE4
SQLTeTCfBgjrNMD4zKpO+zaY4dZXxO8g311tErhWFsI2Ae/UCdrMDtrlmPAF4kfNWEQaLj0GN7pA
XG4+Jpw1enoGMhXbMEaPTwoKOD0hw7Q2l54PHkRLfGrD2fQjrUmG09pkF5uG7CWSQeCQkf1IUin3
jBHLg9yEHibT0qsLksyzjhoB2e4o09L20R9qk/Oiz01GwoqumY5IA8aTDFKAR7KBWtlp2jT3ILAc
tOW3G2P9CoLINeqYvbggIcNkm0v6DIqTdj9mihdYbPaFHiE0IvGrI7NXxgBy7ZvTR1dxe7ew7I0G
XWV9yFWWv5G2Ag/LR6kg0H+YWFD0EGGRNmevjfAoE/TEIvehR/VWCisudgU6TyKfsQORBRUGwOgN
aHHNFDyMNcfkOkYNKYNeDlCF0zp31Qa6uYU1XqQq7aVDf2Om03HsKTIlBoVeNu4Iiu9GuYVU8CSg
eyLLLlyTcaIRj8mf1NejS9rCVg+KbL8ANMkKW8MsC/ll4rXWB5RSpuTaaMYP1WDnaNUAA1dzp83x
vjaMhsSlqPJyIXvRCR60aOn7kw6ly1UJZ+TIx1G/TFhJQhr6q2Sg1MRXuNL7NHNCmWqxYZie0t34
qVq5YbjUgYwIagEnpGyawCgJN0KVvfjxSCzmHEZsgJysravCF33OY02NO4kppNdyRNUcODSmqgxS
ApT9qsNPidA0gyiwxHb5TpUg6y49PaczFGrhi2Ysq7bUVNC56scZOXpLSpk4JvdwaAuu9hR2lS7h
a9dMVtV0xhHJHijrw3H2dcqxQ/40L0iQYMqfmqKgLEiZplMLD3myq6hk4Q0ThSNs19dEpHBVkiLF
UQsq7wvlsEKPL9dT60ShfC9YwivWupXMrdvnSNBFEFkrXHNaoj4VdXscFOlb2HZvmpHtYrHB0sx5
KFMhnePNJAH9UIp0apXnWqMCXJMjAGEFIuZoAhvMvylghx2Ej69dQlESycZuiJubOqdClWBRi8vy
EUX8jzdTzF+leqJLJX3Lwyjgam6xzZbJ85hw5c8JwcrxK65UDmpwbrluJVy29aKCcdDjc7z1J4X8
1YqoHFRQkZhjjYgwKhrIiQSl+J711mMgV8Kuq6/CFvymWMgUrjNc5rpIt1nVAiynVriVCOFcWZnB
y+7zQ6FEhmtNr51MuClqXUpwWr3phqx1NDM7doB7lEKCf6Zb3/MW5zjN2wKihFsM9fvkDy0rd88d
Or6nD3k7QBnEByKAeKW+V8kUdgeVBIbW0Fe5Mr9nYW8uTW0nC9NuK6nBUy0l0lbqkUHqai6QsTpe
lzGixKw/JmwYDghZuoSQ0tFJaAdLK9/Hwd/WBcInuaKOhdf12sga2Mx8Pqoa1qSY0eGL6upGytub
WSaeWGZQbfFJgcalmtT5BvN3FTRk4xmFtIm4J2W1yeVj1lBEGOOm90ONXGicowOGMvxklGZu0G5C
o8v0Vz8XbnsFFExdEjQ7/0RSIdNgoWGBrspMAUZXCXxwpYb7QZtHl1D+wNapgW7co56hRJIgaOot
4y0bVRXEDabgefKQhYq42rhu0HSHwmT8gFuNCoFfUtm9QTsQ9kfi6JI2rFpjIIk+BAOXab7sEMjz
YAW0pQir+j6EUrgyuvytQlzkwoUqV800uObccGVqqOWS8kgLndVtxAfolvnU0z7Jn1JDVDayVj+o
VQ+ASSgWrDf7ZPUu5gmJqTNnBTSDz2qt7sNYp1UiEX7YSm23zzJrUfby6eS1AGElH1A9QBBZ7q65
iHctBv4A+pQtUfAfO2IJA/PDD9K7uRoPBGEgOjFC2R5b0umheEiGWkOGAiYj1bAI+9BYq1SaUxov
iha8pvkPPLdZCtQtqB5hrkGJrKrRlUn0wMbwZCTULEU5hzjXsm3XJKXbqGlMaGbsX3GzjqF3oCfa
ALbFmhdGMfSoAV0JqWccjcJgnX5XOx1vXJRvQKYIhDs3jiwqbyb3XlmQInec+XaVZNFJBeZACwVo
zwCM1QpfLAnuQTEGP0pF4uUHikgDUe1ckimhMXOpOWAyw26ccFpSWuvGx4tsWIFEL+RFnVLJpTHK
zVL1AZODFWqB8InYxVfEnOSUW+u2/Y5FmAROFrLmaQ41gfbh0YR+l8Zy4c6jTM9cjL143igaSWT9
2H5L1Jy/wjc2Skz7r6mkfmNolTuV1JuU+rEfm0MNoQqh+3HQwwPSpB+V0LoDfM4037c51dhKpVIS
aP1T22E/RH2wGoPqRTE5Tc6J3AKmfSF0Cz0PTdOK8i36s5IynG+4Ws/WLcSBN0VwbgLVCFBCVTp+
X9tq+PTiGttuqypXRY4ZTREpFWh9zPcuyNslwHp+keK+dBsfsVeZPEGbLuTsNphEGnyGRv+/FRsO
vcq20pYtvhBTD4qrDQ6IdnCkE43KyTXJm5pTu0WJc54f5no8JIBsHank8hxH6uuo6y5sU3K8YYHk
RUlzXZEgPybTWuyU+27q19msgznOqPV3UXU/jc1jmRm7UObK1qo0izKZyHAocAlxHHkhEmRYPpvY
ZGSkVUyIDCtoMN36gahvSxPTskhzpSavqKpSn0bL5AoFxaBy5AY9DFwmiPyV9VFZ43ogkSWOr/vG
Yq8isToTaMNoyrTrha4+gNWW6FyRmj6r+iaTEMi07AxOU4/vbWX4a2TAOX0niy5NVjaQ84F9oG0y
XMGYf+pZk+98Q9tKAA43Qp2+zX1pOcpQuYngY7PvNU+UgLv6WV2jzeNZV7UvEJqp1ftpFBpvrv3D
wgs+6joBR62CidfUwm6/8hEacj8bY9ArZD2i1d8nbX6nFvNWE5rSVaE+i8JAyMmQLvfwq0aaqbAG
/RvCw5LA3GjchB0RfsogtHajAzDiWkt4a2IcgpACHQqDGxUuHXET3cG0suskEpudlUcIsvSBmkqh
rVtUuEIVBruK0D7b1N+hZwQ7mJgDPkBzL0ncQkLNijfa5HMkmOd7ixQ4bww4cIcs6XapjDbK22YD
kJy4mlFtdwXB5bjkk/QutLhrxWEEYg6XdPoYlMj4VWKAVpE2pxsdEFRfxOEmoJRRDKV6pwPz3SA7
TlZZrzi5kQtXSjBZnmlRlkgj7j8a7CzPFMlXVtB1Flh/WT2TFDmx7BaWcfQJu72iEb42kmE6lsv8
rliW6gKgE+t1BS6Oo6Lox1y2sKH/GiIfrdrTItqRXB4VL0sOgqLOlF/jahUnUuI1TT6CGJdeh1KG
RNZUH9jd7xBoYlEc2JZiLes9qUwMzryF7kwLW1+CIcVXyWIl61JHxUkmIIgiMhBQtxdJgp6ycZdM
orUYS7esldVe7wi97Sb4dCbaw9IoOeqkRrLRe/Ot8rWOxWrJeSzRAg5BYxdLPjyR5Zi9ZzDUhtxv
4KZxPxHwTA9DdYUyG6ibCMVX6ZM3M6N8m0hZ4IodClMCuQVxmLZF4V8H2kwrMqljTyZVDbERUqiQ
Vc/Iwu0QD+m2WO5j/SLBnVoFIWv1KowIHyYA5+gTJ84jsi9tsmEBHpL0kTRi4USNNXpameeuMJkI
eFOyYvKRNpoeqcYDqZhwNa2dZqjtW9NFayzba70T9DddoRyRy+qbghwhgzO3avRoOJplnO3LoG55
RCCPpUTd//J010pH/5ryErkEdJHxKikGJd6ef8MmbbLCGWaT/12kPEyj2EN2GTfo9Dm1pkhe+I4/
jInueWN8yCjSN2q7EbMhBoDXftcF69nKqBOmsjmhq1YeYFO/Q8TyEtgmpSoae20EkMf+haw6Iq2I
3Ey1AuZZmcNDnevtGgHWsUMkIAaQG412eKkrcOWyEbWrTDXghBBennBWQWtUrBq4mL2fQPgdaeep
yvyhmznZc+2YUG/k4FR0xUfoc0WcWPQ88ExqJDyrBJpzls5iNxhNd275eytDzWxfRv/fW+Qc1EOw
jcqdwtnfJgN+h1luplhAQSwaqTSAqC9LmnnpEFQk2KDV040e1DzCs3kejrGKPskw6vcm5J/1lkKd
IwYmjo8qtJO4Wy4yYu40ueoZCT1tyB1i0Mg7Cx++HQyCtRZ8Y88FuQYaszfUaPKsDM5ga9EhiUeJ
+5EU0ttpKhgXM11eOWppoSMVbhPkG3StdavojybAKkWksVqrTC3Lp7aR+0xHLX1u/HTT5WiiOrI0
sqFwgHrRA+6J4BJQnkW19qxTq+CohRt7ShwpZOfW6YuR2OBvIv2NgB0eWlF25Pz4BzHrfuqRmG4b
d6iyhD9/4rLiN0cLz/BxwWA0HgiDtWpQN4UVLrg6xUOEK7IBXiMkMR6o1Kr0sVunVeVVnXJnWSgm
hcGvYOaU2wA2g6cKBrMP6VmSo+lu9HCL/9k1aA/OZldtNDKSEWlg29aBh65m35QR/FnojEkE0oIa
DcqgUsEYIBO01VzRNgQso4/zLg9+dk2QPbGZraVqNFdGri/aQ4ChGvdUIn20TRrSjzRybqWxzpw1
htteGh/yCIarZfa3/KtRCUtyQAOveWbfDx46quRQ0iZ25twKCLwT5twWU5qVKVweJsMIoJZ5sBdF
P12XDYtEK0bbeurze7KKsSHkN0YJFD5B4Elw5ItFohfN9QB+rEoXryJHYCWpzfNA8AfCyRhUjFiq
zhyDEYwH6gV+raLwL5HAYRzgbCgj8hFMCMQB5XQkJL0SfosMHUVXLbyFHdNU7Etwvor6yHIwlXPL
VYNQDsxdkg3rFCWBtNayBuxLzC7hwyTLtJqJEWHY6o3hjiQ2YDeGeFdWXNTbaNwLuLOQjSNuTcfG
i/hTUuxCm4bgy7aYiDossrva8Mm8hL2Hz3R8NsiOWdM6EB9/hW+pIQ8sighw1ZVsOsx0AWaoRvSk
EAMT9txsU5OuAnFHyGMgp/zlKv3/2ev1C4L4hderyN6g9X+2ev36//j51rT/8380kFufUVwyvq2/
rF6q+N+WacnY9nUN97fyyeolSfwjA0uXhFEafpb1t9lLkP5b12VRtyxJN2RN0kzjP3F7Lbbrvy2a
mq7zr8ejacLqMiUJliD//JPjFaaoMo0jt9VQwn6jGem3kk5cbeI8H6d0k/agh1WhuWDCXCAAf4wq
qXD6LUPXpFOfLYRGriUqo4rtKM4OFp9VgLx2YItpnKwT/jNf779+pcyAKkgCydRO7NmFOvAkZ8br
X6aPJeWSs3vtYHZXNly/PHAX/gogasG1YoUKO75TPYoqnnHBBP87p+HPP+PEA68EWZ1Fy8O2IhFo
1UHrkgsP9uwIi8Me3x5ZOPLJ65QLOp1BwQgNR5quuJPD/5AI868f8fcQyglsIq3gGdIQ4lm+W0dg
sOtknZB7cAg38h4U8N0n2+TNX3Piv3IQI0WUtw0UOmb6n1Pl03AnHmIcJ2pjkv20alyklPFBvw02
ygYoqxeD8rVnt70NXdO9MOrvLus/f+SJSdiIMtI0/ho1fShvUgcV/I/GoT9zU3jTRvr29Xhnv4dP
P/LEC9zVbYd7mh+pRY9GuYspFUzmTSxWm6/HOfu1fxpnmT6fvnY9Nvt6mhgHMDntCbDjIWoktCml
gIwgABoySReGvDAjleX9fhqyZb82gBeGILTUSvLokvjKKobzEf+jqW/qimrAl9Ctk29c1YcyH2rm
ZWkF1FXHzKD0YDx//QCl5cX/sXIpf49y8glnWdxz8mSU1oEQCEDcpVS56nfUs19C99KC8f+Y/X8P
d/o9A7XV+3b52F5IxzE/0A4am+Y6cUMH6nyGndVFgdo+NhfemnLud8J7ErEgUxRgKfn9tZW5NuOs
Q9+L/cqWbe5xe3k3uea62bXO5Mpu84GtwUHm/Z30PCe/BnRv9y5ctVv9oNzKXonuaxWvv3785yYT
EBHVwOMs6crpvgHuCVtysvxVao9m73lQD18P8Iu1cvp+wWlakmRoGj2fkw9/ao18bmRY4Yhy1wiJ
Q6/eD+/NQbGDboU5VF3FFzYn6dxH+XnIk0etic0cJ4CoVvmhPUS0pR+N71rjdLfSPlkPXvuGgQLi
cIIb2453l5a6xWp+OqNNTWYjZnMUYVWfDG8gFWnHZXgCHNbCS3xjHetD+GMRy9MP9+r7eZ/ZCHY+
+qfmJr3uP5Q1pLcR/4WdvIDxvrD0nnkav/05J0sUwSAQ4kNecSqhGM2eqct6SfMityRjjRUGv+PX
b1w+M6AlyqbIlV8lSUQ/+cRUrQ3qoSUmtkV0jyhQtTEbmB/RdbLBwBXdRZs6XMUetSVvKd/B21la
QisgjE7yMD/RdfbomVyYFL9m8sk8/PxXGSe7rGzOVH+baXkrCPpepHqj7saDblc2V8EDLY3xY/6Y
5NU1xm3bBtx34Q84s+3+Nv7JtivTVU6K5al0mARTqHkdNeESyMnXT//c9/bbOCffm5kaYwPeHVL/
xr/1dxScbGr9x/SNLoHLceLC7Dqhf/za2H8b72S2kx8ptdUSCiyvedsfzXXuSBt/u6xhMpFrNmJY
58JPPPsoFbgNKClMQ1JONqYohEGLS45JdMgPwjG9wUq3omtm93ZCkyTi7ClvLq2U51YVS/w06jLt
P+27NPeimJxbikXr8Id2DH/kP+IfuRN76harxConVBBp8x3JEfalyXtmlf5t6JMvqvax9GXL0HTl
nRY5XZLcff1Mz6xZjABqSdOoo4E3/f3HRYUQm3PLCITA4Yp6Eqx9gdtC8ydHI97l68HO7fm/jXby
AstQMsyyY7TWy7eim3t0zx31AX+tE75eWv/OfxGfftvJixuSApVmzGjLDCX1hljPHTRI9Po2C6KT
2xdHPHP6/O33nbyvsbfqSUwYMd5iCEMOhRIfgX2yJtfRU9yxsMtXNIjt+vIB5/xU+feLlE6WuZwU
GitYXiRp1nuxF6ndXeDsSMtK9cdKyqVPZIMTZa5/v8+VadYsouwZgoao2267db/hArjKbv7pR/dp
rJPVLC8GOW/IDOayQuABLqsic1Kksh/0BdxoLaE+gwtA305fKW677jYXZuqyen31W09WN7UfmoZ8
TX7rTt0tp7bKNm80F+v1m7gK3YuXs+X3fDXeyWbtFzjA9WU8/ba4Vl0kJit1pXzQOWaeXlpWzn8Z
MG5UbjAQcMSTeRpyXdYFjdFIOHW5uCyXd2JkSJZb1RgOsHJfWrrPng3+HvF0eoaQLUdxGZFF1Md/
xPnPLh/QDUd7KB+O7mi3IdF+uPaxfjrl2r+wXZ39PD6NfzJ3Fa2VEz9gtwJpQS31p+U/XZgxyzP7
8w1y7LM4+5gW6KDftomJqPUxXmZsi2EsuTZvrY15Kz4tM4cU39WMbPqorUnyJOvyn87Xv0c/eaPy
OKRVJDN671Vv0T518Lfas83xKv41hbpLS/n5D+TfA5on600w8jSrdBnwhaWOe1V15Tu9ra/m2VYP
hKpf+fbXT/j8K/x7xJNXaKjKJM8iI2pLxxIXsNsP3YUzrHJ2BYe1+a+3aJ6sO1GUW7FOdi3zFKwO
+A5kmQCpN5gQsbKJO9EFmbhN7rKNcT+49Ta/KR9AhP513sJ7DaLVabbDEaifgkASNkG6SeSbdn3p
XnnpaZwsUFE9IABZppuFMSQYvofIJb5+3ueuzBDMZVTFqr6E1SzHsU8HH9GUO6VdthR0oHciAVEx
ZaLKIHaN0wgA22AA66SKmCZxF8vxNRxXMJpbo4IfoFX/5O1/+mNODioEic4d0dK8fR8rQHLfWxcu
rGcf6KcBTs4mhPDoVbaswP6cPAqafpBz7dJHc3Z2fRrjZI3IEeXQWll+BIGwNOU+/Hkxvs0bXFWA
21f5NbualrtI7i4uEZd+38kKoUezyv7N2LX6M+HiI154fmcP53//tlN0rmZ1IiGF/PuHoXR8+WrW
Jkgcu6/n5NlF9tMgJ2tAKdYZozAIoQOb3Os3g9ds6/XFM/+yev2xmH8a52QZUFKtGbOaceRWWWkI
dbUeg90gAKG4VyKa4ursqYiDrPjm6x94Qoz717Xq08gn3/U4hGWDIHA5ZKG/J02+ynDCrsg/cC23
ehHf0ZBBnsdbiPZ4c+kEe3aCEmoiUbVRLHVpsXz+5HszmtNUpWagW2GCe0N9b9RwnYc9YID+wvpy
bkKimxOhR6oK6o2TXwqLMTObaHmXMqAEHb1EK10Y4tyclCRlqQnBBbFOKxJKp4a+JlKRUReep460
5iNLLmwZZ9/Yp0FOCwxxNulVLTEIMu/Rw9ZPcuAmPyJUF2zyldZ036GwhZt2nRwvTdSzz1A2DJHu
ky7hSTh5XzWN5LbkfZVwyCytsH3/UsvnJKfsrxlJDY8e2tIN0ayT94RGRlCt5T3BXJN3mJ3uluMi
MXlE0xq3xZaU77VvD/ZkXFguz/64TwMv//zT/jP3g6RXy8BmmXduJGWQDrV2e+GDW/78009dMlFM
AgQy/mz0IE31BVPgEQKZcsubEZ+gpzuDF/1ofqS3Ap135+sRz61hssVmyH+qvLOT59lytcLawlHU
SDCzLCrm1kUMKz6nZboQezBCgBXr3KLFtKD5zXhhoT77QvkgNMTPFKTN03tcWJW9DAB+OakObvGB
5RE+xK/J6t/j1eYIPtxfbtlJ5363IsoWTVxou/LppQNJaUeaJMOSw/EmUx0c86tiHa0bZ3RBFl+1
T8pbeg1qao0mOPn+9UM/W3r4NPrpBSQrzT7PimX0XblFCkO3oXTbp79Ox5cuWBd+6q+b9KeZG/UN
FgprWdrW3JOvWrYp0mf2l86AZ09o8EXhNWoyGFTj5MySalpYEfvJm3z34UZsm3X9TBOWT1I8chJ3
wXrf/ZNjuCIpMvTUBaz662756beFQTmxKdKGatuXAP5Trl/47M8t2p8HOPnsgyGKDERKFEz9ZzV4
UBbXUH+hlnFuafk8xvI3fPoRDWbHjMwtxuhATYvmAeGY/fWMu/QzTpZm0fy/Q2SauQLWFPLfFMX7
epCzxcnPP+RkBihcWIp5eVjLtzyGIJBXaL1LWtZv6lNFdY1quzMaLySepujzvEtT8NyBYaF8K4as
UxQ61QO0veKPynJfElEKE/F3s2g4TQWQmyleeKBn39mnoU4Oz4mf5qK1FEMzyX/preAhSfILm8Gl
X7N815+mhTBLUm0t9Uli3UBL0jGQDACcqBWT9dcv7o8fQyNQVS1q2By1RHVJj/s8UtjVNMYTi+eG
50+vYCtdChj9c8VbhqDFp2qispR2T+Z4N3FQDnRjKfLQfzI8aVPuoy2cjAOL3kVFxp/9gJPhTua7
aZZapizDIcQDMAy/h0U2W/e2FiJod+Ah2fnPS+fVP+f/yagn8z81mkZOGkbNDwOR4C4YF7h5t9lt
+x3Z8rasbLcFK4MLGXbIxdn/ZyFtGV6X0YiILMPkQv3+GkmhEUrsg8szzg/B/5J2Xt1xJEcW/is6
ei9tebNnpYfurjYwDYAAQZAvdUBX3vv69fslZnbZKPSgZqRzJM1QJBGVJiIjI2/c+6EjAkP+upef
JhcFquVJFj/vVbIyszfbNoj7UgQpsYfajs+DGpR9VHpgw0QY6wMPWItlhjdR7MWg0DHk+fptzdc0
rXQqJ+Y3doqrsIc7obc39rSQkpz1BoAGhupQWn5Tj5Tgb/OzDG+AX3ClCqqe9O59fzu/UX6ZeHP+
j7kG8hwT5c/xZwLTyeSiQd8dlL20rjdQbHbwCmY7hHhEDXS55rowxHlKUOWaUUYh9lvonrzqog8W
MpxzBgzLJJFVdA1e/pknoA2p0A0usTWM4GgW1YXXLVy+z0aUUxOzCNyNdPI5ESac++Kgu9Peu+L9
2o32sC9s7YVwry4NaBaMlTGx6QjFmkjMJ3vvH4dbc9c8OE8yfZk0GGx811rHV1CFrTy4YD5EdCx2
FKfWNNwvhOuloavzcidtPZYaiI+5CW6nA00XlyLBUkixaCBaGPqbYwinO5nnOTiDTmpZKVKMdSGg
XO9rHH3X6iuYJRbc7u3VdWZIfR2+Ot9IbN+DNFDftY8QYhW0ZH0XWQNdEVvD2kT2JvvQPzz/iQqL
2I7zSGYg/mFxEUI1bD5GiI4bWlMYI8REj+aOuuq24Emw39mf220PcdvGeizuxM3y/UBwdled2J0N
GTGWRuk97KowGdvjbdZ+ed/A0sBECD/JIczCLwo/82kOG561GhAoFT2oNcpCXlXq5fu2Xuox782i
GO2JsbwtItR6MKbvpG/dLWQy+Qeg2bDgVxQirNWwhwyIy2y/8VZaSdsTrzv9vvuoTtuh3BYfl/zk
zcVHbCgSZ/iENVt7k3PUZWVnKMMDgq3NT3J5lVc2YmZXqgxxiA/NGET+0AUvXBjOLqlDOmVjl4bf
WaBw5FRSjRajpVkd7FY+kilWCzbUmbYUZRCGBl4YrDBAYkedRwAPPglE1bHSgLefdoM5+jRUpVCC
WP1K8ycqt9NUSxc0gY8Hw+u6+pOhKVCT1WkPK+rUVrAxQz3kyM/0t8doVSJltvWtqhjXEswOvBP7
/jAAJ9DpLLppQpnmaDmXpmQ7Or36GeZa+m6qHG5qZ2ckQQKDpaTXkq/CDNij0oeCbAsslo4MpN7Q
fvNjVRsgFwhqvdjA686SbVAmhN1P6Q5GUOSoyEUTvZbXKkl7WW9yNZoaeetUfaaUW9jTpz7cWNU0
KFBn1DBxDBujUzPBSc8NEPUHTVK13oIaxBn5R6Mgfa3T4jRZFQ2gVD8yZIZoXW1/qLXejk99R/Ub
gvpGtxtr1bdjaoUXfQenxCU5xiBDNpGaHlVVZDykhs7sqFKgRfI9K+8gSAhCx6T9xB6daFy1qhfw
kKgZWs4qQPoxsLcHLfTlcWWrmVpyDlYdPMk09enKXrbg+r4LJEoA8BeqUPhcmoVW2DcWmJL2axVX
NA8PcSnT4GLZqVkc7Wgara9ePJUy3Wop0rPpGMYGDKx+A8eJaReQF7a9eIZqpdzGHlWyiOb9TA2S
5ktJC5EMB4SugkweLCWG8bOFUx+0dFHSHeUrxr5IAsVktXunXYe85TgrJaf52GUvldUnLejM4kNk
mWH0PRwjQ1lphZlBlB5SB9h0UFLk7uin5U8nmSr1Z6qnmf656Lqu+dz35qS5CT3mkGfLqDCs69qW
+49yYPbmXhvM3LiD/aXUr+DhrhETzQc6/8bCnEZIhuQhhJs/7+lE+c79ZQgOyG96BkK8clE+9qNl
dQndn3LaQESUB15zSS+e85z7vfWzcSSpWjVDK6dXWR5O4zHSdAleS4R6UZn2Jae8tdN4GC+a3qvh
+87pgrUO+AZxAw0Dwx802s71EoJWZUrNoyV1cCWN9If2KOlK0LNfwC6TCRKPqpjCS9OQJUte606h
1jyumrnTbSUyPeOrBk27hg6B19ua60Rl0z3oRSqrD6lnyfldKdltvvN7ha5CVYaaiGkyFVx4QgI3
bCrPbLZUHGP1WBaq7R/QZYbKQ011u3hSaIQJr/MyCB8G3oJvvTyDBBeacjT0WuglopVUcjk9It/r
DxdVX037sjYlmKqGAtVaF+1uJIo2sCzV2bhulQiSJXQnSMCh0XJgoAUClabwuZtofNVTPSlrPWot
G8FHWAZuEF1hr6iRBZuSbo8pDVit4QwtQnvpWE6kS7DeGNtCKczqs5n1ISjeGGlccLzQ76hwHVa6
Iv2QpTKPWrRdk/gLXMVpc6lAwh98axz6Fr9A+uHD8impJP3OFd3htVzvUKMhrNy1U8JLz13vWYnR
X+mpLlXF/eg0sNkcCRd27K2nqg/l9s5xJFilN4WhBrXqplAnlPpDY1GcnA6NJdOf3xaI/EJ/nA86
l7RQI2SZpSoF+g0vnLre7KbEH6PiwsvGYeQxZNLz73GqWTZSAmoexBmNwrosw0mnT2b90NKnp1x7
iaNS0lRHGx/feZkjV82e58xKv5/qQmhz637cWdyaOjNU8+amDCPV8xClLlMetplAK2gXEo9zNynk
7ERyDvcAxfTXR3XZ1GEToCO8kpAZgMqbaJVBrPP1/Yzg7I301MzsGh5KUdHBmEF1mebV1B3d9tju
0mtvG8FOnG4FyNE6LNgUOdM8C7FwEsuR9TMVbc3Su46XFpGpt27wnVPtApqsTfcI6+wioPNsoeHU
2iznieQOmnYZa7WrjoLar14LUOmwJv/n6f2B29tuCe5/NlM+NTpfvdgZ6KrFKGT4V16ycr4O3PWt
y/wapvWLMYSGH5hl8qO6XqqwnV/Rk9mdrahDoYi31ZfxtpDQuiUlhuGCu87BX8MRvVnKkM/lcBby
wPRaKWeeB7TW88PEwR5B+pC6HXXy+HYZwHD2fndqR+yqk9w1a1tENWzsUADbWU80EnIOksFSwvQg
ZoV0geS1c1Fj7z54T1O2s8q19ag/5bfZBbrWCwne27QdoVmLNipRL1Ngmnr9NdLQVYEK5Qr8Fk+Z
DMFkq7pOONxl8DZ4+/cd5m3Cii0kB5HwBCekzxssDCdpZAIFzSPEyj2sOShsmygIvG/lzMZ5bWZ2
Xdfp+PFzAzM2DfrP9HlfKpeOCwafbNRNN2CtF27JS+OaJeJ6NDg8Kos5TNJdCFjEtMOFZXp7NT4d
kyHP7uGwXwgorpg68qqsDdYhUhbR5aD4S7O3ZGm2IWwfcqRcWEKB2tBAtMfHcB/e0eVmwuLL/Vj4
HyTZi+CDl5vE63D6eowzx1AkeerGEPmGZiOv4d3N4Y9Egvuid9XHelWjcrO2PporeKYCc4teWL1S
Py0t5dtHQjDWNG2I6iaSplzlXvsDmWBMtgGJtHHTHF7YR2FXvZDW35xrlIsCV1TJ/j0v5NjHDwlA
9FPOwizd66QdBVYrNdra4+eAZKn72MFGaUXb993j7XksBvjL1CysqikkXYOKKYluEHIH5HW2Wvbx
PzMios5JjEvqqLcKDSNR9DGzrsPgw2Tcv2/inNMBouDiSwOfxUvMaxNKVqC7ZGDCapX0SxbRnR/K
qbqEchA/Zr4p0VSWKT0htWjPX2+91glScnlR6S4OpKgIlYNrtNbWrmIrQtS56AdnF+iXxXnFtuo1
2viFxYSqni39SKcR5v6F2Tvn5RbTBkhENZ03ZagiS50EtA8LFAefFSiBkXcj2U7Xtr9UbBMe82YG
ISegfQG5VN2eRccwszvDrIUpUIP1Lt0pO2lXXCy3vLx9Fha+awhVWxslyzdNum0F21BmMXMQ72yz
2+4enSoa+Y7W2r6ReYmZ4HW5WXrzPnvcnFqdHTdKl4Ylx6vYIflzbG/qOyAwULZTzFPW7Xe7WaEd
snCSLg51NqmRUrZ4BUb7NVRz9k/1Iw8i7jf93rmrnsf7eOMc6qUy+FmP+zW95iw0qmlZC/AURa4D
CZkFL7NLsNrAyPzsf9eIjNJmCTNy3qRFn56tw785x2XpDXfWPmbv5GZwHORxX4VP74eRP1i+XyZm
8dC3wrBOhYnkigZJ1BVi13fNjXLRG65INJf36dKgZsGxnShewr/AWd6otJLXvmzdJdRpFgL9mQsD
7mDStSCOFfUNgElvTN5gEyJkNm6hq3bgbuHxIF0jtfgomTzVgc5y/zLgXPjgiVEx+JPInxpOP/ky
RulVX4XpN8kY1u+v2NnQdWJhdlYmgHaHUgR+wtrzYBwsSb6FH2Q9JktvZyLheBO5TizNtkbd1VRC
JiwJkIFCq6rvIvx37ewSt99rh/9sWLNdQdWtDDRdrBYJZIhApVZ9glHIpeN6YQLP5zgn45pFrMqH
iKgQa1TRcYEmzG1/LXqQfUDz6C7wsDT9RHpvk+0gAHp/kGfPNlNXHA1UosxWeb07pqiwPFVI3oQI
nUAv1sg7aKMWxnfWv06MzPJIOUw8Rw0xkvSIk3Mzd7qFYfyBa/0ah/Z6HObYQ8QTY6JfV1fQw6Fx
Aj2bdYl2z7pxIcPKnf1yZnB25wNd0+gxVXRdm/kWou3kbC++pXurIH6W+u9mM67VZCHpObdKgGBt
2lk1A7qZmYdR1G7NxFY5R2EAdakDwgylInEgENzv74dzS+UIrWigINyQzJmlgZDfaahlrmxN3XgZ
Mn7DggVVLMXciU9NzJy4sdFlQwQVE9fFod5rN0ayFb4sIEJ+t/JuNCiJDsk9CjjQaK/oHdlW1/1X
KLn+s6HO/LvrLUWtIFOFfA0mb+Tgtx3vKgujPb9yv+Zz5tm9j2CnJlaurOBxG/YDegN2+Nfx/Hiu
w/1dA/uhqfYcwixPLSTCMWaap2kbrFVXYd93dO9Xbn64EM1b/sZYmL+zUevU6Gz3pxSuM48y7gow
QccNUblCVjXZQnFFtcQp1yhCY3i58HZ+j/4a7GyPKlLb51mA3cCHPQqhAq9YyKzE0r/dor8szLZo
i5qjacIvtoomzdqpNVybO0PrH0wYbeBuVC7zSFWs7fv78W1b42wRZxtS0Yqx0CLGBZ2ygDV4BweR
pbVxAc/kTlq6BZyLXaerN9uZbUkTC292jDHkOLWeoJ4K6GOO3eqT9Eg3+ghn0BH+3Y1xuzBO9dzs
8o4JRZHGO9/8mbTo/K5LBZ2ufjegvYKK4NdwB5HgKv0sL57iZx0QKgBTJv0GkTLbLGoS1XHqc7R6
lnKJiitqTb1ylekwAy0M62xcO7E02zQ8MAQK5MEirsnraWMAvYe/dF25wT6ESGTpUD2bJ0MpBVKc
SeQpeHZ0h0pdm1HFAqKXiOhjczU+UoDehDvjTkWZB4bmxRb0s553YlKs7EkuaXc8io7CJBgmBIeC
5i5Ju4WwcrbqdDqu2VEutXUeWSIuyxdSu4ORtH6umL7rblM8ZLD2AB1YexKimodwvPTpn16uPC/O
7Sy0KUHT1akYaIAWWv5BkAU5a1B8z/RMwiK1uJZLEzvbpcE0Kn3121rS34O8GjJorsTplzznQGFW
L0XS9fsb9qxNUfYFJQH3mD2zadGIOkQp+1XSeSRRjqb98J8ZmDlEUdtDj24J8UyzMyQlR+SgYEv/
z4zMgqYfmFngxBih8yV3NSPM+bf8x/tGzoVmVYBJLIOaCXiS2Z7Up9gYK2ElhlH3e1dGt/aETCHU
0JdDb0/XXpE3CJ6aMHd2h8CU469j3NbuwleIFZkdS6++Yr4r68SJW/EV+m5kR8Ds/9PE4xFBh0nd
zdNtJLCty13a5+3qIIQdk96UOURKyVWukAXe0F6M6/QZjqTx2NPs6VrHcqM/ocYeP2U/lkoNfzDp
xGwSbNuQ53WqxI/IPhPMok737Fx6h4ZkEM4SgeBdLDOfid6Af+De07ilAlee7SNHKqYWmPRvV8um
2beQkG8lQo287fId6X21yItzLsq8sjk7gjtDq3NdpBkCqezT8A4T/lY0wPcb9YUFSt4vVQPO1ale
2ZzVqdDPBiMhvdh0bsDRUJfbBluEq3bDI/Ijf+4lb8nqvFJVxqPgsMdqtfHuyiOqVxJQTfe3sRry
Tbcb9956WLg2/YFZWzcA+OG+844xr07UTEvZQfHPAiam8pju4wuIfNfmvVpt+kPkShtjoWywaHTm
pY2h5poqjEYHVLi+6ZmLk24tV7oefoJcki7EYJec5UwwV2WKco5CUmVzR3x9MqeSX5qpMJqa0s5x
3Kb2F9LTJQuzs7+vSzPxPBo8ShtK2OxWkb3N+/HtTEb6agyzIBtFeZwY4hIjgS7qgmMrDe7o7DNl
Aax4foVOJmu2QsaoQH0rAovgD4nRbisvItCJiN5sFVgRyhYU8dJj9rkKBcA2uEFBlwsAnwiyJ7kT
3OIRiGVcwLmnWJse2yOPoOsYhs6dRlVTr4nc2kKqfXbNTmzOTmBTg3FZDbEJbSwaWKjnSQ/vr9kZ
PALUpQ59I5Zq65QoZvFESvVR60QzXXSQHwVniOCZ8C/i68KFTevW/2xvwUFcL2ZM5zYLDg1Hsug4
e1O48tveS6KpBxywVrT1sPEv+139I/wYroNj+VDeqFfdDuW+hSP43ISqcBFqVHwwOr9nK6mKBspL
HoDSqlIrQO4WNuc5CxSIFSitBGPQy5lxsk3ypK6h6QegaU7eVYJApzr6CynT2XPHoksKECn9pvKc
IVZzGjNs0QZZpY8hNzC33gmgdXCU1Y3xkk8vYRrODuqXwfkbLjdbekuFwc77qmWo7kX/zqwBiHVs
BSlFfd5zYAdIg7QZBqIkXU/QctfqsBD//mDWftmYn9aS2RE2sDFeAP9MHYQERckKLfZ2p7gyjy1L
MeNc3kVLNYhiRYMGfJ6hOzCbQJ+LRZpfoK1+MLqPtvm84MBLRmYxQmosGL3F1KHUPQQux5WOms/d
dAkScWOhsWM/BZfpxt8u1o/O7oqT4c1SLlJZPUtFy1T9U9lSs+Wyt+1WSDoI0H1xnK6Du6Vj8mzo
P53S2SK2o9pLdiVsuqB2/T06rIhBa5/sA/DLZ79f6V8raAk3S/FKFcfjPHc/NTyLk7WSZ2Yo1lK/
K5/rI+1ZSOJFSJoKLXlvEwJUXNH7M63am8Ct0UiBtGe4tW6XXkcXltuZvRkqUSDzQMp3JMO9WV55
w+347xSRoQLQNV6zaSxX5rclqbDLppGIYVLpI8F10Nul6Tx7mp6aEHvrJEwqemInhS+mcyclWxQt
f6sf2/dJvc2Omhvfe2v1r/bqQt9walNM7YlNqErzcgyw2eTq97HpD11W7d73xvOr82vmZs4YeKrU
+xYzh7AVmmA1mjr9lwgl4ffNLE7fzPUKO5LaSUzfeDEmcIqs0DPLtsPeEod2t8tveYm8WHK+P/CB
X6ObOZ/EA01KHw542DveyLtNcxgeuPZAt49yso149xXNKjz1jk8VbYtI2qsrzd5MH5dLyIsTMHPH
yskg2fH4FO0eAete3QnSSGddb5Nnq4CB80+xnYnxvYkBDixG5IAQec+vI1KMwMYw8rJtfuGZmWt0
92A8wbu7E/iEtXY39dBRa4+g4W/gHli4l5zdWifGZx4Tp8GkJLTkoRDioAePUh7Klka69LxzzowN
tNh2DFsGWjhL4hPZbu1UZmdBHrM29TtZ/R6aS0ZmZ7FAySiGBa7E5M2NgsQ8mS4qL6oK35SpXNt3
KDmEe/HQB2dEsKG5HETh0lG8aHHmmTm600koG/LKf7a8m+JBlFodd7qYoKqAWR5Q6OYv+agYo0r0
tKlc8xBFT9HsSodwqWVrNZTL9jXi02sBFUDVcZscObfA+/nLZ5T4ib/251uLsyteV6BYWfZY7Nc0
alNUzoINyhO+vVE2IcmOkMLYWGvvITyM2/CWcgF4q2Jx5C/1pNffIbIC+HhUoHcqMNjXgbbRkm5w
xrLkkAYBMm2yTTxQES3X8Uf5Y+haH8z7ae2vx2wV3nsu2qwZutJL0//6wBaTQb3Lhn2I/8IvMd/I
tZXLkRZ7xe9Yg9QN3Xjn7wRFqPx1sfz02m1erNGEBd0SEDAeX184S07OliltbTOQawjsvvXcDik+
bdhf6yjdpVfOnWhlYcmDj7K8dBKcGSbxSEC0NFiW3pzVY6QXoMSQ5u2JyMNlQx9yg/qqJl9PbsS7
05IjiTAzW9tX9uZhaILSPRiw16KtakXXDcNdcBwRu+cmOEbQ2QC7bDj2zFVRZdVQg49A17jDhi20
6fBWGhAPKCD/0NEfXFVgRuMb5xZl16Wrzuz54reVhE4BYJ3QCHlzudIVteGtXugLXkTfURgHng8D
snNMrFVCj3LwqPyktU6wW1qbCfY19MDXCxMg/GM2ASJTUaEBYOvyEa/9B+1Gr5H1rCA5ag7aZbDp
VunB3EYXi9v2zWoCImQ5dYFWF9xPs2NUdaYioZPIoK6HfPhxOijwaleXQlZBfrAvl6Fab+Mweh/0
UqkwilPVowHy9disuIzBsrYSLR4dbPUiKg77cNdu6GPZBRdLIKA3AzRVxodvANHlPJtrHUxNmVTo
NpOhdM1KoRHSi6//6mphAsdzDOpCgoJDhIYT1wciYMcTpKBwfEwb5GUzNNRpq2pkZxNoeGVapuUq
kNAaaoZdNOgL7vIm8gBO0OHtkdkrAsMyO7DlumqifLJs+Ay1FcpX60rqkdxa8otZ4zp+YaKIo6uQ
g6ka0jRzeHDlm9WQyy19hjttq9grsoPPhivieCzqbU6xMK4ZC7zokaHlDaNsEvop2Cyv59VQzUo2
M/St0Ei9q6B3/im6Kb7FHwDrd6h5bcIJ0lfjUsCHk0/yIT7QCxUGO3jwm3hffeieKYYvgonnh9ub
z5pt4CGLpCSL+KwkXNWXzXZ0KSUQInbZvd9ShtFX5RW60dpjsgfxdV1+kg6LazE76PkGFsBEkRii
MdLQebV47JLB1BEgXcWPvWttp72/k59EFfKvJ07iCCdIQHoHdl+wts22t4/yaGdqBo82T8q3ij6e
dCdUxD5K19IuoX8GqdD3HUqE95PopxJ2QcLAooY7WfD5zQwaaVpKRqdxdyhsz80N3skkWweT6+iH
KmkS931zs6sEr2Eze7PjZvBxoanBXrftNn2y1whI8XowBI+m/dTdxRvvGH5dMCq88r1Bzi5wRlzE
klXrKmccxShrW+4ckAYj2aF4wVmuX8zO1DeDnDlTGtU8UJfYE3yXNQJB/Vbf/gnvmEWj3+wgBMKr
H9yPJCavnTZMqhjYvyLGZe90oL/Osd1Om+kASuSFNqjfiHQbCToyk/qideVNtf4TV9W5h7ws6sl3
zNIULYbpj0OB5pKNBU0K2K2LFLQpmrAJwtnXKBg/TEewOeOKdHCPxqmlrcpmtST+NKtX/b65Tr5j
tpkzI2pAQ7x8BzqX63LnEc022aWxGzflVls3O2cTLyHjZmwO/2eV08jS0Q8Dvf96FYq4GuCSVAGQ
79ufzaG7d570C+MbHbGwf1ofuk/NqnH9zwPVAv2+PER7MPX+E7iIBd96fWH+/TsQvjIVDd2aN9pX
jeGMnhUTOxCKrYcEXpzO1a0vExXCEj3yyKkX6i+z415sP5ruqImL7MKkz/n1wL2xHtDUnNRVJH3J
QphWs8Xs9IznYgLOOk4oDSTBbG5jHc1NbcKT+vW0TaFYHxC+Kq8GV2T4/mKX6hmHemVudtxMcBag
eoU5o3DCqy7v9Es778qt7mnd/V8PSqe29FneWfvA2ztyAIJEZEIKlWwRHEDV9RB6K3kjoIBLdcAz
sf6VxdkdeWw73Qs6LGa5vQ49jfwouujR2krsJbycWPpZxKVR0hL9YNy7NXO2NaywrsuerJR1GzYW
GjHg88abCc2cafgTjRbzfOllK57am0XCQK+rjiqVmMzgu9gl3L6FtEj00u+2eGc4E+BfDW8W8DoY
TovMY3i1G3k3gtNY3Pd7ZeMn284jT1OINdYBzqi2Wt2py8RG4sR6b35nkc6LjSH3Sj4A/fCtiDN9
TzGw2euo8vC8srcO2ipbB9dLGf7iRM/Ob70Ja+jiXhaWq+KBdn2E01cDC9vejPtgIcKo57bs6brO
Tu4wDiHK9FnX0F7Hkls9FYg+13BtrKaH+OgkaxsOomwrngTacTtuKmeNBq42XavjNngeXBKpxYrL
7BX3JdC+Wv1ZUJJsKIu7ijlQUAzon7MNoe8Fez0R4gu3o/FGaPcsTca54HQ6F7PgBO2DWsYtZtVM
ugSL+mSZvICovbkEBFlw3jk1sj35UhGCzFg16uBOBojX4lCFu0z5ZFiPmtasB13bmYnkSvXHKhj3
C4Hx3LFyMk5rFqZa5HIdGOdENhE8KLSl0Ylz57vFJcCt7Xhlg9xyl+7mC/5kzeKVp0UwfUTYlKcb
1fthlMYq9oA4RMY6TZTV+yM8c1BDpUv/iCVA02/w53qaj0ap2sxvq/AwnoX5TZ4jZ291t5qWRxdt
goBypjff3jd7bv/ovGTT4aSi9TUvkTKmLtV9siPove+yqLvp8/rTFEaP75s5NzquFKjmgVpGX3W2
TfsyTqIylxldXNz7Zn4VBNydmkjd94a1SwZYF5y8dd83em79aCungg4TIWnJzCWdKYVMSGFs0EXv
hhpm8jRBZlhhHTMFkauk/v6+wXOTSRUATDhaLKIY+Dr3QUK81bucN5cg6MLt2NLJbvvjradXX983
NCNg/i3aGFQA7BfYMui+15bo4oknyyLLIpdNXWUbRoeUGzd3Q4FEC5x7lNBAwRmjK+6kolD2/gec
n9pf9mdnXaIE4ajWrCeQAZtah3KsDelar6cD/Du7JF8Kc/Oi1ctZfjrg2dTaTagnjcKA9d3EEzuE
haIrSc1X3pO/FsiBxeP83ClzanF2qLW1EhqQcYkpDo9+tqnaC/nxt5oyNIXa2pLc9AHCqr+Many7
urMDrqu0vggrZrd7ouASPwqBJiHHZld7ZY0I+yJ6+lx0PR3rzFP03m8mB36vlVWVECPFm6YzF4p0
Z00oCI0o0BBQypoF065NEyONuRCZcfIsKeqHmPar9zfl2cTAOLEx84q2VXsYj7AhVAvbkm5e+cvQ
uEl5U9VwC12poMUonuib9KBQC3SV7iurGDb7jrJVjYwijKX02yxvprPucvJhM3dx6kCNeojoVtVU
7xD9paZtJK5sl9edpX40hiWxhHOpKCEIDme63cioZ+E21JmJUaegEsY/J/X7kDkrrYZko/8Ze8qX
vPIeOYIWMoSzC/yiXc2rE3XlmU2rj2IlHAl+aZ1tdNn72PTyUofIWZ+04bnnQiurVH1fh71chcR5
6HouK2n7pbaNldFn99DfrDpnXL+/mc7G8hNTM/cP/CyifUGYarU7X8kPjtXthqw7vG9m1gL2m68L
ZK1BhVU8k81ufEXDa3YHE7C4NTzo6+pm4qpOPbVZycjMRf5ag9/l37vUnpqd5VORUUTSaIjV8hEB
0q8ViOCKaamCfK6yh17ur9HNvN6MG6krB8wInKiy4f3xSxCvbdSlBEw037bLxMrn9sipyVkQCOsJ
YrQJk6N6l46UuPpqFUCwN6Qf3l+6cxueTlLqOzw4vu0Y7M04TEL6M1ZRL20lQCCOushcs2RjFjiq
KatCuBvF7vB2za3+IzGBeAF1QuO7lzeyypVi6eQ7t/NPxzVzstrk3aQasRlU/rUKa2OmACTLFwtz
S2ObeVjjdaU0lNjp1/lz066bA52P18WlQidbBAMw2oqLBFznAvHp2GYn60jLLjyX2BTt78XteJST
y+Sb0OMxdumt8jzwrPExv1d5Uty9v1tmHFm/O/rJdpmdsV5vlpURviwl0GV5L19oq/hTAlGu+SOH
dIUXVtGZpa+UamUmWyvbTY9hsTL3y8fR+aBz8i2zWA3XQAn99Mu3KFuoB1N/W6lHqCJDV/imCr0j
9+hDNCJfvzQRZ5dd5SZA/BZ9KbMlMCNebpoM//QNWN90aWvoS3epszv4xMRsqiWv6WsdRqBVnid7
JYg2eV3vUGr5rcf1v74N/+3/yG9/K63U//offv0tL8Yq9INm9st/XYffqrzOfzb/I/7a//+x13/p
XzfFj+y+qX78aK6fi/mffPUX+fm/2988N8+vfuFmTdiMd+2Pavzwo26T5sUIXyr+5J/9zb/9ePkp
D2Px459//5a3WSN+mh/m2d9//63D93/+XRF9+P91+vN//83jc8rfu8/bJvjbZV79eH7zt3481434
AfI/HFYAOg6efDmw+Xn9j5ffUfV/UByG+kTmXQuRe9weEtgm+OffNfsfJjgdmrmp7lJQFWRqtTDF
b2n/oG8LQAvNmjwkC/mn//u6V+v0a93+lrXpLalUU4sf/LpSRoO3eE3j2gu5C1nEnHrM4IXEnyTJ
vx10kFVGFUVu6aHzN+R1sfI1Z+/n9TXUs7JbW0LieQCLYPqwEiQ8YXeoEPTRIHK45hj3Q7hV7WJc
hc3N2NuwpDnjDaMKL6pGCnZ9wu83g/9TKpr2OqAgrlXDh9QrTPgUQiCXVoGE7ErqCm1jF118IXe3
HkS/uyZWhr3EHfY60BZQmDMCfWqvPCnKAKLgzJJhBHup5528l1dFQBWiqfxbWUV3o1WqEWoTuVmb
rWdux2v05G1XmSQdQoZQuagJSHk21JtxbKrPWmtf0GJ9OajyDTSx0kouzHSnSuEiQm12kPOVimOp
rJBg4IEpZ5YZNWUeNLqVJLdxHkboLxraVndiS7QpRhdIdH408kKFr2oUUm7TSnbSaBt3489JDiQ3
6Kdn00kFBBTG5q40o4UG9xdQwUm1lc9j46gonvG//Efs8FPQQRAOdemrdX47KM54TIwud62h/6rI
ILxqKfevbMnzN3HlXeVMzo3ZdJeOp+gXxSRkpqtxbbWlf22kpnoc1TzcJeG2i/L6aoJz/KEYmk3Z
Zz/0euzWQTr8NJMUAmjZilZsvXTndPZFFTnlpeS5htx81ZuanmlPNi6zPC4+VMYAoi9MlbVty9Ya
JOBwV7U+EDAoWXay3klrxSHxqyfDuOxjP3Md2hP3vmb/PIkLv3veqafNCxVilqAZs1WgLS84l1kC
mHpaPbZFltxmVaccLS94tuou36pcR/akvSSEauavwypJ96Sk2iaE7eHRMfNmq8UJeFrHdyFmzsDv
x96xD0tpHbXqsLdN6YM/RNH+/c+d4WuFZ6g0TgsBHOIWjQqz5LGWqwialzq7zVMtP+A5m14yr5o2
6LbTOIa71JOY76Rw07HWLkMq6473kMbeTyVR8n1rf+wLyf40NMnlZBFdIj9xTbMPd4OYY7NzPiGf
F7nvf7QuTsxXO1FApWShGcWhDRRllrBNkeUURpOHt5aWfZLSTFmHXWTfQbj2ozJL/yGVJDeZJPsy
djPlAwCS6KEpqgetSrJjpzmfDSlt3Je/YvN/uYafF/vSU4pN7pSIe2XVYzCl03PfQI4+Wg9JUYQ7
rpdX0gja1jfobRBrq7V0KE95fh2lvutNtXXVWOy4ahrp5I94cdV6WkCLKH2oEXehR/1KLs3xrrTQ
xxyoe5o0wab1pB3sAfbXzoyrhXmaP1NQU6X2oAGLRFjDBrwx81iDWm44tI19UxZyfhiUQTk2XeTW
zoRYwegjq6N0LHHW54c0UrujX5ifcnk0LtWSeXh/0eYFLT6G7+DWAGzJpgtqfgSlairVI5JwN37R
6Wu/7zc+4NFDK9d05fcutSfvohDfOUKUcegl/zE0ATHaStduLcn69tc/R8wKB6LKCcu5/DqaNZaS
tolk9DejmuGEjnQN9X9FIEOMsOJevzaLgfRQqdV1Bye/m/ksl5R2NOPxb7tGapdmaJ4wixnCHYHt
AkIRGcEsUfTKAZLxwh5uqGV8KFo5P/rldGEh3tsFO0kPIM+tpXplt0B9qs66cvKm+ByJnR9JYE7j
knN2goh9NPxLq4ddus7jtWRsmw5Z7MLS13YTDatGmmRyxNRYKEad2W1kKiaiTSJxYa1nSSj6s37B
GSbfWCIA6DYvI1KLUCD4FqOmaBuh8rxWvCG5LuJB22q2q8oN17ywe3h/bedYBDGR0BCJBnChbkST
4eu1VYzWt3O90W/iyoyuDL0b0CNV9Z5UJjoCg7H2/0vYly3HjTPNPhEiwAVcbrn1pm7tluwbhGXL
JEiAALiTT3+y2+fiH88X44kJhS3bLRJrVVZWpuivyt5uuZ2U3+78alKFNhyShgFLtfLn+2ZELbOe
L+W6TXtSawwe9G4PldK5MNVyIPV2IaQycCxg3t4Ttf8gYUb+3y/yZ43t9iJXgR5wGQD/gFvxzxex
tI+r2br+fTgE9S4Wscy3ofm5EYB8Il4gid1M+3XV3bPnvVgbdJeSq0MInf5sW1v1ChmyNplLBtzI
cOfgRtWc/fcj/glBXh/xOsxgPvt4UMS4/3xEGsgmWB3h3+Mpso5DME4NMQBGyy5to/wjLGAgzQkK
NOw+gWSbRGnTnstV3kMD/2vX+evjsoh81bOXd/0MzWbWxju7aXNXlQgulY3y22bzIQ+e+LLliYuG
Xwg99X95leuq+Oet8s83+QMhGiOrpmaGeLtSwTtE8o/gbv4lOvjDovtKAsDPwFdEosC+/rUycZjV
XVRG7r0bz/JBV2WQQ1sGQV3tq6xxeFeAnaAScOo/5rZ8b6L68/bdmFiDimct07KCyQTMw3HFkrnf
Q53mIlCGAeozxRD9h6QvvHBK5UFbIuYscWamDyY0368bdz8JerFQCD35ddcVCJr2Sxm/D56H1mxN
7mzIW3xGG8CtwHv574XyJzJ2e3XsRWjqBLi2Qfz950LpwWCJp6D27kH2HF5rGj87wqHJ1Am4524g
VlIKA48OgGHal91HaXh4GYK5znW8+okbbmC7tp3/FxD3xsb9c9aRsIFkiv+vDMB/PhZhw+JC3dS/
R13nzs7Gex007ACD2mUnEz3CWMI9eYqjbyAKmgfbdHWKXEslc+vtfGK8xIw+OZajT588/LPr0ec1
2wc8gesH3ncia0zUZZHTyjyanMRct8EscKtQh7PT1MFF9RaU1iEcyf3OU/soWhF3BOBi67CMv9QR
gpNBPfz3dNx05v54b+Sq6BKNwZz7d2ywgXU5M7d37l25dIVYTVRoOt8NluIFJogGjgq4VL+B2OtX
URGWFUXL1RTnjmYXQXScjShQJxXKmbnn9vcxN1tKBVTt56nKR/DxTg7MVVJX8HY/csjFuBB9vt2n
tQ0SU87NHfR/f9xGDJpEJxWS9hLY+jFgxBR+FfyNGfa/rgXkvpB2gN8dbKL9Pzb4FgFM5w1eWZkv
9WTXFMIt434NK3LhmyaJIAy23Fx7BdHLNzFGPzZCxzsktInxK+8s6vCHIOEhjHV1KuX8Kjs/yqfN
akwmAqmJzknXazBPVvtdQJJ5NCb6S9fyDR7/c958hm6pq/wzZvCaRP6fVFaaePOJddz726rBbIEP
YIk6LfVc5mW50uQWzzld2MJQue4OHX3ifNEH9kT8Zn0YOhkltOPOPhRBeGh7hd6nSfcF+qeepnFk
iRr7Oh8aUd/hSPweDHNqvYrgiHKH/VrWU7JOyEMkzGeSFln9f6/Lf+dP4End4BKUk1HMoX8cE2wB
9Gxb6dzH4bYr0a5/CmQ5w43d/eFMEaxKgjATZlW/VypTYUYH+W3dsGcW+BYddbQkmk9v6wCnwWVk
1Vki0nok8LD7y1T8r4AnwO2MfBgUeORRf6R6sLiB4XE841HNzE7O4MsHtwFFe/F7eRp5E2eatxg4
FT/Ds5UmDS3FRVZ7a0Xwt2e5DsufywK6TGgUhG4ZOiuul9v/WRbx6IyyI62L4IsUnbOMh4UymToN
O3AVn8PFL4vqGsyWMIDaN25XZ5UI/HztNwW6Rw+py2ZxkmVr+a7WYRIqf9k5I9Div8zv/7hlQfaA
/AIIUiB5/9mGFwM/KslSO/dl8F4ZlEOoK0yxoktu2Lro8faMuD+dEx3nt61tvnT1GD+OvTsnWo2P
lf174Ho94v85dkDY4IIOzgSUrVGY+ufYhWM3hgBPt3uP9BPkALxmZ7mJdx2F8SYALls4VRDj9olV
3ggfSRRVzuWGIjhEskTYDXrym3B37uxNxX8P2K316F9PBw1N9C3iEf0/pe/C2TFD2Pr0HlyOMQfD
g2RxS83XaSrRHjRKL8OlagsWj0HKrf4xAE1Lhxk5qYpUeJQ9Py1Q/iyGcTCF9to4V2FTzF7L8mle
vIxNpC9q7gM6ad484pivy0qdi+jvhO6WM/WWe+sRkvodGkG9fp73JZuCQq/oV9J9ZL7eflUuDsIS
zxUHr7ZdXjZdiOD0RwXopahUq0/ILfehcmAl3XRnJ2hV+jvZq9wHMmuSEfyX1GVA0FUGiNJvxrNF
PFUM7LhuaB/sX/joTHvIVtKCIAMqHbZkt6POOnPzIKr6MYbpehEaZb5Gm6zuptZ70c6MDnkDBn/X
UhAS/QZAUCl7GNnM9Z7YPlmJgCXixEi2agc6VSLMrOvtVkqC4jbFUeUrcHtdP3d4nNUiNGnPur9J
5Vy5wv9ehpjka2sF9jDIon9E0rKdbAONkv9/sm9mgSoJ3fshwAdmv/UMzpFjaMwB3la4P4fVyzqi
ABw05j1aVB7U0jyBipzzugwvpcfefY5LfbwmqpTiapKRponnoTXTW5Y+d1To5Wtr2mSZYWZlVxgj
rEfh0+oZFnJwFzLV/SbiT9cLbY74c0y81sKzMloXCPKiPtwb+x06cPrkIvvU7tkglnkYCbsfOx+A
AlfqsLrLdCoHuS8bexnqbXokAhJgszWA4yIJeHMqcbFMzo4TNRck7pGkNSW6mHg9npvVQgiglnVi
r7iAhEh0UglOMrVoaCN1wYDl0NR3SweXl07zjE5mRdBmPwQAuHTuF5N1ofxZyRBS52UA2m0r3d3c
TG1Shw0omx3/vF2jLl3nH35Vlvj7jBZC2DVr4w8Wtw+SgFgq3SVbmjhvO9h6tcAAOkbFGUeSM6YK
PmYXz8VGKsEEIn1UFu3YPpRM97mOvCr//fBqwgZbCP7l+svMZNtHvvgxtBNkm1n0SSJSrLxtX+Gu
chxQqUr6etVIRQHKSVlDEYEFCah0LHWXGva5y3wOQoKt6sqfAyiwD74t30I6Rcm1Zevhhl248Qj5
NdhOP7j+OKLPmb6o6TJEy/ru8vHLPHYyaabxM4oRkrb+BuRv/aG2ujwEs/9zDGOZaIDJ+YqxPQw2
1Eng83VXCmLyuid1vtFuKSK6HczSHyBy190p+N80GnFt1NTOxekBqODarNNAbfjeQrIRKp7JuHXm
gaFTyS7D60wb5IXXo3XaBucSwRysXNWPUJcQUZuyxW8nzBjAxNtep1Jsuz4mqcsMGkrgqph6ASZG
OkgWriudaNPjg2WXEzhLBkigLpBtcg9Lu3wPoqk9taVZEIbi/BwWSIhKGLR1y7KbZMcS0qH/Rjc9
3Axjl+V2KmQ3h/sQXdWoF5ToLmnu4AQZOaZ/HIE6UtkCU3HoWV1DjMVOkHaRwZRGs/DzqqZpC/vB
k3cPfJEUFcUqrBQ/upRArHUAgDNSUFc7R32xbIMhis/1wdvQrhDHXT7Kucs3AFEXND6P0AGGTi4L
+8ThkLcECOBnbk3gSBlbyFcjDPXg/ZYyOakuGZzlzXuIYlUB0B0aIEPVh6dq9rQMfXUgWspc9axQ
o89OzNAzcAeAXBQRgpZNU1SN32cYoTKHb6EH37Ur/BlTYJQhG/Yd7pGE9AM7CUkPWKVOGtt6K4g/
Njl6Jd7a2u9OCySb89sqNP46F9AA++FyPErTNlNqYjg6ABGiT9tQP3nVcvEAEO22wIkzfg0rSz7x
fRcNdl/Vw3oxs7xDRcG5TPE9ftT0AsrVz6WHMxC8Al9sHJo8Pkyb7HMYVL7cXqvqB5IMpV8ni11Q
DrgwHo9vDQCQ1Ltim7GoITiFruXKiKJcgvewq6EzvhmvwJa65yVaza4Ro48fB1klb83GLT61DaX7
cnMOt6VWOz7f6Z6eBN+GXc18PxM1ZYkHK7pDqb7p8R3GW2iFL+X+luW4tKNFM1QHfV34TDYE3b3X
pR06cI6L5PQrsjYfnEDcgeZ87GHykm3XEsctvpyqGptAdXzXGwfGOtz9UuFoisj4pcK+Jz4FJBRD
HwNicpnEuQeoYIR1mt/s6IBTd9bx7nbY3VI8RcudoUIdSa8unWrPcxe+Ntaa84K6PUysQp5WpZhQ
uHhsaLpI6WKtrL/n9LYVt81clCfIzqKl+NHCO+SxH9u325+h6QGKhP2k7uq1olmgxKd1m+1cw+dv
MfRjYeaRGi2epxhj0DZN99yqSqbT7Pn3Xj3Q7Pak7Ui8vI2QqG2TyvjUb+fbYUp7+GoNUh1vf4s3
7Z1to/kccgbf9nXEtLnmjXo1e4RN/U87c+B5tf4EFF8AowS/o4Vs4gRdrqetYrDOxBRIWn6oQJvE
xMpc4oUj272CljcsE0l7l0dlhR3Az11E4eM4OHsXK6lQTfBpLGvP6MKVKfNNTuEg+js4rCrnXOqm
gU/vULSRr/Lb88bVZnZD56NUoJwvt+U66/7BKAcemoN9Z1vYn0UfAlvcXFyk6/pK28CAzzOeXYaH
iIQfPI+MB8cJrLYIecWbrOgXVa/mtE0g3VGfDDu+uMjRXcIOQG3LRNAHHfZxWhHHOcHyE+0KVjpL
qlp3Pfo4kbYN1hz1sPzQegT+UCuoggv1AewTu/+a4Ph2WBMjfV7cluLWfHds1N21lX9ap+EJHrnr
sYPqpZgacQzLvkvXDU1eqKu2u370ggQ7dU2Cse2KpaUoBzbkuYtVmZV+34OEOZ83v48eCVlOCCu6
PYYIl+eCEjGbHEiDO9VboCuslwpD+cBqfW5D9qtXzDnegiQ+wwadrGrZuVK39wv54rswD7sezdjc
Om1Z3z2G+AgcG6GbDeVjI6vgtGrfP3OOmErNtTy6osO4Tmte+swWgd5Q9iZE7/sGVH/DmjEf+1hn
14+uNauKbiZNYaa1yYd1eWu5Vz41HeiWPVo1gJceVGufZFl6e2GxLG2UKtweQMW7D9518dlvwzvB
WJtObEPELsZiiq4XIu3rg/sLayqEe+zCUy3MceqabBn4suubiKUz0qG9NuxgnE1nHmvN73kJaz0W
pX72YtXnA7A23GgH66zlpYsNT+t+ywKP8MRYMT+Iupt/DCuMkDza3Clvfty0qlLA5utRamyn0eEZ
odHeH89OvIhTpUCiKRvRJcAJHzo9pVbCUvD34eSOj63p4Gqug90tYwPjYazTLR7Vo6/E99s1T625
rPHiX6LhB84CN+UogT7e9jWynwMUWnh2g+xvWy9AqeyBbJfSXwsofKQ+l8Cafh9DuPSuvxvxbcMt
PTOmA2DIGpE6FfM9aStYLM7L5y3RuG29DdaYSdWbLhe9FHt0243ZPH8LKmQ70e0Lq73EMXnVOirb
BBX722lZiSk8uB19jC2SLM8GF8c0h4ZO8hxBSobOVZSWEEc/zgi5cVeDGuFbJwe6Ee63qHEuq3V+
yhjWa2T2q6LFZIoxgL9l3+Ekh1dUHsQDKxCyZJP5vhLcrtCn63LE/q+8RWV9jNvidnHZyS93i0Iq
YLwmVUMJU12JqBAZINgVyQS9ueOt8kyH4SicSKcLBdvW8rk+gSC7G8W1gnTdzrK+Uja2LlnwXAcy
lQPqNUA5oR94GyvHn3GFTMaeZOzb/eCr1wGF/4TiCN0FJXTftCnVSfUTDOYUbJlk5zR3LbCj0pmX
syi/MngsJwEMoDMcT35C2fgV8eQPf8Ftx69FNC74fuWK7Qdyz/vqpYl6UPjBA3lojHxwhALb3Rhy
LuXRqG7cu035ubEFFhC+UvnCIFjeBNgUJqrQ36t6qHrHkIzW8dgebwtqq3AKyW1q0hImuuBz7Id5
di7lYE6o0NoMKO1+ldX0NMO/Z7+hfcxYPTzF0X6AfENnmjdROxM0qA2PIAKP2rBvntQUqHPrc1G0
8H4o+dZ8WPK2OQpGFKhFX2aCTSFIhAQ02lcjQct8XFbHcoaykReI3PQTRrFEAH0LkID/k6IP0FJ/
rc8iFnGhZkeQ1V/rj7QcBxzZSOahOfOTtcTbl6P1E+MuW+FuR7TAto/T8GwnSrJZzZ8ca2hXWYvY
neF2j1X8U6OcWoEBcKDz2P9O3VAlDBpUwAZUvXMfjJJsYu4zIqomjXUc7BGZj7sbTj87WIa9s8VF
L+FujFJQjjZnvkPIQfeGKo2Ie46SeWDLicXohBggqV3XAIVFQ4enLRw1xBU3C1TRLFcqR7Vruh7U
W3Tu3tdR/HqrCzmehCpTrebjDXsINpH3fec/UBia1R60LNTqTklvxyXBifG8ye2bGgQCcKarVPfB
3Xy+ZRybeBJjPe+aqqzxdO6uLJvyMNXrJ1mrT7mq+NAsCmGUAwfeMkLhl3C9m8iWrfAT/F2jiuoY
sjZISq8ghkXf1XQsm1PfA0LFKH8ta/e5Lv03iye6jP7yGfrhi0Dt8DggjCn6Nr74sTRJ7VF64ip4
gwF3tAM+B1KOBzPziWkvhwnyg4nEmtdjJS5CN0PC+Sf1zVh41NCsZfqLw967uICKOAiRXQlZac99
Cnk5FQ3fzCsRr9W0ayMl3ioP/POZt/J5QHlti5l9ukWNPUpnyezHd841HCgb1aabS1R2G3GGot2l
gdOZtbr5nbFXXv3Ahta/0OpRxFN9IsA2c+M3LEEdAE1nYmTZIKsPdF/Xu7YBo6ebY1RzS8dNUbEy
hTVzlUvfmQ+3tRNyGaSuHhm6EV2/qKAkglq6LXeWej84kVNRMsgWabgyb1J7B6GxE4bWfUfcCn2P
a2EbFtU/2VrlAby1njbUukLf0Q8C66Pzpw05+ZVlwprvoCXPaUSaBnbcAB/CeRwyIxpseY2VAPdo
ka5+2955VSQvGLS0otGFmKV5RAmqigh9wIFegqpGCsRbHhK63s/BQEHUUDUyg7MZcK5qgJejxZgN
wkxHV5kPl3XxvWb8Z+MzYIPXzHdW9FnXogdm45cXpOZeUkcjgEtzHJYlLCQ6sfaKR+EOntzPhpTf
GWPrZURelTRr32IAAFzfJnCc2TcHgetj+TSvES8IGYaDAGZwuU1h2bN0WNv1LpweUO3nGRrIWeGM
zdcpAtMUiNiQznA0PZWjcHM3vAJxJsT8bBK9oZPeD5u+88cW1UC7dPeiucBX/Keso+bZHduvjMY8
9deh36E4ebarcC5UxN/B5kvGyNHfKib3W1B+R82heYlm+DM5NmeBGJAL0IRiAC9kCE6/78+tTuoR
+ilVtzrPdbeAriDj49D2LoAS54v2+w/dbOWjCygDxDF+mRTkh30Gy3d0rQHwQKvF98bnx165a7o0
k3nsywYEIxp8zOjmSUoXNwcfpldA8pivad4eo6XcrQPtspjB8RxS1OHBSgnwu7TrAa/9XLqDzcnM
h+dYoVpSQGSK31uILrFmYqdg63+KKA97N/jJQvk9wH3h+438Rul7v007o73g57AF3zseR486IHkU
crunNRGFwqbKN1NNAL7kO6DP+KDBjsOJIt/BuGz2OOvHYpywyIRbaH9psG6kKoZ6GDNFFMQoIVdZ
xIGaT97q/95OfU+mYunLEwOTtKhWsWXgEil4yldxopdHAwO8n9qBCX3Fi96pmsMAssl9DTYh+oJm
D51qFlkN8psXStufW832G07EuyFWu1ZhRP1qDNMV3QvJFokOSMfwuYoS78VXCnRq+G6vcNQQ9QdU
cqEDKkCHsvMAZkcVh8cGTj7ztMjL5nq/ONzi93IAGyCSscwqWd6jX8bJxTjKu1DEdSLXAH6w47r8
pIYgZAqDxJ26eA+u+o4jkJdgO6Cio1yskl+bBHW9Zq/Cssyv2gY9gAN82kHRsl6TEKik5vBd/8DA
4JYApJGYFtHy+hEqD3/qZqTU+xU2SHkg+JFw2BWL6CoY3npJP/tPA/gN90M9FpWc30ctvR2KxTNI
lMPXdqihtRoqesb1tKVoqGZaOEmgnC7tmwFIZb3luITLfOS9TaIaybNa6vPqdE9+Xy75ZGNkPloe
0Sr9pYZuj/B5kHE132+l6+IwFq/WVa8dRLFxNzdr5vEHOwCMGj1kKxJgHxWXiTaIIgKo141dKAqv
i4595I85CKFgTczZDDw5rVtU6TbPpCO6P1LdxD3AQP9tZVJlypFV1qGuzUDBgk9opLNVIm/ySZXW
0o1SuXzrN2zteYB74raJM6m8X7FGrTDI6GLLxOdxMU0creTYfLt23V7aJX4INfnsegv7KAdCdBYm
7apzeDrhAsvIhlpYB0r0QVFU/bHS4ok9L0CLU7K4TgrkHWu3BAkOaKsoV+c4ufGbdONdBPedBLwH
Cos5pK5rb4uovjY9VREFvYle4hXpqxd8+vM05St3ssWDNC+XqGpF8VIEFe4s4zrg6iAoqyPneK2m
SyRd4BF0SGwaLzVV9QYS6Z52qJsQHD3x2JkU2Emb0XA+cMLiAyiov2y1ydRMfMoge5yadYVBnPWf
GwMZYBO2bSpDVCQpgU09RLmupD61m9hyqBZ1X0aHrqrAUgyTeGi6bNARKJ3llrczHMOXOo09HmWR
nl9UFP8CSgjIqn9HMzHmo4FzMtK8Q7+4KMDOHk+lqk/awnM8diwi3Yi/YXp0Ab/lFyaa71u4xJCY
xhyPZLqHDHSCbLVosXTSmECNxkK8M6W0z3BfPve9/6sJu+9V6TyXU59WQ2Czior3egWgUMcPLv5m
oqPSzYXnvExgtCZ90LJMdVURz+w9GBi0gyBIDjp0F+2jqmkgOAZ9AuljBJ+gExviymkfLBfQn4A3
7dxQuRtcwiHVikhiKowTyl2/tGnAm+dyg0zFWq3vI7peM6hK6J23oVXRHZykuggEpjmL+JwJ5r/q
hbaAeeBBNXf9J8yaDsMy1Qnth1/BNLX7JZzOJEbD6lzr4xLoV6oCyAEpvFSIrpvZjZoC9tCPkWru
Q0+Yw7LotEd3dtwgnl9ckMMjvzlwQQTWsF3zaqt33McDOgCIj5oEP9BiMR2xFL77oz2zLpHGqXch
CkW7cW53LJ5oqid9pINbNEDBYfjdZ9j/8FciYtylYHXTrI6Xg4sENi/dYMiGQI/pFrAujaMyPNV4
K2MuQ+P6B47bcY+KdwKMrQgIxK8Mhf6tWCBno1j1dcHWyrgfnEhLVKr42O7r+JksM1KfXkap7cIM
1F/ECv2BuOJ+okjYMZjpEM6Qd6nYfVCCeyLb9RSo8bTGhy2sP2zl/oilg8Icp7u+D36UTvWJPk4Z
EKDyqoxfrNRR4jIZp3FQMrhEC/kobXRcnelr47kQhdCsBfGsdo5azygpG40C3BifRqaPNRAK2NR3
OxEM/MEVw/xAUHPRQPZ6Ldz90I/LZSP8XJOm2kmpcWAZrGKMxVxMaoDfn3XKXPtQpTWldHB5ez+r
ZeIHG1eIEEx9hzyrP/YueWbzQF+0i9NTox/3vE3lMfBstCe+AI9she4Lb+ePhWh1cehXy4MfA7HN
uV8LB5WfY4hWwYIrY7MYeNZeYpRPBpl/E/LnTVN5WEe/2vWMVfvZ79DloOck8lBcCCetQZyZoUUM
DeOHKqrA/1ngaxx0Xx1v2+oU21leOyYoSMdR9Hj7YhYNb/LKp0UctvHv7zmt/xlslB1v3+p4O2Ri
2tasdA27u30JkbPfDYajZzriYTHH1h6lH3+re13dAY5dUwNQJAsWVPZa358BGA0EWRx6hkU4o9q3
rjUg7xK4UOeiMLdAAw8yQPkN+RMbB8CNPBmVjemj8sfpBdW2eG6eSqnJ6caPbZx1zhcSP5XD+gx2
5eHaK5BMZRAlLSLymahfZdADQCpxpsXrA9sG9zXSy/euAyfNlAZVSSRkK5rVzsR9dpwK+rguUOwb
8n8jXPd0iPdQd7YEwGwzbhJ5lHjrEFR7bepaL9q3gpnUNqAlRf3w4QibO502u6gzLdic4XL2cZsD
Y3YAn/Z1goqnitvpS7SC1u1vuZ7X7nGs9e+fAKjxOTageEaMgHUYsC1hPZZx36yFrvvU6Ai07wGR
rTv3927Xf4ysm46TgsAkOsu6jXmXsZ0PygBa8Zl+uXG/DI/3gXRRZb6+xTKTzzAiXU4nOCI2HKdH
xaOXG00K/DDvTKkAARgYxSl20SPTBd8VmQhQ/fXIqfvg82U9DXMLU8NrKtSOlT5H4Hz+5qGhlDJU
zDyvYKEn+CTxG+8rBarBa7N8a1GxymJAP8dWDhWKehoOTbEH1EVG010Q42MbwLppjww1a9Zt2TPi
OvAz75/rZtMH/ELurOORAgkXyvIokI1beGIjilUA/Ub4ag1apiBugjfve/Y4xzMq+RqiCajZedfK
dmBMbtvuLbYKeIDTPIzhCCszCx5ZEA1YN9fXUgMzh3J0gjsWxZc5BmNQtF2H3FQjTg9GtO9fX9qb
KEst1gTYudTLiPYfEVXL4latMVHz3oP+l0Bfiz0TTXCH9yc/4og7B58e2xYRfGAithtX1MnnCj03
ai1mHuh7gEbHYCijk7xqC4trJIMG8xvmWS7RlHHZyKRUUXPp7Lgmrgh4MY8m9ZxxOqBvAvWYYH5W
0YSIq58IeHRXoPJasiiRwrv9iddmOoXeOdp04TmhPV79s+Cty6sCTA59rkL7EmGLBN5YPTtLW5A5
9O9Cb73HiMbYwbFKnWpz08WDXG01dMVQahd3LgavDNHcCbNPtlsqv3z8PXpVE93DSOGBbkjFjKi9
V7Y0+/laYkK/xaUqCGoPuGiYvRNtaL6i9l6diPUPMxvNaWmAZgz+PO+U3/t7PoAA4HsbWjjVkgse
IH+WvxFdY8HLQmu8lfOXmYwxannIh69rp+30vWeWz3Wiy51rwUuv+bfbabNtbXQSqwUtiZep5bUG
sBCiOW900HDCJyC1vSripb9DbV6daWcQXZXDIzMl6LBDdR8tMo9rC3xjyVrIosaV2r5Fen2tG0xb
S8rlaFbwsW5QAUyG+ePg8Byx7/XAKzeJNkpAWZfVR0KLrQcQXOi5TkfpLzk4OGBp0vCRX3uupgDA
Sk8ySe9WwDnFrRS2wr715NTybbl2OeEYYKceQ5R0sjdpRBXqkVdSroCkUDXTKbvtVae27LSxrqg4
yCq2d4s5EtGhQg7OQ1AVF/D0nqsB7PR2bs5gw6JPvgoxsSwAg0BxXMxg8eX9EEbYzJu3u61OQAmw
r1rA8LoWpaylbyhZQLD+WmSdERskm26d7LZMAPZEGQfwsiM4mVF/W+qdoMuPmugvgfLeA6cTuf1/
zJ3Xbt1Ytq5fZb8AG8zh5lwwrCwtyZIl2zeEy4GZkzk9/f5I98G2lw1r97k6QMNAoapNLnJyzjH+
NDqT/smqTiow76TY0w8m1BIC8iGsOyKaEyWIcn48TbbLag2oIZbPWl7lXobsxjFrc69ac7PffnVa
tKhh11Wal+V4sKLwkyQhQFsXSK/otZstTnWhcSyY6jRVH60c9Ue0OPuekuVpNlBmzv07jW7zkKVj
6U1xYwXYlv7peIrnSl14bZPcmgDUw/BMXpm7iQGthEClXm6uogzjYONAWKcm4i6N/j+Fo9Gxk0mV
WEtd88Eamq8boKUvxexFoZjcSBeETlVy6GE87D1j1WLUmB+OslZodFsPFjiWxzCWeKd2EbzA+hvn
VFth1OeybQxfbZyEuZ81euGlbnbWKvqNtbnYEUYa7XiUkNosj9W2Rq7lME1nYWapGw5qha4zJ/RV
gexVwKJBCydxkAZSsfk5Z6NVDpDGI0xCAVpkyD5bqk3BpzgAuT6/J7TRYznRqD5LRXUJjeG43XqU
AA+LIZ73uKBEMBQJOoEGo5NqJGS41+85v5QnI4Ixj43oaACUUkLNZTBIWMtXhU5EOHU2qMohVZ3Q
lZQfymbkCF/WIN9rB7C6kToMDv8kAS/4TFRgIVoiPyaKNLn1XFLmJfb9dlnHTl+XWqVABjZGp1UO
J8xmFxWlgof1glnnCMN2gNoz6RhNeCwBGnHpkNBTPWWRncPUagp4R929D9vs2oIanZ3WTg+WJB76
WJ4ecl1/YKhrltrita+W74rWgm8U5vhlKKcvXW9kFygiMkz4hJemQLOT1V8mM9P3DjTEQ2rqxsWo
oGiVnE413LFxZUfHTD7HNboPqSoxHI46PEdWqN4PhqtK2b8IAx1qsmYbE3F1Gnq11c8nkgLNa9Im
FF7rYhkIFXxs+TzwdNbPTf+A8k65z8szMFl7Rc2W7JogpD9SgSeEfMk5NkMnrN2lLvp9Y/Tmrs9I
4sdtYR9MqW29Xh14/ZyK+x6x8BfeEZ2ZvYSHPJLvpaz+ZGZtA+vd7nEwHsSkJWebiQw+jdi9Glqd
J+J+2CezvrNCM9+LfLR3KCaXHTLz1g1HmM9aVb5Yhdr6/L3RMYf385KstQ4MknhE1v49jZziQW7A
Xw2VhKoimR/GSv1ntPPkorYIS8o6lC9m1lNpbFIWUeTvEKoJZDkpcwelUVsOizPK98r6h9Z1phu/
I8dnYD5gfB5TDowocoagXxX2U1hXH+cF+kBtFvt5obNV7D59hcTQgn5CHKLwyQbIkeqnuJkaz3Zo
+1q+3jT+oI5577dmQb+8+RnrJvfmMMl9S+IBdQWz16Z63uOArg6iZiBbRU51Tol7xGQQoGwWR2Qj
h6njWgW6nU0XkbZfirEXh7qHJcmhLI5WfqrRjB2MKDX8yWY8mKWhk4lEx5RjUZGEwsHiF6FTunas
G3t1gXExBH1qZTleOFGLogQ82+rwpMQ494ix1zy5soE+lyRCFdLcS0P7sh1Fajjk3hLl5lEh6KBc
JvsuqwLLmeBL5JdEr6A5wvY4Vh2c/FrTKp1xJ1IlcsUwpF4shsrthfq5NClvtUkWp76Z76dlOOsi
13/scQjDIDm15KuUDPajWa4zMWOpvTdD+zPZNdchMmxI3OR1jrXpARXqedb0cyrCB35ohiIq9Kqe
ybKAi7prUfLBtGMXodkNUtrwyoIr7vj93pIplEqGeSwldA5Z0ZH9s+qbW9bgvVNXxrmpW5JXIgCR
CH9rLxTAVkNg7CuzI3QfsinJes9izfYQkpE7iGqt5Cgh8anBEhft5MtxnVGMak+dJslHtdd8Yab3
RSlJe0JDaG8ypd4juPmy1CFyf3GqC6uCx6hfNg421vTYqyw93TkFZtG0bKXjlHAU1og2Tyblrgdq
Sl+5ySuIAjjXCBbqKX7SY8PBXLovW+HQwy4nW3FeNXmQz9sBNpQkDTWiOZqz/eNSWzHtiPSCaKje
V0VMwMaqUl7fLJw9yhqpOyhLD0miHsvQ1M+5jBgEidC99Wlr4ETFeNhC30PbpWvzwgZWSula9nuR
tISnwWxom9nl9UF9GQTGZFwiNGNhEnuxNReHXOSTa5VibU4eazGEZzOSPilOOCCJKof3hhopbt3r
4aEeFbqNSja9vuBjSQyGKmw/oBDpdKEB+qENDslE2k+WWns56q2DJCxtPxq6hQdOeLVgiJNZ5I2P
s5rglI6ONDfa3jMV4Vx5e/6MR/C8keapLSVHEzPBqpKSdpE8vLZr97UVybW1MELcuNMwqiDW6lSE
HNqAz1knYDEHkaPociwrCXKjZoJLVB2FVmuUJ8O7plbLY9qP6FkG+EYBYja+dEpkHlo7ngOL7W8U
XXcZezq5vO4Wt4rDYjfWeXTHEtI78FidMyScwiMM2XhZJqRKg83mxAbdkshEb2I4PgPPvFxy0lPl
qPhVqSp1ZWLsWYhQepRLnZ5ETx8TWfPYALs9r3dP5MHJSOroHKfp1yxtJ7fVu+mKRCXKoISEGX+J
Kpsh1bTNp3hilFumMX2ibgF5q+YumtSLxGDi1e79MVQUkBESSF1zKD+b8fR1UYeCk3U85bPFJxaC
0RvtfWjJjdvKdbuf6+ijaS3ZpTWZte1YxaFYWNm9KQ46n9oP+3SEzJr+DLy6RjpYSyPaqchG6YGQ
VK72Beaqe4BNVBH6Q1kI+93WxxEtFvQmHK5urBKbuHqJ8tg6T9MsjqY9QrIp70KM2p42jAbKt1ih
ysCLqlJAHBIVfgV1ymVTQISTVATbYasgJjs4Y9j4UW3M3FVqUhWj8NSEAiGngeVkCSNg+/6JMweJ
MkZ5gIlcP+TpMU2odKfwU6n1iZ+otCtqFQmk8mQWNQGzGvhulqnbmWrOoAu1utK7OqAdSrZryA2c
0Kthgv4U1nHo/9078AfHEw4ai0EtNpGQBH/cSMrrjspmFp1y3RSHWRqFV1lhDLt+GnLEpt1A40ZE
58GsFTpgNYoOm+pAaTJrb+cAz2NYKGiiXaNsjTMv1NWtqHo1Z/W1H2LpXScnRDFSAtYajFlKkZ5p
bxhG/vQbsETLlmaQ2ckMzRuDXj81ID1VtlxldbEQt1vlzkxEdReRnb4snQveHEF5oJYNq0HctWna
B0MTC5qVST9oYaTu5k6bPrba6B4P9gz1ZEnh995KryE5HJ8lyaxcQ5ri13kQsqem6RsODmX1lf3q
4CB7hUQYlaRTBaf5TcZC0jjj0IeS/cOyVWqh8MMmpDdVLERkpePQIaPyxLOwoBEggiFsOt3N9OpN
h/l6pds7IRmehAoNbxvzXvj3P7mEhrYd0qqIpOvWHUql3ryUEEOzVjKZvCxrJBxzydjIrnKljCqg
UCYQFdrVs21NsBYTglNlPUIjpNpN8ylPQMcyc1qVQZ03rCYdMgdst7b0A/mk7dPf17P2x/s3dHk1
vjFyW71xOdGrg/N0i3SttCqY2T+vYVVrrq1OxmErOMB2/Bj5MCgEm6cTS1KwdfkKBlAXIPwkGcbX
qJKDqWz1V7mhhFH92Cmr17Lv011pvTrN0OzmMZxdKw7JyWoXhjEwscYrU1GiJlTKYES5e4wEUXUD
rLrfkLfvz6X9RmjN79Ecmi0DtmCEwDDFrKUbe1mYG6U5WrV+hQGi50NlfD+mTA9bG+Gt1tteYkiq
DsCBcsxquw2cpJoItwo2pV0Jfxz043LURJyeSwfTRYZydCzjb6bxdetH5M4WbwT8bff16yKzuWvZ
UjQbgNa5jXQHyVTzzla1a0NKQFAnhLEKbPPoTJ80uBs37FBTG5qzj9S636XMiQhGCcYsT5COzebL
JvyY+U+PpQpPaegZA+gwWh2j/dbMNQYKn3bVlhih7P3wjGxtZasUvLVEhf1RwgsFD+Ewa/9qWA2h
lwqI2t+X4x/f0BrXIDO4DlH+bYaE0KHe4wICpWWT94wEMdVcLV/VtCa3YliYWbPaQtMxDGynOcmS
Pu4ihZkErSEKVzXreC9PIzALmx66WKv2tiJoE7OC8uq+kyHayuEpeziQv9+79vumxFsitVLB0MJw
pFvzIllElVlK+KnxbF9kkQAyNknu5TMxKH2+QjX9WFwyjVa0SzoRRKnlOTq5/JuJMBK9n8oNwayS
bFzSlgjygro2hHdDmZjTu+Tau6XQP1ZV/R1plQFXh6uwxIO9w+TP4IsVL2A4SHIUOG/a0TltRejf
f+QfzKS2bKg4Ig1ZMwxyBn7d79aEjzGSEhX5dwfastT9RyVnfjYOqg7SVw/P+uCr0SluVfshWg33
seUJ6Lu9WCrklX3WnJrOMPxRTt5H6RpIXaBwLnt7emMt/eGQsHkP66bGx8MY1JujWpIHBSYE91eS
8wlnPY8MM9yAtsIOXXbt6iTpnHZqPffsd5DhjlHmfkTkqPfGQ/vdDsmdMPzIIaGAKCr7xiY9qrW6
SEOOD01BPBdPyffOabU7bVe1muwbOYOYemtpj1oCiA21dM44kOviuG3/ZmtLLo9NvOELVn/f+m0Z
cyarldnhjn47oAxHFg6Pkl1lsAB8i1VmjFBZmZLlgPTedLdPTSktH82+TuU51kR66HxdBpzvHDdf
RY/FEX9f5gupJ3qhtvYkNUx3aoNiUsj2dyzr2EWoQ96oYG4HspB8YCvYtXmrayyJKd+cWhR5wpDH
1ryuen9ku6dBRn7vVPjctq/JHugMahzX8M7ONwEbrFSJ/gNazdv+Saxe+VzI/3ldwn1ZFg6stTDR
bg8YvNwSw0Uz47p9jKpVYWexlO/TojNZtMO3oa+xJpVUQ42vct0N41NKmv+/r7g/7aOc5wRjrFsp
T+t27TcKMfFQL9d8See9JnHiptoxpSiDcicOgw5t3lXQ19OSUeWvwlhBNefAnHso5azALshWtrAT
38WRNOzT0FAx4Vd3G1Jh1COHiLBI67beyiv9Q3Vqc+e05qZC3IFi3rxbjThAahHTvJp6rZ6tenzN
S+HYbig3mICoMQhogoqKiy/lJMfn0Mac044qGAKhSxKahkdmGyq4MPjHZdZ1EvDycY9oUj9k/YdC
FTqmrHAM2lp5Kh2aVynt5dPqbfvP3wEP3tBZnyp75W1pVelaIUWaZV9j2ZGI9JOG5741323VUxkX
r6MdX+ORKBp9VvfQD9Yuk2GLxJ0YMZRsnfSPnCQxHEoPNxg2UzOb7sezhbllnLLw3d/v+DbTc/2s
6I4t0pLIS1o1b79u7t0kdCD03rhuYsnBQBupZ+BF7Zzs0JRAbC8mWZbgEEZVXLfFK0f6XWGAi9la
r3mOPKf3epId4Tiz4O93t6V63lRBOC3ZRXWVcUgo/X+9u76vhLmkevKwaTVFCCGJekALpJzLOzP9
1mQhzTEtUftNMj7VZXzYdoPQml9gEMe7ntiFp8pUXlW0PqfGfEReOiLy7KVLWxmTJ4OAyyEVd0fa
Hpf6Qfe1JLC1TAN8lCyG8glSXlcDTOZ0XyhlS3fJMnVV3ARjYu0TpbeP1iqq+/uP/0Mywpp0yeQ+
cqsZRX+bRpAboy5NVZcCWnM+yHb0XOK0BDFQdQYUonmI5f693UTx2V7U8LiRH3mmOw9R+ka+Cxst
D/rmRTCKxCQJyuJ+KDB+fRGoYEd9adX4YaurItDxY1WQ5SGE12clOVSAzY0GhsWAgWtbKtQJRRVT
ySV3U2VjTMIKM5gK+Xzy6otM8dN0H0O+RbSzjxWh60g/JsLXycqvzDEwERbutj8WDaGc0hVxQHkB
XdYl70odMNcahuWiSIPtzYmVeVsVL2a7B1tFNpxV2rO2irNb5j3XizkTioZlp08GsPlwcmPZ6nDV
gTjIkDITW56UEU6JZU41lpci1j5te0lpZp/zpASQaJS7vBXKfRwVvlb3kueUrYZbhaFkWX+2FPG5
H+jmehgAd0NRZB2LVVp/cMwZD26CinYhUMLN4sJ8nEbrBTgF+WR6jbqp+Frq+VVCiUuz1IKxlhcs
ksSHl/ZuU/KnHU7bVK99RkmFcCi9AkS2RJfCst9Fw0AJz5uDxkCSXGBSPlb4STEJV8kJkd13Q27I
aAxpRJ34a1KOxn84oGndQtYxg/imiaST9duTGSdHhg+PdbohsErh3BekX3t5rH615Ql1UzYD0ijz
fNz45G0Psfu2OQ6IBd74Ztbe+2adOtSoKpGGKsMNb1MoIgfWFko9eZiiuHCVcjaDzbtfjfIJH9Fw
2G5hi3L5puJP3NOw1h6z745OsTxPwLl+03a7MMNzihNneaNh+D1DlWfFMAObaQYYgn9DMQaj1cqx
MchAAn0FAfKiolU/NgW2xb6qmxdlCYN4Qk5fkAh50BbU4THnbaUn5AJBU3qVrf0Td1g4YlEpXp/G
R2tI3yxqthSfX58jw4c5i0kjI21Ks2823nkInUGMUf4Qm9IFWYm4SOsfljI/tLKJ3o1TqzYEN6s3
0jlGvoGVo/ZUBpl4jTNbdxj98L8qcyDnXec5PeGNW4G0Leit0ZSIC3KNgegPGUWnMbfETuS9+mot
o36nYdF7NAhTzBwC39XKDCJz1lxzTsidL5OXwinss9U2X51S+6Zwru9lrcmC6sEcnjSkKEEVLtFd
bqrPk0b7O1b0GrrUItoeMkqhlsUxA2bmbpNI2Dob3T5qKKo9Bbn1kQ8+T/rqaPbdy6a8r3Qcq1Id
Ic4ZEA/U6XtFQEZmOKyRPzfVXWOIvaU545ESj1kbaT6AAXZYsqoqPAPAfyP1Id436SR2cN6wKrHZ
3MX1eI/TnocwdeKdUBGWqk5K4mWF/7jGCmHYk3Y3tuBbEkGtDz2szz6X5mq3sEX7q5lxyrtDWT00
sjmdbHTuflqXl1EgB85TDIuLU6duP87LvV5k56br+sMQD+lO5xJuOlnK6wYiV0Om31XGw5CU0i6x
2vaoGPOnvEVlOa2pD0XVdm5TZMDJCSZLZYq1k904j7NcnuYU2HnO68eN7JhG7aOs9hChefQ8L6+L
HJLkkznnNbbdo9SAThzUI6jWfjMbC8Q5fg3VOKpiDCJjmbGZ6zKqpaiCdQlPdhKZX9UEPdzyVlKw
+nvzDqCoEDJrE1u4wqK/nmnRKHS461w8RLEEEq5l+llWZ/pE/TLBc5y6uDZce9bPkBHqVUS1jFrN
wbihm9EuESa0cJOp+5Ix6HEhPTlL6MGILfsE5tknqsy1RtjFNza43/tKosZkGktmJfJ9Gjd4ltnl
9ZJLaf0AotsBtFeXmiij86zMqBkVMpcNpHdeXSboEVAv65WMc4VTCk0qSXbNe9XotPdzEr//+31p
a534y4YBxULolE0NyUQtZjX9+jBjNKF5AS/8SMwhMjW7ddXQaXZmK53gstF0Of2DlAl3+56GrIHx
VDFKrjhIvP5h5dXB1KvXnH1kJ69JK7SpCvRb1J63/wotV3EgRS1GILBGCIVWGPQZ9HNeYAaM9B3C
igS+ViVAI2nemYNORoKJDCnM611HWg+ilHmTriv35mJQL4bAkwoBT280AYp1m0GjQ59ZZE+DRFAu
/VYsWfD8ldHP/XUDzrbiv5qNA/0802nHIbDr2dlJnfjQd2hGPGAv+xJV8FybWb4sUF60VvLYN26t
PHbsuk5ivjBd/QcQtwChnmInum6lmKx/EHrXHbbNNQ7haZWafSBMWwaulyaqacuYTh1VsI8Hp7gT
n8dQOm/l7GDEkHNWg9balihbynjCiIsI3EB8derC4o4IwX0PZfZEKYcXMiWBcu5yZBpdaV1zmjC9
7A6oWc37YTQjv1yiL6M6T0+zar1sqSuz/GkcugtaQMcrjB6OOxcfVU3/ohl4/YguZIhrtgSqiPrd
ZvxKrQ4gRJswbAzUakVvlACfwmdImDjGmv3cREgWNeSD3mzPaBVsbd+Wo+dUJ0VSPRpA+f22Pgqn
Lne03u9TaP5scJRjkug1+jcWyUYUmLp0VCFk7rZKb54aFDh9c7FA6bJqhm6MrUdIwvzAD0h2dZ9A
1tR3soVyvG1mLRB58k2yniNNO7UISchZ0rDIr2yxaAu4RT0oO6JazdLKfKPO4p2FIw7OvyXV00HW
r02jq8aVN0ajdm3biJg2E5FcNmQ7e8132f6WWq06aOSmvm4/ag6pGqOSwSElMrWiZPUPnVo/JaSV
rS2agi6NepSBLJk9fcbbVAVRh5pGbQrHJQzaQ3afHDdZhW5Hq3Iqt2Xut+asoXhDo4uYZZrzi06c
9UFO4qfJipUj6dYE3agPqtLre6vp3vV9c9j61Ngwn1WSxZ+H5BuKDXlnF6Z+xCKKm6bke476i6QL
MvOm8loS80zASX4p8bqdS/UtgOi2RQGH1S3FIdXPJIfsN8TccMZyTpVGvob9GB9ai9jTJUPN2BrM
jpkMPMVa3N43ChmFHFHjwc5b/Ud59+/RCg8/9rubWQ43//h/nkXB/26nNfwy5eF/N/1h/02scxPa
27/q/8PBDzqn0F/mPjTJf10+l9nnn6c+rP+XH0MfbOVfnBpEupqgVgaTPTjyfgx9sJx/YeegLGeA
A1Mc1/EN/3fog/MvmxFVzAYkzoaudJsH8e+hD8a/HIXCGqyQOF2QMP6+/2Dow00XzhFLWByoHvOw
1nRC2Vg7jp/YvnEZ5aqcyj5g6X+odhPjYOdd9oAxyCMb8j873tcDXVeJ0YPwwaBE0PcNHJMYhBEU
lt4EdTD4xCXfzV5yaPf6g/K4Du8Z7rOd9Z/hDL9d07kBDus4FWqa40SyriMz8gSTzoy94tF1MJa+
f+t05D3/VCj8frUbJEENy6hrCq4WH+19dohOjtf6xolN2n/7ef5alWwX01ZsdlsqIPE3L89OTKdt
rbkO0mN0yE4/pqerh7eG02yl4v9UP9t1mC4mqyAjkKOsuV8XSZFGPQbytg5GT/YWH6EaQg2P+Fef
ObKP86F+A8i/ITp+v+BNudU0Ma6PRBdcEO7lpd8zn46rJR//F9OP1r/rbz/uZk2WVp3LqaOhtRNu
jgwpcUs/30leeU53SBOZKmXSwzDREIXl/s1Huz66v1z9lggNsahZBh6FYJ3Op3vMemAWX+umzMlF
urBOR35MruPhrXFWN3D6b09465B/+u7J/EZYOSRVYN7Ze8Unrk7rEAv5g5tzWc1T3kd3rV8f8yA+
xb1v+OUlvft/+VqA86n32etMMg3XduCnu5jJc2ICEb9+2Ck7Naj33Svc2mUJil37+taq0m9iMn/8
aBtiSCNfmkTjLef5p8tVebaoiZISPtFix0KHLkenosjEPpLU6thPlVIiBLLix5p2EN8hgaPkNKBg
sslVNBKVZBxCHP6J0iJ7MdDjHZO0X9BvNUv3qDJtD/g2bpPjPGnGc6FnIzbNvq4OaKnxEGdI1WmA
i0BdKvnT3Oi0BkaOIsburIveiHRfGKs4ujEHobtFJxmXTO3i5JBVRf2Pha1cD/pYGYkwpC4NSaBh
hAUtW4OhFdtWslushCCyXFGy15kfFIQEbJWuqs4mutoFrlAtOhvvnhI1mM+SrKgQWS72Y5KbjLlZ
iPq7MzrgRmKrC/EPcqTmvk0IoYCVJXiDQs6fplA8ikLRPmtyXEXHHvDs24IjrScrh6isfWYSPhYY
SzEQhVoMmG6ymY7YJyonrt9HBSfeXrbaYTwbM1NFghktSUbqMzs0Uwvn8BCCCVluK6CUvXFQjX2c
tYjiiZa/lp1j6m6ZtEhfh0qyHotJJi5IRbEcyKPcEMghJiIPQSNbHJozQHaSWOpLKOiVHkiRjD8m
oo+w7cwEtrhWqM3rwJcSjBf4N/kwpnp/aSxl+qTpSUmTpol3IdGpz70x5tiOzIZIpqXXH8B5l2u6
ZNEzVWN+WEcF7wsxWUE917mOdaxkbbWENmEJJqqyz8zuNDt55pFXL6CKGTCSIZDzKhwyfsJ6DFQS
gTykg8lFr8yWtgNhZ9ng0+v1HqHJ6glZH6CPP7h5XucRPSKTr64p+UCXtJdg0QWhcHCTll/1BMSE
Rrs8h3M07euao0iGv3jVExS/bj+H9IyaOlToK8LRko/NkAnMoBjAL7VtThmco5SPO6UtKgJDxGjs
EjL6la9kKmumr2Tw3W6oybWBCLmXrO/tzAvhDbdT1L+U3I310hNeXLrobiv6M5yWOFN0ucj9bsrn
0odQXPJdP9o1vr26X5Du584eCxUuudaxiKlHwiMCI5W6x5zF+6mcKzK+OsYS1BA9Ozow7MJZZdv/
OHmHm5i4DmJmmxZzOZ5ba1ckJo7WEVHXi1Rhfr2rSpAXn697tVbiX581NKcq2aNXO1zdbKaNa6+I
EmIUyG9AFhwjNrFHryX8ItB4bnu5FgRMKHraawdbayp7n5IzpJPHVxnuIFlWoDep/hRpGHbdSsKy
2pVpdKdninYNZ0ZXE4qu+lh3mTRvO6TzZmhn6e3J4gUbaBqJbBc5D+ddoWQNbhTy+tqorvFjDjS7
E9lLQk2qD4lWhLo7mJoSNNDgwdCl+ZouVJ7z/nssPZDev8jqndNbuA7LujkkYz8oT7EZm0Q5Y05s
vHJwDtkgIdmvSZrOPVlu5wtTKSzy/CcTuEXWYwTS2BWRdJrm8xIrWuFiC3b2ziRfpKVKM1cbo6Lx
BltrJy/mu8ceBDL0jHVdO0WIbgIDVcUJWz7aU4n9jZy0qLw4BgjBXHbTP7UWyv7iKKOLbhrnEUEX
ZRfwXTa43Bxb8qlpwsw36yLDgbXoY3JYkinLvaYS+gMoQPOuFJj++05rcWU3PAQVQMIhHpqZyH5R
l5W4FrXWkCDdSEQulIYyBmXuFHXQNnnI6m7w5Gp1BpI+aLrkU/pAJFdGp7L7kMQkPE2tUpI9kBI+
JxahUORXjJXvJGTIxGbY+eCFYzBjD945jqQhMzIe5w53HWM2m70Wx+WJUQz9x3SSpjspYc4sMbQF
0zAXvjPCbP2Ywg6jlvyMgKL4NJNS49dtO56sChlFR4ZBPY6Gt/Bx+ZWF7xacFMF53theWCImbUqx
7Ccnf9SyFZguFPuYwgOeJ6d6bufI9lo62qSyTb9S7JPdGR8rrSEGXhO1F2bghT5OdLEbU3UVntt8
8HJhn2RzwGaelsZjqAvYJhN92ZehKPuH2Em7U5o67VnThU5KA5F7GbDFQ0lyCgM86iVAbtV5IHIf
JiWc2bOBaIyxZuxtyWQU/OTS04Cw+/uaPedLivN9UYhqB5Ml6weR7VNfDIjlyLdNvAQvIyOtwFAY
kje5oc17m0LFfhJ1n7rNFL6D9UCy3iZuH9dPKk59wlsJQ4jxwXiGHtknZZKIWrTrRQrGiqhURS2Q
tBo8eNPmtQzJojW4t0pQKBledHDHIrG+hfOa7jjVzbsBdfXBXhX5uS6RArdIMRA7usivk96F54LD
95/Qap3pYQkJ2HrUI3JtL3kyFMTPY97eEyr3oKe4IJE85jw4t9S0ceZcyJt7tCiVn+EHC0Y8d8Ew
8P2XzswwPTGhRF2GgcCjqXzP1rp6kjmhknbOPDVEg+1kY7uboPt3iT1czTnOQWybR3OG0rGAZE4N
oaieao+QP6TxgXyA+w+xnn1P+I7uGdpL/uVgzGymqFH+6UErHpNGC1+sdClfMzxBBwCT1hsGtWOL
ty1Xq9uGzBDcAugmbOIWtOoBM9+IWLlJ73GILGc0njHpZWU/SxcRzyGRSU5HKNYopUhF86l67YYy
vk9z9mSCrDJMhYaTN3d1X5cPc2NGzs50TOKYM4lkq67p6dLCJp4PDLnLsKGkutgzwBJoXVT1aUmr
/J9mnnGqDDUq9wv5wGTziZpjyAiJ8bEke5dEJKiBVJZBrHTtdBi0KrmfGVoY/NTs/xsT+a/yf8Ym
/t5BEwj/c1F5ox9bWDJll229yhgsfu4jXxxc3a2P5EaetYe/X+5P3crPV7tpxXQk2aVSk1qi9u9C
wEwl/Cx14UHVvzj1Qxm9pQ7/Y+tHw6eqdO3wZPbN9YBDWxYqJfM68N36stboxLy7FTpEr6GBfqsx
+fMFuY65jn7WdfmGtsjGsoxFPdRABMtO90pfeOCAmQfRfdQPjPp784q/t2CGTEMAIkEBqRPz/2sT
IvXlJFQk+UAgMFPlnfFafws/6v4QEB3o5+8JA821Hfj+x7ewiU0w82v3x6VBhpxVf+8YG4fzU0MC
KmNXRZVQZVz7l4EmPv6Q7xh4u4dr30+HL2gJLms3Nr0nh5soXR/+8MFJ3oJI1mf6t9tYQY2fbqOo
5LKaYoOQYVTBqo+Am4m3rc+Op6I791WXE/mNa/5KIqytGDpGKkagLMajK7e/3Bq1qcr6HgIVYw7z
EAMzTB+7dn4Zrf7L3z+ZtYm8+XXrTCHUV2iJeaQ37zezJlvX2m4ODEt8mM3kFOKHZe9++vtl/vCL
nBWuM1HyIOe5VfBnBhW/XYQTOXShGyWNHybnVsr2FYKMv1/pDz+IeYzM7AMIhArd9GY/va4ezXRK
gPQcdMaXojhbKS9o3v/9GvrvD81Z4TrkSfgArNvOfFqS3NbVaQ4W5Bih/L1o37jADT+5rYBfrnCz
b454beH4uMLoRe8aX9nhNHxXFG6Dz+gwHeB4cze/74td+KHzkl1/roO3pv1sn/bN0vjlHm6WhujK
nAQq7kHfg/tQMcxBEUSPzcfUX6GfISBTmIAL59vbE9n/cG4Yv1z7BuMiv1JE6IrmgPF2MJkAkygq
993nyJNdopu8v7/Pzcbz60+1ZBLJmONp81q1jeH8adFw9Gq9mMr/Ju27luRGki1/Za2fF7PQ4tqd
+wCZmaU1yRdYsaoY0Fp//Z4ozjaRkdiMZveY9RhpJMsRysPD/fg5hdcf8lf1B7konw2IaqGlwwW9
l9vsMjAAYTv5CL2IM+MTeNme02wlvgASWkhZ64ARsn7WnEHkVSW4kMUD2Sm7NOh91c8O/e78SDcm
9tgOM7Hq3I66FcFOttf84SHy6eWhHFQ/8eIbrnj6acL32BqTPgw7KMGpBNZGZ3KXSzqXk51dzL7i
Jd+4G/bUUxsiOlZNOoPoHGczvhbefzOoPVHPD8Jgukw94kF9GTQAwRCgFH4TXf3+ZCq0u0SBj9RQ
I2CGp46gkux1AwKo2Ct4GILc0g5d1Q5v+tt5l7+cN3fq2Yy1tU9hq9UmjdMEZDAqrJXGRS6/oAeH
pP9wRJ9NDysbkYhEdvVzRMBkXLTBsEsvod3gyLvxwuQcu1M3ejwg5maNokRChywGlCw/0lx/ykfj
4/yUbeTKj03QLbMaT19H+RCCqtCbD+CQ9aeL1o/uQeWDS5sbKp1Gn8e26HDXtqbF0PsMtoBqcpC/
dCaQT82BBv5vD+mpZ4KYEO1eQ+VLlQ9CUW66nDefdAOtPgA3Bl6UNT5gghCMnbxHo107KD47oq+i
QZ6a54YqWw7laFcyN1UkzDIaALGItPxBR91/0Oz87Jt+8o3nvraOAIqCqJApmiHCUR+PcJoauYSw
FEYInmszv9fj+3HUORHE1jSujTDrWOUykcsSRrLwCfy22fyVsymPq9X0codm7moUzDqh40JHmzwM
0JgaiHv3TbiKduJO5zTAbW3ItR1maeAg1QjJU2z+4kEfL60Uz/dKcsb51tSQjJByTtSyedrWBpmI
oY16okpgWsdeALm2g1D5oF0bgXBAmxNnbFxbzEXWL3MSVSMGZ/V2GIAe+MFyUrQSO+Au82qO62U6
UD6XTEUvK3YdwmQaXR5vvLLoulhvLNRiwMBc2uIz1FsOxYt1BQbB2/omeV28LjD2nI2ysd2PrDI7
MQelUT6NJliJPMlH7OUlyk5T9sjpG44RgK0smAYkJIJQ3p23vBUQ4XkpoeoNiJwqsTdbnkzovp5h
WQ3ILkzfQYIgKEhu6nf6QXXau+gmdaLn+JY4Ex5pdtE9Dc1rccedgWOc3s95X30He+d1c6K2QoPv
oN4Fhu3pxfBEhA/C7d8JH9ZjPrn7hJbI0Yw17lFXlXzdST0MM5gc025v0xuevdMnEcpS6BLUgJuW
ITjIFMPTqpCmqY+gvAWVP+jQPZHuMS1aWx3QH3Z+OU9NQaCV9k/hMQl8/2eX3+piAJHIgBwoOn6J
pfkJCgxm7Ilxtm8Nbu/bacR3ZIptmM9LAyxLilZ5aCuGPFixl/Kd6KKQ6VcgXg2Nm1j0o/5C6N6M
gXNcTv32sWlmQivRHJI6xCgBKjSQIUXROlRGTszCmcrP0vFqKlFXJGILSkBPrGJXndHZ1RNovmdg
WyvB0X1+3U7P//GIGK9jhSKggSGMKQDzdT0qjp7SfztvgzdrjI+Rshj1jB6zhmbFHUF2NFlazpxt
ZHKOx8FceBFeNllPN8VcOaA4syCSZhc+Xo97xW9xSYAJxQFp/a54xuLptnIH+RdPeiqu5N+/NY6/
hLkSM5IrFQj+ob+2j3flXeSmjhZAi/GG/6LjLR5zGWbLtGiDAT2juf7IwDgY5e9IjLvnV4+3HZlb
sG4EqVVoL39UfhVSkIwTpH0/s81fzhvibRPmqRMVyRCjlw6j0a0dkImPWTw//iMTrK+HnghA7vT8
FpH0rIv11WzkHKDgxigMpBKRWUPToYFE1PE1ngJhWTVSAW7/DhBBFHevplLzzw9jI0mLBK0MjgjE
ebqMzNqxkXmIQMbe1y1ubfPOPEBaDNkLD9nKx/Y9deMbgdeEQxf5OHtxbJD65JVPKsswD/MJBhtX
PoRB94jnhRd+TZGKxkEKomvRzd3oG2qqv5+oPLbMOCglFPoMWo8tOLCeqDJo1hvw8RB8Gr+en1Sm
TZQGAiZSM5poaMgG08vseIzAWoQmaI7AdOCMHkJ+dFg+gI1cD6Kvy6XxJUJWNnQ7gFqdxXAvs2vJ
G/3uVTjwUyj03DKzffQljAuB9J4FKTIVXwKWb/SX4iMm7ZD2xouoTgmAA8vvnwtkgWWTZhtFunuP
h26CEVaJGgNZYOtaJZGdtK/nJ5fp8v85uQqa/BGLWLTfkplcsPijIqWHrScGkDw23hR/eIQogU+u
pPs06GxEeugOPgD4fFNcQWrlb5in6Rp0R6EdVWdzX1aYSQmp0+4zzDVuZq8+iMRJD5GP8nfloZVB
OfT7AtggF8b5eK+tE0vxwxR/iWATL7PjGZZQPQcdZtXRTCeaYJxpJ38dHCsoXUy3BFyNw0sW0J/I
bqKVRRZ3mctiGILTE3X9xgCdDsAz3V2qPYM4utSvJ+tLZfIsMv3/Pxd5bZJxS4UhVQUY/TsvzclL
QUBEKabvsa6C/TI+VNBxQ5X9Wi+ewgSy9WVG7IK8ofbqWWCXi6oglfRrTOC8gzpdUM9goPjfxSS0
6MjDKBZUMgnUai1uiW3Dt2FpAH2Cw8YDjK1PJFB2y2q97gCCKx6hogBElCXCoQLW7SgH5dvoEicB
NYqvqX8lp7MRzppot0F/tIG9AZay450xhFoIAZep87p6em0j+aESmyC02mvoQL+D/A0YHqG+BtEn
UpvgUlGW9FoH/fX5A7K1WTTZovcW/lPYcoNA5G4BI1eHS/4G1eIU01CWrzJaH0ak5yAw2wLScN7k
RvCCcf8yyTi5KhMH1ZQXrGyD/Ok1UvHOUvHure3J/WWEmdxoqkH51ImdJwflK+S7dlCns8fYxtkH
Hph3ADYyVagjrsbExEqwpZRyAXOZZVd76t+K752tBMpB8lI/9M7P4NY1sbbG+BSijGmPtwIWTZq/
DBW5BnvmSwupRwjEZpzVYlpLf55tWrnASVGpUeaKmIQC2uJp33oAoj6m9zIKNeld+gHV1eU+vwRO
Frk/QBBAEQ+oU3B+oJuOZW2cBl2r8AP0kcAhEBinV7MVoSPLhUQ2ZMXuCrfZg3jPpTezbjeLU+ZQ
2LVNv6gcA+ocPi8FunFSkKRB9cQ0oUWPq+T4U8APJ1oAmLZw5PFO2kH3OwD+cccb8kYYeWSGCbjG
RUKv6AgzWvcwKrWtggP6/KRuxPXU2en4H/jKDDbcAWs+1OXGBRagXa22vS2Rm0YEYJVwDuGGfz0y
xBx0sDWWuVGLiODQEGsYe3kxL7q2eTCjoCB+UnLMbc7calzMkbeiDrHMjHGNufZeFvkualUOCGTD
dUGnSwKBFhw3ggnGBFrDIE0uIVwCkekjGKCDqJr9tlk4T4ltM5+dfiJ4oFinDLaVSq9KufVqUb9X
JsCmh3hndV/P74PN+frZT/hphVmeUbVCtaIIAEtqLi0B8NJIBIvaPzPCzBho5qBPZUqtl+MSNY2n
uN+fN7Dln7AmvyaLcb0o2EeNXsJC56KLYH5OLxY73L/hyg6Ww892k36f2FXAe6BspIlRLVhZZtyw
IY1QmZFg+Wd5onXIIfQNRHbzTud4fIZP5dMLr21pTDONDtU69CR92lK+pOA/Bwwdvk++RbE+uS9q
R/fryB5f5Ovi7fwEb55i1K4RQBtIJn4GuCsXHEHALJpA3uoRArB6kV/HUuyp4/yYCrWTlwD/5r3E
jds3jwD4z0BpoJpAkTDeFhJIoIZe8GwAEYEN8Sq0LWl+f6XfopsVfRJgi+X3hGweCIoHAvBCO62T
SwOajdEN2Hq9RPaiDFB4m3PO3Od7gwnOLcDW/rTB7NYyUWJSQkMacUmz7y5R2LWrB5CsoL4weIpT
eFUAmiEuBGBzOi1ZBHkF8Hzg5jm+vIgltrhYrNabJQDEJUj1gN44H9u/c9pXZhiXUhoZlITRG+UJ
y4sI4CRBe+/53ShtLhK6MXW08yrQTGTCEXCPDW0j4FJp3GJvlXbll0FxMRwWxzqYuyogrva3PMzK
JP2k1QkgURLXaF9pveTSehi6wAxkjxzEW9r2BQk46QBtunvJSzzB5bXObK/br9Ey6wZW71JRM4x2
WK4L+a1Svpba0/kZ3QwHVqNj1oy09ShIBkxAfdiBjorTSK9pmaAtIjyct7S5dpTNUMTiIeXC5gKS
xihAeAtXogbi+GQe0gMF+6SZvziNuAvt3AVA/zvHKL1h2BMHyBvFa+H/0UR3vHoy+i+sFM9gr/Nn
EFLatW7roDPw26DbiZPf9wjjsgN093wIH/LuiK3dCqoTC+UutJmqBmO8kwt0Z9QJ0g96exDaIobG
XcVx0Ft7ZG2D2Z5oX1HqUIvw3u8v2yEHT8oXoBI45257IKBDMxAx0rLd8Sw20iAh85hBhhoqkNkr
mUKOga1ECTzTLwvysQWxiTJtLnP6Gp8zO72AAELhhy6VHENnAG7VIkgEntGtzbE2yqyPKcyNaEUY
lqqJTlfND2GTY0MOdz0eNEKh2eC79tVO9BetvQkN5dnKpp2VV5CDLYqrqFCuwVV712Uz56hsr+mv
yWDW1JiFBE0w+C45eynHu0rsbbV/Pn8ytm0g7wDUJNypyIQvelMB0dFC/mpSP0BEfQtWwWBKeFkW
jhWJCVzAs5EIegkregENLat1LUl1AQTlrCTPDLM/y76V4m4WWm9KmqcIKvMxyGNsQKhqjqHtHfPn
rH1mAlaXQakI0kJCGFLyBUxT0otuqiifQ3mZRMVFHLe8PXo6MstA2zngg2BVhpIAs0UbotWgex5m
DxpAkBsKFsgLVurL7+4FGMGDRgSzCEg02Tdhp6PvshLF2UMbnK83NfQLInvSOCWy07mjVgAEBvQY
VKGsE6nRqhmPFZCXkJx3orl2jREkFmiJmOMZ3TV358dE9++x4z+2xjgUNPiCUUmANXnqob/62giQ
pplMp4RIiiSqboaXQvXjvM1TNwmbhiyCWQBC2zp7ptqaUA6bBdrh0MSIwIbUc2Fnp/f1kQn2QFF6
pdCKwYAVqr5iBgtUP5128SAx6zcX4FnvDmidhMzIY8SH7dIpY6YUwThY30BtBGJHSpywjoQE1cjJ
MpoUOty5RuOq3nJheN0P6Bm1SLnwYAwbbzvLwlubVtTAEiyyNTUSD6Cbi9rZg/CO+E27wTvVpyXd
7gCBQJD9QQ3XEV39e4awmRd6bTzvYJyyflDsLuW1PR5sNyDSRGPr7GGdnXTqgkkdHsFKvwc3JFrJ
riFC9wHtv30/CC/Ajt2f30kbu9fCbagZNJw2dHboS1hJGY7L4qlkdDQ0qRHlUa17UEOCKXyGvGol
++ii5Hi3DTASMny/zLLvzL5UoBRmReDOAWUW+vLf27vamb4XF9rg9q7+hSS22dlZsCgcy/LJvtYB
H9FATQGIsoWlps5j5VhN3P7GWKAXAgD+YHaSq84vcVhf013m1nj4QRugu1DdGOINB+IAnY6GedHX
ffSMirbGSfSczgPzNcw7LW2BwUhGFe+xN+PG+NJe5zvI4E32YtjLnQ5VPgfEYbNo87KMJw6Escts
ukZqEh1qo7MnCGDtGQUvV3gZ3fMmcKyOJxqd2EIOJWF4YbLYnflgocHs/N49jeWORoFWm2MTaCgf
OyO30Ix4kHyIKe8UYov75e4nsKz7KvKu/9P8CLVIby5LB6f4SVJTmsEuGxGDeqbyGe/a1qk/8kOE
5PDkTF5b2eFLE/Df1dv7ZGWX7urVrtUsocqQOEE7zSHeGWiK/RZ71fextxFS+skBsQ5eFdA6d//O
DK/sMqdFUEFWVM/6jNMC0vYY/BW0cwO8utnz5HWOCKl757zJE4fEzDBzIqSBLG3fY6TJvttT8Pbo
R7vc58FwT30+Y4c5AR3Q8MhD0jvmoB4AlDtIl3VguoMDfgLtGo83IMYTO7pDFbPhIbA4Y2Tv1ry3
xDHsYVtUJqcIQS2Y7XNNCwwdpO9+rEy2wkPsnoR3x8P9vIVWGyhCO7EGwVBEXkbmZ13iJsj7IhHH
2zAnsRdjRz7eqEWkq+iPwoYxvy24tks7alz9QC6UHcqekNIAiCS0wFwLjKvAbYL5nLijwIGxzgSx
YzgNXS/DerIvrwt/2PV+cQ15Tm6i6zTHwFii3m81n4sMTSVlwHzSvonsHTpkOBmqKx1GV/cboIW5
R5H6S3ZseBYDTYsGGxDzMc6uQFc8UJCI+absSaxkd9CsYDZw/sHCEXXfqiF2GgL8eqRwTuTW1lkb
ZpY0yzRECSWC9hTXs3nI+teJF4XwTDDrFvZtXiiTgMdHOOw7Ocm/aPVF2CTj+3nncpJkxqqth8Ks
mgyaAzD9Iagd2rvFBKATZDBgHEx9ZX6QIfYwV/3X8xY376i1STr01UaRpjoWpBxbUqwc60Hxzdc2
EHAKjGUHdCk6bHmdYFyLzF0RRaYJ0iFsFAhueMoloLhQEMb9JDnWs3gpcpt66KSdbkxUBQDO/RRo
Oh5hBrRFWRoTMC9l7um57A+tGZyfxe398csEswVJlSsm9FjxGAGoo+wqR6suVIVDE84bB7MJ9SEK
o4yOI6zf2uw2hAL0PxsFs/vQlQQXPGJhQlQPdSPxVBXJp+XLeSu8YTAbbqjNpGv0EcsxDheK0Aw2
uHMqzlC2bjCQKP655sweE1Srr1P6xK5LIPb6e9GE+vr0pGf34nLZjAgUUl6ovBW4r00yoYhGJl1a
4hldsW75KpZB+414H7U7ebmIFlJb3vG9PM8kE4tAJG6RiwKer5nAlVVGL1ANjC/R8BX7VWlwcnG8
dWMCEmipEWCxMT5JRZ9q95WSdpzfGZvR62oKDSYkrxQQSEFTafaiyzyztS/xbn4qoD95BW7qzqtl
e7wsfVD0Jfwi5uZUgqxYBZ3dZ17m2EmESFn0tYFdiRLttZA7VKr9HvwY7nzZD4BTIC/vwBfzu7s2
p3VlmH7Yyv8WpTxgSjDmUctcCZqAEJnmeKfTahu9Vix0+4LnEeIuOrM1dbNRcj3GwYagQ2xrqCO+
ar60S5237NUKIqhgfMKBeJ5+8xCuzDLbE80tuoEWF/Rwt/1hQOtKPV3oaXQzKIvdtopg5232PA/T
j/PbaHNGV2aZjZouiFiheYYQL9q3nYns5+j+IwvsPk3yCJjcBZulSlEnGjNnqp7OW+AtmcFEU3OW
z1pDTbSzXc728kUHOY7d3y0vzUUMMSu/3qORBXBGCJnwchCbNzSYL5AAAVgTv2BcdDXXZl3qmEEK
NwqhLwo+EbxeDcAB29wxXvmngGuSOQagSB+TpsEWpSDE6RF05ShAOPle8eQXifyFrspTTBUOhSqC
9xQNO9A/YYk+kjAtWyj40kHOXnlPYQv6ZRnIH9N38LJ9W2a7am3az6nfh4ZduUB92dbXhXNtbOZ7
1p9Bd/Pq/I+DWmcjTc+iKO0pLvGE8mBoBw2wXDUYbOtJl1DoD+3SzSFx5GrIZ0JK2JYD7UG8NuLr
LuZkpzefDkhqUhUrA5lwFt0jxomWpOg9QHmyLLxY9+OLDBWowa7d8KHtvDz2+KCDz9YDNkqzIOqF
FUEz1glLRg+ZziqtEYdml+Pd5COfCz1WJ92V17nX4r0SOqkNIjcKegP55xUAtG+02zd1QMs5P8wU
fu/xIJqnuU/sEYhQIv8JlBgoIplTmIOhi8rUI3eONlLtooQ5wHdsAGkOvIzXVgi5NsWEkNAdmECP
gDOXjfU+JHiVivldaii89vMtp7y2w0SRYyfMSdnhoGF3DXayr/aTubcgSQx4fxxUP4rX8laSAumH
9AyVXj5ElP78k3VeTSmz360Gxa9i/PQtiw/yyp8Zm95dFjy5K4fPPHEKSoUQJ1TSUHCxdHB9niSw
l7iqswoYXtpoGUErFGmUFnFZhFN9x8+FbVw/lBcZ+WPk62GQ2TOWCIWdVsMART2+EHLjm6hEPCWs
jc0iSRIVRwTbC8X1HzsNuSqjtBNhQ9LRfl5/n0SQGaf1HecSonuOWasjM8wFXqXyTPoQLlKAuuUB
wKOAfFPuoWPn6ANagHlH4LSJDSu1HhZzc+vgDkXSgvpCEH6huxk0/jeTC6mx58wdXiSw0oLE8jq6
sbzeBa/ZnaW56Rs/lbERC64/g5V6K1Oz1IpUx1G0UrsmulO2RQB6L1ees935Kd4esgoeHTTcy6iV
MUOuciDnFkrfIWs2zqQn7SgWpL6KHDAqe5EPmQE/34cgAIbIDyiqSxf52335cv4zNveTBhZciulE
XYu58I2irRfJok5BoAR3qoxeSD227Cg1fxfTSZd4ZYm556cmUkdC8GSpTSCZAbHpM5D1c17KW9EE
SmVAr6HzF0eQLaIMQzGifKDRt5jkL3vcoBfpVXOBFfRLnwgOb+du5b+PDDInBWRSZhtRg4NPdtDI
uSB3wGxcmigWCUF+k9R/Jfm9eTxXo2T2Tg1+SyW1YHR0UF5w8gOYu1ATpCCR8Tv3Ltxw3Kshosxw
7HPyjOJe6BAp0QxlYjHKXeg2HggD98BctpLDM0m92In7Qc0PglO0n5ClohC0tBtlMOl6Uvmokeu5
7O1JNe0uehj7979xAFammFtJE4jQEAum6mmxETNC/wm1xS5yzpvZuhsgaPLniJhzpkuJmUG+EudM
1G4MsX7JS50TUG5ed2sbzAmbCwhryZWCPKxPUAAC5NyvA8sDFoQ80i6Mmdc7s+kuV4NiLiNdSwUw
UmPuhlyEvtC3Zfg2R68aD8FGj9C53cAcsTwXNS0XYaYUzFvkfGO7knHBFpoXA4LS6+Mun3juedMv
AsJgQZzAQEGNCcpyfepkZYbN1modAWgdsIPakinZ57fFtr9a2WGCMiUnkzSWWLPwSVNAwpC5ENUQ
ngfPODT3+kXs82ijeANj97tpEE1PYLBOdHuwwOK05PYy8trSNzYjhJTQsyYrELDDe4IZWKN3c5MW
Gm37G59zvCHfaB1y8ageAZfJ4vR0UdUmBF+QBVahTsz4Q3EwJ3GQ0Q+k3YRB4YNHrUThk/IX0scB
9FigIMW5OLcH+MsmWyoTQJE6FbkEXJeEvmBtl18JzmzZioGmub/SYnW6cDImEoVdyhYJmglmQsNx
iiRFAvVvOQmgOAcHUQzo7bg/vyG3ZnJthdkeaayPeSbiEQ6FYlsUbpT4+bwBuhTHhxlUcBgASkVb
LEN6lEZgZZUG3Jf64WchTPZVvnLE6RVybIcZSFgmeIrUn3YmtxgcyAbhiQ1wKDJ7ow/1CKhwIGX/
F7oiNqbQgL4fuMso1MnUGVevTpEJ5nFsjNboyQEwPMMhphHbUGMJnSISoMLZ1TDdNyAJAk/8CP06
gTyAdDn1i7aqnywxW3ZmqQycO2hry9ILFTq5eBSdYgS6rI0WPdYpwjR5lL1lR9C/bqIlsPkrr6+N
FYDEggpQArqskH1kbofCgupmVDdwZZ1T7RW3rm3xa41s/Lv4oNoTAlphP0HTerQjPhfFxjaD9K6I
9it4BnAOMqdlakZchAuMa3Z4B6xO505uey/XyGjBx5aO4SWvzTN5jxaQLyJFz3Ozp3eWfGSf2X5K
lIbQLqxhP7xLswiAZDDpk/wLgcCtrIAqOpp//yqhJlXIeaMzAHEA+/zs1VgNq26AxwV+OAdfLmJC
VNcUjO9TVIcHiNjwSAizQTgKhwGBKBYMh6IbOuvTBFyV0KZqitayiRTtQ3QncIZ2GmdgZL8MsVnX
oUqzLi2yAQmo1BmL+tBY5qNRlYsNeneOf+IMik2/ggA6WcY6HTxBf7VG1UVDgC3y6h2bR2M1ICa6
qEolbeYFRiC35czlI1B2YNt+MIqXMK85p37DHR1NHnMSBCVPjc6iqzROtpyhzZGnYrw1ZdCQVqH6
SOsMnxntVSKzCQelVqMYGy99kI1bVejcoijc8/fG1pStjTBBYFQIlalCZ9jLmrsQyMepAzlyCgn2
EL/G789b23jWQZJZAU0wMqEq9FqYWTOimhhVRga0X5F7qKvYkWuCfBLMzD6NYPjJo+1J/GWQcRhh
XQGcUsJg0txZ1l20CPbc/zg/qq1ztB4U/YbVQtWmUammABulUrmxmN2JdeomefFNnBdOBmlr16FN
GJEtpk8/wYRkdd70MhhMvFpr74pGQQtD2f9DG8wpGsRcQZI2wgWjQd5B7pxZIJxdt+XGTcgDQSAI
8qAQ4DyesUa3CjwOMYwyVJwQkhujMVyK2avavQAJdpMMfIXg0/gIMcOfFlmiHjOJaqtZYLEo7R4y
ukCaCV7o1wKa6Wc3umicXuR26WxgzrDdV1aZu4Po0iBCfqUHmi6R3U8lqsSNgxpsfPv8iua+F0dz
QNCPaMGXODHnxtEGyBkRLWC+aNBjM2F6aBljVLSTl+VAn0yguYmK+h3yR7kzlSWWFzpNHKe4sa4W
AjQUuSi2+KSnP4GkUmRJIWTZrELbT1IWeUUaNdfFIhX7RdQSdygJ2Qmhxmts2Xjx4VYU0dUJLTr8
gs1QgYWuqeaETKAT6C5FbwTFhmuBJxgydK8DFIm5sJuNUAhTq8E1g+BGP4HkS7KWS5FQwyAJD10N
9Yywl209jA+Q5HiDenroRoP1Xi1QGzvvbzacAAhv8CIDLzmi28+pWPkbtRaADC3EyZuUHhFCXose
1N1DTtv7hucEuY2iAnmG7raTMISSRy5Km07QYtLdrqkCEFdehyE39b4BUqAEF+BLQecGaJBZnJvV
QrIQwjkUcqoeur3u1E6c2uYt5YssXVQwbsIX/sWwUYo6Nsu4OXPMFqGmZsUDpYAFQXhgeNRidOBF
rRswxWNbzLU3apOMDocG6Yi+Mu0pSoPFgNxGc1UJX7Ipd/qFPENh9qGQhd3v75X15DL3nwRx50zK
YNmovxih7HYQKT5vYeP2ozoLuNLhasDHz7xHjEXTZ92sUNITAIOUO/HQW8rdNBf5xdKi4nve2tbe
R+YDFyAKqigzM3etkoyNGctYtWqCpI44vLSywWsZPGUS1RWAviHkSYErENRkjOTKOJZRnNCSngma
IW+5hHhD6FY5gPrlof6Ir0ig2p9p4dgH/ukvlO9p8vf4PU8/AcJ2VGgUxTZmx6AZR4ZshgDMtaTV
9pjp2vUCWc9dJrfksh0n6aoOJTxGyk4KenkJ91U0Tb99S+Mb0CKDOJfmFdiHiJwZaWHJOQ4mpJAd
RUU6YYx9FQBfCNRArBbCU1NWc4xuOPIjq+yrpBzENkFvMmr3dg/5FSRjRGhTqrYRzPvmivgax+Dp
/j22x9zRUmOExYJOS6+eVTdHX6HTQlAIoB5DtjMTWKXzG/jUrR6bY9xO2+sz0YYUrUem8ViRZLLF
PPKkzuA1FP5/JhJVMJCxgEGQFQgYVaGqLLUAbOfK+KJcglTB0aGUSt4pq/Zf4BLfHtmf9ljlSzIm
pQHBRVrPQNq6RWqCsiP1rmE6NdjtKOeVdfv7j2U6nRADQQYGj3S2wXDqyzTKCaZzKRSUL5dL6IDY
VlR651dtAz50bIfuotWd246VKsgT7FBaY/AD+Y0WyKMNwWybQkmkZ9wbnjLa4n0x/q0d82uIjIMd
qkGAthI1Tb4YwCxTLTGlVTlWNq7h4xEyL8GltkAFIsMMXb4YfExi6tGCKc11QMiu+k+2Izf981O7
ff5+DY95C3SgOtGmFs42k6/LcFeSlzgS7UrhoHC2d+efZti8MtT9oEFf45iDcfdAZONiWnSX8DRj
TgPgo0n8DDpW22RJRGiDGhhMDqVBJB0rZ5lrP+zDQCjF75kWDc6g88g/Tu/EY6OMS4G4l0DGAis3
pfGLoJSmm4kqNw+2uU6oA9DSDbJ/bOVBajKlWQZMIORNAr22DWSav4Lp0KmulRzJ+cax9nIAEGLN
O+OfnoO9DJE0QCsEfflCWvb48OUhiJHDDpehZCbpZRT2xIkaAhG3TppDR0xCSL00w5NJkxdQfLsq
oiF1lKL8KEl1B7W3GSUm6I/mIZBOUTmVdwhCIRsqgQpgUaUHvRYbVxAaybYyc7SL3MggTtZARDOr
qXqbQJxaVx/FCY5azdIQqNI5f4lyCK9ZSzc9gIl4sWdJ698mEVVO1SzqPTFG1YYgThRUsSD80Crd
4ry1Tp93yA1BUAsIW8TniNGPJ0XMSGfOE8GGTt/qMIQy6OyUZmNnMRoIO0TQ54/pBooN9kAxAy6/
T/Jvxt6IiVu0tJ9Qaq1BiUQa67qRF+JNjTA+hGScXE1WhkNGVN1vizmyazpBnTWbt63ZQgG5GOeb
yqoIL1zbOtl4PFAuUDDsoEJwPBGArDfxOC1Qxqsqu6jCPSksu9QWzgRsnbK1GeaUmbqeQlkMry5l
imtoGXWmL0BtlwMn23IgaytM3NdrQyVpRMLbLhM8GTCAunrVQOWu614PMsnx+fyqbh1qdGoqhkoB
OieRrtAbVd6L8uTJMjYqWBmzwZGmxKm7gRNmba0SKge6KWONENMyZ7hEnFnH4jx5RLoTM8WuLWRh
zPlvHApNBUoM/c0ox7D0Tmk8g+gWXf9e0Sy+AaHTar4SVKQ/5heScyOsrS2xtsZsiaUxLWh1wRp1
iWi5gOg2Uqd4RRJAO9UvkgNwhTAdeJ1hm1O5GiSzR4xeMie1hNlIQYg6oWfeNO264OzEjUcrwild
Br2NrqJzms0f1RCOH+ufsNUBDyAq7zRe5j6/6+KUyxfvrZUllllWbip5sWIMqHMBU15sxa0ewOpB
mc5bcDjYQFm41n4IoC7lEV94PH8GNlfx1zgtxn/kYVEmghjNHgE5Ml6X18Kgf5w3sRmLY88DxgjS
AQ0sFcc+Khr7EEKIuMHoTqGqGNX4jhTgHig0t439TnUTlXPgNo82+BQMOGwDrIyMSUHthXFS8HpL
gBYQhiWoG+NB1kLQGIZ3nOHRKWIvaJ3yqYlQlgKlG3O447aO4q7G8AoEcoc4jJtAlufmuSuN2p/z
rHTVRU9/aF0k7WOrs+4FHODLVuiKd86XbN2KQFrjyWzg0SOz72YxVq0410zcUsCmzlfmq/biC95A
0L+MRtTSNi+wlVwZEsUFx/VsbSMAmXBHUp1VQAmOlxiDTEtSw5Waxhw/1SQlN1avm5xVpTPJzDSw
t0g5gm8NSd2TbEuDlKOkywASjFJ4K811+31eSPsjggpyAhaBFodIiiOQb4K/SXMnTah9zhRTr8Z+
ArweAg/cGIChMIudL1lbEAByPchU+dkMxmvR9EgeXssg+Snm1J0gZQH5ZL+dqiDWjHuobAfnv2Fj
lSUktOGakHulDU7Hc113haFnMc29ThCmj/sZhNRldT0b5CJOmwu0lPP6nDd87pFFuvqrwL5bJKIP
aoNsqPACKV67Te4rwuM34A2LObKTnJVJWGFYcQI3l+fvajwRO5GfehP8GE3BNbjhI1B+Qe4aDwhA
YNg6zKhE4FLVCkC353jyqt4aLpVaFu50oLudKq552rpbs4iMNWASNNl7AuUuCjlRGxpDFrNwA/De
c2PiKDYJRNvPb5BNQ6iUG6CgBykcu0cjDEUbehiShSG7R5NnfTGHQlnaqrpUnAOxcfCRIqMHwkRn
D5zt8dZQEuSrIMUOnVAxbO2+AvyigKXPAf2ft+m/yEd5+/N8tf/z3/j9W1nNTUyijvnt/1zFbw14
L390/03/2Z9/7fgf/c9N9VE8dM3HR3f1WrF/8+gf4uf/x7772r0e/cYrOtBa3fUfzXz/0fZZ92kE
X0r/5l/9w//18flTHufq499/vJWQfKc/jcRl8cd//mj//u8/ACRZrS39+f/5w+vXHP/Oa8fXLi7i
k3/y8dp2//5Dkf8l0Yq/iCqiBAlFA95q/Pj8E/FfBnRoIWgNMnY8D2j+C+riXfTvPwRZ+xcYQJEU
gxulSVYda4pC6c8/M/6lSBSbiGIhvDgqEn/8v8EfLdOvZTtSk/5se/rlLjXKL2QZOigl0RYFwj42
uFHIoMjVFAq2Xhi9jQuiTXYLrSvZMgjZ93i4QvIOauB2PeQoIJkEV6UjFT2QTIIUfg+72vqBytkQ
oJc4yQ9KYeluPC7pfsyXFn9dLiAbC50MbVBSu1+672k/zI6OfLDd96Z82ZK0tpfQ6hy96SxHUGdy
Ow/tQxPJsjOLUanv694orWepFKv0EcDT8L2JpQkiN2qXlQ86UuHyZdkL0ZWWQS5IFDQyg+NTrK9J
YaCWGDfdrdgsJq4fkmjFzYDubXN0BJKL+ZWc92b8XipmWR7opkdznWAJgp2qEeDI9jhYYePO3Shd
lZFUX0LRQehd8f9SdyXdtfLa8RfpBSFAMAUOp3XfXXvCsq9tWoEESAL9+tR5L8lKVkYZZvKt9V3f
xj6grb2rald1rGHv21K11b7pfIOoZFl5w060XVwj5z60N67lmqWTZLbMWehGcoDeXulbv3Ezw7a/
He6TabaPIoha4C9xdZnmKEzB+JRp1MywjTEcuQwemQ8cOujT4Fwxrr1EfKq8J+OUHANVT0GquY/K
64undfXCB6t4cGaMHF20fC669nfcOLev4KVfJGRBhgn+94EhiK+oA4aA+jXpkgpagMhH7vsWwBJA
bfVE3+KJJOIliBevnVOEEUKNTYYA21H/akr+T2Xj/11BuG4W/tt/nrn/VRCebLO4n6n/vPaG/6ow
/ywj1z/1r5pAvX8E1w0zLAzBoABZx7j2/lUTwn9cubBrTC8I2/BK7fxXTQj4PwAOQtIW49oA1HRN
yfqPkhCE/0DHjsUgWPEjbcT7v1UE2NH9T3LnGi+L/hCdC741GuPvu379vzUTDO+foo3vpw44VYi3
B95XY51Dgo2EZK1vHflalsmHiVJJT31sWCqCOspc6W+p8W6b4LmC2e+tKv01bSBPx8ge+mkS2Rvu
P7ZLL9JwEPmEhIgdFEQIW/fi77hdXx3vsHfUPG0mKg/r+Ld2V+rYMJ2yxf8zGzceJ6n3APJbzK3b
lM6Sj/vec23u9RaxYXGlUx/qjX0AziilQh/CQLsbXbkCGbfw3OsDvqfTsCeTWBE6uIWZGAgE5au/
Fj7xFdBPm8mB3MumDHFkUeVitR1U1CznWYk91oBvVEW7wpCO5OFW6mxUi8otgW8g9cXLYGZzUnOL
LeStB/YItJ8ogy3GuprSs+93iJZuF124Snz5UXJnq3LdV9E65KsLHtfS/5Gq7He11uFuC5417Ctg
XWDSSHrIRV8jmP737Y8JzF/R2eXUBIioutBooVjI4F7qLwhHiqLmydKY7KSBki2oXMbhrJ/WvqhO
knRfWkl6iI39s0ZE7qdyO8bViPCfebpbRIvvrfeTLJz6Qun5dW3Ve12xLYUVdzqrrTrZbsk3G9Xw
DW1OXu3RfPTL2xVRujsvsENmFndcww6psCZlleaXEAvEWHo/b655wgRS5muX3EA/uuRx03hZNLe5
pf1QRAShIPUko10S2xeNUTeDUbuCDo/MqYMJUWS7+REHK0OyUWoBod2h+B50NJ4rIbZ0gwfjbqu/
gglTZUeDRxX2a6bq8ixav0gE2zUWmY/UqwEPDqyoJTSSAatfSkA/h15YPPCG3i7L8jzNCJMdsqAI
KyCY1R8VhmGq2Xw0DQiGeIKJhRrGp3heP2IxuzypDd8FfnciPVqrakPWTim8+Z4g2HLp6dnzCa62
sQn3Zg3WveKVn84iOct1sIjU226ZVx9UAKBYouktuhVVfZwQGMDsEOyMfZOa09SD3S3GpxbjS7yp
UzL7T5TJ4VZJ73auo4K2QbgbYaGfVjbACndXpk3fQdDd2Sb3BwI90WTemg3Wag3wqbQOqts5/MOD
9ckFITsvY/LSYe/nIaw48uQI8vFqvd8C6A+YoLlasLPmswGyYTfAokYH7rxy9uCR+kORB99hV2iZ
vVffiPLSePaJbKaY5WDPtVts1k/RrR225RAuRqT46GQW/fH6Yc6MTboMYfYuDzXZstgs8cEeVwfb
jlrQcyNg9DWbFVyPHhFgx4MDFXCFALKAYTYcd2Vd7ctBbg/iqkatAwTIhwg2qqdHgjeHzq1NxZpg
iTGEnMtTUTqQONqPjXsvPdbuiVTvxkXnoJvNIVjkA2/nn1Usw65SK7vIEC05XWBFuAR1vJsIHuW0
XSgJhnu8acixmStICYbxpkeqc7eFqXRrDtenKhtCBs9X7e9LumcsroppSODJxL6l9Ds8zno8z3Nk
U0eaKFU9ashSgbXDwIqiWE1YXbWk28Wzhvdi+cWiPk9MsBwBcry0ARalQ7IdFupuwxJ+3MEyHmev
hpWF2IUkTBuM18pbP6UGUhurKoPmvIQwWePxLc1h2bDtDqO/aVpUGssFBn8Nk0VA9Zto5VeNP3Ks
MTCMCPkmRuHYJ/E+CsWd85okr+nyMVbRmKP0sGyb+6xODApsXIa5xmPbpsdwVqj+HctUsw4pMe3B
0/4rhEhY27EnEpdR3lZxuUO6CLxX1w1r1r6XrlEb7qjYZMqutcHisVEYMB3QTn1z2rSofyoXsdvx
0tYnvGHQg2KZchzDfINjOIRk41ugy4eq4zbz+XxD1XpqRFV0HD/MlCTTvonpfdMI9EDjZrEwZaY8
cSGQSn4/TbTe18mPbPH71qu0wefuM/E4BKjJdIoFZIekCrp0MuvbUB7qbRG5kqUDDBifBs6bOxOR
e445CbpBZBS4RZ8i2zT48BssroKd2QW0SWuyoGHG9Vj28hziFxK8DLttDjBOT5C28sjtGH55DFck
vBCV96xJUMbb8tST8zJ43X4bIKEnPbyhRyzB5CUPpl1dlni5m16mhC95EvUZC6cJgScVz4gAJezN
m84E17u6kk3aceyUtCpK3iP1dyPbaavMjUgG8lgO9mMiPMwk003aTGx5gnsC8quS+BK6JE3wtTxu
51PgymFfbvurRDizZQXBvaRTBhfnP3G4HlEW59wrcf/OPXk01H5fz7uPy+VgIMkvWVnvu67JSeMh
4Y4GzyKeeyQuNjecdBZhoAncBM18jYQaj03QIOhipsjDG9nrWA44Qtssi4radhe5oc9nFh8RFbVs
7MbAayTvFexAtADZuIwbxcoiTvO4wZOsi3O/lXMWRI35A95wzyGw7PibPzkvg64YD1hOmZpYfLvR
Kg3X6w82ewhT2jRmIhBNeOvCTzfZYggGt6+t99P1sMrooEUrY5uPXb8bSirTawbf3muw5u6oSRvf
vtZj7J82kPVp7E8/IUxoDhateNmEv0ijfwj5djD4/0RCTH39whguLsd0D7IKeCkW7qI2S3BJZXWl
EX0u2q+2DQ7T6MjBn1h5O8bVGQwG+hGmYJ+6Dg8rbaccCpokpcuyl2TQz1uwuNSDwqzgW58FHO+r
Xk+LFOUNnORSSCgRd2SraK8TcfCJNQVqzZxGNDyKkZi9bdzTVq3vBh+Xmrsd2yC5wU0MlSyDh771
8fBKFWar9ejer9ETdUuYtvzTovbkDN2BJSnvyQmj2LRzsfcyG66zxTanevb1jrRjj3svYlnU2nov
enrvwhuPtNeLXV1USBFWLv2bWMT3yVaHKU3ObI7jvZ3h5tfyEepG6DF2ZuMH7eo4ja4XpFiSXYPK
1Ap7VknzSYkbYVDX1jn3D1g2/Orjcs0mh3u4n0Z0CPwzHFwF09lOXO//22b11pMfb5fIX9dDvMkD
gHl1ZFbgNDeZ4azwfTmfqYUK6brklzmB7eNhXW8iMl4UxkATeWkpYcUPShB/s0G9h5a63sdigfuH
Z9u0qqRJ1wv+5XucRZRYaTDWBja4A5u7n8WSd80sIX1OorQXo0h7nx8jvjSPU+89G0O+dBnY4+Jg
pQpwu8yueW9pYOZ76ViCghfhw1e/rebxI5ckBoVc+UBGE/yeun9Aj9ekE9vmYoKP6FZ3NwlIbQpz
nWbERi5j9rtu3H3P6ffGEWy7rfGbLvth7w266KR9mhs5HxEqn5ZV/xZIN7w1xDwFw57Ve3o9pX1N
TjAz2EdlRPA8l780nFPFxUkm4buK4z41LcsF82/bJoyhdyK4wCNmYPjH0ipx9BJxtUMolQD4OMA5
oxyx0BWdRiywDUH1EtoBG9ER/hSLTLVrBnaQfUPTCVdlUH6ATsIl7M9rjtFnt3muh82xalJV+21O
Fs0yG+DXjAsymAJ0Zxida/Rt4dGroL5iEk90a3cSUNsezaiAacpo0qqEkd5Yw6SYesM5oYO/G8GO
FzK8hnUAWbgEDfjmStjoEDkYOPNpy8MkhnoPlfVRyfBxlr0+C41PKDKxB+I6rG6YdefF6+MHcruE
4ihV2J2DDV4IdoTmL7QPiELLq55DLwLXbYKN3F3J3HboWvbXQ6No+PAnjshPAs1AKKCS9ZrxkxqF
ZZp5uJu9fjsH5XZR9fDFVaT3CPu6n6pZHNyqPmMdmQIaeVhA6+15CUmXjzqrrfN2i9buBCfBwyDi
kxNVda+U8nfoSh7Agn9gyQVSRLnhXrIKN2F7K3v6ZK5EC4cjR1lRTF4WKmuHFjxuocZK1mhNpYb6
Gjdaw4Pv67iop/GsgjzeBvsAD24PQ5LGRENLcvAomFO5ANBk7FsNpL+NKHqg0r+ni+Pntm94jkl9
ARYFQXnt03eB1zzl9ehBYkN4JmI/VRSGD7HGD9sfaiL5pfLAxVaswoCD79028PbulZdq291Po3cY
gdlAoQHwuaSry2XvXia8RpWBVZPxvNea9khmG6q0gd4l1RiaU/gEJjvHM7iQmZOBp3W3KXVQffkx
hZO/m82SDqH5AuIaFUQi+NQO2D7RNXI5mY+OoMffY0q89kGSNdqyPTWuzqtwF86zyfTQ/tYI3Ivb
MzPdxXBI9/sVTtWLGUyK9apdG2EJo64w1jVc5dhQnPfTZE8andxpg621gN99s84pMOg37dkTdw8Q
Vn6GU5B7a5KkOKISc3Pe0IqnbKRVMYvxTkQcJhVsOWPZE98FPvVQ67LQfrOkYoimS73x1xFvcmNn
i5OEyCTZWZW2Id4LyEHfVVABTYPYMDUoFFpNGvABqvgi79jq1ccV/Azzo8fYq98aYTFEBbyQk47z
cV1OcPdDe/iE9AG6B5mGkNy+PUWx5akh8d+VeLBKh346dQPeBNl/Y/kFnm4hlD/LtBy3CS/61McH
2GOccXO/VBwdgsGNaqZZpiu06qm1W511+HBk3MBqZQlV3uLI7sYRZVIROEh7U/d3nuq2GNvjFv5Q
0matv9wNWAMmQwooZN2Hoa1zRkiHSgjbbN63Zz0Fd6MKYSrUeH8moZ+nZu4yWsOBAGzcL4lRSpI+
Urs+qv9gDyGbhhFu3+F6sj1w0QG3tBfdRENS51qtWWBoiFYlT/qtPUjrQbdAzz3r53My8o9OPM7J
zxDB83a2x2jWqHgNJg25OOR7ju67nfvx2ENSk4cAplMdhDGGfnPU3kti2Pccs1+Bwu67qU4nr/sN
uo3tW4brudYim9EaoRqsmZzsJZZeAZsfVyRTBAx2LcoNkiK7JM/4uGGxEFFEd8Vqzg3vbwIfdM54
3eeqVmxOU9fexXw9jLJ6tOu+TcLlxlfBaTDkewvoOyPxsw5h0EUnmIda4D3pvJVXvLaQYvm7eeIz
8WU24Si1C8XJlh99GNyPtG32cZWr0L8fJcllTQp/ns6bjvENEQ/gVPKLSbpJlwWmL0PZJKnbBAxs
5RPO5e8yIyLea4zJSbwUA+RCacUjkZWN+Jm96K9thjYburd+whM2G7uFhr4YKl8VZLr2prisAf0u
hXXlLy23v7NoP5TVeTxGzwMC4jCB+kfYdx/RJ8rC2GkD1YRuiTAkSFUl3bnbWeJn7SLcBlr3dzXs
aPoGJbiJZnTCpO4Pvq0vXZCZfsXQOzQvSdwMKW8IHJtF/2qQYbZbrfmOKtfnLig1+qAPNjOb9766
rAJWvZD7FtOMFDzghGTXkovSUXQBHjYCcsRX6Ysh6mMK4vtqGW4S0sqsZbzN/IX7eVtCjozt5bSH
x0zRBX/7IZaFYPoCC7R7M3rjzTagJmCbCnkyaWf64E753/0mn1fid0UHJSwsA4LLJpGrOc4AWqpk
F6EkYMd+yEAUPyNBWbgT6GOUuYpgcQZ7rhvwl6CvcZ1O7dFiPSPzoSxzsXp2WCZKkUk+FEL2933E
P3Dt/vTTWgFnCubMhtWdXHyXAs7nYBw0nHYU1maPdQObE9Vh5CbkgrbLg+N+mOmK9QU383Gtxnz1
YAlR0qz1+lcozDFkafcZljY1gtEL8Kg9mbuUSQ7lfWj8U5+Y0+aV8tSFBEkNVXvmoVpOC5TPcFkV
u5EvH3UwbXveYFV5YHj+nHUYgf3yy9Xlvd72YAP10yQMBrk1EMATxjVdkKx86BrGMtOiUyqpzVzD
UyzdjBgJqt8V138j+hPvmsd61jHyGwIoxTEeBJM71rjzYTbRoAIZQEq+Nz2qtbwvqS5BFgB2UuH4
y3Bb79sv1fvuBNhvXBg4D13mHd2wSKrG5FKhTA0kuRPOXJJev3MY0RcN4ai5HFZtw3OrFndKUOw5
AoO69hwtA9S6XYlQB4/9ceswpXbt+wyXKc82a38Xwj/cED3WXgyATz/BogiyTSAnjXsTJZRLEi7v
gRKFhw1NfEvxY1KqPQQA9v6KDaXTysLcj9c9FZ65QUxRn1tv5jkxQVav9YR+2eHQ4LjJMKbZ2m9J
Pqxqh0I3pTIhfc766rknMDwEBF+dBus9wbkYqCU6dASll3nZjMjvphNomtanh4UED419q7FUCQfg
HosHkcneMfWPWcxH+8/3is6dypduZqnHoqzqBYCArb6lfdReBsWBErcWt4ses5G1eCnj8awRO3hX
dRi2gyXA5mEth1Q4b9zRdpCY6TgSAUvpwRaewMHD18Nh8Xx/Z64AoR/Y3WSrphDd0oPqhcS37Avp
hWWRrGRJR95A+TA/Olk/Q1169qFUAEaDgBhajSJvZZNX3XBPmZlROC3mzHbaz7ZDq1PJ1xg+xKKO
3hy1xbrZMJ1rzOjIrjqASrjhCuC9D04urUxwM4qimeI/gH9AGahHXSJ+b+BJppTcgP3V7xEAtdQ3
7rGhEybHa7MT36FXadDQBUVt6UdEAVW5wZcpOgfYU7sV3bNxmaiRBKkeMOHeDI51zzw0AIPR7ljD
cF3y33VNZOZX8R9Ny6dt5izvCWxQHdIXxjIuponvpFy9nOgYHScyrpL5NNCbao78O7eKSzU2eHpG
VGcxh7clQFG50PGwtPy322juKRS0KF5KzGTkDeKWogxpmWJMbQ5i+iNc/BHMw6fcTGqMmnKPmHel
k8JPRFusNsZ1TKFQFRU/rUP0g2A4ncrJwLfdq23RNC9cOvRn+hZj+wiooz4B8RSZDG2fEgenfOfm
k6Nq3jncx2kQ1qJgHpBta2Wf9aMFYovKY6DCy9AnyT5AkHid+Bnp+8d57c25MvFjNyLHxmq0KjYo
UWtWfG+B8/A45ROt/BOV9R+6cOgtgjVNRvC6ZzUavLA2PpONbX+8q6FE336rKeZPHic61YO1UIGQ
xw5pQDmeLeCv1s/CZrFfANB00O8QOJOXfasuJkD6RkkmYAFD2+255a+NUfgrKtx9MUra4D7adWqA
Ldm7Skk/66h+hazKw027Nrg4cORZFU3Z2AJR8giWZjEsujsjX2H+Z/fWr19nLDljlpi7RwTJvMzD
9LX+ejUvJqx4H7zmRSZMXAY+4d2gssKsHI/FhoIIV7r5YUqiugg9I3F5LedE67dpYQjhwTC4811b
iMiSN8hSztW6hEirGYNiIHWdYfXB3sgJlY0hO6YMrThwKJN3nfGBv4D6T4NKr39EGIHqaj7HgRxs
0P+42QcCZuP5zpQkd436ECNFvFAtLnKmIG7lQXoi3Ctsvt/0txTTZ96p2TyUwo6INCnJDRTXGRvx
kbRdGWcds8iHBoyVSvBoB9OzV1D5xRaqmxn7WJCH/3TJWmIww3tlkzJGoBL1MLmAn14S0xx5e1vy
pQJ/ZWHZMi1AepoOEVaqBEzfB8d5gF/n8Mm9NbiTtgEEBB/+EmuDMf0KW4bSZUhO20SANmI661RH
s2laPYwk8wGWiUWHCSsAWiOxJZyPdPsFdkNSG46nEqN45rfAhT0PsnHeA2NuqI6KCAuIAE/UjTbL
U18D5uNoHNhWrxnw8tdgnP52cghyPY4sDVsALCpuXApXzxkzvryVJWruGnWvZb89MYMl4LAFxBhZ
1KCmlByszYMMzB2Xw/OE45gm5YgRcxzkid2PzV3gDVg18SlasMV/6frDZEyZb8JROMBzPC7cwUPN
6jyR5bshQOKJKYdsNELtQvBJAw7Tii6toXDq8oLv5nqCWYvFHM2GPIlbl2uhKIr7sdal2KuWPWPD
LcrE6t4YlypTvx2Tj3WobgchRpTGsMpox7+s/G6vwB8xKMsNzJa84ZGbCHj/cItMlFX5F3/sH+Uq
fgyyzgZIH1P8E+90DCjYIFCfrIHlRWRpujH5rLGHnTZOLxlY7Eu8AD1JKvMKjcJO8eEmescA4nuH
qYx/NAWqgEF5Gx6NCv+qaESzXhZesh6TaDvyqDssdbmmwxT8ZWLXMOgclh1zaA7mQHw2OviDV3rb
RnywE+Cl8HbxqN41Zvws42TJpzG+pXIXJCTHeb/Vi/uiW51Lr70dB6pTIexv71bYKUb3qxvu58ih
oCYov2zojjA+oLeWY1wGOzN3pi56I5tDF07kvrz+kEussRUS4uqIYS/JBuleeXlaES8PAtmEgLDB
eq/S205Vt7wbqXLXYkVnKQGuAaq8gTnFuPdEewSBeNwEr2+CeH73kqk/1RgxZrvB1TKqk3wBN4TJ
vhkLW5u8CuyUBmM1HyAxQRs/h4BG8Cl5wMvO0xQP57mrAkD+5ZgRJqMTM6PM+TxTjC58PkVtNGbI
0J7yWSkC9OuprsbPmMauUEw9t7yGH6kLbsPNmwv4+mP8BCyXdn437z0I7Y8ggs5jF9ygXY1SZIcg
NnqXNGiI6tDTaRV3p2lb77aePQQeemMPvfhRJfreRubdxVm9RND01HMEmGdFB8RwMObwYBwolT6k
GKnGJhstll/HOOhyP7Qg6qvbYHW7bSQO2nAKpi9kppg8jJ6TQD4K9kkuY6sqIKBcn5BqOKBVQLcF
/OCAwI8o82pc83P0ONKhyxe60B2sJVM/aZdTy5YXry5PaKa8wiNwkZ/XGFv103oQhhPIGHofPSJs
1symzxA+bChGOE8broYzmsExXfXgYzMJKTsWb3gnwX+WdclTSOhf9DqCOejgAVLaKk98DJAK+6xN
7HeXyjfgF7r1utUEWtguYGzibicwV2OKQWiDZ12bmWqsbhONqr/6BAlf4glOHFM6RZjx5USrHeSd
cJAMva81HMYdG8CRgrbnB7wUB9bD4b8j5U1J/OpEUEjQZR+CTdDiKi7grpbwTFRlOmv12m/8CXLn
Z0e4Rspg/dW8KbGAZWWxAViL5IDKw8zdd1+BD3KIy0ZgI9F/D+fpiPDpHbw1UlC+szxBFhF9U/Lb
jR6CiKZmwyH/9sPkDXwBvLGJ+9BzXO3gbqLTTe5rXYHSqV1R0zEPOxM+BEiPY3pFIsPSErwNUI42
lfqIWrSDumcUdKb93sTvqLqfqF9fKC51F8AOYSk/JfoL14FqjLDclBndFmg3p31v5kevxAc907Y9
ggN6FRFWUJyA9GwWP1FkTqMOt9TXPnwzCHP4efDTeGx8KX0D+LoFCtuoN8AymHJZ9Tp5w2sX8mfS
cZSQjmJhcl2PfGI1esi2TlsgTymkKojGbgku9CnOl74Sd4O/4Jnh+iop+9IxP3Vd9JMECBnqIJcn
9Rwf/ARMIVjHWAcECnPcRhs+t2Htd14o4Sqz4p7oII2za+AdXOiBbHVd0Y4EoyXAziXuAFEaKPG4
i57DLtAZc0jpoKRJtwr7ZYCgdkG9ghdRwgepPWNoa/fjBrpchTwN4DyVYhmqA2pVHtE2xwd86B+G
4YiSloKdTUCLBiDh7YyVGgGtAvO/LSj9UytkuqzbL0nU1wjENp00Ol9TefQGhmU9JM0/YvQ/VIne
crhirljkBTmYKtY2V/zlSw/lA4CiG1J2Yr/JGVgdiH9ZAlTztU4dkilpj+QwDz5LOimLCkNSirdK
7Muo/bZCrrngzd+K9x542KECsozwK2/oL//8D/quHqG/U5et2AYDlCQA7eppPrdL/ePX4G/cJFsM
SgE21Bv94YfVkfotuzSJnyPT+gdqzb7wSiTdhhq/MTCg/Iil3aVbwMp6Fjg6eDJkCzvQNa7zj+VH
g2b5osQAyrz8RDeTbrEpz9UYfnqQ+nFVPiF/dcQ1t6IzqW4lw3lt4GYcdq8tZMwXuel3FfHCGeBL
ZnvVXOgMC31wVQjahxkPHNPP/dJS92jleFuKZiiCXpGiZ/FjYEbcOb7CQs2Gasx49QULOo3JeaqA
v6o6dwqhoso6k68aJKYe+G1oTHXGkowPOWOQjl3U3PsV0GkDH5Q0CUaHJW9IHibVnX3SvUFV1J5W
NWukoWL5FCQaeGnXdWkbcOBEU+Jyb2JNjrn7YML+YXEOYGfEvq2OgJiKSheLbQtw1ADY15tx0ym4
fRQ61WdTww2KPD41RFviY9jeYFqKw+G66hBtmY+MsUJRjaKchG8dF7hMAu+pZx4YePRYRzUD+Ahh
YBcOW96DT8qED3tOQicf8El1+OyHtr2bxBtZH0bgxabEzmQttu/SA47Uz6DSEbW500r8bTdyq4i6
QfKy3hla9zsQM/dmaGhW8QEzNThXvQHeoTrM6rq5wyHvP6aOpXM8loXsvQfFhgUrwN5OTMQcRwMs
Bu8oTrRngwPWPz/bZiJZ4D8qwaI0DJoZwLQZdk4GZVb20yHylHkLr1R+xyVYv4qiC1678wZJO1JX
7jGe/iLfpdknMHdLgXMDohLER32o3+J58Qs7uLNYdQw1WYm0ZIi1EJKyDKhpeH6vRm1eriGyy2q9
fgmGodHy/gMaOHYo3fiyrLeCbtNDp3Sz14HnoQsaPvWyeRgst08XL/2lLTeWSU+mjcylIhreGS1c
1GcAxhm5jvVY7jhwYz9AqXSFXgZgdom78XGnej5MdbG5F6bYhcXK6yIOrQz8olm8V73FP+u0BCfK
Eh+mjLzFop3AflMuqAYTLYJjOLX1zb8zdx3LjSNb9ocGL+DNFpYEQSOScrVBSKoqeO/x9XOg19NN
5VMSM7WaiFopopBMd/PmzWOaYn4VMwnlAF8Z3H5gyk2RR4zZ91dxqSBHuccAOGL49YTnqRYRJKly
PJVWRtAUCHQ1Xst8lBkU1KdTbVdwYfQDlzQUeKUfcRD5QGbInc1MesWmwPOE8bHRcPdse+m3xHN7
Jm2BMqpTb1YgkJ9L7K6PDmKclshBVNXUKphzcu1Do/WY33TadH4L7NbyjP5fhZRVcwvtGr2tAMuB
NdFPyPzjHBwueN4Fzkl+hsy2kxbADaNfhSGwdqUI11jLvTmYUT3vsdjH5QE1qV+ZCnCL/+qUeI5n
6AzrgQwUx5jiGoz7LJZ5ZHRI/+IBtXSGDV47lHCkAY9KMhO9N2x8ydT0BBLCpMOLYcHUZK6SBgDq
4IbY4VVdj0FUwqEdoCA8PvBs2rpJ/spCOOMPkL7XIsM/EvP/hSvwv+MQOL+KBX3fkJ/6/0gfEMC3
oKOFr2/R8PaVb7D8h7+Awjz/LxBfJGAhAfhdCAH/AxSGpPq/ABLWNBFgYAXEZ/yfv8gDvPwv4Io1
4PfgawS5ooVj+hdQmGf/BYX0RYUVzFOo22ni/4k68JVVxywKT7DbFJa2b+HBfQBsKTuynFd63HH0
1BMQIiekKvKufWRWyCvLt/5hJ/zTBoDQt22IQc0iVw/w0v/QHcInfbCZ15tx/osJ8ZX5QPk0wWJS
tASM9xmfFjzl7Hv9cwGTKfY9+C2uSDpwLO3XE2wspEhKO/MNi4szkzyoZc9Zfi5WDoT+cMuXhjIw
o07T3FYcVX0OJVzO1EDZVIXfbNI2yM26AyAJr9K8kwpTcpDD2QtVSbZwtcNrNN7v9ZxbLpGdmlt9
xAEfxOBm25QJHveaBPU+BRdOtUdVupdCzU3HsDLaJELWlTKKg+sfXvqHQtngVIssbp7ADEg44QFV
bv856X1+G8Zj/CMOcckdgFl7HPForQ95rsvzw8xosT3Xmm8xoH8ZWRWnZtDindqH/tmWRXK+AUEh
Ri6QSw5eAyc9G0qUkpGWG+zEB04JkSSEnDbbwh8zsPHkWe+zwoeCB99MjyAMJztZVMqLlgFZHo11
8RKWc+vgZ46QvemaX90QgacaixkkdCHoIKmQbcQbN2AejJo3TtuOUAdhlNKTZSBCxFKVbFYuGMOf
6wzvMJVkhQVu1CoXQVOLLQDeqycRuL5o2Il1yAIIqqm6JAXIfIoSEB6/k60ZWBejFhPxLRZ6/8CG
fLpRIrVHfUNNrXYsR5xx3XgV4XVgaBXSYG4WkUS3DNTXsgFiM3G85tD2lYz/z+YAs+B2c3RioXQd
XuY8cR9tZJMFzsXhTbwc3d8hX0lq/3weTIPbz7ddOibSskF4Bepm9a8JoG4tXhPsWGiY3+1sgoeK
on6PS3mF6MF71dQYUnWsxdJIyldcCKGjvcvbNU2jJVh81xTBY9CQ3kOjKhW8RTELNfAehKI2qPfo
H7MpgKQ17w8YZT5IJSPAzisYImuzx+Y1v4va93hQJaes+N6UQ2neBVAlRg46an82QcLyO274GQPI
OaqWNLOXopJXAhGTBw9Z+nK/MwQL5O/pX46j269Pcj2jrhXMXgOzeUByTeCt1VrVRfl3UF37aot4
EI/X+61R1ppAxPmmbVAMAvTUW96VBe1HE8AlZFXdnHJSCUSo53A/51DomLxFCTrZHXub8WCxbkqH
ZN9vwQCGQFK27SAMPVishRc3OKuPxqEyNUd7qOwL9P+3k3WpDfXgwrZE73Zr5xut38QJobJd3sUN
ftm8qG72B62HipFQ/zvp+kLKvD3jKAufZJmPE57DZinGgmw+Zg7+lBnEysaXIhwv96eN0Bb/Z5EQ
MaLpGJSUunL21MVjyeCgPJcYGqIQTOrttUEiBO/+aYWIFX0gpaGqoRXZ8Z3uKd/WXmMURrnxL9pj
vuld1S4N3wr3OIu2a7I+1A1AhI0AiXKT4wD3xgg8deZ1mrZzc+LrQylFeGlq7DFQARhdyxYoi5Qk
OcsKCKl+X8xeO6Yirr0+pF9joIzSOGNQOtLkXR92Mug5ZYDrYOo/lwBLOwoeuc73J5OyFnkinAR5
n9QgpuIH8DE0Y/ijkCheNorO/c8vS/qbKMwT8cQfsqhu0nH2hiGBn7InAAl0/8uEqdLf64MnogeK
dVrZaHjaCIpa/CngvdAqOaE2gX7Dg2yt9XYkNq3Tt0iz6njkXQVlZ9evqw5l/aEwKhY4XLGKYujB
ZZyuot5oh8IAJEPWQJK5mKGgLkPSP5JkcLJQlD+LAywnPF+NhTUTRtrwEDEK+GC8JQcYHhke2iqe
MVp/jbdPaKf9Mz5ElBnVtMtFuCx6kzscNLswJIsxGKPeoHRp/WZ+orfums4ET1vHRFYC5FHaQih0
CQnRDnw/dp/u4Dm6Ax0EkAI0Ob+pH6wHU97ndj9ceG9NxpRy/C7MyNsDC3X+ARBuNFyEmhNPgV5X
lwzQrQjaCyx/zMWVmwMlqn52/ObYjepCgV4IRhM1gcDK1bEF8jiWt2Vcji6XoDB1f1nT9iMRfxAQ
UJis08lTe9kc+ex36zeHOipX/H0pn/9Uu7npRq3FQPROOHqGzhvgR5AyAEV3K1tSWAb9m93+KTl9
83Vt6AuQ64CQh/jnD0BtXz+a7WBu8Wr1ZKP2sIttsKV1qJBscv3Ewm+TNz84o4XBb/eevMeG8vP+
INKiOClPL/dlC1KNMnkN/zrE117+AZtLnWl3PCCTsFpMUYSFBtr91mhjSgSinFGQNYnx5E2gaeZd
/67GoNZN2YqZGrUzRJCoAvDUuhijOttsZDBvnQ15E5N/lnHu3e8BLZZ+6qvdTBzIBPOc9fLkhV5j
td5wbvYVqLZ6vovNfKPt5ZfqFG9yqzTAsXWyJ7yVLqLgp/vN0waQCB4oaKC2PyEKRoF6nTJc/lQg
8DLx/yQa/Xcg/ExjbjonyXOYjfAy89ISVAgmQ9LVF/wrEwI2eL8D1IVP5Cq5kmuMsDRR26OpWrEB
QI8pQbMdxDqzNXsT7BkDT4pwKMqMYJvq8lY2nWQbGaAJu0hj9NZI/+zI/VxGN93tuUaaUi6fPbHl
WJCIAIGq41mw7neVMlek7VKQp8BjQBsN1Y1zNhynIjDSVSsGSjBniWSkK4YeBGgZSl4dMETSaDAD
BFN7IPLDwQzmEPBybiVLpiWxn+Wbm2GqB01OIIrEe/4e2tbb99g8TR8QmDPA/FyJ5ZTbLksEBjnr
tQy6/pzHQXJCUY5Z8XvEW1XbnfjmXa5fZAhW3p8VwsPi7zVOSs1mAhBfvoqmVAfVBjPYKDYofrBw
BqngCGsqN7TWtIkXDYPvojxLJBZiB6hKDv0PD37EW9GVzPRaeqqbIblgjOwK1BUEqBU3OCXb4Foa
zE4z11TmaCNKRIqeAesCwHBUBl3Jm3c4IS0IluyVlUjBUdIY0gIuqvwQsD18XwOI4TpelE3/zPyS
gd3aJwwugvdni7aHiGgBIoksAgiAKkj0KAN8XQy7nl2ThKTtITKB6Pmxh+ow0mL+GsXvTf8mqIC9
JJYvl7qSn+934fuJgID817Qr8Ucg95YuCFVvLEh7HwD9Bq9SYB2BAadKxpCvibnT2iKiAi/zXdpw
aGsWfkXdcZQ9BhoFnX/Eq1c/bQqmW4sJ308/WDlfexUkspKMoo/p197Y5pcK/tggIY+ZT74Ebuw7
B/pd37CGhMLj/XEkNJz/Z+PioP3aJFBWyTgvYWgwRAe0XR0WvybEsHW8sxso8OhI0x9X2vp+afDa
sh5vQl7EVEJbyhjICrgYYVume597UOpLzNlJj8etwMHlCC9QGSg1hyk4q7g1CFuu3bLSpgKPfuVn
LCvxP7NE4CC+/gwURUERXeKHcPQfS7N74zbTawEMwyFeCYe0FUOECX5gO/jvogX1gTOvoy4efT21
1hxLKZUJWHt87YBSM2NQL1Eo3oqAh3nFLnVGu4eoeLMHtj61Wz0EYdsNttOJsyBDkb3fH7rP2tV3
Q0dEDr9WBl5L0PKU6sEhehLs6lyaQDA706Y0AeGxs7f0xO1kvX1i9vKpcKJHaJ08aa6vh1A5T+CD
F+wVp9pCv2Jl13za1Hz3o8iIowZ+DRsj3oNCJhKf2AHn+QH4KAt5Qb0ZTMDeLRmXgAp1Iphr4Vj6
9foYmLA41psd3vGrzf3RIdSA/95LpNJjm2uTNqcYHe3CFACU6N1Bhom7hjPwhTWLLU6kY7fWGGUV
q2RUYlkQXJajogEyGzRUQzuXTxCb5qx4H60kEJ9VmG+GViUCEpjY8CEd0UhvAlTmAkduQfPGLu3c
VJ3ZlE3gyc/Ttt2JJhh1RrhvHXYnnSbnBzgna2GD1lMiRPFBLff1gB8h2MmGtX4pTm9p8KVeSyho
MVAl4tLAs38F+NaGGgX61TiyqV4jo9RZWH+HyKMZ+2e4EhyWsftuTInww2njGMCmBqSd7FKOTzJz
mXyA5/xdOG1XFuIyMt81QcSfkEnyARBCzgueirfhPG+H36OnbOQL+1FcGaex56fukv6639pnweu7
1ohwFPjNpNYiWuMNiHS41zOQ2dhqZ2h84/bB2cfEkI+Boeq8mZmN9QQ5AkP9w8EkAlK8oCG1Gm2D
QganTcQday1L+nwG+K5fRFyBRkmsAmfPea1dQxzRmW0VBQNWr6x6m1nZGWRyA4xUSzakjWCD4W3F
2BcnAN/feLOwQdE4Svtxh6o+6Mgmu7InPx92vvlZCpH6iEIEHsa/9yQEquzRA+RG713YjnvlFiwQ
PYa+KxgJidU8cTrI/L8Lzz92duYBjuZsePDNeFNxIN6OM2nYwGzOVlYW3mfV67vfRgSlOU3qRFxS
pXpxJvc6q3PmTWklDosnDt/U9vUhOokvtZHuQ0d2gCCy7y/CT/HK71omIhU/cVUx1zgEQAK1hU3i
wnbTw0VbD234C+hX4MhN0ZBd2W0M6NE5IbgFRm6WcIQNEcdUGOxhE5qoGW7m5X8hBwI7BbsfOlB6
rr8JqD20TmrgffUI1tQhdYDH9RaZAR3yCZa2TZ1u0+1CC8mutZaqUPaxQkQ+6AaEarx0CvTzDVdG
PyIptZoiMYVee7k/cITO9N+H1gLzuE3KBEg8S72EKesMyU6PlQMuD7wtusfAekaJzBmhLM3anNvs
1gIGpVoBAtHXJpmQa5SERZMSnrhAEHeeOCwX4OHMxWwqwfxk1qz/4vAO1pilBaKUU0H++hEqrA5n
NNtQv6x0flmX360aIlCWqL4Xk4Bfwh3xRGDJjmiUx8rgTHAHt8AqG8NWeQAibh+vCIjTGiRipc8X
DRsusRK1al0DN60FZ6O0/QJAudAA0FVf6dkylt/1jAiMrFD6UI1AQ4UO2fBD4hbGVnqwADK3Lmvb
nVIZhN/a14kEn2CWuRKNJNqhUA5cbvtxbWT9Nplk8CsukXJO2rUiF2Ec+PdKJXVrlT6AjsaoYuw+
mJf5KkHdDKj6n7FdvkHDGjwgGG/Da2IrXIat+F49r4wkZcrk5e83txYoSpRtvawRiKqcp9+gIyKi
hUuc54zK7HCmxahKBma9skSWjffNzMlEJJPGtmkDmN96jHRW6x8Re6qGcGVZ0L5NBJR5jvNohJuv
N8ciEC+qMTCPA7fmZEr7OhFKWDwlKmUrIe0AIGuB0yvZrxrA9pWJoNyOF13a24lomThRavCGPTA8
Mlnn98G5tJO9eIGYAfbs0/1mKHc36Fl+aWUch7qQUxkbBy7akCZo8GAAAUiwg2HiogYOMisjAz5V
L8d4pUlaBiWTUUEBWpaN0Wb1BBnc6NAd/KdqHx8TpKMmZBo2jTe70RY0sd/Nht+ULm8HTme2jyHS
7fvdpjzX8f/hFBLFMyxAsTSG35Lp73GxFF7iU5zrszOCxvdbcMtzfQgf5PP9Bpcl990yJ2KHNkqp
HEFw1OPlS9ocWkAc/J+RFln3P0+pEoIY8nUew1xJZ9iIcd6xvxTndhnL5jE9Dma2nX9rbnDJHcBn
+V1hJRBkwA22OpaPxeZ+65SdIBExo+YhszGkYBS12WsO7ldUgfq1lvPS7v+kqHY1aFU7FlgussPD
FDKyCgOMPlT4Z1T3w7e3NxA6rNlasrtyJesk7Ib+Dr4SETnSXA4myEdiW5xbL4w9cd6Evp6hBhDs
+FP2o4LAwhbn5ZF99p8Vt1VxrD1FW+k8DJsegimAGvaQIsKPjPbjb+EpbfTSVd9LyRye5RbzED6s
PVjRBp8IQzDTDsYJJCsPL8FWco1WDgLaZ4nwI4EE0cUtPqso7xzEiBPlI2fWDrdPwMU324E0f17A
/xA6W4LbB/zFDtwWYl6oZWzjSPet/AozE7Bw9upR1INH2UyRqpao8hwq5PdWuy9sxmHceOWRlnYh
loh4NGtMKFYNFhic+DbLsgphe5bakgN9aPOXYDTH0IrstboJ5fGel4hchZmiRh2BdfAUPbIi3BTA
4rJlwG5l8wTYuAE0hA4qlgsClJXv115HBEqKJBERKIXiIQPpCGS+LlRLkUuAUwqxxOQA7dhop537
XedwO/6VvzL76AQS1UP90ezCH+UDblCQUZRtCdjOl9bN9vVxtPwdBBTvhw9KbCQ9vWTogBVd1OIg
xbvZIt4LyTkgTSVdbuWVJihZjUhEKLzPhcI0cohQHA/MxABdZLzLV3qhCNAUkPPmOEiZBKK9qK3E
RG45Qb9Z4iR0u5Qh19sNDZLtD1HUy9Jk3sERqy+ty3dO9sH6xjxYxcpupTylfKpZ32YLCVuq4Qzd
Q68fIZE84Q0vArMNqvAc9wD5mSI5h9pzkcWgtT3enzVKgBCJuDPmwgylH7QoDKVVVppblOq2lNfq
nLSbmkgEoHEosrSBBCUu170JkeFNjOyn3fTvjCVuP+LzcjFKHX7HXNu1CyjlXY8XiWxIzKAlmAcd
0L4OnJwO447bxZcAV2bOle3WiSFcsMud++NHbYwIOyAaDXOpAJ078BNUvPmnshN+VeDPZn11gUrc
QRoaB1qAB3GorCCdz1kTW0Hd7uNkOseKeLz/O2i7jwhHGcDyYjdBVUcsD11k981rCW0r6LysnaWU
fUDEHT5rY+jZYEwV5r3vn2JFMO7/8OWG8M0GI6HAY7+oiDMlbg6ouleVwcQXVXvSeLePp5U5ooQN
Ev2bMFoTwC4dMXPK9BBelIMAFcX4zIH/1AMIr2XpSoCihQsSCjy3DKi6BVYDqunH4g0iwI/Bg2Kl
b+rL/NT/SFYCBa1m9Vn+u7nfqawMsR8JoyY6QDp56RYOpqZqwr8QB48M5ARyYGig6+yufEw3ick+
r51AtAX/+cxy0zSIijJ80tF0fRJAMwZsDQW94IdyzjdQ+vwQ3iCm54vr4FLa7BERBF6AYywtXYUD
xRGmGrAQHjfITFHugLKEE5mvihEYIEqvrHRae0T00LpoGvwJ7YGMvtX0a6tX3hpRgFZ8+Kwu3Qye
qDKdlLL4eAvAwXSAi5Ueb2Bqg1Th/nZaRuW77UTEAXnme2gnLOGIOaio8/X9GmKLlvF8PmXd/PZI
LNohWMJqbxfuuKmPmVu5sQkE7KHf9bvWgoToUd3EVuiKmT7s4jUPINpjGQn4leD+0QI/ynmYkBcw
dFhdgtWC7yTQP4TpQLlhUPLEG+IGPiRSec5Rb4QIzWsw6EFnTTvBaiposeO5b0pNFi70ZnQUTvfH
m3YFJbHAyhBDzXrAgMMalrNlQ93iRghq9Fk7QNX0gTf7fe/Au2GNOkHLc0l0cAWBGrXiWFxqnmYv
+SGY4FGCzLqfHf8CnS8UdXFhObRO9JrZK31cgvw3i+qzBHAz8xOyzoRbmoTWwUOyWWY7Akxm3A9/
GM9IO70qgboz2FAcIhleAYaHdgt1gudx05mJV1vtptxMZm1ILkxEcEFkHeX6p/XAT3jfTeeUSBmG
asm5JMHSimsB8xcIjOrlbozdcBeuXE8o+/Lzxn/TSp4FWsbWuCrJbW30C68mXSm9UWo/JJg3hNUi
bBBwI2BUxpC71gbJH0LQV5+Z9bqV9DFXIG56/cOlQMQXMfCDaVqiY2WhNqEHTmzzW2AeHfV8vwVK
QvpZP7gZqBmstEFQc8AQ4ImXc3jyLvAGDhnl+5+nbZ/PRPXm+2kFep5aDNg+1txY/Yty5N3k3G5z
O9nOD+GTf2kPIL+Xb8XK7qGcJyS+d1q84WU2Xu6llcvlOoRogX/4tVaSot0ZPjt60yERYi/cVPQL
8TM5C894OtLLPWsi9Og/748ZZe1+hr6bFlImgWKVivA7DerzIkAZpf3D/U9Tsr/PJOPm02yfiGzF
BSioQf3qd3rpXR860is7gxabSYQuB2ZhCCY+683H8ei/9VswGNKT/DicAxfKa5wDSXm+0OPZkN/v
94eyGT/zwpv++HIAK4oELfYd+Js6xAKhrrJtIexz6laKnpQNQiJzY5WDGniJIWus8T3dhWvnO+27
5M4O06SDYwEqUNA/TjVIUSTPwrgyz9SpIO4PJavBKXpUWQ/acdkhv6rwm9B9T3uAAI7HuYwDM7Aj
c/VX0IK0XUFCbqeRb0uGQXvVdIz4yJLElzEFK5PLIJ34UMpbKOWqSa6L0woMkrKSSRguB63MSKox
fAB8PIqnel+t3zGXKfjm/CVhtwxsrLLRR2eCw/QUn4on+OluhMmY35Jj6dxfubTASAJv01rjoBWS
cl64Fa3qUdkpL+M2cflSl+GmoS9qMrvqmA4bFVlluRKOKcGRJcoPShDPHQsxD6/dLnWcR85JN907
FD7ud4o2KUtEu9mOk9/HIzsgrVA01GxY6KhDsv+9U1Y+TwmMLHFVUBih0cp0QtaSwogWg5JIK9d5
GiyLBNXCqqmqkgGnhsLsoQ64H8ClhNHBNoR8od7Yqq15wGX9WUhhia0/wX21ZxscIcvVClCbzf3R
p0QUltjzUL0ZVI3xsQdBVW+np4kBPhNSM/e/Lny/KzgSTltkfa0NiYKzw4WCsiWBLRO57TU/KTsA
AlzpAUiJI8RpZdgJGCwIA7IdmRB/xo1rflJ3jdXpynb1feP7AgynLSv8Zqmhfq8OIAqhyABsTW6z
Lu9Aa2rrX8td56HqbUDKzm7d8CBvhk23YUzIApki0CTS6/3x+H60ORKH68PAaoDADfJA6MMsBmCp
/IMDQvX+17/fqBwJuS2HuIkqpkBhQxc85hBtYYR+8s/3P0776UQUkLs0lcYKH6+CBwkiR9LieMKt
LZTvgwCEtb7OzMTITK0xIzLK+gPYCb2qr6q4Geatlv7RQudI9+LBR2U6Xt6ZoBajF7LXps8MdJHu
Dw5t5PmvPz+Z4OIn5/i4wsCsTSneGGAGBghd5JDVkaN6N2vcSsJEoTRxpHM6FKV9oVAwVLEHcqsN
/n1xVmwNKKh6BwljvbwiPUCNCbqRv4PX8S06QgetfmrWLtPfp09AKXzt6xiMShx0A+eNNoSPnrpD
4AoHvB+ZcGnzYpcxhQ8ZeJr8zJpr1ydKZgL7xq9tyo2mycpS1ljwPNKucBUbCcIOQrrgFzGv7K59
aB3fuj+ZlBde7j8QsEqlQd0EoZazn2AV4sn79lo58TnaS++j528LL9wU28xGBaV2AiM+cKsQ7O9P
K4jjfO1oESvwhYlxwEeQj4tq1g61dOW4on16CYo3wQ9yzkWZZhrr8fnFFz5SWOzcHy/K3iVRrmUF
MaumwYLwwWXKYFhotN0Z1tngrN5v4LOG8Z+5FQzQv/70rAwgPFNLmBBTfJy3/COb6NDUOwnPS16K
wg1AuxMgdeImxvp342VSnB85bgxrV1LKBleJLIKR5KqP20L0whlekBC9LCGaFSMM8nmwlyTBU+fz
/c5SziiVCCWZL4HJKqGvVTdiMItu2zaJ3ZaDXWVRtDKitLVAJBMd9BOlNkNSlLSPLeT9mvHj/q+n
5PScSkQHuWQGWLxFnAffmKuwaVEdGuEHo6d7nOl/ds6RQNWikTul6VoU1uWkNDM/NpO+2s/NcBHK
5gynOQNWQ9JKYxQ+HacsS+Jm33S5KsGwHfmpnGsPUiQbZVdvFG38BaHKAzQRoUMYZJUeJPWRmyan
gqgpfBlXoi0l2CpEPEibWZNKSGV7rFFfZPdX7+Zu78TO/dmiLAMSBjrwJSO3TI2y2vjMMC95eLn/
XUquQEI/C2EMpyFYKoXlvp1/agWMVuPr/W9TyvMcCfKc5ZiXchEXrSGG3K+ZPfau4HIWCggj0p2V
RgRM7jcRR1n+fjvpIywIlR4Vrt7ubUVP9HLLbbItXK1tFJ60019CclRNE9pIEbs9zjk2Y8UE85sA
oJq9KvCkYYeV6y7lBYpTiG2uQYiZxRLC12udO3KdjjK0iEQh29RbgCF2qNdaHW5dm/wJEEe3faod
eJGvVFMpsEqOBHHCvKQNRTiSACkKE0HkKeJTvlO9CPTgpRIO5yeIM4cWDBa0V2UlwaZlCiSWs0ji
EBsWSzrd9gBoN07vxddol1mqKTmqzcGY62PylD9cJySGc5pY1BNy7M/BHY+qm+yhASyemDOEJA32
WTtNK6cCZZ2Q2M1oqESeUbHomfiHAHdQBm+W3VodZlls3yx2mcgMmrSCiHqIeJqUamywMxzq2uBR
kASnHUV7gPsm6wumxICA2wBVPNeej53xZztNXnp8s9P8uqmkOca9AiQrqzl3+2z/q8XoQTZk0+/D
layZcqqSEM8sTbUI2nW4h7Lpro0n6GijttxpFyWTtys9oQ0jETMGkeWXN9+Fqiy62M0u4BO6xzgF
OBvSSiOfjy3fzRURMPiCx61yQfDkW/isOUsjgZXs+VfRBKLJYWO93vFbxQkuqRM/KidmG2r6hOxY
W/kFtPhL4jkBpMDr+dLNDnD2xqiMhQwBDpqxFnwpp5JMpBAKvEOjhkdZpRVgHtEeVGVlE1EKNhwJ
3azhcApHLgwes2l0/3OWMqN3QWmBXMFkJsc1xIn2/Y4iYZrwqEw1gUfgbRtrgXvoM27j0al+yJ7v
LzZKzk0iNSUf2tCJggZAOwGzdn6AMvGfXZRJQGZV83DwKPDpnv8tyb87OA7D8/b+z6aEMYnY7FJR
wGJ+wreL1IWzgN5Xv8Lq8f63aUOyLKebQAJjSwnGxfg23OAsTj2McMbhBTxya1YHGP/9RijgEY6E
U4Za1lYTh1aqctdmx4IDsJD5iMVHH9goOTjwhVvy12yCCPgMZ4aXlWYpsYUETk5+FGTlgGbnC4zb
dsWBt6IHBz6BEDE/rBEIabNDpAt1CHlddsCtIOhlJ8skS1U7LxzWSo2UGEzCIhkYSQcg3LNeNgVW
KyU/KwXuMgpswDVxjYdAWQQkwFGLIDQe1GhjLBszTN+GEO7lMmCX4WHo125PlHEiIY55pMJ8YTkv
S2UjMsDGwRsbXl73p5r28aVnN8u4m5MUznnoQT7mVqP9ZBanS2ntqKfktSJx1OdVz7TaErzBLnRK
D4y0nXDoDVAJF6YZbs33O0GJfyRikdFkvoXp9ZI+d28icL4LpJj11t5BaIktiVj0Y6UXueVaxE96
eAouk5EeE1c2lZfsrX/mX5Qa/IbQCPYwndEMDow62Mnqq28KtFVGnPQRV6aQQ0LzCYzOuMqN+v0M
CHqlnst4pdxPKTiISyC4WQYpJGBhvbX0EMzX6oBT1lDxVmncnx/KQxInElu9mYO/bn5qooe8Pjzl
tnqB6KqlwrTHnN3WUK5QoACza63+SrsOfBIAbnoEv+oZjg3IzOGiDe3aaMNB4UKH5jfs+UbU/flN
HZsydM6c5MQsYW1aOdAooChIsH8dSz5v4Q/Mo+XxAyyYtDbhQS/DCMMKHPGY2rCyfgLFHD3V9skV
fnz411trqQAFgM+RyEYtCrQpgc4HnkCCHwVmc7ZFwwfd8xJs4LL0CtP7fbcHENAE5j4/Mw9zrceo
l8Bd0C42EDeu9PDXyrQv0/tN9khCH2GYJoa8gMgFxXYzt/vd/NDYEMR3GndNyoE2zyTssebERIWT
E+dlB+0FzjYJHMTBkQVqw6yMdFd5vg1nMdsHQAz0kpXtQomaJOCRz2fIwo8z6nAR/5tpgbKCAyqY
IvnH/ZGjnF2fUP+bxTvxShUWMgZOO4agSDXeGjaNVs4nVU2TARKOMJhGQu/xbyifYmc8tx+CnbF6
6fWnah89YolakVOcCo+vYZVqpK70ynvTytBR0m0S7hjDQLSOZaCF2AKOqrwBM+qVo4x2Gf98Fbwd
tWauwlpCIb03QX2Ie6OEtcFP9qQ0+uzOkx58QLyueR7cwZXXioO0JJ+EQI4Kw/rwg0Pu/ZI9VUCU
Q9/7QzYF09+2FrtL7FVm23Ih+WY3kZDHvhS4uRrxMN6dGSgP6Ioz4iTN9xVi2sq9lbKuSeRip049
N0et4MlVlW0yMHx1NoF1DwfvtZWzmnahI8GKaiVD94rDCgzeoPXCWD3sZ/TAeOTWXvhpAZjEJlZd
NoVdV7GecgnOcanH1+G3+DQ+VNAsRk27Wkg/3Gly8z0sfFN9MvP9mmw9bQCXv98swUSM68xfIB+d
dkjj17b+0OKV4g8lJpCgxIYb43QWO9ZLORg8sSCAlFCY53U47KxsIEoSQAISlVipg4nHzMTVcRQN
drxCoVgPYZVV+wc5frgf2yjZDAlOZCqxjDoVsa2XZT2brp0iwlXzEoH5pSjm/TYoQeZzZdxMQz6n
7JgvgHRW1fR2gNEYvJDuf5r284lygZhBlIv1KwE3spL5IavTYKRjHNgB3B0vTcpkTplpa+LrlMSW
RCYWPqeMsO+bPbi3GSF8V/v+bcBJrW0jaWHO/ZRCybrfLwqInyNBiUMDCfE56mfPr88DpJhAvCi7
NwbPatBR0LzM3/qNWWu5noou70VsbodisJIgUtY2CVj0WyXTuqmH9CfuI4YkDooeTFJpB0XiW/Dl
Wll6tBPi8+836yJihagaE/SR2fku/zu/4uXThXWynR7qDfdQXGE5fokfV0aUNntEMIg0aLflPZS3
OwNWqRDwG6wSoNJgEXiBjFL4hrIjxFtrY9BXFiftPezzlLrpYMH5KgcvNSjHxrM7dukxkMCyREyC
DU5hwY93h5oh4HZ8/TRP7YfMSCvld8qOI1GOqpK0syIMs6cIQn+QMKP26A/+Sk5Nq4OQCEcmgjNy
C5t5j8U1kjOZM7fJIW3SP1XbEOAZZqU8TFuHxD1lylUGr6EAALZCCJeg69TG8Bw4MfPa2USJHp+H
4s38xD3DKKMEgdOse5uLbRHLRi8dO+QqKVhH99cdpRMkzjGJKyUJwIqEc8euH38V+ZGL9qX/6/7X
aec3iWqUfLllgzFmvYkrAZltHpIZv16q4E0cGX4bwwCze/CZ8Vc2DZf7bdJ6tIzmzaipNawUOAUH
eiEINvxMDRW81TFs9bTlVtYv5ewjoY5z2ZZjwqIJ6BCdUzvYypvmtHZdoP1+IhDEUw4/mQWf27Uf
cQDP4nyTaE7PrNwWKIxKjlQSnWRBK9Jm2R0Pshu/whfLiffcljMTt9+lx2yPKyYDFZrsp7hby+M5
UaJc70isY6OKgdq2PBYa1PeNGdy5rSb9N2dn1tw4jm3rv9JR7+gDEhwjTvUDB0mWLXm20/nCcHoA
SZAASXAA+evPUp6+92apS9aNjOiIamemRZHEsLH32usr0YrjL234Q7qdJyPu9DB1EyPCMOj4gy5m
pV3eAdfTweLZDHf+Mtc3zYEV0yL94ICPU7rgbgMguKznQmZoWPAHr06HHN6sqQpypA9kaEYw24aw
B+lWoK3NsvVSohYWjk2KpiD4qGh7vl/avl7VmiNf4yOanfMcVrFEmpuhLW2TCGD8gBwkxrZhIeKU
011WzWQT4qNe4MlpRQ7Nw2+jWOhaLa69Biiq5KC1qu7DrTiY9/Bbe0PyD4qDhocu0CgQTCQSl5cr
skwNTbvKMne5yGDGU8BxmpWY6mYWob8ucj08QxXh2Gk5qnzT47uQuGFy+ABhkYi0WXgBkiay4c/M
Uv39BDD8nSGKJWGvedzUS74DmtlKBsd6zRcPhDgCtlkV5XPmbTxYirKozI25w2Jj/XBkWftASpYC
+PpcLPd+GCj/slF8uJthlT9E7pQNe4dUyFmh/1fdjBCwQW4UOliVmDRIY0i4Z8dDCcgqmdsp9pgZ
ktJDGXlsC7pSXuYduMO1jc4MREYrB9CWeKwJQWDEg22ojZ14QYV+6bA1USFhA8uGOUuNAhhnKhwv
1Y7b3HpisuHYUcumXnF6QJzmpLDsyA8JR86io9XrMBJEB7ILgT6Xc5xriXheKkCcnFDPly24D0DD
zjSPB7vGBRHWiveASuuSYVVcW7UI0xaifLBqdb2m7VS+ZINwbsAwbu4rAR43yXz3Y0Am5VbKxQYn
FkfUsq6dPWtG9szA/6Rx3efDtV/gSfCiBfG9Z/RCTeitkV4FVnBlNWA4AmAOg8vsrh46E4eTcsAD
98u4qOY2Co0/rzxrGOF84Ks2ZRkvVg2BokgvOLAOGXDnkqoGGccyaxOat8sF633YctEW6rtqtvd0
6cdrILCmW7vQw00LQHQ8WoWO4XGBLcwV3nU4DS3UeS2t7kyg5VOVuc7FDI9wjBFF0oXxCeMCvn0d
N8ObDyrZ9UwEHAMsgASBS/TDZ05dEVdZ2152GNU3lgzUvioA1FKAve5koQmw4b5YKbHkKuKNgDKQ
gJatXGxuvqOzvQnz9tKZxi6qWqe/bPFCYmiCxnU7uNBVMAIb2BajN+W+o9D00bdObGcz0rhZ8X0K
6HNRq+WpKgUFW5DoBr0ZTlfAswhtdrsSGvV1MDBAtpZpiLpJiyrybdveZCwgq4JN/Q3AwrKJw3zR
/SoEeHS0kAfsFH8QA/Oj0UM/rg3qQT4n7QKPROW98rEa49ZHMrec7we333Sawt9QxFkLxaXIYmas
eSUBJIvcLGwjH2zBe6vMhkQP4ZxSGvBVbUnYs+WbFgDw0jVdPDfy+4JRnbK+grFvzzdO5+Zwwe0/
UWJlMe2RnND1LveYWg3U4rFsKciLmTt+BBUYjM1gY6p2ZRjhfcR1oYYmUrLH+tKTtTfVQCEL8yld
1YEytDRpN7vXvl/dUi8osUjOSZl7CbzBE62RgZM6lsUcM91fF0sAcpq3wO8QYLSt00Hg4i2xI8rr
KldXvDdXRT4++RaIEL4zfSsGYEgMaTdiQh6x4A6U6FOLFvOu+daROcMZuwBjzRzAl12kKnsPPZ1+
Gkf/YI7A+43OMvYsAgLU5QxHU+alA2xzlxl5mhJihkGNq1z5qagNwL4mDrCGirzc4ZYvu4qBk8NA
Vq/4PqP0RRmKGDdrNiMfHgSBp0sJBZvwrEvVykvC9XZsMYsD+eQJP6k8vspCIG3zicp1TTNkhQor
SwY/SzvMxBjIvFWLlITqxnXHeozzwPFuSjMtKXa4SzwXtq7KblWQJrWrcEvGagPYSwrtSRoMxU3Z
5VuFEVNomc6euwU0e5cvfN/JaT8XMFDkNKGmYCnPh03Zob0QNohRV1hTwqi9a9hkYBScgwneExON
vqbAH5cCBhdZu29MhjZSHNViBNcXVQBdS2hd28ByRYQva6zFaLQF41vkm1rDPLDpkPnUF1kDLD1V
a912P6Fuq2AM93MoegBqs1UdYBUAZRxcUxlewc5dALRZ3zjectPC5n+JFBNNNBv3Cd0HbtwO+se8
tHIvxgl9H4MHyntYAAIQjg55QDoCk3RQm8AJruhQtjE2kRyFdfSIFBVo3cNgzZeu6CGNsQkCoWC+
l1p1UT71IbSNrpMcqnbfQoNwsgGEMWIKQGZqsgtS5OkYzO3aTE6dUMu+lERs4ME3J77ArM80g0YL
eVNwfqo2yUNy6c8+QTOXZmu/9W6t3r7zwyxpaokedXfZtr7KV8OhCSEbh29+O79QOhWAnnRDLKdi
V8OrEIjRFIy+4pHR2t/C8wCWwZ1eIqeZBHzHxtuCi/sFsPSVj3fiR8xyNouHNjIkIfSKAtUMBnkI
S6FmRokITva7zK3gz9jp/tWuvHCVS/j1FU1a2Rxux3Zmx8QS2O3KWj96vjKP7bKsq8ysOKHVC3HI
sHaRd4jzlloxjPFhkDA6qCGMCAKY6tobYaE8yG33TQPm3TFv7QP+qyf5nDn+riB8080LbmKE9YEb
lvkm98H6w7BL60av2iwj20LKC9cfrbUILLPPeus+n/I9kx60QIDLXwDBm6Ua0tE4IB1mjA/0XKBB
Ge7TStvWtiSD/+7aaBQabKYBdl0uRhmAp8o3Vl3fLKYco/rAtu3qbuXNYDRlfY61egaK23tSGbsO
PFPHIVQzImieZs+LTeO8sdp94xNksE0+y3iwsinuJqS/eJCVkefnt2W+PDiyWs12mQLFoS/cXqPX
g4fAxKLpMgoKrMAYg0Jyss5dDRcERqfU2NqknQcqvcusOlVTzRI5F2VaWj76Jp4hLnwbl2VHx2nf
jUMiRb2qwhZJczG80bzcVnO2J1lzuVRqZ+FmQ22lujR3mYXDNiLAe5eERZzP2BQWxCW0w1rvfs6K
tTvuOUmWZ3Myc9YjHQnFkymATh/JBc3C6gLxrHPBoPCU5dyu9ADENVdhu0MYwpPe6t5dAxHqYCdl
6a5Uye2UUPdubkiqdD9HfiebexVo9wbQ9qTxxI7U4aVnlovcQbQaoO8xgJWq1I9DMUDTKKd4xAkv
csDJvhS9BiRzQrmcj80lSvM3bCEPzpKvM0B456FJl85Ls3lMg1mvwrItItubdjB0doCDhEReAxDZ
uQ8O6cuLvPMenMq+wvOqsBgNayHDJDclGOV1WrBwtbRwYZ6ntFdYQRC6I9owkcUmDR0hyt6hz4Ei
AuaThl5siXK99PiyeKN3IFNhMQHxFyjgH10j/U0BhGXk64xtfW2h3zlHz08N06E9or1rRzVAaetL
VovbjkxXoWQ9QJP+Hk65MVcG49lCQEtRLIR1/KwRFGRR2FvfR6LBybYjsEK3C/Cb49AmQiI3MJfT
22wUGnfK9tuiqn6dz+TGMv7jQCHK45Nahf2YAPiQ1AOLJecxZGiJq4GzCEm89FbKRtDzeP6+gIMY
exbw5FBS7pu8+eERfBbOD9cl9VA7tMqVw4JtIABb58wZksxGV0CDerBonA9f45kYZyZbMpdrU/vv
2mmfatFuu8p9Gf1qHxSgMHDWRIE1piOA8dLTeeQM7XWJLMS8wPhkbH1cHdLQIcxjFuiNP7FUFNaz
g7aSqiOo1jK+rEjQzesZYrqVMoLHhcivu1kWifI1uwhy7wcztkG5FyhTz360mArvnE7ZiIkcJzF5
fiPosvcDd2d51m7q4SDKpYebAzE+s8BUCl1r24DoykjXRE3l3NiCAxlXJlaPXVXZ3xt32hEjdjVr
bqdRAt9IYzn/6DBY6p7d5uNHDcS2gF6Cse998Qbh5K20Xt3sg2TjEjVuuAspubBb9LPIj2EMriXJ
nlRXv4NRDd4liO5WWVxzD5h7q5rRbgJKd9RQZEW1fTe27Zx4o3XYA23uJg73fgCo0O2nlqDe6Ao7
QF/pWN45h/29rb8LciDOtmkrrXShdJ0TnF8regts7Zagcin7wy94VhRyuverd8H6p6Khu2A2iWHF
u73o26LGGRtak94gEdbN742ELkj1aV14N67wQVkzYi1w+MhCQJRmq99OjG7RbAe9XO1t5EgTk1WJ
37crfNXY9DydCydBl+/KoeLaadnG6HbtSB9OlHO4xgHvolII7YDTai5ZJdy1mfsJciMMV3vaLmMZ
iXKJFgDV47Hr1ko++RPYu/xuWrjclQEmKlV4Op26Lqja5UKknGYrhgZDYDTguxSgvKRgyWYZFWWt
XMsGgRB5RCS76S1XJA27g18d5HKWSMUwv1uZQazlpaNbfJ8RzE/c39sG/Y9sWbvVu4//SMJit2Iv
2NxwIOP1d5YN7/XgvnTL8OSF7AmSwpgR+0FCrZyU3bD1MqQeVHsLC6CJN7GT5de8nG9Un0XEG2hs
9Qi58hxTQmL9aJ887M+KfXZO+WjnwT2t86jsZVI2TyNKTvX46XTf9PCoGxtanecpvHHLIiXut3l8
F24fmQ7ARfuh6wASCNCTCOxsM98OcIoqHkueRy3WkqaZ4zkPV/MCAXE/fOQLe+NFsJvkK9y5tnPJ
tsH4jlbTvdV0iTvnO9+uXlUIHLvo/Csxy72B0BWNucEPgHfVik9A8+J9TTPslJy94Had+BaPWpz/
dXdZeP7GcmzQsJwfnH0u3qYa+wclHgtpf+tAAShcJDZwvh/B2OsDnMZ1mLj4fUrvWHhL8P/c4bqz
RIxF+sLr4cWjijVOBHiCW5+5KThpgCgPyECrKFT0NjCwXRw8eWGWOeFjz7AcQRcCf4cx56la9mq+
0/ZuQtNFhy5JPHyeQ6/Rb8EIi1u4C+pPkj0o+zZrZIJO9YTD/KVUl3pyLtSI74bmbq4f/MKJK9Zc
1K1/obUfldNLlS+vlsqjrEOU5t4cbm4MsTHW6UzvkbNPxirYdN2nP3awu+wx5Qs7ncx4HeDklx8c
AnC4cqrlyl3cnZj8uAUatxrDRzf0k6BEBJshP8l+5GR6E9iajczwT95HSBALr05mNAIWGp0wcKzp
0IVKyRS1oXxG2fJSVDsH50Zj9ZgZqGDXJvFQcAlQjfHbKhnG4layeks0KE6qwmwEwsUS26WTSUvL
Ve6+qDCMm86Q2F2eqfPp1vJKB9Ol7vT9MOuoyw3cDw3ZZHZ/Yfv+64icD5aWlZn8/ehiWFdLRHBy
awzYZD2csZwXq8I3nYAZ9r8VxZtyspQy90GhAbntm3QGlQm0qa3usud6LB44ECfckKuMWN+sHgfN
7snUr8ovdjZsv/PZS3r2mDUYSBnH6MkRdBfqHqD2SzbRSFf9FW/tp7mYv4O8GjbtCn2mae9sSau+
lZk9rBgO6bzPkEF0MeZclsX1YK1rDl1Jdjv2DsIL2ApESIo9IbEI+IvjxjPv3/GC96qs/FgSl8S2
5aVy7DEMcm+8WoD33nZtmEe9GaNu7pKBzjBrGLZ9/mEPeGMuz58kBkwGY05kb3oYDrPxwsPkKYcl
yQMdL4gTKtC+PeRrxhqP2h+itkIhNavgTW/tp/rAwClSZ6qQ/IRXygxyh1yiatwfBlFA2sQGhMde
VGIMvhb0yIF349mwZkfMO+Zz6tYBWvQChpyFXHlBFk9quiWkgSbwKmf7Uqp0zpA/G2oELUOkXMTk
jK6F8DeSv4Jnu/aNSJV749cN8go0ptaHYeXOC4t1K5tNOAaPPZC3U2FS0tWJA6sdFz6Z3N6RDO+/
62NnfCu98KavIJZ2X3GGRZZA7lzSIa7NJYp3iNuLCWrIFsg70sZu7SEVVqNf08cih4VOF8Cac9qu
MUl2yt7m4v2QxoE4a0LeYeMHFjRTF42vk8CuYqu+0fl1hpmtgwuILeGhB7EdcOOCYmeaMECK8s3I
+THgsDn2w0/aNfeGQpw+DhGSU1sTdK8C6KYQT7XgPewecNjtO/qIg1GdoKQEHhWrL33AV3COKIaE
Vezbgp5go65bvPZhgjEPpvLYRocfJ5mjucjeFKp76useLz9/J7LAxAb7tGyfyHA9SJh5d5kLR8Zy
D2brzgA1HUMHuSrCCv0N75aL06nVPjXUSvuKeBHnJO3JvOWOgd0/Q9guVHdJMqE3Y/NelPMWaI9U
MLmH7i8usuK2dgSgFCjtZJLdwx/nJa/0VUBDJFuEm3hAWusAKCDXG3e28K4aOfEL2aEDHLjGYONY
9MV1ljYVSj4HNSeRGu+8PLhwXJG2A0XsC/8qsxkPtEeFk06kdB6X9Nbyh1c60LdMqZcWsXsUuPLB
TJNzZ9MQgrqbsd2OyOXCgHntiwtDqjQ7uH+jDtBu7MbEvvcAyONFABkuyeSa97DG4JJG8+StMKYf
LdgdG6TvYCId+cKiKxFq+xuv3RAJhcEh9kosi+tejDYOpHEIEiGa2osi+KybweuvEBWP1632p5u5
GJGQ9nO3eg5Em78WDkEipZA9i2yNw0YmSLMKlt5+CQ2cyTkhzz7L2aOkM+2jwC8yBSkZxUKjpZ1+
XcY6VcU8dnDAnS7IqE6o/kU0/rE8GxAZDjXg2ynCknmmBnwoKqlq5kpevP/5B7Etx3c8HxZcfy2W
4VDZNyGgf1eme2jHHe1ui+Bc/fxUxedI/NA6OZ0rZluXSJPAa5Yyu9vNdo66SOGq/MaaFBKEAxQL
E9KUcO3HGua0H8ECl8W4tQDpPaMX+Pt7pMc+Dy3WKZQBLSS5i6s6v7Wxzmg7O1M//fuyPT22beh6
5i2e77vII04ZMth+ezHBRPYb7TMLoQkqDVGLU+UdDj0wcOir8v3r4fFTFvmfb44e2zWMjUCXtKRg
417nV9dJvc0O4KnoR/KkN6jc0DUI4TR6JjGcRd6hOd5O0f0A5EexLmK+/uTxGweQBH0I5xwsTlT4
cLD+61jKA2Jr4nN2pZYGeTRZe5dOoQXgwKG4UwuBOMMgdSpaFqNLAaoxkKnrMFFDe7Ug6EdZ7DtK
ASyp8hnQvB4pIq/EpjgeErGlanEoPKjOe0Ugmna3RY1lN6QKpmuexjZa2veZHG+RiOpB3isA3hEI
kEbxLazLTeGxhPF5bQaeNtnwWVd+gYIVKiutHkXiFsjj8bqDt2pf4wA6u9gReBkvTbhD+j0lLSqG
zeJ95hlOu620/TOj59TQPPz5L7XqQfOygmAcgkmkLeHv37JoKZcwrhWVZ2b4qQF60GD8cglJkd70
KwJvADpmq5YdnugQsCvdUV6AwDSafeFXXpy52A/GsTinLf77MjY99rQwXVDZYmnmq2GpvSEyopxT
LDTNfZYX5Hpg3Tkl5+FG/m4i2H+9QdovgrqeZlfc5VvZLw8QXT19PclOPbuj1VFKOc3+4NPLnjfe
vd8JfY0DcGklPPfE7ahD/li0IfbScJ7RiNv351oCT7jd02MjC0oWwEzkzC57rJhR36j7xoOaSmn2
HnbjxXBwOcN6o7Tcqg40y6EGcEjw96KuVjWXOKOHNYR4E+qxy9PU0jeW03pThvqMYcMJHwoo4/76
1KccvHaet+yQ6COY1UtIx1R33EeCNZxRVUaR3EfWN6cB/sBDrF4hRQEdIu36K4859BGtldPt5FcQ
Jio8xQg7FLsYiOhfUXTNgsggACtizyf9i1PMszjk6X08gtErUzkE+twKfmKgHjtqDKihl1QSufMG
b9h4Xm3WZTEh5C9mJ20Cas6IRk7M9WP7jGxCn6cvQrUTCxujSduXqOW9Ezo8fz1Y/14tRIOj5Tfs
URbo7Nm/ysJ+PbRiv4jmozLVegmXzeLKM9v6qcscLVnt1EkNz2ofPUBOaiN5EIULYlBGdSp4f8+6
6hxQ8oS7AQ2Oli6yzIJ607JctZaJncmJnfmxFhjsoY/C9gtFinvI1hbWraqGvZU5M+tPvSj216HN
6Ow6VQUlno9M00Jf2QzG23JGfnPqw49Wq2ZmzK6QdkKnid6PLQBqjo0kWHBmQ/nZufE3q2FwtGT5
fh0grBrALe8UuVhE50JiXhjzo20DB+kgPn9HXstOjQfJAPWL8gUxBE89bKdIuyFf6lh2u2r73Iqa
AEVgxJBwS64WNzHjEiS93ZkXNHxPKwRy7nUNfUiSCUjnG0fRxOuH9mJxJ76tgpxeMiXNCpncZcdb
Gbw4dutBVw/7oeeCeTwpltC/qkjhfAJujczPMrv0zm9L9fl7E+Io/sSxoVscO4fQqfMhQdnC5DQR
cA1U2SMR9png8oSIkh4bfhSd68FdFFdx6x6FJRMU8xp5h349GV/vvCYX+2zO+RWaCWcUIFCbRqOR
jEsgaH9vYTk2AWHYJsbeeOZq9jWKufOl0PWmqcczH39ifTy2+SAepEzU8PmKtDsUe22zCsI1KiJf
v6QTCkF67PPBOpUv9kLNlTcjXTiUqM4wD+hE6l6innk1MrbPihbypgykNAeJg6+ve2IZO7YBQf3a
kcY15mqc/IN6K/wOWfEazY3X7tKsmFBnVuUT8/3YEUSPmaMMGw3Mw9AMLUg0BzsOPdvXd3Hq04+W
KlnPhoeZjeCO3Wb6mg/brjyzUP29xpH6RwtV4Hdu07X4aG5thUwVYGMEbtmXEC54y5mvfyJ0O/YA
MaMfLHANwEsQ3xEHCCQ0fu+5HE39TsNoHIdec5Xrh14Dyfa28I+vP/rEdz428aC1MVjX8J2NQs+j
uO/nh68/+MQDP7br8JzB8JLgO4d9XFMY46dIbsm7wIkRPH19iRNT+dipY0C7U41EK+YafMzZarYS
L4ukOfPpJwbjsVVHXmd8GSH2unJsNDWjaDhOQxTMZ1bzU59++PNfzjG96OrGuLXaUT1nPyT2l51f
9/zanWrn99aEYyOOHNn7eXGk2vVZjlbT3nLWTj/Va07CF1oiHd343bmkxKl1zzuaut4wqKqbcK6E
OEPs6eMCBSXEGbfmkUXnwBWnntnRHG6Q62og8Cp3S8u5Qp0zK5LWgu9AaZrinIL85J0chRyZ7VhV
yfty51ZjxPRtVTz55pKg0C/0Nx4sSctEzNQZ1f2p+Xc0tduaVI7T1UhDF4F4HPt8vMp8J7/4eoac
eGLHLhyVhJywkh3eSravhpueIUN5rr/98A3/JjQ7Nt6YA6sf5wrfvFRR1yUooGuc9J2o96KBbLMB
qv4zM/HEufXYgWPy3Z6gCw8SuCcXwtAycucE6SgO3TVUlvI3r3JYZX6ZkaLoBfrzDm8C3LMsKrGN
IserUVRAUHu2L/jUvRzNexdC6IIvuMpYxRIiu3ejYxhuDxkOiPH48Xuv/TDYfrmVpqV5U9sVbiWf
Yputa98kqE9+/eEnVt1jW47BypfRa6t6N3QwD122HQoCUPpo+1wr3qkLHE1z35rzrhZ1jQURaVaz
s7spMs42HM/sTCem3M+E3y9Px+mhO4bfGG6gf8qhJJnMmbl8Knh2jyaz9KbMhSi93s23aE6swST8
qJuVPUVQ/RRVDAlLp84s7ie212P3DVlOmtkTLuUg/kLaOYUdsrihLeQByW+952PrDdhsNIMkuIIq
c+uirop0EAVa2SH7xolLnZl1J1Yo5xDQ/vIylmqEjeFEyh1H0ZCEtxN7V8P913dwYq79hwMH6aZy
yVuxK6G/h2gShz4eCTtiJmkhTDzX13TqFo6ndI4uhslfwPGyn3h75RcXo3PmOHFiKhybb+SWdDqv
GPDRJseGanVo6ybI31Z7V9pPXz+lU3kJ52jrhockECplAWervpuhGYLA8M4iEv0pPC/iXtV1vCAJ
ttGhKtMBu3w6ZP2yFn1ANhYfpzP3emJaHttwLGVLoI5vql0/tdFSf/rzmRPfqWnpHO3oOp+roK3q
atcM0JyhhxMqN0jqouEt+6ZVZJZ4PFs1+PtN8dh5w9UjhHeyrXaL3ceD/0q8yz44s7ycmPLH3hpD
5XSkkaHYIdpZK/M6sJuMfOrgdTFekiN9+vV4ODGcj000Bpg3L7mHywQLvM9Rjm7L13w6N99PjOhj
W4yZAydluUW166SKXPKgnQoHcMisl3Pbx89+z78JTI5dMcZGFTmMqard4IKtoF8bmARqFrHvLOYv
wSbOUrgJf/2sTozZYy8MWhUCaeCy2lXhm1j2dvbwe597uN4vq2KGEnfrmrzatZbz1mBOwLpi9fVH
n8gUHJtgQDoiuf/z6Xw66bIpn7xVfiaXeurdHm3crBwIURUk/+XEEfWHqIEi0x5Guan7aDHn+Eun
7uBoOufw6wk79ErvlrfxwfrRfGbfwunMCz2xZRw7WsCh9d9Ph+LpkL135X42uzA5d4I5MYWPbSzC
Qbsy4BiaIdQdD3DjQZcDipkKSc3uzPQ9MSSPbSygoBhhiIch2aMBIwLv97k6y1Y69fWPNmvZLgSE
Wzx5yGC1uoSt/00oL5vX/owFx6nvfhhYvwx7V1lK5qVEz4hrR315O9HfiwSOeVpETWYqZnywgOro
qXsgd/Qagm0YRp4Jik+Mm2ODCghtJmzVuABWtSW4GPYekLMdvVhez/EMTm3Txw4VtYXCKopoWAs+
xRKjZaq4xABid7aTwqim2+Yfw+brJeKEVoMe21RkoQY+Xatqh9eg9gwWTm5Sq3hoou5zfnCypARe
/JmfeXYnL3c0oUVLrIAdXjt/NW/yTXw6n/qW3BVu3Fvr4K3fWS+/eWNHATo2SRtEeIRqORFZZLs1
33ht2L5oLcPUnVtrJWsUErwejbuVU/XpKLvhskAz5RbKdgVe1XLO+v7EXDq2t3A8rXrWWGLXoj0D
jRLf+KOL5gwI6s9thCdm07GpBWzhemvmhytoHeWBE6Ex48xzPHH2P/as0HTyHO1hf5JvpIohGgQf
vXq23/zb7BvO5F9f5UQgcmxYYTnEHbPDTkVzdKvxUYFWlXG69Sqif/MSR6F72Cqf0hyX8MNrkV1p
AQlod44Hfur7H23ida7ZIZWD789hdRF+r/0U+Jcz3/zEXvtzLv2yVCrq15BWjGK3FFeZGJNRdbEE
TGo6Z45/avQcbeY2GnidvkbQPB9OTHJP2t9MHP0M03/56l2IennJKuzfeQKxOgyrK3Rwm9TvVqiC
T3kEVfjXI+hULu/nn/9yqerQntkI3AREvGpJIQEGxz7/wax10UShE6FT/MyVDmvV3wSdx8YTpi1c
EqAmvsM7MA/jTQ1sC4+86/67vh6/6x9fX+ZE6HPsP1FTGMqhtok94Daz18Xa7hLzWp/ZJE+sSMdY
LVNkYVZkuAVTrZAwhlSfD+spi4q35lx4dWJQHTtNOHIycybx/UkP6e5zfw5td2KqHXOz0IgiyCIG
c2WJ7xQBVdtv+PT09TM/9dnH01hmykFPLuqRwxXBCVwQyCa//fzs//qLKb3+13/j5ze0rXcFz/uj
H//1oGr8778Pv/N//81ff+Nfu+KtU1p99sf/6i+/hA/+94WT1/71Lz+ksi96NFN8dPPdhx6q/ucF
+Ic6/Mv/37/8x8fPT3mYm48//3hTg0Ra4O6Dw+fij3//1UGEaR/Ovv/16+f/+y/3rzV+7xGS6/fX
//iFj1fd//kHc/9JKYVsNqABc0LvMJumj8Pf2OE/XZ85dmihtOp59LApSAV3+z//cP5pQ2cD9wbm
+2iSRTD0xz+0Gg5/Rax/OoHNwMRyLepCeIMUwP/5Zjf/O3v/923gSfz7539IdPkqaGL1n3+4Pw9J
/2+Wo8MUEkiHookzgOEIzjCHKfTLujJVc6kh2r/Lfe76G2004nk6D5g1nePQnefG9ljct9ZAr12O
Xnbf0t7G0lZx6Sweu3VytJwhr1Pf2qaq7+ZK5S9ASg43CqC+h2xo/4e989qRG4my7a9c3Hc2GGTQ
vSbJtOV99QtRcvTe8+tnUd0zrUr1qKB7nwYYNCAILZWYSRM8cc7ea9uHYdRW2kTnABTIB7/hscdQ
kvXanbTTyFfS1DkKpvUxUFSd48YYoJ4wDwt7k2d9f9vbGGRnBMNMOyu5q/SsvCsNEVzGFtvioZcj
wbXCajMPvi5aFCz9lrKNuiY/5FaPDSfBzfIczX3HMhCil74gK6bKIbnjHFWj20XILI2HjZV1C7Fe
1jDVD8tQDmgGoqCqNOFSMNXzfVdmdnUaZpJSb4VAy7aVabN4ydRk1wtedLcvJ2zyoRxJsg0zfRs6
9bDKKgbjTk9Ed6VbDhUR9sHyRkUPtFIQhPqmEt3jEfWagDceVbl1DKO5xZR5THCx7jKnWl6nIJ33
Y+5EXqVk095WwW50bZH6ozZ1r2NrYxkee8XSN4Kc8rdmwlLWaZGRuPD/lechIx0TAGDnljn6Twd4
3mw08TW3l3FZ1ng7JhX59EafW8CupiCYx+2izsm9Io7yzCun0ejcDLuSvZkbk71YIKk1vShxKgPv
sbK64YXzeSiMnlSVfsCIU4YO1UeYOP1+UJYC+ljQZQKiSjJ9KroqOaRGVKH2HeGJ2obg3gjNPGCY
rYFsGWWV7DJVVpVb223lnNqyTcod+v8heO21IP0s8grZu0yR56jFIpb7WMs03FuGNqFcYZZznHJ2
0gtOt2RT9YPq1+X4PIeLHePGGrKDmXai21rzyJtac8K9XpPcqxJGfUtIVi2fwjwtSDUYRqXZBKGm
P81akV7T2SVyzsRDsrFyCuhNir3wgvBf7JZo/VNEQ1OlRW40kDbihbYM6MlLB1VBwwMdeaky8Q/k
csabodTxy9wilu/sLNsGMkqWna5PciK5XmBYm9tcJQF7ia7gvcyv8POXvVDsFA/1KMdXR9eJzsV8
hVsSvXb3pXKC0nCVQjEDT9pR9aq2UmEQ3i7xn2neZzlGA8ggXl5Abtx0TFOvplpQPnTIbRl4mSnQ
WLV8kjN6obEYylMcO/NGsyBgd2a1EZALufzWNEMZWQqQFXpcHQt0IZ/GrMONs9TjQ6YVYDxGZYEl
EBrpuGnH0b5qNC0muc6h2eFNWbRqq9Kl/Va0FVbIXmb7Qk/ST6IqxM0U8Ul32aTEX/AiYk0anCKK
/aE1h4eiGrQ7IXVqB68qIANXvoO9Hy7HYLHtqjYEndbB65yGTvaNdJ3MUDbaaC79IYxDdUwweVis
BqNueamDiHFTNAWpffEi2k1rDG16qS9zsKtS5LcwYiCHtD3+K61nah5WNH6iCbNFUUW2vTeDNO1d
dKfzS+fUS3NtFT0eJ9PS6sUNhTrtln4wLqc+RbyChS3F06UuLG7Z0tp3BhDIYsc+Pj6OaVp87iPR
8XliJw0AbI9LH+/Ndmow8Au8tHETKTs5h9mXvsfSHo6K9KMlHjt3afPsVuHyP/Wlnv8pWIv2QTfV
VzbP7B6txXhRF2bn5YPGQz43I/38QY/c2NbA7cguyrdp0nV+q+q1r4zAUYKQQQN27Ql5fN624k1V
eGRsUwoXgk/6oKnPoeL1UaluCuU+MZ9BrnyZmmrZWH0SPjhDOXpBnZkT5hwrecibOLgCRTNfR85i
buZKc74Z+E9PfVR3W9E7/Qn11XLHoyw0v6ucvsQSZGYkdU0Z3rgKAJFg1GTEnqUaNvjlGG+v08sF
i6yJh0lG3UlYYYHBFM7LrogCh8xqc+hvcoXbelQIBKyYIV7oRSQ/j3WYXPRxWOMj77LML/OemzGa
iv5PoaY5uJQuLnz4HctuCRee8jq2l3qjxnpGBGg0N99UrvNdAkX8z34q69WCg0HJDlTzJmZ1+rS0
humCLVqOUWyqnsyV8JlXybS34sh6W7rIs7lIm05JoHHmcnyq8KUOp04rej/AQ/e1cZrs6GRGUWw7
G/hKFRndVV7M9t2gTiUb35oQcM9cqNBdUUV5uhNdN39jbNmMLStfGvXPgdKGMzPsxklltQmKMb9T
IytGw1Wl41taqukNxrTkurbqJ7vQYCtxj9yEZiu2zpBYTz2bsfsYvb7XT84K5JBtcT9pyrA3B4to
u573t9Y3sb9oenhswGY+6Ra4iFDPk09LXpXPoZ1zwqBhZRAlZHDAaoYRWU8Q0c/xdNKjAoce7w3T
z9M+3Va90/gBcvRdboB1mG0M6+kwF9gFwpZxb5YQDjf1fmha6a4xIUAXJC1tkpCnpeudwtMQMvsC
HqkP6tT0YtuSG0n636Mp5gX2RJZ5drfeMzIATNDZMHhE1Xmz2ciTPgNhJdpZeHOONdZpq97TesfY
99oIzByzDwE2WnkJFiE6tIumXI/I7vy4qj+nKVBVBbIITI8ckg7KSzftq/6oxqZ40UpLubOBP7Sb
KZlV1J1RBzODZASMBazdmlXGFo+EKW+DPgzuwZrIvclj/oB3MQ3eMtw5p4BRfvq153qC2uAtvWDp
Ev1WLE7G1CfSij9HlNAvmC8AgMxKcGtwP9zWLS8hyrVpm8EIuUYzirG6r4Ibbsr5W1TOWUD1P00a
Nv8xz95m1gc36nJ9DytKfaogY++jdjKv5iXWLxYtwi7djou7OA+jcqsbmf3m1PYwHSrT1PRtk6jj
10kEvNtaQyvI307B/Wx6gXsBX2r+uUo5R7OQ4rWf9WLXTsCI+zmNt1YrB9+cVt1lFmGa9xOjVv+c
tYBIGsASJOdZVl9CZujLS1pM6lZpp/HW5h/m5Q7AofOnWVfCrdbKKOQCJumJYa/1VDWd+JIXgXFF
3SdOBqXZYytUxiZjbJ0WW9duTdlYng7uAJYNA7trnUjVb81AEKEUdmZuTIcq96899W9tjv7bnc+7
3dJ19bW475qvX7vLt+p/wB5pFbX/91ukh+jr/9m95Z/id9uk9Wf+2iUpQv+D7Y6tq3jNdGmb6zbl
r22SIsw/2PBYkm2UIR1drOKvv/dJ/JStGRrbKotoVhO38n/tk/gjFV4itZX9fdfF7O83tkms8O+a
IVguHaEJW7N16irbcM7jKqNh6cymym55Uz6MYwTPEC/Zxql5zmotrn0kjchjQ1JFm+aQNt2BO2l0
U31WNulQfkra9HlSYb3ZM64Lo3vUZOuJQTmmAe+6waJtqojOt2ttHxnhZahBc9FXepChFBkVO3Wk
EWMasfP4U410mXTztQLrShZ1Jb7Pk5qCnxgEJ9RAojXASUb70ySyT1CgPEOOb6bsvrCSrBlg/b42
QPJV11LEnfOQTx2PhVHbOdsDIU+0+dRdnBTyITW71R3siE+9PjvPkcz667EFo2BQszybONAbpKdK
datUiXOoxjB4DXDdXY9B4Lh1FncLOycFg8DSVG7cBcMVE5GF6gLCFD2reF4W7MRV4g2NMWGYjsYe
QUZsxVswVFSqVU7lB2cxfIwGR79xmhUZZM/dWzgaLJfJnBgbujzx4EELBMOGGNl4Kc3U+CScik8Z
q06KQiJRdrVewwofwmY3Ics95Vn62DcI35qhmXaWNWXXNuVrvqk1B/gd5avxZNFCf46tSsdGSs+E
KkFN1E9hp0RXMcCrWzOuwvtwGdV+4/DOTjZysdO3DuIhVUu54FqNzWo+Qa9aiQempl4N4dRdh204
wO0pJ29m28Pbw1Di55KD78UIQETWM2wnrQsOgAXFxlSzcu8YJobFWT4mAKEOeJvtV+BJTP/7aYTW
YOr5cilbNd9Gzah41pCMh9ICJwfHoaUYqqiBtliBxteKsQA27Nb0TIqph8JRhsNQ8ksdAsbsmxkK
TTj2IGgggEFLGvXDLK2REYnZXTuaHh1gUZo46pfsWBi5xf6NyupgN9Gww5QH+ytdip0Zluwiq6iq
d1nVk7vaMqRI8BhtktwYcZe36Yk4xuS1jmflmTgW6JdGklLKJ5zVmUw5rzWMZ+YbyrMh4oERDR4m
X6nM8iC1ObyZbFN71pYsaDd2WtY3yEzr5xlc7n2QRcFrrs/Gq+4URrUBXTgcnEU1kw35YIKdF69v
knekPpdeNozTN8turCud2ynEsO1Ab+kTOb3aQzJY67eR4aZ0jOFKj6xlP5sqtUSm1TfBPOmk7FT2
Dpdx22/HtW0hYZgabAt5DzlOyot9TIKrXAOgCSh2kJ/Taa1U4BoqTzh1pu1Q0uBoCgtOu5SYIOsc
zGerd/esRO1rpA+KbzTwznFrYYtv1OhkInVlM1AVNyqEzuu+aoPLtJysmyxOpF9m8s9mtpbrgVZU
tG/jjs1FM+uubQVJIC+SLJRbAcs5KDpLHBdt5WqoVgrMJqj3FTy3g94W+Y66fd4Hii62wZwvL1MM
7w4AHbcTXhFfKfvwq2LFL1LNnshJOpEI+62sSUjUA57ypktOak9lZQA1nYsi2mnxcNSYwR1zJ2YH
Vas6easpJ92uKZbaqtxNgTNuRQlOsJx19XMbaBBsMNBe9ZPR85hUwTFVhtGTWf6JDtTXSDg5voDM
4Cj94OeDIB+F2Ow7GZi0H6R624ONX1Gn1UVtFFA457l2tq3ZzTf047JNlkycHjhiVdcmXsMGl7Hj
LNwpg6mhhpb1LQKCwUKYtP4Pb71/abedTTy/v0YkyB7TkabUDdXiNfdjty3o5qEJgvm29TtoqNtl
D5MTwMpGbkmk9j7i5p+RhH8+3FnDlweF5li43DYec9bmZb7TP2PvdafaTzzH73zjiNwRYWjUbnS3
+TAh9v0I+efDr33oH3qLMylU0uTbTmBcqk76VneQesSCe6AqpHbUdxU0w1+f4vf9+J+PSY3x4zEb
tnQRHcBb3boOhtQ17fCja7j+C/90TH8+wpl0gNHCXAx8KxBrgD6epVu81i7n0209CLXJY7SHLbb9
SIb10fc669NG8dyFMlpuARDZbKZMvMjfT9z/1qb/V1vTaX5RnJZh+a57v/71v+pS8QdrJa1mpD0C
ECX9+v8qS9U/oCjRmKRvB/JkLQ3/KUvFH0Jf+/PCkBYa+zW34u/2vfmHEBSzqspex1FN6/fK0jMZ
oKXTsVclHXxTGCYlobOO8H54wGDmZIYNtgEA3QaM0ck+jFu5xdXnfRiMs/5T/9z1Px9qLZB/OBRW
ywFIHF6jXXdwTjT03ckVbneVEJz+w9n/t0Xyo0OdLZKRolDffD9UuC+2OQDxbNP42rYDiE4Y/ebX
h3u/SP38xc7WSLw9bRemFLrb7kA06s7YyW2za/e/Por8Ls08P4E2l91ioGPp3DrvT2CNb8u2km/0
lgzazVGj+rNVd14ZlwQ5qMrsLXkMZWaOyJBu6SaXZCNMquHGTQhCcGHA5JpNSO8uIGMRnCLiWaV0
sOGpVClCNu3Jqsrui7BqWmh0m570IOq9eDDSvWNBu8RlOrhmVtLIylT72iFlKd3QTQLtPUPwVtoy
2Jp1VB87R5D6ICfzlIyZ3CrUIx5IbCCK0AChs4p6O7d07JNqyE5GGCxbnpLEq0NgwmpsDHvQ89yE
2lDdDooOYRcvwq5YHP0rBZ/4ltFb/lIXEn8wu8FNHsAalEpYXw09wskoUBbfnhLNbRRZPZiVFt/k
zvLVJEd9kwnZHVVwD8cFZe2F0qY4OnUsu4WVIq4PtOg0Th27hNUcdOA3WsxJzuJrHVCRz7RmOoa9
sbIn21a91upGrfycLuwr0RrVcqsB1dEfZT7FULgLFdAmxpCsu1xEVkxuH7ZO/pZQsegkcDixROQd
CvORvU/zzdEzLBa1FnbhdsjKFA4p/knSA5lc5qNflJXQfb3q6ZDYhbTKQ2WIId0zSVAst18mpXjh
zA28RbqyhOxYKZhVzUQpnvsgUmZakkbT+/DvGPODwWw+QRhf6q0Mau0bnGRHB/82hvGt0pP0Evjs
rWjqQ7Wcol3bi7q/yDXNGb0mqIPhYspSVQetU8Ezk7XVP2QA+mJX7Zc49Kc6J2G7pilWbLQyH9ov
ItQQM2SYsK4zAALuVA7pdkZw4hqRRfdqW4fr/jUQVGtDfLkkRUBTWnbttzClOA7jPhAuLcTyRnZF
eCIGgB5wH9dHPRKzvwQhM6nS1OAdG3qJdBsrQAmkSdNh6BnzkxlJAX/STIuHUplXtyNWtidTq0Pb
TbS2BLpWNsaNnWqOsctALKtc3ia6YjRA0YrLyrjPJ2W4TntRlodM0+bZrRwl8QVdq0ea9Oappt32
0tVB7ilLY+zNksYZdKFqU9e17nezkT5ZKh1bimRw+0smvhZJP34q8yx4hCM5nsCawLTT0x78qVZn
u74Iu0NY0VSPVFhP0NIYqS0iAh1JY107LYkWAahoVeCJ1gi9c3QMFHAt1+0TsMPhYBWs/Gs8FLEI
ZmuT3xSPa8GcxPn02kmdAAEcS6/5ODV3ZhsHXrnYJZ1TjZhZL4wLuLpxYUx+ZirqzpHVvI+dQPom
CHsGMbZhvTZKhj2f4NPWZ7dng7us5H7Us6XcmDU4V/bh45a/qfJ20UP7pGqJVm1UJ68eVSWCD24D
kmpMe3mchTLRjIVYz5h4jaWJI3DR4QIDbQxXDFMPKfmiIH6Anm9il18c1QAOmaljWm6UoWe0mZUW
szXHfJ2FozznWihfMjOzVDBYYXylmSQ/0hzqfVuvaZEuaQn8fibLIa7jp2rOlHtttOLRh/e4fG1j
DSKmkiqQLacs9FWKbijS6kj3z2qDidzKsFQnIMLdAGJSi+7Vaqg+T2J0PieQh7clL+/Bq1qteZs6
Md7khikdAHVGc9kExQR5Hfx3ZRX5TWaW8tbkoT6VzFL3hcgyl0mTekt7PnGZbgX7sdei3QgmwZ90
OZ2a3GhPQTxFn6zZDE+oIJtPYMTk7VCQ2vDNyo3hxuis8RQnrXE1VlnqcutE7qTloMftRadBOndf
0y6ob4nhAPk5zMG2jaLxy0KJsNIl2l0fJHKXika7NwfdYQM+xtsa8Dm7YFqaW62GMmvMsX3fRmX0
zFSwv8vDmUCTCJz7Mer65r5v1PpF0XP5Zyxk7E+L0x7boaSBNcjgOMeadionx74s6Mx4eZane1xa
w12uDziG9Kl67QrnM/ah0qUJDkNyDPPpkNhBw0QjaTNXNgN4IEXLU7ecLfr2nZQklS7GYKI15Xdz
AoMRFI1+FUdF+aAnEsydM0T1ZQIvn0Widj7PxoAxKY8VtfSY4XenxQl4cxdAeEHeMXHZDE2S7nIO
4I3RxP2h2vFzWNjs8y14QVvJI7KfBhsKvRVk+T4L8wuQ2IYfgHq8lA30ZVaFmlKHeuRgpGHoO2qS
gmTsmmqn2Kp16gzERYUWOxeGyJn7Owkzy2ro+reARgexbqlTvyCUxnlXm/ob6D1t4TE1AClFjEJu
ldxoHsfFVjZtFy3HYkbntQmF0j43Y2TuITa0e2Hk/a0cwBhbUdFv7c7MriahLrugjlQvZg4LFxFQ
dyuUvTqozmtjN7QI04pIhblVKoIU2mC50A0ZbSuaXZDcuvbgRMzaNw5pJTWEpdZ0k8LO+XM1umvV
IHIlj/JRn0LzsQ2b8BSRVXC9lPZkutIoTDxholAAkQbG1zEedfgx5D9flAyHQDf1U5zBh225PITe
NnCvxggQcUoER8hUFXdRzVh67zRYTGDqzsUXnb5UeFDCiL7W98rrf/c17GuoIX+1rwEG+X5jw9//
z4a7RcddFwZ4TNWUEinJf+1shGX8Ydq0J0wTgCx/Qv39d8NdEcYfhqmruoMwyeQ3awv/P5VJGtIk
g/2Sw14IhLTGbuU3Wu7rJumHDYdh2dLSDaGvyiS+KEv8+3qZzmdBOTobjxU5JPtCG+pnNSQTwT4p
sVZfjPyfnan0YtO28UWl9dVzUpquWeoA7DrNvlWXaVOtZCup3Ae2ea/KfrmwZTt4LKvVTYcA4ION
y7oF/6fC5xObOiMkSJwW50cCXX3/ifWxKLQaDO9jBzr00FUdMKESrULdAjlsh6bbC2vu3cgpww+M
ZmexuX8dWqAKMxh62HSXzroDRW8E7ZxEw6MhsnSfz1lzWcBB3yazYSISmdTTWGmvXazdpYPa+UkC
PVoPkvSmaaXczDVCeD0EbID+FoxsnX9L68S8GLMP3BBnung+py0s7i2LfZCuO/z6/hTlC5EP3RSU
yGnoWpeNHV1ZZVDu6whwewktPhKlupvSovBZ+OwqN+HIy/Q4ZlPHshuOHzRzvuv/310zm+ERd7nF
fxqX7Wxby0nLjJkxzRPlunlvsCSetKI6JEJvdy0iD0/LOC1R1s8btUIxoyTgphcJArxFf7toGivj
MJPIYX2WYTO/DCggUKcb9pVNdJQCr+pY1Hq1KxjT/P7JRBzIZoorLgxDPRdOK93QcG7E9CRh5bmd
lYkNNSZRtYW0/XwJPLB70cMCFrXpl5YWub63B20+OYQPUBN+iDpZz9W7c0lnU+eptdALOqY8p0JF
A5kJCQTPp7LuneOAREQ2TKmRKDWfoU1Ln1CKN8Jj6MXCDb/obUyMU4PILXC0/KIPAOPGdudqJvxt
5tA6CfZ6yaTeflGkGl7Y0apprwkgKZWWKoeSiARdJ3HzrBz8JI0rpl6ahZChJJuNqAYajTS1U6SX
3NLO4M+aHR/mvH2ua5VaOE0eqHmjm1boJ2dqkpd8WG469uCHBk5XvYy0N4x2uQlL6zYUSQOmPB09
0ebhSW+WSxrm26xymgsVndMHt+V3c9b5qWT5MxGASl0j2Of9c2IHg6a15jI82dHSvUJ5WUSc72zm
DNukmrQtg7rPcZxT7SzkYBVaEDKPUINdrGDOJlppuo4CaUB2swhZIERoyz7tWs/MZa8t9eUQNDrt
fH15FXb/1g4ivS3bKXOt2fCtPqjuK72MvNECdI1Yyzihpfst4yfrgENzTDc1wX2CNuv81rVjCoQE
B8TToAxAgMmbu4oriSo5micfdUJ7pZQ5om2ZHH54Bf5bc0lbV+H3p5aRsWEjCENyS1V59l4ZwROr
pbI4T4y1jmadPqVp4lxJZqLoU6dLpDcnvGEn4m1gdpcDQCjQXa6QgbNRkOudKJhopzdRv5GjvhWV
vty08HI8wnqo3EiP8wU2f1cYSehOS6x4rWA7VM9yZBQ3N7dAmY3dqIFSVdF53OQNsyNbxiUATSvx
sqnpmFcU8WWfFbeEkbzN2tydxkW88nJmVJUD3Bar4jK1PxnNol7fyWFOiT0JKhclCvrNJbkzTMKP
nKA+UiH6UVXy0ilybx0JebGANZrFAOn7QPMb1o0+bI50IFBgljZE7JCcEuIUGODZu8FYDoKNxCaK
aOmkhX3M4qz1ZAVum0iDsElQmKST3DjR8KBUfbNmH11XtVwI19GzXRqQqFcr6C2bhQeVu+0uGuLW
J0KAxlYas+XI+24f4DfzAtnZnp3DuiXjtPWc5FXPIAArNiDUcIofrRrYeadyFrO6JzhXBG4wl4hp
craoaKWsi2H9BSEOGfH5cm/CLttNSY7AuKAvaoTqvZ45l7x/xlcjKl7jKLV24WhWXrVAbg/U5Zhl
SX/XrfD3XquuFPtiooHlyTYD4Gx2b2LiCas18nw0m2iNqPTxkn/UKDzjw62PhsbDoWomNyfimfNX
pFMl9TI3rfOUO1PBaUhfKJAe4zEpD6lSvmUjoDJlCq8xYNpHtjr2sUrtO6cz1B2Dvv4inrr+gsYS
6POqsb0+t7bRmrUVrPuEtij6fV9lIwPlsPOUvu49FZx1Ss/jkbAN2lXTxsRzvBuCvPSsfDJ8UOND
qASvXa0ZnkWO4tClyr1iTyeBmn3TGNwxHzyk74cd6zngpUyj3CTgjRfJubW6G2JFMp1On2w9Hu6W
LOouqsG6lWiMfLYq+iYNqgyms12+zYAsAUTH1XVs5K036oE8tAjej47zET7p/eDn70/Fe9awHF65
9vn7bQA6SpRlmT51dEzQUAMY3ksrtu4j2R5ro2k+cBHKdSl6v1RR9hqIkQxqSvsn8+LUqetXHBNu
haC4SNvs1oGi3pnE8Eyj3R+R9k039oLoztCbOyaKtQrfPA5qBqiQLLVJLaHX5AdznOUpzQ1906IM
2BSqaIluk5FP/6x1bRaXU006TWKJ3k9M0OQo2IOBTk4V9dHFgn5/26TzIUBOEbdW+czYAbb9gtgb
xZmzFyCl9sXSzrtGd/wFqP6lskTpKRfa8JVAnX1sKdlrEOrHJZbhB2+SsxnI96tC4c0YRLU4VdY5
PqRPHIruRSZPUMC/Gr2lHDVii5T0hQADeQdF3FhzRkycySRmFPSYRg16+O/vMf9/TC/vpF+7r+Vq
LGn/B6i+WJ5+eLJX5807Z8xDD5r/vebr+0/8PVwTfxiOY6kOkzKbfdPqcvlL82X9wb7UQRCm2lxV
fZ26/b0B1fmj9YdIneOn2GRRg/69/9TVP+hhq4bDj37Xgmm/s/08Qy4woEHrZWkcCJ2ow/bzbKfC
vV7R+K7Q7x+V6/oOF4SruOq1vpt84efb8RT91u7x5wOe7USynJgFgcWPKcKxTNlukEGGZgtJqcWe
ZFjcH67EvxRC79eWvw9HqobOd3QQApzNyTvyKCKTl+VmKSIkvp3zEqnhTS4hxv72gSRzSkOwS7HZ
yK/ztx8Gh4MBSNvEiLHps0MMGSfSCdklEfbXR3m/Nn//OpJ2hu6YFHeaeW6PVK1GwcHAUaqc1wH5
TlqUkQ1yIwLF+/WRzraMfx+KWbAqeUFb1nntiiJ1NCysBhvCLR/UK4h91UH3UJ7stC8VYQW3/S7f
fVYe60O+LdzATe3NR8KOs+bI35+B94K1ahzX9s37k7osPTadCeJuQpP9dvBmn72U6mpue5t44eN8
be2MpzWgrfOIt9yWW2K5PqpUzsQsP3+Is8mpEpPiKDo+xHiMr2Z/3JFIxRRk5xzne/T6H5z3f73C
P3zls7p9HujCw7iCEjvErlG8BMqlrr84DK5+fX3/5cFgfvLPqT17MNBYteSbcBw2jq5j9K5Ntiev
zl8fZT03/7zafz53Z72iwqQAzAVHKXQ00mPldcnNr4/wfp/z8xHOtpClFvSwZznCohbuZF9OyctE
DPE8HLv29wjvPx/r7BnvW5SH+BIQqda2m8Iq1hbtgxO2/hO/OGHmGe8AOaDVLeSDopO9mVSc+oAb
pvRebatNpfyJ5tvvp0+/PoM/3XH22v9E+WGjYpfW+crVRgT+5MRrkRSoeWu6HNraznheus+/Ps5P
d9z741hnX40FzYw7Eis3RAdtpDx2xOv26cP/w0FMlMsqi6OgT/h+xciLOl9kz0HkBH5L0eAcdxi5
PoK4/bworF/mh+Oc3diBwlwvrziOft37mo+I4Tl66j2sNfvAVT8y3q/r3Lu74uxoZzf53GeGM6Qc
TduJl/VozK6vyIDzDDf14uuP3tFnxSY3Oscz6GxJnS63hhT8/VmsA2NenBIiaBGrOyyH8aZA7xk5
wxsZG/EGIqKvteJR7bRd1xL+VajF+NHm6H1j/OfPcPaw6aVZ5S1RLJsJ/cLt2OnBrhCkQYeTGR1q
stQxz71aYt7nRr/FJveiltrL799MP5yGn9hgM8Nlk8BXhnk5s7xuW/e3xEPvf32Un9+069k2bAuZ
lUplf74VTttybSOtZ/uie+htN9yLvXNF33U6xbfNqfNnjyAtUCOH8SJEv9g+J7cf4q9/WqnPPoT2
/pLn8xrPMfEhlmu5Q47r1i7O4GBbHkg99Fap30dvurXw/emu/vF7r3/+Y8nEY0rWMYckEiS+yq8W
TvJx8Yi0vXR8zD/ueLCO+QVjv22zEZfWMXTV/UeCQ/Fvy9KPn2I9MT98CjM2mXkvfIrGk8fhEOzy
PcGqvnyd3MW1nma8BB/LzH5a5s/O9tlbHnszyUgaB5W72rdvZz88VdeJZx4sf9pXJ3PTPOlv6VZH
17776Lx/ZxC+X024n6RmmxifzdW2//4bl6qdzM1K4RXsF4dM3BuC1AxB9B9Nss00j3tUJ/Dp8LkD
cTeT1W+snXpnocZrjgaz2clR0Wh0u1A/mGZJWnngaSZ66SejIzwrrG8jJqV9m3vDGHlBEHp5Z21Q
HLsV4qzW7rZ6zarZmR6R4CrT04T9fIOYnOhmU0+5H0hf7gJPcQyvBjX36+ft5wvO17dw0WCpMRki
nZ17I8pDYnRYTJMIgz62q0ArfPJ2P3isBfuxsxtclwYaMNjtFnUWM6GzZXQSIIPEYHzOs3Co3DXl
I3/ATSyWq6FSw+c2nDJ17+RZdjeMKQP28T9IO6/dyJFlXT8RAXpzS1OsKnnTanND9LSh955Pfz5q
Ye8tUQURs87NYDCmo0hmRkZG/EZc6sChmWxhcMf4brzN40hZHjTGRncG7LLhUNQlTmnNktXKQab7
gGlzzRTbLNU8pPtZd3AI1W7FDNFhjR2sRnEiSrUhvorKKb+rlL6gNRLVY8M0wMzH2acpiV7kCKNe
uIoiUfyqzKKEwGJLl+2IYeAseJYkpdcM5emtAxnA7jkQjktWibkb9FFyDFNo335dxLzLqWrTexh8
y1WWB+ZBT2BoWs0UPulC+5POS3SoETlyFRh3rlDNwMFDyPXxVBQunOHBCQD2eTpMRjuYVBo5gNVs
LdV/1WjMfgt0bE7tQRFjzFh0zgeG7PBx7qohVI5tNkENR/hKUTpMlDNmLF+Mvok0vykr/ItFrReh
40wCPDqGlpjcjV0pJ0cAY/juZlGY3YPOB0vVWFF+xsgtN+y409XC5T+r6BsP7Zwf6kozQ3+G6/NV
rIQhhyYShN0hDyrtbho6DepqYSbNoUw7JmFp0aCpXLZxZdwmvaF8r6HAouKdIi272gOiRhg8KN3U
/uU7tY+yrIX4NozWKiTQjKmLSUD1oC6qeE0L7LeBPIU9dth5RwCrbNOcpHPBG/LqxZwPATM4XWhu
26Xku0M+OyRSUkIwxXMnVKYbWDTr2pAUG1j392WsmUdVzwLtRLeHgwmNdb5TasSN89HAElcLK4ZA
Gv6P8vRYziAm7bnAhcHuQkYv5YIkgV7ohYj9O+oziTbUs8eaQR5iBjvRlU3xQ5uKBFkM6OlJJ5+r
YO5W2FjrtMAiubJZjmnCm8GWoMOXM7bal1IPHG1Q/+Trphfk4i/DnsEVO8BVTWWt3OgIAT70K7y+
GDFJ6LobaODCFXEVP2nzkxIrXpgGh6CN/Tzq4Ci3TMiHsneTbPoKjq157A2wGR2MZVuX4/AcYlWP
x7N+DDXxV6pYP9WuI+mIRm1HEqSfKr4ajJVVGtwVau+vaC/Amqd0Dh/XoLkgn/GYPk0ZFDW9k4RD
gtqH28mDcUoKIPJRKv/AJRvWGfhmaMJch1BAhwWWShjHVIWjVPp8oy1JAgwI774qUtOD3urytzoe
bvtggDBc/CiX4CDiD+zUTX8vYuQNiMxFKwLHjWJxlKC8z6HBIApxksAoGRrgPi1w81CHniUlN80Q
3SwpshY6fDd7kmT5pEtCgxuIiPZ72f4DZQcJ7Tw7jo3x1OQTvyNHTtvC2cMLzPFJGib9SNv0CQvD
gJEAKWTqa9gUOXIBwdzfm8aqdKsai2cIgl/NjIrDwNeVAe/hwreERf4KJahi5I0sT5ZgugjF70uQ
LD9oyxwjpqknsA0t48j0rqrQmFLhUcSR6URa+rXkylOqw2MyzW4sRk4VWk+MY65hE7tw0l2tDG4m
aXIlAbdU2ZzZaupvUQggDueeUoCEUILO1lQIc8t0AlJ134oN3kEK85BSyRqnrlrsN5fhHGfcvEit
j1Eh8TdLcqgH8SmXwD4FnbcU2eJacCFYp6odxkwfY6jfTZff8UTf5ELwY7m6h82EEaaB4zu6Rg3Y
HyfKE/N2wobOC2f5ZVHkAxyn8qYXkJytQ6nxyigKT1LdQeHTE7/J9a/YSz5OalQc1ULUHVCI9aPW
jdislsxjKmX8lglUTfXEmGqKTGhYAUohbaAFV0KLrz3H2xXKjGCpSfFeriBwiEMmCqVPQy44afq7
bCTB7nVUxtGA1xXGdDpCAT2ZU0oX4zhy3fACo/yBoptf6uWPKYK6t6SPhmEeszz8ZlZ4b6IpbAKX
PJl4+sJ6vQLIq0LZgGieLUAzx048q0gx2VWIJHvFEG4xWfrCwGNYYL014ydIQFjjq4bbgNl2sRzi
0nSnpvo6q5YzhctXAHqtp4RhdKekVCzRojVI1qsAUDOx8dJCfEZXVMbLtKrOYq7wkdR55vJseaKO
t3hn3YjxEALnFh/hFh6rwLiazeInUngVEjDm7zkpj0KpntQgv8Kd4lu7Dt6bVLjK5/Bl1Ds/MONr
tZ5uq1glq2cWrsrCNzCvnIcwA9NmvjXy9KqY6i+5Ln4rJSs6CPDr05qNLg+Kntkd0MZD1Wl3uQUG
LTela4zbYy8WIhOiK3611UStP0d5sf5xj7jJYU0Y3teG4avo4j7GwjQzsDCHn0Vehg8Zr6TxJhh4
CPmP5chRmAIFjdoZ9pE1a26TRxNbF1vBgMEdsGUN/mUi9i4mCf/0WVr4XS6LL2E0hqB+xTmSzomp
NS/mgD2D3fehdAdqNvaNdurdSLZqWytm1QXPOB9AHFPMJYXkwBqDMQf6xpeLNohgtoFE9IOmYeGJ
SOWreBcD5EtjX81z05F00JggOUuvx3uxRjyimr5LAmxBG4Csif04KC/kUZjHd8ClVWOqXHmGy5jC
lbTzyuhvc6VNvgDhllxYcTksq1E8QTyMTxRNXyWxD2o7U7CwWJoRUn6ej44YMeq8ikOEw6da+d0z
cM5wWNel2NOTGkSngGjMYoHFtSwct9xY6esvcx4oRyHvZ2ThckPG9LsOSyDljBWNaRT4/wVkcGSd
r2BDp+sWG1ourk7mYKo+ijAaRGAlQHXdpFuKQoXfhLjIM2dsnKTpgjvLavvfaZc0v4OYgtCp5qV5
jMkkz5LV6r6KFzm+enkfM7dUqyI8hJlMbQiFEZvr0phzoCPdOnAHTpk6o0yt0CCvBQTT/FVE9Ikg
wmIJO8FbkYzfvaZ0jhGXip2N0rUyG6dQwPdrRlyy0pfHMrXWyVqGf7vxK49RZSnlETUF6xwvonps
GNwBZjb+kTNws1k2I8qXjLd10xwmpX02OtCmigmWkV1TnPJeV5/RE1FPtYDZplFbHUKkJuhcFJJG
EyEmUXqCGZ75SIg9U0PwavLfCPCfIGgeiz4trxHPqRF46IJjNRXSbzETywdBl24TNXmIVdNHBekE
ZBg1nwBxe1JBVR2KVrCx8UXWZzhVwsQIbKieh2j520vkv3DsfbUaYydPwTG0k9j7etdIDy1A68M0
G6CXcPU7R1NXAApJEWgYBQ1KQXslAaY9iRr27TkoAdcw5GcMcREIhyuMZhCkAhBntrmMCaDnQXPR
P5rOxtK/IMbhm5TDYHfCb2qDtWdf5uNpzpY/smTcWWrsCPn4KEnawYwCWCzBzVhJhovdXFw6qER+
LfHettLihyQpKLi28l0M3QFpIg0LpwmcqTEgOxqJ810oGcGpE9WGSmRVfQzjU4DWlNIZN4mgt3ae
ZIIjRO2DzgliG2hO2mjEy07O883deMyi4gYtm0NrgR3X0ru0QOQDRMNchQ1msv1haeBKIMHTBz3L
PdFvcEY816HlkzxfMrX6FQbVnzSEk0sxVffCHXCEwdX7pPeKNGj9fAzu5bL8CRrwXo15vYHA7Kcl
MbvjnOmekRV4cyLY5aIi1uYOKDKPOTimfogSQbaYhuusKs0bSRF0hCdxZiij6iYLYsikSBnZXdw4
WYLTtS4d5bLyxxLhasX0BgteAw/wXVLr7iqYE7y0AzH26toSn1uIybbAVAjT0ekqkEvPAu5tVJGr
Br1xhap+/xSjRORmZcdVA5xXV9nFCG87BdoVaho53uzuy9zkqEVDowlBfXQykqrJFI7HZJ6m0R4R
BcudpCuBKgFcn9w+zofEpjIAo4IAU0SqYxz9T1pn99Vk+Gn7e2nqs9V1p1ppcf4ujvQlnNzEh2ys
4Tgvf4sEEx0kvfwmUdtjn46g3PNc83s945aTpLfTVMgH5ihuFU+PBqazV4o0/1Vw+MHuAG82rTmZ
NJRjJEucTOzLH1LfCleJGJRulEuLJ48IhVnBcjJGxuJijx6RpC7T7ZS3v2FpGYe8by07lhfEn1Lu
aAzDv81Ln1s20CDYGwF2u0CugApGeKEnxvAzCztdvCL5IftFsaofRR1Q1pzMa5JqqapsHZmAwIF6
TnHFoSn+Q/lafp/MDvJEO6DGAtxDEr2p1acDR7mE4E42akcRJCh6pFp3nScN1fUg6V44TdMhH7Um
RHWm0FM6S4PJmSun+XCi0K4TbnSDdexEbpr6UCU/685Cgm2sAl8ViwBVXMHs/7RGVb8sYp4vTgJI
6ycazkbi9BLGgbYQ6Mj0xH0isWH60DwJaiB4dRUNHrdMVOeQivHLWrNOjRhkTwZA1hOtvQVEwaDf
wrI0nVhTZ3y9o3G2bBl+ywMwGQlhjDym5um6RAwdlQePvVycKySMpJllvozZM3jk5oSumALirVXG
F1Mwo6sc8sxdYqjZt4wx7o1qQunmAEbhp0ykO9TLhT9lXosFSh75YDjIfGWeESkl4ml1CH18NrtH
U5wY3nV9D/NG6JovswwAi4K8k38YocmRMsVDP7p6p04/Ed8V0HlDYjO21basvmC6nHwNkynAQ9iY
sLyo7kuhDg+mNnPVbdsv2JOrVxYYmxXrhSm9hCfoSeCG6qELz/VFKqxWcOoR/Be1sPgbiKrp6zHi
crbSTvIZmnvMDsroe/ctshQpk8YEIT83VFLpqtEy0ugMI0uuFes4twbKNkWUfmlGSz5iRTu7IcvP
i8sou8PkmFTWcLfQc0j91RD3ldMpOtxBWIvof6FnbgdpGV0P41Bca/UgHxgcS3glQV20FWOs/+JQ
b1ZnQQ2zg1GUw7U+hKN6ZfAsASSNUHikiwqiJw64rGPWm6LwW1qFYYvI8n010Hl7TMuxQ+3E6HSu
+To3jQNdATJzJGbB7JSqqPxolwlWnVRiVU2HQ6eoidQywsaS4wbwNyhnF3BK66B8gG7YGPxGLq5z
gjYbXDB27U2fxMEXbaxprVmYmB5yva1/Npo5X7VDNHm6kVC3YLzZ/UayLn0ehih7qbo4HhyRK/Nx
LE3gqqE+slV7a7pulUy8aQc1dqtuJhdyI5JGugAI51EGzk5Ypa3TW6N4awVCcJwzSzh2bS33NoXM
UEGVQo4yRt3GmeExYW2mVqaD7l16pY5lfBRAm99oYYp8E8cB67PkH9CQNMJ/1MAQjlxutcCZ9DG9
5htTik5tdytVS+nVYtajKWF2UCiTAKmvuXou2ai/+noY4bxIwr0qJ0CIOpQBSqgqLnZk9C3jePQH
stDZMvrom6XHTHQDTWOYQvl53WRVfDe3c6rZidI216lmGVeKLIh3w9R1oi2BNVwlM9CyDCp1/prB
waMp1wqtP8VN+b2fBgVXUtCEK5OsRxirMrQf6ZKY12UTinxoNOnsUVWNp4naTIY9NHQJxR134TCR
DKfsx5cKCg7MtLb7U7LgrvpKVREXE2fxJrY6CJZLPrW/Enkxr9QpQTJOm4z+BymhfunZxHdNoVYi
RWENNDJQKoGJYty2R2pl0ZVH/lWnKFQnRW7et9Y4/ihBk51CnbkKCU4CIyqTaVHcqL4vRTk9CwX6
VpgHV8cprRAlqwE8LJjrmWDBw8D8Uykp5NtIyp77th+/dFU23aV5EFO+NNkYu7o6gzgNAu7LuVn3
Om0cbvcaKMDnKMEJE3QzpbqmqWp3rXHTe8kpT77FZj9mdlhnsjslAEZ0Ehvbe9T7+07vDd80Moa8
Y1ZFfknzhiSnpbCmqi46io1ZYr0uUytaWnDfUEWjdbIU9G8EI/FihCZPGnIjqHaImadZRfXQTwWo
zEBSvy+KET1qQlZ8KdMWTcA5KBEiCFPT/I1Gkcqm0inMSgTYJlsulOY6qWcL/zRJXiG9PY0ia1KS
W5jsagcwE3g83yBNvBlkLBqHBda7aI72yD6KY+OJGUxVGnXTwC0OBDfUu646RvTO/2paPf7KB5oA
dKknxG/6weoyp57QrrbjuhgWe1nU0cnDRHkOSpTCkJDVmBVB4ROLY6KGAhm3N5EcsQPBQMuxk2v9
uVrgg5Kt9CQ+xWld+OoiwU/GQ4YCwpb7kqMwaYQU1ZJKNMJ7JeQTPQmSmtAtKZam0c9ZiF7PtV41
SLSkTb3KoVUc+1HnGnUtJwelkmIOLrMaR6QFBbmWpacMBrqEXk5XGAYUYKmOs9OIZmz49/MOv/Sx
8Q4KR7JUyAIrf2cLrORnIL64wg6QZ6lOxWE6ioIPR/deP1Q+gjrzcW9kurby385UFBqqbyNuWv1V
2dJ6V9a5vci+QGbVnsLUQbf0XlUjOhZr16Jzdx5zO8nYBt2MSMHuJ4xgCSr7gxv8bZ2MJ6XL4igv
8oHRkRO6/c7wZDsmXEOuTBIdPoYMmm2DF4OpEqZlAfBoSvvkehx7xJyqEobr54926cnehtmMqBKN
60YcFBQ+9ESzMX8orPzAjfvx8zBb6MP6NIxdkaXSTG7sW1ClWmIljo9FajdrlwH9QJ5LrAo7CNI/
MWX059E+gO3+E04TNUaKwJ63JgwTvo4tOwzivp/dR7T9/AlmtBPfZ0fY3B2KTXZy3vMEufTFKJn/
N+hmZaLBaFSCQVBNkrmNXxUQ5D9/rksf622EzTJMhCk1u5kIehp+qYIraYmvaB45n0fZAn02L0/e
wEeUXm4yWSJKH2bH9fyM0fdF8ZAWluY1+fHzaDvPtF3nZYBsW2sSzbTuuVo2wrVQ7bDZ9kJs1jiC
s00ejoQgez5hd3M/J/TI2nZ++P97lM2YfZH1EUY1caTEtIf22SyQotP3ICpbuMZ/Pg+MyBXFDdhy
fdo3Y3RyQhujEr2u7e5U3HXHyRERaUm80C13vs0H8M1rLAZ57CEImoBo38dS2mVmtIquBy0+wIC6
s9iRW1yJB8UTTnuZ/dW1ZJvajTfRNt8pCeTOCtZorZffjmdE18e/zQkatRu49ATTp/rUPGbnPdzh
64L+ENfQ0FJWaD/qWwukMewVbjn0H2Zkb8Jjc5d7oZ0Qsv3G9Mq6mbyf58rJ/kA4kWxjD7l38QxF
NP9/w2+RVNTI00ID124O4lk7KGCOQl/yaSt6iSe40unzVXoxTSFzCeYIqpSib77pMOd6zWCUJFK1
97J16rJlZ4nuRdh8RwpKOZ6s9bS0+m+Kbt51wZ/Pn+HywnzzEJutNlSDnrZr3bGKZqF7kvrRQXfX
daml/gqS/TzexQxiySbwC9qonMnv98HULKWohRzGPZo0EkLwHdWyJux8mQ8Imdft9ibMZiXomlEY
mP+RC3/UP9Or7FC40SF2lnN4WtFBEixRf1eI6eLXehN0A7BThwl4hL4m4JvRw36gt9NjchDQkdPv
2hP97MIv/5uE/Cbk5qQcp7qrzPV1osX/ENKDK1LtZ1inO1/t4kH2JszmuOxMPeCit75O3fC0seAW
dMzr6bAgEjdPqf35GnktKj6kkf8LZ2zOzUAxWxM9JDbWjwrDgr+iozrzl/JGv4/u4MCchIiK3u58
4bT3DXc+obHZ0jxnaA5r5WGkoifR7wyqPRuovRCbPc2tJSj7NYTVMn8PD0bz71z5DGWz+FeSxttz
TWoRtJIjXp+cNj8awbjtc9nf+UTrn7H9RCbVNGI3msVfNyuiVMRQUOjDkDYmF3C7E8d/S99wDF9B
NfpvfNj7Mhe39JuIWx5BxmQzGVdw//9EnJLvqLc7g8dNe3JmjDdSN3T3EtbFBGnKqKTLosi0Z4u9
QqV6KjSuu8RFp4QnXcRHwYMG6WcgQB6MvdS1Lu6Pb/b/4m1Sl6WCc0ka4q1ViXKV+qtwHLKuzu4b
vbQS3z7ZJl+1CBcaXfH6ZKKzuJGjpIiV8hHpTznVDzM13O7Lv9aQW1fn26iblCX1wJzqmqjrEc1c
PfRWtKTkoUG0f/e7WBK8jbZZp6MhBvmMqvDrqlncFq+E77kPwMsvXWv8vh/xwktFbmKF0KH6YFqv
P+hNUdkyEbKCBJF0LMjsxETqlvHC55vvUgiwzsh4oHMI5HnzTGGcdyVZJLGlvGmOal10rjmO+b+v
PShU/zeKtknCSiKWzbx6NiDX5Wp0aYVkL9FrF58E1LtJvwOO0LYCh75bDAOQQBvNCTwdhmIckFxu
6L6m1niiHaKeQKMwzjeNcnaHPq+/g6xZB0rYARpTKfhGgpFPiyLAPRJ7eo6/S63d15LUM3WTR9Ep
lbm5jqzv632/pzN1lzSmDtqiSJrgRu7HHvH+GKmbfFbKxDH7QjpprWBWDtJi022kjkyIKoyC3KaR
7hQTAS2naek7QammJ1N3DXxnuTqUZa9lZAZ0vJ1U0YZDbOFMYSMKNthVUDYPVmzq524M4gN2JwCE
Q2Ul6PZ17AUxlgyHWVhyz8q65JucasGxqcR2L7GsB8smsZi8atj1DCqkDyk7aoM8EkcjYSuITv2o
HFNftzVf8EFi7F4F1jX4SbBttjaMCGbOTLDsFB7TMwrC15LX+PVO/XOhG2LSw5IUE/ra2uDhZ7zZ
bVowtlUtsxV61LLRNEc6o0+KK+SJf8xDr+yUQZe6IaYMDBkWEiIyxrbir0xNMYB0ISmeeaOzTpXt
1hmO+GFwx3AaJM3t9F/qy74e5++CbgqGGd8aKZUJOpaYcrQuWnfuv04oJrhfyLr62nMxNgdBViYp
wxq2uizn0zlhMHRq5drc+Vav3/z9mrAgbtKAk1RUeDjh3n+sWR+FcEaRHpUtpPaZTCYJOJnxu1q0
ttZxBCWHxpCdQlN2UtmFU+B95M0rlIdMNZiq8t0epANSROMp9Awu+4qHQkL8Kzrv3sC39RGCZYa8
0pM4CHTS9CZHR2VRNcnQU8LeLIeV/oJhgNd4iyO6qSu45s7K3O6DTbgtB2vBblbTRsIl2u/J+Fu1
L4BXavPH5+tku6lfoyBoo+gokmG8sNltyDsuUhITRfURSiV/gMI4ice9EmF7KhCGe4QFV5Q3CJFy
s07GeTLzTqnh22YniTKWqfDOCbq9hW4jbNeDhFJkNBMhLmdbGjpXi856+fXzt7X3GJu31YtZ2g4y
QXTtCoUAV+qqna/+oTZ9fQ6qDYXDEyKctdm4wWIUg9kRIrnWz9AX/OD0C0Xen91/cXNfY0FBQHRM
pOr4MKBQlT6wzHG1HFX/Dn3lt4gWDdP583f2cYXBE18JyZAcGEhtU8Q4lEqYGxy6kVJcMypqbbUH
uAPrxET+sxDzKxzfb2LEi3aS08ePtQZe+4DYJajIq73PTZrVJ3kbDbmtC38HxIzjnT//44p79+db
m2qq0ZJklqo+t1NzNeJLHHm5Aim102Z8Lcreplh2JfexlbuP4sKq+PT+MXQRMT/onjCDlibIT1Yz
D6DG29hNEFQE+PUTZV9Gjpw3fyvLiK7xnWAc2OMIgZHhomLCE8Gmx0XDMVPT8sw2Sp5mlKD8OJet
g9CYP7Ke25CT9rp2bIse45NUaPHemm+7tv3Fj3MAzgLXaRV0CGukoiFLjE4WYt4zDUADYvAJyLqg
IpauYp0j/k3fzMm0fquz3p2lUuXoEcGkg+a16DYEzbMsRaov6m3o4H3UH3h4rNOihmn9PIHIYl7K
WDxfdt7kRrcN+0/eJBsLPTSOho+Um6LJB2gSTCLXaik4g3apDvnNYCOEzLXFMw8i1xU4K9emoz7+
+00AKBnnNkRWTH17t7b6wpSHycpgYTQ5ANG6RKGzGGvaBWBJMzsWdAgN8qT3XyiYwTcK0dLsbMQL
qQV6rYJsA8xKHbGFTRIWQsZmeIygk+yt1LriICTILLTuSlkvSmeX07am3M3KfRdvk5KXts6NYY23
vu/mGb3vm/Rk+St5MPOzvcS57oNtNI1djsyiqClkzvf7ZI4MEAQNbhWtN3q6EyPe6lu0EtYalaIV
a0phRw1lTcWfRNxep3LwEhZK2SSA9lFMfjficIL+bStJB7yxOXy+gj4UPKxepBm5vxmo4lBrbfLA
UCADKSYsocZdDrNXuLUTHeBl2uUpuqpu9tqQu/HW9PqmDpdjWerymHjr+4yc3g89k7Z/49Wnwe+v
9uKtPYLNy3z3eJsuciZ2KCzkrzvkcVpMzyqUAx1DGzRVBLpohEbz+Qu9cDysomgoSK7l64fxjWqk
yTLrwEDVURzukJloTyjF5jub7sIh8S7KZg90qDKWYkKUIr6GrxzKT0P834Qwgd3pEvkFC8j3H6qb
M002sxWFOmFw0gtuV9VHq9/JYBcf5P+ivIrovVkOKOeWSYcYlV3VWPY81BaQ0Z3qai/EJj9NKiAN
c4XThooI7LdDeF85qfPT59/9YhSszSh3TfLFq0fzmwepsClukXVGcqL+02r3w/CPHuxUBheX1psQ
m60DfnsxtY4Qxjz5iaIelSXdu/9cSD48AXXN2sOE9LmpE6EIhnpfN+s8cPRkoImjHzGOOOAIYA/e
aieMLdjv6lzedbX978t52kiKSEFnIA8Ep/T9kutRttbQMKSOB3JcWPfZuLPaPow7yXYM4SQYq+vD
fbCAa5VkGaya0jS5DhcH+wI3f4jPw1V2FebMfEa3PDTYsR33bl0fbrSvgTGdY4DMfeWDDkVW1bh0
TWzY5ERv0Y7P6snwqW92TSouJVjwF0ipq7LIM67qTm8T7KwluQr0FCV6juP1wOI4Fvl0tE7Vg3gc
hpvd9vCltf825Prv36x9QLSg5taQyWn0RI8eBxhSZ3Cw+3AS5FfdxCtu8v9iN2DAhBgGYse80M1K
Lcc5lqauTGil0PWTrvP0++c7+sJ2o8PBZgZewkbY3mGTrDXzKsUwWaTJF0JUq/bkXdYUujmc3kXY
fKoUpKfZrU0itBVP/3NLlndvyZdW/bs4m+8j1pUo4/RJX+gsMoTBav26ZpZ6WKU2hB/hs3ZWaT7u
Wkd9GPKz6N/F3QwoFjVrsUgnbt8ctKfiVB0SFzC0YleGXf5aexyBLdurqEjt1cfiz54YwAepj+0P
2KwRJYTlWBX8AOvpP6oPkas8riMESI3+56tl71tuhhUyFaScVYQKy5dwMhxlecmHr+b8tIiiKzAB
FXDB+zzk7nfdHNFG1GHovq6ftRLGXBZutPBL9RZaSH7vpujV63TP7Mbfq8EvbA268CL62CtiTtq2
AZtqNb+dLRyezdG2lO/9GNo7z7ZWMJu9QUMTBUmN/qny6r/0NqcEUkgvvcHabnTUxl77YpYDbPtu
dhmm7QpTrQvhs2jrr3mTwQDJTykcdsYL5a2RRX/7zED/CPnQl0g2d1bKhw4cN2caqLIMGmTVoNx8
tThSq2jBisSmVryZAuleB0QpKMVLuOzeTT+8xddYug78D8ciUdtsAKMBxp2FGRd5Fwqxm7lWSbGN
+IfX+fM/UrL31T7cljbxNrug7xZtGf8Tb22fZi6kp38gLTmrH5N2r5w+XyUfPhvh0PE014EQs7vt
VEjMIQ+ZBq/SyhIDaqJxyDrxZ2LF51nUjpnSfvk83seMtgm4yWjl0sVKqxGwc4fX9xlYL93XJXGg
4XIh5ajDU+IZuduws2HJqHb2RUq8z3/Eh823/gbNQiqPITPGZpsbm9HlASMj7oedmiFnfMjKn58H
+FhCrBFWawBAaCb6HpsVaggibGw8O2zNls+yA90JCJp8vybO7GG09+qHCw9ERSYRCsQbOWXzQJDA
grbJoAmXcmH3SojB+M6W+9ijgGWEjzA7Tpcsk+ro/f6OFAbYAwQdG5PNinMo9DBlCd0W+BLsMG/v
MLgYT1N1C91Xnocb9vt4chFrZZ32BfqCJga7pOTUUfzwnn3nxIdd5MH689+lLx7vbbj1Db9JXzB/
JD0OCdd8Q+S+kF3RS711eB3pNszJ/tvsdk7k7Z6vF9LLu7ib15qiUWbUxf88Ji4JtEamc34aT6um
0t462X2rm92nT7FZCQEqPJ0rHSKyy3TsjgVgTPUgH2djL5lt8RXq5q1ukueYmKMgxjydeG6eFULF
J/Uw3Qi7uPPdB9ukzVaX+x6R+DVN9xTQ+Lg/abdr/Vx4yX5VtG7fz1bLZnvLRoiER8VzqT6gcEf9
qzu1v77I4gW9y++xcDN/i46L6eAniqPp7mq9cEig72ohGYQqnvKhYQijMhYEc4Gfdz2BJRmKh9rX
Xc0Xr1vxWjyG+wvnwpd8F3Fdx2/2h1bgRCKGNNHWQqm/rf3qaj7oh3S3CrxwttNuYpYHyJMmwFbT
0+zzGbkTHm0an6zAHxUcnvVTaX7/PENf+IIyScwyCIJO33b4keo67D1VJb0wIIW/hwOSLkx2OQUv
ooC60Nycq86CG5+Jk/t56EuHw7vYm3dpCerSxijsv84rg3PrlI7lRS+Dpzj5gUb3zmm3G2+TSuuy
FlHv4llVf6ZhWD0FruFhHe5ASruxXHmnA3IhlcqcEthgqJqEfPkmnFBMltAgEmRb8xi+ZGD/PSsR
kEZZuXs7r/LCwae8Ct2q6JErnLTvl2VZ9EtR1WzEyroLvFWZTsfezMn92pXk5zVn7wvTXYqJ7C0H
Le4/FgO69zFbcZGqUiTVhIq23IxQqejx4En2+aNdeIsMRGgcIsOGMcsWvJvWcTvFBVHq8GHJvgXN
CSbpTn6++CRvYmxOgz4Ua6SWiWFZkN2upfH582e4lJV5CESqmeqgTiVul4IZLKhIUpdodwCBZC8+
p053xlsdiO4Bk/Sdd3Y5HnmKk5yCnY39/tPAn06NCH9FwEB2eBv4vR+5GEmgk0rVsI8WuZBEFCDw
yopA4yNt4YriIPchTNd1Y3Wn3jdP6Sk6MtQ4ff4aLy6FN2E2n0mRBKkdc8y8FUjV/VjaYfYjTnYS
4sf+GiOhtw+z2Up5schFIvMwK4qouVtfHIClc3OzV9pdeGt0w6Ec0d5fAf2bHmUHgKPNsN2kKFiu
V69Z7OaoPpJ/ZwzEVHG9Xks6f4O0N4CbbZqNpySyOuJgPsQjQb49Wp78Gw0grm7Fjby3mz72SiSR
c4v+JLAlg9Nr8wYx7NBbvScgsman9CF3wAdITnIUj9rOiri00DmhGC3QaAYqsBXlDbS4LJB0+s+t
VLAjZwG8isMdDdF0V+91/d2bamdFDK6lOHelD208fIBCC6+f0i4s2VZDGYTFvSA8iUN3MvvB+Xyx
fzz/OTJk9rCxjtRIsO+38GBFWSLUUWkbMbKX2ZWxhK6+fO26HVuJ1xP+/VNBJeGxWCSryP52GRpB
rlSRhvZPTZ9eddCzOhVX3df0wTwtD71iN0dY+LOb2CCdnxCWjSVvD7Xysf1E5pDW5Mj8W1M+bIWo
0Ec0/JBeqb3BtXo/Pi6sUc3Pn5Pb4hFjFsrHwtm7dFx69HdhNzvDSBulNBTCrndw5f+RdmZNciPH
lv4r1/odGuzL2JUegMysrL2KRbLIfoFxxb7v+PXzBaUZVSIxCbGvXZlJfdksrwh4eHi4Hz/H7XfG
U70Ln5xDwQxPsg8PiZfc1V8gzCNFiHbh1sk8jwCny15cCzLEEDBRYV9gm9K7mX6iC6nSXnm1dzWS
Z9f9F9okV+MTW38Yni872Hk0xTi9dpm3JfxEy6BdQEhggRqGaqt48JNbw3yvowl62cZKKDg1sgjZ
M+QLVhAkNHhgjB2ACilXwx2SmN72238lFsB9T7uSIQ6o/1EePD0xDPd36iQhONkflIPO1wO50Xui
khLeRI2nbV3qaxuIxCFgCZ3hWHtZbEj91LFjOxBri47Ga3EPPejg6q7pQh3gJrQ6PXO/hdM4g4Oy
Qq7Yf1sVucybB4jWV74OjZTwGRjr9totqqo97IJ3w0GkebLiWdQ53218R+GJiyABWBOecFFWOS/T
Km3RVjo8W1iNYNRxx5fwwAMdAGoJHDVkymizz7VlcvGSjUtN6cbQgFXlk31lHQL6QNVu5HvCRUpJ
4C/aQ8KYTM08T2IkTZpiPzdL3IdL0lNe4dGrduav0Fd/8B+sLf8R0WWxp8z+g3PRTCFAtvRXiGW0
dMqsgvufYRZGuF1IrrzsWt2xodtDJWvRzjBhzlEUALcIei6izVT2UAobM9MBj/W185q+tF91ZMT2
iM1XO4Sf6K2VHzqYhiy3fhatFO076hmXHWnlzPA+oc8mMxyPzMvidygovPQjGDRX638M8o8sPhjN
1rDT+c3JO+GNjcUJsQYZ9iobG9HPWuXJ5dnGnUKKcHkl4qcsvx585JAWG7y3zpqGvZHXSEUyaxGH
3XNfVcfUzr5fNnE2k8ZZNyBh5qeL5gg1/tOznkVTheAeV3MYudXPCdCQxoCptLca9IvARcmH7lrw
F6QfkEO+bHvlQ8F5jbAO7y5Q2susQLHyYNYcNnGGyRQaMrgFP1nZRljZMiJOyJtYZk5aC7cFUSVW
O+1hqs36a+9I8qsSS8nh8npWbgfRfFWFgBAPZD7aqS0UnjMYOxnt069yGuehF+/Q+aOf0D78lT6p
qFfi5OJGojWzPNsp512KJqz1B6iGvHw3j6ErXuP93vBm08v3+ZVh323nNOcphTCsK5wtwOCgE06X
STZuGDlQGNe/r6+bq/ZWCLDUmw3Z1e38NY0Afp90f/n4D9q6LgwHO9A/safQsTs4pPnpPwzO557C
spgkMSij8IxZdiogGRjkrKjE13M+Wc0O2oTwxdy1e5hKvOmojJA3/gcP2/VlvrG7iCWwvhZNq7DM
Gf0K8Xbqj9beehatw/+A7v78gcEqGSxB7kUAL5ZVnHHUc2tSmDVq9o1Ne12oC2QkogiNe+2+ea+A
rXNFIXWLrmQlTzu1vLhs2yLxM7RjC8rG/U6cjuAmhShA3W1TwKzvKYIZvG7oJZ7hm5j8QEa95vne
ghP0YRo9iIMhH6Sf+jHY1BA4j9OGTD5IqsvRZ/578QV9KhNGEiLDm/jT0VSbnaEHTxux5fzGgRxF
pi2vAuUGsrWMY1GTD9YAJ1qzdx6r5pBFkC0wWEKZ3/82Vh4MRv9ZAVx8ltNL6NTwIqjlbf9L34XP
xk0dlfWntIKoMYBTeCIVHSr/Np02Hi0r+8nYkyGr4JQZBFwiq3piC9rJYeniLZ9KvfiQp7+ruUQN
88TEYjtBApj1OGHC1j6BGitLzXX0141vtrYO9LIsAbID8ry84ND7bs3CMAs6k8FDcMz2NNp/1Uuh
BfJgkM7heg4Of6Eyh0oEdIaKCtksddpFfE7DRh1LlZAZU4ppX0T3UOS05TtIyHbVcWORK2HzxNri
WNuZLCVJh7VmrxwMwcJJ8TGg+Fjv648D0iFgzadbf3/Z7KpVeNqZpqEubC/5e5qhc0ro5QsX7P6H
XAJa7Wd7RCY2RznPvV91xFQQpRgACcvmsj0ElZJ2Kgl0dzclrQstMnigjcWsdA0MFRwhPkmTiQRi
UaYr0OWSa4U9VJ/ng3IHJ7OXeDBVfwm80mPI4bcTL8wRqUTHXMz7LRyEDKWs5ZZYUkiv1vjd1n6q
4efL32ct2mvgFtk7sgTwfeIDvsm7pFIMQ4kkIb/TDtUNwyFe69pu8dRuJwpiexYhSiN/RGiK4qPF
0/zUltOMSpk43Nz2vXmDFt49cIZ7moM75lk34O5rn+rE1iJw0MmCdM3+lSUwALpPv8UHaNJ5pBaf
7dftq2XFz0/MLaJvp85BFZkkeS1kdCjS5zFCzErjXv5aK0kBLk4nibEQFA2Xiatf5LAN61JBfAcl
JT1M1bvWjD2/+1mBHrlsa+U+oRAtczWLGTh56eszCgTd3AVQAqvfU1N1jejZZJq4b73ef8imje+1
sn8n1hafq9LsOqoirOn5/BX4Da1HJKO1rQ7SSqSnDwLvNEORNkd54e2MJDSakuuFK5hAleKoWu3G
mV07UDzUuPc4u9DpLUc7yljv7QA+QFKa/BpiYmKEf2dQhG43uwZr6dNbW8uhDj8KTaRhsGW99Lvo
SMP7e3CNEj1TJM5ua+jhjAGDu/jE2uL4thARdq2JNflGOZQH5VZKnkUyKlBYCkKS9+Gz/bA1SrL2
xd5sp7FwDGi9NZtxakJuXLslcgTaVsK75npvLSyOrsRTgjhLVthYr0mgIpAGW2SSbM18rlTr2D6C
HmVmnW7I8jlGrUOt84GV1IhyToZbw7JYeNDjRyhGU64TpbNtkg2xP4uYe2J1ce03SPuMqrA63LR3
1kHU0rtD/BB4oKf/whSVcJE3a1zUXa00D4aGCqGbfRQgDMWdX6Mr/wVQxC562Wqarbg/49xC69dG
7pfG+uLLyTUUw2ULs8I/qVHS3TBc2zuBcCkOcNluCr6dAz6wx8SWQx+VuLh8k6lZ1U6mXhQAf3n/
QSxmXneH8j+oGZy75KmhxUej/Z0gScVtIqcvifOxSO60/N3l8L6+eQblKsoDKJotC0pjYkxdnbKY
wSs+9ncwpd2o9D1+MZPEuMfVZXvn7yKWRMfbMlB15lMtcpkk7yKnsNLCrToGO7tOnh4KtNL2etwV
R2sqnI04fB43Tu0tthCgLwwbBfbS/qZOKs/hufcXVsR0OPOZ6ECf1fwz29fNVMP7KgNpm5yhhMi6
kkrHi9oN9MjqWt5YEn/+Jkcb+q6BJhdLMPK6DF/u5ardX17MSr7EftFdtKkVCYaORXCfYPypDDMX
7jAC9Et3/dG8pgDsws9xNdxucdettPkspPS4g0Udjk7fwh/KcDJ6TaExLF7+JNO7ZD9+dR6kj6IX
XdJih27fYxB7Y5krbnhiduEWjT1lQSUVAoTKJBJsSswOWG7+VX2EtcOzbqpD8FK3u+B1w+55GAbU
TsIBc4eYLl/WyAxZcjS/IR1t9sglUiJT6JUcup3J8Ex3VL5vmBPLOI36p+bENrzxmIx6XDZamJu/
QRw9NW5zRWB0EbR5qL5xzKEGehCNzKrczYPrf9kwv+KwOq0MXmKg1rQzZkJbkFaHNvFrqsU2762v
dev2LlzKphsem8cIoiw0lDesCpc5WzTPeIfCC0wBSzhu2vmNOSH441qhOx5IvZ5Jvb4PmitkKXsk
QSEYeT0aT9NGKF2J1oQ0rj0TRwZPs7iGssks7Coj1OTNpy79VunfA2nrmSZ+xmJtJzYWIWCGIdpI
WmzUu+hh3PXv0124c0D/OlcKqpdb7fCVJSGazVQgY0orc/xNrhu+HwOcpozmdj28RlDza8HGMOha
0MGAA3UEGRHPjEUQgNO/oA2EGdQXjW/mTX7wd+WtVnpV5M77FCJU6f1lJ1lbmGHp5HtcRUB7FgmK
rWuF6gQKqPD6qwzXUhaxrMNlGyu9GptXsyxE7XWQeMtucB3qaq/6QebKVwHy5/M19Cs8qncCPFB7
AhCVgOi3rqUtw+dRxoY2wMIPec879GZPj32SBoM2RtRRBfiqfQFDCfnj7CGqt5OPW9xHKxkE1oCJ
qMBtBVRD7PWbIJNotq/08MnTXxDJnia7GbUD04Uw4xCF7hbkS3ya0yMALQS9SkiXBYZ6me0lraX7
ZpXlbpJl1k9IWpprqxrmK0ORhpcQ8RMYQxPtIdKM/Cbo0Hzb+KrnQe3U/uIIMjXRyigbgwxEUnKf
vWuf0h2itzuDq2Q3fzSPDGlsvIrXl0y1BLIi2m/LgokvNXLR+zzt/wmma4/DITy2m9Od54FTrOzf
ZoRbvfmQqtZP0MtjBtKJg1IGt76R3dsFcz1jhbxc8XJ5J1fN0SlFQJ2LEP2mU3NxL6mBNNGF7aDL
UqT3Y6DsmurGLJ+zSd+4FM7PO0sT9UBSTliDlrM8iWTIOZPHOco59oHZr6c89/dm+rtkdTTZTsws
7ltt1touDTBjOI9dQ/de+3p5z84vdCqOoodH6Zlx32WkjLShsceZT4Qs2FWPrk8C1QpCQO0uyoy7
WElvRrX+Z9r5v76N/zv4UTz982w1//hv/vlbUU7ITYXt4h//cR99q4um+Nn+t/hr/+9fO/1L/3gs
f+Qvbf3jR3v/pVz+myd/kZ//L/u7L+2Xk3/Y523UTs/dDxT7fjRd2v4ywm8q/s3/9A//68evn/J+
Kn/8/Y9vRZe34qcFQP/++NcfXX//+x+84t5sv/j5//rDhy8Zf+99Vyc/prO/8ONL0/79D13/Gz0k
qBVJa3As6tp//NfwQ/yJavyNliqDOTSXdbI9nXOECE0b8pfUv4G8FMV+MTMnaw7pdVN04o8042/c
FgJwR6NWDB3bf/zfhZ98on9/sv/Ku+ypAOjc/P2PJWRV1AYdZt1tgTTnIa4tLjgkaSfT7M0OjSAj
tmYXYDDKWu0MWao3j3o77qp6jA3XD9AF+dJnCZyEWZ9HD5MxaubVm23712938tuIfX0btPl14JGx
AS7wTuLZbIk/fxNa+r4zIYsxem/KNbWWXSc0zXnHIFhWQgmSUEC7yXvYvHdG14yf+V9kpJ2a5nVE
4yXSosNoF2VxLcGiOd8J0sLqRlMzo380piEar2sYt80XFFlyZHYtUx91r46rMX9qEhu9X23SSwbv
naI1dmGiwlJT5BoC3UhMN+qPUU38/p01+1Ajo8qgvczqUDS7mv7e9A4cxpCi1Bf3w9cgirtwP1dx
/+B3XWF4UmKq1r5tnGQ62mmmMxCProPyODayJTmuppU1dEcdCr/BtIdjp7BJ/LUYCQ+riOU/ZTlW
kUUZkJLbQx7oWMhNB7nptuhFAu7TU/11aIcpuUliLf0U9M34oTKm8VCo2m4ahGhdqCU5pNwyepi5
UvjJu5RsQHuSKPR87nuKZse6a5HuSQqnNzzYk/Pxyuql1nrXy11Y7vHGyHpuJR1l7ASVofkOujDn
h4pkY3zMfD2qdlM8GpYntNCNB3tOc/uoBbMa7/xcgfFEHjp//Mi3N/V969tJvJPlwJCe5SCYrD0d
LyPeKWM1IqKTDH007VCag2Yvcaw+2LfSFNWfQ8OsgOZOBSIuiaYV3/mwse8mUx6NnlGn3ecyCzUe
oFmCulUFoPkJmhe+5xCn/PRwHu0QMolCqP3kee9qeTGDM650+XONXnPkgRnLkZXprSjby8APjcNE
pVsnTW+luwKfn/ZwX8LSqIdGADo+S0Y927W+VDN5GTsVDAdyFf1owtwOjzCDRcF7H7FFydWkrK2A
10XI4KGKY0HFNPUJvOVVIQ1XBcKPEAyaWeaTZ/Zqmn2FiyT/gjp5Mu6NJkgLT5l0E35OhEaj18tH
bu3AASVTAK5RswdZdXrglDSOw2zKUaUq/fqQ5a16DSPnOyOT4t1lS+JOe5OP/TraEH2BwwCRRFln
aUmaNS4kq/OKSadJWupRHe/iQJ+kQ23keUlVJyg3UoeV1dE64nDJ4tlAOD1dXWQPCOVMMatD4tBt
a+uHopt3qYwC7eXFrRmiqAMQWYBntCWDTKOMqLPGQw9hWPuhy6fHSpHRu+qNjQh5bkdk6rasm78+
lrGoR+hkPJHeQD4J8rrzbJlYrZhj4MnSOG6YEt/j9Hsx1Az/CrgHS4z5Lis8Y1NNXQI6bBCVxcge
j0mmfru8bWs2oOOGB+VXf2pZ5phyu5wnO0ZiIoMEF7lzO4RKQ0dC6rIda2Ut4nmK64K1sGxRqX1z
rRAShjCQatnL7ezZUaudPuiHINSffF27tRJtY1krX4lOjsILn0asuPlPzcVTNpZ9GsheqNdqej2h
xjSjYjWhUqv3crRhbWUTddmkaS5G+Q3bWhysQg17FHYqyBfa61D7U0PB8/LurRrg8UuMsRUgvNrp
cqQmBh2NTJVXS6P1ZBvZ/EktkMe9bGV1095YWSxjQPVMiwOWITkSlTzJlRnCbhz78BfMUHxReUuI
iaOFW6eoy8UoEcteZBOHy3d9+VE22o0dO491ZCJvjJDZvfW3PnUqRTIxEufpTTK3R8MZYteWg5fC
CjaqZ4tUn7jq0CJi8oFGA5RJyxkdHn3kGMFESBi6anotinGu71tDUourKm/m2zHV7K9RaUkoYAdp
WW6EibXPxqgJJTT2FD9c+Ho/p0mv9p3sAdzwuhBWbKRl63RrR9d8kOaNysSOSIeXGguq3MW2Dseh
N5PUzMXHhjH6y46xeDz/2kcVH4ddj/YQ1Min3wyQoKTVPjGC3M6/ndREftQTefo8JKXy029suB00
Z0i+FOGoMNfll2OxsZUrXgMUTIwj00ZHa2QRpRh2yPTYHGVvothpKvf28JzO+k6Of/8IgHrhZUjQ
1QXS9HSlGoImBuqNPaSZDaqHySHOs2u5LH73QEOaQruI7hObCZpnsaETvfNUC1HrLuXZecz0juFF
W44/QMfzF0zRVDFl6GDE9Ia1eMXkgzyaad52XixL5LJNZ11HVYmKMxSG3mU3OftIPJMg7QQVwJOJ
wbjF0ZbUsHbImgwvMo2DnAhfT3Zx9Enrj5cNnfkjgABgBzAigq8kA1ysaY5jFR1XTffs+fh4fXjX
RK6TwVB02crZzXhqZUn0Ks9ZUWYtVobkmBzHn+kXjRr8hpGzGLEwsoi5zpRakNLrracRI9QggC73
vZ99uLySZRmVgsrJhjnLL2N2ehZxsLzGOFy/Vu67XeAyf2Y77s+Pt/PhaLrlRshYMrGcmVy4OE+Y
xgDsrntRc7jr9659df8eq3wqK/R+3h4/mVfyYcMBt77Y4vQ2XWXxysRmeC3ZV258iJqjvHF0Nxcm
vuibhGkMtQZlLIwU0p42kGteHd7f/2Bd7Obz7pjRMOl2X54vf0Hxm59knHxAwO90EggYjAwtPN4e
1LQKNQJGnzWv4Pj3zNtsmFjzREZ0GD8gKp1nZnIMEqqYh84bZOOQz6Y7zMrD4Fsb32iJ6vnlGDwH
qO6g0g5MdBHKWzRM5U4JDTRYPuk3V7b7+W5vuxvHam2/uLZ+aV6QQavCU958pKbSKj2FgQEJdOlx
nuuf/dB8vPxJVqIdtSkud/5DsNMXztYrYZ1CE8U6tN6dA0S2e0An5Y88+n7Z0NqHIbKadMQYGgH6
ebqWIB0QXxVeXaTVo6zFHjqY7+Si3P8FMwIjyZgWkIxlP0edTclHat3wyHM9xb+1ytlrqo17fNmn
+vX1KWDhyrRvIXBYnJ6ZoJrPpGOepBjHcgqPwxzs4W//oBTFronLBy7cO7kPUQZRldemGA8olzzF
bfv18mqXEKzlL7J8X9VDbzvhWHXeNFEaqwbX7Pzd1DSujF56BzdoU7QvVm26avAla64itLG6WD2G
+cvQb1Elrn1hWkwiuaLnCQri9Aun1KYyeVYN9vsudUftdguYtXYc3hhY1u7Vpu9bR5kNL/2k7QCq
XN5LdevHi6Py5rSp9hQljTjS/R0YDvceWA/x/vv9u6vp8LB/ePj8eb//rHkbAWstCzB588NCxzw3
8eTUKvUndfIbYuLXyv0aua8ZqrO7yytbO+OM/dAJxww6FwtvlYI2tjN77jxAKc8WOAuvdaJvk9k/
q3X27bKttcuLiVeQlLD20QpchPhQ7RSnnn3GmpSnMWV0I853SnJs+/5qaseNTyY8anmfWMy7whtM
3Z0y0OneUVkf8jjki9nxOF9nY2c/NOgrHbTBHz/nXfczh7vjujXrrUT+3NVhLYNSgAyRDSWLOzUM
dkNNHRE182G+LtUJwp8WnEFoS8HGRXO+nxrD92B7CTcCSyCc9o1T5mWW97ooMU/pa929H6fvEAe6
nN/K3nDEc/fXoBICjQLVOxpOS/xXWgOjiDqNUBJEI5UtKN01S642Ptn5zsH0DIkeDUze5wwzna4n
oqw9hvLEMHIxe93UUHMadvWmJNW5Ga4Ydo1RT4M1Lelp4bRoMyJU51kIPN/5ViPtDFOCklRLh0+X
PX7NFDJGmBN8FjzsTlck4ZuJjO6Fx6V2pUswWUFSoCBIeNnMmSNA4YhKDdOWKh7PBMDCjFGMcdyL
FTnQf0L+9BQVxh7xAcNt0l7kbVAyXTZ5tjLedDTWoeYj74ZdZ5Hj0EwMlVaWOr7Vd4XDO8mtp252
ZM87VL/MCEZr8TpneOh0ZU6CCs+YRL1n2EXkSrZ0PRqC00cvvoRS8KGXhucsnW4SJzj2SvDh8hrP
t1Ws8d/GF/7YWdMsxW3Qe5Ym6R5Ev2j8FvPrFGu3kLh/Trp+f9ng/2e5HDFdhZWMdtjpckPGj+02
S7CYN4ab5Pb8EmvOvFe6iMFBi/ZMamtoeU3NfLSYT+OJ4/R/5cuSvNKFQ60Fjzr9HXzqRGYvseV5
GgB9MfLoylLkdGel0tZ6V53ojanFcsFA1oNkUqEfpNqVqTH2ERgz+8flXRU/5eQmED5kUMwGdkWr
dRlWfHuEWXXmEJbjbTWmOw2OnlY7OI18uGzoLEoKQ9Qh+EjMXzu/QN1v4jG8Z3NEm6f3zGwG2Vmh
BBNo9gbMY3XPRC0W9jru0GX9xgy0cZzapvfIZN/nhXQH0+PVXPR/Xl7L2fX5ay3kA2T/hK5lpYPd
LJnebXsvC4ebWY+fDC1/lOL5q10NH+f5vZ1EGxZXPxMgIUo5oge83L3AtpwmiLPe05SWe+ax8WE3
Ce+gzPzdlIelIdakUyyH5F1e6k+p4zBM5UC0LNGwe7bSCd1bIsuu6pzAk6RxiypvJYwI6i7RsqeE
aS+nPP1W4f8ShkdarboPh/C6lksvmZwDOrVun2wkWUukFfNwVBEJW1wJWOUQn57fUWGgpJGpt8z1
5AXtfM8yXcNOPb/4UzfHXdC/xgkkW+33Lg93iv/9suOs+KeQYKEsDbcSHFLikLw5BIZkVXatZI3X
SdFLObWBq1DGVOxkw11WHBTdLfqJ5FPUGH9hht/YUVujSbgUGnQQG2aBA0R2lTZMPdmRGFlMFfU5
CLifXMqU4Qb10Yqn8hkhU6FhzaUk8Blvl2gN8FcGRdh446PFDDITBNeX93DFY+AaMMHAU1VnfH2R
NthKb9Byr1lb29pekgBBDixtcI3mm2W86rWykUiuBK4Te4tvNnSREgw2hBq5OTOKxpV3KIJo3qDL
X9k26pkUeEi/SIuX2yaBrO+LtGVVlnNfZoBSUynxYC3vPEfLf1MFRRwD5qo0ms3krCTJiwQlTq2a
9lyH5GFQfwxi51tMb2tj31Z8nUFLnvrclMyjL7vaSd02bTHBl+go/ous9A/6kL/L4t9uxoK2wwRY
dNIRFrXIQ4AbDHmtKDWiwdZNL+uflarYmjhacTkyR2pwaMEKjjLx52+O01zWXVY0AVyaWsSMtjZR
JTANt4+7Ax2m+9aW95d9fGXvTgwuwpSfy6Nup1LtVaN/rzGBo7XoTKeNvNXaWTXEBK4MXRU9Knnh
3FZY+eRbPrvXdfdOnd/VpXozJNnr5fWsbKBjCK056AwN8blONzBOFXiANOAp9LS9elBbt8vL5zyH
aqJTfFr21sZA/dm6hMAzOYDCNDphYtl7a3K/Gidn6rzQKeKDPipQEetCHqWz6+Plta2boizLdcLN
uXwxdZllRMFEkSDVxoMVFZVn9PKTlSDhcNnQeQLMomzoEHg3k6kB0zndxaQdw85i2Mirdelebvsf
1TB+U+eoddW5eewc2Hkt46Cm7Kqj7C8bX1slTXtLdHdE72pxzKRhjrRS9mlU2AMvqc4NApJFKdww
cxYGxRKBifDEBZdCqnO6RNPo+wEcODN8459THEMK+FopTzBhbuzlmUMKOxTcKNzi+eBZT+2owKSM
sDNbDzGWnEQg+Go6Q3pdzfnkFsyR71O/LneXt/DsIlnYFGt/E0UsCjFTEGOTcLVL1Gw3bFLDndXE
MAGag0oE4Ekxv39qgomctNMlShH+lXkzXts3kOK4PTJBG7fVyvZBryXCO+8G6BsXYSNtbdgFe6P1
JGvczUnpoaVbu00QXI1D8jQUW0NVK97HHIrAJAjkMY+v03UFVejLQ11Bkt4VZunZWTZb3ig7neTl
VqFvgWJWzZHFQOqFq58d6cbpsyFtMVeUenNw5mG6RZvYPnRJ+Jtz1GQwDG1BT6OQ1duUXRZnWs5S
P8yFKS2wPk2tdLTL8XcfRRig1s5rSMhhwl17unngU7su5Zt4Rjz/9Gv7m222+6DcPFNruwYnDO9d
XugUWhbOJ6tpVEsGdkqznt3c7z7oOUxzJAEb3rcSJFjQvw0tFkSLr+2Ljj0DinjT1f5xMipmVVs0
LMve2bhJVlwdditqb6hCUeZbpjFdzSBaaWqtF/y0buXHYfewxee4sm+0wXhywWpFurRsVilxpRlm
qjceQiOjK3Mf9nH2ZzQ7G0NCa3ZEoZyCFLfiGbihCoCjzPbceEHWPeqt/Tjl8nHenOY8f2MxNGPL
AvQiKgowdZ36m2pJwwBiA5f+FD07ltt+pZgNu2Hl+emnEvXQfVxs5JrnHgG+gVBEEQz8AZnaqcmi
VioFgv7Gk1LrKbWm6zplSq/Tv6lyfXU5ip/vIk7A5QTwDy+HpuvUlNTz/zPlvvYYS9oVEP9JXBlJ
ttWOO3c7zIjqPIVYGJ2WJcTASercL9raK+ajZP6Zzy+pwdBf1ZN6/vYLh/sWKD118n/6xiKaR9Aa
kWxqtWcAF9+ZxpBfD501Hn574/g88DJTMBE8GAsrTRK0tjnqtdeXn1P+K/c/yVvVhJWPc2JD/Pmb
K5ZAy5ispNaejjh5O/0YhnAXwXn0P1vJIv7kqjEV9cB+weXUuUU7124mj1fIu28EuhUnIO6gYAvB
NKikZY8ZOVHmudWUvcqa3Ovk+GNWjvcQpNxZ1fTBL7On318Y7V0CEXceqcTCt7NQzbOpKmra5sbn
Ualge9T8p1pJor+wg0J+mtcnEADAtKffqc3g7TeAOXt5kx2roHmIGv1nAF59w855ykVS/iviUXKk
q72IC2VeJ1FSB7Wnpb0rCJPqzvj90PNLTlTosNIvWaZCEwhTdSj9ylPqmLzbgw5x19eo0hkbF9FK
jKPoQV5q0Sqh5rjIgbRCHp2plCovykLXnGIvk9J9E31JVfm3XzTk328sLXbNGSMJcRwslTMK0XY5
KMC58tGta7t5/n2PE3UIcS5JJu1F+hPKfSwUsGp2b/KUrHoIWvkdvZONj7QWF7AiwhwBiOmhU38D
b6LX3VgTe/L8ySnD17ipjhQkN8pua+cVJkyeSRTTLfLjUzOAK7rMiAnaqXPfBY8h/CcTHaY5vJHa
d7+/cYL6hESIjJjS6ampbrD9NC5jHu4VkyQzw/f5a80te9nK2oKAQlIg0PBv6sGnVpKqkNM5a2rP
nMN2VzTOvrXk6zbLbuUifrLa8TeJutg10SBgVYCpQaUbi2WNiZ7r/kjhoxzb+MrU4v7KiWZ037TK
urq8thWfgOGekSoqpJRkncVdQe+RqZ3Mrr0xz297uf4um+E1TBrhxh5u2VksiedMo2S9Qy2nzV/y
uj4ysYkYeCJvHCVxVE46OWwdtRoqe8yqUXhdHKUqAULSqUPt1Y1U3FM4Und13gbMfodj5+qRmj4F
tRN6RSwhpHd5L1diE3qwlJtBBwPu0hdr7LoYoIZh1N4cjrdDLO/a0LmajEcfKp7LllZ2E7wsEZDk
iGO29Eg768OgVM3aG2ZInsewMvZJYxu7ejCs3zVF+YFZEpqN9CdEfDp1/oDI3khJRdXPkP37RPb9
K8qPcP2UnbRh6uyc/WrqiAcuoAVsLb5daIfRkExlC8+PvbsJ3e8fL+/ar1voxDmoFNPT4VrnkSlq
Hqdrccpp0n1ZoiqfTt7gBzfB4OytKn5fzObHFI53N1H8DwkzIFXWXfMKvw3jwnHlPAYNNekbR+/M
VcVvA7OnBY+hUKVfuAs3pQ1/Ew84Y04PbWt8ksr8mbkQ2NDiXZFMOyuGQ/LyFpyVRrAJZszWaBkA
olsm1KBhyNpm8aaPU8hDzexR7wxm7eznofHvEknK3IKBqz6b/A3LZy6L5V9j51D68ipeJiGhNqcI
1UTQ2pRAQ4Zh/Fqo40sQbVFNnCU7oDbhwKS9xWAXGkLq6Tdu0oy56UhVPakF+rJLazV+TpnutzfW
c3bYYegmNIu5Mbqf4JVO7chGqmuhlfEayR9M/VmpW6QdEZcb+t3lT7aktiEwn1pavCQDTeqVkT6a
F8nX1zOlrMfx8GfggiOe2pvgUN8dtd99Iy8sLh4pY2MGcTXEHUBb2x2dzwMN65lM6PLCVr4UlyqB
RUi3M3u18P+i8wGVFTVluiqxXb2uPlFz3HKHFbcTNzcYL+ETxvIq5VlqK7EPwjEsi4OZTgdjiK/C
tNigVNoys4iSfTpkVJ1YS20o17VdXrWV82wX44aZVad7s5pFACv8OaysmtUEjf+FHutjNZvwm7Q7
nRiy4eCrn4f2JZ71a/sWbmfmZQkDKksyCzjhaYylsbnh2isREEThv00s/KykQ+q0MmfIsfPywRqd
8WCMlfPOTqfcnZWIjMcyCb213268KVcXBwLPRNGTR8QSbCpF+ZzGasri1ACmqFqu77pilr9e9vBz
fC0HCXwvGTf0zQCxFy7OUJKC2l7GiIuy695VHqqhLtMNhxy5Tff1DkJPa5duHKs1HwGzZprM4kGK
oS0CU6IMtSUpgIvVcPiUACRw69i4bbv4oxopL5cXuOb2b20tfESCwlxJxQgPzE3Jvi06aWf6JD4V
A8mH/5mpha/oYwwBgsHkp5T0rll/nJmBmrY4lFcyEMYYaS4zZ4DT64tjHBfNHKaEEe/x65OK/sH8
dHkRZz8f3hCTXAo2T8ycgbccKfAjPWeyqgZtpxqvXNDuFN0ndv+uGba4kteMibwN5UX+6wxlmmtj
HrRMVHmG+WFunuMiPQzKT8S4XSHNc3lhZ44gUDIORsgRaQEu239qFKeJ1uJ0nZNelWpyEwE5qoJ2
A/WwZoY6PlNPJg1AMonTSzctEV/QjQKQaRheWeNw7FXJTdEmvLyasyPEahAGpI1JpZsS+8LXyMGm
zgoB9E16j8R2E9WuX/na3gh8QFtD2e0v2zvvaQLTEkPvtKAZcSHenq4LBiJfHuvS8Lr2ayiFXgQu
TLfvFOUxtztgb6kX+vaVNG5NTZ7vJ3YpP0GmDeziDAFd9lWa9RGdMjPMD0GZwZag7BSkeS+v7yzO
A0qkwSOIPG3i4XJUHFS3Hs8y8Lqm/6Clj5Ex7TR1X5a4SJn98O16w9759zu1twiB9jxaMSBh0yvj
jNqDAztJtffnQ8Nr8PLKzs8YpFyiNs2JBjewbAibWu7E3Syb3seP9lV51LZJrkVx4eTNwt5BG0Ak
pztG8U58wjfF3CwoVMTEKss75Lv0kCDU8jV+kG/rH5cXcj6RhB1q0mTMgG9U/vepnarWi1x1CE1q
a+6gajtQ9roKfGvfSCXjH8VrbBUf/JleMbeWbzpbZ27tDJz8AsvYa4FfQvkDHG/IG9CNJO1n5ZTW
9SgnSMRMlPp8Xw7fJ3lVIMcb5frPspY3Slcr5+Hkd1ieQ10bK31iE/r4i13rbp9et5azEV3O3mBi
p4E5Mf9Pg+is2cnLzCjVThgpirsJ+FFYW2jDFzu7K11/PMSm7QVhuOGpy6UB9IM0X4CqBGye8sTp
9+01InLahYrHpMBO/z/Mfcey5DiW5Rehm5rEphcUrv3piHgRG1hIEiRIAhRQXz/nVc3YVGWNdVvt
xjI3GZnpdCdB4N5zj9hpSYv3+d+Vz0G5kQG1gnYem/NHotc/XyTaMExzNF3q9sH86T73L//mIv3b
50fAL8GUR+7GX82wBxqB2KoRRPZ+R7J8DadNhNmll7D6/N9f6F9uFq7xN2UIMEUQdf4KeswD1OSK
tmsNOneJl/p/KNH+5ePRoeJggTsTakK4DX+skH94p7tRwT4rY4h5gUryf1Lswvv2o+z6xz0jRdwy
dPD4BRhygiT+l7JMd6DZi35EupLag+2FB9kaNoxCxlNmoSZ9lWQzA3FFqmiomI0S0ehJmqQkXrQI
O9j4MJapBy2yYnII+nJx3X7lPA67I1m9Qc5XvwYPdgnX42zyTT4I1PIPYWxyV37gb0B7JQHlPwpb
9ZzTPu7KUG56LMGb6T+bFkHwJWlJ+FLEnX5ki5i+76Jvn6fOZycn6IYDF6nRWQPvoDW7TzNbYbOW
Dfl4hHETHFZBX02zY7dm/o2wVnSsmheWPI5LqGUtuV/AEU7j4Wse5VYfOGp7+GIvI6imfduSP0OX
bm1tpkQhmIPzdm7LtKVzh5RqYsWf0JBou/A+DszvKB+ntRnCPvUlwcwfX80vaRc8j/BV6H4tGZnG
tiq4JZ0pp2FV9k++M5p8mnxS1O0eDto1iPYGNzoZ44K8ybGPlrsyeH5tNcBiyr8MrewdHA8z3SM1
mm+eHlTY76EvNQghsvkYGiB5L4X2EcraYZDy1W6O2qFSHkDmvZcqDXXJN9Sc5cgKE9c4coftyMEQ
eIpXTdtyyF2Sn2jiu/22Wrnq85SRfGmMTxSsW0C/eBPGrf2HTAPmGibnIjz3i07SGjIeNzxqcF3y
D8sIWdx4PmXDH20nmdQGD335tWbd1jeYPmfDGRTiCE43GJukR28XG1UzL3iVRKb908HPyUK8afLu
qBTzyGDBPFSeJpEF853GLQH9eBihW2Cp1B7+/dIjuU6MhDUQJqbhczGyPT0Mw4TVGY5wp6z0sk3f
2jDY+XWzLdu2Uk5zkj4BttO/C2D0rFwGkHzLbLPhcGQtTMA+t3YWvhmibN8uONj3+FMbbgWiMeGh
RM6dmgKwr1srwtrA4iqp5aain7pj4tMa9kUzM0QGH7IWk8lPI3y25GMu5Ro/sSK0vzlnOwjHoOfo
spBbvOJm5AWDwVCow1u2CQZfqg6eOkd8320/bEKlaa2jJXwbE9ohNjdvdYIiSev9FzHxWFQmZ/F4
FVYXCPAbUdujhVj2oWYGi/Ghswk+csmncKkXhXjDcuQUr+kOWXD+Ek+DILVuZxVDFhOP23M6MvEH
HfDqIavThWiWsPV/dhkLX6uxH8DMSuKd1om3pC0h7emTMuNT5Kp1yXpcg8ymPSi1zEFlM6/gcL8t
pAW9oeg5KjvMrlK8hjzc3xjmIyB70b71X+GrYh9VMYfgw/h0QhIpnZbpEQU1pV/mNFrtF7XDTu4i
k0FvulxVliHwCIge/ZZgVyJ1nnGIv7JdJANEAAF5E5Ho3pZB4+n6VY7kRO3q+qafBncNZzfZa2J5
ml4dMiduHU7YJ7QX3XfwJZVq1oJ37haEisb3EHPFuPHtCIu1TtFpfM+XgGfH6UPF0cxph+h6NpEo
BDs+c+K+0ylXF7Bt7Is2QnYNAqQZqRyn2t5CIiy6fAvj2BsQdP4T9k/pzzn1ZPomrOwRZ2bSuK0T
29LuwiIA7NUqVgHLT5p+75hx9KHlRGKMwZd0OUQTgbae74Me6xZSC6xEmKfRWokk02W76Wx4avHp
xdGMq1VtaVBiRFXHic8bq7i5hUNGtybtEygOzdpRvOgLJR3/tuIkt109x8DC+xJwgpqeyOZmTLvN
NE9dFWmHKixbx32pwX2U9HntEzjCibFHVgjPyG4PYVfM2+d0YCI6Tqrlcb057LGlYcP6SLnqlhMN
+zG9m3nc8nrNRC5A/hOzus2L79pbZsfE3/PCZtl1ie3uahhWLYgBJZaJl3ReVnfomIz5Y8e8j+4k
84HCnrbu44nsgeuPqBlo/Mi2yQzvBHUjGH/GFdBkURtHKGDzMUDY4I5pMXNxKspeh4N60lOXdUc4
Icf7r0C0jJwQTkieoGSkxavKpRqbFecQLC9YBI1ChJsMVCpd1W6GEhpEH30HjLnrQwZt0tzYNOBx
pcZtfEhNaB7AwDXncZLziRsk7zxIYmX7h6Wx3w5Ihd/tsch2up7NGM3ZdecDhfNZpi3ufEm2NXAn
mIsreQjyseMvsU+cOEPvG/9w0FDwK/FpLE4qJRs7t3bPpoPJIjjK9t7MtGHzPI7wXAVV5tC3U2Lr
yA/x06jgVfeWSiie8J8npD1Yh8s/qdEV9OCUjoLfmfYrw4vf4jrgKmWkW+N64T7JqznI7DocUeDO
NC092EHTKcbwSd4t7GkQ71Jwnf6WlOV/Brupb2Sk4fQ8JMg6Qnqt2Nvw8wYHwnHC84TkuyJuz9am
neZYv9EOcSeyijcpBFgXvcvVQyfhpNOXHfz+5EtawFnQFwWH6V6gt8swLp5fu7lfxz8rkjKyvhlM
2sc/lx4vw0uydh0AtqDQecVdiEyOIPFrUuliNdhSsUm8WRtqU+LrSVsbMk7tMZujVX22o+NtM6lw
z2u68EGUXPaobiCT5llQ9rMsuvM2oJioSbrO8WvAJvMipx2johlDyPbUY+P2YWlkMKaHRatgP6aW
5xROiOva30dSaB6WOWsH+HMsUmwvebjRCXe7/7DoHfnQizpCs9PVBeXanWxH/HBgcCjYKkS1sPmQ
KjpsP3YXTOEri5QLXyIYEIZ3r/2RBNkLn9pGaPWHDoX4aqKe/Sw0VaDTi5/jJE4dH78V6dR+JUnL
5puUYcveQ0+0PGRdb66K2RzisX00cLYfdh6888GM3aHLd/3JTLCdrHyyyaLMkab7RoOBFE3i9/A2
YwFPtbIDe4Lx2PA62PxNkVVuDX66SB/HycXLKQM9HZmAC/46oQEmyW+haCKOQbgErsTNU/EhIYrv
Zx0K0LmXMSGu6qnefcNA/BbHKNGElBFn0HAnqFEaEB/TG9VLhGhm3qkEBrp6HH+Ne+uK48rCDGlU
2zZUOUuWr0vu3ReHRLisoZKhyWyhXM4uNOBpfpgDHHfljJoi+a5kvkwVh6imq1BtjwTEulRBOEQE
XowD6kqZPSUT3fMjbGiD9jRr03Mc4kyP7eOYtSas8fOHrEpaB+iNSCgaKxGY7MOdEyu/RtuGGfGQ
DIC2piFhqMLsBlYVc3QxjwndY1vzPDUzOBWkkBXK2uk2yIxjZ3NkyxozUIt88ZjrTyTgjuCcT0YE
/64eqF+A0l9cvKVjXPEeFulVPOxmPFJPRXxyq4H6nXVrEDR9Eg7msGZsl5dhNihBcOrzsCaYPATl
bHgSlGs4tXCNnlTOS7sF4dd8Geg9FFMOUw4voq+WfpiERtnmP/cYVkBJmW1BgYWri/nKtyEVDcaD
8FSbNsB8FyAPh6GFcXrElBfVhAypX70aJc4kP3f5s1fBBofziK+IEUs7q2uAqICsxqD3X/cdhp+X
rhh00BQ6S/GGq3gUbTn3qYgPA/bOPFqelg7CrzpJciTGFZnWGXIT4WCBDryAdldPsYpQLQz6eUFR
jNYHaoZ3uYDmVDolInC64TuDqJsFC/2S9kSuTZzPPDvRjK+qKuYlWY+Eh7mvE0gtTEVbxBjWHOJC
3SzUgXkQox6b4Z+6GVtO6dR/3pbVThVE4TjGoZuNfqsVDruQOSnoQajLyZ/VxuzLtHX6B37eMOOj
9XxlzqAkjJ0QpRvG9Ske4ERWpTbsdkyyTeubYDL61+Kt9pXcjf3MjWU9/GzWZKwmt9JX1Rf9gAUZ
ZL9I6pJvvfR+hvNhMT+rgcG7LIHn5stGYPGDqZnPu7slge8r1YdQmXlMheZ6TGNun9ngbVYi1avY
jugiwuCbklrTinhCRdVSdDUAn7N4bVS0DdshyXa4UpK529gD1OG9veMrB6buZGcUFjuhbz34ZexP
RjX/bRQPcWYNIobZfaE6il+80i/ab8FeW76GN5vOQdv4MP2tdIHCQ8KgdDis7TDQKmLgkzaw+1gh
L9RozCqSRP6HkwMe8DbAD4FsOtygDezppynY1u7koTxdm00lSjYj5UhfGFTQngfAJrYhWNvIXc8S
8x5y0JuabNkTaF/VTvIDvD8cIiho7z02nj59cZns3/rULduzTaMxaFK45brSmt4VZdqBTlR+kOuD
MtJ0At1BoQ+uetPtOJhT9G2rXv+EjrTmHJkVa3sT+4NIQv0bTWmBo7FtdVfLlCjk0azyGgxbwkra
p8mL3LdDFLDENqEzo6ojlifmEphtfoySj8psiemIAIYZJh4QYMJCYfWw9KKii74yHJqVYPGzU0yM
53YDf+YL9GvbI/FeoNyw5q5HHqJ2lDQCWvwx3SoHRT9c9DfHNZr60dx0uChMJVPVlzQXq4GTjONX
SX1YBQta4TLoxVgXnc3PgWntDW638mpdkjQ826aGDFNabuHqSgq631NoYP4vKfp1G8ji4OCBd4QB
8gav3kgh3tkFNXN+uEhrkC3b0bAM22A7rZEVpREtbUQBgcRCsvBCC5aWk0811uMjJzevXjs5aoLG
HhTpQ+I/9NjJIuLviOjsVR236IvL3PrpAV0kwmWyRbbvaNOwimOBTnLrGrw3X7s2Ho8ZC+g7TWCd
9xgNjjmUDZomZaJ4lJTp33q+PEcLdYfVI6w/DZbpXlphJlMGOhggDJTSP2SGLwlsd2yxXTUM1re6
mzwu43sorX+udNq3JyZEDPuGaFsbhwntl4H4JgtNNWTxXhOtu8a2zwv5LNJyT35tNii37ROVyOta
5/OMt9f4tY5Z+Hmga3gVOUyVPdSdFVqB8NFtnePVJBVxpV5MmZCFlBDrYkuFFnOFD3GRvJFiiOgz
GtV4rcMxTVBhtAjz6xab/BrEpAvIbVKeQU/HdnMqjMSZ0wK/id6yQsFVVWygjCsRRMhhTbtv2eRZ
A86gOtmYIlEaps8/XLqaWzdPBPvFbA6DDJLStsPyGqq4BRRMt5vLeH/3mW4vabxjCU/UXHUGF2e3
gXNIs3g5jvkQ3Ca5JOdBxXD8Not9gKbafad2huX1CinZdygeUR7SYP5igsk+2hR+0Z7ECWp2eGZP
wQr7JXgq3FGo2oNRO3K6qKbn0MXYG7jvrwy7c1qSOS9uTJGtViwoatUH5giURlVLIMRLbKLuiDIj
O21YX/d1LVBfRWN+7rYRFtk6txcRhuQA0s72svm1PU5sJLUNU19Bt7iB2tV1Fe2S/eomAc+Trl1P
kIfAmE/idovBs9onKSzMEVGA4PbO0lKEIr+lqF2uHu/hrZNpjuGOLw4Bz/cDpnj6ICwEMFZN8ZMM
LGvCAom7HZnH55EN2E3FwK7d5NDWZtQj+DtX8Xen2uAWFhYW2RHnppFpJOstHIqqbwcYzfgctqbY
CdE5z/0PzXZ6Ckaz1Fb3poRSip9SXixZJQaTAQEAvfOHCwpVtwVTB5rs7Vs08uA+oAwv+ykwDfyC
ZGMKK34zjc8JkrZ7b4GklX1eiDc+JqbaVbaiuIrSg055UIrcAgEz6B+R4IMM+xENWtFpONIoB7jI
EnjXj/FSixaiUqUDMKJ5SsqJEIyJwpYfVh2yRwqp1TUZwvnOpWgPkYnVeSiw3XTwVWuKHaSVzfXb
LfUb+hHB0kMHid3RtbO9AJVZzt2U83NiIMwKcLLgFYWXe2iX7AAiGqgHAA1sg4IV9AqAo6oM3eSa
4GPk0rcZP44RBt3h1IuTXheEV4ZJ/zXpmf21qGg/j22vr2CPz4cenc3TRLa+5pkQJ2TUuCaXHMYS
ls+V29Cojj0nVYe2rVGOTZ+dXLpj5L2s514VR52FY1LC6Us3Ps/mms+6OPfo2r8GbElPPYpCXW6k
X255Iv116/viYVRF/NzSVTfbpvlxmMzy4RxPy552aGpMlF7VlKBVnjW6O2XGod5dJr7FpO1/Tpnx
F2A4kMKgzDu3xTqfUBiYW0wdsosLvV0tmgJ8EaWuFjhXHbnB11bw/dVRGjws07y+LTkcLqBmJRVK
cZRflqZNkO84KyIb3qK4/Qmf6O0isiUULxHxwYHCc/dPjpP6FisBy5JuLw5q7Ze7Bgjb7HGbHCTz
bQ1JvT7ujorHUO/LffBaXNCl+1rHc/4aBy7FfrQbf9iL2f2MUxc8GSbFc2yC/buDlujBwbq96YI9
fnSgaaLI37MT74r1lFGYqk2rcU9DaveD2Hj3HC0WKR9UhI/QE4pqUampObwOH7pOLJe9z/tDHPLt
4Ps5+0YyIpZSwQvvzlTeYnd061TPBdvebbd030wQWrB1pG0GPo6v0u77LSbUH6NI6gfLI1KLsP/T
R/36JTDoVaB7kSfTj+oyR2jHBjuOTzv0BLclQGILTzi67jTGOSe5O+XwaJtPbeyzB71r+hYNbVaU
e5AXDbYicwR0QZ4z7JgYuZIEDo1uYR7xSykfg7rgefwYL0bfGAhvdW737cu8IlgnWbSrp2H0d77r
4ZsnwXQIrUwaMS7dmbdalZqlQyXB8qrkltnvguKGyi2Njy1a/8voN39Jh5TW4d7lDTDSvPwwXL9S
7Sd4Do38uK/U1ETqvoR7x3REyRFWwAtlVo7ZWnxnu5vPyCKV73wm9AomX3EZIhMeoW3J0fTz78mS
tGEpZUbq2AGG8wC8Ie/r6TFJJoZQiPCbpWG3oeEuWtTKTJ5YGK4vnBD2jAIlK6fY4JfsLGufA5Oo
L6mVi21gPT6/K7SQ3xPBwqbfe5hOii2EPnZZ3tZ1CD8Crrvw5rAt4mepZPk1Lev8UyKA5ZgzWIr8
tNgl6F24jg4/1IcVQNlGoY6AAzEDCxHAwSbm+/449WE7f0ZwhM3Lec/1aeznHHLBGSuOACPwle21
qnCsRuzQhnwij6yb9S0ASn3Ad4aLzBCzvwGtTSgX3A/OnWBnD8dsj8HBhOahNyCjXIGO2OAoEYX+
ugDihcsqEim64xJOmMwMS6pvxWhJxTJ8rUrytUVfOcTTA9XbCJBgF1+ziCUXQdoYXoNWZt0FI7vw
qAFCPTFN7deO73kCTlqe1jvNEZMIkm37BFRd/FBiHuCMnPpPgfNF6XQR3qNIf5QwmU+rGbXET9Pr
5aoyGC2WmMSElx2uSqd4xK5U+i2etwOdFQY3Cy7dwFZrh31Izr+2kKgd4HqwnxWxP02qAvSyw9rz
OlQivmH//TDkSOMqLMYU9bjbUZpb/qsYxIpukxMLh0wyJ2fF+z86Stxn2e7bfVyC/bpSkdaWSAXa
eOiuH+36LV+Q/4xXNGJRk6jQ/tj2dHndAVoc456NKLAgqE0OQG5pUO+AQJIzJSMgyMwuK576KrsI
VrNF2FYbz4b1KEYDxGLH1GNAteY9trN5En3XUDLFSbkbBqMAh6yTa47AlwVmC8CIn3rb0/CwGB7h
+NUkRcEyIRCbNkW3Jiu8sIF6vqSxnTG3ooGDl6Vd2XQZQ5FGB9UZa6qR0eILev+2veAfp0cobxJY
35HkMdLCO5Ch4n4EEhmjzm/NQFCluVmV+TzGH1OwsPuC3CV/dfHIfiRBW9x7YQsg8sHS/8wglzk4
pGjEJRcTugAJFLS4JHaKs9ddRhvM9bd1VjjK9vAY2kh+z+YtFy+JDJPxBe9Dek3ysX2GJYyd4Jc7
CVtqWC5+RohJkVUaxio17aPsdQmQuviJYQuSZ5ypLjkFOUv3E8CfGb1c2jv0V1vcvax62QWQzJQE
4lIsNs5gPraDgmdU93FckuFtwpuDmQ3BpPiKKJS2O/z3M+x/YXTAlgmHIRwGww9tNWyT/nnKvKx0
JaNhui4++UdkF+YPxyc4a6q/C6v/d6zS09/nyn/JcfrLP/7X2zzi778mNf1TwtPx9/yRhrT+9T/6
/zLOCbyP//w/qUn/zzinEQ626/b9LylQ+N9+f/+Ibsqy/wDdF1bjoGF+EC8+iGp/D3VKo/+A8ICC
c/XhGgC6PZ7K/w11whODbArq/ph+eLv9Y6hTCBM9fCT8QxDlkP47mU64yD/zAz4snz78NWEICcMY
aOL/wgXpSauihYXroQN2CjI+CNIR4k+ALAclvJF9eAx62yIccrUYpmYd/gwilg8z83lOHG8W+ErG
LY4yGZNSk2y7L0WIgzxWGLY8Aotb0X7GFqlQBUbbZZ+sCf2MzcjMAG5xet6BPCYaLKIcLzeM/Zb1
OQdGE0DKYlWgAOMGmCojU4RF82+qIGk+CFD1LiCLE3ayHxqRFz3zaL0IDB5sTTHAWF6HxJMWOdgb
quR6VQCeHnukFiVwl6JyBvegH4j5Ps4ZZv+Y3UwxHapFkhxWiBthwEFWjC3rfR57tL0sGBL3GnRm
ISdVIKPo0cU4v4+RCuel5GNExee1EAUiqUGx7GrM+5Q/uLkLAPAOfo7VZcA62B6HwMAUIqQq/dR1
q9uaIgz4S6t1Im8Afee5kjPQ7N95bzk9Z6kd00sG2gCvZjNtxTEfEG132tfRGPi49ev0nhEFQS/E
yqOuu07b7hJn0pfeJVMVA3hom3RchwAEDqfsWVhgxdUg2/7X0Bq7Y8Cw4xrwmkyJtJ9SLb2eyi4N
5qBhwH6mtkpDbwHS8mTux+cploPDTKojTFxwgyB2SwoGSLtcg2QU9sugwTZWzZbpHU0LLeb23mJ+
xA6yUBm7ISaKI3lKYCpZG8lp8p2lfk/fVmLBHCnJrhfatCO4PvdgnFuElgcbG8EjTVKkWm50iZrd
Zzb9EbcuGC9b2AKp77ZIS9RKnIi7c9P0MEMeh9z4wIb2TNWw9Aex83aDu5ja1KPNwhkoCx6/Rngt
3rIvfhixdVbA/uGs37R8McUp7S1LTwXgZiDKmNHqKoSHDf+lUSyiagaYe5NBTl6hXJrPgPZj/mcc
neU1NvtN3jnGPvEDoC3UbjtaUV5Zjs+F0n8R5rh2vZbVLqCCq/J9pM8o4YMRVImZpQ87hproWqMd
tjlo+9gXG+v5jMhbp+uUgTFx7VUykGPXw7HlCKnrCsxwHtQAc2qytOZBpLPsa3QT5kUMYba88x4Q
4gvryOCe46AD1NRIkdmuUhOdZEU5cibKMbIrACM2ruYUIjg1HqEOHuT8Kto+fV1c7KbPsu/jFVjN
FLFvJHBF9xBRDO9K5Q0Lz6SDeuUyY81N1xYgjz2BL1LY49xOCuhiNrf5wRQGzah2HtzZsIdwrbRM
+u8ohopzmkQirAijC1gNmQEDiSHJuUN37jKEFuWoAQ5du/vp4HanQpAmEv9l3AKRV2ZOVlsKHoxf
3MCLawoPp/yMjl5M54R6j8jXNgGWfme9lYB6/LAtyzUe9zw/ZEwWI+r2FntNLFY33ZWHNOmEwZvM
UMBFQp95qEONUW6Sz+DfoL+uC+gGASZwnW8PaM80K7u1tx/OXtD1OlCbNhuTQ6cJ3fBLfaTVAVCS
vkZRn3YHH6/kZd0H1E6BJ+nHbgRFJxhM0ynDqgKCkC7JXew7e4Y1EL9NU9bjZcAtrDDrw5B2of5Z
w24ir/oMA4sSMTjdrd0L/amAdcId7ZgVDYzlHd6LwYOAh2bKsQozNcEfdsyDUOpCMAV3S0OFRl2c
zu06RY8G4+h+uMoUTBV3LfBI1uIx7pRyP9IujVG2bvMa3wWm+wHQURjiJ+WcB4zXbOsHbOOkiKa4
wXwdmjGs4+VpRlxzVLdJIM4rOGftYQC5ByUVbpnGbpzFQ43jaX7a0RqdoiVYHzeEIZ2yzW0nAQLx
TwmOqgPKnaiFloRxR3+GdA8wS5GZWuDzhIEkW3kEpEiPL5Hf6XLCJUgMYd++fdNtsAeY5mp4KqtO
dLzhZowZ6koJfhRyCfvoKRi0f5owVHrqPV4VHHJB9wmF8vbGtKIrNs+uPXZhsr67fXNNG6RTgmdW
YJxFegQzJxiodGAIpJK+hhkTv4zCb2gYmGb3CDy49yX0OcHaCIK9LHrf7j9h8D67RyS6D/q6YSro
f2cqWZ9YLsbuKzZ89kWuHGFuTuUjsjhzv6y1Q0P74OFZhjsPC7hvMsY4uYn5stzd3GcU59zQh6eU
KQxJkCuI92hUBnEt1IK2cJb7Er14Lnc4H4oIyid40URBKV1PboYl3tQW/rVZte6LS0uIcPQx6YZ4
P/BxBbMrxWhE9lP0K0atDdl4TNE2xNi4ToFa8ncfTvs7FYY+wZ4eV9asi15oH26vi2HLDWmv9oSI
3ex5yQuMJDvM7tYSIU76XfUGXIUJzpNMcfmo82IB4YGy4gJfSHEfce5GZZq7/AAkZfuNecl8D6Qb
f9JRdM8sDfZvqbL5xQ7B+hauMTnHi9AgdcgRGEC8umf8ixCnDgXF3FD2GsGb/RUBEnNUWcvsCVM2
fVeyo7/2IU/u8OPHXsq8W8ffi5fBsx/Fwh5mLRdwcVONE1xZQn5ETEp5dtj10LAiKwxkLHgNzbVN
B4P11WWs+IJ7YXBGpmLrb/G057Sax0VWUaH3ciemCTo4RDVEbWFXO7WuBNLSSb8uY+y+F6tI8JNd
+oNDN7UdsQuOfzbwipaT5x4GpAB/IlQG4Pn2VbwLgRXWRjpqQvi/RSUxqM7qWfteYEScYVOOHYUQ
A1UGzhfQN+BlvW+wuGUz3tVUbQz56TMUjk0IEiMwRsnl264LahqAyFFapoA1aZVjXiFK/Ll/B6Up
g7VbHPwv6s5jSXIky7K/0tJ7pICTRS8axGDMOY3YQIJ4gHOOr58Dj5oud3OfsEyZzcyqSjIjUg2A
QqH63r3nEh2up0JRO8pQmCiyQkV6QNgcx9T56a11LJ93eWWVR5Rm0ndT7SxIOFFUz3ZupZp2Q6nP
HObVmqT2W7m2RmE/AnIT7+nP6QZbKLXRqi9hMtdqbFdhJ0+/gsiYnyQ1KDgKzpCAeZuXzi2aEf28
zX6VMElmbaLthqAaC78kn1Z6iMSOTndsjFnLuqHMym2YFNO4kdNFCxx5QXR+qKtJp40Yy526GzWq
+RzLrJjWC4WuYSAgK+Kfob4aZ51EamkY2KhaozQNP1CyVp2/RHTPvVBrO2ruKhhXCuf1hORSy8vg
TuDU3G/qXEnTTR5Os/4gdTEasabV1eTBjNLoLp+7/ioBHCwjUBnU7AkDlxg6g1YYVLhE7KsvVhwM
LemQCqVDITYlwW2mRUXRlbUo/OYkMAPXbGNrXgMyqAhGUiAmX6h8ITKVqVO6pVDdVw0792M+oJfb
zrk1N1fUieCwZqk+pIcFxWq+nSS5rH9Ys6V2WwnZjwZlY67nxSHHqNd+yvCttCNKgGHxwr6UXrqy
UCnzFmJfOjDGrWQrdw0H+oR/Gd3WFKJLFDj48u1FSlN5M+P1E2x1qI3Mz2JeAjsrCS790nYTNFgj
nGrTdCy5Tfjcd31fM9EFPS1zSuNx2LDCk1tsOoWS5nwIGYlNVUtbgtJvmxeersK9vFWFxEq3ZBxP
6lGi7MziGctWuOFgMrbU3dKg9+G2idJNF8NNO/RSbTw2maFXtt4JeW4v1Ee+06XiA1IoXfMYz5w2
2DBpvFM/aj0L812adLm2NYJWNy/YH0jSZTinnXUVsV8Odngl88R7c8r81zn7bfrtq9XjjaxbhK74
StTAn0bAr3LKtSN11ZwzyhJe4+YH4+oi3k5u7y1u76fbZMOH2pZu5x/x/ZoKD4zOH4+5G3nnHLWv
mMp3PwPlurXGZiJOgMB4Ko4nA9sQ6mLUvFYulu9ZqIZPMlKX5skK49ZiAuFhQM7TPJhKVbkgR5Br
S5SNsQguD7Gm17Ldkdxy1yS9al21c5jKHNrEivdck5ovU3nWpSOthp+Tn7xaWixVUVag4mlWVsbO
Ree7qHutJ5W27C1bzTOvJEfyGifenJP3q6ejaTJMZThSMIQwC54GjYRzV7cmEghPUof82CON9ciY
Dc8YOk7rOyLJBMCQmBE6bidmxskpngNnSll5gGAQVdORdql8PfXqtK0TK0P4lAf6V3Vqlb08COL3
kTbZntZ99aR2ofEPQ/5+/xQOTIaJv1Eni+R9qYmVJFGMzkRzmKN0p6jV0mxbSkE12c2wLz3joPn4
PNdLx26IeXcd9fRNqPSlzZtJYzx9knyFXthFpSzLJrWs0J/x5qNHNiKXzfvgd0uOUsuaA5ctquYG
PZaAM7/nxAX2evnUUSAB4OKjr3zit0jVjDDoiBYfajrjvtHibmfAcHnqliI8VNESX6ftUp/zXH4y
KqTflR9BzYhSyclNj8UhC/D0Bd7ax9kggrMQX5Kf0wdpjggmai8CTiHnICcfJjfuIWhsKwgYA8uH
V2km21goQtX0OnFxCVfu3DFLljMGmdVn9e59fR0ERyShNqDsTk1vq3JIVwNO5thzMDyQ0sbmHt+q
UN7WcvRQZFgVi6U4d0c/vbYVG8OWZyWHntxRbeaGJTgm8cpknpTu5/AfGowxpXD33oywXvgb549e
yXUnTIyAjNHqnvJlym4lcoENROBpmDipskwKqaBao3/789fjtObHyMSAAgBjETRWrND7kXligdbR
yfAQUrA/8XIz2/TngMOf3EACRlasIp8qKpanN7BsSBwvNNOzlEBH/ZPUbNDCMlbPvHCn+XPrfaTo
qCpwFVlpAdS8v5rCjCsKidBb0Jh7w3G8tH4Q1X5V++GL8UCr7Vt8rTn5Vf9U3hlfzq3vqxXyZHaq
QAMwhkFGFUk+ez/40OsCnv+1bLV8Tbo7OUqcCcGTes4oeGqJfL1KYiIgOpq850zI9wPFgpwtgZZZ
ngrIVtkKXmcvjuA3fr/98+T49Ipwf1Japm5NAev9QBGCk2DsUgufAwqwNKLdJJHgu8+KtvenpDmH
9Pv0ytbFCBYPc/HDJ1KVk6Rpe96DjNTK0u59vCOc+JGAKd68TcpzvZD1Ak4f2dvx1hvw5r1D6ltj
9WM84270ZK/2aZw/TulNcWdea5cqLsLRDdk2xXdS8GtSzkzXc6OfTBid2lMkN+vV7uJtfRGTCCZ5
4qE98xRPcROv84VMB/js4JMIGD4ZB8asSilGNNkgqr60wcptR2530F39aubyUldw1TNEko+fYqpT
0MpAgAJXQWF/8ibiKld6OJN8ii/yS4wyuKDDXXSrOZGX+c2Z5/jJIkZrBHgRsbGkWWsnL0SIsjmv
xUrwzOyOLrDHOQrH7I8/vwwfPz6SgTMTwj2vHhbddZF7M1ci9H7g+BbBa5PRmYkanMqrLEAXlV0s
VWArdXgGt/PJc5Po/BDazv/ALjJOnttcWWLYjg1qcGdwBVt3RN2ZKMpvYmdxTLv92Vub0D2Xh/fJ
dXJxK2dcoSjL1vj9dY7ZbAaW0YUbPd9HwR4Jgq1V/XEqLH+xYH9b5yzIn7z14MZ5diDHARDSmn4/
ooH7IAj6JNokvAfKIfc7e30TkpvE//Mj/OSOythiIcEhCuAxvu6d3zxDcqbDYNSzaNO5IiKB23XL
b6DhdbR0i/lH8Qq/t4ldy8+86afRjryCAMwZdbWRq6DgTh6lMRpjWc3Ua1svusaB5cResDOPhi+7
5V24CZwzF7o+pPcL2/vx1of85kKjKFZGdmTI027SS20jbSe7wzvCd0Ly1vf9HL59/f1/Gu/kSxFn
8Sj1yDLQ08nYLM2tSsyxnFxWvXHfa4v758v7uJ94e3UQFt5fHVMJs2zO3RSwklLbd4NzlvJzI5xM
yURG2x0Ka22gau81Yb6qxvnpzxfxcdHiIgjtVtdmK8jfkyHK1UnZ0dnajKRKxHAMwEgSwdCeKQ+c
0u1+T70348jvb1a/4IyWKHox58PCFx1jI3yPPSrenY3cmp6EbM9b6+frxf2j7v9F/KMp2/JXd9rb
fycAuCL19a5rXl66i2/V6Z/8f1IFwCbhTyqA4VvW0/Avuribdz//6z/llZnxu//POv6XSYXV5Gim
iq/nl9/tfzBkf3FWx8PCe0FfRmEy/Kv9L2h/wbNdUzyZJ2yfTZ13HaZRF/3XfwrWX+zaOQtxzIcR
A2z9nwgATr7ZrIrymgfJ4Q3TM2ed05W/oJcpRBR37orM2Kd1VNMVTS/plxxKtbig8XchR8aVqSNY
jhUbaPtT051FEa6X+mYp+f0rVkysznlLluHRvp+vq019BrSj3QFCrtwc9Y6pX0pm9ER2nepVbZvb
85h8K+jm2rU8hI6OJL3gRIHT2FYQvHF7L9JZ/BETTV/EU8xyjiRRSbao+VoKfziFWrxjk4PHDcxS
sdOI1LovoviAVCwGbSBRku7Pgezff1ZfL4t+H2fXVXSDiONkhYTWmZixKAZ3ZlmzqVRE0R7jcq0s
6vcqOgDq88htNTU7Fyv8yhf999rMyHxTV5YeekxKhNhb3t/QpI8GysZLfY+E9FJNxGM6fjPk6o6K
GLskbS+EWMokAsHT6pZzrpNPpD8KkozzDEhiqSlHwmuooS8Dhn3xUDbVY1/php0OuuJQO2dvAgYO
ishIqL15Lw71bVCqF1NZ3y6SfAwKeWMU341Gvo9GrXDEQN6zH7iSFGFbyoqLRm1Tz/JTEGq7mJIG
u33apnqcfan69riq2OceTMCbl/L699W/LZqe0BPXm8LxcE0AE9ngm5RnTm4KIk8rivL0XkDZGLZx
4kC3PWq65OYNRiAlOaDD3qETeJ4MZdOK+Q91Vi8kM9m3/eLrde+P5vLPYlnXH7XyN4FHMkV5UKdb
zA4tWYtRRLk3rcoRCnBwhQXAD+VDvWnng2EVZ8Bjr8XA93OD4w9bddqnTDIqEO9vQ5OK4Tgjsrvv
1d5T0Fq05pPeJ78Q/daulqC1KMRUw+1R7Zuw1f0+7J5w17JvkofZKS4nUfiayeVCL5NekJGThQp6
gthvq3Ctrjrz1F4JW6c/VyG4CBAXJF/9lK6JhbCoZ71R7+NAuF85Hc4iX7O/YAFIdIINC0JjJroV
ptDLfrJsVNEoCUShxTY3k0nDoRIcE+lk2MdbTNWg6Q3+cQkH1G2Du7HOn9Wwt+j5dIE3xLTxpil+
Tnh3bcwJ7S4zQw8dUbgRDSxs0hTua+y+cSPfFaWJQlAJcS4o9NSEFAj0aD7Pc387FdF3y0wYqnuk
tdZslHZtg8dPklHlTqORVItSAPd9jo24oy3XN+ZDPr6E8BZsNIeVF01TbgszX2yUQn7WZNcZ/n93
zpSXpUujvVYFFzylBwNdJ6YhtUFZrud2HTfEYhlxZc+LKDrUQB0aK6GTN74AXtFHmXn/57dK/bB2
r/1EZYWw8cWSpFcCzZttJ8ywJUOYIt+PffKdD9wPpY73QmbuIi3bhmkJa5BVhIjZHX0ZH63MRRJJ
h6QU7qG+HFtROopVdRSy6JdYS4e5CjdlKaGtCP04f4rHbYShaiiLm5wZNxnoSoNS2rSq/KMw05uw
n++KRT7q6vJFTiqM/m2xEXu4vrGkHqcHsQ1KO7XZiP/482UTYcFr8m5eEqIlwXEkDoe9HObM968R
NK5RTnHiPABeUA7t+KBQYJ/y8edCJc9X+/jLkvXPo5LvR9F8avQMV3GNW2yZ8u1cFiaCaUy5xyR1
yj6nS0NFBk6IMrhi9FNOe9kRQSZ4yuJKKHXRY5WXptHSx16QWVls7efk3sAba2sYFt26qe/UTNsk
2YhIlbrhXBWiC8fY2nS1kbpKKth5lEkbGvcMM5QwRvggLiaGk+BHoGSag6rEtKOlKd2QqkeMoA+r
pX4pyGPrykj6UEwn65+q3aC4rFTU7hPyKNswgkM3MgR6QJwdvITOnC/SBsOh0xnHcBJlT041A50A
KiuLx96u1MNwSB257jNX67PAEQtFcrq577fYV7fBCD5GR3UA+X9A/iUFtlxakQ3n+5LGJgeqcCkQ
j8jRVScMF3KQP4Ro5ym0d88d/h8SSGQ0BosY232mBw6awx95qKr+LLXLRrgKZ3T0WqVi3efaGn3N
C+t6oG25dsxyOSLOi3WkjbqfmdSHrtFKJhYFHOTmQH2v6zoydQ2BRjnhRw3CbpKn4UROfb/RjR5L
T4vbyEIDtS3BU0kICndq1eV2LEKnl1qCWOb4wQyV5zmc0FYTFsW5fHQ7UwHAhNQyMoY1gnyAEFrW
CHWqaZ8KxnKbKfcaDTX+O920D9vKC8d42uWd4JGteWMtymQTiGp47DLUzKh2cTppjiKjGiKt0SIk
FV1GCQ/C6ZNpI5Spa3T14rZyv221oCDZYr7Kx/rMiUd6X/Di+6YacMZWDhinEpQKJ+c2NVgKA/tS
84DP9msQkRFiZNV1iokYg1/imBFu1aVFiTKlWu0kOTQ5a/ieVZtALHL0fo3PnvB7pqloXfALFXOx
w3F2rsvwuiF6/zbzM9mdI4RFkMvp7P3bnHREF0eG1jyEk6oih7Nu4rq6MQeh8KZE0cmWIB6oJGA5
mGXfasSLIc8SO43F2ZuMxR7DJqZqmT7JgXbLPa7dvk0KL45o2iuG5pAgGDlCQl9mFPnwKGEDNQGz
JSK21JUrPYV/k+aORUMeuU8zoBulVxrrZbSn40efOnjJCnXwSml8ktXmlmn0GHeV4iCntasVaY3g
kR2Ukj3qr4IevJavC94/Ot39DW333zsA/v+kAJepE/yfz34PRdy9/PyP/26+ff8PL4+bb91L++4k
uP713ydBTf+L6qgs6SZyfEiRK4D6X0pw6S/KQ+tGndb0ehJU/ucoKHNIXN+f9e/weaXN+T8nQVn+
i/TItb3MnP2tH//fQvV/7YZ/a/PDl/Kz3fH77zjwMLoYa0GVeuf6YTvN1onFrBn0ZVTdea9sMHz6
w97yG0e0rbPlxg+lsXUsarbkQtM7lLi2929boaWR0LIXdsGpQTe6WIvFujsAmLxq7MaBhue8eSif
XR138M3X+vfVvR3xpDiWhJpK1NfKO7zovXCLSRA8jD2BUFe8yg+c+fbMgO/Pfh8HPDlsZHpSAhfj
ErG7uuY+36KIQMZ4M16UPjoqx/DTn5N5iPin6rHxz0oz1u3Hvxe0D+OfrrspYX7JCPjApbTpDLsa
ipq71lj1zfTyN+7vp5ergsFnIqOuOK39K7MGIVyRmT1+ddTuo53px9vWSVzTBRoyX42bxZO39Xfd
c8/c6HVl/nChb0Y+2Yehf9TZ+jLy6BDLU7+AgrNDj839pt6F0ffGrpzzBfPXjII/jbrOtze7Xh24
XDVNjFp6yCXVyAEMheBgZD9Fc651xavhV/Bc7acHed4ID707uzk12LPz+vP7jg1EtDCRcOp//zvA
wfRhje2eN2lyA6Gyoy8DvU8cwFTUddvaBwc0T4u06wO/88+2mdaz4ult0IGaU7yh3vChLTkoS26p
eaS52bHb6L5gK0c+4i7+/yfVNm3RVR4q3zzzMn9689+Oypr49uYDIQowX6yj7vJD9Rz5PRePWXAT
H5LnonIDN3aQM06u8ThdiJvCSzf/uK2wLmFvf8PJhsEi5nZZWn4D5AVv2WVut51uWjfaoql1IDv5
hXP2YX821Wkp0GhmmTbo6r2/7jBVjEEL8AbO+8EdjtUG2/R1dsjs9N7ak1gCQH748ufXa72VHx7w
v4d87eO8mefoB+MWHLCG/bf02ZliTVjs/7sh1g/TmyHKBCt/wRwGH5Ht0rC1ayk/ExX26QfnzZ17
LYO+GQMBbK3BSvz9tHQ6MbmTPOHvpDUibuuDtPvzJZ0d72R50DoMD13HeOvqO7lAn25CL3UmZ3T7
a3l7bjaee0onL0QvCTOEICaGOBmOKZPBp9bnLumzD8rbW3gy4fWuFuSieL2kYkdP0C2d1FHvyLPf
nO/ufujara8XcHdi/jSVxIAPwjnwM0MxWaqb6CFFGggzghRQLCFCzG7U+bpEYW7LBadRJUh/LiMt
DWygdk+WEyG1ZmdbaqJAPWof/vxkP9xptivs0GQ+dPiBrNcH/2YiNdPcq5w1udNNDG7Q+ApX8f7P
Q5zUKfl0n4xx8jQFFTn5AjrPLY4jS0vtD9vgWD73rr5J+YrgtvCkK+Xc8/2w/zsZ9eT5YhNMDakl
AmjtPNeX0kHfqbbhq5tkr59TCnzYja1j8b1Y95qYPMyT/Z+2KErQWfPvsWRHcQHqIE/ggyU58y77
apy5uE+fGvR+g1BUhZLrybVl4FrwzkmkYlHfg59kSe2Zb9JJI+VfD23t44BNRzlz2toDQjsSFClr
budKz8Zm2YrXK4+avA8/O/sF/NA+f50ib0Y72fSgkDWaidxNV9wH+9bvtvFu/fIgYPXPTEbr9APA
o6JMzLMyeSU/CEmMTA6KMjV/r2Tro5p/aZtp1z4q7rINfetCaDb9sd7kd+137cxj+7iMroPzrq0K
DP7f6al8QPo1DYAlXOlq2cRbSkNMEsU3fIRxXuGcbaG/r+n9fohvxzspjScRLGyiMnTegdFrrqVt
t132EFbuzqmsPr2rby7s5AWoEZzgjGIg1V8PI6k/bvAsno8M+LA9PLmB679/s1xNqLZ1oRU0N9l1
7FHCm+469kondjSOd5MDnZvWvRN4wpa60JmZ89mC8vZmrvfgzdimbClDKr2ODQZXdpINm3J3oeXg
/I0rXe/Yu43KeqXIV1QyJZB2nzZ3Otlscmr1BBYgKJnxpe25XK87GJ5qj25gZ2ggxs7uqPqdeUU+
fZaU2NgGI336oMUXtXlsyzzS2Y2uz7Lbjhyy/sYVfjo534xzMjn1OiWLy+AKZb/bYXNhx/k3R/r0
XtKYUtG+MkFOAwKCORV1mtFcUea0uAqC8Tb1Qs9wOq/8GeUHPbLXAw1p9+4/P7euz/HN2Ccrm7BU
bTDMjN16gU/WRe1M29jXEM2Mohtvzo23rvwfpg1uJA6QiMeRyr2fpFo6AGGuUh1E20WrXhrKvZXf
nnkRPh+DjEGy/VCJnraBc8uKjHHMfk9NbZvegMeML4gN9dSNeUi+Gtcw3L7/edDPJiXKWI2mzHo2
Pt0/RfWAnceI1zG1jbK1vL+5wKyP4/T+vR3nZFIGuqgrZUocmLiPt2LKK4fZed3lXsHoDM8mWp27
rJN1U5kCnTYFl6Wu5QX/92WJZ/fTHwQ06/eVzECqYAj5SUo+OZMoOkTjBLwv73R5SeaIt1sVeCQ0
3FP0dc8f7VZz7smdXFUdhDRwqlyDk3l072eiaPSjJbRhT0gpOQaXBhZOO83MJvWlJYdvMxft9KtZ
MoUGKFYxji51X3zF25k+BYGpAv1ukMI3KyHukJj6jFyeSndxEdd9fN9l4F+hycwNRDi8Orpkz4U0
Fa5ppvQYZrWGa9OoU+4DXYWjg6Pc+goctEMolMiqnwxmcWu04SUrYLgtYKI5Az5RWJ+SklwE8J4n
R8j51sBFFHW2QIJya8TJoz6YB70exl0ZN+2VjIkWk3BvvYiDCNsMxuNWKQFtcjjLPBnvxpMazOV9
nrPM4uOb4RTOXJdjzbV5MfXLbgpbI7LhEpvwwJfqlxAn5g9JRtwBRSLblmlwWatms4HTmNOuMdYU
ximga0UHxKt6WdulhdTfFohebnMC84Dty77SpLVNSZ7ze0geUZVJk2clHX8NK90W+rCBm0Kvf0Xl
otRw7Wvo6OagjqyIsv6iR6n1rY4W8NIShmFanYKgFWD3UnIKgrAhv2ARYWy7WR7k24Ld1J5WSOLn
VZP7sKVxx0ha/6QNgeIHiMYcI89um2bp5W0BWrXYtJJJTgcYAo0EnqYILB6yIvAYtQjWd2YsB5AJ
sz9hTgUlHILVGWZR9XsCDzfyTGyBD4PYoPVrmM/N3C2yN0UmwnjQiKRRCM1lFNepoweEqMtRavcQ
xMlkgPJfh/rBYFJcxhmMB/zG/bFIkuWe6ca06DMTbHRlPeCqpN2sKU9ipmUHfF+0v3SZ6giQ1mGp
bdx8ij3Fs3EswjB5KuuowLE6rk3aClArgdpY9/YJ6Ldll+gSCJ3QtNwceLhbTplqx2mUXKptNcH+
Qt7oGlEW0B+3TKcxEwPYhR5hvqvDTRVShCNir9qLEe1FNa4h1YLr3abSBCRXMUQJ0IhIMpkaUtju
kMIVgZm4E3fcmQmgMFc0+E0mCk4r8I3LAcAhX91gDAxsM1ru5WaG75MdpGp0tGhySIOm49od5iV2
zKH0uil38iS7BX55bIX615KE62kUCqIp15dNDBIKuOy1xX1woiHcGOPizbhhszZwgWLtJmFwdSNx
pQo91kLjtF/iL4FKuG+jKxcDOqdBgd4NLU7Qq2IPc3NFrs7PgzTuiPSBsBc4XWnAup2QUaUEnUhQ
5KRK2y1i5uRV9X1YpjszRUsshbQXDXCxCtgRdaF1DgtT5gZrm06WfcBRx9wS3EgnamrI3LaF3iCR
ONBgZi3FYGJOEQzNdH9pSZEvZOVZnZHTR1T8iv6nPNHV7KfsougGO0nyi6RcBhtSHdPeUOZj0YsX
uOR/6cLiULuNkZLIB3lWfoZa+gU8PSCU8ZuCOAeNl2PoxTcMvs6wNI1XDsPeAAUgo1+qJNQBSWlr
U7NCHcwrQbQ4By3TRSTpuzYjcblPnGbIvw1T/8XAtb+mFatzcTMO7Y+5iDZBAEgCXzd480PEfzUM
ZSgpKGfz6ZcuImASxJ0UdoEPYCu0EdXfyCpE2KxZQ6myzVRIkNXkYq/F41U7GVdaBtPKAAg8RlsY
fwswToEDErixUQhROomOPuuPZpfttMG4hyN77DTJXYrBy0LkDfhcDsjLa3scTdJzFHINskhwci2Q
8bNhoB6yPIPgGvSutuDV71bbP8bweAcNNvXSSYzWsAER3mOTg7BAAsKNooltx3IsXYxSpFz1Cfxo
pcDFrMrzQy2H1rE3ysIRAED4uLloHgv9hRSrul11cbzBlK/6Sy160aCsuHwa6Igq7Egcrwyz93Sr
2ZeifFvPfWnn7VztJat7Bs6/lWTxagJE78WZkLm5WMIwF1V6IKySTlXjCszK4FqGhW5bVvpllq1d
n6a/miAb3IomsUc3arlWJOz/jWA9QDGpL5lfhWMVWuC38XRAenIL0aQk+kZ+KdtpwgiNqEsqqhcA
m/D1VuLQOPRuJQR+H+WDN2JUQ2yFL0459Gr3TSzl54GUeFcrhXY/AhngKXrq0Hg9YhlRhNZOF30r
S6XpYCSPbVjIMZWmxSkjwQUrnNnZlG8EaKGOWgmjLUnNg1yyGJNLY/TNc4it3InyMINTE1Vbrkii
vW3Vdi3k27SbBtsQsy1hF9/GvufHVoZsK2Dgv+p6JhA1ka/4t1a/M4a0cLtMM5BnyiBn6mYXl4Fb
QZWHeUfZVPwG/OVLILNjFwsdErek39Y5uMEOIGPT1BvYvSQxFrt5Nn6mgfYll7BOa0BPyvYxH81d
kdSbBf82XAHpZkzrDTEEF0HRbswwPgqmeC0ZnWG3sgVTBJuOVjTTdVAWu2KJtlXPwUoIjgmpbHbV
qs9IyXZ9Je0NWXiZusJppG7aGV1SP6HAs9xBSy6NKiCCpphWvVOHZmRo9nkJrzKmmd7KXselcoKM
bKUDItoCDFJ0r0xRalTCtbggkAoVx4RQ1LTVQ9EFt3qKqqQq8PbX0uIZpcLnOMSAquuJT1TB6KrM
4U4SN80css6LgOAG5Vrr1X2SmvcJPBI3yX7qarYxwuKRbst9IAf7PlM4HufTS6IFP8SlgdYR3Auk
CVyYmaDasIdg2EThHW7360ohcSmsv8WG8XPiubDKP7ZTSEjU0PklIh8XToVyX8Kagu+OaZHZ02WF
7KQJc7/u2mr9k65utoVXB+2mg/U8Gwr3nI8gCR5HZIQw7cnca0EiHMS6RKgQafshHjs3bVrYzjXN
B70EuDqYxyaj32YCfBv6p3xInhGZfIVlabhR0rA3mx8HJfJDaF0uhl0+X2FnR/H0rWkMTy9a/E8K
1F0U/pdB2TmESgF2qI5S2G/DWkX2J4dbdnOqC/vfyZX8Jap+UiAGTxrSdavd1lyhYC1AKgKT1u8a
DJR9E/Olrg0fk8alELIT7cj+sBTTURo+sCb6lNhi89iPaHF64KhhdigMQB98JTT2n3K/PIdqfuhz
gMNh13yvsfnndaw/sywAU+6BLarIXUNlXBdePDRxZsIdFafLxTRKW+X+OE0kO72UbMnw2CBEvhvI
q+GLNgL4EeRtBJPSKmZ3Iv6pBleTg/esVNUtiuhr38LxBTYai5MMLjqWHayPm6lc3E6ON+kil84o
aJepHD1W0vQYlc1XY679kcCJvWJC8KkX7VDSFd5CNX+oZmEfFSlIEfmoxNnRWEqUY/EzpoobqRe+
CgC+bHA8tR0PgeHGvbTRrMCdiLqSl2oLBWE7FcQ0iKRnyOYGR/0t9qujGBo+kTH3iBWvdA14TJYt
fq4Y97USmGTfaJNXN72bivUuNggMmpS+crNZrVw5bS7mNrqVk/kgNMEh1msOCUG3mZLaL9rcBbdh
52JKIGLBR7Y7NMHzAnJcIk2zFIWD0BNdb3ZePZSPyADZP7YzAPgCISVgmnEbK9oOkC7/Hf7QXM1O
LSFYnAUmFkFJjlq3j2BVCcZQB0phfVw74iIdxAr0IyLWTSqXfo8WUw4DkK2wImZrvI6HjOk5fCPt
CcGWqgKUtmCFGuUSzbaRxEnlSGZ1xB+NAkd9bKqotQetuqU7Aw8aRd1obAFmvEDF3QHxgUEOVqJq
ly9xUD+Oi+hj3nfnGUg0BWSY21aB+jJeXIDeRDVgkmyV9kGa6xddmTdJAm83ErXI7qzlaCiT6PRK
d1GW2X3TSW5hKlBpcMcBrb6H/rKL8+ZnzREK3TrUXYUbZsQ5wnWN4OTgUhOkixjg65JEeyMzL3ri
O+yh0EKEWoNrWPmXtm1HO44AU6SS/AM8FcrPLunsJmL9sFZlXyZBspNvBNjfJIyIx0FU7hIymXNC
hkhmaG6WWPmOCI9t8sQUS5XRCQrlTh+LFtwnzJBK3VMq34KKLYCMVTdhTZpMPl2rRu4RfeZiYPuV
BKA+o2JyAmsgvA13/UaCO2A3hX6RW5zWrMkw4WWg2i9MPk9Z0NxkdZhsm5VrIki2hg5KGMLqpWWd
jZp0C88c2IYuOdoMRDymjG4uOg5+4Zeohb8SobhVrMmflhzS03AbE6fm6EZgElSWHKtk9OZE93Kc
gQKSPDR+S2s3TX81QxJzo5nFZp53EWJ0VYqXjVKN4NVLbatzrnOjcbxUGtjHcSReKYmW25nQbhUZ
rr9FlFZncQ6aR/YQIpw/QZj9rkpCtzPIrlJa+Wgm0oMKbdBuhuS60MSfWic2njIV29QINziVD1mk
RA9jBcK6T4jBK834oQQrG6TCNmmDHxUBfcAxIDBay0ghJQOyxBci8wDWxY4R4VyTzYWzg/oEgn+3
NIpsj3qA+DIstmo/fx3moSBPQIY7V/c3ldDeqGle8MreizXpZL34Av7kRWkQnII9v0jgJkZ59KCI
jeUqYq/uQk1pbssk21GQ39DGDJ25YbcLjs8gRaLfYf7ZQoHZDlZ1K5uYZ6P6CMxx2+lZx4eM576U
htdxvgDDmrilnt2SYtP7cp4qLyxBV+OsUtcYgt2sZjqxAuS8aMDF3UxX/CI2f5iJxukj300xCqQu
aXagkf22nSMvTliAohqOBDhV9MRkzuTKJekV97C7nohiuGsX+ZlOAnlfQxgTnJeswx7+F2lnthw3
sjTpFxqYYV9usdVKsriTuoGJooR93/H0/wcdm7+pEofVduZa3cwCkBkZ4eHhroiWZ1bxXSOK8xW/
vfIWNbpLBCIP0EbmlIqA8PkE0ytpyVSaGUJeIGwwV3xqcOmwq0z8OZeZdswjYEk5yBpH6YSfc7Xg
XRcn73WaUWjAPYd37FRas8kEfTtT5XBXG0h6M36FjGCAtd7YRL6pl74xP9R1caUbjyos2wEOYWF+
X2aMpVpCIijNKU66rVE0jirWzswABZk8laa8Fyug2Ba1O6ZEMbLIEYTTF7eab0NVucnyN7HRGC+x
MhTd7lv9Vu8PaltsmCpg0oyENHcQHXLZI54i4KsGVzfNHvTqtS9fLQV/kWlfqHBUISwaqOnkcuHJ
ZpLD0X3EPuipLzcyEEPZnKYaKD1oJ8y33wepkuxafxzQ1QymbtdO98mAGs3wYpa0D3XyqNqzgvFx
QdFd4N6pUaIGUNjioH1aCGHTfBuTS+XVq0HKW1gvUKfskpS5ze4oT91ehS6qYQX5lk+qJ/V4k6rE
hQJp61L2IjPwGy6yGMUlROxOkjm+yOZ0MFUKjrlRURwTYFNajzJCiTl2hHZnzj7OBN6ghvvKvJ4L
RlqwQaC2mR1zbmRHxXrALpFCZ7qlS29FSzoqXdpem0VwGPKfOjGN12MneuzE5K9D2zvGTGd2GJ24
udHGhzE6lXy4ZHoNS7/Io4dqLrAPyndZPAOTXUMNtYeKUhmOp6aPntnqj039o8SOahl8cdKCp7br
N00tuPOIjDh94BrXKeFKFl5lDPxMbGbknVkzxVLdhOa3QtjhxeKowU1sfqMcRSfdruboNBk9lQbC
6RNGNwbadreLYmAbGgTGU4H0rJ3pGSJIRvnQLOLqLi5EN5rVOuIQ3i2y0TlJW4anBF9WFIrJAxj2
wZDDz8X6xhyQgZ9OETLRp0xR3+nMnJBQ3ll6b4cjFoYyCElLQlRiCqRskLC7E8VDNP+c+W1jyyDA
JDO9BUkomjbFiDBe893Mv1uYvXWm6clwGIRMJiNFtFpdpViTkyWIp366zifrihr5GXMRBCHhcaTS
Q5AaR+RfUULdBx1xRoWnQgZSG8bT6nsKENo8WoyTQai1UZBwav1brS8OOurXSxDdhWZzRCbKYzD7
KRHn23HRfw1ycDMkAsNnOKTUnUlPXJGuDRGlfrjqpTj0ALBIUbezZPcQI+xAqt/LUr5W1GNYzDYc
9daOVr3LIogS8kUg13rMibLouefzpowyd+m3iYXct1bs2zl7WxJCV5tFbxMITbcAFNU/QvEFavUm
tIYHbSX7R/u60DZmt6jItSUo5rqgvqmTBt+mrv7V4WTRTrhzRMaRGOtgFtAfrUL36Km4FRXTpONI
1Qb7TpkO6dgP4BHI9qaFh7UqIYDZ17r6gRrlZipfgkS9D4zxOhXBZvL8lwye1Kzbx+RnqkB3NvDJ
PbJnGOk2fC4hPhlx+jBL4z1EWXsO5xVjfsTY874Rumczg4M4WZysAK50bs7P7RzfoBEy2jUvM81S
u0vab5pAHqPL4ZvQl+8d4bBvx+spBU3Us+SVr/ZTG8gZuAoapT2FafijGJfRHvAUsU2MOQ0Jlwu8
oHYw+gEz+zxElfJNTt5VWfCHWXhMi7y2S0bbKMl1akwSc4RkQ+7Z5qnA0an/pSCORF0fnRQteLGw
kQBDhLAfI/qIvQZOJSMs/V64Ajv+BX56M0g34/Q+qMIxSttHBRTBkL6V8vhUF/UVJf171LzP01PP
YJHdzPEtZslPKbbKgRz9QvMtBRHAvkjGvCvPHibrTi/mV5SFUI3rtZteMl6l/IcyVw/6gFfy2IFs
C9Nv46WMuYhns7GIw72OVUx6U1vWu2WeUlP+GWJf4iCMhOcVyLaRPeGaSNXUg/zK8mybXXNfiPW1
gqVSq2NI2PEnLUF9T7rqxAE6jA2YBgbIeA/aelE9Jj2lbF9m1xn/x9wmD0tb3FtCcCf0850B/CSS
P6tmBTZggPoZVngvs1FSUiFmrTCgC9D1sxo091GjH2LUoKp9myQHhgN+yiYlV2zaVTA7DXApkKlx
XQHO4XPq9tUK2lmIFpYvCzNXnOCIwiWHutWbN3XWuNo8MVagrqOgwa2oTW9iRBaO8PANtgVhKDoS
LoiRBLdEF724Xa6Z876JF4wKrelnHrUZJgmZO3eNiwT7A3zGuypqfmRBxhYfY0+uAw4RL295KmRz
i4hxDfY4bGs1v00wo+Gtxr+qXtuTQaBdSSRxgAs5Iyr2dcwDLGr6IGknjClpFbtdvhUrQuEYUm5U
OKNKc+KHJSiyaj5B/UHLTi4e1+kto4S7id6kgE6QbdTjITVPFnj5Io02WRuzbxEzA03YRZhwPwWB
6ERUESrCaXM8udNs/TT7xm8V+UbWcMvuRY+EZDNHIyOynVtFElZK0nMkI5vFz8gmEhMdEHIodhlQ
T5MUyCVYm6RnWiaNfiLhJSPUPYNzg+hK/iIxWIfY9u0yKMzzRO33ZQje9Fb+Bh64yTq2c5ZPPvS+
fZeNWHZZ3I+4cF0hfOyjxDr7jFuQnkanLilbDHUZrIg1yy/iYYPduN+K8uqRQyZaIjEw6j4ztvtu
zm/KBU+wpb4yk8RvSiT+lxlbzOU0VdptjRTPkkeiLyVg/eRhsqo+ighnc1un2wzZ3itTGE69XuyU
KKFuaR6iLnkVSOZsdIJTNzYL0kOykkrHD6tM9osy3g7ztK+QMwMGn3DITCja+Sxip9+HxXKUNOXA
utdlvZCSmsJjFqYUGjN5Ks28aXoKyzS9l2I53TdWfi21Ibee0G2Q8Pbxc74Wknq/yNHW7ExEzFOX
3vttuf6/dUfmV0fajxwhQ7nHQC4dIkya1BF/CS3ddJ3sV73ii4Lmj0g5keH4oiLgMI2QR5/cRGX6
Y8y7l1mSia0hQH+H4Rviq2K0YzTXCWprqy3hDusdpxDNm26cH/QmqDfo9gE96MfOVNnkuCUGywaB
lNFGXnM7p7QTDJxQZsUvVrad0q3niydm9KihLwjYoM+l4BR65VcK46Q44f4qlfnWrLLWnRQamBnO
XAhoVw5QqE+nayOOzQobPZRV+T4Uwz6a0RFXja7B92maHCUkCEm6cDVXw5swhp2LnhDMAGX4pjcN
dA/hqaq4DjEPvGHsaxeU4c/WbP2SVhUDyi12En3BSqv2YNd3smuWDNpoYKE2YmqTV6U4vE4jGQpl
1ynQhJFsLsHmDHnwktG5saSnlUjxXocKMfbSTiqm+7quS7Qt260aD8dhiWeM6i1m+lAtnqMJ29FZ
2Yra8iNUcI6r0/iQ99UOQ0q/GKubrk0wByvvxna+wQlV8UprvZ27yrYqLvCMRg/AAE7PDIN9FybU
87oo6l20ty2Xkdd77Ml6kNOe8YzEfGB2GaMZHNLsJGLyTZYWZ5DUHA8j8zaNyXXRqj3Jo2bttM4U
dxm+lBXIkmjWoDTFvBGQid6EknTVJVhD6xHgqMU4Wd+XyG2QlMuxssXcuHaoKD3c7kd6dJNDRNlI
Zrup87Fn/C+XHHxjD8x/u1pWn6JSa2n71hOqoV1qc1J+5X3yqoy5U5rZe95ZWF9rwU2oKNeFMC+b
sgkg7OQNLQIdGENW5fqmiGoqqOAKrpTktbP6gND+e7gQOzKZ3Sw9jyMi2eKg0y0uGj9a6kOLB70T
iYgG6xIYZEZvqERbfQXa/UUmwBkYSipIZ2aGmdmTPrxMPfYhHSl6G3A39SnNENyL56DBOMlANQMp
ghTDAwkXI8B54wYmvttGBpNWzOHRXSfQY7Cag9uvW/11FpF6pzw9YUzWP44JvYnUQFI5J0UvDI0K
uUDoWI+H6E7oGqr8MKckUJoVsFa0hB4cJoMmOu6HcdE2VjhPm4TIRHJqKyWjmfS8D22MyR9NgcSF
FYDNMMCQM0aLdatwlWfCcBRqoDIJRWGhNTcSOz5t0QSs8WWENHsbq6Px1LWcaG2xCl9Iysc8aIpN
JWkohIxDuQmS5mqkyGsiAIyx8iAvbMrO/DmLJZ2d6K0LhZ8p4HSKIrY21mA2mCPz46Qo8lM9/iGp
HJJSxzQw4pLEpUzC76BAsh66r+TqE25hFTdJIUb4pxXKTk+1B1myDpMMXzqhyFRmr7O02I2Gwm0Z
4nbUwZIdGRbNWNMEClP1cZiLuzqhWYXk8r0hZaPdSpXsVCPdzCwdpp/9EM0/BpUOUWvxeQeFkTya
Tm5g1bicWYKji81DIXASFbaTOFP569J9nhtbU212Vovoto4BgUFRFgXGM1/nJCTBu5bTCUqwGWDE
2UhIyMXHhOF1P4uXqyJequs5powxQ6jsVj4xlQm9wlVn+QUD1cSdozx4DQTFx7BI2aVS4USpbICT
y3f6NCo2IjekpAwsWddmIJjPbSyS9gV4dkFJrFrloSlHd8ghz06EOqcftGuFgVtnSfvAR0/mF2dY
xDZ2CkBAC30zCm1CYzaUbxctLfYNHQPs2VxpnipM49MHJYixNKhKRxYRM46YE5kE46hioBhT3Tk0
6F6jNk49XVlQ5ldUco+KLRnoGWghg/lE4epKk1prJxehyzZmlL7y5KraKqESDHYrgq3Ds3rO0vol
ljpG2uWBtF6bTpWZXk+B8hZBkfJjjZnoDI6BDuiD2jEddL6jMk94sg2AAA39huJunspbo+xjd2Ss
HLxzabCYENK9BRo8k7Vt6pGaFyfNXS6gbz8H/RaNvtKOC+MOxzzJweXd9KbBuDKt+WrphXejBJ7n
SyyKeoBFL9tTFbSAHO1doy+9HWXVTcwwNfzzQaTm6H8FISn7uJq/ZwPzPn2RHcUuCVHtT7BcjInU
heGFv+U3h1rzFk0IgGt6qAmT+Fx2vBJCi4hPIltSKMDr1AyEJJmo9gdtoP3VVZ1DCShx3Ls3bN07
J4QM8BaJ/Q8xMiq7N8YfQ4OFuZbqB9NIvudWeCU24YHNiZ1U+FIJ0VWSj8dylTTR8skzl4hLN+pK
L9N6QA9tZ+rtuxn00a5QdaiRSfAcjAbe3iINo1E6gsYt12geYxbVZdcz/JJDJ9NHniBV2BW9iuel
G/GVzczDNOJMVxcvsQGtyEUSMqCbx3z73mr7Z6mufdqc5XuC1a9jKljCwNzQuGIwVoEpsk2aoLcz
fCE8QHoQgThg6FAod6LYALMpi3Qa0ijz9BZShpFO06YJZHk3aJnbd837NIhMOE+YgHIpeVaBUUc+
p9XGgGKY8R2y6cUwooKwu8Qu+vyqI5p4GJvdDcaPQY1MflHaxKFjKTWY29OIhHGgBNuinjy0qx8r
5r9tSaBNP9QbiaxgEJqrwlR3WNRo3jCjhjOkRzwTVHYuhhvm6OETjmR5JV5HfSReMVR5CxCMmA61
hJgWcFBJPAphyB4yKbjVO+0odMF9Mo0vBEpnQi9+i3Q++B1d0zSKtvIAQpjUIMJZB4eokmki4Gz7
iGEq1X8IjGroXhXQSDFTHD37U4/fA1P89R5tACecqa57SsoE4IS/si8l+VmapD3GFnTL0zByhyTn
bpdaoC0xeEVq96mp29IJzfJRL0U4Jkl4iI340JhAoXOMhsYgPy/B4qHEgb5wuW/AciVB8DBuJX6W
rWYnaSg5lokM9NgJexNDOtuUpOPQSym1Zw0Tpxl3Ug8Uh3/HHr7CzVjDNwoVyFOmyuJJja1zPhkN
25UHmE31FQ9q3iLC6xujiqejgAsYvSi8ynAqM9CO6dMuOObo0N9GGjcG4/qDXcDQKoqqj50U0+nr
EKLJBt3uRrBDkaSyD1M0640O35PK5EZZjJc6Ay0VY73fp5PMDElG1YERiDum83epn455PuzDPPwm
0DLJkslpIe1IkEfH/jgM4lUU3inRfBClh5ibbzSrb8JgPeMKRJHSaY9NudxiiH7V1d0Bf18M3m4x
zYNwob0Y4vSDm36raoWvRi+SgLtxiqYHn3lfgBoVlngcdcOvyKQGDQF0ifM8HhWAItQGbHMet1hw
6E6RCE899rI01t1kyY4ZMHFhmTdLLt+0EVsv1Y3ZTWn1dSLeGmli9/F9gfQ72P0YkAy23rDiaImy
q/LOE/DiXtRNEb0soXC9Zg/Y0l+pwKg79BKpX8351lBus1WQQlQa2veD9XMyk3spTyF/Sgn8sdyL
ZfQ8JYkuBm7skoxpfRPDqVx646jQYHMWgx7fomB80cg2Amq7Oc9ecAggrgmhUwYQpNL3Pnkx6IQV
1yo2FXZizk9AWwosAYtfRXHsyFMH38lgYmgQfGmyoAWBaFovsfoE7na9IMSBQbZdm3gNGsNT0WJY
W7ctwIv5RIDfqEmaevlc7eo2tZt2xiUqe56H4V3H3SZU5JFfvBenjrqmdMQI03W9dcOMlrvYij7e
eeDmGKYX8l5I5qvSoPwNswcrGlcHYWBYGSkl7YdAwEkqiehlgIKoEOU2csAohTFlfj3N3zPBuKuD
DvvF8RFlDJqKENmk8MYssZDL6PUWyZ2JJOWhx+biSF5Kf7gWliu8RPSrtKBJJIXfYAT8nDSpcZeY
7sNY5SoGBMKRbuc7HoQobdRZvV3gdxghg1ONONaHIBRNH7Of3h+g/NltI36TlvamjAOydGmB8FIJ
9ASRbYiA/hwRG3goV8GwExqFcwC0r7Xxt0SWjtAjvTY1fGA6hA8DmsrTON3W+Uw3MH/Qu2mjW+2d
jN8YJKb6qPZ144SS4vamipJNVrogpQTabLxujekGaJEcNrWOXJmYbanms1lk+HgPr1VBl0WGHRSm
o2iXUxefxDLTH+QuHL9DcR3u9Wh8KiMAk1Vp3h5g2u1GsevpUJFrs70pFSraxP3S2a2ZP9V0LN2x
6egI4JckldeQMEe0MHtMwUh11pJ/0Yp7+rng0/hc+ZVA3Ygb5KC+t+VtXxq7FqsPe84jWILdS6F2
PkbW7lSqG61Rx2dV70qESAA7ijq6TQum26ylE1DkGifsTrQixo55uI5g7dKxQOZ3IooH5UkGWiJE
yexOzoPYVEDslkanndg4lCne3llkJa/IxDTbyMrbI6IfmJuI0bELq6cEE+9DbJFeF3kCZGtQcfXt
b+P1rVrqMoCxbG1kwxRdoCP6s1oj0IkT/CVQYEqMGzMPaP1Exj0o3uQXeE35caJ900UaiyHe3p4R
yjAnUGihPM1VYAWaAxG8jNQWjVlxsGFqryUS2G2hkLbYo4pDc2FM4J5mbRx1dDD8WR60K/AjCpIY
6wUFhipN2/nUi4VHpnjIhO4est112pFxme3wXcT056rvptMSQPsoYuNeFqr5JpJhnS0FXJtYMaIN
zfTK7aXem+XwedRXUfrOJ+y9g10tfhYMT6FFJw8j4lLKGq/ISMlGeKL2oM/fshH7CUPG21IVomLT
xDT08968hc9ngZSSPqgTBiqFekTww5fjOPdV3YDfLCW4vCFeoo+C7kGhdrEQec+ycHJFMbEcIQZA
bdSekFlVlG14l+Hc3DzIYnY7WMP3UI29imlbZFMUCp5A9MYFvcshhzttav0Dru483oBJi5pjiFyq
DCpJwU5Det8vcy30Qw7O0Yzi77EA5K4JOG9JsbbWywEc0bZfFYKyR7GY39rRuMb8462sLAzkZpUZ
4p6DPeTosURzYdnMmK29+87YNK0RAjcna8lnwt/tpGcx5/YtxeZbNEWPfcLyVkRHrhitPZNbGEWr
Y3rbaxVlENxkGy44PmqF8t1EHa4CRLBbzIPNtruVC6G+YrbFcroGjFGs9e/8x98h+n5LevGxnVR1
m2jmYaia+wy41illUmTNnA9Qfndw4Q/KWO7yPsdlJz6qWTusyEftLVKZestAp6VptSvJClCWNuOX
MkJefU7hH4tN0cJTBfKQtNepqx4mVfwFM7dj3BnZi6p7n8aqrA75gM1a4lqM31i3/NFl1Bza8lo6
AbmWMH+uu1IQuP5Fgd4R6AkplCH+zKZAbiPn/+Dmm4m4+arwNpTipKnzHY36b2IF/0dV9IdJMaqb
VKhvGYR9IisTvVyGSp03NW0ODOdpcjMG0At1dCxz4aC0So+DDch+jnzbNEtuKFRrw4WJODSh3bjq
Tm0IbFPR1iR49m9ipqI/FLZE0Cp5m6zgwPuFYxFL+6hELZHW/3sb4Twmtp3ihTS2nNBoxlcjKKqK
BngVlg47luD29ZTKmTqQgQiIueoGgB4wX8pk5tmMWNJBBh2nWHY7X90MR9XpN/Um3xhe5TFsJPtw
VVxxa+3cSxoC5xOhvxeGLCEaVCSyLJ3N/VAj90YzW1zEWu8ZIgOopn/h2c5n786XOBvo6M16qaJ1
iVWaob5Dz/wtcnEns8l7d9QXbuMke+FE5+zhwsrnA0f/WRnNCwVPMWaAzqZk2gH2AXaFsntYX6ru
1Jtg5xlXk7fawaxi3P2lWb/zMaDzFc/mDLlipqxrQplxo/yu3q8KEL1fPpC5eeFF0YtPH89SVBnt
UjxPlLNvl8IBL5eaFxubJYKV5nydBPo2LC+JVF9a5+wDZmFntN0IQRKdagD0Od0sIyrjEsZsFz7Y
p6/vwxOdTVEJqVyANbBS0W5LBAUDSXTxqaHOfc2FntkPNDzhHYO5TvEvVN0urP/pTv2w/Nl+KSot
o8HK8lZ2m4evUEiddqqwvoC88JqDiX79uJ+evQ/LnW0WxrQT+Ewsx0gjZAHmSR6/XuCTWSrCyocV
zsIK8LMyLQM7xLhZxRcQ9cRRyIVosUf7YbKrg7Jpjxh4/R44X/byTto31znC6mhJXlZn+Huy649f
o55JoEkVAyxlzq+phGwrKDLcZ0YqkjJCaU6lw5QmF1TkL7xg9Wx6bcb0EMYJL7ikJFrq0wqIfv2G
pQs7Vl3//cNwrxRZY6RH6zO9zE647TeBO76a96rfbSy33H692u9xu49Thr/Dyz/fU1X+XG3WSnla
Kh4o2ZEou7TWPOhPUMK23BZMMydPzQE2de9KGA/b404+XBrylS59xLOgw5yGiDc7D7zqOanf+415
0t/Fe1pA2h7dek9AlSHaVC/LJceISx/zLArVRpNkfbnu5a724ay7Vel9/Xp/X3bnr5crUEQlX1qV
+s6Oy6y2QlomieyiKZrZlR96gcsArmtsYLq4w9Vl3aLPIs6HFZWzIzGK2JxkMTeULj1EU+tKKChh
W2RnIdNR3TbKu83Xz7hG0C8e8bcC9Yf92sJ5UvqCBeNo2Vc6JrxPNezgfpEvnIxPF1ovJd1AtcA4
X4hiW18Suquuqh+SAJWv4RbX4F0m3H39QJ9/NEViUJUB7XVO9c8zAQxihUVWUr952styVL3aKR3L
0++Z0vOGx/jyaPb6F/96h/+saJx9NJAbenZ9ReLiLj6jboNsF2Q0x3hb+InL0JwrLDv9xfiFsa9s
8wN2Xz/yutP/Xh+bOWTUsRQSz6JA0UFniyy+YTXfz8uLUp0m9fnrJf5yE1ojjQxxh9TUQllRPbub
2lDr52VdQ2rHAqhAGWpXbwcNuix2umaVy1R0rXUK1Wz6YcZ4B2dLJj7PUVL5c6uZ34alEzc6+ANF
MiJwNOtT4pQS1agH5vtFS/YSXepLNmif7roPP/tsMzDAmJmLyc8Wou/w/K41Rnszy8DRObwgpfT7
aP71FQwN7VeF4V58Lf7cdxNNpVSPFCSN0rb3TQZtyI2Q8LnNwmF8nJRCqgCVF2MjFiO+A3CM7sJR
zH3Qrm5fQ3x30GhVD0Ay8LKtvvbaJWQIqCuZF89F+VErl4CxgIZJWx1T0dLCx1QoQ8kdSkgSk9Qk
W8lihk024Aa1aab+FJIQtFU3au3CWf7tDfLXs5rYEqHzu7oGnl2kuVFOehSq670jvBRoItLOcZBp
PVCxX8jBPr1RSWgRAl+FLAgff77X1kgbdGd7CXmH9Nrw8c8mhW6Pq1fP5XlzaT0rfz0ZDmAK2gcI
u5yHqVyrgZuVaX2yKT2aFIbbZYtW304J7hXnX0nVrSnBV0uu//4hBKPmFKTmwpLLj2Az3DCmbBMx
ZjvEofLyE34WLBSRELxuUpHe5Z+rlUPcIkwtSUz3/hD0vRjfKdPt18His0P3cYmz3VGHIbQfiXb2
CMyGH6eL/K6nSODMY/v09VJ/aUKtcenjWmcvTyz1eeVArLsj20Fq3rWbyGXO+tVwYopJzdG30T66
cNY/3ZMKdzEPIeLMdb7/jRoKWzTLawYdnVaRTljHeGWuUnOhf6kK+X884z+rnT0jhN5GCTgekHsg
XTJ4spFHOr11GL/2ivRW5eOeIeNtFKnfJKs56XRQ6VdXLs33Tca0G4R8hveDS2JVn+1bthBq+VCD
uXXODqZaNFknFoGEstPoCXaB7pGJDJGxMf3qKrqQp3x6MD+udnYBzcsCx3hdrf+tHMcgjjsh36Ft
km21YdjTvrCxPj0nH57uLJyr8v9db306FWnU1DOTk+lSav7SiD1ZeZc5l6yDPj05MlLjq3Itpgdn
JyeVCPlLSD5P/xX8o2git2yZJ48muoNq2L58/ZDrM5xHHgUhFAxTVNNEaPfPWEDvGUIjkZBgh9nU
NkVOBrbcZdWQ9Wd/tc7ZtzPEQsI5+fc63c56WxX/tA3Gst+E//a7/fNMZ98tHGJVQMx9RZdmD5Jz
uu0UN0NiSbXXaXIID4719C90Lz8/Df+7rnUWVztDTIZZ4hlX5SoVcovPRKAjOdP1wGNevBUvvFLr
bKf0ek8XbK2dJx9NeXVf+MO28RaGN/b/4gNeerj13z9cUfJctkjV83Draln49J/VJs8qN434b1RE
Pz0IirimGNjeSOexxciSCqISuFm/Nwnq9V11RPDfRcl0U/2aexwe4U/ctIevz8OnZ/7Dqmf7FMUV
+HFRRCIfBk6AGRlGOXKx/XqRvzTqfl9ZawnEUDGlpXGWrg819AR6LhLSQNDMD+lGRW9TRuv4Um3+
6fH+sNBZad5GMFuYvZIQ62H8CDE15k383L9Ufnx+G35YZ32tH3ZHPROclZF1Wo+LIHeQK/ld9Yj+
gvzk5XDy+eb45wWu//5hvSkbgthiDs8VN7Oj7839aiEXeoJDX8zlFnbN538hwLUGw7+C2IenPA+W
/Yjan8pTzo68D7fmZvZQ0dmEnuXVbucld53TcdIvCXF9/nY1vKgMAz8NRT17u9lqDkpugFNlXKNm
IhyFovMCQdrFSfy9UBM3WExbMZvntCB4Z/FWt8YL98Snj/7hJ5y98LpW4wUmINeS3j4lrfkQLso+
7ZONkuvXapU/f31C/t63CL6TUzDLIYJmn8N0pbT0appZi5tHt1HPINlcu5b0JpUn3byLGTZjW1+q
Mtaj/efXXdfkPGoyiBVeB3/uKU0e1VhrmGpeVT7ZyY6euPmjBDvJPFq3jd05M2akgm+aD4pxvBjO
/448LC+hkAnOhBPT+UfG9jGatFZY3MEPt8NNeYXDDdTuVaMZr1cn/ZVsiquLq/4d1v9c9ey7tqYg
aRWcJR5a8lUn8xmHQ5XAwf3Ybzv74nrrHfjXS8YJh/4LClCieXZpSZ2h5w21DgFpOha+iZDq4sBI
9C/qb/9dxvFkfE+igIrL5HkxjgGL0HZTKJKgS77mZ37kwj08/ufRjJPg/xc79p/ltPPLv1HFAvYJ
TIENiiro0iobYXM50n56MD4sc/b+2jREzUvjexm9sZUgnNhNCrlIVjqNUQMJKSOLmbeoggvZlsUF
8PyTQLS+U4IQ5wOfbPNstxjwEzvqdGQd3MFVnRZivbOCW/VOP8C3vyQ6+gnk9Od6Z0cyxrKddj/r
tR7fEB2K6/XNqjeWtwoEZvvk++KZIA5oVN1BbXS//qSfFBx/Ln+WDCRRnZVtxfLajQauV96l+xVS
x1dklaz/FzDi+v7+Oh0f3u9Z5lomcNP7iQVHRzFJIgs/QPrbZsoMzx67PEJ6sJEwupwy/x3e/3jS
89TVGGppRiQERYfb4IoRONXpTgBMVzAp5VP2lH0PXpAJOJh3wvHrd/xp1Pvnic+TWCZdarUSWXh1
T9J/+/xQ30nD/+entM7S14m5nQA3Y/Qp8A8C+xMICatIYu9DXNo23NzF48X982lw/fBwZ2meUcyJ
GqUqogi/Zs9AazL+iY1cYyPigT5o/vb1q/wEkvvzI54lex2yOXmnrNvVFh3OjF0+ah78O+6P+kKa
/AnE/udaZykJ1p2CkqyRQLNrpqVjpfVEZ36qfGg/7iipVxjyuJFnel8/46fbhbtRBn/GPvR3N+xD
3ocXUd62prS41oAuofUAIxPu4SVzyk+fjqpYtlT0chVKkD9TgbbU0yQ2M4mnY7h5+l7vw73hoSC2
YOx4TPBhudy6/zTafFz0bIuC4yRVbbHoGuwiJ4cqELkIIrm/P+HbpdLg4nrnu1OLsTvMixXBWkob
dGGV6F39IRLNn13Gm3aXDsS6Ac/D28cnPNug81DJGmIP5LFtVUFDG24zAWGrr7fIZ6Hs4yJnO7MQ
+2wei5xvp72pw01TvIbytmfODHbhf5Myflzr7D6cSjRmDIUHIl7/iN6rI3iDh8XfdXcI/PElurP2
5ja7De/rCxXkZ7kqqbFBdixSHp/Ha63oBKaneMg21FdVE+RlDRAAWN0DSiF2mcyMYRvhhWD96f3/
cdmzc1EnkSLnC8sOPkMMhxXFSY+kOagPr1bhX3/Iv4wOVFw/P652diAso5ehu7Na9iLfVju8Ud0c
YTabKehVuHqNa6vB5evXy34WYpBkkPAwoMuFw/CfZ5+pLgbPQ5oqMIGnE9xFbIFQurtpx+YS2+Pz
JyQ3BTMS8TO2zu57QWQ8wuxYixEYyVdcCwUws2CKmOK5+GVsGLgtVFwP+2180RT90+f837WN8y4A
hjiWuvQRaJWCxBXEV7eWgx6Jp0tox28Lgb+OvUoeLkpMl4jn7Zu4kJsxllLJFYaucMcyGPw5YnKF
8IuaYFcUW0WJ6y3Ct8K+a6LxgLRpgTakVV3N6v+QdmVNmdtM9xe5yptk+9b2s7EPMMzAjYuZDF7l
ff/13xHJF4xwWXnhJkkVVemn261Wq5dzSHmuBeDZjQAghgnbJgbDeQn+RCXqAIfRYSevM5iHBVCg
HjTAw7Uw64oBxIkeQov/T0sb/Duk6S/qWskvZhu8krEJRkSlB6TPnOTtPugsIGRhQw8QJQEwZjF9
crPtUqunlYBKWsdEnfqBAMFJasz9NjA1Rv7NPXCY2nMdI5HfWU+DUwQMqjMDU7zHVh1LSZxYD/IL
0cIZagas5yTV3x427agXGvSB1yW73xhs9hWdPvyHegUPAx8++EKocLMwbRgcPYk1P634G9KZjw06
mk5vYPpdORR8JYHN6eBlbevPdXxhAw5PFpq5jA+/wSZgUbPRFNdeDbPIFKrSzCMSGOrrFY5kCGjp
QBhCCZifqvJSFpBXrzbHwTMTFIlY8BBuAiurTLzfez4oHgF3q90xLdpte5G+phKODwC4UTjk/3of
mXqs5MdguVVfCxT89RU+YZPCxWrGIfuhfTMwksJrBQB2vDTuYeJ9eC17v695MrqGGCBDvQnRUXiQ
gb+vLitrBtx8RqqrNsEGFuaZx30IMIedgV0RICc1842NoqPsg67Fq6VoIS5jr81i3TypSI+qhyrq
/5he5CXXgDfihHFR8RJiojKXVlBX5nDBPc1vAzxsUQDT+e9aOFJXEwc5IuZgk1N/MjtfB7/P34jn
jnYA/SqYRRyffqv31Xl5KZvF/cDnxe/ApXTBr/qiqcI6gHROu2F6uV99b+ydbfpGc57XdyBS5hN6
/Geox+aXGl8X5NCYp3w6kyVvq/YHyzRoCcHqa7zeZQs7kCrtwEpc4zYG5yfBfpiTnjqgY287+aqD
2WAcAH8QwJpEcP4GsGZRgP0YvyLJLxK2WNEbz5yyOzLFuQXY364qx7+2Ra4dXXMhUjCx3gK3TLch
Mqb3TfBkjLJYtGq5hQDh0FQqFuiDcECxurEA4sWwdA+UzPD7thr8Z4oB77WFh+IMsYCs8d5PyxBj
T7M9ojgN0L8ec6pAKXWx3Opq/elrkoQ0Pg5tEztOE0ZySQTwyBj556OtNoDRkg34yXQSzh7gpIYp
SSEJqE4AZf6pA/xA0x5NY5LkmuufiPvb38YTfAAr4Qpm0mG80WA+zSzA12Ot1DAk3i0TI3hCDgAe
jE5BnxYrHiSg/qxeB7XyRSlCpGxomipZCym1QQFcBii0fnDTSJIny76NkLsC5y/pYwIpjfLDnhgS
x5ukwna+KTPa2oNu4dgiXSd4nWk4DDNCQnFuv1TAQWLNzxwUw0Au33ZsyecRn/1KGM5t1EHSQJsz
hVTnFdjMxlK92xYjU0jIyarEKEozg+WmsAUDN9CQlKc0vY2za7V72RYl+UhUCAomFo+ThsKvFed3
19uuWTzxXU4VG2bbgmSmE2ICAB2whRfCdBpqdzUIziv1T9rS/dek8F+xuIM0YMsBXguWywCIwCnS
KfaiQyfebYtZzZqXLsfNupDTq0WMhwjkqDH4kjAp+Egi9rubsLhr23trnHcmAOKmzvbnrH+OZvCE
OMD7rzJNMmEj+35iwLCQSc8lfgiZXwyADJraQ9t+n4vJ39ZYJkcIGUbggFWbhwwDWJFD/VwCpNBs
vxHzEy+hpWGFoAFgEJ0VOeQ0wLWL2+K8nrGfj1XlyWjcGa1pAJlsa8b/jxvXojiZW+WlOs8OTgAp
v9Xse5a0O8usvFjHGFWFFdf0HNjZkuroekbx721iCYm6nSsOAKehZYj3aUcdNwNk6LZakg9mCTGk
HrpGAeQwPwkFDIiV7uZXrR1VrB1uC1o92CgxoTUJ5jUiPjqw8Zr3bEZ2NCtnZhRjexBY7BGTnLhV
dRZSBHXaMDNpXkAKIJvAYdNBHQAUoLMMTsttfWSShIiI9HacNQuSitoN7cYHcKEfBygyWBKVVp1g
oZIQEZshK+mgQxBD2CBzhmXRBOSbX9OGf71FoGqrICjUFkIGW/XAKJBngRtb12X/bVuOTBlu1YUc
u++HFvAxSMSwrdoCYsQsZXVbmaMJoa5GQqFFgHhHaHgOFEBTjoCBnG639ZAJEeIcZZ1iRRT2mgBi
UIEipwsZUE5kp1MmRghzTkOrQMlgLmUGK2QQumVsgm1l8Le1WfdlgpkQFb0rW2RPUyyqlQCQQl1J
B5QYUPc7oF4FIA8YgfW3LWpdo39FiQVnQBI4WZ0gjGq64nXASG9qcHsP0WfCGoZZ/tFIbAcqapD0
jQ2NKso8zWEHDfBhgMPy7VTi0RLbiQ3BiBahSSueGQEgK/vulBqYjS5DsHx8zXBCvJlLQ5+NAG49
jtEuGHrgb1xivUbyeVZTyoXdhGADth17MHiwIeiLdQqGK+eHyJz8uP2Bl8x+WyWZ6bivLIKBUbGu
S19VGnC1AauKtZ6OBfKY1l80Hv8lC0l2Ys+ANYNaEYBtQV5zMEsbwOj5p6Lom9cJoWcsu6qNa/jC
1OvePD4AecnvzfMEW99fs5wQfowOdCszkPKB6AHYl+Q5BHrp0NmePURflCREIMxVjb35evt0tdfE
v7G97wbtXcvYlwQ5YhshBXmeXuuwXVte9wRrowDwDuh1UUhmT7adzhHnomdiJ0M1cFcATnOH+4GR
Xy0oqABwsv2Nto8SutzvfQ68Xb1ZAwrGj+NLowSMSNfu2urXkH5vskri3zJZQnBIO9YHOvfvOk08
Pb8rMVcXAcEfNfr4YVut7QCOouJ7tUiTA7MN4Mg+K14UgIAYGiCBsDn9NSlCaBiBKd0CXQ6Zbwx6
d/pDyzHdNb5sC5G5Av/7IipMbRFG4wQhEfjJRnWvtpctu8uKu20xMosJUaEubVuvKQ5rOgG2AgQ+
aEh5QVnvviZGiAl5MBlMqSAGwOOATgTUpZa7cWx+UYwQEGyUsQuFVwKGugCY2reWlp4FVswvKfM6
+Lz4NAC2yQ2bwaHbCEi+HFoIBFYE+E7bYlZHXcx/7zuQIr13AebkcWqV0IZqxbkJhOhArfdWqlyC
dcDPLBBnWOFdGjSHvLS+g/wt+KKeQpBIWuKkJo96wfAMDGrPwKuoTWU9D4kHij2sBjt2Rc3fXnHx
xzGPDGBKspY+P/YfnscLQwphASuDgWPwDxYi4TK6v5LwfvtTyXTgf194RKaiHI2OLwT0FmiLOt+a
SqCWVl/8IEJM6JKqmS0dp6jCs6EGNsyMU9Q2T9vKSCLP6yb8QhnsldROqHD3Jth0bx5S0AJN1m+V
XG/LkdwLmhATsiQCnF4I94qVHwRgng2S7rID6tdta8qyOZkHCIEhqij4cnjyYwBCspmVS8pUybKc
xAdexzwXZmP1bAHxD2ZjAEAG9pcLVjpwRP3vq1O41t58WSxVACbUiNUUPsA4+0sDgFLwSQdgSPjf
N+YdbO3yrVe87wnGxN779EhnXWFqi3cXezTm386EeiBgbZUplMS5158sHs+FJBEMADvXAFucGlQr
7PhabZk3qOWhalFfzR0gW6LxfWtiPWVO5tu06n5Re9wDyuq5BFAq5uUBixYCCnyoDiAcvhga7JkM
5V3JctRN7e/bLrt2NJa/VIjIwJ9M88mGTXpyOypgIrAjIPmBoFDNJFNI65JAk6vbDjUxqP/e+uHI
FLvjqW1YXo3arYHyr1ldG+BW+oxGb3KEQ1hXTWRHmKnGi/oS7S2sW7+MQB03sdHyNUGCO6VDGNFs
wqO3BEva5Fy0VDskxY+qlk1PblsOAEjvLWdjuYk1JQSNzU+FnMAaexjSZxXuu63Q2nkn2v9bDmM/
7+WoQxx32EHHF8JcxwQo7dgG4jKwprfFyNQRLmE22Wro8GOYAVdWzwGDX+OKYffg9JPcLjJJxnuF
jMRMMWTCyxJTvAtI5E/zVVlzvgBZQU9mOuE+VjPLGSt+jAggHy2Vb7yooJPZNpxMCP/7Ih6DbNEg
FGs1yJ5y1+H4Z8ktp9faliIzGv/7Qkrf6WZSjJCSMUiJHvXxKiL3Q6FJ3GDtslx6mxAP0sbIuoDf
LrEKpvUEvM/G74oCKl+9S6ff2zrxM/8xHr95thAT0jTrI4tAp8QJUKf+RsifQL9LQMVktC0g4n5s
i5OZUIgMWH9ojdKAaiUob9SdGmYgI8bseCRzcIkNxbwdJCdAU2yg10h/m+NlF3feWDxoBnqTtqy7
JlFKzN21YiqsjstyyO2UXVV64of2LXZ1/G3jSbz8dZh14X9llVkEFCvwCxP8y3iLzE4CMteXbSky
bYTQoGLk3qY8eFuAA5zoFVVfbPNCr++2xciUEeJCi3aPlvO4AMZot5jwEE2YF4CxaFuMzA+EyGBX
3Wz1vDsypS18HFM3LzP5GYc3g6xHJlOI23XxdfQS5OagU0D9Nc3dEhE7z+/S4jPjRIvYICbs2N4B
DU/AzWZSNwNM55gBlfkQNkAqcY4lgLG27SfzBiE+hGFtsCCHN7DS9KwRvFtAoy6Gm+gz5ZylYkJk
MIoaAJr8JZIHz3lv71Tw/mox/doREhP3qpnACE24+cB9MuW/BifbqyWVBHCJ0cS8vSwVvTF4umCB
Ax1IE65Sh4C1P+i1rL3ArbIRvl+n7RZON1YsrbMcVjNou2sSkKAhN4nxz0OJU2XH4BaVwcHJlBPi
AxkBHzYoUE4FR1zKHkDWDRqF8zh+3PY8ycnVhQARpqD9BGIEol2ImjI7VqBkAE+Z20W/SCPblZUp
JYQJ00iMtil5zarhe4YAKZ4s36g60NXJdnEkcULnP2XxybQBJeehwidjxV8jwPo6Xd8NVnnatp5M
CrfuQopBy1HPDVgvtRJvJrVfgxanTB62pcjMJkQHmkRlYvJJwyC4CeqbXm1RI/sTy5IU/qm3vFyI
DWHdx3YfQ5kQ+P4ah/CeJYpInE18lsa6g34zd2qw+M1RAbAqgEMDLziqnif6iUbdItIZwmNiCooG
vUfI0sDr0lgAdddbr0CaB0LF7c+z6gQA0bdVm++Wic+WMpyB1aBgpgIEqW6EXoYKNp1hCCV3hEyM
/t7XtAELZ0EJbKQA9HEWfQiSYl+lnwkHC12EsNPnA+hRez6PRf4ya/NsBEONM942Tb0b005yelb9
eiFMiD0tKevcKiFMb37HM0hc4gMtEpCGKF80HTft4phiU91iiYHBGjPR3aJ70sfIz8LPpFoLbbi2
CyGAfNWnln+fpgLjXAHGDDBsNo4MBFlmNCHkRBk6P9h+wmDNfFOmIDfLfw+gZlSbQXK9roaDhT5C
1BkVMPTWHItLmx4CbJ9WTuB/7eAIAQf03I3VJpAwAqsyTEByg6mK1JGVwyUWEx8pLAExtcUAg1HS
h3Z4AXcRyEyOUWBL3FlyQD88ULJKCXIGdWjxa24id2gOoJ+VfBWZMkIUSGql7VSMIgF/vcLUMRD/
Wbg3s4vOkNSSZYKESAAqWwIwBggi800zf9PjX1V0bvd/tl1AJkUIAVgk7YdehZRuBFRwex925c5U
75h9vy1H9m2ECDCDRqJRdESANDsL4sxLS/AZhxJlZEK4sosIYLK21JQGDsCKP4kBkgxkhqb1RU2E
88+w+FZrHYQQ+/sQ3VHMhnVFJfEymSbC2XcUkBjr/EpL2sQnEQj2kNeY1WcmzslbiHndoVkYrNR1
Y2Jgtvdp+deo/iqrB+WL30R8inQgsIqNFObKcCnr/aOdqqATcb52wYhPkWRyrJpwLMHcuFHSP8w6
FGBI23ZhyVERHyGgTmn0jp98kA/VxWWuGUihv432w9fECOe+GCqzTgYYrJ9vqvp5VkD3YWFjCnyZ
24IkPia+PEgwlfbsQJ8Z5OZJhHVNYHblsl1ZmRT+94WL6SUx47aFOgolV63a+lOZfyOTrLMsEyMc
/aSiWLGzEF+06cdYAknFBtYoiDq/ZjLh7FO9KiqFs1M40a2Z3kQAe6+x2rItZDVJfzuUunD2id61
scUA2ZTFxlnsGCC+vY2sMz1N7xl4tyTSZIYTcoBUYRg9y+AFWaZ6Sg34hwoo8rFMqdUV9EWoEZ8e
eA4mZcbd2jDaFw3IjHr822LsZpzZWWSHD0OnnqV6709me0PU4BmMkZJsR3J+xQdJN7GxdTJ+sJzv
hD7bDXDOc+B+Sr1E8gEN/b3Lt5Q46GciGDEN69/EALdL5eboRDkFBWuu5D6SqSXEC6AR/3OMA9Cg
melDpb2og+Ym0hkhmSBTUEspkqwKYT/agdGxR6u2vAzYU959ouu89BQhYgCAlsAh4ZFdddPbtTcN
ig8eaEn0k2nD/76IS6FRpJM1QZvGvgrZcQb7DtNuClW2ocat8uFR/3aaRTjEMR0wI/aaLsTkXhmC
YzUNEg+QHGFDCBjdPKcpVRCVquCuA9qSmZno28hmIGVShEDRgSyzUPhzJA9+VVgWQxIEtlAZdNSq
FIMjyAF3wAK0wvvPEoM5qgSPIg6pBUJa1fFANOQan6rCvkkRl0smK1YHs+UndLgNU/ADWHeW9bAd
xiWaiMskSRhXekhhL8ap4EEXOA7PhSMD21iNNQtNhFhDciftsxia6CDwzYnmVcMpUKk7oM+lh7K5
x9VDA5ANgMljqRocR++/zjhgfpgM8LSwwrDtmdW8JOY3ff7MUhoG4/8VIzi0TWuQm/L10TgZ3bB9
wpaJW4+SUyPTRfA0xdQmTTcRZvpY9bSwcPXou4NPBTANyRXLf+6HEPCmjkiWUoI82gHmNKof4aUx
Re44Xo+24ZbVXTzYHgjNjp/xvH/NJ4IwWqSkvVnA82JwxBRa6CWg2GywhfY1MYLrVejfspmvMoU1
SvGt6jLtKgM717YUyWcSeVKqKFF0VsN4QxoAauSoz8nOUAAVkkhW9tbP65vVxOtNM8pptiGIqMUZ
ixEUqHExB5+6dxbOwH/G4t6ZpzYBGTl3huTOrv6AeGCn6LlLiCy9X48Mb/pwwy4E9VmnB/rEr1Hz
Z1wnLuZvvClIfTN/0iLZwrfMeEJgKHqMJlC+Wu5MmhfRZ4zguHHzuO0K6znkwnZCXKjiuQoIGK+B
fDXsgOcAXBDlgQAZNwXKzihZeZTZT4gPcRMB7beA/UrUrUcHK0dO5ib1BA7Vm0n7vq2axH4iCmXd
Vlo2cy8PUCAd5xh1S1Ar6l+UIpTkMZaaxiN/JOVN4qlO5GLHxQW219eOLBECQzOG2gC2SfQFNXPH
xnuV/qIOA6XAJMnhZFYTUl8TDduk4oHOjuZz3Yl24Hw8YlPjdvvjrKZwb25HhMgQkYgqBhzbJwzc
1vp8VpuykC0TwTVdHFamhQBnYBDBnPIZCZ1vRvUnllsXlyoR4sGYRFqS8fKFRvtba07O7db4uW0o
2fcQokA+5KEz8wF/FcD3oQq4L/ARKaCD3hYjuRKIEAbsaGzDiZ/MghSuat41vXrsq4ueKqdtQTJ9
hBAAhmo2OHyLWyGNS0pA0dqVmyh/tqVIAo2Ik5Aak6WbXEqRvfTltd2BTnl8CppTJEOalBhOxElo
6DyWcQVJARqMPa090342zHuSfKri/3ZiqBABetPo04pjTCgMILOgScYDGNzYXpRaXwsBIlBCWjRW
FMXwhQHNHkJjjw9UBFgK3P5GEk+gQggwR/C8TAU8e7CZV2CnxMY4D6HqYVuMzBX4z1iEARpaiaPz
a9SKbsEWXYNyabBvo5HT3kuCmkwjIRxoXa+MGW8vgNr7DnCFV+rUvSgm+1TJbOEKQkywgIlMmgBy
qgnvRSv2CAWNfSwbN5C5thATJkstdHAE4x3klK4+XBpthr25UyNbZ5OZTQgJs5lFYcuBEMwyAqkw
mPnoC8hctt1Aooz4PK2mXkEfGDZLyB8aNWfISt05/kvXaolbS/xNfKNOs9oEQQht6vRptC1AbSZ+
iUW2Hm/7pPzM/PebJ4jQB3GtE2byMkWBeU+As1Tt5IMK2svsxN+2n0wtIS+IB5bGBn+mlhhMCtlV
EP6ZncIdpsotpQ1BmTAhNLR5SsaQx7pqfKJK6YadDfCrH8y+NXpZC4J718eXJLXB+GIA41YVDm1H
BxabBAmPNeg7LDmcZWq06wvjUNsUfCkt+iqD0+/AhS2x6LrbvwkWTrGal2nY8yp+V8d7U0/AUZs2
19OkfioqvckRjrFJC6bbOeSUnEubXsWYrK8SyfFa3ULDe+RfMwqHGHvWPct5LbrIX0YMFwKS1a2j
JyN90cFxPz0mOnBK5/MaOAPbjrlqRpAuURtwklQTuQIS2sQY3cb81YgumIKaA68/lESWgK+65EKM
4CYcEctiE+aVnNh0I7R0zBT5S/snAdhEUo+SICJTSvCNqLPrpO8gTc9Tn5EfuT56thTbeTUmLnQS
PGM2G220HEiptLMp+mmNEzKy2M2wib39jWSCBOcIMydSRhOCYu1bzH4YOfCwEQ7zQNazXEWR5RRc
/3iD+OgD9SSrzBbekJ2aGdhOz1H+lPvFwQIwIn4ENjB2f8PGf6rIuhAsvAPnHnzTr9gwg/k464ZL
6ufPtckXMvT3qcykJkFE+Ah81KmPWROcmNJeRqas78ej64eIuBAjhPq5VBvD4CcqrzFfGGu3XVdL
BjFeW9RbMoQIb0Q5VOHjf+pZ27uK8WBgSyEnFH1soEoClfXQ7kb8J7AOZmQfUfcL6Dd/kxx+9cvx
s7hIEM0qMKuswU+hEyi1w8SNAY49h59qCi6sKgSQscqxQsWnlA2SuA0mbZ3exIdkksixGoipY+Iq
w+aKo3+oJ5eJ01On4SiZqgdgfzcGcTU7GTv1XAb0ulo8oiBABRoSds+AF/TedNNInJllhQoM7Hmv
7+IdSrD6ifNRAIHzh4wIZy2KgBFG0w0TK4cA/H4vDSD4UU/R9wHwGHkMqp/pNB7qDigVUpi9tROw
lCR4Z29PGOgMWtVPWeqa5FcdfKZxupQgWK6gtO0s/pVQQ/YSdd7RkmA1zHBbJd9tB1+ZMoLjBdnY
mJ0GZcbwewZ+gtaRhfd1CWDpg8fpFph3338YeGNcTEgxfB0ocFam7cxAUmhZ+/QYRcUMILV0IMwK
92FhmNiHAGG5P6c4mFWX77M5Oth6gapefdi21yrO7FKYcC0mad/PugNhynl+wa7QyJwv4nFX3oXf
ymN0pZzR8wgYQ+fReXWfnIODsrnWW1fKqsk3EN+FSNxiFnY6AfTLNRbB163ZqBXWVyMqs8GhOCs8
5nX78qqVw/rKJAnfz27zdrAVSNIKx36sO+D6aeAwcxvNypmrgRjhmKZOeZoDmuzGSZmv9GKsXrbN
/sGJuLoWeHQIyHQMQI++d6JQHUY70DX8iLH4ychwjm6mJDZ+8KJXEcjzLRXzAraYKobz4ChNMY/+
QMrIS+fqZ98op8mqYGH9f0aGFYQJxw5l9agxFHXEvgiWruOmeCa58WiHKfIeVkh8dt14b5oJ50Pv
U602kaICF5Q+OaHzrUlk+9cy4wmngpq1MjYz9FEr866sWg9M6YdZ1T2llSQHH68wwXSCP1qKPuAJ
DVdIaQ2Ko6TNjk3cjEDtnPsLvES1x4FG6ZmSF0D77nQsAsZKgSH4zkl+fMYp/7WrmE5qWM63LAV2
7fBiYup8XbayOW6ZtkTIHNtGHRngM0Yw6fU+aB3dEBc2R2bPD+S0rQ53gw8hBcSm/xwAsYvAJgV2
qyFKn7CAkwN8YLxo9N+Jru3U1JL45MfsgH9G4PxzZg4H/xYUczqdArgO0oBS/mzuxuNv0w1+/zfG
GO4SHzRbyBJSY6caTMKwMw7KsfrEuVuN/8bdunrQFnKEHKTEbdrNpT76wZN9aG+aq3gXgSYGUB5I
Vl+5cGSd7te9vC3V+E9a5qehPZXAYBqRZLUXUe91t4XlZb6ya0H8MT6ofnnWNH5wLmfMlH5BISZP
kcViVGgRMJFLtvc50vJuT84mX3VLj0iagx/fboK/CBEzMcdYiZxXaTZx0YeIBteZHJeBUdry+l2s
EZ+zgMdS/liuxwcTO7qJ1IVqxgc8d8zHJaNVGqOfjPpBz5pdkILBaXzYPn2rJ52LQKECfAGa2PRC
7Nf61o4nDIVXAMlRWjO7zwfH8k0UjH2tDpVdrZS5x2Kl3Ckxy75PCLKo2UyKrLa7amxbcxxqWwTE
52LDh7FxYhmF2GaHKxcP8yPbBaceZjb0A55hPvFQlbqVWIAfD9HQNs/fTaRxNhU32OJqTIGAwjBU
dyD7v0lzGn/ywVO6q8HurkvmD9biHUyNyRpqIYkSeyaJonWdoymjbxep9VDRsPdIMz9blaaczMoI
zyrFVCUx9iNhFtzYNsH6pYKI1EbO+v68Gm2fMBakk5/WbrcDOiS4uVnhgZ0FK4F4w+pHOY39umst
hApBomBwuIYLVc/iI3uKwDw+g255viwPMu7xtRC41E8IChgkm5zcgRenAT2mVrYvWokJeSrxwUuI
ajsgH8VMlFirp2BGUdMeEmL9WnMeY9T26h+as0tRI3CKdi9xylWFFuKEe8rSsZ6T59EEJkfVs/Z4
8mUU5F+tC3JDzv0ZJJ5S7GWcY2sxx15IFW6sPtUrpnIzkuFng9GYIjyvItkz83XgfMuUgjNGXWzP
tIJuZupq11bnDuY+uIyv7MEPvtnkPDvVJ/OVYym+YF3lprFbYhMvOY470LrvZagrH9HE+eHAko1u
myC0cgx+jy8us8Fgc6baExLV3bznlMExGFscr9nzhKe+lD2i1j/tv+LEMbFmJkWaR8jflKmzLoIq
zXdKMcjGAF4xqD5a+U2M4EFAfZyw2wytml19ig7jnt1iWthXvOFGvWt3qk/Pwe3u/QdesLW8Z2FP
U/Ciscz7fDQhWT2A1vqiuhoOKLSbuwZRB4SZxiH4jS2XxPGG6/oyu9Qkd/b6SX1TXHCvRsviHoTX
yI9Jmbh9bp+Vdu8FRD0CmBBDWP1BIblklnk1K1nqLMQ6rdKHyShH6HxmvpheugNyS/BIgWLtx49l
6IUy0hKZlkLEs0K0HrQcAtFMBteQPfRnFDtr0c40Bupqaq0bmOBVlH1Sxq2k8rF+nVANDNCmYSOh
FrIiatCEkGoY/dofdvZLd+jCs9QbPX3fHrrGi8H19Qm2V35MF0L5xbo4pl1eVDrJIJRezvv6Hrss
PrCuXaN2MaQMvk5ZDXY9HVkIFF6XqmMnahLBxDzT7IPv1r44UHAv0+ZYMrCYEy8CPZorG+hbj0cL
uUI8chpGaoCt85Nr7Mf7dFeAQlzZDXudU8OPgZcdjHvJfcO/2Ido8SbT5uWYhXFjw1ImpkKmeWhP
8W5W3bS+INNLBQ7WaQ+S5ulkq7Eb7ZLO/1wAXggXQpWaqlPpWBAOujFyGz2i1O2mh8bHntq8Y77i
y0ws01aIUHNt9HXI/XfWK88Y/pTZFQNXTtvLwoJMkBCLzN42Q4d/yuTUnjhQR6cPvnZ0diMSoahG
mdhtiOlh1xAunIye7EJfj0sL0wpxCWQcVqIYr991APtrcQACsKu96HgrhV82qxCTmmwm2cRg1jZi
XpoeKhVj3el5TGXFGP59trxViD+D4YSGZkKr2qe1a+3nI/WVJ6QPLvOno4xZa/XCprZq6QYI61D9
fH82hjlVwQ+Al1ijzYwj7IeWV2dl2Prbh3DVWSx0ScBqC4JLsRRooa9vA1APTx+nmC6j3HG1+Rsw
AvJjP5eSA7+a6S1kCRYMlVpv5xCy7CT1K0UH0caPuJPcxOveZ2s2sOZsTbVFNnlS1DpTy45HlfCo
2G7yyvBnu9F50YGXTRqxeaD44BcLecK5Bm7VoPUU8nDeggM5BqcfppujPG2dtj+VVDPhYAd11yl6
AknqWfZXcRaB+dTE6yZ+zM/kpYD1l5RNdAI4SxM1AcEDE3ANqvrfpzi7Ybv++Ds96XvzGO5lBILr
l8+bKLG6ODqxlbf8aA2eto9DN/LGI1jGMUe4s154/W/6skgh/NtqnsxVgrDBn/0mykiFl4DnWHF5
kOQimax1s+r9CyUFPwk0GoLUD0oG3XONjQbsa7kt8H+2nYR/lY/eaOPBres2uB6EhMWIOsNKs+bv
OzXft8caTUhwHR+/JkZIU9ooV4gW/iOmObTHYR8d1aP0KuEu/UEdB61OkOHqaFUI0b3VE62seYrw
92dCkfHOuY2R9fH3KE08mV+87rN9FEgwXqlZFK1j4e4CUkHVBRryr5yQ+KiCnPU00E690qyGnvrS
Vv2p1e7VjnaeMtD4bOgxvhtPRXpssVCtBEN7NVT693QOb+FgjmtMBb3Ka5BjDGWDsi8rU58oiYre
HTU9klvaAUynDyp1UjedE+oVNlE82iqV62jx73hSopOZGpqXFNWfNjHZLgITuT+NunoWlZruJmmn
HQnBhuv2F169gEDu8/+GECxvT1EA7Bu8GB2NfdPM4qZNZXu7qydiIUK4Dwaat2lT4dFkq/q0G+ZS
2+mBeajCnkluudXase2gM0s1gjKYuMOfDwXo6DpoE2V73lxoPOMY3WEZ2e1fBp/uqwue9IGb3vvf
rQi6ADwM4cK4jYQg6jQZK4HWPfpod3lK9icNk/22hNUXw0KEyMJSOnbWRPy+Y5PLi/75nh1Ysvs9
IXVvD46vXJTSd9HaQ3ApU4ieWcOY1aVQy7Ssx3TYZ1XyNNl4hJngX1NDrBylkuffqkRNRyakghQb
XLNCPmT16Ty09og9iT71AluJLhRVKR6yrKpnd9LDMXaHUQt2GA7vJbJX7ycgI/8rXAgK42jMmt1b
aGFeaPuI7tJdtOeF+Co6JG7qD64sDK1e9UuJwulLVdDo0AkSo/qEjPO+3Ie72LPTPZlcXBsHWTxf
SwMdDacDlXBDd0T06nyylK7kAOZKYp0PI/WA+V7XtcdYI/PXtTx6IUpc1o/6PDBiC6L6vbHPfe08
8B3Pvq5O5tHxZYtWq1mMg9QWO242T2QFT23SSldMk1e+jegIBNgzdjDybJ91v4og8oLQcLVhN0T6
TdwOkjtyrei+FC1c+ChGDei+O6NfasN9PWNLN2qYjSUCA8+/MtxbmaxhvPoVF8oKhySaE63IgPcN
QNCnsLmJg8idqscgk7wwZYoJx2Hqu8goddiUYYVWiYp9mpoh6A6SR51pHkB/JEF0/TQYfGsbrRKE
FKFQ4LSBFgJOYfSNa+c6PqJFg8S3wn6OX6MJJnt6rV1L4LL+V5rgMgMoP0saof2mOq19ZeIYugyc
C0enK43DdvBeFYUOCYaFQN6tGUK2VptdniYBXnkm+xH39w7+KdvFWA9epkGpgecQbj/hClKMoVOq
CK+u6JSf6JmxL/faOSer7ndgaJWHko8jjaiZYeru/wV+gOSik14BlYdXVkBPbZwFl/jXjjfzle/A
xQDejOHZe3bPG2tF64IJTfYFV8/B4hcIX9AmAE3SbfyC2vleRtVeAQNiohIvjAxZYrF6L5mW6oDj
Hc19cRavImWfJnwapNnRQ36fgoNoVx3Sw/D42wLgyD5ALzz6NhjHb7L2k7au5Zto4RgGBsbZFT4d
gjbtwb7s/fCY7dFg6xK3LdC1QfPyoj6QVkr4vu61b4KFy6mxsfxbdxDs9BDXJNp1UhReNIGQYvt4
cA3EZNxZGJdbYFEgHNqwtljEhwzK5KBV5Hpy4C3bMlZTw6UQ4QwGfZL1GZ9Pan37MPu42/0owK6k
y8IjBUDiU3Vifn6IxrM8OBoyKNj12LbQkTvYQsfRBCRJgflzfEVjTy7mI1G98GLaG7sJab1H7iXq
rnoNMRwL4ygaOvBCOIjonPeZjlspCi7LU7k/FZ7jqZ3rpqcchSb0ZZPdf+jL8hD94VO+iRWDQl/F
A+oXuJos5/9Iu64euXFm+4sEKFDpVaHVYXK0/SLYHltZonL49fdw/F2PhqNter0LLLDGAq4mVVWs
eM7SBaFp5XuksPrt1ADDBglRcWFPiRk7xTAtnopJTacrmlCQ02z2EDCc+f+Hf40WVpfdmTQsmwy/
YnRHNMAcFaFcErkxrMUMFL+XPHGBaPO1XMnkwoB6iTQzDw2EATW2oiNaY52QooNCL6Sl2Q298Xj+
C294JCzwYFASDl/FICEXBNiFISHf7EavAfeRtwCkOSn2mhR+B8dl7Fj9+L2pBwEHzsYZTQPRI7J0
S0axkrMhK9Eq25zL0UuybIKvtabO1wbSOxZYZJ7JQMNTraVJcP6kr0rDKZWJAqmhwvEqisyDUTRL
RlqTJCODnO3JMl7a+mmqVBnk82PvqNZ+aA5qlu5CIuI02zJbE/Nc2IdC6c/EP+/NVq2XcQpbiCZB
fIO95z19bj0ZRZD4OAqLwVtv+DtpnJPIdVnSte5V2vhU7qY98VoMi2DQGDV1+/AXWes7cZyPQAfB
Bj0yxDXqzZQD91/KzH+99UrktQy++YNyhlbaPWQUcu/l88Wie2E7+AIN2Ug23knhIgFwKZKQ/vpM
xRW7uOG4uOxNxu64cHpq47nC0DdcqoaEH1rBWR54qukSJ9HopTOgXqZPUZQLzrPhvN9J4J78LjGM
rGISwJl926S1Y+UPUmHsq4EInl72hvOmZSmqjSlkG+tk/DNhW3VoJ500AJbactu5fcx6+whaYYFH
3rwyk0CSicwTpvzejOSuLQbG0eVlY3YjYyyojKlAxNZQAkY932RwpmrDBYE0CDKI7gDKnY0mVEfV
V5xh3xXATnP6nYWkevmRfc6E0y3MVD7c40o4Z7lpOvaAS4JwNo+07Jv9vDN24lmkrZft3SE5kx2z
NImBITli0d9BPzPvj4BD9RGH7kqsDWXAX/YKT5wrieTygyVLrBU5eP3G1361qV1ICuuN1ehZo/7U
pN6vNrmwPrJpCG/Xynv+MM7HTJZx3NZXduOX6k6Cp/dZS25pHLkP8sWv0JUrvwsr0lseZaVN/KCJ
XWI0PwPHmweuRBkVhIDuWDI1NpgUqv4gfNiKT/FlLQxlGnjVUY59byIjDY1CN+fR0zo0JW4sjCSp
2MfVMTVkuAtegqS+JOQu0kE7t1M9sQqrm75g9Qu4CGZqgCIRN8sImM29hq3n2qevAVR9V32VnBbN
muhC/Ty48m5+SO/MGaxY1216objsPkRv0+ZbuL4PzssulUyjwpKZxs2zk2Ic49AGkpu4OfpETMnF
/altI377BJzbreQ4spYQIuE7lqskjt0+vB9MRFbIuNjQQFK33lCdbAO8k9cTnX9Zm/CHbKXW73SB
falV/JprVVxqJX4IakgSUnf8kmK0PNTRUPStvSZ3rPiuMFOHYEJwxFZ668eWi4E+TI38RZJtoruK
EU8Mleo2v3JvRR1mdFNlBEdpm52kdJpvQfxrHkt4vGCQY0VQhd3UQgt0crKBPrXG10oGEwePM3ga
Pcwqp6fZFbasDqSvhJuDTIM++OyVJM5nW6Qzh9HW2edGYm04kXo9xFfsS7Nm2kgpRleFfmUrbLdW
QjkHXhYE0N+zAQcegyVGX/b0AiN0LpuFMSkm3NHqQTspLn5YxbVxPWF7l7rt/ny49Ar/eubkvDcv
m6gxNPDbIqqdfetJ6fZYIcDwbnVluNMO0FEFthcStzhkN7rb+eaxczPM1mU30uJ2jSuevGdv87kf
xDk/TCUZfa3goy91tbwkiWFftZNM/KyzSSAXYfF1odUiiH02gxKUqDF2a9kf9ysx6y9pUQ+hYVM9
tlZ7DV6if01ChPDXsnWiWjrSF8I/YLmS0FDPIaPvhyCu+r09y99pP+/ShF7RqfSmUPtx/utuGRCa
NgB0xNIoOsOchiVzU87TlCHzz5XLpEG9QbP3Zar558Vs3d5KDB/Y5/00YJMHYto5P4WNfqyp/q/J
2XF7tgwQT5XolmrzOW47h8qShhGmZzVrPqhmqXpxO2cvWjUoN0tfxcJEYssn2IohE8yW66CY5C6v
0AYs7GUVNoaC5IoN/2TB4C7u5EcuqkOuyLluvTjQQCxiYKcY7U/uyZVANRMWKK/DEDus8bD+en9o
ApHBvzpp3r7WcrjH1Br6XNZyfCyw3WRON6n2ZRrlakCNzvqUTcPsGOYkXY19HR0yKR8OkjKpJ7ON
X5p0ifwoB/5abU3K0bIjw+/0ottXpXWvoIK+SwtbCWgSR6BLt+Jrqo4ksMfhBaV17cam2hckS4BJ
1jXqEOxh7dRlml3aSgkWBkBGrhPA5sa0M5UdpaCoIPZsBH2J/23FBAFQWKOSYuOPTWmDYaIfDNdY
NDkYZ9K6eaMBQL9/rA1s4aqFeR+n5bQbx6w4dE34Jc9TNGLqsnbHGBPCnY5O2yw1YHbpls9tMapu
GA69k9EWHBzg9wXsz9LFP9J6+kbbuDuWAAZInEEDa4YumWizRJk5OlrdYX5dX0Y9cdUYKIWNnX2V
6lLd/YWFaZqKoQhTVwjfVG7ASTSkEry0EoVz0DfaacS87d+kTVhnx4qK8jocxqVNiZwulWHBxuTj
vLix2z7S6/qRpI7hWffgPO0v7GN3m91H17iyfw1mwgx8JZx7gnN7zvpxhvBWvlbT72hKJooICXbT
Ua1kcCYdGnXdAtgfJUmjc5RBdfNOxIm19aivjsG/p31IKjBIQUQyPVSKHuS02jfVk5yRi1g9jaER
nNeMTRf/diT+VVmMqA4jE/Ka+FHLHzr6PckEc5CCW+Pzn2SRbFKi3e6BDcWp6tkthLzdIhGcU1oU
M50KpnkE/O0o3fVEBCm6mUSsPwz7CatAuh4MrYg0iECPynIXr/Qi4B05UcDK/dYJA8cijy4Uyb7d
SiQI58lY1OziyOhKuurMzaOmRl4IhmgsB7hKlx9y2gdTHjojtQ6yobqZ9Pm/KQhXbynDComzhB8x
56qj6lcWeIZAc3deyGZxdH27nOsApG5sqExH0gNeDEACIEE2HMux9nXs/EFzQWRmnLeIpUpqszjG
K3a/fGqf0pvh0F0r+9gLX7TZqw4z6JOdzu0w+IzZ/cP5036ESXjvqz6EBkVKpJ6pa2a5mpNeNh4d
HKxHuJVrpM5SYWOAOPIuPKHRcSsFuU8v0fz3zv8Kgc3wI5RxFKrawixfW65y8zafb8///YIr5pez
q0VfjILiisde8TFzlgRLGe6wNoiXeNSB4VJ7RTSJumMCf8bvaWOwdokM9mE7hHXVMcP8jQieYLO+
slJWnfM2bWhjAnrEzVmX5DjesW2hJTBedL/zjd3yiPq61+z0gyEIk0VH4zxQbMZGFjMPRDrVjdks
6FQ4pihp3qzdrE/HeR0k6KUutRDT+tnVcpEZjg6sITfZ66hGkhsdc71sEgDLFrXLeMAeaoz4xrft
KdqJFrhFJ+Z8D8EUh2mxx9Ccnpf2PsLE4yRiUxSZAed5UJDQ5VqBDCM39lN6SCahvmwVANFDtDBL
xIbM+V6XNExRldvjCH2J9F1zwEQm3FuZHia/c2kgLHVuX9ubPM65GUtmGlIyvZavQSvgRnctam6s
3DMtGFD9lvQBWwsSD/n9gxt/k8wFSOo0y5NOUHkML5Udy/wHp/VY+wQdU19UAGFf5kMm8vtaTZ6H
XlMGEikqjmkn0w9SFoUL/PdPxVjPsIzJuNCj2j/v0jYu1pIVTNmhgYiE2OZyLEUesnK2kYIXlo6N
MrWvwE2vzAe7BOb8eVEbasmSONAa6ECkkg1O9SEcm7U2dk3LWb/KWa06ejovYcM/v5PAKX4v17Rt
NHv05rrH+xdiudQFSlGaOhgTUQ+o08uPJinNyCN1JhpF2bxJjGezWV7UxvnpQW1sJAMIyShmqLcj
+trWVSViPReI4KcGU6Ow5yiEiGq5nulFJd90IgzRrUYR7vD3MXgSn3QCfGzKHBRAF76PgFk7ddf5
ffM8f9Yu6dPwRO8qjzxLnvIiAk9+nT/mtP+daE4XAfjWDVH0Knrwhovh0N/2l+2ldFU+hzv9UjlO
PoZ57vr7BqOfCqBRRLjXwsNzz6Ci5FJNWXja+t0FaZz8pT6W13HsdPs6daTL6Ga+6B8A7TE5iZeL
RvyYAZw7P/caqiWSUDMMR88MUdbXntPovpdmpxp2581EeEymZ6sovI2bGug4OGZ6kD5ND2PQX1aX
wyl/zk/6bfbQPkxXxnMeGI9ElAu+Et6dOyPnBPpmruq2fL3h+sn8RJ7M5+gYPWJca/yEqv1NfAL0
w5dxL99We9H+91b2gVqSAQQa+B8gh3GfN0kVK65UVOtb3wrCoPAjX48c3bcRj6rfbGG6s+HOIc9m
ULKYurVl7oMa0djbZo42WWHb2JvID6RKTnZsF44xjYdEawVR+KaHXcnjvqsqp4CRnSAP5Fi+bRlB
JKTD2XoP352J+4BqGGZ9OqPpyNaU2M5Q7EWPCvB1il1+Wf37dsc7YbxDL6dMUdHU84xsNtxkUakf
IxpxelTlBOggorvjIgzbRJWpinB3uZE4VvIjHyv3vNltmvfq63CRBHqmGUJd1p2O6eWc0f3YNJfN
5Mdh+HBe0tbA9/re+EGzchgXQI9DlIWghbWEVerI92agejQQ2vTmq4T+l6IQBftC/PhCUozSJEmw
KjP8SqUTsmmd3J8/kEgEpwdaXeRZEbHzyJnfZV/sqg/KRZQnbGVBmNx6OwmnA2E1yBLIOjHy07vg
KUvu+isjcms38smh9tIr/Wf7Qu8sjMwJd8m2Euh3sjntkCSrx2Y/jojt0D2CFE+1Lo2Y/szizrXC
/lotX4zxuqzvgRrqAGDLnZOjlLfOpOM/QQMyJzJWSsu91cKlzc3yWQE8n9KP3vkvsanEYA3D8gmK
r8AOe/90VHNaTPHrx550QMKCRr1Mnd5YHJMIJG3t9FhAzfktivsatFE0o2DTHGxOMabo6rpMldnY
e1q75VfVW3781fwSxpfQcFAwHI2RWO6AuTK2epxTbGaEQM2Zvk22f/4G2V/w4QVcCeCORdRoKGUA
aWESR7mWzPKajOZ1l0y7KK+DeK4FprP96K3k8YqFBcmB6pCHWv6003fKQ7qTfAu89DuySz4lwirM
prG+CeR7X305k3BiApMi82UZnYWlBLyVMFhjr/WZi+R3nJtWp5ZU4EvR3DWAIAUpiZ8Ele3MOwUr
UMBMEBWYtr+diVUFrAObFuGUo+4mQHZZ2PhEqOoXiopecFG+2PnwTKvsJ53RjTmvLFvTndh/R7KE
Tgf2Pl6/7ipUG5SWNkaIyzQ7s/tJqz7e0RFb41NpkBNZmmbftMbgWXiW7+oFcWnTN6IJ9M0PuvoN
5L3NF6RpB1KXwHWh1lG32700pUewtQiil03XshLDfsbqqKgL5+NsQIwJ0D5AjeTHSOkvooYKNndE
x+EimMoOQxpXuFJDe9Dpc59dRPK385+N3cgH1WSABTY2donOO5FpWrQ6qiEizuuTnkng5PibESBo
hon8FY8uuufcdUULOAzQkHut3vvVHZrl+/Chc6qDfNEBXMh8OX+k7Vt7E8fd2jxHehdV2LBU81Db
1XJ5EZcU9KFTL1L5TbteHYwzsrZsYGM2JI3Js1YfjCDZZ8duP6R7tfjMIFGaQASEsv293g7H+eSB
YDo2jbDKmdPPBNZFUCr/b9fHeeG272vLmHGoavzayJ1ThME8Cj4R+5Ufte73Kfjy9zhQczFGaMRg
WA2AY+KbHCnI3qLDrdGAQb3tpL0UpcI+0sZaAxCSMfCuYLNKwQbXe8MtcyOuchlnA8w+5ouzgAEy
jIc/mA9iky4fTriSxL7jykXoudnmbTaxxHX2iYsIyM1c5QjA0pNoKmBT31eiOPNKTTUqaMqWlhvj
YJAyduR5uRur5fG8YmwnVCtBnGHhFamrbMDtkcA4Sk76PfIzd3BRJouw4yrCzxAdizMuPGCJZcc4
lgnWG/p1JsDMHn6cPxLT5XNfibMmGeweSaXgRGaIfwfDAbWT3/WgASlAK9l3ToLFoiEUkdJsZz2r
m+RsDOM+TUgXyNWdwVMuWmygYQ7YjU/qXuQwtlMFBnwI3HYNuJmcJuZpFlVjB1vTnU84pOqAV8It
LifH9pXbhS33ITbwxr0YIXjTPa4kc4oJzGq1tQtIlo/9E1u6GJ5tVw/SOwbR1z+LoF02X+WVOE49
87KhBWCC4ffTUXFCNcycJO5I6US6FDkGUD2/ntee7YB1JZFTURVdtjJqXq8Wgc1PNt8bviSg7Kgf
VIwzCxEYNt0mhmlB94P9RcyFvXcqSl8AOIKZRNo8gBXSkQi2weZ93+3tCKu1regp+AeLfxPI1Tlt
SmoiMYEssemvmJ6Ou/rQOMUuEkLzbBvjmzDOOZu9buazym6TjDQo2pjs5kTLPre0N0zsocrx4lsA
S8kcALUa38xaE86Sii6YsxVAPxJKW5xXG+87Hbyv/TEl5FBFXyVJ3ueNCP7lHzTo7cyciSgkV7M4
xZkZhmf6wjQo+sE0KPzUufO+EGF4sAN8dHhv8jgbMaVBbtUcB+zRqEEFGwmxiFVh22+/ieCMohlG
q7ZHZB5Ilz1QUl+P1XQCatbjeeMTfSrOdZtkbpT5FQFPk/yyzVwtMRzgvzit+pnSybUr0RTj1jg3
ooe3k3FeO1Qr2QpLXJ581FUP2dyF7Xxh+8PRUboC3eAOwLnXigsMvJYCukqU0omUxeD26kuWrxYG
bpZZY/fwK44miKO7K5Sig+Xz+Rve/JAM1cLG0wFwHc4eCzPUonoqkH1YljPVL32/b7OH8zK2X8KV
EM7iYgXY2cYAIexMAB12o2N5qg5sG0RI+7KpMiiUIPYjLCnmjI3KQ6wQUDe+DoozdqV2GVyGb6y4
jdP5ocMWIAYJ9FjXZnOchavLW8bHdvqxGWIDrFvlLtQo1GGZm5zJV3bA7NiZqRvrrxjhbO8muqfD
pbAfvfUIr4VyF2wkJDHrBULZBTPU0eUUY3+2uJCCYtefJAGz35YTX4vj7nhKdDLlFb4nYA3lg1pH
ykUPqAnXjMz5wjKMZw27Bl6JsMAhGJUUZLObJrIWz/m3pgJko2XgtOlF8RTtS9SPktHtjmw4hAba
50wgcMtG1vI4ZxcOg2osBQZyI4VehIP5eZ7N67FUBbe6pblrMZyz05VsAeQbjpVrGG8xVFCcxK4Z
Kw4dsVZQ1CCuFzQZNp3dWiTn7Oik0b6gELloj5ne+lE5XcdG50pD7GtV/2nsnqo8cuXwWsGoZ9om
p7pqnvowDsADjwGj2yjMg1hqXak4Nsun825DYEl8e1laItpFKn6c3U0OBp1drOwF50Vsrcq9InD8
z1r59jIdaqPoUEOGt9d28xPoq4PD9/TJDlDSehRXczdjrdWFa1yspeuTpoU9zkQCbYfV79pFK/fT
4gLpCv0qZXTOn2+zh72Wx3kjavUWxRQ5UoLYqZ7U2WmfFuzYRk/2pzEoMC6P1cDFJx7N9totG5b5
gxdtK0te/wbOOY2pPgxVhjuuY5diNCc8zCUySnlXefkXUZ4scg4a75skoNcuHW6YLQql3/NdEpiX
um84UqDu1dAVTVBt9gXWx+O8USYbcW5SHC89ROApKIIJ1BCNz7aBkAABFvhuGQOFOo2oPy88Ku+X
UuygVyD9gNcHftrwugjUfmfDQJ1LvgHUW6BNQu3lPFRZNnU12BDIWJ+YreSnEu8qRqzAj6B753VX
eDzOOUltU2QYgWB1nGSPggfUFc94eJ1gqqvypEMqCtQFDoefDB8sc1Ape1cMY4cVDMfAjP35M4kk
8LmdUpdmqUNCNNw12JQkei6QILo1fhY8q02zVluI+B93hh8ZLt13vn0s0G3t9+HyH7WCcD4mbZa0
DCMYwOgmV9GezdhqdyPreVz+wVwxU2o+uVmZG+G8CQnjEagzOF/nAV1nceqn2S+9fNfFALX/YcKt
mIAx2YthwEWPJV/hJoo+lPkMySzIYnCFneLWtTODi8x+mk7FMd4BBQ96emB1gcRIvF4Y3m6fHnCJ
QAEAuSE/H6fFY4KBDVbJp9WnUtIu656e2rA/yfY4OxrV8915jf0HfQIfmWUTGegvnM3bydDEc/m/
fKS6Y7G7DrRPO2iuGASPKB/5hxf5TR5n9ZOa0ihVUeAZ3fqJ0SVFt5ZHHPpEdqh+7OaTsHOxbZS/
JfIZl6rlVZIokMjqdOTn68p66tjYpYxeNJ8GoMQUBuwimZwjKJo0BW0SZGIZ+CHa90H1KOFNTB7Y
KWkgHUR1M9F35OlmJmPMaB++3uv42p+Jjtrdr/7MH33H7aD57VY5rxCXepzF7DuSoK9dwgC43GwE
ANYInqTMyx8ZTJxoYJW9tR+dw5tQzjlg88wkWs4+JaZLnTjJ95WERYMsutU7U1QD2fyGmDfG9KiC
KQ2Ve34XOU0ThTXuIiDq+PGY5pdGPVuCrGDT4ldSOPvDUkrX5x3aypNOfRtYflj9dxLlO9DjnLpW
vPPmLjoTZ321mWRSWMKXd1K7q7W2d2SSW3/1YigYeAMUOLhWeODQpewsKoc4E0gsD+NVcixcmdHA
uvT4B0gBTNM+KMVKGqcUi5F3tRRDKRqUc4YD82D0xCoqGuN1CkS8TtuWtpLHRaBzTges+te/3gl6
wyo48s336vA6SxiYD+e/mFAcH39GGSr/GsSxBz88AvrhxI5nB+n+j463Gc6rKjrJwEfEti+nIknW
F62SyMywh4seScQS1AcW60bigHOrlae8yeJTwH4ppCHUARGsO6M/HJKjiQ0QtnQrIh/cjuJXkjiH
3OrggVBecfAv2+PsImHa1e4gO8RTv7O8qLqO/gabCCA7OjDBkIPK6M5DcVftQ81Cc1RJ0D4sBvS9
ihb05mk0/8XM4psQyHkvJJRSUrUq6plF+qzq91V4mRf/UQR3d1g1NqaMQkQel16jhI6GWWQwpvgC
Td98UlQUKlHWwwaEwRnW0o1NBiZYuELgrOgXMoDiQi8Kyp+MD0XydK95FD0o7BN88B0rkZxxzVpM
6WK+dnjZKz3staD9g07y1koQQ3b6fTTuLYlsKuspow3Sr7M7ekM1pzkw1MPMHVPPeqm/s/y12MUo
whxDdw7k0/A4Xaon0HAKXoDtJG/1U7gHp8J6V4n3Bu7ruOySfXK03SXQjgyDUMwUsvlJNVCpyaZu
Gh/46JR86CVTBtKiNgBQY0lzP1JjvNyZKciLRIK4R8BSYwMwLfBaRdYERaFd2s3yzbAFmHvsbj6o
y+o4nIYOamPWOoOpzcng96PppP0PqcUmszo4CTxy/XjeJETyOPVsxradlkbFQxqbO9TynCnXMW1d
xW5cju5iLL3TaZV/Xuj2i7M6Jaes8jQpcjjilIPtYGW1uAIkihvv5EMzu9EARQXpUyn4ftvZ10oo
r5ZLIulLgw+YXwDSdd9+yb9jF+PO8HosB4J4FJyQUw30YdmRKYoDoo3SzcgSnPUEZI2o6svcTZtE
ycpC1bFQKrXHKEJ6G3bPWIA5gnFAUJXdVtU3Udz15iMtlGLGR8VwM4YTFnVHtezRBAW1KA7bfMp1
TVGBOYqpPj6XHqLOSGMdkRHmVwBhGB4avwd3TghCOGHGsxnHMpAuAxAmoNDhTqVHIWJLlrdjFfdi
9mW/3AEE8iZzcye+UgGSxcoToS9ag9pW1pVcTm/sZhrlhlXVWQjRt6lDcU4TzVeKvWfVwX658KzM
l3zwAiuR3Ls+g34tQlYJpxbryXWVa5ZXWW2yO2+GAil8bNR1IDUuSswnDsPcHtvOxiY3jUV2t9m7
A9ygrarQE8AOcofJzDqsiwmxunZtBfJldJSvzSByyf5vI/U3WTxtAtFKatUSjgRSZuT+bbA8s9xf
/cRqt+WjqNe67VNW8rjApdcmxSpNZDtT7ir3HdIDTM70QezZvr44xSfrofEXPzz9ar1qqSPUzs0A
d/ULVKjSKgQsgKtgD3j44dXCYAymfXe0A3oEAoHAf27bwUoSy5JWkuawGKMM/Z3XKof5yXCVffec
AJ5ueGIrsjjcefUUCuRe3ERp5RZY6v8vEDS+x18CK6CM/4nArVgNWLdgQFIsFYCfnIvWElkbygEL
ncNuGlCXU4L+2AGAm/UH55v+O5DYJPWBoj7eo9/CWKJF0eJrc5e3/PVP4JwceH5yeRnxE2qyy76q
bnICnTDI4N3Wy6/AXuwOR2xDecOlHVSABUeSNgTitGnLM6x/Be/yhnhpLDBBehI2RYAUq1IRUtbm
vJmKeyYGZn4xdsbpbUrrlhh5zHJcbPQo1CuUg02eNOS6NnzrIn8BG2MR+oyK4w+KwJsnXInnlDkj
WjyPbPNUPmaJ2yzGM6NwJx5sR60+z69M3OJ73XqY14fmNBozLyDSLCFVNWNAlBpqYuwxgzB8Npak
F0R2/3DDugpVBr4ekJzf26tJqp50dcI6k4p2kVr7cNB8fdcGFqIdWp3mHuVK7aFTLhnteOQJGwlb
EQ+G/E2FLcEqH3gQBlxyn6pwTbEKv9d5rHUH2lTUDBvfsgHO2vzZt92KaddyOe1Ff4l00lT/KvAz
yI5huJmJA66VYDqmd50rg6PaBCkK+uKXonnUzQWHtXTu2jWZTpJWQjoJcHKM9EaBHrAqsND1b+vw
7/vlu02L2mvDTHC/9c/qq7ZTvBx4NyYjhCygv+AiE78BzCo/uCdg28m6hQEVuMr3OqWp42QWEqvu
eXmPBrS2B70a2hjBgkqYGGV9s6iC+sZveZyXmAu1iSsF8szr1hwAD3af7JkCo1oaXnWor+jAGkMx
OBKuum6+PqqNaq/J4MB1vuwBvsE0BoQfEBraoQFUY1xZ91lvtBaCsmnG5quc76MiloH5pNmBVtWh
E9PM8BEOL4Euz8XXOOv1QfAKb31zYP0BhpqY2LHgKxg64uLY1vCrUjj/1LiUq0rw7G49ghrYeLEr
RmxMH3GeMVJ0oENILbY624o6ylTfxRp9yO3k0xxbB0VKf1qN/ALgWBH6+pa70NhjAPxETfsAiVtr
uWlR2mG5uElNRy8JAGja5tDo7UNrmqJW7WabCHjeMorIGCEy+ZVSKQ4zRUI7zAuNsPc6MtG70Yyw
bNX1StudDJKSm7HvGm/GhHbsA1JSCV0sEGqpl5d1f1kC5Tp1VCNDh15Xw0Sw1LPlxIA4DrRKEDfp
H6AkqR5POj4AVrurGxI9oEYbSMWB2NfzHMPARbAZm5YG3nIUZJHLgYqZc1t90rUtunTYSEXo6iwx
+pPYEz1q9um7bDvtYbxm4OqJiHx6U9sIVArvA3AmeJglfY7NWZuAu9KQ9GocdctBOSf1LXbBFKzu
xKjvUMQ9dgUC6/Px5dZjrL2J5rdL8mhWR4XClGhy0cb3Uh7khSARfzUW3l9qGFADYwPsCeyD7/0l
Sn/ybPfseOg1Dw+xW93ap9zTQpdSL31OLit3coo9JkMR4DHAlyaQPDY3XZdOftmNbvoon8webVLR
wP9WNq3poK9DC0UDHS33SEYJ9nMHDavBo3yo458KllDQFLpS5+92BnCv81e96bVA1gWUAt1EoY5T
LivWmgU0u1AuU3YstfksRaGgcLbprxkh2P9k8E3YPlVmSVKx7177g6cjZvWxSeBIX/WAtgzb5iga
FN3Un5VA7i1sJlsfqgQCQZvl51Z4q4z0R2Up/vm728yf1wfj3kCj1NCbmSEHuGsXCGcC84ptgdQ3
6l4YUmzVcwCcAypFMPKB1JedeZXjTX2NfoINrZjBYB3r1k4j4Z5GdeGnlvJgj9F+LO2LrqOYXqij
SzXNG+/8cTdvdfULuBxslLuhrAssSYO008+V/rMhW3cF6YRjtuwd+2CaWI3HQjZmfEGG8P6o6kT6
hAx4bujSAku/btPJKaU62cdDYtzYVlnteqUYTlVuKkB6q63oqIQoq0tzU/t63yxObvZRKvjam24f
WB544YEjDLar979q1Np5qnQ4jInmkod1SMNrF6txygJQlnIS6lgmLQ5tOO7OX/tm0Z4A20NXDRTX
YKfvBUtKlRSDhOcQcPC2s3jFLYvsZiv4QwCsrdd+LY87qGyXYRPXkKdEg9s2Lxa5AXMoXjt7n5KL
MjNRid7ZyD+zPnLncQkWApx2citj7WpIEoHWbTkogsVWw0I4YOEten962Sqivs0ivLYZcclgPDWz
cnf+hjcPvBLBfsLKtDTw3VaZChEm2B5743NsWoFdfZsk4TrO5mHw6oDqFji7Kv/oRJhF6aqBHcaf
f7LZprG6Cz2G99CAI6UobnNXlOttWS2iKATqmo7dbr7Gp1Z2bi02opVGfSH5U6hcxCKOK4EIvrQH
riO5VPUa9pq3z9W0y6lya/4FISkWtX6fw+Z8OhpXmGVOGjxUihaU9XUvvQxA7lyyZQdEYHeg1eG8
VmzxvWHaBAkOFuKJjufxvVrkRI37asKx0PB0gRno5tTLvw37zI2fdP/XikOHruHLf5TLvf9WujQz
oKEAz+EpO6kFKH3ij1MwNz5yq70MOKjGvIhRF9iJIo9NQ1idmAsGjLarJ6JBVyZgQckl9bqqcZc8
8s1W1J94nYbmnfzqdnknr5S9XWkzTon1e4D7tOhqOWYOaFgJg9ORjynDL1HmIHPeFVi8ZWim6YJg
AXQbj8k9EBcAzfOrTBF5jWi0evNhX/84TtnU0Bi6bsCPk4/sw7ePjLkYQyy+ehIiRW36BITZqMLb
lkZe28cr79Pl1ZDie+Nh79MgI3NQVolXL8Q3w/ZSDdugJ9neAjiRUxignKhCzSV4FmetODVG3/xF
PMjmAVGbQqhh2pzz17IuidSefZZiqAI1WmyPzGbyKNBxFhl9+PoGkADh2pFPGpzLleJa7kodOY02
k8ztpSnx+4o8YfkCA3Kp9sMiqS9nAybW+/ATCp6ZV/QFe/REqe3Wq67DNQIoUGO1DM7IzSJLB4vq
YFJTj3lJfCuvnCj/Vk6LoyWzozTF7vzRt5zlWiBn3a0hmQglIDDMAWFeydNzRdWdmQHD/LygrTRi
LYgzZoSLVmmMQC23MUahfjWkK1IvF1ozHIcy8v6TLP4FGLWl6lCWQoEgXi7TrvkBur2HXjX8MSlD
p09jgbxNWDlUVGQN7Ss2vcp9tl4FVP5YoAyeXhi38U2yb66LL8YN3cvX0q1+LBfULyXP3us3IhxZ
dcte16K5D5iGaqnGmsmehbn8wTpl0Vfj2AfprHm/2ImwchE3mJ+PDtVBOmYxWB7/jJZpW5feboH7
xLM9TJ3c4KeQ5GCD5xVj9d4yCt7BTQsB2Z8BJhzgy/HUCOUI1j+EZaMXL8iMMUdv+kAgrvwySQES
0xQXTZKmblLrbXBeqTZPtxLMRX7R0KZjMkKwQehRsawnean/j7T3WJJbZ5qGr4gRtCC5pWs33kgj
bRiy9N7z6r/EKP4zbDTehh79i7M5iphqgIVCoSor8xRm7bfrZrj5taGgcY0ZVg15JvOKC+20Tnt6
UOhUiR4FcufkAS1kopG0nigB5HWD/HV92GPWVRkQbe9AgewlCZDPyoBR3uForq3gu3HrRgAAoIhA
WYQM9mLBk6GwllnBh7tZg+lOcWIPr+5PxAGnLQA/oV8KyXO5MWdjkrk98iXJo7SEyQiTkWq7OCuI
lpdwdevwLVUiQYTjpSvbBTJBQLLsPAG5FoKAWQYdqn/FWD4tUXOvmq3AF98zc/bCIiiEUeVY3YKb
nCeDnZaVbafPcEZN/2nLcVCZg1vgRezZMnSCpqiq3WWV3sphBQsKlAJDQ0Fbp9zNpgFyZODX8vo0
kOHBnM3n6/7E/W2AGeJFIaNad5GoLhipr7pwRDeyBQ/jHN6toQqpyny5i/ri2Ml96pRr4c61/aRl
xWmUslO9aL6utLtMyz61UPhyQPrjJ0ojADjzvhACNGRcUD6ygQ4537WktdbCKBOUJPK9PuU7a33r
gTMIa0E1j3ektnaYdGIdJam39GiFTuMYkBZEm/ZDJZkCJxBZof++ydQqtY8sMFSsnl7fRbblqjlS
1nkUZGDccpmtgrAfU9uQuGZFJZZuiGqIOy/0kQjJucQvVw8AOugyeMNB3lvaQQTg4S5sY5GJgBLJ
+ghjKYunmOO6CxNQCxSk0oMm0oPrviqyxDhEUZBJ7ujaJFQ5g0h9JnM5BEP+eN0Mt4VgazaEg6g8
6AVPkGIO5kJWY0F1F5P2DzKYRHzLm13LqZ+W59T/i1FIXl6wNcn4YKz0rQoZngVwj0E+zDfZkRyq
Gw2DYAHKChpki/4C+UEfImxYsgkaM6oOlLHKvlEnq9XUdR3gkrtoD90Wz/LeufZ+xL5wloaXs29t
MYmPqtiltGiwZdzr0PNMjtYNfZaRADPFwn4mdzc3C2NSGyNLrF5TYcyOyg7cIdpN1fYCbDP9G1c2
j32CGpg9Vs0MNqzwWU7h83IbkOppLPbGXPmVReWQBAGRm2zQ1iUUa3U0/llcuKJJndxG1YrHfXtD
dVDmvfb0PjAblL9EICh+KPn/rIHjna2kKnJZJC2sycc+CHfE7W4BQ3IIUNyOjla7cIqU64+o0kHf
FZz9YCM+D5FNBf0kpUbAipTbdikgR2UH8pj4Y4ymypwdl+kEdpa9HNtBLtn/Elw+jLNdd7UtIZYz
5djbbj0sC2g8dQn3tHCwnHurbezQTdjcAyORwyyfC/oNh9zJcMKPddCr0CX4MbtpFyhu97PFmdBF
lXGRYSZOy908t9YIw5DCduI2O9SL6dogtZnSVLCX3PO3WSMTqNN5GFtgEPEh+x85uF+T8ff1EM1L
Fe2NASZcksbulMqEgTIr3KX72dWqB3o3J9QO4GH2rxvjXjsbY/TfN18MGKdoamzqGbN10y9UrFye
vqdrJhIe4CbduLMphyYUDi6U2bWwLPtkbGhAlnMnqZWdFnsE3NUSqndrtleSFqqpvZs/iuAt3Gi2
scyE5wGqPMh82tVbiswx7W+ajDmyCplD4sdm41Tm4pjTP0EPbQs0tlBrBTaBRT3ofW7EqdGteA1P
PhWnXdYQArXywd6V/hAmeIX/U7ayMUlPyeZjAtU8qHWIheoDKpTLcc1v8lLYdeGhN7cLYx4XKzpQ
yQyBVYTOZF/fhxjXKA6KL/5u3ENtU0obFeKuGH45X47V4Olc0RuhkfyoA+FwCWV2o/RlsC1fPwV8
59yYYqKzqSbW1KQwBcngTwroeRO/gJAvhO1vxk8U8hUJPxYvE4MAh0Yg4kivc8IEyzKem6HU8QSg
BFlVBfnmYkcpe/Iu+HMOuu8iB+HErjOTTJgkcwhhZyNF1qxEPSYHOjTy9c4QPOOFK2NCpFqsFroS
MCPv8sPsKUBlpM/ZK8VIKv6KypDwOhctjImZk62r5WrDYuMPPtRh58N6Ioe18qFD7ICZcq+ZvogX
n4eaO9tNJnbG9ZITc8AHlGolcdo1zp0qCv0wnO9CbQ70sQpaSX0Y7AQtOiLi7OKlMGfmmdPeQHM2
TxuYB2cldJ6PshvtlX2y058HLwH7k1CjU7TJzMEvtVqbeuo9Wgn9HaPxolQ4h8UJLmeLYs48QG3A
8cZ0UVUY7VKpbfbIdcuH2bTKB8jspq91XtsnPe+k0xwPeQmpTcsWPJp54QC/Ag9zoHuA/2enPa1S
QuOBXsHyMX+AsvUx9cbvhh+9aIAoZvfhEx3auB6COMFua/JisEEPcUvnyA/xXHJr8nOSQGU5A9k1
vlw39H/4zX+LY9l/LEMiQ0cX9+cVrez1L/V+AJIHfZT73E2+C+xxXkfozoOf0zRAGYxYdx7GzTxc
JSVFikFR0wDE+2oFmarBw9D/blLc7PN1e5yMBoB/6CAgpqL0w4ICyo506bjYgEN3fQ4OyRFMStBw
MgvVu26IdxwULAc4JDBEXGD/7By0nEXVLl4otdm9ZJWY6l6lQuAXXCsYBsQMEdqt9gUieqmi2J6r
xRvN7DDmtuXEuC6df1jKhxGTeQ2BF7m3ohZGDBTrygKCLKHAAu95B5VkQPVQdYX0M6tZQMJmtNHi
x82G2w5dTQe89PkQ6I7iav6yX/qH60vidSrPDDKRpB47a8kWGFxqEDDVQRwYd0SB/CEl4BPGLd7x
3S6PSSBSHQKrpIE1qldeemnQn35146MCClNv8Ypg2leLm2VvosY09zRvDLNPu8XCUEIqwbB8tB2C
kcQV2HH8DDBOUORE/cuWdtd3lu+R/31JtgqXh/ZSdUmNClKNMAhJAb1tBdKugt1k6XwgBbyMsdHg
2401lC2GqPTVUiOeaiz4eko6C/I//pIwC0gg/4HmGeMrZjSZcgfNc88iz2n7w4q+XN8yGuKYegp8
8ePvM94xWetSDXKPz1K0mKdWZtNb22l1UgNADU0vLC9uoTZy3Sj3FttYZdHCYJWN0sruFgReSsUM
tixvoMNsSG2jg7TLSojnia4xXv9xu9T3Y7l5gwBf1tpria2UYowe6r7sZg0wIsQ1TtWu/DwaUPDS
3Ol+zUCeIMwD6Ye6stHvUWhjPYrQjahaWF9zN0VzR/WRet4Xr+OeypdJt9Ohum9fK7A2iFJr3rUD
ZLYOdIBJaUWZnLchemNBoRCWddyj2YNlZo5sigCjvLtUsTRbsaCEhBEk5s0gw390EwLzEEK0dt1d
7mEK2BmP4El9FFca+TF7Y43+ms1udqEVttkMt+18AvZeTDFI/npX/wYNbP0kpkXnh2yMCaCXBIXC
Czz3GNpzq2T4erRmWx0rwFu0XbyHBoWQZIN74t9Bgyg16jgl50sDuy6ZZwNzarL1YBtvIRB6108f
1xM3BpiQMqDr22ZGiS9VdLcZJCN19EVSxOnZIs4ilXcklgVRRrQmJsp0cZKohY01zUPs6SrAWSLk
F/0LF8frY1Gsqow5dmQmPd21I/WGbKdBc0wsMSBYCDuxY68kkXMLZiKl8rsBgjmDYKu4p3WzEMaz
sxp3SI15cy9OxtdSUls/HArLrUYMRlz3A75T4/2JEQVgBAyWQK0Ax0os08RnmveD9WU1LZ/kz3F6
P8TEAbwSXAVfpqk5Wb1oWID/tT4sMw9EI61aqyhg2Zry2yZKLEda1+M6m3d1JzuDrnmaqXyvslU4
Pk2D3aWfmJR4nraF35OWTeAYkghFsSijB3kAvSjVa51dqF+/k2CJDzM3XbA/zFF/2piDkjjAiHoK
x9eq3DH75a7Moy+Fqv3Km3/qQqJ+idkICrkEHIyNwf1aRzaB7yzvtMOK09qYtR3d2cdMIgoqsaMJ
vJV3HrYWGW8F6VXaNpCIBblw8mpZUeHo4G8V5EC8TdwaYS6wyV4Ke0qxrNr6WskvRXFaR90rUxEn
CQ89erZ/zNdqi9zSVmqIFkabO80j0UGDlIFPvB7IkhovkMg1K7QJREvk4QHOTNOwsHEUXek1pQlz
OEqgBCP4Ql1ypDlz7NWQN+gdE6XZJbr5C8vUKdgTsd1d5iymTWSEJHpf9Ogt37S9daAp+vTS70Tz
2NwnwdYWc7epnTZUWg1bYyAtASiddra/HvMCT3wN8Jbls+gRwktvtwaZu05al7mrG2yrPhHTjRUD
SddQ3JhZ8py3dgnx1PBREFVFR4LGvs2X7LUQhVUAObzkG7qFiUPliago3fIjvVv9/i8KNLwrQwW7
OsavgKq7mPoqjKW3SYo3SdOkN1VZ/ohb63eiZqKODH8z/7PDjni1Vh4auQo7vdr7bQWxTQuK6E0t
vSRlowRLFPv/tJcfFpmAls6pNJcpChnmM3zTt0+T7uTfZ3dCUdOZbzMv/dUIGsz/h49+2GRC2mwl
c50UsGkozgB2/OSk7YtbKA3kbnyn+FBNFEGXBd/PYOLbUuiAC5f0TWlFb9VQHrrefEhH++n6bvLD
KPCAAPdgQOc9BG0c07ClEpc9MnRJBrfFMnXO0FW3Q5p9LcKpF8Ts/2MbP6wxJ28pSzNNB/oe+Ioa
xxfwBWcuxo6ArKRnfdzFx1w07cM/eR8mmZOH6TzbAIfb4lVy9aCk6kntTcEcKdcEMNaKjnYhiCaZ
T2XFRZ8ty7p4tvVqgEG6T0UQYK4zbCwwd5BstfaimLBQYObkucul0s/A7/dFbSbhpcMraWO4HuNa
QIMCvER/y8YjFnse21CDrYyyKMw2Wn9mn+fQR9cO9TCCBL1twz1II5+0AcfAFtFzcT0SIHoq+w4J
ZBZqVg8p2MET1ISkotiDqrN1Yk1vHGWsIWFORkE04X47DGRpFtasQ9b+fLXFQqTRLOEeS219sdry
FFa5d/2IcU2859LAgWHQnalWliDoyI0a6V5dgadgqR/LHji96za4dQxMRmPL/hhh1pGlRluES4z3
/I8/WLP+VDROfb86km8Akg/wEgi/DiR0k2dhGYM6+EW2sDHOREfwqVRTI0V/HsKJ8Q7Rqn9TdKrs
jBVox0Xdau55QAJtY4QS02Tsc7jPQJdotNjStj/WxmsmPxjt6/Ud5ZqAP6gIiqgQse+g0YoBKlCx
pkUP7P7ZyJ+15XjdBNfTNyaYJCsM9ZQsiwRyqDD+VoGA32nb5jhJ+HAINYIaJdcLN8aYLKsytKbM
dBiLrMINSeuY0He+vh5uhxHz7egNgy5WhrLf+WHS5jEyCjNBmCKrdOybKD91lm04uTUqe7MpIn9M
s9VdKq13B6MsdSfsFkX0hOV/uY9fwWwrVgly1xBHIekWR5IqBxOnjobdFayW5/XgiQCrHF5WuEXY
sC+ZKK7Z9juna+Lkuku5T210itRuH0FFRpyW86iLsLEm8MuoNlkXM4BhUqxabhFKfBLuNK+5zRoH
wxKfi12HfjyIX9wWHPIQARx3kDU4NRDr8sy/YMSiB5o98Bpm2gFdwKDThX4PwJ/6mlqASGazrntN
0VDtk2hxSD+A3A8FCicbO/lgxvVYOpqBX5nlI8RSZmMajwr4pg7Xv8Wlc2O8ALsN3AUlMmEPa7TW
pRmbOsS0zMbv58FdjG/XLXC2/twE41XJgEbCRE2M1eBZqIVIi+1lxuAbpeyHfeXMPQSoqvRl0sF5
Wny2s8qxMGKRglZjhgBLqEMUIQ663MDEGwi29dadxpsx/Jlptnv9t16m5Aogx5oB/j4ds/psO3ju
28RcG3wdFYie330DAhUr7fJDbxnhTlb7YtcAkils8F86xZlZtiUMmE06ZBAXAqhhDVYvAxFRdDse
1aAH4YIu6HlfHnJFxRgs+qWQvMYSmXBmjqFuhFY7ekUStw9Rk5JDGtu2n0VzI9jOyzB9bopJWpF6
JRhRakZvIvIBLe/XLC39eKiDZJgFqQJ/VbTCi/FB3G9MAJULYCkVsPR6ihKDpWN2xvVrvuyuuwfn
sIArit6aFFcNIb3zKN1iLiIKW6xHklNnSm6QlQt2jLuMjQVmGQjqbbuuWEZTEqfsJ3cuMyeSRPwy
PD83cOSpJRDMsLmbuURprCCwe+ihYLK18jD16uT5Z1v6JGmihxL9yuchD16wMUa9f5MWl121SKYy
jZ5s9oOjmYDWN3r+MBiAeDT9l6JN/NCaRVcqfZ1cs8rcMWYjD9KaABSQHowAFC17A5Ak8SQT3yU+
dpJxCblOrAxCqzhNuRZIc+dYhf4/P5Kwf1TZ2gZeGk0nZv8mskZSlMgj5jNBUYn37NyW3//BsTcm
mM3qS7lTpAYm5OJYxmgv1yJVc+4+bSww+1RlJkhKh3X0tF56XKfpqMXK/voiOPVGulEapUkAOajC
dshzLTIxNgJHU3dUm66+t/PbeQmd6DW5wdd3rSB/HCOwarsiinDuedpYZt4QS97FUBaGZbOvrHtS
V9bkGt2S3MSRvDhhP6cyZrfz/32Q9nzBjGeQcLLDWccxrjE+N5PYUcLlqNS/r+8rN4qD7QNpKR62
IHs5P7+G2QDsHvej10F5+hTnbXUYdLsqHIyxLIcyibNP1w1yOilYF56wMghZAcxieZfCqiZDGnbY
ThtIu+67vb6BEsCdlpeoyzHrjnTB2hXJqU1Flrnx98MyW5OL9Y6sNWba0AjVArn0ksLR9lRiO1Md
6y0+RTnYCPMdxskES6af6iJcoRNKWRYwXcdWk5KuMKM1gQd1/uRrgJVk4xfTHX3ZA98UORZC4h5u
fNwYZO7mforLqksRuOo32bXfisJH9y0YWhCnWth3aByHztR5/e/Vn54pI6FgwfRIXFswU12qrDKR
K4n6bvRUDOaxlfeV9pk0g9NFT9V0p2eKN0mTQxEvAtPc00oU7LKsYTDKYhzaCtM4MlJEOyB1aElS
89Z9m7nRY+NRJfXpRqe8fQmgwLXANNe9NpbpUdtchdFajFaXK6OXFYlTFXvwyoRTI/IlGksvtnZj
ha5/YyUfimycdcRaisDKv2gBlbGYDcfYyV55BCbqQUQfzilP4sSiVK5gwgalGvZFl+hVklUdviYQ
22DCOaRvuUfp/UkWSCD8zYQ8HUKLdBM2i4yU1cZjFRaV58EHCy6gx/2+g9YgSht/Q/ZIr8DLTf1Y
IeM081o05RrPyGVNdw6ifZyD7Mr2rREnZfUXSjIsPCNcR6VQSuAOkaSxo0TWAsJdKayQps2ajeGh
SbuL9VL53EVKvlfaRPGHJnnDtfq9TurQlUAec4oVefBNM31ZqyVx4ipagrmbq1sCOpV9VDe64AHJ
c2mwWICdD0yYl9R8aprJwzjEo0cSJN2YMszbH8agC3yal0NurLCVwCjqNK2qEnQt8l9GqjurBgVt
9Vue2bsFRPWTaEaN97XR06YkRWAcAwnIuXf1aVpZuMuRc30y3kwcoPi+3IMV38Uj/aXeiQYL3xkE
WO8igEvKYMPFf+wzPCUGaUYNLwsQ3ryFrwsAtJqnP04+5U2Ng/KEQfIxdcNgddVgfEI2QVwhoou7
6M2PYKJTkeq13RNcuz0mRnUM7CSP1uRYXudRcQ5bF9OYcp1nY5GJVMYEDTiZLtt8bj7Jfudmj+m9
5Nb+kIDahgSFl9wbIrwoLzxiDhsDGZhity4wC6gjRJNCSrziTsUncHQA65RJTpX6tE+revJeSVFt
Ezgw77olGugFwaOEFP4CS2DmMbhe8LBTCSD10bMNWqFRx5h+6Ohq7sjt9w76oYKLjv9BP4zSpGMT
I20lXKeqwvamh/qgYNIy9eYTVX6L9+FncZGNMw6Cou9mkfT3bOy13RSbM7U3BlpghE52zH7BfTTM
HEduf5uja3tSvlxfJPdr6sBmy5ppIwAxcdkCz6mRm7Ap57vRnpxCEmFGuU5qgE6YaKAXMNm7bSJJ
Ai00HIu6SX2tXAyURCt/gjCkwEf4hlC/UDVMzinvareb7YuWPIMyR46lIA1roupRVXN/NGNBS5a7
Y0RRVNQfgZxnB6aHMh+aLk9xq6jfxyl1jND2rn8T7uUM9sL/TDDJZQQQLGbiYIKSR3XuBCTUBIzf
jODV7wbFLcCi4gtsUme+CKEbm0zIVrOC4NUAm1QojEav4jXadV5zAAd9IJo94B7nD2Ps3HRdTnOS
9zCWpk9pcWtTgen+1oDMgLF0EIf6XMaZaIHc07yxyTwy1bVM7cLAHYiqEHj/Y3fdk8MfKIv8F5Im
PG+EmgnGKU3QLYOI8vwwJ7U8x0s9gH147qBMOw8yBMPG2oW2XSdwfA7+VFFpJAbkAhOAKLGd21Kk
rJuiuR3eXz/022UDRCo6j4pRQXhdRDjGXdrGHD0hm4OGoVe1lTSYk7XQK/URgqaVHflLlx0ETsnL
4MCqZQAgh+bDRUFZszCNLef6AEnhCdQ6feLZQRkk2Xty3Pt6kAAV8UxCR96LpKIFptmi8jTVeaxV
GvYUZOSV5CKBrZzGfl2yl6oeRRBEXlAB9YMOfkpk/xf11wHjYjkZweSTWMZXG2gJB619QdePG1YA
sIT2DJ3VwuPt/LvZLah6x9KgbkJbtWC7cdPvlG6WBBhQcJPP178eL+ncmmPcZG4Uu0mouVDHAbB/
aKkUyBbxFAnkQcve7ASNRg5qDesCEgJs3TImidmybDqRSp0JDFIcPx2dmW+UPZXdpXKOBDzXwHn4
0HIReSkvmqGeDbZxG/x7wGWf72vdrbqE4ZIRVCFKkFW+0j/PIFjdAUPqDiFkhKgAduourpad+gYj
Lp3gy3K8B+Ul6P7aBvAm6NKd/4BY6oammdfBI7FxRIssRr8rfbz+NUU2mGQoK415pFVhaMWnL2VZ
vKztP2QKSGbBxwYJLWD22dZKvcZTCSQBllF2x6pJI6fprBT6yf3++lp4pU5Yog18wCLUC6b9QslA
dmWpA8TDMQuKt0K1m8HQubwlEqg0Fow+ZUEfHcNBPBXEC9ZntplnwlJKRqNGNLCgRkZLVRrgC0id
qYxE8V2YOXOCtQZ2QrzEAHAGGyNzD+mLpgIEiO82dtX0UE2FcSOls3yTFq1wuOsSwfPOOA5uaYC6
oEvC+KFUQxojbaUBNFLts7LOQaLiVWIXfl+Wj0pSHUCI+n1Uw5uSdCLeBJ5/olFKXyU2WuJs7xE3
I5EXE580zSNMbAOS1xSCe1Zggr0SjEFbJ32ACaM2dlk33hG5er7umbyvtVkFO3PaxZmcDiWcw5ga
/SnDCNdxmRfI2ElEJELwjqdiMj6Eyv927J1fdXONJ2TEH82xHDpvWnaeWTlZic6y03ztnqonqmdp
3spB9hBHThR50eAgdgXA4uqu+S32ReUa6vfXfg4TRa0iVdcCzKFeNX2L0dcf6GDUejct6+76Hr+7
4TVL9DtvFr7KAyjrK1gyn/vOL34rELIsjsBVP1Sp132JbnqfogIp/+P4hJLQUX+6/gv4X9m03rU+
NHCUn/8AubRsDKQTJFD1qBwI8KqeoccAVxtzIbicOGkMPvKHKeYpYYWmtFK+C8/OvmLwP1CNcbe2
n8dxfhgH07++Lv4B+TDGxJpEKQtt1eiNX+B5PvaOihradRO85oaG7hTtFqGdh0b8+d7R/gKErSGb
0EkWmq4FOUJIJnLwxNzXWf0KX62XO8UoX6xp/hoVqoh2mBu/tz+Aid+GVqpz3uHjUVJnDIc762fK
7VsdkAZ/Fh0K7o5uVst4SrG2Sb8MWG2l3g514VCqHsGGqrxztzHBeEgqafM8r3RD/e5THcz7dTej
CpxCqEISjpNxUqWzr8d4CKZUl9VqsHl0ck07ZbspiPeqMHnnm8HTCyTENMQxsaSNhqlPCd4Nqnaq
ld92+rKUD7Uae/GyOOBW900MmQn2kV5uF1FF+bDJRBUJTyKpwv0Av4CU5J12SnY5rvUFbzAR/yff
BwEbVQiQR+ABZQ5B0pBEwvPkz1uWlghSL7ulAmcVKn4iLQz+kYOeiGURostoYp4fucWQpHpqQ2oN
Fd19B0iFb7ttjgojCENE+HPut0MWDVpnlKQgfH1urVvNvMgSCRk8XKTb9RBVJoCQ/oMchgJWv//s
sDVxTZonyVaxKkrPM92G3g/pNt7Xu2kvAo3yHl5nppgNjCm18WjBVA+lGBtjr354wO459oLHQXH/
j8dsszZ65jc3nDTVxihHmz2klH6tkOiE7xmGYdO+K6bBLzrN0VCFS7mOYDGLHSjwenLb3ye4RRVD
cxQsT9ILR1VmZ4lHJ9KTt+tnjnuPfphn281p0TXZ2MJ8C4LYKu4ce/yqgw38uhX+KqE+TfnV6dAy
G4SJSvmAsJvpAbVmDUJskEXzzd/0YSc82twwsjHGhOMRYIHCVmGsnUvoJfcOiC2OEejL6+JtMsYn
zRxvMZ04WkbqLEsmug145sHjieEEgAEv6SDVrF/sLB5QrU0b4gCV49jJU5/ezODe7c0nkJc4aFg5
JBrBK1qK+FG5W00JlFVFAw3KxeEfjdnEiCKaC5mRBS3KLFHzIKeNOxT7sVQ803y2Y+UhCx9Hq/EE
n5l314JgCtwbVKwKs87nh0bv+qKBPhUNc8pbGmJUqtlZh9GF+fabjBdhJAQT8rIzYlsmSLuAYgd2
+dzkEEprVyjW4M1mnd8k8RjF7mK2U+aOXdG7dt/nzlBCguj6UjkrBcsvhbGrBrXOXB9K309qZ0aD
V2jkgLl28NVPgt2kbsrchmcmmCwp7rSpWqiJRcMb25bBp/vYV7MTDig7ISiQRdhJ5bgunrioG6jo
oWiQvjrfzDzLVCNPO2SfRMUslrroDyApjh+0ciW3ixlPr004F2AXATXAfW1X8zEK19ZwlZEMeykH
eESyzPx1TDXZUVO5AGGAERej21Zjvk/WNrqNQEgJoeguWdG2zttpp+eWvEsHAwQKUb4CCKIpq+rY
Sp7vTLkogA+UO9ey1+qY2Wb1U8sLxEQlVKZbDK1Vn6Os/NHX+fhlISmIBKUlmyVnDTv8efAxSwew
zCx36KVWd90KxuOYUCIyouH462uUH8aItMlRwcM/cZq5CxVHVsMBt8lolE/9aHb/O5JOp/eYilIs
ni6E+aYE7mrqxYBkNBkVp6nkYIaLiaItz3O2VphjCMK8XM1TWJFKB/0+N/uUPtRB4wKD8dS3Ds1M
pVs9gIpJIJy24+TCZytkXKho9D7OadG+86tvdB5bu6Nk55qf+5Kwfct58FIWV0DC0JUAuR2T6MRj
uioFgOteax+0+EsPAABJIT0oOIm8tiKFKgO2D5g0CqTMaZ+INWeTJEN/yVcCaNAEOng9UGTzliB0
Co+EnvVU6/9/rTLOkhC5oL1ONOSfDYfODKQesIOYuoOsceXNFURphRNkNFyyQWe7UsZ1qjhL5ihT
0H9/Z9Bq3PlkFJj0+8OhZUyOcfjfA+nWIOMvdTSUdkawyCZX8SD9qrTN7roF3o2I0p1Mh4HQdUfe
dB7VNKhWG3oPE2vyGu4Kv9olrpE9qwGG6IWQGd7FYOIJA3C2jYSfVSgD04KVInFE+SmvXXn80hui
5ybXAoquWAwaYxdkYMSMM01frN6LMcgX5L09OLOUVgKQPucNoZvggcOwNQBqFxgFEodVDxGB3jPI
zzZ/qsdPsv5Y279yzZfKH5EiGg3mlZTODNJlbxJuOcmbvJlgUN/lD8mdGZTP5SGEAwaLP+xCYBHt
nbn6+t7cQc+g/wtZb04urOPVirkgGe2PizZ7NljdaM0DSKGl8BEMnqVjdX3k6rMaCDySZwnzXJjz
AA31ZZ+9gFZLnYdj/45zAcpwVzwWcEpM0CMjlp3Iq8QPXt7dvrXJPGi0xKqnUoFNfSf9oEWK3tF2
5tE6JcIowhu4ofOY/62POXGSZIVSlcMWLfBEBDV6sluK5+ik7AllXmjc0Hbab7iKnlEozJ06caE2
jXgm5MLmXUfbX8J4VTgZk9S3+CX5IXvSwb+Q3mcQnNaD8avkCQsYImvsPVGlStFO79YofqmBbkAP
0BYJyuNfiLSLrDH3Q6GDzdaGSBbYQWS3fenc9fRnyCD8/G9w2bNvytwM6wzdSaWHtfTQguMwiI69
Ex2Sl/WruJD9Pm3IXkPbz8bcCmiBKEQuYYxeuOPP9h5Ch3gwRj/L3In3tKys3mkvglMpOiFMNtHO
fYq27/vXyx+QneHpQpGV3f1faAbw7lmLxlUosupQ5aC/ZRPtRkxwGkjw6QlpE7CXqW7prSjmmW7y
0v38ix0VGWSOv2lImgotH2pw+r1WkLDs3PxZPZB7xV0KCOuKuEG4MQ6TUBae+wrSXcZfJBPyGXpk
4gJJ8QywBifun0ghyKf5kWZjhXGUyErUtbIJXRaKC1+UgF7v9lN5sv3+6JuPylOBqnL+OH0mvnqc
H5reET34+QtFZUMzAZK8KKerfWebYYWFVtYYKA0GcLRXZRA4J92tiwOBaiUeuDpoxNgcZuyNCrUC
PHNNpS9uAGMhu7kfk9t6lFoMca61B93V2RGcCLp716wy0RNDuGC/pZ0CiAS6a0hAGA3lb7DyJo3T
1eS10DGhbuVus7yFbfsljt7G2vIqVKvsVdq3NTKT9Caf4ljwwy6TE4BZgLcDRMHAyBubj3dVnJop
/vd/5GATQN5icrDL58W5GSbAKgNUn8tFMzzQug+1M08KoPKRFoIwqCThblXVWUizcfmhz20yx2ZK
qhiap1ha5zfflt+Ti4dx8l6etgHCUKHE+KIHw704ceXE3HPL7FFK617NFtXwok/RnQKYEOXgy1sn
uu0A+qUF5PSXLGoIc+bOqVUcHapCiISTCbpyDNGsbl0NpCXZk7Yf90NgHslJfF3yfeY/QypD5bDa
1mil5kIN/SmKA0ztq3shCvDyFsGCIGYOxQ8dAhxsDWxt80Kr58kABPUdIhT0tZ9gjgYidPep8I14
GdapNTA0ypjoBg6DybSKImpk0neGN/9Y3P6QB7GHRtpbcUOC1Lc90ZgZh6vi3B4TEeZ4JKNmA/eg
72DNS58Lv+soGewuQSMqeSi+rLeyI38uX0XJ1WWYheozCvI6IOoEUx7MYVzQGu3qKCMeEMtPum6e
EkKe62LcX495dAHnIe/cDHP+wiGuW6lNCKpfmuaAq+htJN2n6zZ4cWW7FOakaampAQuXE28dI9c2
1z1KG78Mo9tnsqhHw901sDTjEkavHE55nmco4JxRJRumymW5mUbzc5PE3wFb+Hl9RSIz9N+36UyN
2lxUwUyT227a5kG/fNUg1HbdyvvZufg4kFmy0C9RwErKeLthD2kbAp9Gkxgg9F2MjCFeJKlfLIFx
7Hf5boBUrhuuDikc0VuCu8aNcWYrI6tZUT60IDFuT26hniYC5aVRMBvAC//WxgizkUqVpe2AHMOL
psRfyaekvLf6DgVSBZj979e3U7Qg5kRZetihlkxtkSXQ6/aoaD8moYYHLx5a6DCplEgW+HXmQC3L
bOVaaf+Ju9Pt+0wWlBJiiDqKnJ3TJcThBdIVTSaMLIGA6NwNQWOhx2Ya4Y35Pj+iOPRFlLk5LZgF
00k0yMHB/8Ae9IKRwBOqr8ck1faa5xhDbQku63emceCTn5qv0ZE8NFPlmJ/x2Pw16pULma6HBOBz
Or0z3pa33Wks5cd/aHzh59gyZjvAMkKVg8+XX6GTGMfJjBD5TjGS3re13zujT8GpnRVc9x7ezU2Z
7zUbDXTUMVgiH9KCGkaVB92L1cxZF+sF+tiZKj3jFxz6FaJF06c2ggqgJsJRcnr3WBsGB9C2tzGg
y/ZMocKGTmppae/N4PmFssO2PnmjJOSJpwlOJM+pttbYFmmiTipIrez/R9p1NceNc8tfxCrm8Mo4
SaNkJb+wbNlizpm//jbGu584GO5Ad/dtq7ylHoDAOQcndEv2dI/U0DZ3C0vdSjcjWDiR096y+lWY
eNTTUFNDDKaCuNKu0FYlO41HrsxocYjEMPr7hRzJijs6WyB1iivcULEIsMD4UKUmty0czM8cBi98
1O1ZMeuP0UFjzp65UGIwKWt+hkvdVvAJTUE0apLNbXRPdDRQKz7k6CMlSuO1uBPt0mtZrRHrazUg
xYpBKNgk6oqEdZ/qU+XjY0aynWa/i3Kj9Y+DWFuM28EConx8oY7ZmHAcNhWTT7wj7SW3gYY5NFNM
YUIOI3YgNJ6bzBG6FaOO1zZ6mcnQpnhBMwQai0jFI0KGi1QMUzMVEsZbrdkU6K8qTSdD7oTVnUHW
cvEhPzFp5ek0UMdUBe2EnXM1KHI0uOQexIpgupPHfle2cmxHOccKBlio1D0JmqaCW8xlWAHeao7t
4/S7sPQ3xB8fM0qEoNrwrekBvtp/YC149eQuFkzdGGkAH6ghYcFc9l3T7pWMxYO19hhbfsaLsjZf
dpidwOKU2ySykOKvt43ngztWfpPR9oIMqvADfK6MdArj8BhUiIMZnJgDxZNsx+ge7WVPKEFbi1Iz
426Qi315Xkg/NYYbLrVyQ10L/UmsIdGNIiHRe3bAMhXdSF7TWUQ0I3tkVZlWnRV5Y/4NSV1HFR3c
VTE0Mjz14CiHeSMityc5/AvzAl52cMOqoCOBKMOASOEUMyxCYQguz3JRwC2SF5JA+rwcQvwCBYLt
9W1cPYQa5p4xnA33Sx+RqJMKmRNRdqy6xCzzDzVmTIOwAKjTELRJykkqAcDIl9RlZs7q1V4/5os1
UOGuj2pMnJSwVtHkBD+q58lpjuUjzjlmPV7RuQEehOaOndhZibLxIvrcOmK8F99oKOtYnoiRbILR
lLl9qT3U2mz6SWNV0tP1z8RcI+VymkjA2ACPbZzf/ww1Z+NJBXxw++fyoUTI4jus8876dNRxr9Hj
URoVFlgW8OAxOBH0kJm7Wd1FHWPM4LHA2BBPWcFeaTOlKVMYYCEwpzSyRCN0ohDSgykEKfzIZWwk
+XsXZmOBR8ULImYjWiMmeLaMhsMisEjXMLnGfmuyvdqJTOsSD8PLSFBhFINWk8IgOjehACjbdRN5
4pBMVi6392WshKauF6Olje0Gd+9FaLiDH2o3Ui6HVt5F72jhfkdTXW2pWvPmC+MMonj/0BXhbBKV
RjH2d2oRp9bUpbo5cygUB0Xr6jkoqBBV15YcpKk1qsNbxfMfUlgOZqmU276CtjGCBxCUKINUetd3
d/XEoA0WWmQKQge637eIJS6rfQRF3RRhVqJOTEHhJpblX/2ECxTKpDSFFuRDABQezAKYL/OKJ/2P
gNADu7dy9XwuwCjjYvRZGBngG7Vjjr+pOA7K58qxVjNv4qb7mO8YU83rgfsCj7IqUJ6XpLbD4kiP
6jDa0oHMB1a2cS9HJjj7vlDVWXU2C0jKtgSNpkViHpJoD62xeJv06PUdDmyLudJEAbe2QKIsCmeE
xiC0WBwp6TbH/BacBRDjFG31hTU3esr5Xly8BRaVE86LMSqU8YSFGfE7zHbMoZm6hgPuRTvcjz/G
Gfy0pApY7TvmwMBKtw9ZKkZJCSkvsmZUYDmLEWiFSXTXG5gW2NRbZeNvwbeXvaLDrNgau7kx2fUy
JixlTuux4dMQ3OFg/NDv/V3jaccKGcjJTKBmkToDUtWxwnimrMbQi6VSJnXK8tRvK2Aq4rMYbvL8
B4YU7UDDk3PMHW64v25kVqYGz7eWuv8+nwaYkAdeuEXXuINqxk3zpL5hkzGJ3Hrhdz8wDWab2D8c
3s8vSlkCfjC0cRIAmx/Gg7EHl60JBhdLeGYrC60bnU8oyghkotHKfoUQOitDLwxu8nm2SM/h1Ahm
5Jcsn7hutj/hKAOQGFUY5y1WBorQrfRTlE3S2IFJ3Z4QhokuOTcaz0Ili7i8oJ+olDFIuUCROnJU
jUe1PRBej+C7bqPPM9kUW6jmvoi2+AWP/A8W9hOXMgztwMlcJAN32p2IaVwfQ/r9LoEmcO0ZNs/o
gVpPNH1ej9OrYhEn1lGjjK0BPNKGINmpm3jqNzLujebJDcoD/+12nI7xAs7oNL4aEpwdkt4mJAQY
qCtNsdvEmmk8zRioy9xu0xoPhcaCZpyj004soAuhDXgodeJiRiZemyrE1ANH3qL8FyN7ek8yiNqW
ZQ4Y1uf0uRegnThh+IyA9nlvVfHvaERTcKiaIVc6g7LNKxYHDusAnWzwAtHgA77QeSCS9kYZ7Tmh
G6HxCozA4BcKXJFxgIhduXJPTk+DBRxIe9MiywFnjDEG9yFRF/6Yypr18YhnoGHIJCRGp8Dfp9Ep
dpHLlSINEBhLtzm4Rgl/nvT9z6MTrWSMMGftpCzBqLvvB3wUlxHA0iiO7zAbLYpW3EtxxzAya3uH
d4UANSv0Ouq0MGMtF9OcV6pkj8HkSNpgC/o9U+VuzVovQSj/F2SjIvsS5KlajIrERWOVaB+vOoeL
brOElfdY3TlRAI8l+kKR+qC80BRLvToOWFHDd6Y4vgU5z3DnLARitxfnbZAgYl5xQJCE49z9MPIf
DAu1+lEWS6DczaB2QqtMAMCIM0bzUjN7IJNzgcfdNO/hESlbdIOxyjorlXsBQ4j/2zfqxGUVX6At
BqBlnFmDEdp1EZlC/b0Yb5R+L4N1VM431xfKWiflaGbO7zStBmQac9sUzCwoo3oGeBWuw6zGQ4ul
0bWFIZDSIu+BE+hW7d/4EMywBGQH1Ds0TNWVxU0WV1qzI6JVn5V/X3PiOjoGwOurgViVJgSrxEng
kbdFKjxtTNGXzGJ+8kEWMSIGu77Mld5eVP8k1GvR7IaRJIWKqFMFqicamtnxMtK98JcIftEEptfA
DGTxmk+3JMIl1VsZzIaCKWy1O9ZiVz/o4hcQE7q4Gb1QQUg2wi/QdE/wQf7EvSXly/VlsjAoY6JD
ZCgHtb5k50MLLv+6U1xwTYd7PdSZ+WGyYxcmf7EeYgkW65E5rVV1ckCVBo/MGGX95zxC9irGUYo+
DBU2WVHc0lesnFXrXzUyC2iyDQvoPFTFQq8VydYNzJVqkxllLLLF1XTt8sBQhgx1Rb+ewPRma3Pt
hGpoNbx2h140e4hDJ8g1c+RVq+h0XJBoe/0rspZHmbhkTGcjJNB9/lrUgilrLNmtVQRwbJArAQEK
nTYufqbP6SzhnLSVaeThrm1YEfrqUfyEoCsykRFE8ZSLcDVN2+zKREaT8BBwnioPrXd9v1hQ1N3W
JrmLpRRQtXIQytjm5cEKeZ5hQlafcGiMgGArhqgvpyqbqk6lpsemtVFgRUNpSdVb3nCWHKlmVH2v
odbMw2NrBrjWG+nj+hrX7fQCnXJBdZQXsdzjzMfbId3p9yFEeXYYBLLHEpOsEzrJDH5bRKTm5DCg
V2/6Apo6LW2Hmn4fIUTRIu01AMUFKuJOI6WvXDsITiSWXqQIyNaN+j4Out9alzCKQquvIGhzkL4K
0LDB0Z5feCQbR0nuUMps0VUh2JFTRmCEIgKKyDOpFvft+orJXl6YtgUcuT4L+yKhwVU0cpRo5bl2
jdR44FX/mywGttAaj7IOQtCkU39cx1z3UAtQyqjxA9cgcgJo/9pGJlqLpHfDFJ0IAtYqHra6ZIU/
IL4xvaMXFq+w1IsLM/7/653BTS5+BGX1lFrwh0nERutycVP1wxt6xB+uL5RYr2ubS1m3HuMQ0DwD
RM2HVitlZqpF0OEY0Xr2rqBn9zraqqVbLIi6NqDYnrIerA62xEWvoiTcQGkmY8S8q/ZngUHdDz+U
5iqYgFGFimTqanXop9zGcDfLBqzlWhdfRyP/vjiXfNVjxpdU9Pmd5qZ2YdUYRcJoxw0rVll9pS6R
KJMKbalanRIUHsiFk63EKZ4ysDjUDnmlgo2QBcjYQlrfIQQfLZRLsDI5a8y8C3dgabJ5kXHHTr0V
V84e3b2XRVGnFxFgSA02xCihaCoHInyE1z44kjSMduybW/4FXXwM77G+QLD5Y+QCjGU0s5XuZ6gx
NtjQhpRZwAFjHELp8fpZ/4ev9j8QmttqirsWsngAIdmbfpuD6TbCPIeM3IK6x3zq3XU8xpponqsh
losRPHVYk17utDpw8qBCsxVrVSwYKnAO8xAdlxI5i+4MTl3VEvb+VjkOLu9KlmjG96lXMKwGubGX
5wSeRhagg8TTkyNawUuRGKMfKVKkF1/mGrP3sxuV8/fGYICWOQcxzDjd+LHydn1L183VJzBlrmS1
QjUaT027V8TfwgSlYG5mpU/W9/MTgzJXiiAPiRwCo04qL1HvaqVwtLlhGMXVYoKu/g0DRu9zY1UZ
WSr3Dd4ihKhSc4cbQCit6cOXzWhCHEeT713WyM/1/QOH5DlonvSzFkwARdLrseaMH1XCKlOuByO4
wRqZS+Vlmryq5Yy5SSKcR1nB4NQcgClbVLYgdnIwBz5ZoOCZ0LLS3qntnGxHf+Jeh8DAJqRZyNjj
1S+5+CWUt557Pg9j4q216JDnN2X1LjeMXNu6TVlgUO66TJSykiRgKI/B0d8lO98Wt53Lv84INYeN
6ly/AOvvLtJbTWZgRSSqzr8gJ+dcgdQHkm6+gYGf5JBnyhEpx7u+CL+nED8eC4hy5J05Q33gOvYp
/XVx7RfY1H7yM3hnggHYdTnPZjGEN0lf3OdSpdkc1ENNvyzeysBPzGlQj51RbGelvde0Gc8o5dgm
2lvTid8qZDRMpCgdVAn2QqOiYK7JJhgX3DCWdDsux3d0lhboEq/fZiWBNM/UHru8u01H/Tka9dgO
2wqiJ0PyEWshqIYrCKDXT5OeHSdtvksL8stSwZQ4FW2ggRybc6bXdhuWhdsXMrq08Nhn7Mz6KcCJ
B7EnBpR5mj0KAvDdrOV4fQyW9Ir12gWcyvMIUnPJGp+i2+Tn9U+x2rJigKWCBPuottAE3WWTquEQ
x4rt34yHYhfe1u0RRRc8c0qveol/g0fd+PZvkuVLUMr6Fr1e+KkQKXasJ1tRnO1+eFIGhm9ZfUcu
USj7y0c+xG+0ULET41HEQTaMe1Ly5OR5K/pgLYHOt5Jn20pS96jisVQd1sLvBTrN2g3hzFAUW6yR
hEBJYA5e9V3Y628IGjDAILsVpnbEn9zADPHI5aEv1xKYMs1hJY5xLgG4SH9H8QBGnsCZg/sy+I/7
q1LxQqUkhV7U5Ctu07v2kcztNlCInr6xK+Zr7ma5JuncWMVNWPUGZBLtAi3vEjSGo4rBCrw27iQs
IchPWMT8lVrGXaRgNWQOz/8QwDCTWjeiU3maU36Uz/5teqx+8SaY17fX7+DKZCu57sjLgkRKgxwp
ZYqDuR2SscPqdFC4eLNbHKMjeIZ4D/ECfo7gCrYSmYRhpbITDsP897xLNGBYva6r1mf5Qyi7DNp0
TuuLRLHF++YjvZOxeNJ31XVWtZVIX6N9feWrR3WxcMrniT7ZEXg+qJ9mP6NE2YOUBG1PxpbX49fr
UMy1UTZHUlptaA18XxlRg0d0ikI7snJ8WSSkvyLiQ+7ZxT1cLI4yP2UUBz2nYXFNLnh5JFrC9EtU
sJ+p7BbyO5EmHLiHXO6cupU8xmpXL8wnOP1CKUs/E+YKRyo91Oj1/yi3mQPaQ6t6l6bb3iGUzayP
uRYkLQ4P/UoxMh/P8gbrDceXoniIQKwtjyyrSi76lU2laXjBXtpOzYh1kU7w/Nf4GNscrM5sJRja
vWFP76/uowIuR7hjcLzRLE5RDQlTI+HQqRMOoSNEZbctCk1mfa7Vi7CAoS6CVPtqKRqAySTdVKoq
MWswWtWR4XZcZoGVGMp0INQPngQtuu1QM8+42EoRF1WBW4bqA58VjKu5+jUXv+jiupRdyk9wnnIR
owB41JLHXmbYXHF12aoCin1MBIMtk3JVcqWmiM58tF3ak5MjGfZB0q4+2lkqp3NAnmlhxhVjf+Wz
Ms2IgMCTizcNehWD2EQilM0ytfbmANe/QAQwMTgCXp9zL6DXctxCyB5l/LK3Um3woJ1iJpyELZDM
cf4+Q5o9n1q3U0BTX4JzK0kZD4GVjccvkE+ChBjtolOwbS+nhQbmNhsiGPtKlqye63c5njrXLcTK
wQaMRkZHMHaNnt7zhZZ6mIptLcm2WO2l5KZr/k2rwhKBNkFJm/tdCf4iRJZ+9Ux6FTA8Z4vtK7Kq
duCyhobJgaQswxkcdZamGFri0JmV7SDtblsZui9i4Gm57nQS/yyAJByMH4xc01rwLCJGJ4JkYHG/
4ODnEl6L/EYneSDlXXOjXSxYrX5P5hvCDb+XuzvfSjhmhHcaYL9Y6wKXupwY+gmyAUORwIV6L79R
XGULhrvtvM9wQ4iQY+D1HxUU5F8J7Sara5NYo0t4HUvH7KWG4ejzs1MXTYWHioIGYvmRm7WfdZf9
lNTkxyRFH/rw6/pBXb+SGLj8G42c5EVgJho9l44G0E6B9F4wY7s3+cdqC5mw2GTSoq24bUB9wlHB
WBYacy6P2Ft+B93gE627Dn2w2uI3rLGOtVrTGRYVb5VyPI9o4oDY2a3v9d803pYMd35R8URQXVWw
wCJfdKYQWQkzgcPcVsrl+ElZ6hXoEGFwFbe9RbrIHC1ph3Nr5hYrg7miOYeK0mJXqRML7XkUyX2s
VL+JHqbG7CDnQAYAyw03OlXqCh+SxeOopifpjwgkFIHJ3WnfGGdpJXw4+xmU1au1MJsx+kQmduQP
ElDPJ8pCEQ3bxRem5cifu3JRaJHgqhSMMfOxx6RlE/YPg0iC84VzRF5a13Ao2yc3mpAUGIg6sTNr
L38Gr/1bEHlAS4Ulgrb2rl5uIt2uleeJknZQMwQaDA9MDqkQim6MTmlWVmytWHeGRZma1sdYYYhh
L+yg8WogNjLcmLPQTmxzgVk7vCtoZulUoA3vg104OLxuRpihYHL9rYUqZz+EskJ8ACJSpcQPIYEn
xhkwuVFY/aZ0B/BUiYXlb2tnsHMneCN8ddLWSJ77AoTHEFXD/6dg6O2WyT/COM10l5kfFnzR6Pjs
pFG/vCMjAfEzyRSRz97tmaaRhUeZKy0ZuqEklxi0rk7vm0TqtXTmjwktwPJLxCZZW42FPq2GTNmo
Wq5xqMnX/9Ml21iIeolAEefFYAbLvRbVWVYBiXVnKUs1Ils6hDUw/5DHENJ9wgbOSqCz7C892R41
qME388n+ihaGiR4JnUu2hTCDl3v/9dPR3WecOqqc0mFVtY0MWAShac7p3OQbicU4PAb/6/LoPjAu
64Ux0LA8opAX7UkRlbPURwNlTQzuv12362vzWyKvYNAblNSEpoCqgWh+6Cd1yMO9pNn3tAx/DnNu
5kOM4Hmn1hg06EOzkmY3T0pHTEMrDHlL0XeV8RI2GtTKkBxGR2jrN0jBDCZefXabaV4VjJZcIQU0
HzL0nkzze4p0ufCIqM/Oigrymo2ZxM9ilptSqNrX17R+QCCZKIgaeiJRyzyPe5paHpDtEsjhH+3u
2HwnCTbiQMYE7ooVPq/HIgs46tyXwcgrsQG49i9B1mQ0o+SYSI/yNtmSrnBJsbL5IWr3/+6wLLAp
tyz2aZFiF9AdjrpjDpW6yiR5p8mVnILD+WRdB7KWC3+pIueGdz1Ijujah6y0Ux2FE7zKWHz3q9TJ
1c5Cw43JZcImkGFIdZZM5aopW0BStjNp0qQ0wONtF2rp2yry0XbpcwjUizxzrp+cdae5wKJOjqqk
1ahxI+5egNfz7FvhEFiqUDiZopupONollKakGGVCH4SERec1ZW3505MfBjuMHt4mGFFshX5XK8Jt
2TY3XBG5ocFvGD+TXEr6KyBhpECGDQNYF7yziqHktTDxhMIFVMuvY2Hi47vR9+SUqZI82KcQnUeE
6aP5GSZMFc+V7AMInmVUefEIBqEWFTUlupGFrSSotiKB0U/qzDYuzY7H4zRKGZ9krUh7hkXlykNJ
GcagE8laIZP+q3wMXVAlWhreiamTPbJFLVbfpsvVUZFToEsQ5C2BSHynqJpx8MSD/wd9uMSGRK2V
BE/dL3aktFZYPFsqFSl1UjTgCQXg/BBAKqTdvM9We/yCB10LR5YrJFdu8TAUhEDKKx5A4+uICTNh
g0yghBG6U/zzhNlkRhvGWmSwxKOusJSgWSGIgde7GMDaELpX2Y13LGu4YilIKgycNyre1+jsPF9W
mzRBLUsRekaFfDC7RvTA1XcHb8BwmmsZccjTQP0Nbhh6CnSmSRhGHorqGak1Ds5sk4c10cXhUZqK
XJUxH8NEo44F0n9SP/YFetCh7UjQoGtEmJA1DHUjO8NO3a7dubP1UedjLJJKynWsLwQvS7JHvdfu
XMhfn7pZkBXZMwza+hKhxgFzBkqICx7UopGaWZcB2JKp9drqvHavgU+dcOKH6Pd3mC+AFRMG8Q2S
wyNMUOBmOj8ret7OqRSr4OzZ+fetW+wHq9zKTv9S7ptX8b3afoVecS0yAb2GAW5SZNxQVKdChSBV
oFhfdaKtTzoUG/IhexbCXL7VwgrVqjDuD+XU627Y8tGhgbK9WXClaBUBnzzX1cTfX/cjxJtRbuTs
11B7UMT6KPf9INpRPJrQOdsG2rZUvhkthpfLyroOtrrhn0un4+gasaXMS71oh2Fp1Wpk6lmxb8fa
EsH9dR1q1Q6AcQESYBpaYE4Fy4V5C3VfrjkwUtlNiM6WUTxUU/Mt7UoG9cfacx6GBhqwEiS0VZ1e
ku5DSVCIZRGJoOk5czIvOCg70RT3/45/6gyLcrlZmCgK1wALXMiH+V1CYfFIlOK1Y7DtIrMFW7gp
HtgDMOtHFuNyhEcMveWnkGmxmSA3aVohErCZGO9UreaGPEf6neHlTn7DynYx0ShvH0thPMoh0P7M
Hqa2jnEfzqmRJUHSEv/NysiuOV1srCacyK4khNLnhqAqDUx3E8TeJVlLfSt5hhdY4oapb7YStUE1
VEY2lgc9p0Tv5KyPvgZiXBFJgN4eQVWUeMUB9Kp75ppW/PsZErWLodZCcMwHEozaYXJCi/REEe5R
vMfv2Y8CYicu7AhIR3UiLYSHAfk5iyOCODEs/VIXTw9/kviVwB3PlqMjfo6GwWQDOO0UFF4UmktP
GqqgxvMDjdI9cnNgV+6a7XXDsdbKoC4hKPusanyn6X3zp4tffiZEduNGNju76k0yu50fU4cUYNJt
8XIdmrU4yhbPQ1YnSQPkuDZ2it5sMKTxcR1iLbAF+bYEglNM1IgXekyYDumrJMMGQmcLwtVkdLrz
yNsYXFkWyQzFO9aFXntRnWFSoV89zLI45sCUPR5sGBIYYSTVUnMoJ5XNNwWVHwNV6FTbd1P9c0ie
VI2z/Ppe6B5q6MBGzGLXqoXRFAUzEGj8FC7qlM3AZUWgNriFj0RlMMV4PL/lbmYnhvYOK8xY80RL
MCp006FC0qNJRbSNsHlQlPJYJqOjVyLDkZNjSd8MTYWOCk8Ek1D7PL+AWdRGYZfVol1PuRPq8jGO
km2fCl7kj7YwKpugxyPt+mlau/RLTOqqCGo1+EVegTd+6++iXb1RTvqJTK0k4tiurY26GHJdqHOs
YW2yp++a++AvWorqLt0xq0rELl7BoqsOWsf1Bl8Ci8T10NZEqk8GDet0kDdsAZDVKHuxg3THYlfU
o1/HQJt2uge+eGjIG8jdEFVg+B8EveG/GFJS0SVlkGSfRJr8z8+JESt+Ms/4ZsotXrbOvElf+MfR
IqLg06ZnUTWsnRDCkqRKGEaTwX91jga+SMVvhki0Wz4bPZBYFmYWCbE35c0m79TOBadKZusQypj4
iXU8V3ZXB78cGKSJzDvpgz5HT6MqkNs0bxG31Fuf0yEFl5o5yCl6cJJGsdlrI3jM7r6QwL30vufI
lPcN1CQSlQjIJB9YPKjPww13TCzifbnxC2pKKybtHJDyvyWoeBrwAAAObxh9Bw+8FzwMp9jqnu3s
V9HAOyRiVw28n+jmckyoDH0ipATtJExspRyJCKE8lDoyWuzertuZS9sGoXW8tCXCFoivSd1/cNBN
Da8OeBj6pXzfiAPvQC0IND+5hmTMPOjfugSyjWkQSZvryJcuGcgYqD8pLl2qOxVDKWRZCEmsUChV
V5mzxPSbQmXY0ct30UlIXkIyD4oU0AM6P6dh3RaFlGB9qoyMrQ5WRFAItoeg9r8lYjPY19e0/vV0
0GhAd2tFU4UoctVcG5OvJ7izb043f/i3RifmEfSyUjIrbyQsb4FHXQZ80rquigSfD4oC8SvIR1Gi
DzcDEnfMJsxLg3OORd0DOchHrvKj9hRgp5mbdAeQ7Q2zFXr1QXTE0QLrNDq0VfmZT54gwvGF1Nql
uzr/DZTHR05YCLUa+0tKvOJTTEw6aJuCV/Z6RXI0zt0VwQIDF7Im4OKi3ZVQ+H7eYPQHWPxztume
ZM4cBtT5OhssesUb5uCcCmS2kZ1aEhoHkgfBriztrbAxH86UkVrpVCA/B08pBVwJ6PmjTjLEhyuM
WGH7R1dw20cy/wfqIcsITPWuNVNzRKcAOjd/ouvGChFsZft/4cDPfwIVlFSZMYyaEeJ0w6Vi2hE0
yej42wao634hTXYZLpyjUaZJ5BK5koygtaVH/T7YS+BRFzz1nXTFfoHGbs2tfG6vRk8r9R3EVOcZ
aKeSbmWRJgwfVFKFPT+D6I1diLy0TIgmISeBKBkc5jD555ZpHucgUCoAAhKUow1Knyj0oKkS7yHf
1H4gJPK+kHC4NLvnsNSLwdd6reNDwIrfW5t7JwphoS2C0Rcir5FZQ9WOaaQuX+bnkNTJDfxGUf0a
kL0bPRDZt35XIAH4hdoCC4k6oMk8pV3eAilGX0t5O0I1UiGVDHYse3lcztdEHc4wmao8Oq0JOX6y
iY0MzpR3wq/f/YrvmdmNy8twhnfKsyySAJNArC/5bI2Dii+mwneJFR0Ur3yAah2zq2TFr5zDUeFd
YWArewO2TwUx6Abah7Z+qCLItn7l7q0eSSQT0bKHhmbEIuc3QamUUapzo7HbuHLrKd5rQvT7umO+
fCliPQsIym8Y4hgJXQcIjXOz+odU3MXp+3WIlSz7OQZ1odOhytNJAgaxIBxYdObECqC706LtkQf1
5j2Tl2HVhCxWRd1l6IobU6EAUcbcQA+WEktvnqAZZ8fP5JFTD7fdozygQs5EXj3+C2TqSmtxqA9c
BGTxBqMhFmemNnL7TgtT+SV9ABYedbGnaJgFPjvtLdpEsLd1aZPXIxkkze9Fnp24JH/x3Puff03q
ghd1PQrteNrbYAONLf13ca/juYrMCkiDJpe3hXCLXLum2GwrvZLXOUPXiaFbXPeea4QKpekGsdar
4Oa/QCvC9bMdYaBwYzidrZuyOx5L/zAF38v0l/4zcO9/Mc7zZbx3/hsoGwBOg7/OM4ktxdEcos2c
36vovtgFXmoKFor0ZYWmSS/f1fd9hfZMVj/ESjx9/huo+FbOS16TwtN3Pw2rpSB8xSNe80Q7aS3O
VmzGoi8DzHNAyhbx4lxi6AmAxIPgWRu7JKKWXSP4StDBMEs6ZZbGNC+6qDp9ZlLpTG2tv1OTfeZV
dk8EL5QtL2+4mJk4Oz17rpxuOi0fDQqfVgWA95n555lZhB8EdrAVSxmt9qb8zQUb32Ht76ofIykD
cMaT0QrqUMUpssyxCuDeDTa5hOK4uiWUuuMRjFiczcrVX8bw5HN+wlHnJ04LOWk5vcHNcRu1MDtD
diLpR5Aeij4yr58d8rEu9/QTizo6otbUPd9jaX6oP+eV9tD0aAy9jvEPF+IThDoxGaS0Ev9vJyMd
8lsEHaQpe35iK3GzFkQ5NH7KByUih2QSdvCfUD0TrevLYSFQDqzo8oATQnS3jRpobuqXEkQL1xHW
jdjnflGOapolmctarEH2ok2yiyC8i07n/f8/E31+zij/ZKBjvVYJTNbw90ZzlOX2GMYsmc9/CDE+
V0M5pToTJy1pAEMaXU/yqf0xdEHvDTH2pD9+IaJet4f/Q6SLsGINwvK2BiK/A56ZfP/b/NZPTO2o
dSf/iUXbBogAtSkJ0ojeNmeWt1ApyKwIehySUyO7wE5prNvfT0TKPNSxn0yYoyOno4a13/V8YxoY
4kXVZHC7rfa7LEG12zyFDjOCWo/dPqEpaxEK9V8nptt1DhlCGssXrNypzQRKNRgfmXZVYQt3k3f9
QvyD6f8EpixIlbcCSMywZuLhJL2whMGN1W16S2imyEB/cxcYqcUPx3Y0uZgtD7T6SAPJlGSgpAKV
IOozl0mayZN0eqRFG3xkZFQmdzrwG1aT/vorZoFEfd5JaUYlG/9GOjUyE93tGs/5f5H8Jxbgc1XU
9+w4FPFjkj+It6RtuoWuEvqmVYRJ7UN0y1za+sn9hKO+4iTVZTCHSMXUpEfxTUGljYwk8ltIilrh
pvfCnchkaF43Bp+glENohAKWQMQaSW4a3+6v1vBwXzJlgP7B1H1iUa4Bfalg5OWBpZiTRXa0+01M
D/QO0YgR7lhtYKueSFQUsP1C0w38G+cBN6cNfjbnePDmBe8UPNgC2pfrF4+FQC1oKrU0MiIsCE3F
ZpHvtJHlTdeDg8UiKGfH6XwiS+itPX0ff0eUDnuTRK/N7RcKbKvmeoFG+Tx91FKxFoDWfBibyfoj
S4dyM3KfNufVXsIkYGQhUu5PDHw0eJCMoOwNz8qm5N3EId0rKPqin/j2X1VjcKs/10i7v7ToAz0l
FmQKLd+TNpllODHaZOzZab38Rrj7T2eEHk4wJkjZkOZfu61vSt7fGPW4vY6wbhMXK6Jsos+DUN4n
K6pJO/0PMpsDwn5H+pGxU5zkvF1ExAssyibKbaDVYwys1tagYxGcpAtDN30ZYie5IY0RJE1hlG55
w0o6Mm6bQtlHvothPWSyTNB1IQg0lYhFgMuCoE1GEEIRi+zkrMTHPsz2AssorRvBxQZSNiOWBkGb
CkDwXvKM9xK6KcpNdEBDiYPX75ZZ4lk18As8yoAElQBqRpI/HXYhWDbmzQjtegkyJ/kNC2vVgS2g
KOtRq2onCwmOel7hzZvxoIAWvqlB6fyr866DJgFMbuBZpw9CBYEoQQaOYoo7zMvs2j1JG9UPrcd6
bK40u0GBCiqsooHyn6LQKX1RiUu1SDo03PAluBD8Uhu9wp852cRUYoHJbzD73jdcVWxirittDNRH
T1ynVJp1fdFrjx70IYkqJLmhU0xr0PYjqp6YFSJhLRnvbNE88hX1t1V/A04C1KKg+41+UOobVmHa
ypmO1zV5XKGJ3592GegGyWukiN++YI7XrtwSkHIAs1aoci8DkIxcg9/QrZETK3+g1Ih5jNSZu1s5
ZXJhklXQVmwBSqu2661YTrIBUI576uvWHPPWCvjAa6bJiUPwYvrC5vr3W+muQOX2c2PpXsbcj8a6
H04bC8IzYT4G6YYw/pBcVJP3poE+2AjlRwbs2ptkCUv5hnGqUm7ScW5I9bponks38xqXL8zJN5M7
TCN584/+mLis17PI+K4nIqJFulPgS2VAYYAAn7JRptKn7qibyVF2Ck/PLTArZWgtIcqMtfoiqt6Y
OL7oKJPXYeIV98ljbAVZ6rWPTpmNNi0ledTwi/6E8wZvcqfKr2BFr5g4Y/j91UfZcucpX4KbNPCx
fzrYUCFEFe5guKGrOREaiZIj55D+j8INBhDLMYfOVs3WEpzyMjjeSqClAE+3oDa5qTeTi349M9wx
q1isq0T5F6nrejlKgFTb4PEcUJpANTACdcrQm5z+KkZmivnH1Ox+RY0tIdPMblBciyGXi6VsVgfW
9tiY/9ppFfIrnYx3GkY+fpHhZN8qc4YxZm4vZbQCQdIr8MSTw62ZPvqHiFT0cEiZAzrr9hhqpmD8
AGfeRfNlIIBNrzTI0/6g3QabBu3WtWZKnog5YVDFsOgSV2NJNFr/D4+6JHlVdnJJhlP/j7Xr2pFb
B5ZfJECi8qvShJ3ZvOvwIjgcK+esr7/F8bnHGi6x9LUvDHgBL+AWU7PZXV01f5N9kM3ulcK5JKOC
+kUSMSxxfcTGGHNEJFKoYb9gcLRerhSupZxpjd4ErUhueXO+n+5+AxbAi4i2Q2TORiTXpRrTAgTF
5w8PyQN01ZFuQ29c5or8Lx3BG5+zGSFzOqxYKdZlwXTmre0oRuHG0fe5ffkTz7axwhyANFTbKJxg
Rd7VB4pSVC9UEz/F7ERRnnBLMptfH+2xCWmGrfOHV/2iRkjPu/0D/gXy04Kxvb9aEGHHDG/ukWVo
60KnBdH8UD/r+xE6ZKu7vpL9b5Sm3t+PgJZd2yKtinSBAluNXyE273aAzIcn5cFAaY7sbS981B4F
w+P6rv+WTmPVTrO8NYY0w9LR3nWKMFdCN/ykPZc/TNovsps0EaSVG0luLNIv2kzoOAzoYKcnnFaY
0aRbgs3sSe9QhPumAQ2wZs703L+iGBdYkVPPjnBFuffw5gMYF5OEiZ2VdMi02dx4pV0dw0cqvQix
tU8ipjjue+vXadfYAL4zVbyAalgLz+PJhOQiTTg1Byp+Q8vawny+aHSMdyGmJi9dA3vyrgATVQdW
wyF1BmRsUr9Ep6hg/3Dju81kMg4GzPFaM9LiWwfF6xLBHWk0py/Ar0PVHctdXjxqoTscw3Mu0hUQ
OAJNZtzOMI5Zo6+wTVvpCyjvDNZrg3w33beyepd8/cuxMo5HUVtQFNCNI+3lo+FT7G7hQ0TpZerR
bUkCpG80R8zSwQ/df80xC9Rp9GFTsVZQ0k2yGygaUdSg4oKx7inOboX7VrCP2JS6aZVRnxoYLL2l
osXr0CVEgecp2ue//kbqT2SP/n7jFpYlTSopQ7aUvsMwyICUyM1CzRKU0N2HVRAdv38vgl7s2lqS
zaROaXEth95yqNf7CEuXzKJSoXDpGF8DPeVm0IBW8/oADaEXsXu9OID8wacA/iF103+E7BYCl35p
KtrMpNnKcooLEkCaHXiVT1BzwUMDXTwt2HJQCBIG+9xbC21yYBFE+f1Nj0I/jxEYBHXw4abzTWXL
WMAllTzB4ePuD5A0yrKh4ZixVf5hgt/uZVihPHDtfY4O52gXPtEDIO+FvE8ia8xubMsc1MkDrKWA
59dIaH5bj82B0jMgFS3yoSJjzGbUrBoMytSYtlv8Aq9T29dXJIQpx1K5i1PBVHIv4M1MMnuSkpFH
JQpZMEdxeNlO3Uk7shemrnhnTCNYLgutmvhJf7/Zh1I3ZU2jrYhm7FKhquEq6AQk0gfgzovQfFus
uV9ZNrmr7AYCHVDIca0+k900WwsPvkA/NVk/Pxr2/EXuI6Vy3t9RvIcjehMBrFcooSHL7BdGTTiH
+th5VRdF/gLBOnQMZOYNpFHR7pnLYA6y6yF8mrWkeH7fNPdtvrXNLIHekSafxglBgULcRl4OIM3w
+l67a5WUgLYkuSOheQSZyBlUIkE8tk+qRH4UWvZ9IevDHEr3K7KqTi3ngr3BvVOBT8d6QaISp40J
QZVuiczMmOlzevHr2unQ1z8jSdLdWx/EeQL+FvlljTlmVdtpypIsoCJqhq9DOoBkdLKBRYUX+KPV
/mWJOWNRosd6lcKSss6pt3Th4GrKcCBKejOjEKPl0Y2kLrXoaNPwh31/baeTWeh2gXSEnGE6qYYp
eA8RMAAx0qA1FUJTwAEAYK9R1LK4d5kO6D3LzOlrzUI2sgWW+0A70pRXho4fivK7oAH+hL+MHiIQ
Ul1IhnSVCQRHpZpIkV78c3+6BIPeCu9CS0F4viDj+PKHydutUSYC7LtplLIIRivIdgK9Au2yu2EH
NDhe8FqBljwxISiHPOp6oEwUSAYU0/QMNltvDWYPITZeTTEwfaMrnekdUdzZnlDCgrucv6aX7Rzp
c7JUva7R8GjxleiW8tHRWJdEt0Br4yEhbMfj3UoaWHNx2CjPGPtwmeO0UpIV7jtD83v/TKt63/JX
VGEBxxXdt5xOFEyqphDKBmORN3htJbS00mgJzcQowfQYPzeop5zMoNpB0kXG5GJ9ASMsH6BKofrS
gZyl2hHlEgnXHW2+gjmtcpZHfRfhK5ofs0f8AdvJnS4ULvIRbbmn9kCZ1E23Hb4kz+UjSDx3+iF5
jYVpN2rozeHFvanqNohOZLaFrlXQsjdQt2HqaGFLFsfUS4Gn54/1PxPso2LV1UqdEfF6gKa6SW6f
e7tx+nIWeEAOfy9WVodCKnpKQX7NRtqmDS46W4fjjYENWs6L5pCX8AdKEDTZEHvx1/BpQTXAm57n
F9kOcvhGwScovIBn+wnMshYSpFFWC5+AV9sPssu80Ce7+rlzoEkbKJEzP6APIbpXzgvQqSLrvAfy
1jjjh82kMfW+xzyX8XCDQsg9+tkBqofWSTGanwVxBffMbiabefznmVkv8oCR0tDOcPvYiSD1R+5o
+ayvhOTI/GhhY49x+ui8liJVx+Doo81w82DsXPXxwlqxA3v4HyGitpPJ+Puyi4y1kzA+UH88a350
ROnsSCs4WfAb6TjuETEUy7QtA8VIth26SGqlbCblZ3q4/l48gmzknlZ6s++Tt3iFV78I++F46Ua8
b/6zyURECTJjkgE43SUlPd2iJ+dMsemqX8SOEB1Jc5dv3MzGGL10NhF61RprNQ4wRjl7y39hc4rf
n0XDEs0kcwLR2LF0aQlDGgGnvKqCrzJzzHbw/2T/bwbEHLYIgqJJ28HO5EJG61Le/E4XjFwaq4XJ
L+5x25hjjtsAlIbdrjBHt3/+qXErt7zR0UhQf57EpRFuCGCAAgN0abr8hrxobjSwT/V4NHS++pHW
KTJ3Puo7EAUDfJi7UvD+ZHIrqFAi+88e8xQYYjVaUDIG0P0VvFbJo/GgHDrfQhoBGCnlKxVdw9E7
4Qi6aPOzH6By7Q4Fsqh/uE9/fQlzKOR2qKSixZf00eKvyTgfo3g5qBqECCHmBbT3l7WSTxPkMndd
mIoS1lwPTqUDFHRF2+TymNuckqLvKigIwOm0H42d7HcPiW+kIOcJ7/A4RBq3/JwEdu2I5l9klvF1
yzJWRDJg1oa4KJ6JY7HuCulZQrv5+wvNTVFrJkRaqSCP+ZZQaaiKYakvoXtFGXS85GG8GY+UW7/N
0ILzZ+dmY5A5Nzmp4nqmGSP9bj4BUoj4TvpMXyapn9yJJIe4xdJLN6xtghoAufhrLxfFhoomOpXm
clpKGLev/eQeuVphaxE/1qF9t/9aYvZp10B/YdIQP2rnwaf1m9Cb7mnk2uxasOPJwXQAzNTPTxMU
x4T5Fq5/2FhnvPlgq62+jhgnSBdetS80uqIpYoJeXFD6ix/v3CB1Y49x6kurzFCJw2iH+EdZ/NOs
q/v+xuSegI0BxpuTmvSGih5qzypNt+lb11pBWgoi4lTPD/93UzpSVBoyBAqeIYwpK8vsVJ5w2Mz8
Ze7QZ2nUgbbMfl90f3JHARRMFPiTS537ejsaE2lAxRrStls8dW4Tf4SganEo/fEf8Zbk5R82xliw
aY+aPlThYKxcb3Ujuc3TT3N5M0SnKk8e3p9COkVsMKFbBNADSOtBYo85ZnHeWHHXpqhJyLezMj2t
pWeY6dPfGWFO2KRrhV0mMLKMJylVH6Fr10+mwAhv38ELQqvHhkwanMb1CkEUZ5zB+zh4nfrcZvaP
IvunzmenNfFM+JPh/LLEzJlV9HpXjwkEW9LHcshfxsrPWv0vh8PMWTZGZWjlMJKpz412W6XZ/QS0
yFA8/t1g1OtpW9VqAIMJ7DTqw1B0L7YRWI1oMNw21u3iMF5ngkxlZRlYHNprknsNSOXOw4qnHL2S
5x/dN/uLvpO91E8jN0LHhGuees37u5Ey3qKd5CgLLXzDqKJnFsy149rstV6wbtws8XaozDUZN9IQ
6nQfUuxcCJ0Qw8kDCVUxwxm/UIJFWo9IdUCaRNU/3ot5a5l511VRFyvggAFVbT0fGin1lxV0TLYd
1E3QxIrXl4Mb2sbHP5lWaKUizFLfKiSreaY2wyyh36V9UOXxWVoPwxC//J0RJqxKJvDkSiE8IlL7
VWg+tVogS9br3xlhcoSmnMcaipkYyfLU1OS5649FrP3VSHCVXJ83M7ezqrNhhDSv66I+1ukeGbS/
Gskb8eO6QHFkVmGkBMVfGj7F1U0hWc9/M11QJLseCZQh6ioDyZFnTS/J0D/P6UHL4z8ZiU2gNmaB
FfKNxDLSaU0xrvGAxtBHWe4e1ShQK/1PfODGCHNkTavWZ8uCESN6WAzpKbU97c8uwY0R5nSOuSUp
UwMjtXQnL9XzGkGktxF4H+51vjHCnhONpEOVRoOn9x/jQXnCFu41RbCF6XSwMYOhqDKAuNi/hslM
l9QmeOI0WHhNTlxbXW6NaX6uie5nRi/w2dxc1dYWM2vpYM/rXGNArdmuDqrZX219OKbGtLidbX+o
lNWRS/MQLnlQ5SktZru2NH97f6fT2+m9ATOzWkoStDkJvA8EsB/iOjvq9Sh6r9LT8saGaqIvQSfQ
fGDVVtQyiVMbAqDeqHj1gcJh10frzj7Pvv4bXHbcJfxl7U2ECdW7rpJgbSWt05IvavOaZQ+6KpAK
5E7cxgwTKdWFkSL+omZwH7Zp9zlP0tf314Z73xobG4wbUvomG6QJNpq2jz5VUK+4aRTZ9DtNH/aa
lFfPmhbKO6lpkgr/aC5B32eZSyqcFScE8XdQJRZYWcxxDNY1Bb4+G6Xva90BD/X+p/IOJziQNWgj
Anih6kyoJQ9qXAwJvnQOz/r0Me4fp/Wf901woSsGzTOBrwwVGfbZHKd1GUaG0ntQd/IUz7xp7QCo
I0qaX/rJU2VA+0mUiuCu8sYmuwJkBe/jCgI/qYQQnXnoiOD8cRh1bTzzfo2Kmbk5mw15STEq9WkO
oH8B2iO/36sPC+jbkdO9QNZSr//0/mSKxkV/v0khRapcynaIcRVG52sgpjBi930L3CSOYVjozoG8
iKazz6/OsIvImEb6rFx8FXJzlvVKgcwUZ1T1jlz7miyyyR0WtGqwEQ2d2KywJlV4Trqk673oVTum
SHmCPq7201vriQSAMRynD6LAlO/F6cNMJqoNKU/Giw9gGivNsUf3JIiykWJBytW8pS3mE3TRRFBR
jhKajTHQ56yGmYXMwfW65TZ0lYY1HzygDE0/i7u72VK1yBu7MdzpXVsdI7BafUzzFS2Bmr2ou9qS
jF1TLudu0YZAyvKjpS+zg5DAr9vuK0m0yZsM48Vcw2Rn9yYIJEkh624/WeqxWIH6MPW4NtzQrKC6
Kk2P728TOj3s3UDLGWADtU2isz3JUz+vkCqoB2+AWroV/4iLwwriKqX2Ol10mHmPCGSpgdVCBdB6
g/8h+QiK8XGELbM4rgD9+lLf+0shu4NdoeqmLDtrRqe5lUSijUn9BDvMrWkmroCW2toXA0yPgdE6
ZtDsJFdzKuLIHkXAiWp89NZ+Yw7FTaoQCmkKtjluzrNOS2PMqgKgQxbN/mSkfj987a3XKNkNreiG
F9lj3EmdLku1FLA3BgDdes051c+T/Rp+B6jERTXAq4FDxdfgYfpJRj3H9N/fRdyUqg1Cd5At4Ngr
BvMBnRLnqaINiKVDFMKV9pQhsPHmVHXXeDyoa3VbtpKjFW3tLtMavG+dt4dtMGdrGoEK2ptcXZ5m
MSmGbkADcAM83jitjjUs2j62hmxXtMUQgBxQiOTk7Wbwj+PGVSB6orBwiKpVa0mbGvSh78uPEF/0
a3RT6Y+9I9lugT7arxSNQVkd1SooU6/VRXta5Wwy2zSRoMfgTag44febO2RI4z4c24Z2qteH1QNN
D2SVfpJdV3fizCHX09o2VJMhyYEfrDYPqgWq1ssV7bSW3fCHcqrvRgBrUPkc3d9odOUO75c5m3nN
pmlZ9JUBc6huQbUC+gf32Ymq0fZuEUQBEWn08FzEZng2M52rQWKiEtijeNK1cM0P4YESTWsn5YuY
sJIXJW+tMYGNldXZMKsFzToUKCFFvYrklKl+xjdIN0bShX/S2rQ1SKd7s1uitLbUVcPw4oN2xFH8
0p1DT9mtEB0x9uqrmN+Reyo368e4hHYJ+1afYLAeJkfLEy+ec1fTPTU9TJqoy4ET/yJLr8uAKIIx
8E1XtBIhAbjSpnIw8/df7bi1DrOc6z5S043gxuS9Cq5sMXfJOg+2rpiwNQdQMyGufhrQlPIkuY8+
XojQk3OU8/iSeKJQh4eJujLMhDqhlOqLMsAw2SkBpcaVJSctHSqpBzqMhnLknikxsO1VPj2jHfBv
/4gucU6Id/URzINVT40R8Qs+wm76zhkXclPGWuK979F5vubKChNnKSuwZjIdKmVmSfbFQwwa4uZk
BFlgH0QMgJyzCGMWcCQQ1MBf7NEwM3lZO7Tvd2rukfG2KY6jpfhlRwT3NOfKuDLEHAmg9UySKzD0
s2c+uxCF/QaDNceVXdmhp2Vz1ucaMd0sww5taCLQ682h7ujmTnWYd5K4o4m/JX7NH3MgICcJOEdJ
5w8vjaJw9BtaaKRlzuo7FfgT30WXZm0mwLoaIXsU+iJatPCyP2TXKLzxOfMr14ZROd/JXyCX81AA
4Ko/rL6cBpEKZLQ7ZCBzFO0drjdAgAelYWCC8Phn1lRLsyErEqDGqSTQ8EU7qoF5sx4SXwKrWFI5
yhEKwRYwi46oo517SAwD9VD8BTF6Nq9T1tlox0ND8R/hDpqvKsSv/+OtLF2R/+G9KBHM/mePzewM
c77YSdNSMI3sVor0E08D4LK2fFgGd/4tNnbONXJllLmWp8gw7KjGINNDRPkf1MB6QCMwVCD6Y/xq
7tCI1LsVuOiBuPgDJ7QdL3NH2/lUF+ME03Rp++fxDhqBwExPXpQ64vYIHtj0aqSMGxp0NR/zBebo
9Ob2QbMKd4S6j3KO1KOUf06bTytxwP9O20F2KZDG8qFXP8lT4xndXq9ujOacGOiOEr16eT3YV1/G
7HGIHijIsOHL5CO8CSQ4QDm8Awl/0J5F0B7RcrOua82qsdFqoCPL6A49xBA2WfXRyZbsEJWF4RXL
UgeCdeYFD9t1ZvxXrOG93RLs649kF+6mWyqWSEFMyfefTMPCrBbnuXY1n4z36sy1llO60mHycZDq
j1pZHtLwriwGNy0/d8vkvj9C0QCZO3stM3taG9gjUul1YeSoaKIfhsJ734xwnzC3NtEGtWpW2InD
woESXTBqxC0m26kT042lBzymnNoASc5yLhsRfpl3ixumotLUE4BZhBlkoS52GWlYxaEkbhutn6II
ai2mfKNm394fp8gSM8yuyaN00mEpG5VdqP0g4exEyE+qyihYOP6M/hoUizzQ8oIYad7BBbUASWo1
rrDCHHc16R6zrr8HG5F5l0Vmg0fn6ECG0nbayhQ8HXhRy2Zi38jwGKRF9RLDpRhi2hwNEvD9b3gZ
XtRCtY2QrIRoi/k2h50sVWHg6Gc/FhChUUL4dt99tHf9b1QpuIOCbCieChBtAfjmOkSK+jBc1BX4
nhR8JMrNz1BMrGfLvzM3dpg7xGritdBoQ9PPDpjmDJVQDVxotJ3dfI5fRJknHhxCQS7gv4Ext4iV
6+W8KBeD6TPxoT1/S3HYxT8L0PxfTeSDZG/63p/bY3Y3fPiNEXNPx+YDmMtiDtemsH7OLGVzTY6I
TOIgARY0RLZt3JEP7W9A7XhWsWWQVUQe2AIh1fV6Jr1V14pWAhyp6Ldm2O/TOD9CuA4qUeUiksXi
rurGmsHkJvR6mfSmg7XxIy4MHb0wtPkGgpr2R7RhQ6tF9Orixnpbi8x+1XJ1zuoeFilvbaXWHu33
qf3mEGeFp/0G9wTvjjItoEBpqkdT2PJBWISZkfQRQK6y6pnKaey/DTn4FwxgtfWj3VjB+06Vd0ch
Ea0hhWipJiTHrhdwSnqiqiVOv2REd4XWn5SsfGo74/C+Gd6wLMUGoAS1UDz3mJVL5HTqMq3ovLoD
trS9VybtZK8gsFFKR86eU1lUmaPbnX2pbA0yC5foMxxQCIOVVO5XdO0shogkkHtLbG0wTmYp9ZhE
BJujDvubVR9ULw3nh7DqP9ikOuSD6Y+67ZEojZyyKPaZlX16f1a5gyToTaKlH/qOvl68KkOxINIy
7E7zPPfEsVMRwop3AIiMa52guEkl4ZgDXtbjFGaN1AIiLP+gXMaWFykXLmHFB4Z2EcQyPOju1h7b
DkX6MIUqAOzlh/we3ckoDkKvVwVpMViIqMxfmHy+CGC4yV2+/w2iNLoTmY0D5CkabpFXl4G9YuZU
l8JiIIPRerWS3qqTvQOyA1mdboqdpEDX6GSg0mxGp8I0jmZU2bv/85ISXIsoddGaMrm8VjY5hHIs
pDEpEsSMyTeweToxKhjvW+A9eK5MMEc+tkidDw1M0PcV7dWMfNSTZyQQCqcy/XL/k7uTKl1VN0j7
HGmrvXm37EbkNSbn/a/hOIarj2Gmmxh4e/WoXXpjhb6+sJ8cBJTfVnAsOkXcfbQgw9nl2V9OMhOz
qtIc5vEIozKpAtu+1UZF4FY5eriox2zWkTk3kRInJJtj1LKPVuGD16+YkZE90mckCHbm1qnL3RD7
4+uYuM29uGTKc074AAv6f4pJMXyMA4RifDdWNQ7S/yaj1n25N9F/tuxjwXTy7uUrW4wjnLtxWNIF
lxaFUqNZE1CXzIVLci+JQ09+fH/PcNzelTkm1kJkYaARBHM7kBV8RYn9sWsM0QXC9XzbCaRfsTmJ
4bxocSRhUOpTjhwIJfApP/QLKKDAT+R1x/fHxF8vDYlx0KaDqpotcROZjNguYYvH/s9WZkqeTsk9
xQpXnDsfO/M/UyZzGS8TRLv1AaaSsLqPx/CI43DO1ejh/SHRLf7GkyKxC1oH4MreNC7nbVwTstjt
5QGj7LOfKtrCfgvuaDZmGHdGStAQzw3MKB2kEwzZX7Nzq8iiA83ddBszjKOKZVCrLRnM9F6SHyWI
5AXDjuoUqYXfVzfdSUfHlTDXyLUKJK4J6XMFDWd08JtNOCdNpS6l2l7eS+UdVSOLfBvsyultvK93
pZC1hrtoG4PMbGZSXdtKC4MEsgmUNmAIzOOflRnhgn4NjJnOrs4jTaV2ZoggaX5KKe6hdBh9p7QI
YkATN67Y2mNcfqW3caPSiez8ptzpTuZ0N5T4bNitJ6yjC2rb6t5Em87qo8z5JFxI6m7fHAaQ6WqA
JVjwyow7rpu4SYxppYchPNK6Sg/2diPIH8RZer473thi3HGpGkufrrB1cf2vBVqtALo4STvZaXdR
IGoj4+1RAqJIC7I/CO5Z/PMKDkBUBUjrWcli7ie0OezjYsoO73sT7o2Kpj8D2kJQqQVu5voojNCp
NSdzpqOS3ZkAClfYJ6rBbpvIDYOT4Eg5IuWdoR+gGCoImrhzSqDmKEOTGfepzKyfFqfTNC0ICy8U
laDF6ip3RHHBQ6QW9Ls4OgjTv/QaY7fM1iSzjFqbrDIqrHTAlIkLJ385gl29dyiYDIVj05/H/fuT
zPOlBBgrDfIdIJg2GZOWksw1/hmXUJ+7WOug7E9DR/7SCnN/l+2iQGoUDBIdaLu7D5n9aFWN+/5I
eNAYihEBKk6VLaCamQOvRFKojL3eekXYYt8P0p0Rq0EzpLflUgZWFXuSnt+0bf44AA8oMM5duo1x
Zq/qUxRVWYilG4P+MJ2rczX67Q/aIL/gMeoaj4rodFB/yW4WXLXojjVxON7QvkiZvRQaZO1gEaUa
sIzJTlk60TENasldxrONRBDdqO101qHhLWos50ZLuJ5UGrkAEcjCcrTGKtWZ2qei4fGALiDplkJU
Vd9QQL4rrP/Rnfh2vL/sMfeUlClGbFB7LZQHYle5sSa3P1IiPuKQD6OIq4t3MLbDY66rTFKMVs5h
zlZegSvrLRTdCiLYNjxHijyMhr49kJ8gZr/2cHlv5W0LDi6vVud/KtV80hMRMwWdFnbaTHReyGCI
A5aYdWPI1o+yUiKpDG2koJq7+7Fpn3IoLg55J4iYeKNBozaGA5gW8stM6NK1RV2v0oC88grZpbRw
51ngR+gRZgeztcDsgbWyezm1e3BJLWi+0p4klThW/ppM6aM6qd4wj6JbgLcNLAVvc/QjYpVYvN1i
16oZTbC4HMsT6s63NB8yu04YtK+qW0BLQVj95a3Y1iQzjVlPUtnsYPLSpro6je3SsKz1xxxoVn8K
pF0BdT31sIqe5rzB4qY1aOCJsbJ7pe+sKe0LpNDycIF+u+1WdYqSp4hEmzdAmxBcK/S1ZZvMAAFW
yk05RAay0esTNLI9M15fTCsL0CUsApvxvOTWFrNjoiZp5balZU4pr93YzEqniABeSNS7upB/TPkI
An4t3CdleycplmeAIB9yC16IKtDYrqdEAoy0A9+DCsFBwZ3B82jbb2NOf1pUulyP+DbyMPlmACXO
5BtldqDNIrN5iiqBt+E1FqiGDX99Scm+oRwueq3WGvCOeGMS3/Th1xQUgL1peJZkH6M6hRBC7EB2
yGlHYCryeFdEkauEwCDWkeAg824PQDmgMmEAN48vYsZeKvqgzLoyeL1tH2P9dbDIrangQZBFToXP
mUkSFPZ8iOUa2KfIlwyRLxF+AhMvmGYfz8mET9B2xNXc+in0vtHnd/Ub2kP0+mccF2jckeekHFtv
O4MsvZorM9EoIGk8IbGwSw7S7jdI4zlhyNYOm3UfByMl1go7wJijiKjvocTojs5Ilazvf6OUKLLH
BMlSrsbrMMAerbo1D9Y/UwPl7N6hMskannhHETcHb9WuRsgErKSW6xSodzrCcBe76j6KDtQjk6AK
5PooesZxfNWVOToBm+d4Z1tRZPcwl4HL2SgPi3RvDAAbzZUr8AaiqaS368ZSoaeVHTWwFJ6X/CIK
rnnpF2VHXzpZ0N0IC5icvPfV0Bg3HKpSUa507aAGeZJ/JGjlxpMj9rTv2X7d5x+qE+D0iU++0ipb
+SK65y44gXfOhM645pqUg50QFQ0ltu0kduPbauSktl+Q5whZPtOYvXX5UcARh3XqdOhyWcF2k6eD
07aNs9qDI9vEJcMNbZLV4r0drS9LJLuZod4MeheEClJd9UHVJ6ceRNqt/AMNggcKCDONC1pts1p6
SNLOzHQafVtHSk6PBpRbIky0cgIeXcEjG9yOaPJ+E2SDNrNrFgseu5BtZTe33eSqMcn9PJ0jPAZL
KXMaKMWdrVavFMH9xNn6Ogrc4N8C7l5FvfB6Qw6J3meGhbbNwpbwosjbzlFbTT+voB7z9DBcP7x/
AjjRB5oaVIBKkFQA+SHzhEpyeZ20CP4YWQVSOEUhVcFadZnXRbYpPG6c9Az6+BTVBhUI6EAuz//N
AtrVMkRSo4NqAvT786Fzw8Ny1xysm2n/J081vJGQ5EWjLej42FSQrOZaqKVIZKQHw3JXT91b9xS3
qO4G4lBSgZ+EAk0nfjVxDvmVacZdLmMyFvMy/cyhrKfs2N70QJUUdyI8GS9bc2WJ2S7FUuTzYI6t
h4M5o8aU3isO3EkJQKy60wYXtPStuzguUFEiV8JjBr2yzfjO0YA0aEsneA6GV4rDjXwzdSkGo3qO
3PxY7io/P4uepBwfcGWVcaB4B5WTrWJurRq4hPXjWsjA+K9+Vt9Na285sTY5US0kCuadk+1uYvwm
NHUBaysugwUVH8Q0L4ONdjOSqeDkjh8MP30RjZWXTr0aLBOwSZJsFBGd4p8Vn2anIAtn+0sge0Vg
VF70vQAi3khB3DkGuMAq+avoG3h0klffwERsSmE3oUS32OTad7SOWaIdR92PX2mPmbmjUEIAgE/9
bpLFe0y02ox7itewteIYE0CzkVSuWa0c/NiFB1CD+OrOygP6IJS84ia8FQ6dEx1g6KjH05QreqCY
6U+kIkzjbviZGozzUx00aCtJ0Ga6yLc95OwLgTfm5T+vLDKTLRVNhlgWFmnRWMpOHU7z/IE2ttrx
Ofr/sMjMMIRlTLkD5TY6TEfvMsb8joK7/x1j4hVf379xeMHkdowsvKhtgI+RSU9zvAAeLzfgm/9K
9aO09kwgaVP9rT0mXI4TAwziLezRPD3mFJ1sJUSWIHrU3BZojzS/CwYo2DYG4/6HPAwH8FUgZYY2
lVQ7xSgnFf9QOuqyuY1c0Oc9CyxyvRNKjUAY0Zuc5fOKwd01oUWBTunF4rSLHqju9+iP8l0Pi7mL
e9AVWKUOnoklDXtjlfGJY9kvPSHdz4ktIyxksQMW76I3ritnekCEoiQim8yRTPOiMqX2YvPf7Yra
hP/zUGKsdAOtnwTj5K6ngXDTAhYcymfMlZNnYzok3cUDXjYQXc/shc5upp3oKIXrKbLIzKyqxZ2R
dbjk6HrK5g0tSEqPJmSfcEiwnl4lcDzcad0MkZlWQ0n7pjdhcAGAaqhWtySqSFOTf/A3RhjnBqnX
IhniS1g0+dgv02780DtLYMZneo2Rx79cN8a1QS9naVRyWTfZXcwbum7zhwTn8N/dKbLIg6ca9q8R
srCqqEmBNST/rlujHtHGdrG4BEqKY2HugHMAXeoufqlBG0qfmMKtQwfFHEoTypeUVBeFpTfZ7a7r
zBSoe7p1wofyhEq6dKKOjwrpaJKz3iCt5ibWPnJJ6QCl6wkmnRP7XtlnFnmo1bAb8ubnDUbBx1QM
0QhQSDsILHEOyZUlZnmlxCzQh36xlB/UYH1O/NhTHqi01fg5FjJb8+5mEw9C9IHrqB0AO3b9NMNe
6hKralvAtNaABkK0k0I75AiCSrBOCIk8eeNDdRB+h1yoSll7BDhguAFUtyIfJTw1oJz0w7RDx0E3
OiC6cOrK/ZNyKMp4v6wyridK27wh0Enz5M/6Uw0C0Rk2nV6nF3Qg7ydH/y5YR87ldWWR8T3LNBtg
gcY4Q+2mWFwDSrg0gTYPQaZ4pUWjS08G65vo/qL/L3tS8ATFguKYQHCYvaabtE/wB/icpSHBYLeZ
n4x1sm/VcTysiRIfWiNdXMFoOU9gU1XwHEX+FXlJ9oHfhGbc5IgPkJTsD1HupYHtyx/jvaIjihUN
kedyTRWFIfTuqWD2YK2BF0mtQSBJT6NMO01VSAwkLtyRD+lQkHH4gtHx9uzWHr1nNg/8pZLUWMlg
j7aZE3lPlTggg+OXObxdCqijCDrO2zxA5ZqXSpuis3iuSA+VHoqkDcDBmaPL36owdNbox/vD4tyO
KPiCLlhBKyIxWHQuuk27LBqB5JI6NMnJrWNZIip73mYE67oCv4JRvMnD9DA9Wz2AM9YLGLqq8qbE
0cOl7xqAa/qK4Un/gIthl+KJLaRe5s3hxjbLRWAWUA5WV9gu0xd5SL5VhYoMV7N7fxKp42CPG/rQ
6L6natcmc8xzyIAO3YQLsJazykUl/ZNVrPfNSo6JuRDRMeMtGRYLqkMXFAtLH2HUpRXljQI3Zuc3
ivyq6D/W9L5JQm/uEvCtnfVWd9b0Nq+RYEvvVvupsQ0B2JA7r5tvYBxMNQ1gmZYAEFJQNbciPViV
/TgtgjMnGik9kpsjlxetEckNrFQJYqqIFIk/Vanx5f3V44U25nZCmZMdVVMbTdj7nolWkD3oiA7a
im5JyoGUuLEekNpJDiSgb/HmhqoFiKVkRfNJf78ZqRICNZeX+ATDupVW9MSGH0CU7r0/UNF0Mvdf
a5Zx0xIYsdP1M1mkB03+E3KVq7lkjsK4DnmfzbBBifTjBNwq5aEPHagrQuHBcOLOCW+gIIZGqpB4
YnYOXloJjCoADaBRhOZ+GWSqRSBjoegIjLsWaQa53GmWK9eLY2Wr373S/uPmnO2qE/jhHpQF64ri
9/9w9mXLleNWtr/i8Dt9wQkkb7T7gcOZJ42ZqhdGplIFgiM4D19/F05VuyTqXNFtO6yQrMzchwSw
sYe115LypEvX0613DVdg4GXIuYd5faWfIqKEBIkyY6s0xcxPXWy+Xs1bBGjWexOzcDRLAfg1pQlZ
UJFFyqpaV/oPJ5D0ZyDtAldVvhXJaekmvNVo+WB4Fp1yxxZR6lyLAFKqKQl6tjNeMJmqWKtQe4ir
yGuBL+gi11SfmLaSKB4TuSQUukhzMgTY74lr6OdS3w5gGQHL2JLfuBWpv3s18zpM1BQRggPEPxhL
wcerlOqA+vx0KDMlWpUKNbxkcjJ/qtNmbWnaIU5z5rKwvXBj+BYOkwHBlTY6tzHE0mLd9rU0bwOj
bU5daOtbBbPMQTOpiatErHNrUcZeWU6Q/tJpuDJQIh9d0E4zN2oacOA4Xe4hEtwXSlO7UwkIUAGU
oDvEXbgF9UnrF5bB3xRW0aAuifOrVYlvD46yBF24EcAgrEbBDzpEkgxg5mPQmwjrTgNBmPMgMfYY
09y+Dl7zQ2prLeOrbiRrEviBVYD2HJBCM9892aqoumIUaGhVW9RU0dCqQez2n0wOwI6pQt/KBCPs
nLEr7icRkRYAIRTrcQqyAKSfR0mtLJFjabIsOnzrNb43OLstKqrxGtp9AlmoBFUmkIHLjhkKxlKa
x2jcRTUAeZfOoguwKANRieCaUt2cGayrJu0142qQAFeAeYUj9aW5Zq0gA17wKjeC+A/WZrsEUgBa
YjtYtwYjyVvgHLf5Jn4e/QLlxEVM7NKjzW6k3gZbrB5eF28EYiVfDd9s3LmSlzL+N/Sibzhlx8Bc
pKUi0dUcOvOYlgbXZFdA4+RNqrgF4zR0HcAe7wGHbN0iEwwIpWiI3T7s258VHejd2HfJC8rI5JD0
U/rQhUPyo2Gh+bLw2uVrnS2yA35O4B4BYAKeZlbJDWNe0j4UuC+eR++qgez3xUoWNCTm0gRfkAuG
8IW49dZt6ZggX0QQDHwW0v+PYUc4CpWPTS5zmmml4bKuRO7ll8iLCEbljBcRSKpZowzyxE3qb5F1
GTdLuIFbidyHDzFblaQZsqEHpPCaWBX3ciS385JtCW+h/O8pg0zgzNF+BnYGeCUg8D4+cc5A/tYN
ECwhiZVuqixX1zqzQ8+JIbdRN4Jcvl7YT1sOtIkEzhYLi+zgEwROVAZjekVrfxr6xJsg2HqKHREu
+fZPGQjMUCo9uwm08idoO0vrinWWJSfyrBQlschrHgC1QF9LluZPLMTQkZyKCJfGLT9jwD5a1mcB
V48pqlpvYVmKC3ZbEV3xOuI5dDUUNuxgubjxOfCZmZydFQ1Jf2WlMKndtaDvK3aVLZvCp2kH5Rlo
irjEZX5vuV+v5Oci2czsLOcBW6s2hkBSorwxACb6nIGSY91sLFDNUTOAK1mmYru1e94t61zZtjWS
UQ0HmBw1QGbqEwR/F55qyYL8/bvEA8PbVMsTWNCtzE3T2m2apemOxRc3O3NtSgoM5OIMKBsZqE5b
dRMC06Wvy+10VBbp1qS/+OBKJYsIzhtmb1HOxOjxx0eyROYA0tuDCJVZNuZRs+hIWgHhsCZ65Sot
3bqYum+xHpXB1zvk8yH8aHi2L6FoN0693QlfbdVXJnnQI4g+llQEJltCei/Zmm1GOhqDpagtHrJr
3HLUN0nxnZtvXF26oz9dTLO3OYvjypR3uTDxNkWFNqo6bcyGHvshWigoyJvm06JhDh3zOSpCnfnV
7NhZDKkKPE8cZ6tyyFdjlQ/uJAwgNseXSMXu/HqxPo93yAcDhQgFwzIKiPNpIKW0GlCPIhzODyqG
uLK1zE/LbbMoevYpEv5oaO4heQ5m+HiEoWFVnOQoVbvKAe1aahp8PsnyeZD7YsjPQiFvdpcPYU4Y
txG4cY4ac/e94kvy5p/J265P8peJ2U2t9UWaMm0QfvibczZX6Yrd1yeAjHzz1GEGLoSOuyTebEBn
GE9ufB9+GzdLXZjbHwLjB7qFhZMaEB+Pdx4WbCAZET5N/TaQ9ZrJd/biwWGoMhRHepFDygqg7ft0
V6KuCMksLOlSfn9zv777FLMcWFjQUbEFFjUcLfJUM7PcmhnIP4VuhGtGbfuHXmlLS/wZlyQXwAZp
LGoKJtAbs8No5vk0RcwUuOaLZ7rTwGggOzUSqFL9kI+a+MuZ3M2NJQegHBOgwE8TH+mQj1oJaD2a
CTCMyw+Kvl+fxVsvEzMREqMHkvpPjOciBBFSFMdY0nxPzNgXyY/MOKlZ70XJEh/FLX8mhwAtoAmu
BdSP26e0qpyoVQF/ZmRPkjvW6yhkvJ02S5c8zK2LSFeRtWEkAT3LeXTd1/1kZ/kAwVa/OjgagjJE
R5KbVvbx7A3wVbqXBmxFoRu+tD9vujfQu2EmAjQlYFiebVAS0qnKY7VA/p2dxCrcWkcHG0R49lLs
+SljxKZ8Z2lecit1Zo4Mcw4AGsvAE1K8aB1K4Pu/wVG0ZGt2xUL0RckTBbZ05tNdFoRb5VmAahRd
n2qtLgVHn1MTPBqqCsS55gqf+qLJyCtrTJQC1Ux230OOnJwl7658jf2iS7kRSktrIAsihOgaShof
t6bNVQ18BLAWNhrEruw7jBEEku2BbKeRoYhG0F9fut9vnD2pMnDVeoOYwjwhykDp1SStwNmzOrex
nXVlJX4MvjJDydZRWfwHu+WDvVnKP2W8GgSFPSmFlTFX3fBjFdiugyGazSJA6obvAm8U8L8SmAuP
OdsvFfB9SR3CGrpPa1T9AgVMSAAHgIFpCOxVmbstwqfN1+7s1kKi+AwKJgN1UpCLzhYSHVnqcJIg
OAu6Q7yV0vLTxgmMB+eOrtAqXC1dDDecGnq9aKVTfMGVODvsaCE6ZtOGqNFM6Qnh1alSomNR209f
P9ittwmQEMpQKu4CtJY/blA9Nlu7MPE2hdWv6+ESj63/tYVbJw7JOZGzLeAKMq4Vi3f5iMM5SjQJ
xgmNNR1dyZWMDPYVbKGHOFD8xXEuuRKzsNNB0dCBDK+8E+b7Y5qKrFNLTSA1mVYm1AUyz4GkEISG
1YAgRFsiHrn5fO8NzuJ2MyqmJooQN8Q13wpR6G49Jpe2UANzEqckGV5ECoyiaQeWWW50pxm9ss0X
gu1b64hdolsE/XN5DX5cx4nWnLIUXGRqOf0OwS6vdtjr1wt5a0e+MzG/FDozLUhX48UWovsdDeDL
YABHooBx/ms7/58X+q9nMWcnXM2TOuUDnkX6E3IsBzfzzICsNB+0wWwRWbHw6szZ+qlpqLejBXNR
KVwM2Lijev/1Ey1ZmDkPNAgo7Tks5CBbT6uHjlVLh2zJhPz9u0NWtaaZdy0WxzyLrXpojzGEWQ92
hHtU6i2CQnvqIQC9FA/JbfXpsEF+wMbWw40zv2ompHXdZMKsbAmw2MNcOSSDUe9tAmfHX8uH6Sgb
V7IboazKBdmpm04ZxBn/sj67eDBcrk/WHxuFeCZ3ZcpnuIhTJM8zjDqX/yQGA6M8zhh0hKVY0Swl
I31RsWII5d4kHtQ0cAf0q3b7b+hq3/Jj7y3NkiInzwazyR2BseL4UmjH7lF2ry1U0tv6jjwuN6w/
sw3B3HuLMx8Crwl2qBbPJtsg+iHbUcDFej/e5HdLt9ut7WqCRBAAYKTpZD4HDo733KksmNLyV2a+
6f3j//7EIeiCbDbgUiaGrz4eh1wrSqFQKnwyYfavNu6YVZ+/NnHLHaIWhTlZULKhOy1//+7EdSFt
IFEIE6wpgk4BHMtKXHtJR/JGpQ2L8s7MbI8XIwRiMWAuT1iLzqy1if3sKVxJ0i6+Ks5LC3OjCPXB
3Gx/i3CklGswhzzEeQqLot+Yfb2lYaF9q+uuXOpNSec6dyDvH2+2y4mw7TwbYe/PjrdbJO61krgb
1tl5MbG5Zc42HIuiiAio2Zw6yRy7Esa0Arppxs5CCCep+PsCUzFSrnWxD/L5DKMnoYMcxqEQqPoU
iTejpk49tWSyITGtHH54j6Z6imBEwhMHtlus/n7elh9NzvZLqxVEw8wRpm2MoQzgtWnvhjQZd2mJ
iaMF//95t8CYYUiGEcTECLo+ngHwR1e2QmwIXYwPEdjWutbaFNpzUln3Xx+2GzEBLCFvw+ZEuxsJ
1UdLTc4oMAoIh9G/+2P0VTbS0AQJoUvPwPL6tb2bD2ZaDqDJppxRmPmPAZgaVH6ludjwMqNajbbj
tpW9cdSlWvpnVyif7C9Tcsu+8yNxn2RDFyNFzFSGAZPwrjT5QsfqxkUJGxiY1KGYjQrX3N1G46Dn
o4rKwVWseJfs5RAvfbTWOphRlG3xsNSGvL1e7yzOtqEV87azw+tBkxWE2ivfmk2PnF5/+48qIx+f
b+a1ajAQlM4Aa6hn+3yfr5qNcmy3ZLPoQOTCf/RXHy3N/FXbQslPNLA0vRLM1WFO/w0cGIdo070t
ueKbG8MCiBOFQdxjzmzLlx1S9swwCl8Tv5ilexFfKtLd9BUgq5WEkKiaz+vLQml1XicmLNQHnr6K
eBvm378+SJ9nPnEBG+9szF4YY7Y6FQI2BnAQgbtUoJgEueoBiiAi6H1y6I4DxMBXyiOP3Dzxl97i
Z2iTjABUilkYcJZYaAt8PF+0ryvdSRnSloAe80NzQCFmU95NqBjQs37UT/ypaVyGZWz9q6AVGkyr
fkv28bHY8N/1l69fyK13/v7jzN5HzCuhlQqO+5h8G5p01VTcjU19wX99lkKRT62hfYy8W9ewAB+f
OikBC9fkU0vWheEhXUURsiiOOmV46Fey3hX/Zl3y4+K83C3P+d7wzJ2NQ2UNXBqWBGVaoG6kFLy6
ce7ByfYbv+CiXeeI0bdfv1X51ubHEm1yG7RewFZ/Gp+exp7qyI0LX+WkdHOVQeWqcR1oZCTEbTVg
hqDcuHD5Xb3mJ6OOxEJJFuRPtRMlbU2eG7j9ei9+zPYjmvRy9Iknrs7dUQmmR1k47Vzz2AT58KQe
AbfxytW/A8266eFBt66BpA3hLuDfH9dbsdtyGCu5rSpX25EAaTNcPAjumyC5DOsCZ+u4GN7c2svv
jc72clk3DplCxBpykxFHZn/8yL3cVT2cd2C3XA11cLta2NzX23f+4gEBN1GwssBVM9/cHadj1bbY
Y1A+f+18WaPeont1KfemS9fWSidup3p8zYa9rbmjGy1DxuQ2/uojzLZ5XjQdNWt8hBxCp1J8T1+f
psDYe8tDA7dOFFUB8wOaB3XkeZAV5Vwv7AmmGHlR67soclyNnfR8KRSXwdrnRwKaCv+hoJmfbaHR
yCIxItD3HQJxlzCiz3VeMA+o3NJtU/vU0fhkmu2vkmWm62QJ9SP05N1OqV5GQ0PNlVuGC/HjxGVW
E4Onvs/8PlZUT0zDYhlffpivPuxs69Uq0L6R/LBk123pjo9e+9Qg89+HwNGBj+LS3Kl2QJA9f1ss
O8iL9yvbs6g3NCyw/0vbmGIP8pd2XTyZ96WPywwao276thQh3t4A/1qYeQE1SSnpbY6zTfTcZ9Ho
jgnq+hywGGXztRu96dJQCf6fPTCPewkoLQdFdkeMdXaCxhMA8gV6sOmDc1+vym0VjL5+BSPLcXob
/00DiY+EpJlv+l9/lpvO5d1HmZ2wzBGdEwp8FNV8LroXaAOAXmDBhd+6Nt4/7izEsm1a4XDBRtjw
TTqEsV/o+jYkw2teJT9GLf3hDC0Lvn6wG+1uULVAHRHdUQLY7jwJTYzEzkSJA10HYutARsrFjMda
eWp7gGhEwC85CDh0r9qB0/Oal4ZoHcXmQlJw8/2++xSzCB1kUymzOD6FY97Dcsuf2PC88KS3ouX3
TzpzKYVe15zksAEspmzW1F6yry6pn637lyb2+svg1QfmGWDPdysvDEDBsUTSeCuKRrYvWw/IEOFC
cZjfpVej3oY6SEfg1aD1kKuFO0xLMy03ajRY0Hc2Zq+SlEBZMRP3oByAvmr8qffRSvIgmB4PVxrK
dgvxzmf9ScR3703O3mxVDhWhBWIPGV7Vg5s/NN9GsM+qoLtyTlIZKLlL1uDPgxJlhoxreCwhS7te
ck037wwDfTEDdQ6MSs0OEBlHUM2HOEAlSXRXU6xDoTo/wkl1h0K8FLa+Z4kVpGE2LZzc2wHPO8ty
3d+tqyEse+IjnLAUOiTB+JtTuBKTXn8PXWUX2m52XkxqbzpiA5OQoPpFVjavKk5Ja0Rmi1ym3WUn
KBure8dTBrf7BtbdXXkAzQmoXFviFmLBZdy87d4ZnvlCq7R06JLLRK21QTP22kHdWCDGpYg8o4U7
4KZfMAlq+ahyYyh7drtlzIoGJ8dmjupHaF65ZnNv2Uv8jgtG5gAqh0+8tycYUcU5Zy+0W+f6w9fO
59ZiyZ6jxGDLWv3s4LMwgcT5iPRZdPoboXnk9oaz6Rpr0/Sk/g8uK9yaBuZWka+TeRu11HhEix7G
DFBnKI+aAbGlpS7SzZrKOyNXfMi7Ld9WE6RkGHaBlB5IApa4Vrm2vPAsa4lt6I9Lp/vGK8TkI3CX
ECCguKpmr7Dv6wGqJ3Xpp+Zw1AnI1uhwX+fKCvvjD4f2f16H/8veissf4VP93/+Fn18LARlShuDw
44//feSvVVEXvzf/Jf/av/7Y7E+dxRucWfX21hx/iPmf/PAX8e//ad//0fz48EOQY1Z6vGvfqvH+
DRP+zdUIPqn8k//uL//2dv1XHkfx9s+/vxYtpo/wrzFe5H//81fbX//8O1KydxtX/vt//vL0I8Pf
e8p58/brb3uMO/4qsk9/8e1H3fzz7+o/LODaMaoMZVxd6ibAz/Zv8jeK/Q/wz1yh6BaG4/QrHiIv
qib6598p+YdtAEGAmTUVMHWT4m/VRSt/ZTj/AO7LoihwWlQD26f+9/95Ax/W6q+1+1veZhcMZTY1
Ps5H/4S6tuyCWKCaxmeTUM8ZPpd0OqdURL2XtsXvZqQDwDo0d4aeBJrqhmZjHbQHEU7seP0ykFhs
RGVmp1xrAAjron4nRGE+KzH/idmRdv3uhf75cd9/PO3KE/hXxC4/H+B5Ol4b5kTQdZoPzycgqUuB
Mqy9SHTNlnYY38p0IrHX+mUU1HBDvYZ4mPzx+qXQdDctc+V72autCwCDcqlUW/FKwU1flHnmalWu
P4FPmbhOA/TEIKeHYpJMv2VOcidScw3JnuqAdcseqzEHrWzqYGqys87MHF5ZX5NtQWtzF+PYbaNM
h7RmkxHwJCgJX5Vmv0Zpgf+sw1j17LwuVkZq/CxM1pxt8Np3mnLSWGe6mTb0fmPk0ZYZSryupyZ7
1hzQT1Y1hgWbWkUyPI6DO7R0qN1KJONWZMm+mHplaydt45lRlJxLrk+u3am/JTHlP2NhQ1UUF87e
6vG5HWY+qwbjD5md+opqdHtOc8dPiyl5Bvkqd7Wot3zREKhglxizKayeH+reyR77kZue2aIq9+ez
YfLXtczesd04bX/TS2O4UPp95Byjhm01rkVLnTunY5E7dM7KKbnyUzE01yyr9g0EIr8To2mfMIMW
opXdbCNL5ythqxdmOcJjCXA/EHPIHjPCkscxcLoQBFRjglKTrqAIQwu+nWgFGYee3Rdl3mMR2H0E
MMZGjbRoQxv6mNrddFcaOfNQQEoPWgHOtqLP7XXtNEHnsAjiPGS4NJkC7INCc5+UxTkDrtNzBFcf
daVKd6kmFPf6Y0JZdnaVxjlrHdWeaFyGZ1opf/zUEmU8RCTbWSPo2EeRFd5YOL3HhlaBel0OCCBW
loton2hgMEsSn9rT9BTXU7U2jLz0i37vJPZ0SiZWn69f8glSTL3Cj0PNeuAS4Ul2oinEJmut4Uhb
rrtj2o/f06nRfEUk3DPNFHQgqvVoDH19V4CW6ZLEyuiacekW02AfjTCtzyPG4MF3rEBBgYm3RrUn
JJ9p3nsWtJZduw75L1Vk27Ah9ve4SbKgClO/Hh3rAbSRD0lsJGeB/FyvDiMp6wOWZ9opvb5RFAig
lQITl4rb5xa+4VDU7ECu3KlthiXTTAUMxPpja8fTprLcXFv1Jb3LjXh8HfGNgkHBFwV4JYxnAihc
N+S+MuBKuGF2QS3GzGV8KJJVjFmv1ZBw6050AaVJeQeWXeuOZnF6FGZ+ZKXSXLQQCjHGWESq2wGF
rDLt3hymen9dO2iM/qL8aSJZeCByMXP8H7GT5FunrU9QO7T2ek6PdWOQQyu/OPmguK0VGj7UXZV9
GI3Tmuc1Ru4sSwRNW6U/4g6Aw64qH8kQ72OblX6kEPI0NAMmm5U4/lEU5YWlWfRzwRl+vNSlL5Td
SAKhTRMlUXBsfwycERaNdAR5kteoYXcY4744sEiD59GtozGcE4vH5xAtpCfW3SuVrjyXtvgmeAE6
v7t2mpxzaTj2mRlO7xpZrq0B8gXKRJnS19FiD0lTmE92GpZrw0q24QA28rLoh6OFSPLrB4E40Yc6
jHwSKAci85AEneBOuMZL7+KhidOk7clYeVPlZOusjXeDrowbnWPyzA0JhlHMYjpUZqxegHOjq94C
fWbZEXacaOGcWNTi8qFd/MSEzV0jibUAYkuXRB/Zscp08H02jRqgRIHpwSaNt3Hj2JiBLmyvTsBB
2vNcv79+p8aGm8eO37QKRjgzTXuKcCX7WcLUlQVSFsUOx99yzOGhrcgf6lZMql/Zv6XwwFalVnfX
L0Shzl4vQwcT9Rk/Gl3r3EHL/TXLUw3If9MjJH7JI66+qKK2fV0IZWsWNP4+8B9VC1Hfpoz7c5eo
qetEufPcFi0mqNTGcCPQELgT/KhnV1P73AsVVwfPkLBY6c8utrOLlZNsWxsF3oL6XFnavsXI8be0
ryef2KN9xNwBzYmiwTPTwtMys/NjDfPffVMkfhFGO26H1qZjg7xm7AYSjmHUB6nRNxN6wkp9DJPV
FMfhZsLgq2u38Iy2DfFaoRlbhYfaocnSceWMbXY36T33Ke8cr7My6hmkHXembasusXLo0CkpaP2j
LlDUfZm32k/AeSHUbCmGnxetFowq04Oc8+zSy+8UOHnc+Sw9lkY3+cy22aaI4/pc9kbiR+qAPUyV
5BK1mbWzcttasSoXJ1Kr+C5HQlkiY8gcHaouYX3WQb9xTtIzAf3Pc2M525Fy5V63JlQyDCsLoQUI
leNGVx8xiQQmoJD1m94u1UeRhs5KU0yQQLTFXgkt4wLYrtj0edv4U2wvJCPGx7KLPBiIdIB/xFgk
jjhmqT8e8bakitDrAUdc1OsohIRfPSr2Yao6yDdxaAKARbc6GCKFYEVhbwnRgMO0625j1SGIonLV
ko44+R7p5gs10cwgYfVCeWJ8i7npxi0bnoxwHM60xszy2Loq13aWZg6/aXnj+NSp86DLjAezS6p1
LyhdKRDGiRPa/mxVnB57bLItQo87TWPTgela7jsdfQkFPZudHW1ywfgCPFL/5CsQAGMMF37LkhMJ
cz2igdBSH1Bz87K0AUShjl7yvlyNoieHaQr1NabmiFeojN/FKkRj+1TfE/T8/bac6GpU8/hA2rJE
Z8HcWFyzt30MKEdipvoWAzzOnYIuvkvNPn/FzbguowJNnqwsD2lKRj8ujM0wmNWRJ1CfCLuaruzJ
Nv2k0slBy3FNm024Z47Sbi2GdmChJqqbCEXfNRG1F8r8CO7nbhN8+gCIAniFURsMMcx2R9c5Zk/j
vPBwQSp6sy/jqXssUfwPEPZ1q75IzFNbFS920thek9XY8LberitnvIAMn/nX0DfvLGdz/dHWynHP
IZ/oO0xVXRtR41aURXM/VOyoMSmM0KjKMw3RkKtQa4UoKX4EgHsFXNUzHU3j0Be88PJJOH4YGsgd
IisW7sAz2ytoBXaH1PsreYAAwY+sIdhvFlBQpdFGHs2Me5Yoxkk3G/3JQCSYVc0KqZR4CdXxrVVp
F3mGNZbg0rBcMVF06loWHcYx0VzShMbJVtbXWKeplF8oGGLESbrlcszYapBYGpQS3koBxdNApQIE
I1QP99cvuTJMqw7BoDvl7bCy8x7qhlFRfEvsQAujhyxjxu869BJGWqu/hKB3Rd0GcR6nLwPwOW7R
juphigaUJe082bZdaXtdx/N9BmEZN9ed7B6S1W5p9879pO44NHPvAZnSgqbvLH9A1H8fx2266pQS
E7LQl9x3pUU9hJcRxggNBX1I1jJMqmDYru8j4zkdEVql1pDeZWkEHo/MytGfSdIVt/RLXLPucbTq
7hHNFZePWX0mXbthdZxuUuDxA6sh3boKDbCQ4b47o+pB1g6JUcCWP6qDJDYm6pkUo7JuKrpS9b48
OHTcWpbC7obm90KJSWBqE9Oh5Akk1B+f0coqLDHGLC8F5EXcsTXJyxhFmc96DQQjmYpqXtH/SgyH
HRFooIN9dbcUcbLBjtcvsRCvYdS0rgKA9dYesu6kIsxBiG43OzUPLVDS5s6la8PvejI+YySpeiYs
OmciZi9mopw6szsojThXZVM8cjR2931SYLKgrl8V0+y/c1beEZbShzavf1MjKw/MKANS7bq5rj93
tX2GL25c7fp8tjkoAQYjBe5r4z4TTeJSCMLfWSMGq8Mp3HP55fod7sLOy6ZKdWsHhCu2bZVbJ7E8
dWx7yFrUxTdzSCS1OhuPZleAfmYoO09UXAtYY5ONkjriRRGZCxoDcPCWSfXNZBudKOwtnqydVoZ3
oH8gZ0WxknNVICdvh9Adri+xxT7ejomquR1TDA/yP2mgwNWf2oj3AU1lIDuaObZTAcZ9wurUNZom
2fCkgHZcIbalqZ0z9DRWhVOQyx8rk/CycjE2l+xjZlhuKiplZzcM1VK11z1FK8Ul0hSymTh/Hq3y
XimQsTCb9M95XQIdh91Edyry1H0V5tYdT3Cc8hGT7tcfaWnTuy5pQTgG9V1PUxXuq0Ws7JokUQ91
rDsBzdV4RfgId2smw1EFIYFLlSf1JewmTBDneQnUhfd1QPr52qVQPAf4HuMaCI/A0vfx2mUs6vC/
SHhTpw73CrynobT2aXKI5WO6/SdgHmRL1cI5hxxjsRoy3EDVRRZYyF0CDLUggSmN4t4IK9fQMuuX
ibDTVavsVAxZeazxL6P1X9+HOkndISzFi0noltekvUt6c3NNVXgZ5ptGaUov5fS31OTRtk5QuweH
QL/qppq66Y5K5xYPvHKVWE0D0yisY+2M1nEM1WTppXxKN/BSVMTu4KMFIReAlx9fSp2UTahViBpr
tIE9tbHq/SS/8MkxdmN4GaUPG8Ko26pOAaFfjK5jdiHStio1o7u0RmE9boyHigxoQqf8zqDdzsyJ
/nT9Pd7hps+aHaIue02TLjmMuI0ts770ScmOPGsyV10nCgrMRm2lhltblXJq/aSpoRcR6tGlIiQ8
iqkIyqYETITF2SsP6cWE+vgztGkiP9b1U5OZYk8HNdtrIprWNbGXlAz1G7cyWPsQ9kGBC1HKvESl
kgjzsfI9ReBJ/TlGYCgDvVGCLHLg9ykGLzzKELs7g3HKMHmMu7dFQt+nw0VwEThKTl1HzYq9jn/n
idOKuj0mxLalFrlVWdXnrlN/H+yYblI4mqCPa2eFi5itjFzE+1Rp6ckoEZu1Bo4qs7NoU0CMUs/q
p8lh+hOUl22ECEGaiWmFxKl7SJMBQKm2H7ZEVAup3axDigCWEtAXa5gWwq5BhXK2abrcjBPMhxee
2VGQQDZDcQihsjvSVMUC4wu6F/7Ulsq3zha/iB2iUqDb4z7F3OZdZYNlzsXYWwgFa9NmNHBaABAq
J9T9jJrNken8GPUi3PY0qw+dAsaqrz0B5jE/x1hyDkeiNXTUWeeaiWqqGVgDmfFVZALxTcz31y9l
X//53V//H6jNcq8TYAnaRA6ym8Yc/LhtzVOVG9VdrTKIC3dj5mWxkgEECFdBtaw4aVjVXRfnlwEq
SQ+6/ovSsrq//tDZLQDGYVhvrj/SkVY7vYqIi3JmscV0J2IAFAf2DIN7m7BO1bOd9oVfacI+TwgZ
D2DMOVl2DUHzhisgGgmVyDPtlw4tt801SAB9d7hWJp76Ecpr90MCl7xL4l5xhdU+p0qP7tTggqq9
RmUmpU+1nljfW4tOnq7x8U5XCmfVAz0UiKqEipNwkI4ABtgzTd91o/p9mnrkU/agbTqlrQ7NcC5b
Nu5zXHdrxTF+XCMfFubKHd9egyK9hJqDqittoPZ2fW/02c+xjMc97bUgqwDJ6uxk3F+/MMSepRtq
w105EHLIeqddFfDPAUhPskcV2Jp+wLi5xtEuapPCxNpUwjNJUbi4aAHpipvxFCtKSv2G1mtFabw/
Ck12BKkFDcU5MpGErLMIV34+GShBouT2lPUV3zLSOt61hNQNE99WpnC8q9/GsG29ps7o/j/KvrRH
Tl2L9hchATbTV6DmoecpX1CSkwYPGAwYA7/+LSr3Pd30kW70dCRU1enkFBTYe69p+73Tbx3qOg8N
7gZMttf9uw7nbwTI6t43EpeFV2w+1h7vLreDtUOxRVi1THvdgAqeq7BKmwKLqWdQmi+S/iSNXeoM
HfiYKR6aLciILFpkR/JxrELcRfUBled0qINZwuobtdO5DhA6X1P3hLo/ujCiq225yDHvuBH7RPZr
DAdi1OpY69QlTv/o18OmsJO5q5sy/MuCQP7kC9cFIVy5igBeWii+MA7xz11kwV1pIhebfb8Ewalt
/X1CDTQnOqmeglbikDx0U7yhTtSIDWacq5Mv4HRFyS6Oy9T3d7eVna7LCTBCJ++oLvNRt26uh1hd
saufFuO9xNMSP446fBVjMn9rGzfOqqlvztJ1d23L5WPjgs8f2GaWmNaYehjfITEeZ8uahZ28MZj/
YnHy15rhD+ZiDSEl2BTA7kDvFq3b639hXAW80YhWV5j7jfzfKu2Vh+PvFQ6SVavUc9LO9q5ZzMlt
ILlTboFHoEBvWofN28yVOpVL822M+XSvles/mjLIPTguUgxWane3vb9iSXQxof/5v1dB+u9FEFG+
WIkh28f0UXAwf35269jKaftCZHZavs90cPpUWI2Q/+0AsOtYzW6QT6wCoy0KpH8rIFdDZdWeMgmw
kfUQ97sR24vRHbYRLJaXudfPtxuAF3GAm9i6R1kG7vH2yld03lUJVDyHG+g8zeN8l4TykfYzeyCd
eHVspPKur8K3uKzRYHf3VZ+0rzNCePnt6jpsTt1FC3hR7IzBaEn96fdLfaemd9hi2g227v4UkaE/
uesrfxB2+7+vGVmvyZ/fN25vBC7DK+6jevtaQ47UsnBGovUKH5TiyKpiORLqvgkMnd+7IQ/zpquL
h9urEh7YLa/9YuvJeVNENnglKMSvEXQ9IHTsZ+zZDzVMxbUGOnWd28HfJC0qTznI4Ek67pb2ffgc
ko4jCGIctkhB7FOPdFtvMfwf3QdN2pKKbv0qRDmBeMh7L6y7S9uorSXcJOlcEPE3fAKk5L+uQIzx
bCFGKsMzcwvM+K873pZtVAZIw0fvrzzYgfyMjw4UZpX2Mt6YeLMoIraTCcjFnzi9wKwnd0mMviSZ
eHKeGX+/AXVjFdHL0KAQqqwwu4CJa1B0/BT9v4NwGD85c/H6v7/DW1zJH98hxl3D7A8mFEh4kny9
73kMDKOmVmaBHFGJdCx+nzBH8GHygg+MmfpGrAtgkBAFLn1sHnnrIht9Gu67kTePDUXSfVOzfk+o
2oSDqs9x74Y7SH7HtBiZeATXFObhPNJNkbjOfq5kk91YBytaseNe8cOJa1hAo6E5SjqfeJDwp0kX
3wNMB508gNbVRPozomN3fUyg0bS9d6z8sH+cE/e5L2UWMrX3MWrlA7kxQVaYvrurxwH8JW0fJ2ja
dqxedPZ7FerR3JTCDZ4GoopsBqOT/16qhiX8CYBLnG+HSCZOOiH4cNN7vrO/PcVzMrUfbFLvDkdQ
vKrr6gQi2cMcsRionJj+9nB9GQ6EXQRfzCoRRyo2Wi3o4/9ckNhUiYqGLdzEdRFvgMHRF0HKA4Zf
/cQgT8CcGOj7ElfkZ2Snb9atMImEwZTTRiN5K9SYOUWVw8tQpiJCBTxzTfYQY/c7nw1/WfdvHucv
9xBF6Qv0DmQNxjd/WTuLUC+tApafeRWeOouv+Aa7lYvXHm9vMemk2VkDHqdnzDvTKPkn6Omwdcd2
Pt0OQ0Wq1FXRCwkS9MYt06dFaG+HFrK/W3SJCdCB02RN3/F7O7IYgICbqUg5F07LaLcs4vP2Lna8
JHXUPGDn9Ps73/bJNSLSe7Cld7BL44DcTgHL2buAW3oXNo3BuhVKLPZdd+mmmWXCs2PWrZexbYA1
S6k8MHp4a0P6wtANXNx4GA6O42/+97Po/2s9jeA+wRRR5MOs2QNf11O/R2HtO1Tiplo3bLnQEkgG
pJdLUF1M49d7pwzHbOwKm052ah95VKC4cFtUgKp/hh3WyToV20uU6H1fU+dwQ6F4cKK3h3uJFXrW
iD5yW0SH/2wjJQB+1WiRqQYxXv//ZwR/P2hzsF747+sZKaepaqtrmf2u4+3gnDolN2apwOyDhc2E
kiMmmzXiIMXibMRi52/4qjNZP1RMsk1HqgJigMU5kskNPoKmOcXuMORBZDDWZKU3EZBtSvn0n+UL
jQjFJL9+oR9/OZV/FTdIIAopXZF55EMAPPnzeay6JSmYD4TYH/gHnYBAY9ZufCrDYrq6QY3hYaIs
fzZqN47Wz7UIu7RMjHdy2sjXqcAFRwavjymErwiBRNb33ER3YBFM7jvtlDpWnkmZKJwdYor/8tHp
+tn+fEAx8hAUqk+xTyOO5MtnB7NoS2AJmIhbxwbUFRXnG/4QvuJWkm/jrE5m0ntnqDEkd0q+O5LR
qxpVmNuin7KxSLoHG/EnwLMpAwn3IB0p7wE3NmnSB+rEEhZuR6iYHltFy10hAzQDylP3hfTgJcU6
luG0+oc5mo+tIOoS8j3RtUIHUoQ77IRePg4jOwAT6bNbZ0PMAMEt9bcrsjH39XmcdbebFswh6nR4
8cHoXSZ/LPdJPRRnhy/9JUKe9tygWAymOTwVHoOaxYx5AXSVk3I6KzGGG8WXJcNAp+midH22zCPX
WoXiwZTFduyd4HlYD4nQqWYcGp/ux7x+8D6Uc1Z2VbOLG8AsNccnu4FBQUX7bIp9mcuZAZVwq0ey
WLmrA3/e4LIu3B2fpvUQyMqFkAegyWKjZV9habrj60H5RZxXE73EdRGgLQL+MdfE2SqnaDJLqvEO
soRd989Yhs45ahTLIHgBzjjqfdE44oKiFdGpVjXPtW2WtDLQosTAiLi1Il0GfXaKMTkWQJR/H1pZ
O3tnrs+QAUAFrGl337a23yEFujnxwnXzeZnbu2UmMveLNjlU47Knmso7xsvXIVEGLhISWPQ3SvD3
WTR+zgIf1K2QLvzJPNdlpT7caZZ7HzT7NkiM+tAdfWTxcsfkwnKHJpjz1MW/boRuAxvQ2I3gWLxO
7xczo5letiIE9Rk0PHla1q0X/szwFfO/ujVOvbna7U3ZMqg53MnY4n8Oyn1/wxkrTYN9TPmDFKY6
Yc3Pp1GLTYuaZO+FMnhzxuHVhcYknXSkN7dqBFDXnMeFQL+SOKXcdEtAriXl4Yl1Y1olpDl4TB3d
dbNP/BjTxsLrrZH8TzeZWj7e2TKmj8gYHK9DS5HtzqZ3yQd5HnppTjz0nhsJDbTD4w74vtF7NYUI
TZfj/K1ZaZ4yXsihFIxlIKOGAw2GH2Lsm7umrqBp0UrlMQiq/e0GMcoWmWxS7Rm1ZdStnpyS2QcS
gP1P7INq+lZsBtr8mFSBVpvM/BmD7Mt0DJ1voybVkyGNvpSifwxwNTZ9DwP6hsVM5YE7duAOSn3E
7vd5e4dsNuD57hSAc5TeKQCKf1qSHrBVVdIj6nbnSVYJOpBkfm9C9hd86pYv/efitcKMq7wX/F8C
B/efC69KfOCFniszqMhsigAum49LyM6NHX6VFQNJLgIfshC8KkuGqCVt+tyGYNmdYUk+hk5uAUuS
e4fJLtXLUu8w+nDOb/2oCXApGtc7UWYOK1h+LuexvIyo0kEcoyVf+21fxzr3fOTDUW/2gcEsbYoo
mSpLwpYfR9J9ENMgDXbpgIUNSXhd6nnIq9gpD2j8EaAyBO9VDZLdDfpDlMTNK8X46pbN32jniV0Q
3v/eHVtXTtt6kHgKR1Dvt1dyfYWY979c1C+utLW6RH0B6t1bN2Uv+orggmEG7ug2KNmQEVflN+rH
LdzgVEQrjhvSHzpyk3O1qtRU57yRYI72vVPMTRp3EzkGmNkL1v3UuJgA2+InF2ogvJjnsbm/AZtK
j3XK2tL/S5LFba/683aIMIzvppDEVoZxSn/eDq0DvR5pZ4nSAaG0rXEbpOLviFZggVaVnenbTVtl
s8+ji7/qhABAIUr8hrOqfoDoPgk+iqiHdUZVHPdBX6qDK50tqkLgk/VfpT//FpzeqjmIk1E0xPBB
fLmBu4E4Lu9RBDVjRF8SH5UBGBP/4fbKL8ED1my5Drpz31hh3Q0yypaTI1pkW0YFABQu2KmHRuKq
18NMBkhbhsjPHrkbjK/QAdSPUGbu505cuUYhgkT8JJs7Pd9rV4Jq89tj6cowW0UiyuuCkxlck3Jf
qPtgqtX29rNl8DBVncRxTucxTlmF5Cc7iGd8hO7ca7RcuxsL1kIjNdni1xDqa9W28UNcuJjAMi2P
rGiPDq1g7Ui6Mm+SWB1bM47XksnxCroATEeNBW59d/v5GBG+kxGmNbQY/4x+RsTH20MZjRZ8oO68
AwNIBdUH029j12WWJ/3GtLpCxQBBQxtQvXV4A6kndOYZnpvkvvBbjgjXFX1i5SMB8ZxijhHfUkhK
8qSW9txP4d1UgmgEC6HSMHLaD1mMFh5Bfg8mLHjqF5DVw6TY7tby+Ve9VtTC8YLNWPoJaMvbuoCL
bY+xC53A7ycIgmawHivWXdYJhHkhup3t7Pfu3h15mPG1sI2UfDfo+nBKHPV9rWvsEqUa74JQ56tH
8NFlTfUo+fw3RclXkc069xpJs94axBhR7EF/PjQKEoqpthOQOWnunNHqD3B/mGu8sOIa+a+tV07H
zuujPdTHWAzL4N5vR7otwnDZSrQML1FZvM68jw+hP2Io5Mq5up0fnmhxtLTf/q7EZSke13cywLBg
xPZ+LLrb0sDB5ROOymlgug0JRbIBs8b+wt2BpvtS5OIcMW4bewU03RROtVVV819YDPRhc4EnB/Hj
TYsBBQQR8iVcr/CEYPCiGOsfeDpV+lvQ5hi1sXN9XIRS983ixis9VMHv7VcYtBl0CP+PyhJJ3nas
oHxyeWoKTd6AH0NB4T62RWR2CkkjjxTEsqP49gbu1noCuAvPAZpM2u0SWLl/a4orqdmua8biVCy0
OC00sHs6eG8FbzGM3rPFufNa9zkhUHDR2eAJ8/0N1dYC3AtOYVQCOIGM+NbNTXWC5p96A1xwU33v
cVNtCcgMlrZ4ivxlMZfa+EAJpdAfAYaGZHHb9KkzNt+hgIAn0+LXNOHiGg7RDzlZdoUevrsGPf9n
6M3d3NT2UUAivgGeGRxD3Sx3A3xClsqH2FmeasrFwepKPQNwjndKeixfUKBi+BN7CgyUa6Qiw96L
1XNkmL6rEnA5Th/WDwUGTKfSx2wUeM4XvcVmzdJCR2LLqoC/t0g/4k0Xf5ee62/LXg1Zkk9eU/wa
GwfETKe+xbN+KejLDTJDUQnOoMIpr10gM1EFco8mmQ1BPwXrc10b/dgl+KJjCZ3OXE3VXxr2+GvD
vt5yCMuJ0Fytw6i+ijrLZo5NE0HyYxP5DK/Vhy4KzF6fDPR3IHyyGBARrmC5TSBv+lTTdHRJPZwS
jXQTfxFBBptGf9eMpTpCjxhvo170z0FdXixJDovntW9Nl4TZ0AnvwVm5FlnF4VmjLs3HKPoeTnV8
8jmmDHmUgR0W1oMRKoiei6oJUtppJAoC/9831Kv32utOcOTMp9/KlNYC7FPJfDRY6EXt1c8VMNMn
T3mbKTbB6+Shsu5871NqMENSNs7rAmbwAGkmErdWVRSdpsviQyKZLJU9tZxXj7ZLqjSW3vK9dg3u
OSteuoBBzxnzFaw1c3doYk0u2NyiA2iMNoVAtXjgjigeTAeyEKkY165nImcwGLw0HDdI0k36cluK
ceiPIJVx8JowHeoRMWPcqe6nezj7g1OHoj+TFYZYIA0nQCtD59/Gnz98P3+YM76CAPjC0QqsQ+Rg
HyH/QrqSzpYlEqJExjH2+AInVY+5oy7fiGmgD8b0/wzhKDdEieTWQ/ZR7RwIXXCrLk2D2AGgqZCg
mvpQEnzCUPjf6kWKXUmX7rw46justtE9qmGReUWh/mItAV7xlZqCVT6kKPlWo9lK934BFV0PLYcD
Y2AGddI3Fvl1pquZP/TrAVFU88G6iAXmfs0fSJ/wh25m4gyl3N3tN24/ascJzDs0L6kMMcVkIhwj
OyZudvHa8KNXIIfERj9v7zA94DwDK90lSGoDSNeRq6ZPZjmUw0zuSfdu168fz6jzMCdNfAzugu6u
XRS2W6DdN/D7CwwOeJNlHba5LXXj7pmBIIoU0vx8Z8ccM54iM4M7EVWNmgoFDRfTsieTQHM3ONEr
pGX/cBt1nxzhKaxwUskTk0VTFGx7KcJXThlgD8D2+J1+74eK7IImDnNp7jsLmUdLlu8AF8k9JL/k
vu41+FrQzAellwFi+0HjzgNlcYNISmhzqc/BeXmmSFfvIp7oZUlb+EdyFCAaDckYP3BGciYiVNno
zU74Q8jvihLwraHFoZPsAN8MeRNCPyuffzKDVBKIA36qXtwrkJu/4etyZvAUiOKRuA3ZITt148i+
2t6kVkXYZVGlzKnyuhKKxxiK8qUaNg5CYnc06HXKk3H+0XKTNYCi31FaBbka3cyIrnz2OyTWUjQr
m1oE9AAtqthgmRU5Zm6MUPgkH0Es7L2dhzvHGrHBMPCz48HmASdKjVvxJIUbnhBP5T1VbvTLHekD
CK8MBiX2KMJQ7hhMhNkEOnNfIezsMLQBRq84AfxNutgmGA69WcIlebPRSu2PgA3GMYBIbuCwzFZY
Yt1pLX/7ANhWM7XHUYYYv8T7IFVOZF78tkfCqYx5NoTVA8jH6WD72mQWz/BLmPDy7Ndxl5r1bYyi
1veCAwK2OARYU2GPQ+j950Bc4x7aBhXBWjH0oPmACTft77fz+rPC5w1Kdx+ZsY7I4Zbo7qBY9XbR
KKe8cKAcHVvkAkC06zK0WAn0EtcyGbprPLP+9yvlJh0wdIGR9OufRuuhCxUSotZtVbvhRRSUvvNm
nPLRJeJazsTbO8nMTuMQNNverekDQ5RgVviVeOtqYN1oW4PXxUvuYweMikJHtaPGFJdiPLBG9K8Y
aXxOiGl/IH+5zDRLzN1oeHgG+1DnQz01P+AUSb0I+GUpBzjTg2o5QW4AJSs63FfVYvmeun8Kt96Y
UJTPpVOJx55iX7K2O9UYSpHNbcKusHE9onbfhZ2Mt0VBktRromUD3eJ5GLvoGVHJ/Dls4+rRE0H3
KHGt91MHVc3tbZEAqvB4gmTcMdJ7I0F0lMujiYX3dDtgtu4rTETt5fYugTlq6zlhkDOtn0yxyKNb
1hjO7HoaGRCtvfLKASy4HmYNsmRpfXNMWhrtK9ZjPhyn+nmc9JFBL6HaulS5Ja05/35pfPTkESrL
CA3QodGYEkTi04z15sXtAvegx87Hg2CBnjRTLpzWPdEVMxnqxT21iLPXMM0EOBY8gbB6iWBOWIpt
0/bOtQIVtG10DVBRsPhyOwBgnrjGtKAYEQ+1l2vD9ScozXtX6fKjqB1YJ6DaLdi0d6CjzuvWetcF
yqOrWablGqa1dfnWG3zMrF/rNqrD5tz5BmHwI4sQcwBJ7tDOT3Q1AIYW7WlraHtqZMLOSQX8qJPg
QToaDjs09PMLUV2PBcZAyAF1yctilmDDqTtuSRt96iX6TnWPG8UInqoBZcYylfBG4JH0Kzyhwqle
ZrSmxHPuvcVB+1QeoGbjHwEMfBx2rLoQd8ZG5jiJWGauTDaNs+SGJSB8/AWT+5oRYEvLGO6giaal
LprUbeGiiQD+ELT0KcM3l8TFYycOgMxesZ1FeW/IkZchpqNPQYSVrtuP0n1qmfnpJnzPh7jfJ2SN
fG5atu3jgaVOUxtAZ9+XUmx0Fy15TcPU9xq7SZZDPavvBL5wNKAlfGmEQsGcQQl+UZIsO/gmvwez
h8h9YKwHmO5gLF0KulNBRzLmLxhDi0BwabBOa4D/09j8AlKIpqUVKoML4y3hPliSvrqjzfTdlZDL
OKI8jSgXU2lRk8HaiRcOZOvyhZSR3BXQkin8Wyc2O/cQZeP2180/wzS5RxdNAMLKCLIHDNDYgYxp
QnUCKxlYzoSgM0kuZHFlHgvCNvDUibRxjJe3XgEF1CM8ktgi+wLVNvQ2m8KxCMlpSHuVWOPTMXHd
NHTpC6K9+gzG9mVrobHM/X4jPJBTZaMhNx8kZEfTaaLj91rDjwNb+ls4ax8SW/rAq+EXnsEfASaT
0DtLIJcl8xaCc7H2HDR1nc7DRDQ/w3YBSwQkaglVMp9LKjaTgGOpddSQk7g4VsNyNpgUf2kUzILz
HL0yB4ImBWy6w4aY98F4MXXJUojMxjNgNgnGeCRBux1Uv/EqeWo7KKL6FuM7qA0c5CUEwYriD2Hx
FLElPowL9sf5V9hPJ9GN2yKI2W6ouk+vBB4LhuJcCF7kReRgA6Hxpi2gG10SOGErQtJxIK92qJGk
T80DLjy2Nm9wUwHQ1i3sCdbONNERlFD+ZLLEAwwR4RvNNXwxbBpMRgeC5soCDBQj/zb05UYnzQLP
V9FmTgWdbsFPs3qxfoUAzdAfTibwedbQBecW+pn1uiEzQM+QRJl8S4ZPjHGps0a6jyrmLJMYbDuY
WEMgVfkZlnuygptsH4YYlQQui8FoEw9QBpDmFwPhu3EWWLM0w+0AfwiWn9hDmlY3QN/aV6ggXOfX
xNvnplTf1YTJAUZ8dglZ9ktxj/5ijydM7THNpTlCbXeAouydlCPNeOhvAxQGWC/gI23QSA4hgbz7
kS86SWlr8OuDTedxhHAAyNOCZ9EEZt5BarXjGkrpeejKbQkmdTuA9ExNA79CFzmQRfVkPDTqPY5n
mCQirJgqmO2TmERa1cbZl5gIi68UaVKLUlAAA5yp4y0Zh7uxEJ82aREf1Q2A1yZ2CGdYUnuUDllk
YGaYYX9spL9HBYS7zMwIk/MVPpyGuHsmlziqZE7d5Wg7BcdMH9msI+Q+BsK1kkLYbzfhpNzNEMXv
FXQiGfejo67LOx+NQdrZdtxOo93VYLe2dZgU2dIXOpuFPkzooTJbuEeq228Lhy4hRIydr7Hc+08i
AYBvqNnLpX1v3bXSg6ACNa97KiGGx6LZodkzHFRLMm2Svnjxa8yywVaVMwLNnLRHPUt9HFtAPvPA
IUVvgIPU2wp2VYjAdhBRpEJEqK0NYC8wW3BhVykpUe9G7id3ttATIqUcV7NZaLgnRiJoDSIP2cxv
mGsqMp3YLW3acu9rv9sU4r2nkMaIBet10Z+o8uyuidpgg9mHZUaSPtyPBGLrrrv2bR9mDinmDIRS
d7Kzf8TE2yfZRQMclhBJTRgOAEEOfGW61GNOqzBZJ6V+FpFOdgYtUqbm+J9J2/Hi6fCgebWdufdU
FjUS8Yj6FCU/K7RsLOSZq7rpYNo4N7bYlzR+tX2DfaiCB1pU2tkUyzBkA0joqFjC3IPRcVP7+nsT
EKDUzOqMTpDJoPHN6x6ywFbSAmuRqzOToGjz+1fmQecVjE4+2Zmn5SzKnZzkKp5sHowGjefHu7LG
6DAvYr+WCRMkps4LU14jU1Y59i6p2s+h4Xe8R8ZZZeAB42IrE/9VmXhJhwIhhqpBTeHARSNsgTWl
Jno7OQboKmLqE5scUbtNO96UP9gsL7BxPlTFfC9ieo8a4jkaVn+iDV4CrIFmIHUW9uXRKojkjS0h
N0m+e4vE7ALy7pV84znlHoGqb22Pc7QsenEaMOMEGw/IdUTTNiPiaILwZ6DicM+j6h+mh02ghTn4
8BAMupeHOCmOKgyeqhIyt3jCUEFT+lhmsQyy+oiv9DFsyBPcFO65KviZwf4tYARtYK30Ogo6jmVz
PzxAV7Tj9rNn7TGkZr5gvQ8ewwHq2NpVqfVhFwx1YA4NCbIpYm8u0bu55PBKt7t6rFQa9fzSseJk
4WL1MKw3yPyQr6oMDAfScoYjvYLYufa+VcgySItpw1x3zAaE5uNca57Vth9SqnWSMQ1zist+ob4M
NtAU3/kohIcFH3ugn1GE6hT4gb4H/eTnM+Dtru5wswXzDx8+CCPMtA9pBYbF0R7W45FsK7SC+ONZ
yy1gmHmPBWunl+pNQyqUOX2UwMsXbJtCJAAfKrKHzQ6SzDraYbtGxYWdxwctlre5Dv3Xrpcf0ZT0
qZ0AX3IXGQ+8/6hjFByBGTCpAVCmiklWEgsu02LwVb+QVChM6ZzqLicF2bdTgpBjjoHzKPg/IjrC
RmOWTRTPwAZqD6ICrwCFCZ9c25dZAaKwNXWx8ed+TFkDO2/TlJ/jIB5dns2Lv2QjOOMN1mgC3hHC
TFeqeTvJ8IpqlJxLWp7ReuZage9hLExhgAQOZ9F4hFjSjArg1C+wfWGQFbAvCH8n5qMBgoL6dl0q
g3WWTGN/gjL+c2nKb3hkq00fYHg9Yk9TD2ESKeWrsJtEOwiOoy3dFyyElMzHii/UPGeKnDz2iwSn
nkU6C+PumBiUrGWxkB2gc3AV0EsAB6yOlug3yIbBuoT4y5U/KmhgkEGJBPNUxthz3OZnBf4wRWLP
mEbjEwNllEKtevLd8Vc3mjz2y3gzgwgeC2RIa4yQpjp4TxaUNZE7vS2FQ1LHjzDUQwAE62r3KYBx
e4w9mFmLuM4cDTqOqHVwhI+pN81INkhjQJoZevTStkghxDy/POJQ3+KvkAQANIZbIjeqZ8gho2bs
tku9RFsOG0wJ1G5ro76HyaE9qB4Ri5PT/Cxg5luH6GWeXMVcHAneYe3tlz4I0dWi7qnE8GkcD7TL
4uyQTOKlNH4eWlXeYQmO0jD8tsY3EHiyN7MLfYEWcnga3M6FR27EcLz1bbMeCo0lTB0a5lYPdRD6
z1M4wPRhw7+QjdG/eJMEs2v8CHYGZEzC+vSFN3E6MMGYDoYRETd/4tjGmSA+qorBquNNACLHTjya
egN1WrVp+4GfBVeYUhv7ODsYGDoWsuNNlOVEYe4k3nXNs9xiDWyeZD/A3eYgJKSYErKNq6A/dgQn
7q82lttbXfxfKsIm50IK78Sc6bltnORaLfAyNonH0t8eRRNiZIaykYdnA6leekGYi59LEpdPwVQg
B8NtxbFatQJArR+apYNxWrr84LRDeC+w+cSmbncVXF2pnOr+4YpEEnczrTEcc0c/ulsSAKyL7a4z
FcXodB7sqOj8fRs4HxAiTFdj2o9KBwEQavsetWNzgV/jP4dIzRc2kPAvCjPvK6IZgQgCOw0D+Rrg
7X01r8zl0AGNcGnawivTFgQOrCTCuQZjaocg3iE0AwpO0l0d35G5BSO0KnGhs190AO+bI1GChXuI
Y/4iDfa+SoOh24RWEc8rBj5DTv5VvymgDUgkKl20XszsDYRrCkjZWxB1ULu4c3MspwLuvrA2Rwqy
8bd+jfcFbEQuelgB7edfSP8bHfHf1Dk+EmbcQbyGhhOS7a/UORisMKrgvgPAC+0IiCZ6HZETtVEF
XOTRYp9d2/9EmtxRyO5+AveBHC1GskXav7r+fferyT2icCLRBK5u6oUR/T9cnddy3MgWZb8oI+DN
a3nPopf0ghBFNbxNuMTXzwKqZ/rGPNyKAqnmpQEy85y99zoLCvt/5Lo+CKJQjTWbiECW1JoRZush
Grpy17YzmqSZ+lMThrew1+QZbds6h3rm7Pwssp69DOqLxmKWwfvY5LEWbOPOl9e6wKQwqy9G7jDt
3dJ/2e2Ai0m50dYubfn0kGZAOEpMD2kRgr+LyRbJoDff3Ymz0nKZCf3Dc4d8DqaEO1YFUsLTHD8L
Km/Xm87nv3ENLCC2g33dnNEzdV+TuSlKHDpY/FdeGtJQ9Ygga1nEran3Yitd/Jfzv6WOGDiMFd5W
Dn21bQQQAiv31yEq1pff9TBpiLPtp8zPd6UtmEZud7MjOVfbqrZAJSvaYQ8IE6Ep76rSzn/S5pe8
SxnqlxPCtetnOxfPRpITV20Dfq8PoTo0vFeHbXdmQhEfTuh7bsumUgS0FyyEkZIYICJ5Vl4WHTQZ
X91hoo9L0tiezBavna6/eU73YuFeuSlV6m8cfXB4qvwMOsTbEFMINhHsawjq6IJ5gF4ZDLbaCq0t
VwGlADUp+J5JL3DZjY39GpMma7PGesq1VdGFzbteEremmPIvSZroh0prAiqmFkXRFldPRtFTQxd3
91iUJ8+MdkMm3Hvk+xvPic1zE1nmvueUUrjt36xJrGPA9JU7uLL4hG+ce47Ndp36CjyQbGlCWeYg
r1MI7akNi4v0quJiNtO/76JLK6LLZMJYWk1BjkUMf9QlcKrpOpaY/WMzRrfo7COPD4HYUC9edssr
/t3yxU+hEYEWZrRxkQwHgIX5vvLbX4oo5JPVK7HpIts6AZ+xT3UR1SSgzaMVcmdN4xXnln3oI7tg
RfNtirqYEQiz+C6Y1b7z/MI7msojjiytbC/U0K682A63ieERfdc8471pp5CGfZ3vcbOnsyQ8JN0L
kJHpBWW3QbkAGxHjyX48dPM7YalnVWvlYfmQLlp8VO7wMfrJj6kqrV3l9yCLSq28tk1dXv2WECzZ
DAxBMXqIXWsFzvoAp4Qg9bWOo4lQpLLbez2/DLl3esC+giCmZz+kw3X08vY5y+yPuH61UyYNmklN
X9SPK3jYg6luk3LHjZOjiqWVfyYyrkPF4kUJy9yUTp0CMrE0Qsy8dBb+uXxQ9+VKszn9BbPPIgIm
NQdLkIGC2/KOncM5loH26kkHI3jgv6XojZvR7qLDZDs/jSWc2rwqyfm/d3N3q2m5uGhpbZ6HwsnO
ZNCDqzCltTbcUv8i96bSTa+GdVma6T2Hl/IiTQCE1mhNT57sulWfEasLrqgN8kw23q9WbdtDj8qz
gl9hHh9p2+/rOcNmeA44mlzRgiupdzdW3aKgJknY7ybdkGiu9ni3jV4DpMZ+RwIxfAr6X244qVNs
Y7OlocCJb7kmZVWuBtV9L2lUWMW4f8zUvjalSSLM6m1G9pnwIDIqQMdtnK20tDtxS3VaKG692D1M
E3YdgInF8vKibOq8JnsuTOv98Tl8i7/Cxc2aj9PGaQy1yThq08uK7d1g0Sic/7tmtPLnUd2zGY7g
UmXuYsempTlfpqqIrvjhsk2TKn2b5lp7zeh+WtLV3/rGzl7r4q+ycxamWeZox+8miFVEbSN3nZTi
T1BQBKvef6pwu98IlNa7YIRglczqWhOP6mJW1l/d62h588iL4IDhhb7NoJpn+MLVk4AcqtTLfx8V
nhFdK5bi+ov2gbVyCigRidSPxZIBZfLbJrCial+R9juY5eivsVP/9PnL/yDttHJxrP9CU49AP72m
dh5vYAmOL5oa422st90u0FSybdKJhOcSgpAMZzKKXOwLa1gH2YRRYupGj+R5PwQ7J/C7x3MXjIBX
zGqk9zg/gWUPY4NGq796WI9aqoIT4swlr10sjLVHbCYoC07MGJmsAfKm7Qla5QztukIQGsu9bvOL
HFX3qyBnuQaYOVPBeHH/3zsfui2rTA/uLSyMa5L54R6ptVjZ1PX4rtsGx+sYp8ZFVa9BYISHUST3
nOf7Us4vqUGkz/CqXdK09J/Zyd8qXwCZw0IPnw8JBoCKk6Arog/8Q6Z1Pfaed1fC+cdvQX8FYTlc
EIS7LXYkbbVcLp+QQfvmEdM5ZLB9AThFenrx4MU0kRJX/J/NOso54tgLLY3yMNoLzMWZwrY9VVH3
LgNPrivdlE+P/Y9gnnb43x+qTuto1ReAHkE269eRRUetlrdG90FBtc2mxLxomR1+xKX/7fWheXyY
h1pCbCsPkkPYVfrX/EZLzewpCKCiFh6xhtDp3tumw19jV/tOKNoC+BUHGhLTyqQLuhaDw8msCCdI
VTlZJ60qvwhv4sHUNHpvSdJUT+U/jfUdDVi62rhngkXDw9NPPvU4J/wt4IdrX/jTm2tFFj2kpEp3
Vp1NV9L7xlZrjXAruxq4gdbQtpgPXlGXjJsxkTTO3PQQd0H2aQSoA6myvXNudR6eJ/UeGPWmE3Vx
cnjKMYz+91b5dMRqzf3xCD4sGYght+xTiKOBlVrK7mAvq5nU/IhWpudvQ2E3e4XtYrV4mhZXuBSm
erKq33WS6x/oNdNRtezo41mGQt5tHXIKyKZkm9kWha5eGgNLt2YBjm7DFYZ7dOvsNjcanWgnLVrz
UPj9p4X9kpII2/U4rbeZo7p2pWGDXNURoQVRNdErkIdkhYnJvzjLUZyDvH7OSZU7lR+csfStvCoc
TtmMRImG0WBNrDlNEnZ94F3+A7207s/A+1R96uGp8+h3aizly2XmtHQqUoswwZTpYpWSCdw7AfIJ
hip3k2R2cQr19O8SAsecrB5x8NJwx7MWZx9pb+gX3aX2tHzwQfNhTiozfXG4kv74pBTkONfpyY3L
LjhWEglpuYwbd3z29ak/VKSo9CzLf9S69k88kuB43B70rajO7Wy0Ef4QSHXvBqHhFZnEDc51Wo6r
iYO6Hjf2qaloiPWeuAaxSLBHlupXmwk2XF/neDt4u4UTUmYStmAepY/LwRqaQ2xYNC4YFPGqyv7L
HxvvUwfnlXOOOy0v6fxOxf1n10TmFRxXcveD8G8dmepHyAbKXdwZe4bBqh9uTMRdiw0MBfwr+C1f
TCCMkjK+1nq6fcTEe6IKv6gaaLcEbFyUzdbRJ4S603DLvoeqfY8mWsekjfAQOGH9lNTDsSR6h+KU
px8YedaW0fnPLciJw2T0074qo/gtgP7FYuBcGkKUt1D3I0z10TOM9erYqGaLWU6/Vk6rXzOSOdfl
Min4WwxZ/RszY/FUxF0B1bTitGzStl4ul08I+VwvFCfl9Qc1OMHaDFX+Z+rWUs+Nr2kc/zaEvRfI
HhbZD4/S6SXJx/rGAQ28eRUn0CRnEyOQt3pbS8eEl1A2h8qxylWrHA30lzT5ztW0rdPBxPgAK03c
ysIpdpzi0CUbQJiFS5J7Ko0TD+qjfuJUILeapfQ1043LG+4yax+4Bqd8WfbHcCgx3YbhcC27qt2X
oTZcOVe1+0iM7i7Vxz8TT9mVY/G0Tluj+V360ZPOE/Xex5mOomHQHs2oDGBnvkWVyDc5qFoCJzMu
K3fyTVdoXM6Hs+Wzdiung9PkYtfhw96SG+3nkz1oTTvQP0TsfBeI6jc9aIwPpLKNlTfja1OO3aEh
ELSaaTBnb65w8NyB95TpablaPu6OqVnDBuKf2P+99fBvhJvlX7Xa79Bhco+jWm+D0V8xR9oNz8uL
O78rE+JF6+VtrNn//9dfvkbty79iGCCxzWGDJXZQpSLYjKVVsAuCO6hTcAtwKh/uUUV7Uzqe85S7
qXfXwX4twn07oQqINtx6sds8B/OLnY/FmtJrledl/ZJECU14GX0FzFBeZZ25VWAVdtoMuAnz6t+X
5ZKjI8N4SmOkLRCYt8bInttcE0fLEc06aStxhl0Sbm297vfszuY7GaCQCrbcusLPrxzLyltizcB3
oGDbYqoTQBSdvaXzFW5Dy1S/Utc58uyodzuvDkQCO7Kqukm7P6/IEQXOt9di3HHb9tMGPBTmqj6M
lqetKXftV1vL31OGqJ3pbT8jLEaXhT7CU7BHpePe13V1a5JwugGfVjcrb1Etav8+/6/InLuTmuOp
DAPx0enyw4p98eQB1bg2Yf47wDyFvO18W1byT5Om0XuKa2DX1o5+Mvud77rju9vfLSuuPgsIeLeo
j9/41W41nKx/K0m5MHNEJs94cuxU2zEVJDwyS7lbg9mQAPgG/83usmGbZymOidkpaOp+dlD6qIGN
HGmjUxEz3ZeCKaTnmlY5KMxZ2ByM6ocFtnjfzuiPTEoQZ2nkbRfP/ASJ4qwGRA0EufzNzMdxFRYK
JFyOfB+Pdv6nHSgggAS9t8L+U0XNZ5SlFEWkASkkh5AOVF6/hvAVX9gQ8PPWg7YnhxH/AkS6ECaW
DxNSgi7hg2MK7P7dTMMfwziIJ1rL1vuDLKLTZzoib1lHr4xfCmBNT77YL+kKbO8bRhjLu4s37ETP
EfRpSDqZHmnw4kR++YEduWevtaip4iL6yWPBhITJLVnPW3/llKgazTCmMC6qgm5qKn9Hajh4Q619
aC2tAoPjxzqsqn9CW2hPZcdvYHkHci/cTYTbnii2+VilUYWnkB6hSLGygi/4LYUP8jZzvxFm8Lz5
tUGPOm0PSSmuullGT2Yy4o9xewoBJde933HAJNp1Sju+mJeHAp25Dg/2bHhPWghsDStyFprR3jLg
oXS2nuzTBmeCPUeTW33T9VZyabMs2yOC/uZeBXGrRz2thmyXjO1pjoB/pAwvWrXj1J9ZnqMPw6XT
HZugFpfPVq32NZQ2g53Qc7z5uI4Yp13CkRHfroa2l/rUR340tvuUL01XIda3i99QqBckvvhVkVba
JE6ZH3G+zyCRgiDHPjKrfu8NKb/kog22qlLJXnl2dyggiLyPdOt0Sr4vyJvENwqVP2mauo7YMXd4
/aYjo1idU1hxaCs9Y1co7PLGZFXXyh2t7chW+Br4kbeic/wjSaPq5s33QzbfD2K+H8gmkJqMSTnD
afE9i0pwpiAbqSvuLUlOFTOQZRJyhLzNf+P4+eG/091yxCuM6twvaGaZYvCrk5FMyxDGxdro0pgQ
h5Gc4763XoxA4Kgu0zeGs0Oiif1mD8ibWjsrSgMikl0e6rH93Ui/efP9LjtYrGl7qvxDhDr21Pk5
5yG9qP5G/MkSGP6CeUdGHoR7q5LFbiwjVBCRZN+5vfFyvLWxlf+W+K42vu/nlwmc0C0FJ7i2/TT/
/HfD1rwr1kfx5KiC4r6uqffj1HktJjN4DX39LWe7vnah6K9laYmV510gjoyfomjyi+OAXquDRvsg
rLdp9e5jIWnLIB82ToG2aOb6q4ral07a3pub9Jc4d7OPQOqsAFJ/ieru2Z5RNVk+tuvAVNuaYO9b
73Zrz+/Lc099i3u2wSVbtgIyYGFk59DCrSzsxL7qTtQyVU4jCjxzNTXhH8pm2A9oOjWtIvpcMGZb
O2YYVVJUu+XSXGiz/WBtvkqnGq8EJ0Lo/KaDW7IsAQGXHvfq5G9BkdTXsW67DWsrJ+LZ18/fZNiL
pgMUW9AJs+HQ75Y4W5+mf1y4sHYCUTNRJk8m+NYVUS/ipWjBC0Qzz8zv3Ot7mmeTdqn0tj9OcfM2
drekwmdHeuhGE1cew1GrT1xEy0en7hamlfNOQyCBzeJWRL2t6Aohu/qYWH5FxrrhVB2jkqoQuVZJ
+1P3IYFYtddvQm/ENZ5Ml7rPtU1npPoms1J/V+B6sFEPe5D1k2F+EhUge124Ypc4DdJ4z0+rD9hl
EyP+xv6EuTG9hnhXX5YXngKNZK1V7oJO9S/+Df9aQD7E2S5bQu9UxbNsmD3eWWITW+zkavRSBQSL
rz7U8k+jAF3JxmkPhu6OJAD6o4Si9VuLiVL2JlwPToaobJyVlhc0xJSDZOdsl0sS16dRQrbqzIHs
8xJ8Ho3wnmfGriOv/6rb/wYzpIaqvmSISi1pbkgMWWEO16nBbanqyN8sAe3Yye1TuyDc7aFPr9CR
6pXghH6sfTt5CYciOz2+LfwrFo94CSHKa+J1NLvpK25LpvlV4BIW0jMVW0prc36yc5WnFwnfWRtw
Z01QJTiaDiR+uvT6eGuJNL1mOsScYGC5rWPk8zDOjUdeiKW221Sq8qzjs05fL1qbU0M/xWjEtp2j
8uQ8uyvgl2M30/eXFz/Rxdbmm1//97EWhNY1q6Jdo9FCpbmOCNCD+NzY8WhtjFw1O5t9dcOC3nKw
SepzPhrNhk75V9Wa0WUZddBbsjqhOjD5YZb2Cr0bCJNH9b70sN7M1ZKZmDgm4qTemGZUXBrfpySY
K/3RbKCnWdE/6CABp4oAZvakB2+WFEa3ThUzIZZ81GR4+D2jkDmys9G51af0APQ/WDlR0OzMbugJ
V3f6W9pUzQmnCOu66ovnakiCU5kYCm542H9RVW+n1HB+EJ6Su3aWwYrIZjOci9uBG/F/XqTR33Md
lX+S2p+stYK/WvJniJnnwg516pp0U7Eon2OdEwzAztVE5o2dnGjUbhoV+/NYxgeYKtGzjLsHQcjD
vv7aShJgGYZVSAPYelKhYe5w8O/QTF1eIOA+a3KG2mTqPZV8y4/2ppNa8X05ZHb2Dztzs3trN+3T
gBTM7heevfms7zpDAoRovv73bQWzN4UafA298ionpd26Uu9WqZL+Ke40pAOimATWQqCg5HDoLkJO
eipquddhAZ2kpOpbStxaafi8BpFeELteo0b5PNgXUsfyCcAGszim3voH+QFnXNFFl7Gr40vaBF9e
0VCRdlJtG1e3VumB6QfG39r3Xl2hTe+tVe1Lrfu7/Pkkx6MXD6+kM3dc5/v62a9YZaONOSb4uirh
nF1ftl86zOyVDJPsE8alwY3ipqeBqRCbxEV6mVWHlLEGdyKu514aFAf44NZkDKAheW2Pp9AjgZ1T
V0mvPC+9XyYxIMQIftoM3/1FFijudhpGPyfCY+u8Nq1zANP2tfWpL51QPmtVEF3yPvzU+Tk+OK4j
6pJPW660aT2OZf6RBVoHNRAup5f9iTw/+Q4yENYqFZ+xmTD/EtMATle7vjUQ4x0Zvy1w6aG2vmJ3
VNDV8TmlZWWfpxqOpqe3wa0IvH5rKbt/KbLKhpo+9R+JRkezLQrUjMzMtrj06rPrgiiZz4HLftbY
73WrD++M6vojcn8+NcQUs/2V+CyTOtQ3WvrI0l4brzi66cTXQ7GXVrFvWiBRVtaig7n+PMoC69e6
Z0r7Zvng8ulQt71LSetjZU0t+ef/N7lmeVfi0HG9DrhibYvsG0tnLipxGgw2bCqK+ZUQGD2X+aPO
EHm7SXYfqRHU18LSCF6NbCpOIzG7zJfLJ5Rm1ONKOnV9lbXtn0ov2y6f/e+fpANibjOK9wGy410B
RD2KApNogQvqvnzMM8fuyp9xD+qHITAaOIZEC6u9W03dZZjN9su7vP2J+tMydMJHKCg9r7vIjHig
UBX2HEwiWLfwZIaI8e8Z5POjZCDYuhrFN/oK7r24cmEXpCFeTyc6C9/IL/+9EIJssLS730vDMcy1
GWAMUb0ezqo0jfPgOubaVk6XfhqR2T0NHBs2rQfLe1lN7FICjCrxvGtjd+xlLNdZyE0SRcn3Epgr
ZGIe4xQMuaUBJVXkX/fLPtR1dnoZMgOfbXclGpVtHbOLXumRHQvg7JdmhoBEqh1JjBkDhkhWBR+T
kPxso9E79MaptXJjbbOo/xyFdS/HYuKH+GRNOYUu7n9FvfIa+yzUg6K3Pmrd77C020NaBsbR7frj
YBvuuqFyOMkUDmXkI1Foqs3Wpmybn16YQcnQHGZozZQuMVXPXgcMZk4PkBglVzVA2XbH5DrofvMb
7wvPQq2H14S9924LfufZYAZHk3FA28X8MlH9rBjK1yEQzkoW9SGBEROdD++WS+donHBD1fKc+MQA
u2CAMS9B3Fbm8KQrrPO+C2102TuXBrgxeKRtzPKP6IV/rhzv3CUIbHRQ7TPq8lcma4ViwlXFQCDC
Ilb9pMe/g7gZ7yr1/TWpvZM2t00bFVRbQl7Ihh2igA5l8EuU/Ij1UP6lu/1PB6vjnbUx2dU2QUfa
/91VWNs6LFaxgRv9MTlicmjy4gbg9DPvo6qN0IOjP5V6Gv3m6C7sd6mVQAABMprZcBvmTsYCtxsw
ZHWmdH+GdtFtetIfl0ZQfOjKGtd2Gb+P49DtH2J3l/XxuTRPXd44H62CWoGRhxm7jXEGgGEfcZSi
gdMdO7Oy0V3PgVFLA479/P8WlGzQKqeBnc5QveVjif2HfXKETZFHN4kvZT2oHgYqQ5hhFtXbhi+7
CxPbfpu7zUesP5BK5kvmGaZXO+HMZ8qdajE9kIKtMN7OvkU6ntbLYMCumT/rMb3zbErOKGjv+msJ
iMVv/fiHT4DumIy425AgjFNMeHZjw51LHTd994ch31t1Xh0RJ51nJvlMqyIghu6E1gFIlr7O+sHb
xo0n0q3pgV/phb0dOvNTzBlrf35Z3vWemWB6NtILIt4H1o3pWbpOeq9tMyQWHYQ/RREV2yKzLwGN
o2uhB+CWQfr+9EksrwdNGOe29+N3jUkQxDL102JzeGSuNddQB7Y1k6Nbou59JO6oPeLDaNTPMU+D
9yZIkCPCbmU4pOx8h4cnq4p/C73YJ83434F66TmKIh735GHepafmAT9SDMfCGZ/BC3mNFq+QeweI
giEHiln8W971Tv2r8xCulnbd5OrhzdHOoyNuCxEHZWWVTNG04lhgX6p0PJLtaDbdPLYrAvYQuXrx
3Oqafmxn7Zn+MHjtqXjvHFIv2AR+DTXjsJpAn/YLViNxWyir+gQBpigI/48ayUcrGXUQSXE5j5K5
d3oz8RCwXoaiLjFRhlN9iQvt7NUBnkobauuhSXzW5apJL4yuO5dVaxycPg9OkkK8nmF8y+dyLEuX
qpa3KmjMjnoomFgRNBxSmFpOnmQIQet10T4TOBnZON88fR6oucBhY8+c1u5DK3PBZpRuHm6F1/9I
Ip0V0fsSKmOerAvp3LSPjIgiSSoZvZAb4V8TbMgOe8S4siulblrdYkdI0irB5RtaR7NmJJjC5NeL
PDr5RXrSGUahVo3QjWOqRf9Wp643DfvHrfIYH8DkhZjeAuWOyka5Mycz3LRJ5a4ttCFkUoMntEM4
J6+yW2yAIfHVl/nKZJ7C/fFzdfQvnp1Qe5YjEwzsCA7zUifRhB/3S107OCHDrQwt2kSzKm/S17sE
ZuNuLLBM6yDgfIIgH18IfQNbm3WToHoTpSo+U19KTA5xzvZQmdtoCsUx6JK3bOC2tuWwC1vdPC+i
uhfShglhLhyrKn0rsuaXAoH0pGcJLZBKK+8CuZDSUcoDwYT87FQOpvbGfBaFEf2QjqC0p1qYMkTF
OUew2LCCxo/XVdsSeonqr8qgfWpRCb6hH71melQefc5UezMPcEXRHN0vvGItYxzdAkFoD9Us6FcT
qDC+jw3Ju+7HEA8vj09P8MYy4REDq1yxMidXHoGHPUb9ta74wK4f7CMMzxZUGEcazjcBK5w6x9AP
sn2tz5ymOSYI6bxmTJGctsJt/Y9hZCoJQ7W81sAwr8t7qV2s2cBjlstCCtruQYnGluA/6nFnsKN9
zW9iM5G03SSpFh70Iv3IoljcaPfYa1FOwVZY+JGHHplpSGb9ACt/b2DD8jA73ehjfGiZzO+VJ+5e
MagTTR3MIkNV/zRApK+Wl6js3O1j9gNBTEVb7GF6wJPFSBzOPqto9oeq2taPC7N/8FGIArRJptsE
9C8ar9SvltizA5Q36RhHmwbgcQFnof02dljuRdBZJM2006I+2BoQKeTVNIQHsMgafd6PRJ89tU8x
Zmzjtq43DWEQ4h84gsw42g5hwKgZBPVHK6bGQnSMGvfWYv75Ebgqg+rTbx4PEdy3JLEi8oeV+RmV
dGQr4THMxDbUK2z6vdVMzKPJSBAtUoRGoCAuQ4BNA81Lkdufg8iT7yjDidIzDs6t0AkXBn+A3XTX
cs/j+oacS2pbnqVd2Zuw5hRhS6e9LC+Rpv0ykEQ4khPiZ3FN22NsYr2LA6zc5XB1ATexAOYM41vs
k1riKH2TNCx9OgVKPWOLbFXtUN8ynrbcevJ9DfpQ4zwvj1YgLXbGYniSzGO2ocq5XTBXZvMN+dfr
kuE7LGAO27oYIMF5EzEKgFePeyzURLLKTSIC7J7muptbEqGRZweZ4fiuWa5XLUbk82RW5iFugOoM
44Srl5rsaGuufBYR7pXlUq8I0C2jf6Iw0i9xC8UDktJKNoPzgTfgSDOeLnCtNguhQVKHbAXy4DP9
K4PMNb+bquFnSvNuz69GNv6Tq+eI6IsrMXP6l672/f+55A8gHuCdIS8zmkScdYeMoWZl7yTnqan/
We7QEusVqsZAa6xImGHRhAOTSDzIEuVz3Xho+oPZBsdEadts9uosgAV6Xt0hj1/YAJiPxzqMYm3S
6PNIoHoGsz78MfLvUKD/0JTZDyG+FteP3HNSdV+GE0DfmE9NQ8j+lWXQmZmWV16SPgtfEFd3oja/
W5sMS2KZ/9e4lqbWpYsRNIvGQGrOABPyXcPXj2uTLFUSQ8+w8pwZg42erPo+e6sKGrKMxLKPo1P0
uzzQu89+zLdIjulbJIvsFbAC6CvcDxFtvod1Kkm78Px4MvLZ990NcBdMj7E40bxT/3tALek31Jkw
j+bADE19Jo43Omi5sBoTevXZ6xC00ZcIZ/93b86hJa8/xaZNMHoyPtyGw1nh+0yTdM0RHCvH3f9e
FjvDclkM1ruYR9zpYU3ueUa8MEYrfOsAW+/jumfHtzpnFxlss24CgmDhKUxGuZKSSWsLWIEImr9t
PFYMRjUxYC0rjJtqCFUPeBBbOgyHpCvjXW9A3p2XJD/K7XURJ9E2YhwXOYimAhkP1gHfZ1VvGNA2
URrMojJrxblKg3IvoSD+TOu3JijLXVmOGWJL/Kq7pfhrgjiQVNorvbAwVmC0opc/N6lEYCYCBTLB
RGCRtBB96BFDNXlqZhtCBOPdq3S2jYp8fgh59sCE2mJvZJZ473v/OWktHe9EUVLgRz45GBlCuXUL
a08Z8cQ4JWzfvQXvlFE609aO+nLvO5H1Vgc/K9lrf+E/fo/80W8C6zAnV1mvC8Bf78s7xtE2dDMw
XB9tox5W4SyhdA5rUGOp5yx3+le3ZYmws/TOrSowRCLShqPzo6l847BQrSIjf8bkoI4PHxlj0nc8
8eEZcIcNgdBQv6YUi6k2CuYn1Z1765zCpgu4NuAHsh9E2hHChtikZfIz6jtGnQZe/cNzG+/iEnJq
HEU+16lAU3Ie2S1NJ8ud3MOggct2Qh5IC3bnDgN7dWd2CH5r6gaXNP06qvQMThkurZA5R2GftNvF
syUgEu6Wd6HpZrsB8XQd1tOv3unGa+1l8T6IUpgKSYQk2jevQYXfTEmQRXRD3BPToYy9ykyw2wVC
BcBN/bnME/05NYCIsNiZQWvsJSHXtWS3OMY+A2qXBSge3d9d40ByRN9/yX3r6k7lH42hek8JI4Mw
/KY8LgWm79Ryg0PbWa/tlIhzFvU5CW++oJb55Q/yE39KC7mbWRHrKHWjl5iY1B6B/mzgKjwwXaem
wovvRmb3jIPNvhcyZe9Yv0HK2YeRMhYTIPMIBedimCZp/iftvQO5m/RHEHRYbsamPFWM/aXktkPU
HxoDrT397rQgxnMHAC8dR4jNdWStjJSQzgO14zHQp0iaO/yja2/1xnsm0mQjTeEeEc9zBjXk1noE
NMF8ya5CCscAsplM3z44XaNe6UDv0hRXlQH25jLYWXuPK4JlGiNUtjhTzHcRMzs4j34Q9mGa7FDd
ltqeBZ4iangVxd9hdhPl+vytuTl92s6lpWyKPVjF1zCT6VuWaTyYc4TmsfQ5nfG+tMTrLGGaUYCj
YmmJMzF3TWp/r2t1d+zi1vtwUrXFIa5+OSEWS8xt4ig6848g4YYCrFl3J/SajcHcwTOHqOjN4hfB
4Me7FhrpZ57FH1WejD+ntkmgNCTTq+VlctureBf03cntbQsoufnLxplCE7qNbqyY0a0L9JYC1in3
hVbCcCXMh4s779+iFIMDWJsfY4fpS2Oz22j+dGOfeKnHmlYCWebnPPRwB7tuv+9MO37NIAdQOVwN
BpSslc+oi7AQPxdb/aNPoKpKI3LYYw3u8nz3fxg7s6Y2smwL/5WOes++OQ8Rt/pBs5AAAQZsXjKw
jXOe5/z19ztHtGVTHV03oiIrR4GRlHnO3mt9y53GGwqK2QYFONm1nYudIG6IbZnHajl6rXOyQRov
0wl6TZVhssxQ/18bSm3epfX8Xb4Xxc/9A606LHERHYCAAGaZVoEe8RDFA6Q+bTgatv9qthAZU981
blQdX5Gq4T/OLESMud1T4ePTsWLUia6VBI6e8i56FcDNBr3CCI3u55io5WWc4ZIybRwKI4jhtRnq
z0qoUT6Kajs8QtRwx+mzRdRX3xfDrm/beFvqOhEC6M5uOipBcZndVGPUrgcTjvEkHhZGRqkUXTaZ
LpGu78defw1T0OJ6xdcTZWD+GRrxDGb+WbNaE+AuIaeD1eZPgTdj4KV8hXMnL+415MuLJNXHq74A
VWaUeXOM/ewu9pv6NDVVdXS6rFkpCHFXSpW668QbrSuDifdyjHwo0BTPt7VjOuvSa9A32PazVrn1
kWJJcxz1Mt3QnSe32HuTzhVD2FcyIGsLPj7+AeOqj8lvS8Jfui4sYzpVsfGEBra8U1PyzHTd+2YZ
xB76AbpDWQe5lEV6XdmUqnKcrZL65GhsU63SqEdSMFJ6cITYlUUfI0Wp7gTls4eLMabQ1aiu8cis
FUqgazJbg9ezzIps3smSfBAjuo3hUQZMByIxWkyL2txP/jgs3cIeN8XccxsVlU0iGrql7ha4dqL0
pIRO+AUgkTkkRN8ozftKkq9VLQmeYqXtbkNcgHgCO2Z/iN4IUl5oFJDu4qn94rmivOUh2Qz82D2e
R+WoXUVIh1Msoso0AEZZw8amjbEZwyJ9aBilekZwU4ocd7IRymM9z4xUxaZGftNupru9cvZgjqoc
WmtKlOro6wgiCRHuttD+60/08Wl+ZmbxZij3Ew/75dmPc74XmRH3udjw1WOfZtmqBAP9yfCLT05C
qwFpyYvjhgzqEqo0VYVook/KB/mnQQK3RpC3597Z3PXU5EiPSp/o3hmPsyGs2n3HB06JhI6m7bbc
rNA8k0vyqeHdWTuK7W4IKcDfC+r+GBHAbnphfpKWCaYk/i6ZsQMnRoS2OM57BEe59aC01j5t+vGW
vEPrgYwXh/6ziki6AarSYl44FbmJxobqsEo/fz9l0XRiWO+s2t7ysCq1MGd43m0dx6XTb+Pnr4du
uju3znx8uaugqMfrNqX4heqh3jL2sDeMu6e1NFmAi3nf7Nq5e5xPMuBNS1HOxTP9h1BkvsRBnghn
OV6hDB0EHjbqGuTNH13bzOBQYqsKyoB5JAeWmdT1Im2qlm4UMRgVlV7EVsYiwmh3iA0M8aRJnyHT
DeXAm0G6n1R94N/tk+Pp6w5qnJQGWBM4cOrN+MVww2urn4zvPHSvyX1ZmU5hHKVX0q/IIq1n98ao
8Rzm+QQ0Aebe5NC8J0bXvVdUpm+lxd2xC/bZeVYdoDxyDdviBxZX5hDGdyr+GwT2ar/OMxPhE82n
p/NajHxJ3t41vU4WZVAgnkxr+z5hwH9mNsvfIyXmYEWNa+4j3rtKG6wDvbV63wbVp6JQ1wNaVUKu
7HnF3S76Xs49LuOqH64corUpenrcMPrisw69dZ21NHZllZoR5Or89+lckxAp8eTR4gDZEE+Tq1Hz
N7VWNU8zQtC9W48Nw3BLX0YDULRYr9a2FfhvdaXfl6rzKSin6pPppd+JmUpesUR9H8YKKIE2fFHs
7Iqnm/kcT6TX0mqkJz+G8TJ04hXkhfSuN0KK2JOHSacd1W1e2Bb0JwLoBCDcT8b0tkcNiNsWPoXG
M2tDtsiPQaQhe2Ft7rzGg90TZyd9nBHyM8M+V83UIO/4sEcm1Aq/fw6YjSOPvD8bXt3uVBpuugjt
OX1iOs1fLs/r2w6c4k6PBWMFnJvCwPuh8vz6KiBcfFEJCZ/cF/RvTkHGUWM5T2qVmhs6fU8BljMc
eZXx7OkkyKu6Eh81GZZVJRky0Ah2SYRsb2WJphDU0ml3vrcQax1fS8y+y/x7i3v/EBTuuBAP62/D
8MXvAgZ200z8wJIZygz6oET7kuk9lVot0R9Gh+p9kg4OmYIU4SMAYdDZ8RioAnLPzAbhovhbghq7
ddGqHPqyCddqMegvfewsui4ttsyGUdoLgr5jw48ZfaPfGfIxgZ3MKALjfsoKdWn4fbIP6gd89Maj
H8ArSuhRr7AgOds6iJnVR1NyNF3+rVrudHdmPdBDMsvrOc2VlV8OuJc0N52uzqs+zeI15TpopsAL
66j+jhoNfFGVb1tgq3jO6dWKe6aqTx22kRunK9Wbilb+diDA43j+Aw4Oon4nRnhZoBM+O4OsqjnW
tmGuS7GQOPYBfo1q7DwqMfsPAvxEV/P1Wec4h9NNpiTI5j1Y/5deUkvHg3AwOjnC8pR1I+nCDFIR
+9O465r7zIiZOZVut0hJAjqcfzPQrwtfSJCk76YJZ3C5odqvXFm8TlXIPeT37YYwdRYBuO2jaabB
LqGXeV6TEyHcLg0j4rK5C91QO+gMLqF/g/mV9zYvR6IVhpMoW5ZXMpjAV8FTBQEUrVjLUFtUPaVc
G1rXHPoBMOo5WzBjsr76CPk8nqaPfTl8BqcHXz0PnLUs88n7Tu/rzaoana+zhVWktzrr3ijSdOkm
Bc8607iJYlVdqjYdpMLAtKAhE2pwYYB4nct7IzMA42kCTeFPSrDMPeO7ClvsKguSdhVnTbRNjbqh
fpg0x5SQYObZwFAjXfOXvLhy02ANZmzNLJ/iwkEp7OxNrORkU7xNSXvgmZTLPb8fUiDUyXPkyZS/
aPuSe15oNn+QObdPQZhS0aQrvkbG2XB7wPJuFMp4xNuCNIsi1Bc+Uth+gbDdem7s3FITK+lpOMoX
0vEYjF0M8HLNEab42Fm7xa2rkOwWU2a8tQSsFqV+czSg5j6iBgyJD+3Da7xS/qHNixef+fJBLuJI
JzIMPRDxp+a+D0vMW5Vv7nHCUItsGbnXSBYeEweEVGtzr1dIGbuWmyCPPvsjPM11bTN8I2Q3/2LG
Pvos5JOTqvj7VMhGcGh2iykG7GYOg3EsdcQecW0O27QDheMJxX+T9U9pl3n39RDVq0xt3J3Td8/x
XI5XiebGlEtU9R5SH3lzFM31cW3XpLhSgU2v+EAmMNtqEgss9BcUatddS86CrCY7Tgx2As84n0eg
iFCxDdLADD7A5ZLQL5rxem9m1KP9l8noSdBDs2wsK4ob274uf3g45F4mZcCyTTLx2Wba2VpAs5eC
Gmo1ZwW8qfqC7uqHn/K7DOlwr9YwmMMBkwc2TBjt2MeqKHscxYbSs1ueEAxWfF67nKqW3XhrNPm4
wm5VPWMmXknMt9fq9jqtxxRmUFpTvhtWgUYdF6fAAIGFnEyyDqiB23A/srznDv2X7c4s1w9NpuuP
XXKrdF63cozWONXOBLMgnL8Vk8r9olTUk5MUzZUCkWkD3AmiH43h3agO6aJrRIRj3RFRpVGW7srr
VA1nkacbrIuOQS4w0vhZrZxqQfDQdB1VWfwcRmQnG7SCXL2t0MYWV5UXJM8l4ZUAzwDIyLP8Kv/a
+W6+LQdITaZHJKgmHiBy0frBp5JPziFI+vddpdHeE5bnH1JvZpYZmsEdTozkKM9PHFwPZ29YG/Jx
JA+weyALGAhNS/6IPiPuT4Yb27Z6hDrw5DOXriTjnmRlin0MCF+GOgVlUo8AB7H20h+nbJdQ9KHF
ie5wqOph2du4jiAh9Q9Fg4ZHtxq+KmO9kdIPuWhjNzu5Bo7BOEumTd69njuOQ9iHi6ls3e+QqEwq
yW9VjM6LP9XwqUKDuxhUPdopI/oSTyyUwSDv1Qoox+CcSnKGDOWk3UaZ4ex1apLEAKLlGLreeUlm
ktNAozzV+jhS0O21dYYb+0qt4P4jXRMaOSd20P3Z9oFgaapG7eAt5SbWPSI4skkHo+TVmyJO58OY
UhREfVzQxLCbL0rZzbwN8Yox8F3hxsPJi3O63BGVGBBUJIlzJ6r1HFMmCVtyeNmYeriOQ+JyzFYf
jnItlJs2jwa9z+6onlv3GjkiZpBuW+++qVSDSQyL3ijng11duTR7lpVRMLcxRHorjum7BL/rtg6D
AelXoX2Z+pM+2+5LbM10Xuy7FqDRtUN3HwMNxp/FUCfhRu5UwjrcTgqi3qSsSEFHdF7V8bxQvTTf
6EY6Loa2Ka4yc8KSnHrM9s3rqOy1Ffp9ujqmIcBCwik2jLSKmoWOCOxLorjOriDzfhmVdkJeUWfO
6x4rf2Vyy2yzzL4vCBPfhHVlXDW+P13beo1bMDbmJ+hir7qpKG+NyXvkUPiFnP5Npwo6FTnWYhz3
z14BcGLIvNuxs0e8m6KZHXiwP0Zn32LXXWiCWT462rQvBQohbi26rXRSprpktkyb/0YhKYgaL3x+
3SF31Rji5mpygGxSKpqWdt+mV1HjQFYf0nVCoeLBMJt8G5TgwpmtfdWiBD9CR4GtzSbjai7N5nSu
DJW6vejnGVQEJB3sb4SytWKTAExv5aSFsW0D0tl1va8OuJv564GW3WEhVXcAStVNU2jhKo2oVfu2
mZ9AsUZwb6A5mUlfv0a5tbcG/H4dHaxtkZf5dhqCcY82yz6pUxMte82uvsdgGescZZmXekfYT3AN
x6jY491zt2o+WQetvRcG+dd6Uv3VjGbgMKqIqSZ93jcO0iw1oT1HFlzUlZgtnLF90IPg1siN8QtP
qal20TWLSTPCwvoKLyFeejfwbitD5x8u1lrH/Jb14Otn+yiMgE9w6Q9hF7p3gB6sR0pUQYFjCSdZ
TU3O15fpQJRl3vX5JtDs6DrR9Gmvw+WARzpNW63ri4VsRaOPMo4DQpozmJ7QqM0wBsXtSF5PFN7L
MGD6ZIy+/X6lWFGF6aAPPsmFimAW5+WD3HBwwuHh0cxNUInuYgY/zil6bRMk+rQwpaGZ0jctBVSk
61/dtjrztY5JNdEhxhe7joznutSKnUJfmycxmwZF+GVieeohrvwjrH8HZS3SWZ6NsIGqfaBMlGXM
r/KhDP9XPVbqlC8mZerOAsOuF5ZC7MoLW3hipRV2mir/kHMLUEX0B1jXp6TyzNuxn6td77TpWgkc
fym790riWAcnRpEi/2S6TcKJ2YQrzxzJVpgD4VKvjvV0K+OScfIY18VYHeQWEyMArRLHdB7XOkZt
EibHVRNZ4xj6kmIjjet2jyiX0L4vmaK/yK5kKLSjqYL5AmorRsnSMLdd3lGNFU/lFFuhnWYPNeSy
ZlaJewTDvPEz76abTO849XG8m1y32eeaUq0qvadVTRWpqsrgubcJEYpMMIVkErr3RPCupeMpMoJN
17fldZNGJ2UenV2sqKCq/KZdmfpMsyrUbB4CdvHjvAnjRTTciYTIC+8G0CPy1s5Alhl21vY8pCm0
/kEWuuEkuktCUfpzoZvgYf4hc0SVnarOYNTZDZ2gLVDzuxKfDPNi/pGUCYmSzY8xCq+jAhWM+q1Y
dan/Hn2xoLPubo20eeo9n86FE+Mc9swAylpVfmm0gXlnnty2esNcI62DA2U2/FjGrKygMyxTl9jB
UUwzspSQtGLKDKpJ1LRdaMu3tRVXu6lVum3jFJBwk/wUtWa+KJ3J3GEcerRd0ZhW2pAMA9i6GkLk
GjNaHtGenbq0NBdGC1ECdYDoUHezv4JkVNZ0vbLGfT6LwaYoTNdhNdqLYAj2sgegtagKcW4hINLm
QlvnSoqccDCvxRRAKdTyW+Qq94Hd+q+a/8RE5hpZT/zd0ttX/MHxY+pEwZbGUrQ6P9K8GYh43zDM
apiofuNLdQpxaT7xulftPBTLvnLqx3Qa4DSotf1m4ph08NPN9DdXOc9CPFztVB/kooc2f14jzvGB
EuO8LZgnWNcuMOqjV1gUzr1IpKYIB0g59E8dH5CdnO5aSWlukhC8K3+WH3gOtJNZdDHeL9c5TLbx
HOuBdTR1kAPmrFfojYZ34D7BCURmMgQ9/1lQOVDO1wrvVi4Q+vhbzILDIhv9933ywOSkmGYRZiy7
cHjhzoN+3anyQ5KPwY2c7BYOClbNwmQ7RCvZOxr1xLqLUgzHQhxepcNTE2omOmqPsqJnGwe5pnbW
pwkOS70mvcI9JEXkLPHVas96Gr61ICTfmL0ucZSscmsecS9iTYotFI0o9weArsLq7EdWspQ/0+hA
RjYpGCB++rrraZ/keeSgLYBafC7tdBPJJGGavRTCFctcAHtN3uiHKhthW4QZoJE5O+AvIlpYrnIn
o/OlXsGzNa57WDHUYpqjlIdVbj4xLzLHNWmtgDCdxAahGE6Cmetg7mrG9chUxoQJN0B1FotGDw8N
Xv4DDcaQeKW2zTfYgKgPdobCO5WS2IzlccqczQBU8sYJu/YKDjV19aq/mcSuUADMA+6aq3Y2iFys
AYko9bGK+unYiEXfpWJhNYuKpK71aE01TzsaDLlpvZqaUiwKladtEMFvVInLORTNzENH4UslM7kj
FcEv07qTnpn9gRYcvV5R0ImSzl+qNdqshHLGA8ycRSTuIhjCgiMyideAoJKN3LrsV7SRzAPNWSDR
wQ1XumK6NRmAdMvERe9L00Ghbv5tJP47KWvnW89KGLMHR7nFoyyDdHhq9Sy7V5zgTgqDar9viBFm
JIM2ISO+pP6sIj2ibPxtBFSydKmS36j5DNSGb7vRm4W+QOJXrkcvQIYj3rU2nrwFESSEGhaZdQtl
mqapaInqqCSXTU/WvaTmKXFi0URbgvclDScfmFFWJOmFjjGh2NCeCzRCi9IuMfni/4IzXgGA1pAX
BB0TDnumGlPRrzsMHtNAT8tXY2YU19rgNvexRmOTz/+esq0ATmu0/6mPPhYe9zo/KlGZddzwIL4o
N7nTX9NG8J9G5r7EY/ojkv1oIzXi7lTfBylFFikwtId8n4ONL73xMwxGfwWZ9nvgKtVVIoA7QNcp
6U058CqXXEJPU7JrW1GOJQ2Kh8oJXytNc89bmoogw8WaTpGMg0kYjddIu57kllz0SOSsmURdueVk
GsDgHAi2FcHVStPxrhyrHxql6zgm4IIyCClhFBpVcPZ573jXoYIgrGLE/8J4eFmKeIhMGVgQK4Mc
QdEWlY8WfUlKO4mpOXVLM/Fp/BKQYWozGb6O1W10aGf6vGVUlvK5tsxD5XwZDMwwq1hw81trsKlL
Cv5aTP+BGxadvSxH0aVad/PsqnvT9J6xlqbY40gBYOg5XLdu9hndunuF/yrbGPRbF+PYB1tbZMW7
VVaf5nasT12v/l3SnfMXtKHp6h4gCsc0VfIPPwZaRaOmU8jgw6JXEylVYblv4JRd1+g2T6nzGIme
ykwX4KD36TLOk88R3PGDO7n2dZ75xiLTvN0gAlbkTb8E973DrGcQ0cm+TknB1Nc3hU+WemBRMZVr
hTnSX0EHe3ZkjcREnh1aiIhmUH3Ie7vRyTBRYVA0ByXe6kqPJQx5NmSNYVWa5gJVd/m1LzI609NI
vzcvOmr4CJFisZhEMJ/jJs4VgKxf9MS+TRXHignYxZJDK8uNY57dyJ86mA+Ua0tGiMKX1ga0sai6
GaesBVzVOOj6Y/MEsztZM5Ewz/iiZPTtBbz4fF2iAWugR3zR7aqEPexPn1BHrNohM9ZNWKrbFlKM
DNz9n99ygpp//S/b34pyqulmth82//WpyPjvf8U1P8/5/Yp/XUff6qIpfrT/9aztW3Hzmr01H0/6
7ZX56e+/3eq1ff1tY414up3ucB5P929Nl7bytwjeCnHm//fgP97kq3yayrc///hWdFAheTXct/kf
74f23//8QxfZnP/z6+u/HxT/gD//eMyj9u37Px7a1/at+ct1b69N++cfhJP8E+YqmVqe6cHkE1+K
4U0cAe35T9RLjkc4ANHYpNP88Q8s8W345x+O9k/aQo5hG7qr6VzRFIiNuMT9JxFHoIA8TXcgUujO
H//+5cCxT0GRn981/hjv27+GPxna7wlz6Ax4ddWzNUN3bM8ApfnHbwlzKTw7kOSJ9UZx49rKVeNx
rFJ9VYazt5Uz+sGs9FWGIWMrj6qkkZ+PSkCPPJqmyfvR/3StfCl58n+6VvNeo6AIV0FfVge54BHK
h/qy7Y0T5jOx+LAPGAYSoPNOpTnaeTtCMscne1lchJJyHz515QDN0qs84xl5IHnBthfAEWaT+xG9
xCF0tnypzGeYBN+TvB1uiYFkbBiuC6emXiMiD60SkVqrec89vjbLi9vWp+k8m6vLlFGuyWkk9g7C
Ry7bia8ZVz0tygSa0Rod1YTv3MAgKy0TI6CkaiM9E3IbUcGtAs/va5lETNRik0nOHML9F4sQFNwS
aIS5/HBAbsqFHdXFMQG90izkarnzhGdYHkvHEZFOOIJeJiB2Mxq0euOGBAiQs+5NKNYA8oyL2mOg
XSLgaozmyVNxthFLmWxhmhWLkTH9TS8WEpuDuWbCWgAqtG0HPCNoC7jRlVXgbY22Ba/QzjcB8tsH
rSAEScensqFeKYjoVDyCsnmssgyxcahaPeJ5qkNUVqU0rRNtJ/4d/S6PCBOW++RCfFcACcTBWeVt
z3pw/98uki+E7mxn1EWxp37272fB+dnw07IrHbylIFNdDsh9vVk+vr/nyICmuN8x8E1va+TeMOII
eWpMW1sSLBM+jA3T3n5oSNDVhxb/S2scNI1QntIZ+p2rVdGNNcbkd5Nsfa+PkMgtUr6eE3S4i2H0
UHXmFdFqOs+beGhigGGspT/XGvIRz/sua5SR9F2chvZaA8u41Jg0b4m7wc4tt4e8twCmeaDs0WMS
ORziPm+G8AEoUI5CpK92QAHce6SZAH2lnnwc1m0VZi+tj9Y7NJXo2mp1/xgYibny2wmpU4ea/9z9
N1RwQNROik1JJCKsZdSYqtAnSZFSRUVqgXGsJGuBA5SzsALJwxRxrIVbld8coXD005ezlFpO8MUm
mkMaCkQrKVdGV7zw9eQf9HNTlgCaea8ZzGxmq4VuJAngcZ6CNGqTol0bA74eufN8PG5AW5ZZuHMy
K1rjj7eXXU+I9dZSvhEYP9JcAhFEavyS/lc6P/Ups2K1igKs1hhE0oXGBAmOQjKdJLRSLnIUI6MX
/bqH/EM0pvW8BRo7ncZ0XI6mPm0xVlO79hm261OdfYPhsRvjbny2mpqArAo7ARQ2ueCu5x8sUY6S
myA4uJlctnkDb0n2iBYOWmsyp7TsGlGAs+JxM38OUOpIcX0YIeebreg5g4mzVsmOPWKwA2nkee+n
ggI8xqCOnn95FP6Hp4v2ARhtgonydNOzGEDbNg+sjzHB6OKjLrRD9y2xI/wKXkLhRfdILlBKu7hq
E51tufpx++Opv2z/ZfXjtc00M+BC5EOlfFYfuyq4r6xpvM2iKH4soFCSWLH0i8lfS2uZXGj2bHIP
A6KQp+15f0b1lGQR8UlwxRWjUvuEznDe5bKfV1z2n8Hl8oq//xlVXgN4HnLw5cwjmJfhfNDxTPl2
GK/oJZavdJzQ5hnBU+YpzAtcokqC2i1f+0MbCcBPBgqnjQp3Z6fUahQF5A2zEWQqDyQC5yfFbq37
LOyuA3g1nyfLggNr2+Zac9ruc94jSMhqIpkyQmV3deBoS63WMvIpp/Cl93FIZ6o6HvvcnR6ypDo5
Yn/jEjqqZjPMisjKn+dOBYbA/s6LHUyTsb4lbyR80drbYRqdz/4ErLzviD2Qu4MeiQrstMfAc1ti
IuZk5cOweTH0+O/Q4O7vyZZ8+hzH4I5nGnS4bI2P4u9jGxiWYHBVO/oea4lBuA2Prhju2guxNTaW
UJ0xA3T1+252eZSjzEW+jIYsaBsYDZNxHwbK88QXdoMLLl5NKd092fXIhL1Prsl9CHJOST4Huw/7
5RnnZok873KYwIQTGDr+4qKJctl/+RFqg+oz7O4cnLvE2XTDEaOmBf7AjddZMQefWzu+dYRzxvKt
U2Wb6rM8VQ/N91P7Wf/lVMmAKhTjhHhUe0aRUKy1kp5HHbYBLR/FxA6dn9xu2POV3AyxiWpGrKHc
xWceEMd7Xvv96MfzlDHajEnBFb+fVwAzvdLrzly6AuQksTSXhVdq+9iA13LZJdcu5yZ+qQJA5VLb
IlpvzPxdlExk4VxOuVwr91lFfqsP6biTl15e7uNlmQdiORGYzSLZEKk3feLhGS81V6s/U6eLqGi6
w9cADj94PHwlcdIuIkI5iaaMAB1bXn2vRVnN9C5/1GAlIQOF4fdza5Z1pah6pMkY30rZkDgmt3Se
VJcz/1/XzeIn/HyVy88L+Aly6+exy88Txy5bP38zi6byPiEqTqgSwmtQhUjfLR2jq2MG13KfXLss
EnkgSBGCa+P7ef/pZHx3/t8EIjgOX9QL5N9k7mQYpsv8xNZMT0x6fv8ij9gH9bA2lO9IbvAc1O6d
68TxNemgeNrFN5ohwbcuN9w7hj4gMn/ud9nf/Nzfz3gUpOdDnE82jvfL+XI/uXPfUv8VA9m91wJV
WfDl1s74MfkhkiAyuU+dsfzFEaoaL2yAT18Oy3Pkp1CuyRN5OuJ0E6m5C7nz/OK4evMl8TYgjqTY
Lk3Q2fRefpBiu6yASheqBvV5MUZWcxdioRaftwqxy/ADau5jVhwi62VGyoqJ2zoQbtxAcRlKyudY
JzD4k5Zijy/U2+P15Qzb+u5DSuhde0/hAd2vZjPIumyXxt+MBqzfk6XluygmuzooNN0jYebDu1h2
U4EXyXC/K0GqIXQDtaiv5cSw0FDi6MonuZEAeLBK5VMZ2cVDNL32mXPwmzi4tm0Ca5c/N0tf5ReO
kWDIo55Q23sIOFWeN9Zc6UJlHOyaUtWPllgzxD65Jvddjhalr2Ce+vd5ck24azX6TsfBAejrmPoI
LhGZtyxJyoU8UHTeeC5Tyn3ylJmH7FIeeAfOiusQz72/zOVEL6FI+99HXPZfvymO6TI/1D3Tckl5
+RDuElh9pKhjaOB0adEICfY94ov3BTwYPqlyW8KSUDWvaT01V5ddlcgYSiORpEOCwY3k8sMEX8RG
2FxDiTBv0CK+749iM117k0Zsz+8H5FWjR+xVrUfrtvOUVhh+nPRGLfp4FenwecdI20sTQDOSbSGd
AGJ/YdrT7nwumbrJLdnBB9n7wE3nnRwnOggH96ORTEQfcEx2X34eQy+uP5rmgC44ndaFrlT7Zijj
g1yLh+l9jfiX97XL0ctaMDjxIdGbevvf3xtsRH+5jbl4gVDwiLwSwzPV329jeAL8FPtm/T1p87kx
14ggNpLpnbrVqVTGfi+3zrsk+rvOBW3AINntjAK/HI+TaLqiybafcljFUFasnj5Q8cvLyAPygsgm
QbUt6AX5Jf6euJiVL5ae34PO0GAgHEEFO/w/ME6jnlcvAwTgZdrmKr7jeVznBZEAVanGe/CV1d61
Q9jFPDTX2hDX8F2ABMEHDV7EK2L3UsUrmn6Q3IPsqLemUhqLVjQUTZVmGWFwnyOACOtZcYYrkOn+
SZ6B7nu4SWMcD638uIr+/Gh24NrlZ3aopnIB2yLdyPa9PHI5sdBJ4SNqkdDuwWjuPNIR02oEei2Q
f/rQ6asIVepG7vt5RksYJ9I5/172ya05RHpDfsNKitnkvgjd1YY4SjqPcsYZ/NzOmandyRPlPgWn
xmoWajF54PJaZyWcyOrUGqW9Mgnjks5xCcSVaw7CphvyfFCHVMH6w355hjworpSnXi6yxJW1uPLn
y8oz5H55GuCE88vKXR8u//1lG6/4m2e2+5cPu6UTB2pZrm3Z3PI/xrK3NmgHYPr+N0IQVprmIP3p
zr1Gpum25mYHuVlBNEY3E8+rYmZOuMCk8X5ErskTYzd06M2Kqwnp5KRRnCSPX06XZ8pN+ZJuad2m
upFtImSfN5H0L7eIom5KLF3smQdCOBK52yljHx+iOtIBoM6/uBynatstHIc0+1kDyH0+/P4qGlWk
RV1n1roI1mh88Gf3SgeSPQZ2s5KrctEoQI6xL8gN6Hz18ZeTL6dN4ggJM95BSddRWfJyctd51Ych
D1/O8DdSctvgxtiUjNkXUnx7EeRaVBZGyEMkVLmDcyzVqd4Drwzf911ODL32/RXkPq+EefU3tzvz
97QonveIbUymX8z/uUMZ7ofbHd6y2PLKVvmaNMm6pXYhXMxuBde+G1fyGXF5lri9N964L3JHJA3P
8pmC0qIiTXp+P1/uk1fO0Uy40jfuJOJVRXrM+bV+f/3zD41i54fDWy7FBZk0ITn3oWpWp/OYQQwc
mIJf9gRulpzK+Gh2xLjzvtxJtJCHN3rVmAWRA75nAS7FvG9XevULeEhcYPrcB+QFVFy5gBYTXGMs
08KuA90XC4TlFju5GWQVnb8UHZOU2of+v4/KyvvlqKy8y6OqOPnDtVqi5o9FBjeMrvYPf9KzU6ji
kJILJei/z2Wi7eWWPEieX7+P9fpHpjX5CfLYvBo92AZIMgpcIzH0ll6MHOOextWkT9YtqL6OdHCr
XIMiDV4aRyEVJDQ+z2hVgqAqtv7YhRgcUEDL/rGWkL0atMqt3DVGxHGEahmuEBzzjOsGfe21Xb4J
lQgZgdBnVKbnQlFgrbQCovwwpuwvB8YEL3IFW12edtkvX6RrgYFdDlArJGhCVRhsRL45H/q6orqR
MJqLy+KkKvY32WOfMDhuHDJCtrbwuZMmc2t37nCfhOHf3Agdeji/TV6oiql0O01Lc2jbGLbowPwS
CobLB7lPNY9fx5pKP2lQo0JaoDla14zT7s48fgcrudGH3kFaGCjbNjuQ18NSbspFX36ygY7fyw09
4nNjOkDb5Gao5eAYYxq+AlDaCUEwIssfSVp19FEVUMRV+V61miZlXQwDpm1R1zrXqlLXCzdhn4re
77/PM6SOy+v8NWDSFQogOQjLPEbKSZmqKznuKn7f9CYvW7VOuaHtZV0bafEgi/tyUSYZEYt1eSO3
fPgnhJ449vrcDYhr+3J+oU3GEt+reQV+CfypWMvs0f1UIfSQrl2535wS84q4FNIW3fLjfmMgpGwC
H7AcNDXw/24kZ4muGENGumuiJ2hCTLEd0wYPC6jZMKlv/v6eupXeQHyzi6/NRI5c7vvY0TKwG+ME
LkkaiaQ7UK4VSd7s7bq5YT7XWFfyZLGZDT6CU89AWJc6114RZbvS88KrVhmyaydG3uHkGYojt/MW
NYa/VycbD0lH0CgZFu7C6RP9uzORrZur1o1OTfCaIn5Ohcud6CsxIqlm1SWML6XRjpxt4WGe6iDQ
LMJeT6I3nc7mKkcStETiABX158IWCi0p07rs63OilbUxWDg09ckq94P2HnrJPvfrXaajQjaI9V1N
pYlSFhzHc2u7R1/3ynu0OsN9jOWDW2DyVDq3/0fZeS03jjTd9okQAW9u6a0oUaLcDaLVBt57PP2/
UOxpajRz5otzg0AZsNUSAVRl5l7bssaIch0O4kwc7LFE/xy2NaU6sbIRfaXTkiFSPeTAYttM4ukJ
zap7JemITbTYh//bvvvP3Ou0SYJkSvkSuHu9rXJv2N8OY5sP+yRONkkCqkvTPHyLbqPXtuWTsDLd
cWuEFIOMFEE1aVIctaklumreOnu57kHH0cUz5nd/m8kBDswyJe5/+sQUcjjvSjNU644Yb/kRagiw
uro3gQuabL/ywXtLqPtFXBQMe8oN0xelhPc29Weum20HPwyXROb8Ny1DPZ2YinOixs58UPT6guux
/2YQIFmhznbXqQTWJVMHf+xmeIwquK70HdxtisgvdbYSgScdesTUEPEjHaHVn0Y8TcOg6zbNg3EQ
Ov7yv1cLmvz3ypDpluLZaKmmZausHExzuuU+PSZ7rcOBChr4R+Jzv1i6DGBjOmBtBKVwiOvZrU/3
McWaqQTCr3PQncsH7jzjz1Vi7pemmG9MRb9xwn/JKupHXxqHXdg6BEanw2DIc+pl+rtblxlUeKEX
aropcGK+TvM1M1qZSITmok/roF0bhVNA+bAp9MHTcKv0hQM9S5KXppaT0Z2a+aiXm6jGHkc0w2Hy
2gURNxPNxjaUUyvrR9HCzC97QkQtGuKAIGjjhqF17znB91BO0j2SV2/T6D34sakKFoPs6uFLn9BA
Rn+fd+uTDDLX11zbl+uozh32RoesaZS8twZe/3PVAv5QVJ9XyuC5R3NEyRfjBvEmgxqSlcb88fep
kcXbR5+mGkXbLgKAj2u79C0yL61/Z0+HQiacK0Pb94PYvzONAq9EMSrand3fsQ3UtxJeHRQ1TnOc
1vDvwNFPrjZDuvx0XSGp1jq2qQMofD8+aWP9jn+E/ByaLNNwy4jnookWQV9jMZEuRbNSY8iVVCav
r5Nj5BNq3JYgbLgWzN+rZfjNyfRK5dmPKqTNxs/GbUgmGprxOBhFcMxN5VW8xUQXuTkY/ElwsjLH
OniRfr4WtYsNmZKM8ixXiCXddmq3bZkYVYHzrb7s1yRXzra9EthAi1yePnUzhMCv9a3fywmacZuM
4IDocjp4k+mJaI5ZlPG0cxa3LnEmpokZoikOcm1VeyiQ1ZqsO9BaqvvWqmtpS2QMwauZZcMswAPh
CPbVfcb7wp/QHrJruPvRTVMKoWiqTqIvLFNOtqKZ1em+BTt5Dsvwza3Mb5EyWMjF3H7n+FlyQeG6
F8JU0Y9urN+pOh4o/9JvEVPfBRKAJ5EO7U0nWoqmyImKbKgYuKVNb33NCDxvlLdSRXmrK/sZhKUI
hcnUvB2cP01XNpKZUejBWox6xD6G62zE3uFxxOowL7Rj6ITFEo1pin5Xs48923AKs7vijcDBiD+k
ibsikclL3lChOEkQ9EjS11jU4mQ1VeEXKooe3uyPtu4718uFUuHL5Qn4JdHPUklfgsY9BIUtfSp/
0DLYjWFiaTtRDcFKQDlVWIeJ1oBTKAj2Ce3beNHJai6BsOdlV87mgGTjgtrLcimEYqLPMBUyGNYF
dT8uvrdpqfEadex8Zn4uOQ/6cB4J7mVzxUHVHKlagM0Tom7ZKdxpEL0RpRDt//KtVoS78OdFl8oW
nhIpVAeaYRrsKv/+hrASKS1AeeTvuavjrcf6ay8LJoAWUCM7u54LPm5rQYpRfQzFDTF0nSCGrofS
yBGS41lF8rNYt2BProFopOHF2uY7uBRbLnfCMmYSPqBiQ2a22e/RsE2yB8BhqDIpbxD1DOKsqZpL
aTXB9tZ/K4Xo/hoU80VNxG2aI3eXcKzOGaD2MY2CSxT2VPcn46uqxNxTQSIR4iqHV6cbe5izvX8X
Od11GmYy7THpJdDLU5KM1QUePQYm2rcsxG0l9CWjcZv8ZTn1pXn7ZN5TgFqmf+j2oWrfHmottE9O
X9+JvGQSdA+KFHUvemkUSz2M6wM6W+cgeYO/lKQweZ0MrIOKAH8jAsSpV3tnl3fpTMnr4qRj9PTY
qfKOtza8/8pINtUALk00xTSKtjvcLVrA9u5QENbuk/vbdxlfsUub9zL29dOXGXVQv9ES9rhiijgI
caRvZpemg2F867/NFZ95vWkkY1KK83lhBsKmGv1yziY1OhOJVhZ9ZTjLfHJwEAc1Cd5H1Ht70XI7
bHrd6FU0xDU+moitVjuov6dr/u1z+hSf8v9eYiGl+rJrUSkmdIjKUGSkTWG5L7uWqI+qxPWz/L2G
irYjLufD0aNqmkIlSANsPhYG6vIK5w46/234CrbPjbeq0vO92GjWzqkxPZiH064zKssKfavtr0VT
6hvlKLv9+brJjSL5Z5FZ3qEtbQNzKPSwbt+jcwgRCCy0Is8WXTmYmyJsXgK2PpS++hTwTEI+Q++o
sW9G7cXGQg05Cn1CuhEOknLApmotWuOgQyBwR2qbOjAP5yHLKqgorqM/2P4IgpufMVGJPMiR6S/F
btnN8AQgkT038fS87p1LPSaBk8bZVlxQWKa9g2PPV2y6XtFijDlgqq5jHTflfBIqsFq6MyeiLup/
OImKD3Xda3D+8O0mNRdiCJ3hu5PbSIKmKn3M5PwNaFogV32PQY1VtYuR4M7Zw6Ni0U9n4dSXubZ6
lMSy3YoUh3dkQCo99u+F35Lmq/h/T/kl0c+m7160xgBGpB86e9uMrPtRat/Eo6PKvHHV5tLEjuk8
5OmhufVT96GG2nsUJWu1mkZb3wHpaQpOx3SQ0AhCsq2Oous2Q5S8iav+fIaYEXj9gL8clT2356J4
2KlK5R9r98eXbtG0WmxpCVWJxu2RKZ6PYsxtftweluKs0I9tZZfm3XR/53YYHWBDgS2mc2OGRneU
lYxiGZtC/dby4avIyN0bX29nSV1k34qkvndi3f1l1h9tOphUQShA06kg/FHVyntqOumbF5mQG0h4
7HKVDbU6WZmKWm9R9R0YVYZuLnqwhSD6Vg6e2o+mzxqwlaVpA9574TxtVW99C8312ARnTnvkW/Bg
e77+/c9J7IXXHghkt6FasU6S30Z7U47to+RXgFi7ktBiY0glWxE6HYUKTuQGbr5KOytAL2IYu1yG
zOw3k6Cp0kHlSTKePGJxwNOnhDV1iiV7XVC/drg9/yx+GyvWewlcT5ffbVuhdLelpQVLZdsFUfzE
/FfF1ZuPBkObWYtt1tnQnWpnydCVi5IckoUGT8zIGsCEdVlGx6SBrmi6YA+iwlK3kp3x0sUCYZ+z
c92X00E0b4eykNedFvvbW1djRrCnKV8fn5WyatYEvJcE3/w7lWzkhPHU7m0JmKXSj9a6tXTJxWAh
bFd+YWK0Nw3r08QABg87D48EZxGu7SB2ZrBlnXUIGW4HBS094HakrBql5Muj49xWGa71UljG936E
v5EDXbIcyvhmozdspKLsP5ARwENvQCIMBMVndpuVjxm0UkdVzYe4sovHLMQ7CfuyaCUGtaC2Tq7k
QOlhUHThsi4B383zrWhKctztDc9gg99FNUTYLr4g146PY4FRXG5Qj7sqKjwHgoR0iB+THpF1k/SI
OBWd4gAALtlfz2REc1DQSL7c5ogmj1tzjV5S2kWur1rQKcpg5wfha5/1zskt0H2301mhBhAPo3xY
ioEO69SNWyLLZvdizSMcTfbNBLBTVTJnvfWStyoqqD6v5ikhngKzUNTmqSzzxVXDszh40qVxC/ce
YXh0ro203ytD+X4bRwprL6FgqpAPuEaVq2921ocsFCwKzNbxEJAp8fJvtZGYC8dUs0PQydYd2Ptu
zjcl+f4vM3JPViBr6q8a27Mzsp+VMN8UrdDwPrWmMSEPE2MZjke31jQ2mGb0MzHg/8ZoFO8bauau
91sBamzdEwm9LtdF4XFaQQXUKdhzYfghA5SeDZyay3Jsn1ypas8ypFXhsqGnRn8otFiZddOsMO+s
dVj4GDPHmfQch3618Kuc6uKcEgLx0SpomntEmJ82B20HbRVW/++fIPS0BB18NBkB2NqhH9Vzk+CW
yV8G3l4L2ZuMLsItcSBfetfDjlvWkKYMEYErKzJkflATvJ8Wf9dOJKfZulVJpboeZPLRxLhASGBz
rU0phZW6E2Knqyh2UsaK7ttUXzGSezEaJ0o/TZ3UQes2RxuxCTJZXRIjxykOAdtPBGG9krk/rcSG
v2vW9cWIHUr2lWY89Lmi7IGfQ4hhkQjuZgK7anGwc8yxvcieVe5aVGK3fr3XwmM2Zh+Jl2hnXj6w
SzXnSURakBLNnaDLz6IVutar0rruNS6jEgSdt02R7cRg69XOgkRcvBbNQDPrdRiADRWfZg74zVuq
ZM0MxNGrVslCQpoOuWK3NA4ynjun0lLMmYAUc+89tMABLzpYqE2uTkK4IMOtZspwsZteVyV0MyvW
khmP4OYRcbi0xrli2FCF1J7jEcSNmAIKCgMSVhtxJ/EXaX2K18Am/Y8YuP4vi0lLtizF1nReGJry
ZTemUdfpKU4evwcQDs22aO4R/FXnCATaLq+wNaNqqT6Lvtyq4DsXcbMWTTEwatbXq3pJ2WDXVkuP
htnO0nFu904SzQBh/TmhtgKALczSJdEoSgIgyFR7cXATo4CAJX8b8bvdQ3ICdqxOqHPcLH5PEU09
xcL8OnK7+NM14nP6oXz778W3Ioo7sk8pA1VI3hSbOmgqU//x+6pKuQKzo3VvaguzNPGAYwtrdGVa
VIiz3I95rQdyfS4DK9yKvmCSl3XF5J5OHqBaWxLGH6ITy0f7mKiadYiAElFN7rEZNZXTl7NWjdVr
X//n7P9/XqeWqxr8y1rkKQ0Kgme+TmBNbItF09PDaC8Sk6IZ6X34qSlGb5Nv1wpyyJfJtyY0GP6h
GC663CvWwc6y7GQP0SaZqjvEgXi9Nk8cTVsTgMXfccSJyrQ0jK3l4qOMBgk4Ylo/oNNQN3nEJtK3
9Yh9gabB4WvNH5Pgkr/2DzNqJNT9UMPRaVZzFK8ADfo4ffUGHvmS3ytr0Ux760nKwPamKsk4qvPu
NEdLXoM4qzbIOJEaiGY4jjOzc4djF7bDs5b+DCcIK9S2dK/p9vTN5qNRGgSLyYlxJ0YHXZoDtiwv
ICF6thP8BOLD5AS3GvETXJu685TZbfrQOGlxrlrjLvF8Y2lgW7NtKKzDggAQRRLn7j1AE2pkoyL4
4OZ4C+xMe9Qm4gh+qfjHG2H5blsfUm35H18udBvl5b+//6o5Zfs/f/8JUZmqRS2IocqqboviqE/x
/VHjqSk5ZvJs9qxFnnX8LFeVj4XAyosXTdvgbGNqmM+3xYPvefpatEQ/mTULE9VpVLRR0xB5pwxs
03V6sh1MyCupr2fJ3FIbZWa5Y7XVWqM/F4WZ32dwWT1o0mfRlWZ9u2qltF6IphjQVefRLBsKBqeL
LMQ5B2B1F9ESh97FeTZ2iaq0lPwuQxXdkjVW1jpr3HEpDBtYZPrzUq7jg0ExwgsYw6l0dLhQSedt
ixA0nN+2Rj2VQ41zVbfshbiJr7e8uJWDOlvr0Jm9RlZnBq+ldeiM1UmAWsUhj3R1psdG/GnAn6aI
K3CBwVpoorqmufmhaK45z50cfVzrNSSnnKjY13/OSjEi2iR6bXtu29b3Pnco+J4mSr18V8vm/Zc4
gGje+lANj1SxHUSPYJXcQgaAnAqybPBBfTv1dyhApGcvdN91nv0n0WrqU6xn9iVR4QvLFvyAaY7a
+P0eKGAwL41GekakFKxNQq1VR3XqGQFOeuZZHT5U/EH8CLKrwLsWPqBPYSYp+rCfXWcggtZumLcQ
7qUJnze0OJirdg7X7q+2OLvNsafZosm27w73MARqSr+5buJ8ghc7380vooxCFE6IM4jXxazPHCrN
Mc+08UytPs0zMhRgOC6OLA8UTGQCw5ibJSsobWqKg1x7xinV84eponc3lEZgzeo2co9l686+TAsL
zNiv6jh5dPV9VJX+SRzSvozu7OFeNIgGEnYmsgxlBbZQOnYwGsSIFUzJJxgJC9F0+DLt7To8CggN
PqezOOvie9GCIZWQvwimp1F4FgegesVqRF/F8uKvPj2HNwH4cZ5EwP3ScvghDG8iM7dFSwCLMFv7
1CLndm0JFlwUuZ/GWkRRC0KvycLLzXFn+CHmb9NZjZ3H9Uz0ocPUZhDhKNBv4mJnGXa+0zLFJd1m
NTCsr+eKjk4xCeN0ZpHz3trFMGz7pIkPqu2ix5MGgNpdAoiAvOc5S4Bf6KlfX1KjwL2tI2/Rt8HP
kP0kODKFr3NfowAIoMu2AZuOCpKZFXmJNxvi5pAUkv1h+tUv16zt1xTLspkOLveSoRJbuDZipP9+
oP5DuWtrVFSxeeShysOU4S/lVZHp+ikWt9bFr115Jl69Xd5ASe3CeCfC172EUjWX5XgnXr1iNAmq
36OyEv8evV0rRlUDIxw1yx/+7XrxceICX6XC2ChLddinBf4raY2DwxdFgNlQcs9muFVn1yCWHTod
6BZsBdkvd5e8BB0OOq676GzaG4pdJUk96ZMR/WgH4663wK6KJpFCeWl72sBDklHTsyilL+riONZK
9mIYIPWHIl43Ru0svdo3N2h/irXRqualGY2z2AgO9ejPbAqeH8POMDaVJxdr7J4s3Ca0c4BUauMZ
vr7R+mInV1n6ZkiU5gcsc4+6lmJG5+B6AuupfU4q81lEuf9MTSrIX2Kq1brKdart9C+4AEgLFJPW
UbeRIEO4RjsVZs2+dnzWdHi520eVFOxRqzv7Q03Gs8lN+SFrxU/L7803LU9wmEugyKNaw5YcoACM
NUQYCRDUxzhMh0XREKSQpbpdYsGhn9JUgttslf6dW0IC6Bu9PpiQjjeq1Ds7x7aSnSZl/dbqusm5
rMg2g4kY0AmyYN30uXWXh4a0NO1hvFcpCyYF2DXnNMziRRjY9VNVquzl1bR75sGlzZqkVyZGA9Cg
vJPerXF85X9SfmcBgHtEYf00umSlN5m/80jabIqO/06rp/FpyIbiIc2Ljz7UlDfF0+UFxFMwHhVC
SAUPGdGf9DVoXWrbVj3E6jdoLhs/tv2nrjn13Nzb0RnCTY5UGqUUHDaSWtF3vWhmgIuan0OB531j
NvklwHRjpRqStq+L1DvanpEsY7nwXqLOfO6csfmJE8SqaQx9ZeLuuxnY08wzLWrOSeZqK62RW9Be
sH29yMtXTenngCyBB8e+lnwYxbhS8rKe6D5wg0Cd7kn8W9eDaMJ5rFiDGP5CDCgWgLqZOJWTkFMx
6XrqTJdr9Qh8KPj0MWKyHdTd3JKzeKtKTrXoO7m8c+VA3WFZoq48qhafKHjExlbSUxxf3jrs8b5D
kPXmfZnKD2oxphsJENZGlzwVFpo9+YpYxUfllXNxTWrbvxpVzi55okerhq/e3tBQZksKNt6K4veE
o0uZ12KY7HgaTmacrD6mgzYtPER/2YzYuf/VdesnK/koWp2AzsdBdf2M/2ef+BDxL/Rt/JpolAmY
gW0sEAt5TxjLVHd1Yt/DmfafRJdp1Ph+KgP1N3TZTpkgoAxkcPLMDw07oZyMZIBoOupAPM5c69Bv
q3nVt0vkdXdaPNYns5bqx9oP9h4+zOTe2nhTKIa2bKeoFtJpLI1UpwK6pzWPKhZFt2kYlP8YE+cF
JOuwyQnTJU5HFa86GSAISJE4iCYsTv5+hpHCjja1e1fJvHtcJ5HmEq8UXVJnvGuyU//uw2FnWFAG
UCzFKKuMfP/f7xPiDH9foNsIRmyqPEmtcnMqivylAKfQ0mTMwlS9kP8kGbPiWZvvutFem8TdHq64
fsdZI9v83ZrGbq2RMTGzTkC89n+bOY3dZv75zGqiGf5p/bkuiKRy3ZXpOHNbl3SK23SkV5yDXLXU
TNrmcCd6xAGa/bCWQthOXwYqM2YXIALFtg1vH6Drzo8MlAxTyo0bHK8yTD1FSxz0KjDw84px1sES
FeIWJnvz1sHdzcedaqRuCQ1gg9fXELhYSIUPQRo6J9ElzqSAdA2wcnzo/wwQ3SpXaeINdxDtlnoy
qvfetGodkiJfmJFUUHYC1s5XQriikg1FKFE/SuK8T4Fi/4SW5F9Kpe1WQ4pDp+LCatJ1zadi2Ku2
edaBT+sBH2i1cbbyJH+MIFMKxJWZduHBaIgNimZPvSJPLaNelX2aA/VVg7mk7Mwsx64lTpMFMSmV
+vvM5DbvDCyUyuWoVJSMVpK0ZSlRL9sEEewamt03RII4ckdtvSQybV+aXD1rJFsBT5JC6TMkIZQG
mZtYI5P+LzOIX2aL2lXUNUIeZTXmNUkN8FdH9sD5Msnl5Jl32Q+EIu5PVX1r6qa6j1EW6xsXy3W2
Tngkq1Zs3HdxpuxCIiVLRBfGq5yDNu2N5Lsixb9n8NPLu0l0trRM0lcVvNC5n2BCKEp+Cak387hk
r6zmFLlQcxpIdre/lsi5fuMdgqE/9PJEwKrIotRShR60CoG+D536y1P0O8LM0UeJLnjWUgr7YudF
OmdRGj0NLZ4HLv+Z+zhwJoyX1B4NPxk2fU0pyxC0/h5qdbbJ7Mw+Em6ModWCBOAvBpRBI6E8eIlZ
rViDj0etGNBGqJm29WRpeI2wHrHy3iFm7pbHHv3BTPTrbgVw1O+ZNj24+qL/NA1aLXaa0xNMGlI+
rTZ+T4siJN6R84tXe/Si8ysEolC+eeAOlrFpwz4Li/IuVjB18BDofSiQRzzZ/B7IcjYf64gkLKD4
HfbKmHSbavESZcldYkbmd0jTP1NAhE9WUeT/a+lrfFEW8KhyFE1XFWA6sqEjd/t7JUjdR4oVN9lw
oVrHOZf6s601PHjBZeyM1kExgCXQWxKE+cycnFbartAeelUBrUE/diEYG3ULHx0GFjd9tBUbEdEM
KuNzU4yaWb3Hv+DBGe0YN92gA6Hb52eQZLjeEO1405LxIRB1uY69zQ2r+FWZ+TdtiO0XCYnnPOmU
ZEvy51ddV/JekiuSN00+vPtWeq4gBj2WU79PMf7CmxycMMsL3ewkTB7Ejj6LRnnVjZk3F/t9ERcg
wdUfAzU3trgP6PXayOR0hv1vuL7aNCIcJ1dpp+XvYLrVgQ+u3RargBTnXl/uu4Nou17WHbwe1Fjt
Apv+MiCmmPDzWW1PE2unBAdo95dah307VRyK2kOQwPFh6pIQDTz4uRWDmLBBZ8mqfLStulha8rQZ
kuUcBEjQ/6gDlKtgHH9ZdnEOXVt6BShgzKOwVO5HCz+FDqIF6cu/Lg9casbE5fzmrpdjwYH/WtCe
R23wTg3mWBsLn5hThaxghgFT+lqWQY1Rs5mspbJKX33LfMNxsrsPgF4+OshmRffgpPYGeAKIn+mi
dGD3p6ule8CsoH4Jso2uucmrk+Um8EnKPkSzl4ZH9DcnAUdPS/fOCo3iyevqeN8p2m9oupd6J4rq
iietHvAZHJWZHOcrva5ZgrOSP1A8/vlw65OtulvqWanNxJTbgGhSKdot0SxZi7SrhkWPDeYDhGln
yXJD5kUZwE4Nk+LgFUO2jVgW7hIqF/YaN+hGC5sGRkiirGSvtSlfHpPlgPPXOY4dd57baXWJaryN
e0VpXmUfu/IkHLRvqjvlgPPsZ5ljjB25oLxHY20b1KLOtMGdNZEXeDM5IwnjWvX3xgsetXZMw18t
xRRbkTHrK/ICuLc9yJMoPrMDXDDM6EGMkdG5jsE0+zQmcnL/vM6JSn/Rdql6VQ84Os4/bub4G1GB
iTZWgzjsI86aNNK1h12N3sU5pa58I5tHR/a2LOO9XygVwZNnwRuxEIUHRR/dxU6s7WTQNqskVK1H
uySLjWdZ8zPEPsKOrR94wsizUU2lsw1zdV2zGNj1Hrgkr2C9Wajx8JYV3j5w4vpYyZG2tojkYVEt
eb8oOU1SXfsl5fVbRnL5xWoijMnsZjxpVo7htqbmWw3L2VUkxf4eUkqwiv1K2WulEhzluoiXFH1F
L1oXP8MBaH5S5bJqIt3/NkRwO3Jz8O8RRvCkKVJ/45Wt9oDLtM+2WDU+rO796sUoIIqBkCmYfd7t
p/xkNxmfiAEqgn6f6QqugECygZIPhnnfdvVbOTEXW3sYIBHrxBqnuqxa0RdyIzlPQ9wVB3RNgHpr
PXhtspByNb4eG9F0xvLYVF53Lt26fsBT+lGdZjmZFm+SegBKMzUJ3hH5lPzvqdE1d+QT+FXkiJFu
RVJjMFhkmgNi+X+KrYYG5DTIqZPoslIr2JSxvyZXoO3jCHsyckHOWs8rngy44i0qpWmeIhOSrly2
3Ttg8IeQbweYS3wNowhrY9xX94PWeh/1qCDs9wL9Io9314WBFH3nQf3s1rr2ktfKuGmS1F+KpoOP
1VySuNOuo/y3utQz7/57nW7+491nahoBYpUKfsWR/6HwVroRibRZSE+dkyrUNmlAhIuxPcnYPeyq
rnRXyCWzJzdjWaKrifUjpy7Qq7mJb3MHdI3bIbpjWcB0XAyf8sKPZ3mmmbfpCdZo14+OEbjurnOn
jzYmNUmFi+T8KtROx4aS+jje10R8f5a1suubLHqvq1afQ55M73GEVDcYG+kbL1PCew/V6NwEfvue
oMP2WJSLi0AGR0RBqdMYqZtQpydBbiTBkwUDV6UE+OIDvHqKwA8LmYIY+9MaovHr2HQdVS7W/8DK
UDL3daOE4kSDYSBTTieDVvlSRkf4xtUpJ7SeNFK7i6gZovwlNvCD98doTaFYtbflDm2mOC0b0pH1
dLiOpHCB56Kzi2G2zsbBxm7coJLUHI+izkWUw4izLzUxX5pdZwzQI2pT3yCRgg2EkQQL8NZ+tBSV
RafdNntFKqxDHZntsgKtcQFV4s2mXdDPJD8AYzB+iIsSELWP+JQ0K1ljzy8uqiKP29K3tYsV5yz1
45Oq5v6PpuuWtgoWd1Z4GShjimFQ932zanPEY7Cu5mhZjLM8RMhio8A81qEubdAfyttIjrAao1xg
pY+dtHN8/dl3CajFFNkcCNE5e+pDw5WUjN0TqE/0Rsj0f7qUN9c6XxDq8aj3aMNLFznGMnDK3xcR
CA+uF7FtLf5cNIhKgRJUVxmrwfWicPqXpm3T9V9yVal7kiGwzgApx+tWd5JlSmFn8DzW3jfFsLEP
1KIQn4HQYbFLlLFyWctWfe9t9CkGWWg4XRnF4FxjkOClMKYNxkseG4tOpn5TkhTzNW9/VXE7vNdN
3a9K4ikb2witqbvQwuze06NXIMruXWGh1a0q9QWMIW6PU5c4iKaTxCsC7+HhS79eqeq8SbpymQ7n
qNGGvT8BEMmAICaezm4H0Rd5bb6J0gNPKLtl3yY/ptFUcBy7xkGZBKqWST2taqfmQW1N9SJGh0Y2
DqXziEdTtVWTSHuJRmdFks58lHHfeij97hHPSO0l0ytnoySRuZBGVYPvCw8oy8t00xF/X4i7VrGH
dOMA5L82xWhi5ltXGdZGXv8yctSYPYX6K8I4Jl00QaYfC+o/z272Qxss6SCs9MQC11dWgSUXv63J
VdusR6LzarsgOM1yJoLu1skh9LTKp7oadiO7TOxgK98/5KGfPBpj+Ll/ZNfXp0byOM03msR501XM
majwT2o0tlHjL3XxEwVJvmXpby86rZU35mjwB0hA/yd1bR/ryM8uUu0txT5zSJt8mxAfnneR2jwO
vZ+vc1sLVyJR6EZYASWwiw8Rv7KXNLzPZWV4pvrs6VoEQ62XhgktJhWsja1d4jbS0W5rtpdhXbwa
dXTvTbHONsx3ZpIab13UhxSKO8GpcAN360gg7QNw2uc4jdWZTa3Kj1oFNFz9StE6vKXZmWBwhojw
rxNJ+trzeSileiGcfZ6TFrX1JiPuEykHal+mHJFFuHX6OqUVKSM1ULyVGG2RSRbZ8GFbMwwxku8u
f845UoL6Lg4A7jdGhiGJVVlvOP4sq7hWvidZIwOWjsaHmEUShYCYQcZB51ySun0SM8okYMMaxJc6
j4t1Y6fBVsH06dxMwTcxwwI8kWNyeMx5pi3qiTdSTodORkwj+4BzbcUHnR+ZIZ2Wqc3jxgovSR/c
aWpc3IuXT0aLC/J78TWexm6tGseEW+vPda7LF/G/3/6ObP3z/T+V25D5UUjU/ZOFpBlSJXlyPzyN
zq6UlK7ZBgk1SY6jt4s2w3VKCCPEmde4bIB0NE6LsHIlaslad9WkYH8Qp6DDJzaxL7BEJ3suP0VW
5CxNHlXrQa/DlemmRIWn0mJRZByOXnWqM/hEBYK1AKjR3uTJ+mzpznNqR+pJtGSvn2lp+BQFRG0U
M3V3PLdLfHwtA3uc7IdFoRy+DZV0h3EeHn8ozO4GRyqIQfQPft1WiP+aHwak2reSyBq1C+3wEmqY
WQRlfB8NXneXhajQA+Ded6WDCXWodNW2ZHcKol5aDk3RPvY4jx/ioHlXRrV9HAqI6WHdeit8WbpZ
zrvuh2NWM43f3SZSQmlTuPXHUMKBS/Qk5/fhaYtOccpvCnd7qubWiz7o7ho5cLqGttw8+Ca2U5Ty
vsEqX4i8EgZGOOV0mX9vhcVDJ/nhtu8Dc++mhnE98PqkQjErwK1NOqFJV9X+6lTet2RogsJ59TMX
0KYml3vbGmqC6iav0iYYlpqBlWQZufqp5Ok079zCXtkdFQUzVNtQm5rIOtuufNIog/umUDAzy/Is
nblWjvfBOKwy2X7xjbT9sO0gmxVdWS3DsQnXZikrc54A3YtjmsGs1P32u4ccvvSKDqs27alNdeeX
0UoPbIo3Ndn5xWChWBgibBlqbJ+7xP8/2s5jOXKc2cJPxAh6sy1vJZVabTeM7ukZeu/59PcjqBE1
NfZf3A2CQCbAUqmKBWTmOcfeR3rtnLO+6g+mLSFakKVbZQDFjvTqSqa6+vOYNv2upS5ul7kNJ/C0
flRz6vcqig5/NFH3ZJNs/ZWUEzEby1l7rm/voAuqTzFlMQLth8PvsMAUOTJgC/Gl9/zwJhpEmpSz
FFHCNw1FklSug8Q2trmRKdfOGsAfdPmX3s6fCjPNX6jKfVFKJ36EREn+mEkK0r6K9aCGeXUdjPIJ
IAAl/RC0c4T7NZSb9CIH3rMDrvvoWQlqmmWQ6ReJALSzHX0z+dqZRI3zRi4RM6ErDYhMIgr+bKpt
h5R83SM8kKJJh5T9ppQb/6w6zZUyTZv659+ZxXyI3EEtaj+j3Pf2ydC9Mo4JeE1EEJNwzeQi+rCN
fZOsLN207vCRzEj6iDT4R3Yn1cPQh3yTxk45dV3VfpJtntSUhid7giQ/+d3tbondatcewRYjRgVp
DaEWAT2dEvTJKA9ud2t7yzrlY/SDHCMeHQwJRyeAl2zuBzDirgZQkyu3T9ttTmT5E9uYZkvpPT9r
U9fUTGctO0pzTOFn3gVOPqy7ukKWoTG19DxfWnrDMYkdl73uptHI4wfKViVE6x5yRJtOaYX68xAa
j3ZS7zl9bnX0E7NOYYcX1j863WjhqE/ytZrZ5a4Mvo4lhb6o1COoEla/dfqHzra6j1XkO5fCHcEO
F+iJ91EDiCTkkQ6Fn3uQuyBZ5XydnxKpyZ/S6crSlaeEh/5ZDAkjYgnJHvE3by26FDclD5JS/ohI
CWeVZbyUkdweu8os16KLrMpI5C36Hkqp+RIgrYBgZraOp16egdgMvLbZ9nKPWPXUUE32ehVHGqJ/
vvl9GVrcFl8HRDGpDe7+NtMyqzNVvL8Vbm6f+qIKj3bjOkBC++QA4bx37YIAyYdSix5IJQ47LdeK
x9Eura2TQO3Rdd6Twy/zIUP7+gwfcX3y+fofGohFLxpMqTsVsZDHvqizrUvxB5SZEdTTeie/5PGt
LA2qDuwxucFrHR5avSyPoefUjwOyRsS94vKr6qZXueCbHsXUFqBI8i0sG21NpV7ypJF2PVBIJR8m
pdt1kanA7YiiHhWT1TpDmn4yOkSPLU35bnKwUGXUZ+wcZQz2EOuKqOBTp0lbyEXy33RAZT7Pwq9e
yyvs/Ch7MtKgOZQDxPp8lfaRip5zb1ArI1s2sQXTVz/LRvVDNZPwt9S8UqUJwQJf5ieT3PNXy9fy
ddEq1TN0L82uiOvsYvfl2QnJCbqeVD2BMGrWaUUmoMj6tZ+V8a+yzzHLSdmTmLae7oAXZudx1Iyr
Sh3Jxnc65QtiUFdiIDaJSkfhkb2rZLP4HvjGuO1suTgRprSe06r7FWwFD0qy9pyIK/OWVE141gIP
Jr+kRavVmY4vhvEjVHIPWEY9HBQfVTrTY4sEZdENLQzvF4cyOWRgkuF5SPSOCvNS3pUp6paEJ0iQ
4BFMG2e7yJKb2lUZdQDVQba8+GiNjnlUxjC78L+MUI+ozUdHL5xN0E10VX3oHAbkIy5pTjl+Hzju
i6GjymaViGaCTO20bqUVPSmKvo6vAQR8ezLI9VYUd3m8lxuzC4qjKP1qIDanUsSuIbWi9Ktq7FUD
p+kLmjDps4xqo5bXxtko0YXQ9LY7Ng2ij6OtpF8BYvxK1qV/KhygHZnm/wymZ66BKnjeSqhsqsRh
B0c2kSJph33fRumzp6JDI2dN9YvpoDgYNMqvEimLQg6sjwUC5FtFib4iPZJvslRznpKpAWCPbkXI
B9U1JVVC5apSNmNp5VvfLR0ExfFxHFPf2yGqkssYzG7gWwweLJOHcIuN3nyy57XnxWJT2XtUNbTd
+Bm9WB851Ty9Sh4BQPCB7J9bLb44ofPNijTnGmicr/3qw6ghNaOOKoS1Dij30j1Zjq1ccwAq6xF+
bUpPIMV34ko9pm08POZTExwQk053HI6DQ85JAc3JRv0M3el3rez738jPjVQqs1HhtF1KcbKqaifb
dsS+eVzG3niSYh7UumTcep4jB3mQwk2MWsxHM/SsgxtJKSSNKd9XJf5CzUy8Ge2KDZecD5fRpXok
0QxrF5paDx8Quma2PFiXrGiaFial5oORWclBjC2NUtm/u1S2SlzNovyL3QiMhFX12a66Ck1JPfjU
Quq+aRNDe4ocnyMqtRDUc++ROAQiACCB+h6IIDsUxBCYq69dqXEEJEL1ISHPtAKU3R/FmJJok6Bg
DahYsp9CLbB+JReFCgIS15797GnskgNV/i5L0nCi8nQ86RJIk5ULd3IwTKGJQurYCEZfpCqIv3ay
T8E65UBT4bJNANw/UZWO9tComSg82+XWpIbe8AMSkl4SXOS8T4/BiPSpncvSprBQv9Z8x30erA5B
L+8KNtrzIQeSCLBEzd5VyuxGPA1IslSk4NhqYOMmuyYgteVHMxvCa09cg1BIXSLFm9kPTqS/8Pkx
X8YBNA9w8N8R4tbEFrNAwQpOcZuiJQEs0ODCEBaV+1DnKBlBfGz6vrzNrC7aWFY5PkVQY600pUZs
ytfGp3kMto+9iobaSnSFgdMCHCkSHDBMyrswWstGygZ4IlDrHau4IMv9ehVrOSIoLXlXKeiqmjws
PvMlTyI+VzECklDmS9fSgHJSkoF2oxLjXkXDx8A5NiCtNLhFrkZp8gOQhLe6kCK+/jwW2cFaN2Xs
IUfhnTkapWHdxFhtZyc1qsZDFtoqBFMgu5rYJAvfwwYnp3CqFMMDWSftSR4GAw0e37v5vOr9YA3x
QeJoWajeCBptmEIIj1SwblpD1vmZpnLTyVWwOKH+tQXUd/Xbn4OWkWhthnzn2ARu8wAtmcqt2ItN
V0oEfc48KPqiqa0HsrzDrm2CekvYlBRFDlqvk2J04/3oG2ICEyOKVH/iea+s69D1PlCLEmz1sHQf
TWTX+yD6zuGKBHxTUrzfGPy0TF3RdI5KVa3hEB0A14ZJ7S3zlHYb1DnVJ616Rk8IYKNsQr3i8gZD
iQBzsuyU8dE11Q78hiIF63wSaNMjA/mhUdJuoil8IIHstpqd4smvY2XdNCRs1OLYx6U++3WK8kBC
z7xEmeHscuQNN42l6Kc6INLiwGH9ovhm9dxV3UqGBPdFt9qtE8nSbdqou02lfNaoWL0QIHDnrpEn
yTocunCXqHmIDm2LAkYO/f8eCqaYXGz2i+2G2TlMuw5hUiLNXa33NwMmjfXgxOPecFwbzWDpkx9m
0XMHQlJvyurFG4YS4RwbdFOtPOSeVL44GtLvLRzVPGHposKC9FxLaMat3Qcjo6gK6Jb7kIbmT6FZ
7CVheQxkn4yQgzixCVpmq3dVMCsag4iAu9PXc6pXsCIzActtJH2QbV1+5veDMhaGe6sFt+hniARx
0Dxb0kjBYGtoB0Or4g0sIiaIqaiCsInqMXDg5seEUAL6Fba8Ia6PdZCVfZ7x8y4hZkmIxYe/kzLR
rZirOkhE5UrebOe5DUVn/NoT55uc2eFVu2ykMl5Yo5bYnz6MxdylTIsfrKGXd8I57WLym70OneF0
XxRw023ZEBib5/a9u7FIaO+Fs9bW6qb0bXe2xmaFcrSZFId5btCReGtJCYk/IRp9dIDrOtojxnMw
LKd9bKG+3yXBmF/s6Ez1SfAiVSi2yt2LpFjtS1L2n0BROddMT/tDgZ7iStL67rGpoaALWgd4kRSY
81itfC9G+NTmoRayggcUMVaunMNzG3JiptDcP9md3T2KNdIyiOE8SYO9nfbrxEo7tngodVI+HZ/R
qFeeQb39khKc+p7nvrqiysN4RAYyPAS9farrMXlqjOhjI0feZ/DI6inSFRivnd77XEZ1vSPWPuyE
leKBak2O0DkJa6aXH5Iqa5+8wNY+Nd+rIvEOqp/Jm7wzShhDzHJTgVvdVyFJTjQtoEFyctRBUB+0
fr+Mp0tdSQok5xaHd5d6ouS7aCB84BnPLiDMTyZ/3gcHqVZqTb1PGp+2mxtnJ9GTjE5/DL3hWfTQ
os8eirT7RfRK/mjg2wjHBn3hfxpLuIPsnhydWDVECXDnUpmyCU1Jexxc+bVBltOSOu9xGWbDn59i
1/sonJbxWG+UrT+QKb4zZF4oo8MGWmBxFi7EIzjrwGPWvd3ObTkwGqWifAQPvwu6evhqj2jQjTVF
zYOSyldZJdxF7TTKoJyR/aFEjXkSOxENukqvV7FmIPRO3hVSIvhDhFV5u4qzxNn26LnNcxeDcBbW
rpG8d1bAPh4p7K4iKkHsdV61quxVXI0U7jWAigmwDGN6gi7stQnZKpziqRFXi2HxWwx3fv/BZVl+
pCA+Won1l3miu/gsd/oPLndLLXP/9lX+7d2WV7C43C1feVNh3p357k7LMsuLuVtmcfnf3o+/Xeaf
7ySmiVeptEOxa/zgefkTxPjS/dtb/K3LYrh7I/73pZY/426p5Q37n+529wr+p7n//L787VL//Eqh
dyjZHWrZGoIQtnbB9DUUzT/035lIRTErjdGfFrPmfoMi9Pv+POHdtL+8gxgUS82r/Jv/clcxUzQy
eedxu1jer/Rv6/3b/TnMcPTudJRL//Q+3b8P873e3315jfev49/uO9/xT2vVYCCMomt3y1+73ONu
bOnev9C/nSIM717qsoSwxNO//G5MGP7D2H9w+d+Xoqa+2Qwo/Kz0cKgemt63tiUV8WvR9duJMkBP
Kyp3sFKjZazlwnY3kl1l6j6uEPWrSocd5WQWjv3gURNH8coFkHp5UjM0mzbC7LVbXY+dKzW/IOjE
UDs68blw2AXmaq7u1UGzNjpJpTUipmvSDJReTnJtQqRt1nUTym1g9qD0FJdGP0bSetFzU63XicvQ
PHtSgXNdLYTluIq/u0ElHXUon9dpkkR7clLEo+Qke6Yq86AXaf0A2VL6LBF9uRhO/SRswqvgm7tz
zLLfAAtPn4WbGiEl5hNsOQkX1ZXZIqVsTVlVOMR5Rg2XHlIsON1EGP7j3VW7fbIMFRHXv7qzM8C8
pLo/vFQjApfa3RVRb46IJtwfV9FHbBIx6th5NS8G/c3F1CVcsh6XrHudJuaKRvg5b6sYReTvMh3w
rpKDaNHKkCyAuBQNUUJISpf+O6fItq9UXw77d3OoPP3d/d1o5iuxve41uYOmDw5/VN7Mh1YJrAdx
FaNd0bZpc70bZ0MUbNif8hm6m9DX/qWNPNgafl9DeIgm53gLC5TZ7pcxceXHVnsABvnr3bhYJK/s
c5mP5kkYxZAVd7tEHrpjQb09NZPkCRFyMniLrHVqls48LoxiXFwtDeV15ll0R0GAJy5tkiluGb7O
FdMqPXA3gVbWaJ4l/Y4SgHaNjrSKBLfhVE+rQiFIgqiRxKeWEmrCdma/C52sfuo8uX4qldw6Wa39
IoaWcei3Xoyktjlr4CqahHLknal77XqYZoqx+R5ipWVQ3Me2vGG+jzDI+fglycpqL2C64goeqNsr
XvcOugsJn5OvZtt8LTC7Ar0LLSzVDvXGgZfTJ4d7kmtNi+E1L5LqJBWSybUryeUfrmtFK+W1cHfr
su3PtaKaCGq3yaYKtVfsdCQ1jk10A3T00mh5BVkn0Xwx9M7lHnkt7F5oA8d+56pJbiemCyA29AWr
AJ5/hNOIWesaQOkqts2zPxVFoBApf0sy2IEmJY3FwzcVBdLgLlmrx7uinyih+HwnBq1JLRT8q0EA
ZJO91QbBaXROTY/M0RQB5JvyHJBFhbiSuJ5oIGRP0JWr25k0Lxd80pNfTTZs9qPUotvCelJBHZdX
t4mhYBfUZbjxoXr311QKppSDJOGmc53ylndDeRNjyjTWAOpGcogY7U70hflunV4OH6vG9Y6tWXWX
Vjbai9ORIV6JfggL/dlWH7Im69PNbCD4RD1AbzU/fMRtSNyrLfzLXr5ZVmjS8HWtuzF/Ws9VH+6G
TTmQ9pLa35rpp0H8XLz7XXlVES3dcU0MQXn3CyM8/+EXaf6R6dxAXnsUPa1B+MGPK5ExTeLgcwcu
bJ9OYnOiid+uULzuK+igf7cIc9tF84y7cdHlBN3uqfz/UnWNPa4IfIKacgAxJ3ogXZcmdavXru7V
q4YykYswivF5bgsaZ+2N5bhdphFVdzdtXijrme1WB3AIDKqDDFDXgoAiYKXYSlb1VRuaxDvVqdVd
0jDlYBpUxTEc4+IYabEtP3cGsQO5t9O18Cknx0hAFQaHyuiGrBtxyAcxZPtqtmYz2kEPUilysnZU
E77i3hoP/Mwpj4BZ1UdxlaADqo5Bc13GVaTbLolqwF2EqyNTVLtS+tzYW7xsIH4MLg1hPf4Sqr43
geRMmYHJHOgOVJVvdxNj1XTLPpNIyXC35QX4ZVpd2kqf7/ZuPI0LqmPQxetG9TjGQbEnTi1/cJoE
okrJNX+qyHn4TdL9sOu0W5eA+p/cN99As8Y73876UnKbuIBP2VNIATQV5GixUxFOSr2DBl9TN5sL
MyAiSaXD61gGsCrrCxR2phnzZLFO509BvcK3V9VkKeExUzZiRbP3D8Llfsq0NtDaANZ3ZghrZhSb
WLWs3nykZj3d2hVEw/zrzJ+mD05EiYrvvhnC62FU8WNRRmj/Ima4M8C5vAhfQdfyR1+5HQ3SNJQ+
SGoprSyFnySBGahQPQAME9GdyohlDV41YRVoA2G1bAodhFXMzRrykLKj6U65dllnrZMnX5WTnhTx
eiLwBfVTS1dYi0mJSliTDFWZUqegqVJg+XWale7G1SNEJdWjuFoMy5g/WangUPZmCFpB+Immg415
NoDd+DmS4Ru7jiTqMkHc4m4lcYsBthMYoVlYOC/3jqcXRfVVdS0oa9IsPd+aA+V4gdmHX8FBIQcj
f/V4A0gWBlANd43ytTAUiqzy4cOQdeDzpCgmE+4pX61Utkh+yu7Vi0cZAUQ+sNN0sWpap+WxJ977
31Z1exVuDElC34fN49HobGOvuC3IbOqzVvCHtZdADbzPfj4evYJof22H40tWZOt+IkYDP5c9qA2y
Ud7kBWiRvbOJxoywOpFa8KewpLCKJUHldRdhDXT53ZLpkJIoZg27zn6SUojJMDgZFfRW8yxDOH5s
bN/cIXZlfpLG4EH8Di8eMYWfxzywjJ1fGZAu67BTdatyNIq92CePYaCddStd3+2VAVWyAx9lWTsb
4av1dUxYgqp8Zxl6fn5W81adhM9By6oP0STfqMUxLDp6darlTuoe3rokRb2raMbUOgKOzq+mhJ4d
C2WHSrGDZ9E4FHjkEbV4oge3hXot9PqstToCMMmQ9Puk6VoeskwY+f4/W0lcryf9rX0GFR0iMbV8
yuvGugqXQXW7B9Me98sE1RyjA09QUPVigitnxrqGPn32me87Ro95lvnzIhr0jo/+QOJTvAqLMnxk
211jJXxFQ4l0vKG2qdvp0/KjZOfrHlWED1K8kUOUULKm6j4MXqmugw7hWzHWU3F7oSrqpzPxvYqh
ItOhCkrkqzUNdVSn76LSZBc5dXMOfc+a8UXYhLsegiN1EiA7tezqpyFxv8Id0p0dz+vOg9tThS4u
RcPjXZLQtXhzuPcq3izCR3TdrPaKlehDdRZsVWNs5zUXnyQLB3e9zBbrGuXw+jrmJUQ/T6wXuSu9
/Z2LWcn8onrOR98oUVJpHP1kt1JA7eAocymapS/swlOYLaiyXj1F31w8Z5NwJSExrBUPnhHhJNYQ
V8st0SaQtPVf3k14ckb1YR2kMlFWq/7RgmBwE/ZKtBXd1vEZa7X+sbVHa9XBQbG7M7hd/NMn33K8
H8/6k58nyrlMy9hEToVFevuDOuTdg6d6NcVJibVzOFneILUvV245dkfRFU3U2M+y3oYX0SvCULk1
Rr9JERB6zKaeo3veDWDmMqWAhePaNMbBHaoxWDtNDcuAk3xXgH8HazheRr4iKmR/Yvp04173u10V
JNQpFeWa8p7uVlqy/wEgAHWV7gfRaKFZU0FkuKd4GrMrClXHUULcZeqSrW8eU089FbrzOkFtKWEw
BokvOUNA0ZKtNbbQxk7+1N6mlzazflv8gQZS3mWibjc5FG0xrL3WHw6iO9Z5QzGaGaxFV7Jj7TnN
PyVR/Ho3WJEKwpemddTiOqLqJtMI2th5m13hEg35y0JvA8U6imXTWJAZFBEvff2oAZSDqx8Hd3IQ
XqIrGi0wQ+poMm9zZ1i6aLfoO98wqRH8pCk2OjmD5iGVYpNs6uGxNyh83NRdNe7IwkNdbwf+TQ7s
VTjkyZ+sYq6OJI/wjTXb+yDmA+6/ny88fMhpZ4/lDm/3F8ZlDYqC4fKlCN2B6n9n+HB4RSUSeisT
8M7VluotyAwPIgGj+6WsQ+8UTjXWK+HdmIG1HnytfxJNDWvqNXcraO3r4Sk1AXkkoZvsxWuCYhpJ
BqO8zD2bNFolGf0qEm/Hm1W8uuQvrDEhsXdzm2luN711qRwZB3LVHginGOhNlJcnygXD554C2Ofe
X8fBlPCfRjI5dE5mn/4mTLNT6TbbuLCD7TLH67J4NbTe6zrCAJnx/+M6y737f389TTvKa82AoayI
De2SVeq+DVXjWLsa+624bbXLULAMW69Yu8SmFp56IMDpZBBDnbDOPsK9AJSzVWoHLMk0RXiKtUVX
6lGP2BQehE91VAxbMSjM8x2Few8IaQv4qlwFdhC9PqXzgTqfVa5rwwFNjC3qd4G+Jqihn4IiMSjd
5plfe/zkITFB3xHPd2EnljPY27yo68PrvsbtgyNRPumBL4j3aDexveuzWoPr+PcxeTKgfwcyp1Tn
8RTmHcSSJxcUzL+0qpEfxXwxJCYofHw2fFKgRZnmC0PXJvbFVAdpFyY9eI4uv1ArUVxGxcgvf9UV
BuEywGptliPQ2n/3FSvFgffdMmFEK80PuaRJa3GlU7QyX6XTWB5LiP+9Wf/ZDz1Yiapggpl2vL3j
xhJdlTJeKQ0omJ32cWJINKXfeu9kuGNKC2JXg7Yt8a6K5QE+I7+s6wk1zr2uUcAcftCmYTdpotPA
WXotukYB9B6OJIkC5jH7rCoE4YkCQTg6ObOjn9cY2dM8hZb/wQOs9Jkm4murs49B4cJM0HvbZ7n1
XLkmapJLF3DIsfUgNNlLlTNbPcjKbqGpGxcowvunEZoUY9CaMyRow5Or01SBBAt2Eagbq815ePWh
GV1G+3WCmCUaW4vnqaIn5vdGFG4tSmk2uV3ExDqbYZ8pgXbLAVptm5w4mW4YSOpNY66k1+s8M6vZ
RRgGFljBzJaecnX4tfEM5URoWLtBanqSQ1++Kk1tB+vs8wBW7FZPpqGppati9odas5wAIe1kOEWS
+tvsqQPWojpdz9binsuLiT24vkPKYnJq2M9iPK6del0g8bGfl1pejDCLFxha8fxCluWyz4oTWcc0
VD0IEzjYadPJ0g6k9kCpP7gtiSP9ahlUhpG6W3FeFO7UfOMJaf3ssyyxGJaxZRnUfsLVyPcUrfv+
EyG0zwAqpZc6G4x91uj5oU7K+AUmvx8qhY+//NGhDxC8KD3CMoIKaJDByWgQeQkyQNk3tY1ZJO+7
+tQVzsIqnJeusN7NzUzK02tqrNddY2jXJKIeqHftL9S3Ku7JU6BLB8QDy1eZSwNhmlC/EtvVrsK7
6utNVGrdOat/izNDP/lQPJ1BkvKvKiR0KkGGZiUkYoyiY96fCQkJ6zC5iCvRlBUgqdly3zeDWjuZ
7S9Impngoic/sZzoE0RqgEIXp3DwoGv3ojYBBk2jjYovHfqCgP3I78i6NYrU/i2O9eRMNXBO6DNI
knNFRdQ6slxlLSZVduxsg6YBFUcVrKRf0WoGtd4NIAAnhfSpC2vU8Oj4boMIufNqNeS2vI1IA1wB
4H3m1Jl9aZJwXClZ4H5uGsqRlDYbPrtFYKycuko/uxayg1nmOagoVNJKMsDsNhqIJtIGzklBnXbG
aeth6M5dRVA9wFbzrrtYBa7uv86NYy9YWx1H8toZeH41lMdoZaCwV3CsqzmxnZA+o4p9IGd47rxi
K8Z6Si7HzWyepiRtpmzLaQUdQNfWUdRya5dSfoA+xd5GwHa/qlH4qQJicJPbQn3skiJeifE0afVN
IlNG7kxFvcCf2ZopX9yxqNGnpKSOcq3oK+i2alV5jvtALeD4nEv1TYx7alLsYlc3CIxxk6Cqd41O
OVENz+bn4Jvmh/3PbvSQK+CxdmvzejygflIcZD3xnjkOUkNvpubP4Jtaw38iPKE3G25mCC3M684a
vkmQT2g6bqCwiMFAxUSNygnDJwaBGsTbYbDiK9V41mNaSNJa8gx+zd6uvJRQqRgL3q4W63wV9tm1
SSHHCjzz5rN7PfJZ1B5EA4hdfzBCF9VGlANXdwbRHUL3lueJfRS+iwc870TCDGpO29h7htwv/aCU
cbh1Zcr+swrgWCjl+dporfiXug/Xoz703zzUxbZjGb33qKYUyT96CJ6oOAzWSeAP33RPAvCRQrW5
h90m4Vskyf6jOx04Kt+xNoYMJ9gsouyLw4k1HUOE3fXAN0iBcXbgDG02zmQQVie2+dLE5XWQ8hJQ
yHSmeTdtWpsccH+uyms9Se2qLQFfrXDy54HCxGNnS+quH3PpExGs2UMD9LNKBoiHzBBIVEp+WJn4
1lEB/07qWTnDrFs/w6M4PMB9ftBSXvZazoZsZwxqtxG+otHk+DsUdspZ9IomGMFUtgf43KsnDpfr
dixJS7qIuQmh3LoiDpdpREfGqh4+Wmq6ERBo6FE5DiOnshEoZ1u1lJVtmvIVgOI69pVW+hC4w7CF
dT8zQcpAiysa35Tlk2RMDbXmCU8RLqmt1VUgBc2PhGcjmYLJItwnTPvfXaYeIpAlcFhwr8XQ34Lp
eQ3Zl0EOJzY41gNcSH8d3TrdLZKeI3W3qPsVaAUO1kGM36t+Cpc01PpzPPj6aoSFYyMchWFZSlx5
UbUP35a6c4vsR8lRkirYQ7mihps6MTZ1baZPRh5z0NSjcF+qdbyp1ICTphwDnG9kdEb18keXJ85O
beURKQL0qYV2tRirnXZc91Jf3YThb8fkaS4IP6Cpi4+YEpdVt26GXtmIxONCED2nLd/lMX3Ui3Zu
130UWcvZPHNH//l6Tm/qGpJ0M+d0kzXmrs2aj3awgfxyZah9fO2GtvW3kQTU00r/1I0mlHHaEaGL
23ovem+u9fQcEw+zt3GxouiJceHx5i/G9Ukg6c1f3FK4Ot/MAgKmHHJMTsk0We6a26otx9UyJq4m
/syrmjnQ2Aofw4aXELz+67za7gAFCc8uKpDS6iJrmxXRe59lxRritT3ZqJ/oJZinojAe5vdDdGG9
AhbNG7D8RWTZZjcxZKcWz/O3qXNXWO7GiPh+d72yWClqJ2+rmiebYBfIK+0nBfXto0dpMTWsykpw
EFRekVx0HZ5Q4SUmWV4L+8JEZf7nSXUVXV9TJUqgoPStp8Dd8mhAQ8pDKjLKzf4q+h7yOLt2IJUo
xqTJ570jqOstTytrni3MxIQVMovE36i91iAeCn/VybwdpXTQnkQz1q21sbrK2y5jJfA6Uoiyt0pS
WedYjFR7N4mEiYZoNXyrJTHvtHdhcJx0xn0z0hCj/iYc3g03rbKDzjZZi7FlDWJy1D1VljWvIQxm
qjhX1WOrOd2qebsfVUDxbhz17t7AnuMXUq/tcVm8cPga5HrDh89RDzAoQQkz0apBaljeNDUDZ23p
j1WKwCvikOVtchBDwkE0ofV+SLhOEylWNuaJf1xrWf6Paw1Z/cUJQuVkq/7KMo3qWTShkqF4r7jN
q65NnUGKpI6OfmzkuH5u28R5ahN/ilGhJdN56Ku6Mt5zn8AVufhUefW2gOM8ZRxl7r2X+4kZ8rS+
GBv03nnqWV/0mlz5HCT+5z4KrFvfsd0rIs0/iq6A7jijdQaFVl0FhicJHe8WKmfREU4+zPRgGfWX
YML9iHG83X3UUjVVGoDB1g3SeRul4psjZggfEMivt1qWmm5lEcRFdpsXo9SZf3NLcH7TGjLIq0vH
bRJnymzJbrrzZJ8iC+r0n/ykfSjHeDiLIdHksDrtEcVWIXPEjcgjXPIhfrLRDOdIsopT0euhhZIw
stsHcZSIxE+cuBQNHI7uplYUZSWOKWJMHEvE1TK2zLgbEwvoZP1Wsp01Wx8AKCVDWjdzg82kYYBF
rWMpxygxFKiXA3d9JQzLhnJrGCoUmS3igjsJ/OSunBKkY5QnO2AG0a6YsqmLdfDUX3qFChpSesEa
nJK1vSuTF11hzUk5ztalGl6U05Ol9ee5d4Z5qckajXyS0TYkugWKCE2jT2MOU5erwOhvt4rxyW3U
bwgypY/C2NTqCpI89aVISud5UP29GPYThPi0Dhxurwbmpz6Tq2Mq59FGWA2vkraeE5JHm27gon08
32BesrfubkAy8d0NAruyd1CZUvUKzKW+GH60pkvYRXQTg4K+QVHXcdSeIPC0L407BJvKCIIfBUCO
UYX/FCE4fdepmQmpRRZ97KXyJhwooLQgu/C0x2Um8oD+j0LhEOy4+pd4TIwd4i58rAxY6+M+gR8m
4GPXTsUuSyPGUoRXoLdN98u4E5TdrqBQkjgX4mB3U0VXEsWU01xwuuhFvS08PIcBHyaj8cp81Uz6
FKIxs4ZAlbgsQ0qw6qlZzGJsGD1/M3YEgoThfol5nbwkUUwUeqOppXlZmq5pq1ObU7r0Nu5RjXTR
eoj2Nr9fAjlsx+qdT1YH/T6qnR+t12cPcCWr11LaiQ7U0D4QDLbj83iR7MW4GBFX9TSniyr1yt5m
GfYQlITTjiTrHxZ9t94y/odFPQSx2rQKbGutgpyazhTiAGK4trnv++jbfEQRiZOpuTt/ABT+gugX
9bSTkfoydReEPdHiP/pa02qFH3ybT0DCOp9n2qLbUOBkn0MtKQjppOWHKgbAJ0sjYJSksOARLqyX
wQSZDmHNb0jY2R8Vnp/E8BT3MoZleVY1CiHRL9I+8J53K///WPuy5rhxpdlfxAgS3F9731u7bL0w
7BkPwX0BSRD89TdRlNWyx+ecuBHfC4OoKqBluUUCVVmZRmf+bXRX0vnSc9yGvc+JLCM6iTiBNHdW
qbUl1VIVFU7FyGi/dXg+LwaQuFxbMYDOw4xx+uLF9CZ8cD+AL1ItcwEuR1+qaoWKSnoF9Hjce4Ey
tswX1X1ghQ1OPujDskPQLWvyMJXIu3EQ7Mtvk6yuNcC26lT3XQveg0Axf+/IUBVQncAGEv1Brb/J
3NJ+ydrxkqsg/yuzM3RSYvf2AH7NFj2miOCGab+0crhQ/uxPER9r/McINLEFyxJdwKugz57BS1Hc
EdChX5uobr24SrRoAONPBKiouOkdRnBszTCHorYB9YQaxsYewV7Vg293W9vlsKwqB2rbGgmRlsm8
KM3vVrSoAlqSFiUMBRo7/XnR3lL9OoVoCaDF2KaYvryLzaY8QdsAJxCIk81DEqkn3lgLJuROwLCi
tztk16Y2NcsTLfGxDpkg6Ln0U8PCrxn0/R5Aj2i8AslHfJo8ll2FFtLrOS//6jkQU10YvqnJjFY5
DlpzhNuZw4IDpBMCabfxRIoGqo98KugAxLWqcwsOyMgpyp/ejC54sCFzaeDoQrNRtGkWDJwP+oUc
e6tqnJBeU0VxLWpwiZKued+kIwBV/3a0noGzhHbEyKjNM7IhxLdYO+K0dk7MBg/xeUSqqqiEKR7f
8zvS9ovNiAI16d2tokGZ37rsFUqhxV/I9JnLJFTTxQK+6YQGdlCEvQeUQ7JucwN4PiMNtqrrN67Z
+UdPRa6/Qrok25QgUgTKCBrz5E4M5h8T/HtAPwS9yhytd/ucoYmd/mWAWa9toP9f+xFMHzc7uHHW
Tp7x1z/Ee9rOkrACslGAi6wCvUeetfgr1TlJGptB3C5QNnYhaIfcRVhb48Lxig6SsY39KlB5aTsk
IZEcuPC2rxfEsgmeFVBaGeA7pKHjOf99UmM5AOeV6owkVQX6W30xwFMJeCH0M7rpp007UsiUQRFG
AvZkemsFduPaCppTKpS65/pSju5a1BXY3fWILgD8O4nAplNbwqI3rz1qxTQCpSP4OIDsgyRyfLyZ
0rEtjnIwv5KJLl4fVvvAZN08UyQt35et+wMSPf0R3J+QMerHbIA4aNUvQYTuosYka+TbtZE8FEl3
cziNnbj4UeamCbxMNp5wZLLWzTTIBWEtLYnuG+zL4aExxdAdXcCSBt6C7HQzg7437Rd1379PaAUk
tpvJvGbMh5SR0YU+nskGw2+ub6O1auJglWa2ehIDRx7VDe+ZCSwXH2uwh3qWcSTnJE0TDZUQWidv
APqnHUSroyV5A7xqzp7yv6GzWD254IJ+hBxA1bZtv6xa49pIcItRZOWiO7tRpbmndViLPx3hSrUm
LxO9PFjodwUbJn4i4DjSu5TVB1qWIoCEBGGf0TzQKClBRIkjZ3Oi1ZCz6kFi3yjQaHnQG3Wgh+da
A45hE2fPEZpZUfBIQBMFJdKdxBd5b4NG94yubDya27h+akCOsTAllNkq/NIiJHxiyAWJlRmn466P
SwAudE4Vx2lrmSS8ASsehgWruL0AmiE746UEvpbaQbON4firtEutZR4VvwRyHyIAUVNszLKBCrAu
wRm6BBfp0lyOHFA4jN2FTOT0BAhszNCRG4ogh9eDyInmk+22iOX2wOgW/YXspjAkJGmgmYV+fevU
9k25q3l0H02GA+ovorSKCwYiKwscqVOU/lXgXQ5yFe3hIsQttGCyjQft4AUZwd2McLqdQ0FdWa77
HmUpyFOvwvCVV5263lIAynDQFhAlxo4SB+RIhDNCCFu0Kzxg7Tty5Eyg5l1ZryDIyA9+VZV48IVs
6xR9eKk76BoUbgJBhWialmbrp6+dDKqFPxXRtyZoLlIiIb8Yp7caBz78VqsOHSRD8yNzihdXZuVb
b+C/Fv3L6hnngWLFy1zc90OFhIDjWueAj9NOxX5/aMxQQpWX/euTq9H5/Mmu/mSD15daVcizVPkb
ivafP3nos5e0LsxlWjrDdUrKDUjMwMY9OcbWqZTxzZb4nod9xkCG3QZrUPyHJ/T8DwfU0a2tLVPz
LgOh2dIXTf3FFf2rBm1j/j+gNkKlc8q+GZZhvsaDn60Y/ujv4jwytujfTg9Jlorz2KXT2g2n6snn
EQijuWN9h5DG+49h4ccwojj+3ttIAv72Y6gp/NePkThB9cuP0WJjc7axT172I/6eGwn5ChQhiidQ
wVb3dofHih45oYkLsHylr8oLmbDbEqtQ2P2WhjSdT8Aq0bCzx3k6+rp9sdRT0RiAHnOQIvuTk6wG
m7uPUWUV9zhqAZjQuY/QE3Afh1gnYSCCdCRbG8ca9au5rkBy/AiEUXHvRe/TIQmGemLiIpvg9Oap
75z3i9B3GeDvnjEAXapHXjJMyK3kNhKn2gNyHqj2WObeBEvlinQdHAvZBZRAphPYYKGpZ/5FZqiL
QipGR5FODUWVk1KnujHvsW+Jlkldgw9TSac9DZpBhS6sGwbsj0EGnYD+cX9zQBoB0eZHtBrbddVF
O8h19ksb+bM9Fe/yDNxXYJgIQIYKnDV5wXkd7qnwV7AJcrwB6GW9KFrPwIFJcr6IIhlsq8Rq7RXp
vVvaCE2FYEvC7iQWT3fkZWBxW3Ta23TAzvSyg+o6SMKuE7efGLHU6pHyzCeisCWfHt18OtL8iPx1
HgSG58jabm00kgEWFklXrbMOHEq0BZx3g2Qckxo6IXqzSKVyuszRTmejyxel+dslVIZaqxq7X8m9
XeoYNkAKiXoDsGtV52H2qpK2Rqsf7MRNmyUhmCyafLYHSjOMBZF60/ZbvMWcH9i+STzDkHsZNWM7
XbqMoVtE9gnSbbDdvLGOK/xuAtiBTotlXvBLbOHF1XUSnRbKH7+EYRSvRrtgB6ru+NXdNCnx+luU
9FNdWzzkOMHfG/hP620PhYsg8Z1VUHIUOLUwq7TFeN8o/JdSWWNgOLNReW20Df8+d0z7ESw7awPv
G2imuP3JyHFeI6UallvYzjGOJqLCq14h+1ICms7Fkbxd7h4UaCse4pg7tAaZB0iLnniBNWhJG3kw
4JGyYlHwKoOCVc8fa9U0oN8BUKmxE/5YgbgfZC3BchrBPrts7AGahlHkbxrHe/dmOFbTVDL9ab6O
IKePBru1C00a9A60flfrf4qYCcz9ymlO+KeImbPcdHl7Iu+kK+PkRXUcwRz85jcv/TXRkPvs89w/
BdPfGp5q2Ukey8Qfl6UXGk9GrP51p0b2bpMfd7/FGSm03EfRjltRZvaRjwFId/SXFjiIB1WP6tEd
OvtY9yqHqiG+nC3ovm2cXj7Z6csc/YyXKbhAp6GSnrmuPR8JIpCYHCfB2VGxzltBEt5ekO3m+NMQ
uQTWLGjezW2Xk7fqOBSyf3NYev0cb9xVF9iQ+DIsfqVLUeVP6F/1gXj8aaI78LqFS3DK5+uK9DLJ
WKcCtCleAAq0X6MTDrB77n2/mW0VJ7dPKPzq/RN8F9gtzRoXLlnM8zXNuAV7RvEYy2JvGGDZRPdS
umiKMd10UPmEllzA9t1kNhdTV3oNXoRHswfEQFd68aYVDwI5J8gsNNBt1RHkKISzt9BDNk9Ce3G/
EhA3U9YUXSBH2i2MPKy/djXKkS4r+LGIhvoVemSzvVVQKYIgkbNusrb5WmOvallV9WCXEdiKCgWk
sbYPejo6oOLb9AaSq4+x179A5KJaQXsve5Qm0i10RzapbUrb6O7/Js6okF4oTXBNjyO3lqE9gW5f
P9Hc7TSo7ovDuDoqE5hlsmZ5YS1HiSdKzW3oV6z7CSTYIUR4DBDkbVqRWlsSuph8++JalfmQFWN2
lwj2N5kpKkgCc1s6jvqio8zQ39oF8DCV4Txir1keLRcPAdTj3UeyVZyvRjQ53tuu7T6mEGpe+UBd
bymCJjgK6U4tAPtINj1h8MDeOucBAhYnAPFla7B281fApdt9NLRszXXqy4fd7dzP9grHojcd/ye7
nHKozzbRgo+8v2SlDDYZG6p1VfLiGTSG9g66lOGSR13xLHmLpmU/9hdGiGE6RUhK1KDHpGDLBp/P
UMgLObM6nR4ykJDF2DpJ6GytirhiT6yXyb30O7kbMi8wkYbzukONl2W+kFYc7R17a7lCDH+Tw6hA
hnUs2Ngd5nDI9kFvBiJUQE81YGGZ6vHiJFX/2q280ZGvpiE6CE6N+YKGcd1rhkkDMrDaC1XSGuIK
aGWhYTFCwSx25SMq0+F90HtnMuO3C4aiGCD3OmuxZAAVtAJCMDvy+pZ6ixzVbbIc57vb6xbZkVwt
EmRIoAXw6TVMb9vbyzca17qp91MA+TgpsMA5QeZlflfTRIYcdAIypJMDdnecIS25GXSVrejH7iGZ
ok3X8/hKpt4MmiPn7d/kI9Nt0s3266RunJqj1cu/Kf7/d1LSAy0Gtgf8aL0IkCf1x2uYxoB61ELa
zXfVxkcjxW7zsYy66qnMon8svetq/DZZBNhMnkEnaM9D79cheW/ByFiJ820oM3ScWXncrEJjHzm6
s3i0g+kOo5j6jIc/jmy/LBcy95oHQELY0i04uw+YpTaQlW5PIIIbDlJALCf0A3FFftleGQBMPE8N
hDRU1bTfg4bvhQW87aICnBv8BBAKLezvUN7hXzzms2WGctu85GBo2ke/fF9STgAs9dJ9XxIt5acY
392kE/KLUbEB1Iy4U+jBW0DnQH4pBT6T7qS2/TGusifQxIYgLF2OXcE3pA0WIa1y9nxQXDQgTl7T
sO1bCIVDkZOUwkgzrC6Yf/6wk7SYhwQGXsZZir3gOSghG7zAjRPh/bOAVMd889n1X2JMAH4Ow5TY
m7i3+xWf/GifhKH64kPOupdV/SKsKj3nYIhejND1+EJhSZIZe3AEQ2fT8Rc1G8JdmrFoy9GsuEJj
srNOZI3/6zqf+pVd5dD9oLHqnB60Io6zHiEqBF1Qb1rbpr8FlunvyFXxnnjrAbrqrnT3Yb+ZyD65
1hxPFPdkcjVgZIQdb9V4T3YykfN/2n9bH9/xTz/Pr+vTzxkSouNjbcncTYiuto1leA6+kD8vA4hs
FeuvfZmB972RAUoXZfq9tf0oWwPbjvxP24NkRE+YY+wphdBL6kMVJsVT+t9L3Swfy83TU1D6emMB
hXCthuBUrv4WiXoZWkG+IRtpJ/RgPr3I3FzYAwMvNl6lthNbe5RGzRk3JoPcWbgi6M8+WOafk8Z+
fwGn9XvYDCPTYWFX9WewhnjP2c+wqRv/tdqvYTS9imL8F3v49tsTDsZQYLp2tQtNervx7xOROPdA
e0r0D+OLXpmnvAOzBUUKx+52nmcH4EpkOJTo+HZKQHXIW3DdUowyXG/RCqDpGGosc4z+BLAvu58+
wVzN4bmMphNoI+4ompYdQzy37Lk4ZIrxMPpArTiRUexy6GC+mDVKEpEfxWcagupv2xZd8mhAke6x
UPZK6R7XLLcZup5EtaDhNFn2DmTM5uzNRw4gzFiWO/LSkhyCG2ca6iVVDk4+WrIEvU7ex93ZjSPQ
ohghkhV8yShvoi+iLQAThxzciXIpfVxP0MRL4g0NrYzLIzOhWTQ0vHyKUTd6dPI5lUIBbQPK59t0
IRpzGfr92upsqBTGaXg/NmhVY1ottJYDaCf8DkDjfgD7w78jZNAd2xGv+t8igJxCWlyXPP6who/z
+2pMbOjDY89SsDWQOEipeLaD66Rp94fU2BCR/myb/SDVB8l+04IF1i0Na+s2DqoSDKymqIM1J5+G
KJnMQ0LYEKaGS3c23TA1H5MIrUNRHyYaUejHRIZ2hBOP0Uqdsura59kR8oP+I6DB/qPP2AvauNoz
SGJ9SJY3wRr57XFNzs43wrNCyqrTTjKVZX6p/JyBlRazs8RN12ipbzc0PTCFhZNo+32erSdBSmML
eH9yRyYzGLCpAvHzln6CcQj6I4ce8IK8tAZDDa402XBPJlkb6CCSfrajHwHq2s3BZZ4JAMjPnwik
P1D9Mh7I0pkFVJ+m71GaDHtKwAkQ5G6npq/nBJ5M7O6CF+09OelLhmosRN9Tfk9fMJ51aPv4dboo
6nrFPQb65jIL9gneA8DuBvsubIonl6XlU4F9kj1m4zVubHzHXeYsXcbFjpxASE87G0QJS5rwMR3P
qwIkrspfB16VXmz7kUATDC+hFSC9E9h3wHefNSgqt3JMvoMG95vXQ98HRCPhvuBQY/Tz3HrDRPLT
RFUbwcpNAZopV4aZsr2rIfiW0agdyuKWhl6Ie9SF3UVUt/kmAGuBhAzSlz5LbLCd5qhg5FpJSku5
aDuQteyT/dd41AzPLGx5v0fr8ggIawakgs78/ZYDrP2kXtoJCho3x6dkYUuZQF+CVbNM8Awfhgpc
GjK6h4pXdO9ZqLJgexxuB8jY3oMjADl/D61fMghPFMGi1Lob+2+Tct10mYfc0/ThPyJfeunS1ezA
rV6SYmkNWtJtWmj26U9oBobkbQ/17mhA05s+2eG55EHGL+72NGyZueJghX1OcPLAtuXfYfSqGFwo
aIdF98ewRq9GQOaPMH2OmVcjO32o0Tvi9qG0Wj+AUXnIJIATECbbdlOWHaELlh8Ly3C2CiiEK5cV
YOyVFTz2EVLXDXOrryzhXxMu6x9NCr27zB/5wh4BgW559aMPm6/K4OXXoilTSONk/qNi+GOuDZ5f
IVDx/imNNX7+FM9J0jXqYC3oj98a23xnjYHStDwCs0UcMZ/M0IacaWX+ZKNJmoIjiC1IbITBOkfu
7REiMdXBRckGwjyu80i2WHzppDM8SAuvg9CF7HA7gQvrFg/pK0AahYldamu19/PldegmiJZWzp2r
Ru9g682qB+zGxspUijL2JK4oto9Au/5qnMXjyWjryHTtHEYRBH9XmXkywXJyu/E9a7aEP29+ianS
UL0kXfNGe2TaLdNGWQ0QmxeRuSe7DIMrtwNgH/Lpax9DduCW3qU0sLY7DPLmjhdvqPNAyZc6hlIF
pCKsVYI6IyTn0uliR8JcUoAbvmRd4yx5iWb1VsT5UkxmvJkS17kYQNzOFytk/BQKZz0UEdJb5KAQ
CbmlZYk/sg3ZBvT/rUw3iSFM14vrIEEX0rnZuKlKgd9fUxlIQAp1wKZRfQF7rg+JStc49HrI2KYJ
R/+1BnnN0Q2g3se1drRVTP6yF6Dwn3yjBBNW/aNWtvGmb4Ksfr+xwI+bCQiCuBaqi6WVWy9N0HUr
3gvnKi1oC2RtUhxQMACjQzSF65pBFSG1onKZ1yDfibU8Xanv+gBobwB5MDYtFP3S0bTW/zmGAumS
pmA74Tr6thjd8eJbWXYhjlv2iY6cQ8WnO2ZMJ5Ihy1Km7rSPTpjkaxm+Lfpw+uH7b/PAhwKW+9F5
ayHLsADxEX/kdhRsVACMjQSN4ZmlYbLuG2G9VEb/rahGqJkn4MHDru4v0D3bi1FPMtjPSQDfjmc0
9KRg1jTMl2kc50mQVZ0ntRUSWoCbGNGQHZPGNZb5JNMlck7ZMY5GkLSTp4tS9X5LrikzkUBxi+lg
jyiglbqtsjLQCJ5YEF6HFlhyCiMwaBiFaB8MJ62XVS34myrk1XfR67UY5LdBBN0PtEz9wwM3ePFz
GzzMwehcM9/MoPsk+AG/2fqcKZuthRP4jywVr0kUbyddP6KLrFQIbA1H3ziNcxvl4swdDxZVoD7F
fLh5wNWBRp0JxflOhdOWIEHVCJ3yoUVGb0YIafgQKFn+bBMeGChIlJqCKW78mEuoI1qP4v7jem6L
PXqQdSfwb6A9xfSN1S3DMjjmE1jSgbnRSZrSASiwcj1QlWl0tL7QpAjaTuubbUrDi2W8NTh2H5Ig
rHFKNo0Rv8N4NQ9HWXhXJYsUnbtJiHQBiJMSfSEHmOyihe2WfPspGrvlVavy4XwLdn1N7J3Vj5/C
IOSerEe3aMEF/gqCmPAsqtq1Fx3yAfvQjl5rxqKLEji3rAC/33g2eMbmEPRcTYs0iQw8XVSxAp4I
oga359PI8hpk1mt6MHVkd1TvXMq8K1ZSB5MnylGBW5gCAMFUzMG/Pfxo9YLZFsgW0Zau2Q49TY8Y
sxJ9mXRrEvHhzUVGaaUOUH3AZugppIH3KY4PVsVXFOgmFtqD7Nq398yRs21ewVb1roVMm8MXRV1A
bsKynLskm5qdm3T5vrRddZ0gBAmNuLT5OkLu0Tdi40cgm51XMf+t84txSZMKL212MrfAPBL26mpj
yXlSYXpneiI4ZbdDjsibJ0XAtd2FqVozKPQtCt2p4OlOBbrUY7NE0io82460gKvRR3twbXDQX6H1
AISM73E4NYG5RNQN8OZI+Sw+JptVIrfQR4O8Mco5V2CGx2uRyebMPCjUC1Z4EN8BBYqZtOpQheY9
jTxtojvwluS73tPtCXoqLUKO0oizjVkDfudHbfm+Spjn3Yr1yKQmVhAl69LBQXPMGAgJbx+F2hJ+
GiBodrTaqNJdlKbiIkCqsA4CmazpL6rSf1ZmUj5CyY2daNRGYXcumx68f/DRJWxMufaAuFinVfhu
Q+fqfVQZwfy3iK7a8lxP9pXi6U8R5PFiHXPZrG8LyUjc2ZAtPtM6SA6DfkP5KZJMoFSpNf+VlSX/
CJn6d+4A8W4RgbWe7MJz/aXVWuzYxuX4zFK+7VRgfc2lBSXrslVbCstQQs8tHOzbaWCH/7TsxIx6
4UnQcNGyRSTLg02wwNbo7R26BqN14U7dhljIaJgit/5pyPWQKMvMtonWN28kkZQwy39ivBaeB2gK
HUSGfyUNHY5seeUFaETQ3tTVHJG8Bi5RD80U2EOhafppiJJBcs7qLpuHsZLmOa6NH/NKqHhc0rj8
RqNYuO5l6MwXf5qm564U3dWAjhj5uGXzuzYPL+QbgVy8a5UNzgB8Ihg1mntssHYRCFaeE2MygClS
G/IVA7MePBAG0rze7dtH1SVL8tVTnDx5xT81vnlbmQLr3kfl8CiLMgMtVz4cPU3uBNiwvUuZU0NL
B3xRcwi6aRrbde9plJY5AwYwsTY0HCxguMssvNCIJpXYoC+QIBiONKQl/aC/97P0SWnak3xoswdD
Z23LmjtbbDAGyN3wej+id/9CISjK8As0KPa3CV0hzC0aAYCg0IvQpS8SMS8SF82wtwFdXoBhIkQp
u/YWaRMCzVw7jrFghsshsiXCldNP0V2dV9EduiXzXQJ5o4VJMQ1Dm11Z9xfy0oWC1aEMY+9uDspa
PFxafAfmdbMQTEmmm8W726TbZ5X6Y6wUFLZhVrorNFwBQxLGJju6+OV87AUKmQCtTeNPb/8xUfm6
95EErztzm/b5sPPQLfQYc/dvnk7FX6UZonLgV88F6NL+FJC1/nOoqnoOwIt32NUKhy69Qo7D0oMP
HplF4kHTvrTi+uznhv3KxGaKiuS1bsbmMiYxcNra3JeSbzMAxzcoRtmvt0nvQ+zWU2Sypqk6zm/G
kYX4G0l4hfY+yCN9uvQRAG98UFD5haPV71a6g8y7f8GBJ7HHcEWWkDHsc7Kq2kZ5CTU81wkh65qL
tStY+iwKbAWTLu7+rpCrMpjj/CNQxqp9lX51OyQ1cuCzcdLucTzE9vtg1S2a7fT0CGI38/QpMNtn
lDyGdZpjt99qLISn8RGidfC69PsLjXwTbApTl4mlpSzgO7S3D+S7N47RLt+4FRBTeurH/DAYy40Z
gsE0AYU1cgFohB90j0pug1YFfyCPqNsH4IrCWWDwmfnWyyfyR+B2WzE7nI40MdcTO2pumcanJk/U
wddtFU0XlBdX39Ew9iL8nUbDyZqgtQ0WDvAzNpU8URhFTEZcbbseZLF7gI/6ZeAWDSqeyph7A6I8
rRaJZco7awjqC7AvBtCsKJ16sq7w/ay1OOnPGXachfcgBASHee785YtAHOnl1LdJeIEM2rbjeNMv
WxYPGzDptavbVk9P8GTeHckkQdO3MQMbIGmkR0XqjW9RXu9BvGP8sFzrBOHS6asAs8DSR7//FbxZ
xs7tzWGH9lKgNvUk30XfYmo2+2nk1XWKnHKRqZKfc92VmiWAR0tIAs2jD7sr3FKsClkcShtcijeS
GcBCoetj9D7YVc3yQI4cX691lTuo8bMISq69qc4NGNJe+39qafWvMRtjcOSCFS1sQvtVgP9rk1py
3FAQWFvf5zCvcV6tv5w438mmTO77xuaPrLABjM9N0Fe1afKYi6o94YnzlZwT5/UZFNXncvTyk62y
fAVlXAgs6mHY4w24oFu6REaKR5j2qDGDx4dwpxbq8dZkHNzvgMTl947ym0sO/OiiG0LzC29HY1U1
rNzTMEPFAuqY8jmz9BEMONsFBzPMlyhtRmArzGDv8yA9ouvUW2I7tOgzIV6mIuZn01AhCHQBA4CQ
bLcyqiA+VHqow4QOM+OGn5GvhCZa3KIYBhTWClQ2/EDDjzBLrwawGLjRCFQwtd/R2QGGrbr6FnrI
qeuMeWq2EkirPriMYVmd0BHnrT4iUJJAC0Aq5dLTEVEHSnmKgCZR9S1u3tegCAOKc+AiAkcyHkjm
Q4di2npq0AMyVo31gFZ66yEX4aZFlvJKEUWS2kAchOMC2Snw7PqpNy3wtFF7CnZsNGYL1QJzhak0
o9VrIh3Zrp1KTsWy9ozNOLhfGTS19hnomBadZoZxp6g+0hAiNfaz24v3YTyqZJOgVXk1NsLb1SUE
w+is7uFfvROVTFZ0kCcvDem0fgt2OhkdkdRJF1TV6pwOVMFpOWySNjAAUi76g3Ds4GgCtTVXx7II
lFwjKqw0gexUOmvVmGwVMEDzSrcJv6+JTBFUCVcZx7aH5QC68WLI7sIMb7Rx8u+bqIQJGILjyIK3
m2lIPUgiOIVcxl3ep0ufF2KVGl22mcd1PGnO8sTez2Mrwsu3qcoLLVEVXnanxh7nQz0ZeLt5/Rwt
tiCpGw95ciximZ2w23m/TEEKsM/vY17Vw7Foj2SnGV0U2qBRNYlqxr74Gmw+DREEg330UtqRwRZk
c7UD//3VsgQoan2jAaE7pNFRRgXSjifF4+Qq92kUgMmo5NoLw30ii21Me9BH9HdCmwbbbBZp3ftH
iihRkVi1AkpordF62FGhVVI04JCiqRxSsgc0Y4ULGqIl1rr8j0/y7aa/SwBxaVGFD/vcRaf01BTH
Tl+S0ca4V7wAZmgqjnRH7srpR5AT2yN4Gz/mxBROfoqspxp8Pr/fkt9oh2YNKa1k6+RxtiLd8H2h
u8NqfE9WrDXluQcA/+zmebbKTWYfR6/6IaKsP1myf7/EqdOfyOYF4NdznfxIzklH9GBrQB7tI4Q8
IzroQOkMXrXCuL+VqabB50dTNV/FR2e5gzIDmahMRRejA0WljqIRhdLEiXfzxLmi9XOt2/K/rkX2
j0+8rcV+fiKtzMrSPqIXG49PPIyaDJ23hOANPoY47rDntMNj5ebFduLzkLwoiPOctWfHNeR5ZCLa
49V26FgKxA7Z5tsAAJV9alkHstGl9Gr0M+sL2gxAUvrKO5wgwNslfPVsAH4fpMZr3TXV99IOXgN8
Eb6DCnq+AZ50vvnFZUaj/wKpjIN2l3rm/1ji/zwGEmDo8gJ/99rtXffUjJ6zIKKHgud800KndmaH
sH0ou9S16V46/JNfWPCUTMx+/dOkKGDtzA7x70ljWtuvse0kJ1mi+bIvjPGOLl3i59DKXN4sExJx
d16iN+QZ16KvpmazLGtrayU4o3rSUp+m5v3SiJoqmpccLHB1mKNOSuhP0Dm9uybi1jaLQARLNgcV
ykXb+SWoQct6PaCnfh/5In9RxrQtGwZQq7abdhbe7DKu3u0+GNv2DfB1L26FM+SH/Rb/q71q0L9G
1au58KWrV6C8hCazmotlDWhrT33YPt3qZ/nAmu3gBuPyVj+TKGEiC5sEm1tRrHfir3nsjEcyzXa+
rCJ0lFHNbTKi7MTt+un20T0eONum4Wp5W6aNhs9Lk0NZ+bw0LWSCyvmu99hystAhKLwJicEckJRL
Xnve0mhFgT6AMbrMHjyh1B59Lc+FtlFcyyIoKAJBsqUV5rm0wMcqEuw+aGjSi35csD2dV7qZbms2
SbbF+8Y/khM4sIfUzfvTgDb+1Vj42HHrjcy888CLr1YOSrPaFIBnelflClRdekjbFbeMUWuTUXYk
mxeA4ACg8Cs55zC9rodS+OZmK9k/t2UNFXxeliaFBpJZqRQZzlHYBtGyAxityUmX7mPZSOCooGrs
qsbOcPd1h50d7WeCGDgIGtJ+hoZeMEg0IqE0cRuSF71s+HvJTkGMU8+ADuJtNE7fwg5Hotg3hxMI
xbHHo7GvjXRHlyQqIRGbtVuaGoFlHa8NPYXGtxWiCgT/9tA+/GafV/70ISoPk4UflHKDFMewH/34
kTmD+eZDiDWM3OSvok+HZTumwQWCv90JNB5oJ1RV+M1qzhTgQpV4WfnglG/Guj6X0BFZkcPb2tCY
+g5l52blNTI5hzwuLnwC9gClreQvjz0NtTV9s9GUvoKObam3zdEWJWLkHgSEO/HOVW+F6YhFktnx
XVl6zoUcOAKgt0I7DLTYzY7aAP9yxNBHMTYH3+KgVnQ1BGoU8oFssnOBslODemiQGdzYsSGvUc7Z
1WrNe6E3tSlKSTSSncE3BhjzoQgMkcfY99kBWZU9NbXcGl1oCHVn9wDy89lJ8WSni0Jp6eAm3u53
u14W7NDGobK63ad4bacPyCaDH9GQ8/8o+7LluHUl2185cZ4v44IDALLjdj/UPEulwZL8wrAsmzM4
gtPX38UsbZc8nL2jHQ4GkUigBhVJIDPXWpfOX4YDvYv8Mesub++KtyE3lESq/Vik6+u0Fmrqj7Hb
zUuj7o9CIKHToyb/pvXxuAbQLLqrEw9lvzkUG/rKU3PTMYsnWVeA8XVV+tl1UQXQdeqrl4A8SQn9
XTtqkSSZhH7oHZJBMXYpaT0vPNv/jtQZyrjT5LWP3oDRKx8drYdliFvjoWQq35vIrq5G18GiEuQD
syBzm6+2FcyNMc2+g4P7k+aD8+QZPYL7iLyfhMHYNncA3ZfYk51j5bbzrmHm58Fpt50w0+9Mjjs9
eOVnFG1CoAvsh1LXs7Brx3tmqXjtO2WyK2Wd3DhuGCxMr+0+o5J+PRRJ+o0N4bNO4+FT2/UDdp+m
Onimdg64svOlbGX+JDXCgZOr3YzbSLrhvqwiPi+CWIMCm9f7yDXH+6Y278HTwT9DoxlqTr7THKAf
VtyBpu2V7PgwiMq0ZXdUoK07V3WIQurIXRgewHUgwAxORqaiY2mG2Ozbdvta8aWII/UVxTWQyZoc
rFoMa2Aow2VsJeoW4Bd1m/sAeCHgUCBez7NbE9pr7qzI8I7H9IZMwHAZyEx3nh3OeiPfBEYTr7qp
6AN/auNsuWk0Q9i429nTc+/S4QMtMPr5LbVC4efHzAqP10Fpjqf+EEYg8fwxkULCeIGLKV4ZVCKC
BfX7xOQjQ7OeZW71lcjexomPs0j0sG+ymeIT5duF+O1yJB86fGgXfTDua9S6atPdQcJmxgVYPPLU
Pl1qFkZIYyA4EK+oxiFQVn0EQOMTdZJJhObRstt3/xoV7kiTBXxvVC6fEx2Fk1fPeeSYdxaCZoc/
2NtSfbTHVvPM0/rdv0QB0JzYK/C7efb82LrrA6CpLpEs5bf1O78rkiAHKcANSjUJBFXLwL/QVA24
J3znFl9M/thCkmnTAMK9agbbfB5x4w20DF/xCAN9Sp0Yh0Hz8QYq1S6IMgBInkYip5s/9tPIOkdg
KBDFZSQ5cB8gMBppo6LiRscQHZd/jaTXZBIlijSShy57rlF8RA5Y6QF7ESyzoHLuUCEer/DH8A5d
EoFvGOLVG7u2C+QFQhtq4ZpBj9oGvaptJV8hXbQaCjkGwCSGS3B0mV9jB8hCVMzGn/jIuoVnddZN
3gXGuh3bZifKZjggzw7xcZmXdyVu84DnteoFy4gHP0Fx7yy8G3UFxrBCFpOqiPNSG0zN//TeRm3/
9t6Cgn14b5FhQGR3wn4RdCvs62xe22Gzu4Czpiaq5psdwb5qy7gDjqTeFl2SdDNEVkEhR+E6t5Ll
0o7AGHAxCqRtl24fGjOksRV2rY1c9RAzm4e9j2+djHUe4Rkd8MM4qXj100FpJld1ALFzWfRru5dq
Z6Ak5NgJ3R/pjA46zsFQ5guxuHaUpf8a1cyfZZXsV3Yc2FtXFuGdO0yQtgFUv6g8OQDiWTyRx+DY
FvKb9iPQP90ceuzBrsetxL6m9T/E+C+n5DTCiVIAMo74qutDbPvBRjcguMulCwyKny7Lqay4tutm
ZjaoDGxRFvQgOEqknWR8JjefgeaUFwUicC32GlHUNKdmcmsDYPmm4X9y63HlrxVKESFjJfVjlWVr
QLmR18OVt7J4OK6zqdmlxTyGbshTokq2SywB2XFjZC+M99+G2HNvkWjub8CmDcT65G+bnpjXWiJz
NU2babUm/yGW79PmiBtvxgzIdlBrg2F35aJmbI7sYrSlrS01CxbH28vGd+oFYiP60EQsM9rGJUMm
ugS61KXC1SDi7cw0W770lMcOnKpd8ZBoxQrwjNv3V4Q6zT5oEKdJR6s5AGQCeokMRNUHCHT61ioo
ACrPZd+tqJ8Ohoy+xKKw1r2yNDAsOEQqaI95XeaA8qccDDKu6GdkjPL63ccWWs+Lukb2d/KmDi2D
HvyXUFpICiRvobWuj7rzUUwIfal5k0OisUtQzY/UPU6x8mpWYHxrZi5Ck/2MjNXUQ2cuKmW2eSlv
rvbCtED9cenV9sIsUGjYY2XA8Rjf13Sh4RIKj03i4Jqj09C9L+w0hsIZ4uZ0QI4q7RDS/avdgF9I
gdefLB9GUntMIhOa5XOa6zoGQkIIxU8HK5P20ulTkZ5AD9asGLjAT4Xp20emH82p3IsOZKazMezs
uYgHtYywUpHYg/juYQyyObkkZBs8VUG/J3SW1xmqiD1idxKCps/VamZAlWznTQc6CxLeKDApCBix
n/OWZG3GykH57uTFpQOl83rYkA+ZHJ7/NZqmvLbJh5p5nnFnfu0RpswXpoCgZNUhYdSp6P0QIxpZ
AS+Pdtq7JQiHgm8XW0o95M4rma/azPhOEcgPQcokiqDyE4I8vUE1+wF7x4/RzF+CmzTY5cGjERmf
UAVtHy0D/ICdHQ5Qih/iYzmkCtxL2jgDhGbNyya0EONJgxkYI9VbHyRLFCkq1H5EEK7hfvhNx+Vr
HojmuRqQtzdEyO6w4HHBPVkz/B3zZIuHVgsWnApofpksBR6uuB64wncRd8PhcmrY2tiZFdZUKimB
JJp66CA6VGYNoMXrsRtsIgugPdBhvKDw8gyxzureHQvvALBgNSe7oUG+mFdheZP49njr8R7rl2lA
CK4AZIxyvneAL35wc8jpdkw9BvlYzXow8h3oMHRGdmDT4Wqjpu50PeeptcpHFIR3qj7WIsgfPVTB
3tWuP2dWFaKuZVEJlT7yvskfEXlFeWOh78gxyNMTqqTcG2pVcfXWq3K4TAK9OtCqpiGuw2nOfNrQ
4kbUbamZjnxcoBbIWVOzcQukBxHgXlFziPwau7HKXdjTi4IrNNoiu2HPqReZeGNX5qC3oF5XtNGx
abBCpV7WW9UNQgZn6sTSNZoVfGCbzDDsEWzLSQVARrVrsDhAKClL/CN+W/6RzoyueAZfdrexzJyP
M6v0WwTgBzDBmxk2hhmUmaczOgRQBdj5EQ7X5p/8rsNoBLnQsGvzfz/V9SV/meqXd3B9jV/8qEPW
nd625r0fQmTZgEpIPqPT6wHEH3yR20U/g1BCur92yAiU9GWe/TWE2tdud5rx2qSzX18gbZCRNCVY
Dv9+mrD88cboVeidXIzXVyWjqEonnwnHPI86wt5tehPXIdS8uNApDSmK+AnKm+XWsKP8toE0JEcq
6KAmxk46FANHFYjhF/PBst9tHZ3FycqAqNFxmK4A1EbrelXpBFiJH2NpRB6jWq6X1vFqHxmw22OK
OxG96rVjAL1OJ7rkpNwQK3MdtmKZFJE3v7zij4kRpQJwGxzeHb12qhV2yaUZLy5T0eBQv6SyC28u
U6XaLJZhZJQXF8/wTjZIiNZgmNA7oZneXc5k2r6f/cFGLr3ryBQXNsbRQf04u9rENM11Vuq42kqw
hM5jB1c86N28u6KV4KYKwaROTZ8n3p22IKHdJdZNOHmUkFfbhA1v59RZOq53lyPekpUdO14GdRpK
gQDxIPKFElGla3Xj2vYJNCnlWzHykyFY8eZoeQolThQsrh/XBxml4GbymL+VVf9IBelUhh5MteiI
BFzsVxN5kD0rxxugzGdswIYg5fEtCPSccxzF8oQb0pJadDBGsDmndvPWDkGCTF+DirzCK+u5K3yw
GMgs2FepM+3nS/HS/DhLYvPdRmdt6oiXMBzSGcsz+XLpDdbM9O4TrZMz5zw5g/daHOpm3JMJ4hDJ
uUEh/o2PexlU8/pgTm5tew5BxnRLXnRoqnqT2Hl3pFYfxcm5UvlTLhWYNKaZydTX4KwQhhVsr7Y2
t6u5G7NkTS7UkeoMoIscIB6y0ZxhCTnRoHGSxfVVA6ntddKDgfo6X2Cn1laaPeq1TBdvOM5Hd++I
5kzD6COhLqKEUmnxYXazBA1vfHkL14+QYEfZgf3rdDUpv7rtPRkeru9MSz+amaBJBCYVXxj51qLy
Z4Yh5IdPVVo+ykgt0FWRCx28ERwgtVmbl09Fk8rWg+helun59WVZo9yNUaJu/fpJ26o1dsztnq9f
HAKk4P3X6fb67nrFvZs8eKG5Ln9Dry+mqOtwc2mOhbMDw0Y3gWm6rbQgkmDkWf8lrpsHK82ShxiS
jTvJGCp0Jzv07Gwjb04j1uEo/nTrVQMqo62bFc6jBtEdOTFhmfNGsOoY2dxYGDzPZhoCfPdtb37q
mkEdu6klCm9coVYEzMmlZ95Xoq9uXZBeNW5i3pOpNUHtFWRBtCdb3wbFJotyNr8M4FZw35srX2sT
TJwo0cO6uo23NDk4cZMdoiLmjJo0wMOPxRBmfyZTOyKUmPZttabJgTbJDrGtvlEnvV0jMvdI4QY3
l1dv7A7VZpFY0mSuTLoTc4oT+dPBi+MveSLNA7V6LA/XvrRa0IngA41GH5xRqbKgTjLlkMicOZXf
76iZjIW9kRGCdeRCb6EDMo6N92QwJDRevHJkG3oDoPVgu0D32EpiT9VFTyyy2/PoSH1bjN2b33ne
M6TdhyUUAYdN0KMZamMB0i3UaMaedyiqDAp8QFA/g6fQASVu1uyLNkLpmnW+mFso8OmyBF8IYjTz
9x03KNQ2lzq9a21+gtTHvlXF7EOhnh3XEBM37TsDb7sI/CfKXwdMvepa5w8FkmwbXUPiB1Fa72Fy
oNQ21oCvTv3ZQJDzNeYogEw653tipzdNOlgvOm4G6IFa6izsqF27pdXv/FIkiFMkDKyBTv+QDFDG
VRDo/DoNh0ap8z3CcJkhGIyfqL/y7RQ/jZQBkjDhyCPXALOFmQB8lob9J2hUgMsZ9qtbN6HPU08i
jYiA2sVNAHtPbkBHvM82TG7X2aL4q09EB5A8HkDzDXiHMcuGt0yGqC71rCfIDpcoSjSzTd03yaey
dQ6yMMNX4HnSeYHy6JOWFjvm5oDUmj1Erz9GdinEKGhkLgKUbds2WxhxjARRoNJPdKYCkVzOuj/Y
/uQXMJPhvlmkH/JshrCHPZjBNh+yepccGx/uDT6KLaXXLr0SWbIlN0rATH7k6MiZZknLekP2Pk5n
akRi91S0RbEWoB94srLiwmclUtdcJrZbbVGFBHHeNL/wWWEtDXvcgEDb8oxPk7+LOBlQaihT4EMO
HmWr6KzlVDs/D4UHHuwyTP5Du5vHeuZH2t97CWRHUCqT5Kds5Ei4mN2COpAnzE8RNATtRTz2C9RQ
+furmz/wcDUEqZz3DtCcHQo19jpr24ews9QSLGX96tIcQcTmiApvyZLtg+7MEQSu6YE66dBJEIYB
1HWmFs3WJ+b7bI7Zvc8W2EawarVqEPFyrWRGnFmQHzp0rlmdqFWztN7EXlbNqUkHBHlBzBnUJ6f0
ULA5edQgEJs7k5QI2f4wx8VjGvDzHH96FbuE9mvRgnsyHJzi3kjMPXEz+FAn3STAWi376aKARl80
xaK7mxKi3fdON+4ZxF+XuDnKfVgH4bxxR+dQJ7n9iYEu/UJbp1W+AwtlsQhQNfdMbn5aOgeTBWvX
yluA6sUrXTF1DeGKEjGLc8NYs2+C1l2wIIledXbMS9v73CagXR2bMdqxLFX300Dqr5IcGjoWyoXs
KBHbJMU8orbEW4CATxg23Suypd28dbzwNnFNE2KuI1hG7XyEiHLy7suhyKIhx6gWJpKnLRh6wf3h
sEVPZza2qp3SLsIFOLv0Tmd2+IU3PVTcXcCEpgNIMXWwrlHQu+aNg6Ssxp2owTIC/P5yXHu4z5xL
idT6xJd2+WOEzbCoBYKu9LdMwzY+Q1lu0uC65R7jn1Nw7UJMsftsjT2b6yTuoKUXdJtGtMaGIdN5
0wESPkdebnwp+/5AHNqeAntnlHefWZlCDhL4C6OLswcF6D2g2zgLqgKyobglPxixfrdde+lMMVYv
O1WBGcjBjRIQjWxHb9kXaXoQZfXl8o6njyIKkH2RRxbqDRQL4kcvKw55bngPMQifdrijTFdhN3ye
7CnD08IKQ2cnJKhSfraPSGTMcrMuN7j99Ucs+PvjyEUHfWgnXydWEc1K1kOEgHpkGI2zpuThOu8G
6JoZ0EFwvSmoNTWvNpmkwwa1bdW5nQ41iPWRvYCNmtRxteW1rFelb7VzqnKjejfsgc/SEf6W6tuu
dkPG45qhdniWEk3rVdnKs6szcmv1UmncPQLDtG5Uwo1lNJ0FYng/I9ufelFYCvoc1EquY/x6di5S
B6t6lMVjVak3G1HGt6isVwjEdZ/NzE8WqJ8aTtp1Edkz83qlUinmlhqNme9m5sElRgQKFFObIyKH
dU6wIxMd5BRFpjOkKaDlWowQokXx6iqWGmjlCXBHRVxkAwEA9G9scUQgJz950+1XaevFGhu2iR2O
W3Jh9MnWYQaeEmUCDfS2DhyI6Zjxm4+rwrUE/1J4YbwwOc9OXsLcfTjm9bLXSgPrDbw41DzfnDr7
PuRt8+CGUbP2/TzbBhmHUto0GXmMNhTXo5p/QWg/XvhyVAvJ3GEDCkGqUaeDp1S59CW3ltTsAN67
E+8Ojs3XIstQLj4096PyAe1PomyLnAYAhlB4OEMZ5N1WyqPhx1sViuWfNCt8G4/aqXOcUvFShWyB
ksXOuEd0Dd9CFwXFgrD/CVJXG+R6LTzCoPIEIsXqHCIYc7FRkzpQ3d5s7LkhQYDQOq31CBh4u3Os
YuKmdhE+rCANcW0KECjie7WPsR2gQtoV3jyZGMYh1fpJ1FVwL3mTHtoh8efE6C3+suvcTg+5Pckz
IQK/BJdvClHCYobL1nwF34ZGzb+V3kotBnC94A+R8qi9Z24FwqHpVjuE775tCEZj29LhXWiCvFr7
SGRhbzh+dhiUeXo9PEEu5t1OhRjgyLzYyX9Usb8MjBEYg6ZJNk4XhSskOZDXc0fcF5ErB7sNQCFJ
mm7MJGueySNsImcdQ5xvhsVWNr9QzzcG69d/bBPxPPJlQMlw19tYAtRwoaihfkZfqa4+NqkXEf9u
S99/GXW/9f4y9urcTlOVrqHXYzDuugFJV0ihl/seEYCVqkz7XqEkDDLHanzL/Zui7/xv9lh+t7nr
PurUxM4y6P0DqsCryxidFcZSDUAq0fXGBqdax0aYI/Y0rYH0tODppkPqjfacsS9XzPQVV12ATGKb
lRD3cYC87kRWQ6B40O9I7KsfNBmwNm+zR4fVDL/TrgI3TWavUo7i4igpiyNA8GqJsqfyUyXNrwRt
NMRX3LaSt+sYFo3hwvD5ixb4YxJqDRXG5era9Oq+XEEeOVylMggOfAD0ivdPVP2e5y2k6UJ/OLmO
2x0sjY1MVPrmlzq5ONj9PevNGbIFJSpEcEnkWGEiLOwUB5KhyaYmn5rUa7fAdlIv9orWI/X+aWwi
QmQuMgUCVUOdsEzAuhICtFbZu/tSMyw1J3tXCRAGDM1Lqd3c/q4T6d5Bj3YBhtsgO4fBBGDQ0QFM
3dz5qoAhXoBWw7kxCqj+DYZMHoM0r5ZQkhqPgHylO1EkYj0WuX1rxwWft1yEL62l7rI0d74D2I/6
Rk+/heVfw2WoUb7RJhaI/PGsAD+Ch1CMlx140/qoHug/0eVPdstRYi2L6qI+5A1Wdgts914pCCNd
BYmyImzWXIcgwx0hSHTtMAsHgh/GLRhswERVoGofwZVZyaNuT81myN+bBD3E0+Fj7/Bzk3pjBnjY
fxybj6jRKVW2ALXtgddSbb1pgYVqRCiyuWUWHqlNh8nFz0e1jRMZHUwsPonPINbdN5/n4a3oeueO
jcmJyBBs1dlrlI3GK/IasvEbUHrBLda2Fy8yW4MNrz6F17Ry/TEX+CsuXqouxEq7tb1EhBIFwn3F
niIb3HC4rv2zCmvwcePmfwRGBjkovw0RdOns44hScYgj1vZdk9fNPDdV/xx79pfWk8k3q2wwfMpD
8bTEVoklb8KD0GofcAZBtgDXdFCDG6UbkCZpzejom8aX1PCdy4KyTczskMfhF1qm0QbBBcp15tpt
sqPFmufgNwgwfLEkNi/i9dK9nx6NCo+KifmL7E2vAe2Y7E7nzq+uZIdMZ4oHg1fOQNg7rgGayZ4k
5MWV6YavmQ8YtAQX2ylOw+7kAkCNUoMmfI0hDcAZuDcsGfnrn0cmZjTeqsx+UljZHEHBpI5Y9aoj
diDxhvfGJ9eOor0dR6vAysr7NI3bW5FIFLR0UAbtEXOZVz5jG+o1Wt4cgsD9fOllg3irAf7YY3GE
XYtwDEheIkJGvnQAcd2Kd8q4oVZUemLx73/93//5f1/7/wq+5bcoIw1y9S+ls9s8Uk393/8W7N//
Ki7m7dt//9vxXNvl3AGHBffAPiKEi/6vX+6QBIe3+X/CBnxjUCOy7p06r+8bawEBguwtVn4AbFpQ
InTrORvbm1gVgKS/a5IBMFyt5RtS50ifq6+tsbjsY4MuTPZArKwTWmF1nLcblJrx9CTGMFu7xCsH
uVRnFg5ltL6oDCZR81MbOOJTiEKY6zIjTni8QDYmg0AImInoECT+Rxs5l1m6YPiN7yBPjOrZ6cBV
1h/t6dDHTbXKcdMDI9NfvWmln0Gmn214y7Bi55moUI/kthcXGkvONAHUFNjs7796x/r9qxfCEfhl
cY4ctHB+/upBj5cbXS3FfdNFwwZJ4ABVU+a4zByjfKkSJE2m5UQ3Agdduk51Sx4CmCdAtRnKxP7s
VSnf2GWh+2Gejk00G3avIVZs7Divw5c0qqxFbCfdUUISc18W4MkYkJv6NIL0GV+veJtcwT+NGu/J
lflQGgnS4UCXmVkNNzqM7Z3jWLjnAtIg/+F36dm/fjkOQ9QX346D0hDBBf/5y+ncpHRROq/uL4t0
UXDg8nPnEzIU+RmKsu0ZUP1Huh1GtTJWdMuj5uSFci11HgpoFVuh9wUxYL0UPFNgTcONKVQ1xBo4
b54tXR3ltEbEQ/FOxSx/4kYByaCig+uQO/ta3oZGXt2i0H6FhD2/zyc2/RLctqA7SPw92UAZlqyb
AvyP1EsDqqhf8YmXH1EzqNZWkQPcnp3NEZyKt6NUYO33FSCPvQ/ODLtLqnntA0UYNvfQruf3v/g6
5m0trK0L5Y5flvakMGdp7u2mTpKfG9sA6KQOQQ8sf9nBdKJvVedlD810QKSwqHgMAjA0ski0sxbQ
w13mFerB0ma1MswxX1Ivje669DI6B3nvzSXe6BQWW1pOk3wgl28bOd2VzWZFHaXFwn/4RTjeT78I
zphr4j+HYrYEDFna0+X04U6FO4s1gEomuOd4REE+jvWnzgS9MuEMo/KT6dXWF1qEOUbbHwLu9ycj
9LBEMypIQcbJkVRlLyqxJB57kYel08orimLWTGpvEYoAob1TxhCXSco9DaIOav5H22WygCX+uq5d
VNkMtptuZDeae+a45p7OnD6xy5mKBlRbIVHENo4bb6/dv/lcDE6l1/9w7/n5tj99mSCAEg4TrmeB
iM4TP3+ZSVgxM82Yfyf7ekAqNvNmJvALt1ZkeCj6zsxlm3rqJWd8SWtd8qiqECi9zunAcAviWaQR
CxfY47bY1MgzTPfZarq7fjgAZHRsNbTc4EBmaHwg6GSGCKcFo5pXiQl6V4tlZ9NLohkFW6iDZcZ7
B7IzEaIEoHU3HK3mcVGAy8b30rNAncvffyue/O0nZjuScWlaoNxljv3Lt4IVlROoJhV3DHK5R3sS
zAC1SYIStknlljhRAxHHi744R2JMFx+ol3MIGhBdMtnAnwdgrAsqeaJW9uWAOrheNIu6ig1wcWf1
nEoBcw56DkghB3s+VQzGwVrqQj5dvWqB6jTJIN3YTaGhwo9BihEZwYaaerJ1LhBK4WD/ZiO/Ygo1
XZwnP7INtYultmO8VBO990wGo3OP2zB0RawgBlOXKLfUE5XQ2PIryHBR7wdvz6lrCOQ63iHU1vQT
GD7j51SsYqseN4qjUGWys7wXuEcgqAjWFOz4Qdjvohifu7O29vp7awKQFAAiI3WLndLUmvq6AQpK
aYOwHCTCwkCB3rkz/S3EvYuTbiLQzI+Nv3cz+Zwq3dyRKceja5Eih7GiJnWYKSBUzPzy978Ri/92
6XjQ2/BMiAt43MEufOr/cB8aPIbH3WCXd2FoTlFn9RTXVfSqOhQd+r1gt8j8RCjPQwEw+PXC1wKM
GMjv+y8F0kor6KaCJUOK6OHnkV7VMmxghoOXGREwruBiEV1cISYFulpqutG4DAs93rehBKtIoFbR
pIhX5EZ+BE0sSk2nJnYYzcaVE8vN1MwqkI+WLu831ATQ6H1KakIKeRmh1Gzp2viVEyIo8q16GY2i
+QC9BlocK6OqugCHEKgat6kDqNsFes0zEElACcy8QK+hNpff+Db/AL0ugr5e6i7Tl5eg1xkAzEHd
t5XIF8uS+iwsL7hJWuBfe4B4XmxtQSmcseyACgX5YAbl1g8L8wWsIs0K91R/TW5xDP7zArmurnFR
79RiB0F24TRfrtPawYgI8DScpi10HiAUXxxq7YyoG4V041C24QM41x3U5yBaV8l6O9TICABWIOdg
v4jesHxSs2ws/cekHa2Fb/TpjUJt6EbnrbWlmXiDDOB1po5lwZ1X9AAnQyer9fu5BdE4BKeBTXan
A9l51QzLmtt6borx3UYd5NdjlM2YfZnDjdYQsapv3AARFOXo7DMI4HekDNnEzZ73o/eCIkYxj+UQ
Aj8B+VTZVOamjxCwNy3bxjtws89uVO9qXz0CzJDcMNwOzwM2RtC8gMA1z9sH5LkCyNkF+UOejTVk
Aop2TU1RpnpbtygcpyZEmO3bumarWNv5GRF2c5GzVN5ZZZ7esFKuzaGXd2TqI79Z+JY/ruzJZjll
DeWOi7vfpepkFWpLwVqIBoHdMBVbChiFlCGbbE0vURvdMgDCsVhyQd32YijzHFUcQb283tp+VX5v
reSLHY8uMK+1P8c23bktTbteO2ltoB5oBF0DUJyrItL53Z/mSZNtnxXlGgGLdlm2kMRTUXFXTGgU
lEFCJXkCoigjh2hjnSpcUrDRgUM4gHzFiLuUG5XIyffDs5vni3HIh8c4AUDDLYWJXAt27FjdOgBo
5HiQTuSGPC0WABb1u65qKmTgurZLjnWcl/PaZN4Z/KTh2naLCIoz+XBILETnUZIo74WFRIHIQ/cV
mKplmgXO90B7+7ZBRoaGoxzAOztBGK1R0DSu/v5OaP/6tMSqwWE2w4NBmKaJe8rPN0KEocrG6o0W
gvEmQqydj/QSQQZAN3XrhdrcgCoMERGytdCOCpv2YWxECcEbsOQLWZjnuFVYD3Rl9jXHrxLFZc7T
1QM1/AES1X60kRPFCvGsaJCsYv/TeksiVdGTgC2dQcIRwrjzoK6zyzrCRvXxXDtDctJhY91SB0MG
5Pbvvwbz13Xp9DVwhnXD9E8I2mF/eB7Ivkedt8v06b2mXXoTkhSXPIPyMUi8EAawrRF8mdeLPg3s
hdPb5a83AxpRpCjyp6s/LMBnh0xZPP/7t+yYv6xzpOmarou/nIubh/PbzhNIUxNCg1F8uizoR19W
YEIPos+ICadTUB5sO8m69Hy2/stMz/jKRCnV7+YAvI0XM7N19BlSG1fvOm7kgkelAkfTksKcmfSi
R4uDyyVPl0NYgzgYKY+FSszwzgjK9zMIITiLTgPmoQLTWQzT2dVPQSLvH7bjtH+4RkI4nunYBjvY
WNjCcxjaP/+cu2Hso2rkyWbwAfXicxuiLO0IqW2JhSYCSPKuGzsI6k6Ak04ntyh6qz5dPXzDGZEf
svpZF/hQbbQAZYj6HlJOIQimUzxzgALNw3vOsnLXTb3UpEOARPAg+uAQOgxaVT/Gq44nwAmb5ivr
9n//G7Cm6MLPHxcXryvBEuJYUgKT9fPHBdQiG5DJCjYXDJddzC8RGcT2vaMVKCQuwaFSTYdkDGrw
gMPeDgqYNhBUzxIBFsdAtyDmYxJh68Cy1wO4nEPsFwDd/dC+9hMmzK3+4deMP5I9RQM+fBjOLHwS
z7MtRHgc1/01isWg6pvLKKzXqU6cnYZc+ByVQqhg63jwHGUeKPBQeO7KCkhJp49mZEcFkFyBixEJ
6EiFzx7LU4gdcXEykXN4zJAXJTeVc7UPQoRdqJlz0FLXccdA6hhhtdw3xQ4Zs1cUW8Xfs+KERSOe
SCqwkZHy3ZeJaniOyKC+c/y0WWWsLA9N2sodksjduqmc8RbY7GCBW7n1NM3TNn70fRzf57EMMD0K
JBOL4mQGIR4gYJBsTyi0P7pBku8sXN3mFB7SYKAK9HE0HivwbpzIi8zUHHQ5boB+/kJ2MlEnHYa2
9Bcmlv3zyyuQsZ6mrM2+nWmlgjXZPryYK5u1HuJ6/8GWtSo7NKxc8K6E3iQNoZfiAH+trbTKPtrI
x+BVPmmgtQhY/P6uIUWNPaHLvDVWWuU2YGBBTIEcg4qjCXymm6oF0H4WP8SFhXB9YvqgydNGu6d2
7ubBvAnMCKvbYZn6tYCq2pgMcxAo44kimuxe6lAeR8e/EU6I1mTSqW/O6oZxaIXwDPmbwNkbTvb9
6tFx9h0k2BK3difBehEjkYiT20ZCZpnm8KaJQJwO0gLNj+ThpGWyQWwcAeipk2x24iwRugr/P2Xn
teQ2sqXrJ0IEvLklQVskyzvdIKRuCQnv7dOfD8naTR1Nx46ZGwTSAkUWkYm1fvNwvVLmTdtsmmb/
OkfEjjee43un3kVNglLcMk5v3HyjeZqzuc5QBNWjgb/lbVJHmyMfome5k7OacxlcojQ8upZqFWvo
gDhSlMG0T9XrddowME9Yt7zL7nKekbT+qkVI8yiLgXDNhbUDrnO5BXmoQvQ0Uls/yVGhGyr7uuQ7
kXcl6wwdOgK57ovsH5kR4hyBJnz52Uxj8M0omujkog3HM6bf6sI0nxB6NJ+MGSks/CS8TWtbIl+P
SrLCsSV7lF3AGBhQ2HAjjXS92Oix2e68HjXhJv2eDmm6HWczOpiKXr6lc8AGxEm/g4BsfLst9Dtc
R8cnpe9/aFWQfAcXxVYib7WLG3rJPbtTeyUbcnv81VeO8hgFRXKamzb15QWIjN+5C5yx6KcLUn3I
2I98FfIiafBSlJ6B+uqY7tJy8HaNqZQfWG+vJ7UOtnraQC31SOMo7d0QV+QeOoKBa54u8UFLHBWO
NR8ZkUd1VY6RWq0DHmKBFuaPslWzo963efPfyaJQPPBMGK9ep6r5H66I0Vxcr1OfMcSItoFOIE8W
q7xW76E07q992xF+NlYBxTZojL/kbE7pKDtMdq01b+Has66M5lNm3Mm2a00OEyID8Xa9VVdp8yPv
LFitLHdupLxfISICbahh0SQe+3XPS0w0Jlm3k/fRFap5Msz8654H270HTpxf73n5d9iibVBs5FVT
CwT77Dhk0pcLLAd538Sbh+t9/bd7loPGRvkf9xwmNYL95N3u23zcDkpi7braO5Tk5uCgdSXADqVn
ayFPp7Srga2SEykjx9p7ssVVCtiKeYqt27VnC6kjttwQ17YFF7LMMYCo3gaR+54YAiNpWaciLypO
8vRaW/a6ugJqF+RK4ouIBcBInuOmgs9Ro/LGFiR9hneZPlcZjpSD9yg7ABowNipUqo0slmqiPzFY
dpRDcABz/UEM+VbWNS7J4i5aY4U6HYo+XX8NY95GtOByugrdbb1Pn9XQau8nzd7demTV1PFndsVe
ztXNrXfmE8n7dVWWd7KfHFqHI3Zs6tgcZF0+qsNpMuPPuZq7g2tUqU9kN96Z7Wgd1STPzuFYs1Mf
/SAvD25SYG+l5tkqFeX0U8zbNHeaX1M6/8UbtP7mFiQX4jrIwYQjfDc3Ji+Wehs+jgE6MnmvZ990
zSVXzCAAs7zptPr32DIQ4m/n7EleeZwK6xjHo31AGnBXujbyQvrs3LWx+GkMekWaVEHc0natc8Sq
sTXLUINNh2X2lFTeWg3APCjNpjIR5khBWXx3Q/WChPaS/iRq4458yDFAARHpxd9KF/5V4ez6YY9q
sjaHKXhu0Kf0sWFQoX3MX9eGxV8e/7hu1IXuI3wIaHNCDG+ghCE4ayAK/r/rYdENn69oyq03lSiY
o36+rdEA8YMUC52819hwT732HWLeKuj15tNroNoLVOP2KrGMN8+0j1W2zFp72tqdMToyxl67z6OE
XI4cSSwyENX0HHhaeXQwk97IAVm+m/XY/Qa1JMUgZ2gOwPTdl9mzH2T7bMfEdLVquIiS8DzsRvzO
lytlXojQl+m88LNrD6Mqkm2l18G3oN5eBxpuv9G7uThqKhEuTP4+rjcCanal5HxwCS8EZ538zbpY
JgS4dCyiLn+bXTHtdajg26ztus+knFayg2LAz8O7L7tDfKl68lzMp+SlGgvydsOu4SEEA3GyUcD0
ZYNiNVuPp+Z75xrmzkWqdCeSUXkvTL755ZpI3FX+LNyUFC6IHzySq+vHVWCsvgLvEj7ZCg41wWIi
LEfUMYgfAkmf7WyHu3Eu6z0uJNPbXOCzsnzQSYauAgKY2dmeFQ8IXqyvZpakV5JVr9WEg0cEnmBf
hAm2YdfEN9lvC+0E4lk2qctFCEY2aKHzrIyYcy6raa3E1lO5HNyUvV1lxMpGLp+R19Pg/iXssbku
qGUWzbsC3Z+1HCR79aB3J7aTZ1myx87DdWNgGS4Kfcc2VzvCoFo5oGJeU1NRHpOwvNOCPnwfnYIP
B7LnNRZZ1xowJzUbN7LVzsLUV0jdHWTwESTpr7R01YssLTPqoChe82VG5OkQVid+aVVc9z9k8VTg
Nwkp5AT21D11Vs/utK9GfT843b2+NMB1g0T2W7Mylnse+vZhLmM87MBluafA0v9zOgkbl515/DvU
vg1miNh312cEwTwjWQtHtGuXNXJXGaqZrLFj3Om9a1wa+CZPc62Ks5Gp91+dc4WE39hl/rWsEy+E
oVm1ON0skzU5PqRq/JhGXvpEapyAv/B+dnZKm9652UZvG/7N5IUas/irK1ttAxJd3YB3NlDisuP3
NFTsTaZ4BcY2FKsBSfZAJOVJFkdD34NBYxdVBNZzPpebYsqT91DUZDIWUy820sk7bgnurlaDr9Y4
HRMfxabpIFt71fluFqK+l0OVcDMbKoyFtCofCL68yutkuVkd5U1ly/xQxv/9pmRrRvRR3pSCwieb
haTaBdOsniTK84r3XIo5CfBVwJvMVSxAdrnKCPyGDA2VgAD70smRYgK3ia6d5JzR0snKstmv2nDD
K/0aWFL8DA5kfjVAuyct7GBZUoeCLRpq7LLkasbBmNXkWkrL6WSExfAg24LWu0evy72XJT1Unyuk
Ja8lUJXv3ehoF9mWh9kPTVjRVTVcxWGe3Ig5nK+XUOt0xW8jOEltcARW61XuTQBClpsLugLNAi11
72Rrzjq/0jKTPI1sxf+d31QK0rYL1Vfb8dJ1pp5bu04OpMaKl9l24l2iqJovi2Gqtme3Dj4c1Y74
L8anNJxQG5ONasulCqPxjnmjFC9j0hfbPCZEL1uHwMhOzcQT7Tq2RSfFTV9k1yxHqpxAPRv35aKi
G/oNjg8p2Xcm8lBgOIL+T+uhuaQG1gJpkmk++fXmYlX4/ALK4TQWYCwmHBu218pKeDRVjfYQZ715
IPQwYQm3zKECBMmM7KMexGGcwagjjpg/a96QXapIXFRFUwrAojMvbJqBndDSakVNexdMIM6CrCqe
ZR1GV9+sTAeItVRF3oBp/PIiNMkJJg3Wgl40PH0ZP2pApwKBuaMsyhF6uRVJrz7JGk2w15usNNnK
NjElwwNhkGt32WMYMbzuSiJJsugS9kS4v3+anfEbUjntSVa3CrBG/kH7oyyGTWXCNIIuIIvyMNT6
i9Gm6VleyZuhV0SsXlCWuFF5UC0f7w2ff5T0YTBHdWOoXb/hSVNt87ZwfDmwLzTlafh5/Wubypv9
CbI5sDxmmWNDv0/SeKeLKX+W3a2cxKyuzvrX7buhyTuQ9e4l+E2t4YvCxw/XODuh7O0YxkPiLMhs
xT3equRZMjpbkHzjWZauVRhukDYcxx2E2q/h6PwbQMenfo3SwUGUo7NJTXgOEyjYhz52s+shaNzF
cCE4el2BzEzWIHc3jvlXP8Prhm3nYOzniTLyhyTUzuSz2zNIwMxPxlT8FRxkmPnWrpr9f22X41ma
M17+0mJLlsvxK1JEd10LN1+6o9+KUkTnVoQ6hPzM0hmaIp3Zfr/eWuXYBlimX3vqeHDJYN03hvZL
poRtVyDRVtf2TqaE2bWdJ4wInlp2obJXEDuv04BecZgN3vbqoaRrr30XtY+e6VWPqZG+SSRMGYfu
1ilLb9uxdJKSXU02tEpIxsXuprOVKnV2Ery2JEkkSlBA/+kiNbaSUVQ+UjjjZhqKZFo5Xv6A7mF8
kACpa52ESdlj2/hXczc8vwGIlCMK6Lbq8qEhpCxmE8huDnEG3T/jVbZiMYbBMb4OaTKE2zEkTlcq
A2qaml6oZ5F4G43s2IOxHCbULx7CrPwx6XVylCVZ73b611BZJw+qrYz+xEvbvWWgdRwhTn03OU3/
YiVds2kr0WyHpWgqmnOw4zBay9bCjL37qjaPslFWlX3ve4aqPcoSfjnI805ZcYcH+++zqdo2Cmv7
Eafs9klJzp2eD4/aYn8+ZKTQvaBVV7JN1tmhgo1VNBAQWvrLOi85t3Wnn/o4u9wG2tOormTxj4FG
bpEWZxB8sIEwxfx1JTkgzvJgX+ium15y9gmILmiEsEJnryi5fpcHg/0/ztjhbzUnAP3VEj0ikkaU
YmEhAA8Yqt46yVI3KtYdxhjfZUkegPxP6xin852RDQh192741BNPXQbLaYKoVZZfd+T3TYLq9jJj
KyzrNAyKeLIFIKk0xwNyftPlnxQja+2bwnaRQOXjk4e4ru9Sw1DOsjQN8GjHQXuTpdoZ+lNduPMu
JXN2ikKBo+RySP45syKv27VJ9Sl7pFr11UMWpzRdW2YZY0totkjQQgKasaxdeahlX4Yq9e7VpSFb
GgoTMCuCsND0i8G7h2z8NQK266+51KHrWOmhXyAKhjabjybql7PePGULTMHh0b5vSsIosoOsGxYx
IAUs7HVQUyjmo+Ntc+dsW+PaTvQIsHRuXuRh8EZs2PDQ3fYYKvFCT4NwF6DztLSY8BdHg5Ca7Cdb
ARe+9Liy7aWyVu7ZWKLY7p0U1vI0NPZXskGWl1YlCP8C8wn/XuAllHuD/nw7C5VJ+OVSp4S0mon3
e+ut31hYJ8xufohhqD4JzpIO4eu/kHfVnyqykbK+xoOesFlT7tUxqj4Fr0nZWNpvfceGBwlOXrmX
+tvwHJeauxpo9kOro1gz4+P0zosEAujLWb3UyTNZJ1tlv6GvxZ+trjd8jS3qoF57g9B3ymxAkmsF
Ikko8R8BoGxk1a1enhV2G54712x2npXML2YanBVMOv5eToBMDvIEU/hrjVPj5Hu1Ig/4Jrq4E0el
1h7SgHeISH5z8rTxZsx63GkgQMJ3ai8H2WDMujh6/xnh8pderlQgB+MWMB7G7OvF2O4Gt9Je+CqV
3ZCGuS+LaQPS2CJss5LFZkx4TWOnENaR3q0NRd8OQxyDHWKoB8JxVfHLu1NaQ3uRE9dxRWB1KQqb
ib2cWHtAhBed4Ml9QGBsUwp9vHgLOSgZsQhVrdDvYT2Ryg5a03hHMQxJwyQr15qXmu+KnROtVfIK
nltlvNdl8zlZRvoQEv98+ZdBijapfl7o9jnHVltR4oS9kh+GoC75xfiRPBlmnxXL3tuGbW0zRc93
Exhv4uMsvrJoNCZvVsviK4stfqrrORPV4zSl5lFPPWWNDNT0oSKatO47KzsRcunfwaTlJp4Jspco
TQW6mTd+eC6ivQg+ZSejV2QvOfjfehkKXJBcswXRkKR/N5WznKFsu6/LyuIfl6VXkw7FtlIGzSd/
mF1uh9hAD65Uz7eaTGMdX4HJWte1VZ5kA+4i+QXye3dSEfb9yDN+y6wzr7iE2ftsqqxtQubzo68b
P10wS7GDiUFYtu4pRgn2fuyxPL+CmRgZ1HHymlbt10gtyK4jZYf0n5GVnhnXkRLthMXk41S0+wiv
iu9NvhsRrPpV40S5qsrefrVQ6dgU/RCd60pJ7mpl1LeeZRfPRFrIbTm9+Vc3dys5Kimmz07M0XtL
MN4HVSYuwiS1qlnE7yDBJk9xE4h1mKXVj2hwUXkgc5YErKhK2XzMkVeh2dKIe+Qi+4NbF59s+jO/
Gk1iURgvofc0ud/YcIKp7aJfi9FJAuvtM880Zx0UVvSgtYG+d93E3heGRpII/D02vcP4adoFNjas
rZoSfHYsCJ1meZeg0oqXHgrBusQjZK95RfGikqqC7unN69IU5cswDep9i1siv7viRfawRncfzlP6
IKvs2mvWseuKg+w/h721qzIt9WUrQfz2gjzao7yUrHLF6GO10z3KUisMD74RPiZy7iiqla2NpzLS
sNyMHRoFINjym+w7Fll9ySILxnekGJjpRNkLoatLn+bFNyMCI20i6XOsXRds7Qypo9GKb1MwoebZ
mfxT4OXxUao/ZHdFA5s0umzsZRFdBqdoh8/C6Ko9znrNVlbjY+q3ZpzBpcj0Q6GLaiMn7RXrWPBj
fLHzFkqeYR7AkCVPSWHi22MC7m6cHn+qog9YCivWaqLJT2ULykhMPSSvfEjWdlh3e1S8FBKkS/l/
Ofg61XK1f51AC3EBjdsC9ZVFsaGF2Y+exWusIUbWaaW1kvW5Ns5+GQ7GtVudj791a9309242m6WD
yj75PEXSEpwk4t9R0nqrxtHwS2hn813FeTdHD/pNVT1xb9uVWM3LQ5T9Qb/z4GZsZNGuLPLwBApO
shgYr31ot2/CqM3LmIUJaUwm620LMnGHxGHcr2xy/n/BZvdVPSc4AbDpLtY875tp4CaHdaL6hFhL
vx2TVrkLvKq7g9ztbo2oVB7jCcE3Acf7m9V3F12OnxNkoIao/rvMsagYnXZAoRXv4TLw8otTTt0B
GetpHwdNe59NCqrCWJG8kSD6mcW9+BWqe0s3uI9K01/d1B1xo+G3pywksziutB3MgO7Yihm31j63
NhHany/q8qDg7X38odgNWtbExPCL7PeJoQb7SalDv2104zWPWndfVgQhZHECUrZPlCS+FjE5Nfa6
1yTX4hDyK82wPvPVIjZfU3UkW27kOesrxdaKR4p2ce3skK7eVxgpXlvtOmz3DhGh61hROOzzUoHV
4DK2tMmeNJOG/eNyV9B7MmzjlP7amlkQSTtXRYVyafW8MtqHmjJdW1MvUHZhr6nX1jmNgx0pdsgY
y8y1QyIES3Dj2mppOD1bOoLjcioRqcZObdFRlUXWNm03dw2yBcvYfBzmnW4FmKYs19V6fdxh3wZV
a2oOjVu2+2DKX/EeGscVLMvmLA98vV9nsXHvNPN4+rOH7CagvK5I5KU7WWxKTIZzYWGatNhHZqbu
nr25BWdUBvcsvoaDOIodbasQ8VNZKfvJQ1jEP5wIZKksyUZbQX+yy4ZtvIy/dY1TYlFpTC7sVifP
Wl190XMsTW9zNziz3rnCOjZRwIonuwUxnNsKrRxfTqxlPHxWEezxDJb13e1iQYH9SKUUDwkv5L9d
HwpHg8hRHm9k39vFHD05WG5Tnm71XahkR7Sr3+SVb3NHue6uCYxp1zmc58DRoIoudivyoEQ4rQgP
l+xpYZX9pzpNhdWuZFnHKuOfU4tUGvotSA4YSuarACxO11PZtS1TZSVa/Phky3+Zrk2jnR6EpBaW
S07LPHbY8VYky+akuEiMePpGi132ZujgeoPmHaqQ/3JZtK3E4b1JFGfV8sK3Gg83Wa+NrnGoapVt
LOCrD62BCmY3wJ1BOZuvGdEAWZ9k3niYxQg5UE6OLQ85EnCFxEDY0GqkAuShbGPvVC8HWWxbq9qq
AURxWTdUFUlqcvzlStVVk8hU7Jxjp3XOSdr4nWfMdyzCJrGxpcEOnH5D4It1JcnZZ8uOskWLsG1c
eotl7K1ennmB9jVMFq9j69A6mgWaqz+qtNlNk66cgDSkrpmd5WEyIwSrloM8k3URCSMfHHS9/qMB
qXEIiMtY2TlW+t2klsXxj3rZQw4lTR5sa7bL1yv+28XkWK32fhBAXCJzhH7TIZi26mKPOC0HcF1f
h1IaKKbQSg52qG5qWbz1GYxQXaueMuz0xolXlmZFGErX4cEps3Q3iDB9i4LkUVJK5iaI+bdof+/h
AUb/7z0CpWr9aW6Rh/VQEPW6luBVG+YnXXU2poHX7q3KSWPEEW7l24haT7q9UVRn6DHZSdZfOzuT
6vh9hqOd1XXtA1rzMFtMHDtGYice6b7a2WNLVayqyWofrpVl3uwA9C1CrtQVy6Gp02jDO7bqy2mu
DZqDf0yCmvasLjZOi7fTqEzqOk2Dbn2ri13hONdyIb2bbk2ahpzqSo6Ulb+1y3LToIXxx3T/2nFc
7kC2yIOc0dbcr7pbkV8dC7vs4+YVjjDbBAKa75FxGVdlOJXnETdGMjtFpd5VcFNUQ1CULV3Q6J0f
tjXcSr7lray0a3sxBZmM2E9qtE+NoXmqIpVniR45B9dLCJcMdfKoux+yTdaAOI33DpHH9a3OtvDx
iHLYdFpi1U8CrMBT8SS7y0NqeGzbVde5XkPWmUKNEQ0RzV4v3GGvZSoYmCxLzwTj0nND7GMvUIGo
gkIb+N91OcoW2QcsZwseu0fHeektG+BOatuiN5AMy1L9WFhJ37wEGYa/VoUVnueGz5kVjZ9aBma9
trKWPHSFKV0aApDIm+k4VZDq2TiGDwhpYtCowMBMeHVeDZk5/Q3Rfg0JZQhXaTeANTI8MEsmggJp
1L0oAUm83qiR7nCQ3lbTJD4oy74L7lKxMcZpfCkbwOSRjbK+5iaH60wYnRJcCRB87Pj5pVl+CeYM
EdW2vDMsnTyuM6Ul2aH/lOWZPDRRU+zNxkDsKQzP9j8HQmtw30cea1nk6jvVbT5l463+j77zWIkF
2/avc9yGisTtj3jybeTct3p5dqubSzc6RchmL3fwx5VudfJmkhnpZRcXwn+6urkZ7So7R2grtJoz
wrAY1TuhsR3drNnU8Qx+P3v0HIicStG6L2WuP5TYL92rJFJfmk6bV7PTpnf9kHkvc9A1PnEXh8+A
VrMZ7K3B9n+jL0Vv8dKdFSA4cqa4rzV8Y8R32WghFfQU8HNhz32qE6vEhi3kp473OsdgkbMlAwWW
QZblKTLpwxFE68L7GL3XLMDnOx2HiyxB5XzOcnW4v5aESWDLHR+uJdvZZ3OhPsqSlxAhsdENyA3n
Hfw5tOGhne/lQQcIu8kDQwWiQF1emV8NNYhKLFdcd9OqVmfD8F9aEFVZhTyh9rcZKnQC7uNQ7PI0
woz+n5khx3ub3AB96WHCCd0pMzdoj9kPLaCbB7Nw4v1kOjDL+hJoyXIwiIqcM6zn9YC3EXal1HVG
uDPqeWR7Skn2jSNTX9V2BF0de5+HDtOkWBlPajQNfkZk6wcqPJVm/6hR2vPVJNNPhlI6l6knrSYb
Ktjm+Haqn/1gweGc258Qstzd1LTFMcOsARHA22kMPPtIWreZ13GoF8dWs/HuGpXggKUDMWcIlbZV
ly+iBwbOCl8fCO6VLxkbnF2NFbYvWzPIhed6yN4IRqftuhvmldtFzVO5JFVRmZlXloOLYx96mALA
kMJWpMvVY6MF8/WQ5MPvxR/KbGcI/SrhHVEheCnLWTAX4reibPijLl36lW6OBa0cos3thmeLta+B
A41CkPGYMrFxhFrDio3iR82qYcJUTfWj6e0Xb1SNl6QbzX3imME2LfvgXYFGMAKl+VHNSI7m/dRe
YjUzziPZznVVj/n9GAm12YUhTLQclBd6GENw0JoEr8hGDx705cBbU3UZFiJbTLh/AwaWTXoz4BpD
o+zGEv2T8HV8lHPIg7AjQODhFloquDRhznibI2VoGtM3oyxR2iSRjitUF++iHkR40FviEqPjcCkq
geZrE9hEIijeGsRSzMwW6JOBCdOtQbGt6qwA3HSqHOXcvHE+jDBAa1nUzp0Nsfh96H7YS3WAB9Sh
W4KDZAmqFQjmcK/BdUUBa1BwR7WVE+RhczOEGYmfpUHWyVZL4zUXsXb6AIet1mgQrpRsdu69FoS4
65jRD3VKn5qqUl5KoF37Zjb1bVrlykduKWvZYcJh2++qxDzJkUEOVEdar2Az8pRpKvndLyuI1kpZ
7RLjPrYt/Z6I5LANMwUHkX/q5Fkdi2q9hDO2kzf1cAh5M+qn0eUfk7HyYNWpfvGKF1kwCh4QqwzQ
32EsnL+deuqSDfvudGPC4PNvo6plfGiU/aqZAmcnG+StBGAfsPAJEZlfXLEdqPhK14i3Cc/3+77U
whUJfQLO9TztnKpxNrKbG5AisE2PdXdp/T+Psvqoeu0wX1IMvX9AnKh/gI2A1IeBTzKZpNOtvoty
EsXz7PI6SDfZkKSqeiLEepCDZD1/L6IP7bCEuBzjnmw3EfbBtd9VS/2Qojqxt0N3wPmphA3y/Zpb
vjmNYvu9B77OCEV7aHCM2oPMMu6tsvkazSf6AXr4lxF2P5kuPF91/qQCoLNI0wgLF6cowNDzJg0o
G9p+vM/TRPX1VAMM3LjnSUNVTSpSxb2+C9XIPcuSrF+qZC9vFsHumvjV8wLAn2mL53LSg0clewIk
DOVlOcxYMvlxNUZbWQQuutgoV9OuimeELd3u1GjtdG/NGUKWZN3XUKrmg2yMnHHa4sKcb2Qrfrfj
XZbjwyNb6wxFrwkcl2yUVTAtgNqa070sWQExhqA5Bbze5Lq/+E2ni51GD6DUTwGkr2Xx5ld9NbqR
5XHp01RKu5ae1qrjjnCjtenZdZHt1BWMTNnyzs8KrB5eJsbXaSnJKlXX35CJTc+yf8O/7A6beFad
pYcLjOixFyYBfCbzIFMgsgFSTMdGR48u2GOxBRx5+pTp46Ta7B7N6ExeSvW5oeERWTudje2K5+bj
WPcl4Eo9WU/ZhN+e0uMS0H2EreU9JEebh82jA7c7nSayrWnm7Eyi61vX8eytWaQfZVwqgPRtZS1I
T+5Jxx4QAo4evYCHuwZH8ZtLoNtsUWjWdNNA48IcL/JMsYAbVSUCjrrN1xorQ4Z9e7mIHntr4k+s
0oRiiZyxJA9qgNtxE5i+W+hEcZMFSb53xsfJW3ZEHtK+IddHAmMqjoZez+tXPYLljXzGkd//uALG
9leBxN5TqRrhIXSzT68Pv4s49HZBpHn7JFCIbfE6zCoZ8V80v1rRlO7sBc3gNuMhrkv+VvRz3Aib
YtNaTchJPZQwEbcC2YMkAH1eaS+doX3zNN1dqSDCfLMLiHYqzqo2SBCpE8CfIezW/cCvhyhBjudU
i20XmiHqg+epyJ+TJ1zps4AARCJiA+jZgXhajo1PpmMzDB3rsprGdyOwxZUo2nNHOD4kYv93YuVI
zFZGuwkLrdqWrZKtBhOAqZ72a3QlATpFn5rdzd/bqtvhX3hoZuveKGv1zmvAtrI49RsvqvOVFk2/
gu57naO+zLvvT6Sw+SyaT1QGd7GXv/cZYBK97KDiFk86aLXVUGMuryvvYZ6srbpiWala7MeE+T3N
P9D92hp8MrmHad7oND9Vtgm+Zb7BBqiOQI55O8HsZWXGPSEDRRnW+pynAKysb3qkzwC+2VN6USHW
dPiETLopcxbYKcNsqiqTS2SDrJ5D8nZWgkfBWHQ70KLflSHPX7rgV4WE7g4S2qtCdJR9wnwpRwJI
WbQITo0pi8fs+KqmX8Bj8pfMFapMhBeASA4/0zisL9pkYIaWvnR9r70azrEHQblWAvGiwQvxC5QN
/JFnABFP84C9+MWcx2MhVJy4kuwytHg+aVBkNnPCl0Git99F4EmPUXjwqnbj6JgnBkWNRY45PHZa
VLP5bKtdZCM62PfdA9AP36ynARSyedQKV1mpUZSBtOuenbkgYTkVs98FeX0U8XCoO7C5SC2RmgW+
rnTqfhjgmBVmDvAVXBey9WT7IwcLlZI0UdvhFtfjyhAF9sV1gDnjmiO6yt61XYR2ZqSubRCQAumF
/TzDYzCxAFppQa4deS1310OnsHUP6gMx7JVZtRMoDvUYewJ+eFVF+qaaqubYJQin38vTCt5buvqt
bdZVKvLC7neN2h2KkkAX6EhGyVk02XydIMQjKA70VTbOww6yRw7b2axXWL2P6GjMzVF4kb61OvVe
1cvqCJB85hcWudil8H7sNxMgk06ffrJW2dBkZu+xEYuaPDuDFatfeLR1xBXycB2UDh5Uqfv3E35O
n7HLC9zkVNEq13/otvMsgm6lk9M7hHBVN07c/1U2fD3Cmx9K00bAt0S7mQx8kS8i2b13X6dJhH4w
xqu2eMmjudqkHUDkuvuZOWiWANR1kE0ty82sRO59XweHbHaV5wCB32CK7jSje82tttiiXPLZ5qmy
cYKGLw9hR9R/+rNqi54UPolqrSmem6j/FtZmi5JhZO8Sm4RKOXTboK/zNfeb3GXZuPMiPpCsRLNF
z6z+XBV8WFoqXrKBvL5e8eoSiF0SZ9uZgPLeFs0pywqkfZLidSjVtVi8YfCpxCYKzzQymsm2LYJT
XaIqkfBjVLX+oQy0j0h3CNU09Z3K+8a6m/t+A3PROiq6IojZJ+YhFYhc1G31S2hFscKT2lDrX6j0
xKvRjLEmb1IMU8PHNje0PQq9ddhZPgrIhdM8q6l4q0w1WnnGyKuvm10ixw63tTGgLxyCTa297KBr
bBISN/loa29edYk7rZ3mVLbpyrUneyW8HMP3rHS3BemeSwdksQ6b9pJbHdFc5EgQU4OH1QoVTcqm
eyWmH69Eb30YRQgji5DTvVC9/ZCieeI2x0KZfnoO+leW92kNGfafxnDIyTytIkG6mMV5XE8WcL5C
99w1Yehxz5tXSnYNNZs0q+7ioeUZ7I7mFvMMfdUtTp9Gqr39P7bOa7ltpcvCT4Qq5HALEMyiRFGS
7XODcjpo5NSITz8foH9GU1Nz08VugDRNkR3WXgFB9wR3tb2as+vt0nogOyNDnCrG9LI1g7DSC9XR
S160NtJhu4DGOzzcDIEFyJJf2Irfy/bf1LA+rHH+3eqSGlhiXiFjX2pUiM4MjmjabrPDB+FbR9ho
6JT5G7bi1m1iufdlm7fHOu6Kl2KGh6ck/V30i2/2RR4WbOp2OsIsTLFSEr60ES5tYQe9RrJyowsD
QyA3O7aFG1+JpYlw+zGSy+IV1ilip3YWSaad09FAoZmUy6VKs/FYYoJ8hRpuHDQh5qchKWI2s8ha
occ0+2EkGJFakxbWaea8FDJOwrh9anpkPaawKaYSAIl3BlvisiHnMMH8N1hZkIHMVOrmJpR4Swjr
zTY84gIX0bx33XFQbPIGytR9lxTtg9axetz2EzyGe2hAxkwkExb56rel4eSkNUP1XWmoiXqZnE61
ZVo7JK+dL5kuv08WSp8EXct3ZMUScjLcB3iqpP71wvjOAkayIlKt75Pd92T4CpVsTYv8DHCR7zGG
KD7T+vgdPJ0DW9YM3zUvGvwCltR3z8IKyVrc9ntcMUXgY9h8R0I2YaqNxVusGGcCB/Ub/pMegIQT
7bZuKhb9ViqoiKbk+yKzOkCXZMLpjuW+MScWWdM8JzZn4ig2h5vExPXW8X+9TG67h3DGWZkFaFd7
BVLL3LGe2GuDKHkvytIqbzLjIxvNYLB5l1gMZVh5TyMeyZjC9LGxoqC4+UCNgvYbk6BnT6YW2FDG
96qqdASndD/dIafEjDcIGv/qQU1n3g/4iexgCtkBaViGP2hG/txYo+PPIjPCDAjYN6zhoFeZRyZ5
Ou6X+jZkzXzsuzS6LfxflNS+wll8z5NIvACk9j6eVCxZraI+Y4WOo1+5vNjmzIJdtXMAkAC7Dudu
ClOcZNUh7QPEDHJvrCGofZkGKOKzZ3vsq5O3kLSKtSMZLPXyT9VX5IxUy6EhlS+ca+8DcvCub8cU
4Qu//2iB8Ts3ruC/YsMNIXBYLrC1HTuMsiT2oxygtWvxwRE83KcpkiER4fGljfmLrWQ3fZ264xzg
yi76dtfjHargw8bCLRA+AAjgxRpZQe8Vjq8WFYVIlgeZRvbrWHuA6lax73qj9scKUKPyYneXEQDn
d1SWwy6p7d3stsMZow77KRVaypdugbfQAZdpJhNqyRb62anSa2k0kHSN64w1XThYc3pB29Ec2Phb
vLNnfNOao4ZjhlC66CL5qWIOVf82naUniE1YxwErmiRJgZBnRwuljKpDFYs8MNP3ztaal3iedB9E
7R9mbyrMo5jPpeUP81D7SRcrz3bd9bfJnhS/pFz/1IlRBHg28x9XvXNC9EZZAfNksn0B7Ybc0EP8
qVocKEuLAG1H03Cmx/PSx5TWVbXshrxxz1diusmOaiMxit45jlwSUwv3CSP3wxAruT+46rMJoBMa
9jz7mlTO0qvehbCdaymVv+3EH2qyNOPJrJsy7ObsT2fA32kxFSc556Xq2/SaD+PkK+ns+BMpA5J1
H1cIlhXVLs4EeUfhHJEeJAaU0n0UEbqGdYdwlL/mZI4XM4K+NdVJkPSTFXSC70lf68VZEQMSUANg
dJ6qkzsPJIO4VXPFc+ymthypDKgiBpGIOpEbkGXZkYnCvrSTR6LLxOZJa4fugMg2TCYFyVojlmNh
5R3UyvpNdtVdUSG8YbDdHZyu+6GJXA+MVjP5heX8+DzzeeknVHJLfHJjUotWTLQfkizEDpodfKzN
O5XTR+0l4oxGSaV6tfzTdQZcObYFO34UaCjIWQ+WaSJ9qPd+5FFp+tIZwDqwaZpyvKE7+5lS6XSb
IBniWdTtczf+cDCrCSdPJ81U5OEyxTaH4YEPaBjE3o4jNRRO/kEg0LRrgMxCLFfVME9gE1ZKjNGK
Xl/LCT+sLmKJKmzT8B0s4fZKOjiBLFIZiCg5gMHl5wzrXVvV7Qt7/CthlxIb8/TF0DTlUPND8qP5
JYfAMRapuHecZ2OLQrPhUjcR6Epk03FiVVudnT4nu9qIp0NR29ouhWDjCxc72fQ5FpPF9qYbggKG
5M5ysnviiYttuW0oscilbl2o+wE53nFxVA/FLyYnzOFIaYas2PcYvy+9XWHnlZLFgJ/6PprVsHPc
1keunO8jz2ImiUQc4vL0Q8N3J2z6bnxoBbBQgfqm0XWivjyPzFID468mSqcd4Y8P/lQuGIv7E/gz
3wuFpIvZ2Dk5HJkYUA62vtOSaNJiaKdHBTSfSXwk4DPoXAMFbiCkdtkGA1uKfWPhYN7gBAE7vJKv
TY6Ey6AQ6FHzbycY9Plkzr7KTtrsiQZj/vmFzcJ4EWl+V6JmCQZVi55EZ/ywTerwy1Cf0z4Tp3Jm
ujYV6FwV1YzauTicMpGeXsje3Wmk0AVNo+GIVEVI5yJ4Sll3lnoJyWvK8XSMGz/CYPWgKpxZhsZq
PxtrgQVhVgXRSLZ1j7xs2aPRJAwjQ5DaLwon9alIIQJ4zYnIy/48jWI4b4++mtg2+3ORQp1CU8NK
7QC3w28/zGXuHvjj1mcjV+uzDd61l0t1mzH7PWOJtJzTgkObhy4p2F7NlRQD+nw6NBQYsaG5gF64
PlD/TWhee86a8qN1CwCU0hzb45IUHJE9VM1uPmNL3M/n0ejxMnc6snBtrSh8y8KdRS/N06CsgXj1
YZqX8swqUnIImqLQ6qsPO4EVIIe44vWBWjpydguzCpSkSjhLudF5a9i+sg9NspsF7L6PFLU9L32L
X9ZoHVqmw3OrZnAXE7alftNWb2kmf3ey7D8/q+3R9jEli4X3+RwtLs4vvThEaxrlds7YHrlrd43m
4++9a+ty4k3T2FM0nu34HVFTzUQXalj9c7qgKus56YdRxqUWdGqTnaRcKLgvO23M7pripaTZ8x+j
+GZhQ4kTBDv4rouigElqfQPN81B1t0xhusBCN0iyOSr8RI2iw5I3x7FrMFYoSUVMk9Mo0SUqbNag
wU7GeXsHmHlQF3aWd8p2NXkVhrsE28NOS2qOv5HhJxISJVYhyL/fqtLjaDWa4DUEUp0hOuhngcY8
qB10bM0vd8l/gbu4fLIRHnKDbrmcjumTgUUMaiJO29+q1qfq3K7N1t0aEzMPvubrn/L/uxwRRP+/
7h4dr9vPowBcLA9aPQaELf/gcNIHnYkrXGgrJgYjZXYcmsKjqMMNcU3+d+WmmKXPfuu18DOF00C5
oxlg/O3nP4JMCSqAk6bIa5T3ySlXCuzcn3tiAvd9MtzLqL5mzANnXLJJSKuLn9jJxQDlHTKtnozZ
RX/u8IYHDlfc0MlaxYcYTTkhTpfXqClK5u6l2GtjfHeoikXFg9z191Z1jcOwwgSqZRXnKcYmsm31
y6wRbXNAiOA8+pbfsDe48CWL6s3bZJDED5QxQsphPCmVnfHTceebmDFksxylY9cEzuhh3tAM+TlS
Bb7cUmFbhRjrwkdzwgtGsfyFqrOvTJC0XEP3My82HzgelXWdnb1q+cMfm3waSKsncyzJ1tRTuUso
kemj9G6jWIwDoHKNaixIOULsrLarntUCUePAMSoQeZ36fR5Xz1ZKxRkjK0z7ywNC+2VHFcbjLgyf
jQlnWzJudHfJvsP6by9RmZoBkcjlrlOW5pphnGFolfJRM83unal1Tzm5RHeyM6lJW4v8PWXi4CyS
7HlpPhxHVAd+AuUxAkf/qMoIx4RU+dlHZh1gTzvAGBX5TVE593TeENZ5In7GdfIOkhSQwG3+GGJx
xxDV+VsI8DTWBb1U7Oc8YvtSxmnjtyqxbWZn/wKZd8ECmKMcVfZHwJJXSoNoXPoGoRVoya6Ku+yk
4zi/cwpzOeJiuhwWSgc7WJrGblFkF7J93FX1mB7UZsU7PBCpEqRVit6+QfQnrlAMryV6EiOtkh+R
UtsowSkm6I+sVqtVvJKEqmEvr92o/pCd9r0cZYM7OYJJqv3UYchqSd3UwwdoLHd4Lmd3kWYF4tZs
ZpIK5Vzkl6aox4u1onczVN/RaJujN7TKO9HXofAMIFUUe7uoz8MpTuN3mIK/BEFTT2arK2+GainE
Z6hj6PYFzEarSvZ5O7k/WvDr1nPh1nfRfAH4jHe5iZ3SQAX5iCP/zsXJ/WfnjUbgZI72zAnAOLV1
0h06tGePxJSo3qmE/22xD7a89E9LIDH7ac24e1Ver9kj5tEzBnE3mghoQxHl77z+i61AQo00qf2l
tb0HbONoHycOguFmIWNryZZnIIY/sy5PyyzkY+yke+8xtkhK+MwETbcHnMCZjrb6d86bPW8174xa
Wu5/9T8vb3dug1t/a7bbv579Nfb/vsR22V6ibZ7HrEw5xSCfqD/WUOPPh9VI3PHW3x5t682QqNy0
9f/Xw6/rX7dvY1vzf8a219nGZk2WO0OtJ5+zXY73W1nWLKrrQ9VhCwOc+t+jxmCyIViv5wqU3ZA8
tv/0P5/62YqZMqBiKfs4E815a+p1mR3NCvOxrW9283/3ca9mFzmk12rW41dLU/k5uIURQCKKX7ex
urCZ3VNzPGxjW6OiTVeTMbp+DhV29hIzjX09SZLceDJx8/8c2y6U3dJS31m9jtcX/xxLlc7XtEE9
fY1x4gwwszeeKzPXwsSt44NVYzVeKY11U2tTvUWFl7D0TfJn62ofBUTkh64q03mJRBHaBBDdq3nh
+BTPPhZv1Y8ExsUhJQDySGEE1TLqREL2dpruDbuhzcFSovLJrobuaqb5wWWNvZDkyRZpyfITyrFD
xpH/UmLZesDc5b1sc+eG/FANFY5dTCux/TTKKWWHrz5lkzxjhlJcSO8VROpA5IZFtYSGp9mEnhT4
x1XLT+FgO8kH7T0A9J9K2ao/8Fsrd2K0y1BdtBfKzT1HzB6bxiqbgg53w4PZVlR6VAyZNB2hHFvv
XTYM6nvjjBBGZbaqKUCScvKhiKCKje9p/cfo+o6TMoTGPrY+ltGsdwXaudc8waSgnqpfYPnzZRtq
Y72/eXlx2npbg1A43ndIv3fb/duY7PV3zxra69YbkmqhwjQ9STl78NSk2FVFNr6WIiqRwSZjqMTj
+LqNJRWbXchRt63nkcp5SZriLzY0/7lhmbCqBpWEg7K+xtYU+r/JaIn79jJevSQnlehC/+uGoSfu
wVTa/LSNNfxur1KJbl5HDX+udvglxi/aUqiEeGbz3nHjFZ5g2t7GYiu5FyUV1G3IqgZYt3n1e5vX
t6FkXOZArTX9sHXTuateZ1Dxz1coicDWISptnNeN5Aod9CWtU+eYdsyvWLb8N+n285ZuYX+uRd++
xv/vfUD8JXRIQ99vr/d146Alj4lqHCebYgxwcKqesAw0T8a0+uc0yeRvY1szVGr1JNcmThXonPq8
rJ5PSHP+58LXzVq2OMdaV1++hrZHcx5VT19jblr8Vb2W3U+beL7bdulTpVMyFoT1fj76GrMVCYmg
9c7bHQoVps/byrjJj4oOGUbquI6ntUkYilrI9xggKIzYM+y3riaqgjSEHt21Y3XvIopWks+KFa43
J6MojqkQkKrX7ij6msRgeCZYNXH2Eva74eXw2yoThHntmhTVj3oHc1+Ovf0+le14FAo7tu1qPnXZ
Ubb1vItNtPKDtJ1z1LIpsTPQOVXRBCZpuf3mDCVHME98bD2r0LLHWifYeokb2W+GaeGSJIv7NlT1
MbuJol6uWxfGlBmQ4fijwedhp0+N92Ylg4IlWKKElue5bxpbo6NasqnbuhVWL/ivscnZbjaYLl5Q
MFy2ixGMjrdvOl/rIRhng99VXb+o64tmku2u9Lzyut1ILDF7urknGYngQn8bG1l5QtHhQuVxvveS
ekBEw5I3bQvbtja5uhMBd65lHDkgFwkMW1+OTt7thTPkcD/j5FDiFvIWj/e6bou9pxAMnY+r7+Vo
PwAJLIq/Wh9WsLLelWwAncrVb32csbrPZfFuadPMPp9ZjtCYnL244VyWBLkzPqL5+6BMFFu86AM7
aCI4Jsyfvd48bL2mHts3xzgxOyahTZalAyvo7Oi6h3wrw4q6jMR7N4Fk5Q0lKWQ0+lErYycQ1ARW
lM8JBpguYZKb/R4Ya8XGXLbzxWPujTIw9SI+evoO81H3xV7zYLZGz4+GqTwbZfut1xWieNxmfuZN
Y8NRTeDVOWcXxUAWmVI8DmK7Rmqo4yGIa1b1U5bDSxQ16htJhhvjxm9NL3oU4FpZw15dVRo+n1mD
XbQ22yOx7jHsynyKyzj/HNKmKDkrxvCadvnv2naNY0eMxU1Y+MPNbHEvRVN8Z+/d/XZNcRumQvtL
zMY+8zqLw9JzNy8+G/KSGraU0CWszPcwV/4Wr/xrUbZ+TDbGu5l2pwQi72+twBhOecmJMXnV7eqC
M2+5rzRw2lJJy9Ad05qid/KNTV9zGFyEDEJ6An/6TL6YQ9UCBNjJ71b8VOPFPnidtrLzS3c3q2CE
ZSoqgrNdQFsVZqy96PclHcu3sU9XdWEuzls3b/AbhTRxRXlvv0T9TB2qHxu0Gsb0krTmqi9Luz2s
4PTYNXiEWEp5JO6JEIfcbo+Afm1orrJyTubGK1t//vmFGiQFih0kqDBVKPRT1Mr9VJcJ4I3tm/qd
1MHXeGEGMphq93GkV6R9l7C+FK1+1x2JZ21R3i1Oa+/D4mp32en77RrWp96lJ0Pbn+w/PZPzuykc
71HU2PMTkfE+WMZMijYhzOu1CSM4sGZSTdeeit/iazOA3K+9gWLxa0kS79bDD7h+7bxsL6LaepdV
Q9huWRy2a71nqXcnao+fvdps7nJcTqaaqdha6MesyZdbsTZSHS9LKnXgGnp13w37wVVsvIx0+zbp
msOZdy58EB08A7ZBY72SWqwx81xcCr21b+qocTWa5RKaSTJgWLv2t0tbQwGTmKfhtnU+X6poOoui
agWMWoziOA4FsGQnCExzrVYgGMI5bOtW6z9AEcDm2SvtmaoFdCK6k9S5e3HV5dSL+e2zu13R2no4
J1Z2K/Lhu1ml1akA8boNQ/OfBgdMJyRXrgn+z4VR9aYnnbfyda80HM3wu0lrfAjkWIusr5JIwKBJ
TzEMMKP42cjcaS8GxJRarsbP/JIQCdjDMl/XDKNtbLvPJRroeeu6jfmC4g6UYX3+1/jSdNgXtbaC
L2PcspWLtJ2YI4HilKZMZQnBGInlmNcUkdexxGT2xAgohs5hy7fCKt/rqBG3red5c7RSK0kkXy+O
MlUOyminHKTL/k21S/3JJvcDxoiE9MIdDbRUDsePrSNaakz41S/XratJqByI8fLD1q3nMj1Fowdz
eH0mNp7F8zImn//wNmRbc5C0efy69axiBGId8UTZugnZ76FtrkD0+nRhW/UZLYbtb91cd6yXFgnu
1tven4z1Y24X7cv23ouV5zVZqUKe5vq+V2LRrGt1uHVrwuX5apak3WzvzS6wQUoxglp726sl0fCS
10C8FJYprVlaqQZK07Vnm2IBQPLcMFebVXdUbSpDMeGf785UzX4ax85PCMSXlkdk0vF76qzlX3CL
jxkk9EfdIxehKC8e5Hyz1LM19MnorG8wOPJjXdnRWRqLuESRkhypQ5bHChPPZ71IP3Ls2f7I2Xk1
Z/LaHbf+UxaVTeRyNp21mlBjN4V9A/aT/DlRiO9A8DkYaLGb3vKpTGHixPGFEukhnZY3eykNHztO
6Bt1bj/Jpa8Wv2g0vt78Uoe8eN4axbbzZ9BQLLKjnw4Oj8GQoUB3x4Z6WtwMEK6gnqOhU/HY7FGx
eHK6QJZfTm3X/CI2UzlZWjG/WX3D12560ciD/yB37Xe5uAEFepy762gvbPG36YvsOUkTfGtzR9kj
01c/aivV2LTKvebq9ruwD5TE8m/Gsox7Q0nS0FXyS6x4v9muq2ezTf6aSfWrn4RJeadxjhqMUaps
LsFZGI1NbZrjwIT4wRNG9s9IkSifLRcqUkOx0uGHnTWTt9MF5aUGIsBrVR1A5FNKfoSeyzIl/AV3
YqoE2rdmib2j5VH5hPieh43AHtN0ICuNcOG7boiu1j8uqu/bWGqvhtqdEaI3PlWoeK9WIGIWdpcA
LxN4r8revHWM52n6RyfxxLhX0naPc9FjfzhBUG4DcEblqCnU1dA0NXu08zr2IJFx/g3VQ73lIGA7
/JXsXWmXa47scmJ5xGLTjn80hds+Fp1FmyH92aFwD7nbESCmNIo5ievkpb/nktDFacQ7l6jFfxdk
MLXUPdIA4y6wBiHvFG+1g9VY4hxbJah8Uru7uFSND5ifv0Yrrf81ccGkFvQ36fsG8bcArK9qzCFG
2fsqJnUnkvvGV7XSkpcGlsrW25rGktoe4Tzg2HrH1kS1DtNl8i4RYpVXbFQ0aH/pEW5EmJLF8Dxo
pvqYKa2Gnk6te+taGCneihQv+PXiALvwMRqIsSd7uG5DBuqDg5PYza5zM+3hDYaE5QmBaO1tQ5ph
Yfgm8+y8PWFdfU4GKzN7l+RYadHq9ln3jzmC0mom9X3rkUkVh7kbEaGzXpw42VCvluet5+la/0iU
HIaAgyX9NqaTEXIavNJGRcMTtoZNyZ6fBvGi6xNiV5nDrMlU2Ajcwa46fel1qg/rRWVtphHgT0E0
cNruAOoez1GFC9TXS8ZufsZ8Nft8z0UyVkHizY85Be6YLU1/dBHRaGUrznkhWOkqmf5rSxtfafZO
r46wX/PxT00m7huYZjAb1kQ0SWm81VP9W2QYTWzXgGjVAHNK7whj1HyzNfIMlcEbw+3e0tDjc0NM
TbBdHVUqPcSvW4fIfGG9ryHDtHNx9gQ7CKRoyevWYI5ShU0WVWH2P2P6nBR+3HiYd9t68jrHEyyv
yMP72zzkIjEebtUbj2xRmPThtJy2bqp4/UlboIdst2ijbTxYwGanSD7vLzvKyBMurUd7fXoTt3vo
7hGG6GjbGqV3XrcmSztmu26cTk6cOq8Sb/TblCrIzHUIaJUZo44mkeaw3QwiKO54yXGmiWQZwPrt
Qj6gKYTY/J/Xa/t/q0KJQpT9EKOITXlFS6cTcdf1n91tTJrtrtVYz7YeIabVYWkg2H129YhnLcUh
grjxvA1NxkI5r09VYj2a+LGNzUt01kp+GFuvlcpwlFZbcQf/6NYM9vxcQw55+hxCBUmi1ej5hlMm
L47Lz1zinWXPuulT26VSbIzx69Z4qjiolbHctt4Uud0tad1DpedJFizdigK3jeNvV6uEVT63dKCz
Lkv3X2OGl/31VJVFb6i7u5agKvvrkC06derr1vA9wsFjoFr9NRaZ43ubqNMVRx/1dYij9Npq9vev
GzLOKThvdN3ha8wlrkxOny/aDSOGFdgIBdZkz1c9SV/k5BU31sDiRgn9PCCCOG89gjJt1d8eerl4
1aQpT/9rbHua1VW/WhnFO61uCkg+pXPfGrcFJXQQBKBQZ6xWFUi61GLacZehUX20aVQ/oqwGXvPS
5LCNFUkJVplCMRdlVQdzE6k+3/3otN1sGmS0VrgUGyb0n1olDitnmg3jPmkf7VK/SoDCJ/xe20eV
YXJrCiUKVOSgZD2MF6c3Bz4ALgroUzsKqTClNLt9qHObPnepe9oubkPkjGmA95130uaxvs3mdLFb
MfD3HI33zhzrsze1PaygOS6e2rgOyzpU1LHedZ3T7jQrXiAeRd3eVAznaciQaKRDlK3xYyE5bt86
I6rQww/XqB6erCHGsV1Qk0KX8Cvq070lMDzILE46FTsAr9aa45TYfxa3hMHWntQhRjmhCDjd6qDv
JHuQoGP3UXrkC+mFv8ASDqZEQUgasZpv1T74MajrTTjoqjKeYUy8a62THGIWBABuFUo6JOVh0C/q
gtec1BSD4gLqJFc55JP+wbmLyQb2wq421FvR5yfCqJVr09fIY4fRPRUDAjjDeE+7MeX453JOhu1Z
DMJ9LIWlnWcq2uAdEjDRqPyinCWaKV+dSNLFnZjy7UwagFcPmS8X1kgOw0/qcNdE572sJnwzIgZ7
bkx0j7FxNbtU3SsEo/hV8rEsyxsVoV0itXpf2dK9DAVpMAABPPxq5hEHeNtoLpiWfYNhMZFCJ4d9
7QhyXHU9ug3lH15GnLFbMXx8n8fAMQ0qt5WiXQv2qoU1qXcj55XHplguFoazsYAkUihELmY6mrw5
O3ba2J7bPmpD4iPHXec48TV322WnSv1bPJEfAGOqD+MFiYa61HcL+se90c13JU2aY4Fb4xWbRHgl
rClh3jnyWlcVKIk+ot9aoiBu5uEKkeDYtxgyyjYLyrY+eMXknUpjbnY5+waOVqbwDdK0gnboj1az
MgLjXgvN0c72EIR/YdX0cw0TPZpUyQM+rSGADtcHuLOB4PG9sTsFul4m5UWjxScBuhZeEpzYe4PV
3rBR26i/mkyf0dWZ7WWEaHBSVsDD6O7bjlpbt9VsUfga9dRBcoExS5lhGZGMUn3Xi5+DrdzyHJ0v
5ihBnt5hL/+7uEZzpv6mshJmLZ5r6nmuGu3VROFh8rWn3Gu3Ywb/xmkCoxTJtS+b+BxP7DAKjd/v
LMjlyfsau71x/fbWBZCVM+BJ4STvBPWywczAUO2mbQ/Cnn+5pupeJzeTAVCgFEChn2QHstWoLdnO
KR4EiRAxYhqtJLSsalek5BtCgDIY0+RPV9SkZCfmkbV8yGCsYG/V7vlA/21zImImYHiqD4RyyMZ6
ARjR/RR22S5Ku4fndmjM3I70N9WoTqJlHkwVM1jGoQvqHkygLV/wNFWvQ5JoV7k2jklgpYMIMy99
ocdRaPYw9YSmc0JRnJ651+rCOMvcAFLWPqniPwqVB5wYEhyFgDJ+D9ZYf0hszVm0j31JjJ3jomnS
Y2og6oQ81WN7/BR3EHmWOycSGVD3bGrzRqx54ZMG8J6nquCfd6yVQr2bERc/Tx4Ae6v3M1Xh+BVj
FZZP2cBQitQeHr6ZXieYlz6xWewqOBT2mYqGx5SA10se721vdZ9thj+xGxUYlBnQG109h8RglhAP
o4NYiGrUEcz7vYaUSf4dEQ0m0H7DzoPO19oOqLPjm6VUA4ymq1CtehjKvUIAi6Yq2EfiFxPHEYWF
2n3Mzfw6Cbu7AjUWwdLPmKIV8hn18itIc+db+MmfvFmHBapH1smx3bMSDd5ZySL3bK08nSbtf3au
d60TplmzU5jG8qY5LjgsEaH6zwgR9dD0/T9kHxhogu04VOpsfhrJKro6gMfVKiCOc/2RO+4F/sPM
LnuK+ATHfyZO7aAbMfSlNA11o4/8rkJEUaQNQIWMTaputXVs3KbyrcyWB6jrFaQ4z4J0w2KwR8x8
dkqKUnqF5xbWsY/a6l1QnkrbZWl6qGdpHoa28b7n3htapl6V0e/Fbndo3llLvZUio/xOjCEorSI+
61NMPmKjdjtO6t5xgHh2sOCBwjuhJKVEHN56BPeOVQF6qOaOPeOTN1njSz7iUeTQw0wmC6UZv5WF
Yl++mmasnM+uzc7/ZLdIxIj5ulkRe0dvtOAxugVEz8bz9lEceYHwcF/TmPoCjsy+rsb8FCPTuCxt
StmU3cefvNTDMs7ms7pg34RR1F1L47/WmhCFVOeKb/H2ZeR0xkK8Nqt5jllO2lU1W3kfBznfZLrO
3PS8Opb3NmGr27T5oY4dVQS5w58RTthJkZw/+iFn52ElH1mu43NoVi+WMdn7qUw4f69N5D4tXo8O
TWpp2PX33Omys+B4cM4jJ9kZFQIA1NjJxbLNux4bqDe8iW8UcY8jjCvwvTQclfa+EFAJsMfhrF8N
zrTiuHHA7LUijVQYWqJprVlXMDD/p1F66kUD3qaVR1yGIbDUimqYGlPhSWAW8hocbM/XQoCy6KEe
EetK4BYaCcJAPTTW8QAba47HmRNnxHOBRq4YSp/4olaXzpxfVLFMSDsiezfhShPMaxebgjkYTP5Y
Zu5CNHNEjq6kx3py0WAXeWZ1gZFxHGcUKdCVbr3Z3xVJ/lNpptlOJ0RzCTbOnFgF/Bb8s9AZ5xJN
weLeplzT2Ar2xbNHae6cds3HAt3onawN2IbVTzEm+btakhLjyT9uFfHl3lACZ4UK2kXnpJPzhXI8
V3vampklDIKVp+yi7e7/Yuy8liM3tnT9RIiAN7fli0XbZNsbRKulhvceTz8fFrQ3ODzSibnJSAdT
QCIrzW/QAMderZRQAezpgxSY6ty8k9PgWvkW1UF+zeKSLnvsnAOG3cBD2FIABFfM+wLFtMgpbL4L
e2/S5T0MGpTeGqAA/mvDKWm4HpIj/kPMAuslmcMvIVJwiI+eJqzlDo4zQnBf8EYAtA+JxttF/zdV
9mlf/2Ze097aITvXY83fJKjAxMHSWk0gCbXwOOv66oTfi7w0viIhjyLn+ElPAuuSDsqnmUWAhd6q
nitzMR6If6idcYm9MWS3/uDFs3cNI+sxZittn+rIKrVqjvCfAWLcvrmmPt1rafw2qsxSwypARjGE
MryYNFU+ujZJw/WAAn1ZFSCCrO5ONhveYLlKexWOSKff3eBor8B2XaSxlYmJgEk/rS24+jztm0OR
2t4zLADnSZ3eZhB8zwZgBDsPmlMVJ19LBgbIV0ZAK0s2UyU5p3rGmK/MAGgqyjnp3JDxk5ECf7EO
edAZ+6os+gvsiOKtM+vmMsIW2UtST5wGvHFt4ReqNA8Ml/k9bWcf9DL4c7KV6VzE6XxD+OO5nwF7
m66dPAVIuTwFjVazM4wUptM76dGq7epcQgM3AtgZSoLEXMbtLUwNd0Aq2AnZZCyCnTOP2ZFZ9JPB
Oge9+CHLnroQsNjP3H7DtKy9ZgtmplxwdSEIi6vpPEULbrQ2JvUKMCJckKQSTHr0RVEM/xj/N0vy
pXq2fHb1XRnwXL0WOt0uK1JCAXo2Oshpra6Cg3+acIS8WOFb3IAU8F/HJkhPAXReuzXgFg3jK0Ll
qBviebfqaghGSHBDmcmEwY0dlLwXwQ0p6PwUkuT4x+Q2wR24LGs+MljlTiQqX7RVwSW7SDSZWUGC
hcXPG+oCtK/b6igIlcp5WiCFjGWzu6IHbh00eD34u0TRlnUEcgOwWEd2Vb47Sn5I1ACH3D/NfgDF
vDy4ZjmjxDZ8oq0l6nwUqKJkjnM2ZRepGTktTwZZxODv49vlJFJLC9VpZztZepC7TNCaZgMW4bPF
1e8cNOpZFEYcbw/JfbiC4fzVLe9vNCPnkqNGLXvAEiTy/CUaM0VmSwvjO0lmWXUOS0XHf2a5pxzc
Z4B3xkUuKbeB83IYVQPiJH119MryTzkuHQM45strXN+wZApeKvfZdbEW0uiWN5Z6d0ZqBU8mQB8r
9ldaA7RbdqjHKR2Pql7/FDywBAMw6q6GX8d6KpIjWTXYmBFVTkof7zZH2fRecV6hGvzoYS4evSbk
jdpIiJ7apHmVd28n7tPAus9prg26dWuI0Ntj6M72VnGXOkz/2hDNtu2lgR3WgVA3wUFel7wNiZV4
fCY7iUorsELdZ1+523lFn9/h6+iBPpPoEkBEoG0o5wqvd/qWIZkBIgBzxmoYI9B3UTnawZECJLJr
5HdrdE570FB2dJHrjU3DGnVziNvk6zzqd/Lk1qcEtXRXWOl0kGctTyVpC+b/rYb4yoIBkHciR0hM
8tbmIGkJjBTHkKYLgWgi+jh0n+TFr01THs3WGqSkZuVzV4FhP8ijkJvU+5rn0waFvmcFnVGuVf3R
LrYhyF2uz9fMnX4GeGWcMkYDtLpXrcpbmLbhKZ8hOrf69Elfug75285i2znPwQwSGDu+nQqdEyXc
Bj0hK8mL/+fC7+5BotheQXbXQ32tub491GRwKO0N/SBdgPy/d8iNX2wAWeOnFC7v+nBXOMW7r+Yd
qOLjEzTYxisiWJNzczLCXJuPsRv+ULpMPW5PmE7wTndcKN1b56L2zxkmlie5l96vnlJ7Vk9oNPbz
vsnC+3bQFWAeSz+0fNZypMT+Nc/ryhnhgDA5SEvo4/TEEIapy9IQ9BFpJxOO9dZ8lgp2NVPB1PcD
EmwXacFjZw2XKbeYllTH3BkwPnIXcOW/Xtcu0qsfghX2cgO4wgJI2dreHD+4+gJgNAq7XuRt6N6W
bllakiS3vILVn6VHsvTZOfpONYBZSZ+dQKGPlPoSbF/ruya6RqV8rrzh4jXmXlrCegi2AmflS9uw
QSB9IRP25oxC93X7wre2LHmSDJZWqPb9qQGkdw6d6CRlpjR2qbEd/7EJSlremsTWYyS9Rj+US/JD
3tpsy8q2/+56sJVjgz81rwFcuV0KPKZIAbn1Ngjn5Y9D9yCaBjoT1Uk/4UPBPj3jAnnjg61jDOo8
5XP74jA2YH54r7NiMasFHtvJSw4oZai7m7VgVeexfMkHtzuZ5sxQotHVgxoUrN30CMzs2OA9Ce9g
yhe7SHMe6kMQlU8O5sXbi5erSnL9nLa0ZG7N5MMhxZC2lx77QWmMEtRLdy0xPYG+ZMZwnuTpy0kK
8IwTmBWaXe9Dq9/LVwKrnVyJvssdXONbbiGiJPOWCdfgI6S677ZwKUIeWBcr6ZV1cKgh8YJvGBP9
c9QDd0fG5CjPWAJ57fEyPEEolznylP6RT/qdFxvZSZ3HW2KWCJR53UU6GY1eu4WzW6KeewiLYP0H
MNo/IeVnVzmhvHmJ0dO3CxvGjoY/58F7xizOXTHLfmK/+nienXJpEVtnoGqqc+W47f70dtQO/QTx
fnuKZebQkybL30zmZtbBt6ALCakEXsA3cMkGI3EP+VGpwt4alBMDXZRRs46rjpkMtsDrVufJda4T
wBz2c8/QI9Eojux9hmPYOrpaZ1GRFhTsuena2gnDpX6sjcQ4yfnlvnw7Gq+t/jQbeXtSTeNF3ur2
aiWWd92v2Jii3VgUKP1DIf97grZ1HIr890t6HdgxPS1xpGH6AMb/qGV2Dju/zYcHBNnNC9C06k5Y
O0PUVXe0hd9lmGXr+5U3sfUx24vhD/qvFHqmOXn1wYIgjSyGY+BwUvARuPTgBxQCjyWPTN6MNOtA
Ze3RAh7sF/iG/Lczlwpbj769ybVBL/399hC2UolJlf//qRirjbCXHrauXm5GkutYfEtLbM2cI2w/
GNAizCADXaWzLyoei1JFLrsOuSSKwyaf2hplX/tvWP36Ryn3+W6UsR5b5u4eWMA9G4LYY/BHL+NX
NkdYupbPZC6Qg9kHk/kDrRXWk8M+uRRNGKpHqb5G/eUfNAIM0gXpOo6Tliojui3Y8qY5Y8tBQylS
Aya2DMLk52zBipKU9Lux7Hr35TzCxHkYC3TdeuIN8PSTzS7VvEevt2AT6g9XbsSs73RXV68yLJNB
ncQkWE+9DAslyUYQmtcBBJCtslTZkhLbgu01bnnbNT4cG+WfO4Q66MPoM6Xj7AAC5BdJy5fHE0+Y
xi/l683PpVbsImVQ3w0j5RWuLW/+GUC0v0pzjVDSBTS9vIOw65DckJbyz1E5eu2qAOU0F7dMDx+p
IAFMkW0K94ETIgQPKd0KtjmgFEiw1ZPk4P8atDq/rne/tOSV7LF9M+t4Zm3Mkuvpecf+yX+/O4mt
tST6MS0HrWd9V+vjBT4epWhsbLT2mzYjNSv9yjZ6kGP/KW+rIqXrOFuiWyDvY0tKTI7717O+m85I
ban44VL/lPfhrB+uFCwdPkZzdRfC6Fs+cTyc2auo5nWuKh+8BCylQM6ERsTkfVlm24Itb87wBIV+
R52qNYiulaS7lZNvVd+VSNQ3AxBCbMGvLVo+FvlOto9l+6j+NW87TL47qfdPef/XU/lzvpD7ixi0
33hwcWhjWLuMheWPawvWmeyWfrdW8U/VP+St84nltOsV5Dwf6qxXGBLvXlOG32rnhXvpGmQOKrHt
P1r6kC0psW1AtlX+kPchKfX8HsGA/pdWI4mQFDZEPj5O9t4Z3koTXqOSK+mZpWym1VmVnXSveN26
d8BU0Ma3tDIvNHJJS8/PWChgRcnKLHddOvIDq5330j2w+o8ka4My8N90tbXTsFXWEKR3KcoZEibi
b4d/6m63puDIpH+rszWDLe9Dc5GklI5Bk7Jk4cL0GtTZPHSOns57mf8mAAxYLkrGt6AdotP6xctD
2YK1W93S8rj+NSkF26cryYCFlL+7b0l/OIPkzVkCdkJL+Iy2zn4dWK/l8n62Ixu8Spi8ZVeLhRFj
WSF5N3PcqsmxEsjAYEtK7EM96US3vHc/XEo+HDJ4lXKcjQdQgc81VApcA6QGK+WGBpJj+eMqccRr
X6Xr8rMkyy7yZMqkz7PLrDq7JnOsi3zs2xtdv/13i5nvhgpbVYnJ642KnhW9tdK6yJU7iJ4YcYRM
io5W9jB7JdsxqLlo06N8ous6pbSAcdbj5pt8yH+vatVqcMQ6m62Ths3BPM+uCRLBsMQhrUlQN+xW
7ra0bwUK+mehtSsX3WFntjAgo0PeVj4sXQvOpu7fhLNtsQEQqWjXyFOV91JnUJn0qngrY3gmwifX
lxc8t4jutOt65ofHLw/13Stap67rU5c5i0TXzzxic3L2zOkoT1kuuwVyA1tSHuyHvHVWJyUfyZxb
TSnefpIehvrexlpvh40hVnFB7n/ping8GwgBHnUYsyShniFAWlzxmaTU0tk7MxxkepZSzwPmqScJ
3k118Bpp2VlbzqEmdfZQBnW7k1pzl40XZS7Ng9pngPSGodg1EZ+6BF7mmnvbA+CpgSm6TxP3pEah
lR+RDMJwmZn9kVVJUMOTc230oHmCk8VeM6KxEM8zB/eiWL1P/fFtQbR/CpCB/QT/pj6gGjeiykFS
8jIEj7KE7Yl6RAUitqv0U+w5KAua3cMUo4XgAFs46eztnz3Ln5/TqvkF3/HSm1r5ZcxNXLVS/0de
MiSv8YG/8wMVpHjWvPXebP30WK1nZ9cP2HDQWtRxhmEXNHX9tZ7B9DIlLz/ramrvUdQBXhUh26UW
iy2AyVLynFsV+k2qeqiQCEYZqgTHjRFj9TguJSwlYSYw4CgQJtq5KezycZ6S6lFiEmRF4aB7lucI
C7MIbxVxcCgr5If8afhusnl2btVFyi9TKwM7EpQ4DssC8M71mbnFRYzqtQrh0/AxElVRMDy0WQEm
yGsH5sNN4d6B1GB7zWOxvUX1a+qn6HlYAogu0bOvJj+Q1VSuklVmmHSju4gqV4HwmWGxW+MEzw1q
2M8qO6HPqaJp+2kcA2YQFMS2B7QqtXmWOZaieMjupmHoHrWk857mJagzYHs2bQt2NTW2glDP0r1W
OriiDezOmBNmc+Ooowvj/zUl0fy4pkBzoPzr0Oa246vI8p5QmYn2Vdju0D01jo5mmYdpanI03gDT
F4Zm3tkOUGdgrdpBt/Wk3WEFjwwGDuClF5b3FVS7+2YJtiTt85wUrKEOSBvZcNNK/S6fzdTYa6ah
3UlQTMF/Mou+UvaTB8vdC1MWmxE1eOt9AKOuPfbfkyH/ZrCVDi4cuj/flgmfGWQiaIWiQiWmn/9i
u/NrmCf696lJQCsgiPMWjBmwa3SwnmaNvWRrSqxb5eb9nd7H7SVN4+KRV6BB+W/VT82o0Liy1HxQ
jf6tRjXowY2Sp8GuGqivSv0p7tk4chB7PEpSCtgK/Yz8en6sx12PccduWqrHWoopXwyWazmOHWyy
HAXaLX3G4d3BVv7DSWfzJqeqG1N7dLzwAjkMp84MWbQTfzjVYbuDNkh+h+GcrOetjbl9arr2mKvI
2ux9LJb7IHvFqHBm0b5omCvb5g2iRfMJ7nn/yNLxVVIY7bafMK2DDJWNiDUtNSTPMcqPByXum+qi
x4VrIEBtaD+sWCxRBQbdPfpp/X09sKxcpqidSIGDksUVGcwENBuPQjeV9ozYpraXpDyeLFWXvyoH
TNjyfOxxBOhSLQO9+GyPv9efkya5f7aLGs7Z8vxQnQaRl00e/vS0mXEwUU6RqARVMMNw39LS2sYW
Ccl3mVIsJR3kjsPwBHAGBF4w7MB1YalQVnRKev2troPw0ttDgMZ7WP0oy5OUx0NYn1Id1aZqVhwW
rBUXt3DWA69NEAX33RIMCbonruGf3xX0fYqdzJfAt+MjFIb4Vo4ZHoZLIDHJM5llY9lgo6gWa1GD
3+C/VJRD1trb0d2IOeD/5ZDUHcBXqNr542narkDk9mV8LFVWA/cf7k5qy0WmotSb+7RdeBRsO5pW
CwMWRcqHaAlyBCYeJDn5PoqFkT9AXldjFteX4lJFuXy3VZIYDno3/vg69pE5OHZZVQnLysMTY1KU
O+eLBRQfZSkp/XCoJOXCLaqjFwch8PVQudq7IzLdPHYlAI2PBctdTWUM2fFlLuxvKfakIJdmN721
U5Xe3DECcKKhvNll7DOq7FYckyLUXtUyHO5dvf4jDzX1dbAL9VUP68eODvaRvWmYLogO8u/XG+h/
OXWr32ygJV/cjFOxmVM+pKgZfIkq5St85OBJCs0yePCL2H6WMpDCxxRC3ad8qTnWX5JBM980Pyo+
a8lVqvCfk72qTQP98jGs0+m+D7T0YVwCxP30YWcmNVG7mXf02aDxlqTUgWjKRo7v/qUmA+6lLmuX
MJfSL5lXo6OtGe1ekkbfDBcD19RDaVoo4u9sq+s/YWOFdJE16scIQuWXpscWQYWvd174lV+AgpUH
O/PNy4hl5nNpj29AaLrvVvlzdhv3q6W47V1WRkgn2Xr3vZkBUqiOlT8jooOWbtj/Dhy7/Q5kSz/M
MS7iduO/aYDP0LBtB/CexOKwPc5Yw8IX/k8WtMi/Cz/k6ZYDKjab78vBq4/4tZUozDnFW6ZY9l2T
dhOa233xpsOY/oT1+04KFWBsbyAwvsLkVR8ky/Yb9hfcoTxLckRN4qp5U7KXZB275vPMLp2k5Izd
oD6oaL3pMKJvwTSDSyis0LjVaMVAi659VNjs/IFF97g7gMVD1hNp2WPlD86dlPSt7x1NbbBod7id
zD49D4Ix0Zderfo9HJ/oTpJOpNrAFKL+JkkbIyJ8IHX/XpKzMv10+c9/lNTUZ8/01/mzEYPv8cfg
EkaD8pJmrfoQ+dCIQx+7qiGvngH6HJGd6F9Kr/2cxK16A6wwvOh6y6cSoypfJe69VJB8dBFPpVJn
j5IlgYnKUWRDYKg7HcPVAvfYzA5epHoMHe05N1+apji5nVthWFgfkTEvb/bkFLeogyy3iAWXN0Ul
aLrKRWZWnQ6x1yM6bkfNU6g5WIFP1hsKYel31aq8I7qZ5UWScHSA1OvFl9IckaQ0erAESzWtn/wd
mn6gavIRd2W1BShepd9BUWdn6PjOSWfv47ttGbfcVaxXM8ychzKxAFgs1dpJ/WsCLXnlr017YFin
4UZEzF2CWUv9PSt4Dfjd/+RtVSRmKe1fVa9r5386Xm8BwHR2/FSPc/M4KhVw6cJF+g5Ul8k/0V+5
6n82x8H+0jgj+kC5XtxnoWGjbFylIOKG+WtfuS9SdTTS+zoyvG91k6sHt46th7T0MGCpa9RS0IX9
DB3pl4L41TEu9i6woXu15KNyx/hnpwEQswy3efLMLrhTbCc5R2movqKqUu/k9M78TS295lfHvhEw
IjNGh3EyLqzZlqjultaLZ6M5zufuIGyp5bskqwuUcdGoui/pU+/tMjz0vh7f1YiT/12w1pHicsuF
RwL4GRn/gzoHanyQ8hDc472cLXZcMu0KOmHlmNc1KcW6pyXjiU87WmsGmv5imYl1Vu0B7vZ2Cssx
bzbw8jsntJRjqhU6tlSDc7HA+17xumnuNcN0TnaSTc8TPi6HvlWbz3yNKtAf1/nB2PkFbR7ld+O9
uUPCkHQsrNPLq90W5i84iYhFmvTztD4+2ixxIKkE87Guqvox1tv6YhrVcBe5rYW7r19iS9A56GMB
VqXjg5mpl8hi+b3/PQ7Gz0lkKn8pIC3XC2W5hlRcYf05pcPPUFGcb5rdZKgda/NraKMNzhAleIJC
7Z6zRVRcVfz01qexdWY5IH1yoQKBcW4s1s/oyGx/Dr/TAf+AfKj8qQf4IINOYoTNIDwJXPOvDGVk
vevfAqw5mvZT34FZRqe4efNa5oRdX2lP4DY64Dk4LMG7cg4srvn+RdcNPKhGZ5E0UFPc4rQuu0nM
cWq2AJFAeOgSZF3wr/mkOYP3lqfeN22KlQez9zyeAfK9dZjWd5LsDJTncifurnrcI0ylMS67diVQ
t6Jxvc8BhPRdNYTqQ1+V/ueonr/rVqA/SmpeEOCObj1JVU9zbpFm+c+SCvvg3KZl+sksdP+zP7OX
WFjNa2k4zmf/PPqZ8z3mr/Lcjmp7dtoh+FHo53qo7R8liCwsc6r6MgRD8Q2bu31vRe4n5pH3mDwU
j7WvIJ4fQN7o+lDbrXlLQVSw44yz7sJkGc+IHU18RAivGZHxl9gdWoiphU7Qfd4qNEZtHCq7s04D
loKP3RLQMKZDgzfyQZJSwIZt8djMuG1hWX0D7MSVg64C3YDh6I61u+LRWAIbKd6bqxgPuVPNn1gF
+NaV0fRjihagRwufAx0oJPdS/Vs8D9OPsY6s/bjkR0v+/67vIrm01fddn/MAT9s3gYvg23/Ov+X/
2/n/d325rl4NMLc982jmVrwfmLC/lMNUv+iOqZ/tJQ+5jPpFCnImv2ueVEEosnkpl7wPx/LPiZyV
4p1jnf9ECayFbelVjXqiZWR/56nYR3u5edqqSeEYe96uruEbBOWTkrUWhEk4X6NWD8HR4Vs/9OjY
HLJRK54kGE3eV9F/0XdaUx31MFHvgwoiHp2UJFBoV+/bJZCkbSiQ7td0Vh16pmtoPf6nVPK3pBwh
eWjb3fIIQNuWtZ5pS6d0evPoPpU8rp899h8oknnfE/hMNKoyv3o+XFJ9dD5Ndu/9NBCgY7XQG54s
18VwNEFvpUjViN1X2MQQj69NqZwM3Zu/osgwnDvOKoKnX6BlXeUaYQacr69a6wEnbO/R7zQ2upZz
Y17xpPPUPoMbsXAdMIyT3rTjnV6HaHYvhjviqLOa61hhATmXyZcUSNCj1X10AVnBRO+dq5maJeI6
rf+SOYnygkB0d9AvHjZiyTyj6WKgHYMIuWPuGILAi4nH+qxUWX9m8ocsvvG7MtsfSIwMX6MYJ/ik
a/unqOm1ixq32dUfU/MxDHQ8MZRy/pKG6W9Ah9lvDg6xg79TTBN1LKx/X/CTORtjFzxWRdO8FEtg
qAwPwwK5xKWCoS9UpAbIhtWWj1oKLx7JZPU4eEX3KPWlGgZPR0wjJwzQEKdJFk92IPN4yfbJS4BY
B75qTfqM6BAGERbGaEanjid80OpHK+iScwW15iHJIFUYoznfOy7IYtjx9s3JhuhaIGV888zIurLs
Udx50zzcZdU4XhU1Km+ZUWDs4/fRfdL4SDwNjnuflBNerzWLJFGX+Ke4bVUcGNT65HrFCNEV0WUE
oPpn9ifKYxo73YuP2hO6wWAH6XFAA1V9/zp3WP1g7jy+RRbyyJ2567uQRamgUD837EHvw1E1voyu
i5Y3uqdf8Z7pd1U0jQ8+PlRIUOfpoZrCCCUs9OP4b4Lw4afzH0njHn38yL6xe92gaxMtXPs5egVL
+juy1fkPJTH+YOEXerkVsFAeuPopa/lz9gfz3C9ncGP8O8CBlVg8jEyo7AmRTiAmfxTgEvXO/OmB
NWAKmA03tFHH5xoj9UWNf0Z0rX7wrKlDCpkvgJlReckaDSEZxPvGxxi1Fgbl4yU3lejNVzzn0dFg
04oRfGj2UO4sf7j06TB9M23mTpoWvLkFX4o25QWyAer4LQIAeAzKob/IUXqcXGtj0O5yRxsOrCUW
dzCCYqaqCzLY8jDk8NvdmmVOCCJKFYm9y7SXEsn8WLJVHzPRJ+QC23kkr6pceGhs4O0zHAMfrbLF
yrFVui8dBpZ3o69myFfwSDL0tlm3HGB6LEkU7bzj1Bb4XC5J3ZwgLZlWcZWkn9baDnZivMPkAZKc
7TApWAI9D/F7Ks2pvI1eUuFgQUyCrY7EJA+ncWo3OhClIQeN9X84bkYwqoSg/r/OLcl3l3bwEbgy
Etq9y9sOkeuPUTnfZem3ZgrDN/pcf1fEjnXVfbgVfW68qp7jn40hVPZzzmt2vCJ+tqviIik5yDS8
17bLvAfLUi5IF82PXtdAKWzz9ms/OtXOGJzgZxsobxCKvD9NTTvlLt0BOuD7QMv1iAqI8nZZ/JvF
jCfUQeI/qqiO+dtp2m+L3f0+sbrygXXum4qI+wNEgeoh16rwhJzpvEtMtXrYCqSUAdbf9UwseYrW
2avdFyAyODcvZ5BDpOKW7O3R2TlDzZ7lfy/y4dTKmMAX0v0vKRhVBDOXi2wnkGQ6qBc2v+K7gzso
zn03BhgQYR2K44vSh1BIdOfZRMnxObWX3lcrQBiYobvmwfTFUil1Lw5LBQ+OinFJrCL1vyaXPJy6
h4doCSQPCKZ2xBeNXZCldCuQepJX1Wp2MgdcASTZ2kZ+jJCFOXTxxPJ+Vf8RQVzwCrX+rgUT9Le+
nL44JZP2emr813zO+wNQsf5F72LUMJ0xe3INRFViRNweJqsfLgWoWhQcIzD72FZdrdRDE2TpxQdH
jR7zVK1OGXPdZxWtXVYMWL1OrVphYb3IPnN34Z41b/drYqOAYs2m+QNP0W9+k9q/Ssu/U1nIDFDC
gdeU1AlD6c9F2drI97HIwIZG93ucvHs/z4tfRhP/VExWqektAdCDGrKsHjcsE6kFC0nPbM6Gz349
NGiaM4GQ0tEJy1uYQQWU0hwLz3u/n5udlMZpmOF5iaaclE6tnT7WivkjWc7Ejkf+lNbVq5TFpsua
E0JLjMmjp7JVlccYJyHigTVHTxKTQM2C77OuVtctS2K4oYaHGB+f9aitVHUy5xyzEbWTPKcJkZt0
G3iniIPut3rbddQhe2jMwr7zZ526c4wrFUyk1zHxSraIfDZPtFS7eW6n3VR4VHDWI+2czkjFSIEE
o4tq0F5Z6tSKMlWn7RjNV36Vc4my3X9P866K5cRwyOTk29l6bDr2vTOVh/W8UuynMZd4V3O2FWWP
HZZ5MGwPIthyemWooQjCYH13oBSsl5QbDDPVP3mm+WXNM+QOtotPXkIT9J1OvTZhe/jH37TV/vu8
2p9ZgG7Deg/LU5DYu5tdbm69JylZL9qV2VOMsCtU8bPVuuqtWKpJBd+sWeaRqJRIMMnjl6jpdkg3
DH947Ag9KN1wYrSBndrYPDRJVO1rDCyCCKpZ0OQ/raKZ0NAD09irVzv057PjdX8By50OKcKKavSr
1xOsI00bPwoPfTBv6K5h2v5ZZ753Ysx0c5EwjSo9Omj2tEjZer9sBYvsuNspNR05QrMmcviuxxpj
g7uVWydfmGdeIOF9Npve2/V8duh6TG+1XwEu7j5rwcjJoPmhiJ089mpz78TwLytQTyzoHFNWtwpT
/xkWw73CrudUYIk4IcFQLht+hcKmQwLf9wKPmGmql9wiRXup20R5VmOmvCV+Rs+VfzMZi2Avt2QN
Yw9NKk0e1jwNE5fdXAzZdTsqYCXvkNVILuGbqjxLARy0n+0M46pqe6ic82tTvTapOTwPDIRap0YL
PWdKPsxARhAvi7mR4LNSYrKCQw62B1XnoOzQjrsRqqnpgTe00sdeG3EAW4Ip9V/qAR5/VtycYLBA
/RMUrBbv4ZiNJ71Aa0zychQYzjMuayyY/ievmxlIIGmqnytc9ArX8p+yJUCOwiud6rm1kWtKW3Rx
RsYwz/MSRKlRXtzJmXaSpAcxnmPUKCAMNWvWlt/Y5tfIao07yXKVSkeXbJyxC22Ko+RJYOi+zjYR
mo1S5V0BinnG1KwXlmxLL9jfnYr8KheWPD8cdrbXGod2qtmxXm5SCqNEzW+WjQDhkmWxrP7oOMph
CML4pSiPBYTg51bTohf2zH+PUeVfB814QIg8vR8xq3qWwJ3R+kfWyjpteenU55i4ocyfqEqsQGn0
DTyvu7vESqxnFvut9dguso9z4eN+FLYNLloukzY/xWNotkr3vKZxSKpOdZGae3C+lIelpd+WwXPc
uE+zx+ignyv2iqrOfPa8RHmyoluwJIwo/jsYrfp7x6rl3WSmy7QQvg/ufwAztnpjgspROtP1yokc
tbDxroieMbzrHstiOqwtai6jAKxxu0MVuXkq6ix4MVkke9Hj4rX0g/Em1SRgSKbvsAUqL5KUuhoq
6werAjkuR0kejIoUSkLywBxu3Htq4D2nueE9o8s93xlG9yPwa1RClnzdyXqcpOKdH7sw/6UaCphX
du7DB6nByO9ZjTTjFs20v2KK2osSePYzZFHnGQex6qiFLl4G4+w8S4HWIu6plmzOSFIKEEwxH6uU
ASPOGwrKsWHLVrJh7PuI/jfprfutbsjaKWZmjXNO9So+uROICeQsw5cSNsQBe5bkaDgoo+2dtvJP
hmegHI5+ywtSz9GL2TZwQ42E9YOR9VDXSDEVWrxMJGDsMuOWhZunPo+MNsoAOzwFsxB/UerzER7+
O7Yk0df7mrd4+eGt4YG/W6xVfMyh7ySGXXPG/vVdu7CEugXCKDEJBgFKLgGTWoCTkol0bXf2dHa8
xxjBl2J6C1fg1YLzVhl2199UfWaZpWUWuxAftoAxMlQHSWfCeujN7Ku5EI+6hUlTL7eANxHMI1v4
R1aFsBtqkCwKoLt7J4FeteOMwVG96G/8N6qn3q8o0dHAaHJkH6W472cYohKNkZ1B8j+J2eZAOJ9N
O1T21ifmTliQJOiMxK7NFqI8xbUYsZfbsipzRvsEuwMYZtAXzKMyGQoUu+6vqTP/9FGLSIvqPGL/
dbC01wBfx7ui6785PNZbhB3YqdXMH+FkesdxQdUmnKbwbvQ42VF+7/a0JSZvgD2s8GgGPCsFl7Sb
2umHOgnMS4tR251tFOXVZpKQVHG9U9TuPJj255RfbVkjDH1IHSpvmCag1YzJXQTpZ8U6xDUk5oWU
li+Ia2d5WRLLEG04VsiC8L/ba3cNyhZBZbPRZZQo8SXpeP/uwUBR5rnZXoOEoqPtFSXzWe9nwa0K
rV9mFipHw7ovhnq8a0J7WAPDjMY7X1+eXDb9yDS9uoPyW915eYXouERz1+u1o0TFelViEiSOX4F2
8lDDWLDzxWLHUhoVBB0GHf/YsErPya9RhhDAwhFdfqYE8oO3ZJcZKMto+Gb6C4dpXjCK8jgK4ZxK
tJ1Z8MozZzpsb0ba6ZaUmKcN2FtB4KXzLtAJJDAW2N8WWJ0ZnjvTuiUL9l7agQTRkhzY4jjNUXMv
WaVvYe4QuIxGxNagF0cDW+l5v31RfEq1psZ91MjhgC2ssTXqdPpwTRD5giTPM130ISoTGwMJJBlH
qBBrkfK7Zkg53DCGbHdz4/S4oijxeHPc4mBg09UW47QLMqx1Q/ypD6r7P1yd2XKjwJZFv4gIhiSB
V4EmW/I8vxAemecEEr6+l+p2x43ol4oqlSzbEmSe3GeftTtOMbYZ79F+foJSP1ntBaxLPUJubEPg
HKP0C63zrV1NzI0W56rp0g2MMhqla5ueJF6YcxKPIf32YTMv1U1lsUXUQedGAZTVa7NTIUtGSwsd
ZbHtxiO4gcvRdjXvmb63D+tMgpD0yaT1XlWv6p2gCYOLfZzIYhmSXaYIohT1xpgq+iPYBCM2XBaN
/FbYlgwXazG2saGIhZnsHex/8HTrsyPKY9226HdEEmWDeO/mjszCpdyBX8q2LoN+jRpPadKbGzZH
JpPTpokGBjLS8QT4FT9JTkvXMGm9JjmiCrNUIVC2bDd3l4xo5eDCRaKgOR2urT2Tb+wPUQuiYvDR
Gif9N3i8Mf4UEJXC169TcEqWIg8zArbiOjfhmhJRmlnI1ZMJ+NbJoeMTmtlNf3nMRLaJkyrUq+vv
Y1g3RqsOyk55E+DQZULyTouUWfFhFvhi5pfAv0iXBEFSjw0/Hlv3ZW2xLNgxnjzWxd4xFgaBDfz+
42zsqSjWkP7jB8VzuvUX5vdbQxawibDp+Cu1p2A2xwePhn2TXzypg+VQ+PcaBNKBjqd5wkxLeoZP
AoNZ80G3TOkyMz8mAIP9xDfJ2hoFzCmmnlLjT8Vky/T6fLmC7Fyqc5muvy7/GdYDG2XHIdvw4pvG
Hr+7CjqSzS0aWvNEWNMy029MPRJzzFxECKKnphhIwJXMiTHBHZXICY5gKHwtzDKU6oIUgbW80bZ6
jdkvIiivG3KZyQetaOH4fC/ZBRlMiHUKceUsEL3c89gZuyoZ4vsF4vra+V9tSapeYiafy2TslM9B
cLam6FIATtJJr/HK7dwg/THgsG4aTTaxpde3oEOwQIC0jF+PiES4Rk52dCyUvCA37yEu+KGzlFGc
Tk+L5e8IwsU+kmLFMoRJt5UTklF8F5017tZOj9GSlu3O8F9So643bl7F276s0WemeudKozmtKS84
K5TBzLJuE50r0JTLcTQ/OfmnYbB403bsH4eCqNaevC70/K0M2ndLTeBZACT5DqHHanrBkesAO8rT
kBTPakM1aIUr/NVNQGDqRi262uReenCFYW4mkF0yFy+AxDqBSRLMV0l91JlRnZO+4kMMNa3xYDmJ
y/8tr0kwfcZJ1wN1an7y9W21C+BrZfqNObeKBvuZCMXnCb8kXRdoqfN1ADL10ttQevQjtDa9jB6S
GSZgGdt/yDcgTOR7Prs3jaZpXwYnYfO0yprPjkn1z5qebydSh1U7nOJ1JEC2XvbE80rSZev0sHyR
nI1e/VTU44c1EihvquVO5FT+43rB9TYIgUSj0+gTrNA1kMkRzzBgw4RrIuybESBY/jnxJm36llBg
wzGOrabISoXVhWrPe29GpYfgT6TAtdPu+sqN78k2VFtaO3moO+9Z6ipy6pGFwABDW5ZvZNyXkRXQ
8B56lW2GoXrFL8qQo+IMrYuMvCTcm7InSPiSE4szWm8Ho3wB5n8POs3fDK+ThEDXZQVz9/PRz+yf
xih+qsz+HjqHsMAeMr/JGQqFe1/P47LzK5oFmYWX3S/xEaVL8mahguoK2N+8NI9m3t10F6GqXi6N
2F9n8IhemPmBU6yywyQ2cO/6rTbkZdy5vZ3SfJM1ErXkYtTtEn1sLDaFCo+QBN4H64VVUyZhbh37
Krv1MGJs2rK5qYrmr3K8Y9fJzyHj4KXFXeqXVSTM8oBRBT0oVuS1zDFz9f58pUgzS0BVRx0O9O3o
5BB55qmIpEEavW2oZWO4tY5ix/j2IRul8YQRPXO2glApW3lyv+j+iZg32tCV2KMC7N0VJTOtn2tt
7gSp3js/lfiH8axkLpeZ0bwFZpNfTWGS+heG2MPkpNDGy5dlVWUEf+Yp7dfvRstXu1nuJxnalex2
MtHnFTRnISHPDeRPWlKeGzDWfjPAGWxsOmpiOBZxjE1b7ufMiPyMrPv3JWs/gqR8ku140hJPozm/
pKo8DHhwCs01kathB5INNM10SgEHYmgDjNaXblS0nMCNPnJ67k+o8m556IZmRsRdYMbBhwYaQHZF
4n4sSn+QTV1tvNJ4HnxANiqz34eq+J7B6Tmdfme+7BfbLr5YZ79O2XEU1dPCGHlYms1DOwIvz+Aw
TQWOat6PR0GI2L6hDYDnz0E7GtY9DUhgasMxGcd7Mo3IEPTRx2fl/Q5iAE3BDkvGNlHvtQD5C0B5
Y4iZyEuzBttUnmxV3xegeTbWOrtbEQR7LYPjezUA6IM2dGy0q+DtF5jlF+wRKTmapLFfE4rR3DA3
jIXPA5tuc0e2McoOqrByv81KnQpzfhv5oTj6vWaYMCB9li9Bb1yz8j1iLms34+jx1ic3Fsn0jWvv
VT4fdBPvhsMw17uBt4VFgpM/vUO9obeXUf/PoIC99iZDpToo8tTMgWAxHZyKBtbn6BT0U+rdnHH3
zn78W5ZEKBf402rdv8pRnexA3Y1+GZLncN+q5MOtODcyQkZ0w1y+e8zUwydtppDWDCkPgujPlWuD
jgDY+JqyobdmKhq99R0Tg/G4F5wzjgGn5aa6IXq0pw7ITLQqbpfxVSpE5bX09QYOz22Z62HTeRAB
TYHhyKmSp0aWv63S/aZS5Rx1wUhiJEOHfWoeJzN48ByKyCWFnF0n07UzUGW3Y/wxKu67dbR3Epi3
N0xnB/UOckoRgbiTRkk3tItBieKdArn7CoMQo1OChOagHfaTw5vs8TYSebKyoFtVNNpewMC/72+m
fK6i6nGoYERNhWHubAdmw9BnDwTAqxi2PRscleR98GPqcTxZgMg4jbkHP1ZPhljAbgbjh1CQxhcj
w/cyfvRDsEsmkKJDRkZxUARRiUTQ0+AoMcZHtWlw81CEdSIPuwRFYDTNCsW6OFTr5B8JmXz1MuA9
7ODj1P5Yitp4mbk9G/g6eXYSRkPC3AxDMedy6bIHi+UnYjoJVxP5PWvWnZKs+SNkNN0Ia6St5DzH
g09QSf1lQa7z154pCYtEsDjzyeesz2PSXUuKxUTVN1NA05B8EVBXZwaIXqi1X3yaFqGbXLIibP29
uJwACn/SN37AViOXqPDHS8Igu7kkQCof4Kh2r4XdcXfMoexX89adKk0xXhYb4VODyRLfRpL9TejZ
6tptLoQsV8N70/Oz28xby3Y1hRWhGZkH20GOd8as22NmFHdOQkFOJm1tu/XeQZnqunWmoE2nPUPa
ziCrCEHoWabJF3wr2KkFnr3U6rgDuGiMP0S/z6wpjrF0NMnAim7lTdWCMQNxLzYlbtvD6iZ9NEDE
DOY8zFf33I8B3tTx1zWuiFo+ZQSz1ojQAB/x3hXtllHGu3wSYmfW3TuQhauxXiE+NxdE80cnCK7W
gcWwfpM+t8KjEsID5SMSbDozoe5sMjCTWNBrf49pySUa0pvDXDLcIxemQtzPfAQBOc0Lme3S3gln
ebJNeepy7sCUd7gQhErQlfx1vXiKSgVxuNqmltxnUn+s+grnzHOJI3VDLki3rSzeJ6LEb5jEwDay
cl6XzCqp5SLBu68GZL6Lty2EHvJmD9eGtZMEHm0C13gUjdhNAG4vi1SzgYPKKNSCgXp/ocuR/lGw
sBnONejA9yl1vmxpLLvYnoAlM0IK0ZDjaVmCt6MidAOu/sZgdoDChNjElPkVanyVpTCSCufPkare
SI3c70JNYt1EQnTBC9rmfeabNlQ5LypIOd0YAVeJ59qfCC6/ZCi311NB19qmcb8QVVTY1gPAvirC
KsMApWNFZtG4ly/YZmjEkW3T2PeLvXDh0lpaHzxr8qkD8jYENTdAT1FvudWBo1bXRsbV1vRiM5Tt
c17WjCPJK8CY0dpQP88qINUXkWIjy3Q/kzgOtXO9kVjYW/GzWMF3W615hJGt5TId7716fveG+RuS
6GFdllDa1kejMxda8gyil+GLWPcufJK5DumDmK14nArvfhx8xjLy6jz5Iw2UzqSRHbznriLRvnKe
YvUwChNUNwxREsRI3DG9ONJpfS5dcRKW5NZNFHlO9DF607ttOXVMTT1HaWbeETjybE+kYgZjvUvS
5SGN3QkvoHdPQ4UAlzyG2by++cGDLw1MIvaFxVcpHSqVU2BTYIKvS6LcbqIFii0x55upH+k3pHuj
rc91+Qw2L6DZGR+4JsO+TZ2tzi1OYpPFU+2s3hq2dEL/akgAdiL64V0gGzwY8ZzU3nbuzDejLGm1
jPY+1jD3dEwYXgkGrfPGMJnUd9phvXedI/XFUJcUGLO3cakqOX3Nt2ZxpJJ2oQ6XpFRlQWg1k+Tb
kIdQBkYY482tO8cKfT//Wbz0LaVPuSxjFRoTbMA8sJejt7w2Iiu3sb0vBQ3pmjlUZlCTrSQHphHj
W1EnF4Wak3+c86kFsg/ZEOiV9BZKK3l1xj5niHSRxbPW7N4uqd67dqbkmKSiTTjQHk4JiQ68AIby
TxuTkVGk7Y1K0p1DkMguWPR1W9hfpcHAbppDfr/whjr1jSPpmYZ4szPwqGw67vhtYHicDQNupXke
buplF0ABXhbkdvxcXRQXCXS2hrHAjkmEkq5WPjD7V8ZoIVn208TlyfQMoOZ5S7JQ7NJ6yoZDCmBj
g2nJ2/SN/TM7YKfKZ0t69T5prA/PMg7eqtFPAtw8TvvTNKBO4XX/wJv5pKKed52d3qwghyH7FkVI
GiwUgvW2T4lwvdPsptyKDBzWn1hisH5Pf+Rb3sQBEcsZa5RF0Hk1eS+Bpa+XHhgJnDmy5J3+durF
Z82HBRLlPisCe29cIpfTdjmVrgn1PavHXZZxTjOp/dt2fuEexQaCqf6yHMptnyx7vo4u+JgAvk2P
xAo9F5ZtRCRg7V8YJI03cxfjHvoJ9GvnO69o209eNVJtYkx1VxxnRFczOnFdFgHHVJao2KHg5d7E
ZIvW2/XYa95NaX90Fl6qCs8Egu1Dw5u3qWfn3igLJEPhvE30La1kniLSfy48lSA5pa54SlZ5sEoK
dJEQysfqRAUAaY8zrG/Dbu1GB6MxJGEEq7sgTe7bXxbemM7PzGSlTqf7UnBSkz3zNPlMLIow39Ke
oIbFbsiDmp8AkJY7PFx3uTedaCsw6GeUN6JMVMQh8DRfyK2L82h9JrX/6Y3Dy2ByYRbuC9kXj7as
I5GQU0gEMBRwgmSXq6HnbmGsC4f4YXDMt1G5X4Y3oSvjdBscsutyEzEmZ//31sxhYmI6duNN0cEB
ZwHABneBN1vv8eXw6hvJaYVUCFL7VNhyRbgbvttO7zrPeCmJJN54qTOHc0Phbbq4GWKuFqqYsW4C
RsWFuXFFedXE6qsWjFCk4wqUEvtTPz56pbh2KjmEtjFSU9XY700A1To3jEhc8nnHwNoyCk4Ufd58
p1V6AFxx1Wfpzizcn9Tv0al6uoAkqRKlmO3tpb0pJIGifVce24nI1NFst7jCPwtrwC5qk9DtZtu8
oPGcK/xvcQ042N3yI1yP6a2X1ZiE51NtWPCdpJVuGHqMZ+chVoxQxPHfWhtPNlFCWjbpk1F8wEys
3dUOjcTEjTXbNwvsschR1rc3qqMdZI/NTGedCcAfFV/e7LT8WKzptaiZqyZtAfpVw++czTdLMZ+b
HHtenHxSQnwSrJpuvGbaue3yMbaXuTyTjdyoAhyBawN73MZtR21+USr1ni5eGjkL0qyZ2QTA26gJ
6UfgkkhRDPWpKolTatyHyp8FHXTjfU3mk9mBkA7qs80SLjx/r5rGD6sZyF2tttmcvWVlL8K/zm2/
Xaf8itsWr6Xd3FfQGpVXsbjInrQlV4HHu17reRuTH4/LiVltq71mzujRNibM6Uz+MmVxWGawhCnZ
oHluIuqN9cTViOd8FU5k0lOFwZUwC1LPoRmqVeckJWbFbk28ayYoP6XoPsp1vZ3gfNFWk2fukFdZ
QGszxiioGzyYfrK3+zz05hHDsUFaVL7eMLx0BbV23Xeus3XBG7D/WORRlqFvc3dNqzkdyHSAoo8N
XPsjkHV+qdYJHrSHeOOhp2wcKjqu4vrslC+jKCICVO/6VL2lEy3wyyW4LkRMYSwxd4nkQmF+4mYt
4z2K+FvsqRuU29sYUD6nBObQys7akkJ0XYrqUaX2e6Wl4KCXUtYyT+UHUJ6EYmOss8d/VoHERJRB
PG4PnMYeCdV+a1X+zen3iSlQdQSbT6byGkfMvby57alv43fKA/wYKSVKjFB/Mmjk9BZhK+PiFlu/
sg+4jJD18sWhZOgS8iGNU+O1xg1nzVddoe2uo7cjL7uOGlfOnOl1sKtWUDSrKItD3Z/rxqBBwAts
/cL45ty7WZiFEFnsH/RqMDdZgawkJCvRfnI1ZTOHRsgJ9PaNsM1dYosXd78MlXVllHSwOiYR6ER4
HNT81GQ8w9ovS9AdGY/LNv1CBpO2nOrBWAag8V4x7P/98z+PgaHPuS+HMo48RjgA8bc2e5UibNyr
GrIMLulP+s0XGTBuAiykp5ewC5Zj4zGSzpDTh0RHtgT+U88ZjQO/z261KFRHEaP0AbHnaPOylv2w
n6jQ+5k9bOoRIDP1SL7w56jKy2QXu89qzEdhTcHei/88MjvDpbQ+8ZGx1wzY3XJTJOQcl+/GCFC1
cSjt5Wz9xrXPTUOFXcXxl5OLMUQi8iOwASJwgDibNb+TZFnyu6tsvpRsqXGdenj4Yu87DezvacC+
vbAIx2N8hMQMIB3FSgX2a1AA/XZ37WKcu8u3yy4dGEdin5oh3wf+C/w8sIc1yRJrHU5LflpN+VC1
t20upk1ezo91Qve59P1j3wokTe+2sJkm9/yfXrtA/JPubnHL+/zSOgiMCtlQ99fCTOZw6B3uiIAU
eKbKrsjHqKMu6TQ9fBVRXM/c1s6xngSBOi6nt4OTpALYBM4OU0IksLwWJmrheBAak36bu+1tn09v
uroELep82sdO9Tdn63BWkDYS5G3T5aTsJAEb7OLQH3CcbZCab9ninYPkzx4cerI9eWg+B84282uW
x/yxml9iJ4Mu5HNGSxMn2TBivdEKloNudOgHOWdnz5039FT3eWZar0XAag07ltMtEouuyIeysmsx
or7ISdxwxn6SZvU6VH65NXqRYbRI3mCMMMLu23ummcwQowfL4MV06BE7hHKISDWGF9lzO9kMq9t8
xval27oaBEO6RbEnyJSvsq8demE705efK5P81YxUGU80V0CoMOJOx31WmjOcQe6SX5d+WEhpMdE0
PVklQEDTAfkyNS22KgQrt/0p8g72Sz0fygWd2Srd4GiLo6rUuFkSGlPDivjkecXniMjHbtMYmxrT
w1A26THJp0sBbb+7jLhsUCsTcCe6vzOrisaK7X41l9ZT/NGhsIRWYVC7qtOAZolNtr9KGA0cKUbu
Y8lVWTeInaPJ3Ml0MzFfF+JRabdB7UJJX2h7yEtizdih+GXrONMv44KBjFDs+xRKBeXdRvfFeN+R
mR4NxBtdgPzX6PLnxO3CckS30RA1rBlZk1qqPeZTB/GDHSHtRBx2Y2ae1WzuKmrKzeIxOZ2tJJYL
8zZohbMX5tjtIEQe1y73NrKot6lNYMuasDkkiRiuZ/T2wsfgnhf6RdaYTE31TNeMz79esf6gyMbZ
kF+VDbI651Y4tbkkemXawWKAItHV2Ul59E+7HtG+dbTBUCw8yDKotqty2Izn4Q1Ez7Z2L/Vnw2jc
Oh3dgpW0zJqXWq7OwbMb3MyiWa7EcOkJ9dhpiN/Aw+cVPXVtSZ44sxtbkXJZGLNgAHtACORG45gl
3Zeq7KvQs+o4BLlS4+Vk6rXNQyLbagBQl1vyttR8i2LhFnbK3g2FEJc8he7kivxVSd7b2FLykGcF
BiZue8Z8XnrJb9y5fEvmiVBiEsmyRktG+tOrG7gYi4vqBOpTXyfNvYmEwhVVb2I+lW1aDOC+h57j
Ht/bapcdQSMTXWeqLI9ez1b6bRPmyXQQHNyJF66IWB1FvadZ7MCI2QXTuUkJb2FW9tOUQj1Udryd
8uXVmZm6nLzpeYiZ9cQG1O9rgmhYotWtzlaeZPwJUoKQdZKv1pFj5PnjVUIPFeEwsAGjJAuyuWx/
4DfzFi353WSOBuHTPhMwk0/sRs1gQtfip7VR6GzCRkYSNmuuZDcGt8aNxNR/exaLYrnRtX0EVNKs
lBUu15xorR+duJ+m/Tfp9Qf0DOEWgMLd7m4dpAkZJ0aHjj+Bb/HVwpY7s2SCgpYh9JqBIRN0D2Oe
bmZ6zJIUnzydtkNqvAe98Lej1RO4lhXNmc6fty1Xn3Q8QU+HtldoWlQ6nHMY7qVi5Vy7B+wjQpgY
RcS2fcydeLmSsUlvg6OPqLHkeEmjdwYseHzIj8oozV3v38G4oDA0l5dJW4d1MFGFdf+sJjoiclah
ndRDqOfAolAsV3765JwO6r2UtMicP3vK7nxO+xyC2RWnSWM14jgwahrQaWBQsx965sZvE/JIjIYw
a8KdonkwfvpmencScr3K+FyMeCvF+DP7CPptjgSPu/JJIQqQ9xbA/a0l4ofzPMUcD3PoDVsGdD6N
y/Ra6i3X2iO6oMrze0O00PPdhUtubZtNgxUlsibOfN6FiT+09a/pzF9qMqlY5HywWHv2F+j23JRf
eDdIr4R+Sr+Xk7Ht9Q/8RjlXVZojv7jlPgWBi9kwKoz8UJkEOvexc9cNQX7VDFzbThclvMmbpQ2w
B9IEt7rA3aZqnm9af+vgno18LUjbGD+Xpbllh82pgp2NaBmf65saH0i7W/LLwK7i3EFoGwb5tf3J
GbLiqJA/2mYQh2mH9Jo2bsbfEE7KpBlva8lkrvGN1j5/GMmB7qsJ2kncTANttlXX3553YbMIjkb9
gLFu4lOxzHWfBOtwm13+cFHfKpy0V/8ekmVHlBHKQ1tIftvhEkET60OF/RFPrs1aSrC6bwRQ/Ptp
idqOdThurad8zHKuA/N1AC8RWbbthYlz8KV0I7EGr0mWCqbc0LSboZq3fcxBppqZg8g3vW66Y6eH
p8lr172dO9l26ssbjWWM3jHdOacvuz03D8HG/ljAEdb0aunEUcKxxjKlD6YCdXjr9MN4M7X+Q1nz
htZrualaq79RgWrJ8N75bPp+C5NF0d6AOnbbxwsiPzKjSvXXPFpQxD3a8vlovTgSZ2E7fLQdJBcm
uiiFqm3Qe7cVHbGoXcUQUrRuY0YHJ1qsMHMuQRvzb94vUSwnRXzhVdGPegf4G+difBOsyTmRnFU4
lu0Ku03D2SjQY6z5yiJ/gCJH/7LkAo/y/DvL6e+7sUCGkclLudD/FOxLCQTp3lj+NPnBeexYN5nr
TJGqq2RnlCQjdJb/57l4NCv1otUUbwQY5NBbzNAbFtZnZ/0R2j/0DjHZ+Z8nuUDXqvzuNLO1pqeo
/QxCjOoluZ6d9rkvMFMoLi57eGKO4zrocfgkcbqNsx6Kx2hvvEB8XyZOKMShkwyB7YSx7Z1snNcl
/ZftlMhjgOXnikHFZ+sSM560Bt32hjfAEz9DybAlc0QN4utOxz5Qm7x8CiR9atsjowgWyJVsltvJ
oXvgivg9vcOBwqoSxvO6HW2s+1N/Xsai3GPLOC5TfEtcCKMvaBGFpbHqeLxmsiyvVe3+9qs+CzHe
UqWCLU6vi5hncHUaGIKGXSFGru5LdUYf5VbmqaCcHSqUE+fQuepoaXLQK/1oLKt1HvEC2fiAd012
qHpKXBU4v3bhjJtaDq9Go1Z0roLNgPfNZjKzw/TU++m1opeG5vZpC6VOFmGxeeovO0OpIBrWJgxE
ytWS3ZeQGcKEtb7p92CVjngm2coL02a+v/0oJXFisXZInDZ+E3f8LETxpfp05eq393PH5yIywgvJ
W9/JdfhIHETIPL+M0+d00BwynuzGT0IBogyFgY6ty9s89dMO4xMr7FWu8mc+/wfvq2/7IErQC5Bp
Ef2HwNwYM8cqN/nVg34YbO+3LdWrvwyPdCHi0M4NOPkewVkBRKku5jggrIt7hz6qQWqwFFiyiTzw
N2O1dhz5TbrOXuxcA0r7suLZD7san9ilm1UrxvM5qZURsTvHSUvgD1eLs+w97qA6afYVC3csjTdn
zP6Am9Uoz53eNya2Nsbf0/639oZXcqZQo+vmthM7K2bnZE2HrhwcKjFBP66/7MLHm663o59hqTNF
Sy4Dc6ftJX7GWDDYxdaPZ//S0PS36RqcNZa0qLZAI2C9zjoTT2+QXml3tTZ5lp7bxiC10qlOkmm1
ou6qvVpcc4ttzqW6mMOxlntr1gm0sbYjgqV7sHlhCGvc/oW46jmUJkx0ku6YMngddIoVfr+0+W/a
dBfolDo6tcHvTSqnkKg4lLccwi4ZaMv8Yq1pcI2yEeqB7HHfzayt9uqntO3vnJEgCDDV/BhZNFd4
XX3Ucua93bMsOAp1tMvDbDEJrnKKE0y9e+zfQP90S8dK08TQhDvhnNp3ymi3c3urVtO6rqtpN9dG
EnUFRVk7HJraom5FE87qjE9P11s/Xc9ZxQIUp129NVt1lfgEtycmsQs4jqzAGLZBaTCuPL2Vut/2
00AJoJI7w6Lon+vmJ6Gh1+WEUQaJkUXGYn9K1d0KUx2qoFy2yqLeLVUh0YMchoVKiCzxfKcS56sV
14nDqklOoEc77C/A49AIlzH3KfglI+UT8Ut0/gsdlL0mBo6ZlmuHQ2maUEboxL5lYOU2nc3bbB5x
e1jHNimrnYU8ICt5p+3gYuWhHG07ghQXvK5tb78OOnvCYUk5CofKVRODGrW8qVfnMXbyB8GasvO9
cV/06z5orauYnZxh0XBsaJARTbnNc9RIEjvzrN/YnXYibJT8y08odlp8MUOFas4sd9ak+2Wydp5S
VCWIjQGZBZvWKE9C9z9xPv0UA72KfN1Y3UPZjSM3DSN/cfNmp/In0+7vODXw+u3IMct2D/yeftkC
WKHj1C7TLyRZGvZt3SOeGbdOsz6lrveSe/pg2s6xSylVDWWfwO8w7iHw6IxsiO7gj5vTnyWMbWe2
bBigIaZA7NyOHdacv/oabGDxJRxBDltxRNS9lx5KXKma1zUOon5ZxT5V1nNADmvXBe/peHHEZ+nJ
mDFSYLQjBaLSJ7ci97SxEbgr/9mE4jbGzS3Aownn1fTYTWgxKmEYtvHkmcExAu3i9qFikGETrMup
HoMoW11SlHgKHZOTAyeFNqu/c/3+wXGrz34gq8wwPVj7GNLM6SkQyMtOwFiB6z/OyqJgcyOWXDrQ
MBKw4YrngoBOxk3Ai7lO/1mbY2TgUu1IDdWZfSstj8xQuIE5mvvYxofLlkdf4HWtC3cj0prZdEZ9
4s6975zhxu21H9Jr5NhNaN3G6Jy7cpTDtsbTM/s4H7W6tke6wQntlN74huRA1CPa6mbuIUjiS7U9
PtqZfnlZWpxLvSMSPGtjZrXsa+t+tMaXykQCg4p0mUjfGwx2D4GkKKFQnJlWubQB4UllYCfMZEEc
oPqNh4/Ot3ZjL06j58FDaUmGLFizAVp4DYLmqM5zK9TZarLxjACx0tabjQP2kXkzGK0+VoNoH3Jh
FA8cqy9///dAMzD/CKeIbVPGsCDjNLHC3jWH/f/+N0809LQl1rC7/fcQdgD6EK54/++L5HOSs477
euuuQ/uADtM9YBd7bE3gHf8ecoh3vekC8/CfJ1yeVRJguuOnTaP/vhBCOlP6s20c/z0Ps7W+1x3x
9ZdX/fcHsyWHlIFK2tb8ZP8eG+SgQhx2LhiX/3uszPzQAupz++8ZsLsW3C45grZbzLdCT//7B2e7
e1/U89X/e1xQG4DSmWlo/d/zrU5CsRAn+qT2zX8fLolWu0lwGP170X+Pl81C9FTq3nEW2bV2F9/l
ZHo+dTHGqaad1dW/f8qgKS4ZcOs20/n4FPRJeW13aIl1Mo/sHMq/JwMhLBm/UWHt6fNssvj++9Kl
D4Ywwax3/PfPvAzyPYMNIvrPCyfxfCKrENHs8m37EupcYf3nqf++lR+0r3RdxPnfd5ozIhvX2E8Q
JHj6PHbVgeO0Ef77Z8bk6XkO7OeqM/g5TPPW6azh8d/rWHwlUkbfnf69kFtj6uvqIN79+1+Vu+H/
UHdmy3EjWZp+lbS8HmQD7nAsbV19wdhJRjC4S7qBURIT+77j6ecDqBQlVU5V9+WY0WDwBWAEAnC4
n/MvI5heWDVJfrtsVFJW27ji0UIqKwhWrZWjddGn9WppBtGc3/IPw32FBzOj+NwnDacA1BVJrffz
xPU4sB7IdgQpxLZpZHhDiD3Y5v2QnEnBz8iBorhFos5e537Y3cVIaq5rVBXux6q0Vh7smwfmXtXK
763kqSH6xnOn+udgQs/OTpT9IRtUdpFobf7JrIpXTGWhS1bZs9NF6ZehyKANRvJrNgFkT5z8z2Zg
RpGSUyHDka86vWDgmPSzNzCjuaiuiVYByU1RoTGtCPgB1sRMdzp6T/kuIBfySiLiSjZT+TWp7Fsb
hP/nsI8+OllQveisCZi91e5HQe72Io6ScRsWPtYorlHeYiaPrmZiMwTNhstLnR8XUConjclPV5a3
S4PhGzaDhFdsluLSUIUEhyI/0ZjucKq3foU/bCwgZuul2MwnyG3hbLrBQVHv+//A6zkHPk0eTfVl
Hqymyta3mjRQIZ77LOd3yQnuhlJ1bx91achqr91lNTmtpcty/kHTwfl3Afn+vATPBiN9P3UxdpGk
QG9wC0r3bakiLEGL4Mhjpm0abYjuETEIV5Whmk9pop2EKnqfHPHt5HjBn2WqXgB4u8+9JRwskBto
s72dEFVxyysty+WVLXpny+K14/lPBXlx2X3ove6DypFyCdQG9gA/0BRPt5ldWB8HS+Qr3++nO9cI
861rpcjtpHV3Cbrf2eHa7N1ga1qvZRnrTyAKIwSTgnOpx3fZJMRJFilCC9LqSU2QC2zjoDxx45Ao
8vP4FLN02km0Fo5xbCa7tkQlJclIcKVxPx5jJZudzEAVZCbJ/9Y00qPRjmKHso1/NFxh7XhQ7Os4
hgiQM+DylF1mgE52BdT+vVRRcMtshCmdYVtf/OQSXQnra8M6/KJu/PFu6RqqSSMq81fXoat/6Sqh
Od/peHzvukYx+rbxPeip6Brvs13voW2K2jLhjKWOgOeuK4s+2PTYha6LSifr5/W3qahxVo68aSPC
qb9dNtjL2iuJnMR2KRpzP6ODievLQu0KhjaMuyNi2aj6+AcRlsPbcUFEUNkRXnVJEvzrhJsfQlVE
+sH6n5vCRfYGnhKrQWef46ICxrKHDAwv4VaiKrwGtDNslro+d7xbZvdg9FHcJCdEv6XO7uW6H5Fn
Wkp94KUnJMr2S2k5Efw0dx/hngecmXMsG2UqD+NmnqH3OvCcFalcSxza7/3If6wF0nY3S1XhOhmS
btU+r7BQH5KkWeuiB11BAKXZapHJb4cdZLCBjQgfU5tiYlmivrF5LQAEmCuJTcart3JdVgjwEcd9
67kUEc4n1DRv3k+xNOTKb24sUupoTjvIwPT1jeGN+n4J3Gdawofgxvx/VPrK0veaQYh/OXDpuGyW
BniopIPng6epAD4eu9bBnxegZVDJU0f858ZPS2AtqAZ+ImpYk+RR+VkUCFWoCT5O3pJwlHb2monc
vQ19iDduSTx9qU9t9x65D/3enae7ZQktRgta+mf5VV6gCqVG3Ka9MSs3S30bsCLq2+KZLI6NONGA
vWpE6jJVWM4aQa9d1TZ308Wy24w4l2ZDh5S50q6WqiqKaV3Kb7tL7Xt750JcS1Ltz1/ql+IvdUo4
xiEt403vEEPF92q8CsT4baPr9W3Y8l0nE7x4GtjqgxFBPtCLuPhE0u6rMgvrRbOzp8YwmoNpSXPn
GFGwcVOJ6gca8E9mbpA+g+GRCYfx1DfQZaqS8BnHS0yNGTBBZWibWo5XDipb3hjJNahwxr9sOI1l
mb6OBaKebS0++KrWQZDmDiv2Xrvsn/fC6JAV1UndX+i99PdemrG0bqB2OSJ9KVzjI/7k2h2C2flV
JpAZDO0JQMLQbsu0SJ47nSTaqCXGVoPC9cnyVpwg3bTPXeUXl0ZZJVsdgtghb/30yRnHA8HI7MXo
ZQ7ryfOu0qCL7jzT/3P5d5Nw+AXLIb+x87Q7eT5ZhmE+YP4cICjJaUVgAzPLN3fISX6OkCQ9LhuZ
De2xNFvgtcpB4kBjlV4CkDxKEZrDxdIHLue8C0wbDpx59a34/RRL97QontM0yffvp04ksGBT65pN
W0INGIbpgG6Le1pKWQwBze6QvV+KUQWKBXjqoXfqk01CsDnUREBAh+nhKi+16nnsyKtGmVl+tCfy
1uGQ1C95kj4D8+i/YNF8bJmPvtadBSUr83Gwz6eL3IEmcKGxkJ/D0a4PvyUdQMg4vjnT7VN44g08
5VlcLrdLFOaEUVyEWEvvluJ7Q5xoKT7I4Cw7wt034ZPWYSMuEaS+dqygdLd1AcS3H6z6EMj2cikt
m6WLmvstxXJmF5m9T7yssW/DQdcOmQOvK4Wlziq9Q0RBQL5ah3Pz0qfSPH2VJMREK6Xow2v1C0t6
7fLtEGEkq0r46uatM7/TycBZQlXKvoUwxEm+/4+343svrbiz+B81kIKroWj67aoBh33nx2l2581L
jlCvwOp8r3PqtlnHhMCA7iAJB3NFnCvdca5LEVXXcFmeWROrBx1aFXpj1rmobSRlI/DkNjfi9dKo
ULVfgwMp9noBTrDpZLHLbPCuSSP9x9DL7U3RIY4gogEeFfROzHM6qG5Daj1MCSgbN/e11y35Ne81
65iSyqpRDynn2gCQja8HJYN1ESUQiEAK3BPN3Ayc6yyVVPdT5RE4tQUrTEh2rM0RdZdmE10srbYk
0zk2tndNeh6B0TBMTkVtVScbxBop9Cr8XNrpZZVF6qmShQ2nwkcOZErD50IjgDB3sH8+klxqTVDd
CT6DF3k70mLEWhVjLc7kloi422Xy0CcwlBDwDG8jz0M3ymhyUiSJvetHS1xFvCOAw6QtGe0ov2Z8
a3Zjqtsnk+uzseNY3uYJ9nehrtkPwyxZhB7vRVmazq5uvWm8SGcPhtYejSOpzoTAJapbc1UGgv9Y
zJu3fk1l5nhbaN+OWFqaccQhuTc9LAght5Pj3oBIbO8s2Qb3hYVmRYjQ22YpLhs6mLbV3jGzn1lA
CA+9d1jq6GCYhAOJgPQHz21NnGk7/8rKkurYB326idOkeRJh9GX5qQ35Z6j64GvEvUowfcToYj7G
QaroypyPSWxiClVk1k+TnNMHvfdqZm/HZG5iXAgn/XZMaYFLiZPsCkqVe2U0o3tFypP8Vi9ISJRR
5m9j3g0Vbtg0ZUvTr7tMguVaa8NtMpRpi0mBCY8PV92Lmm+PyjM+6qOPCMOF0h222VzxvmmSEANg
UK8PE0TaTTvguF6Hg7zOMxFvQhVpz5Dkb3ruwq8q7M5m3ctneAsZafH6n7p6aXuzTF3NYDgXbvit
6y9nNScdj/W8jAkjvogqk4+6VxUPfvdDIexejM4Sby2G+0PLr8cUbtHv6soDhDKVHc7itT7wjoXx
T0JUNzfLbmwgCBDOm8KNUJh0bnR0u66qeF6vLbsZGrQanqo/1y5llOGry0kSsnZH7TJT/hWUEXOX
kCq+JCuvXS71EN8Jni6VRjo46CLPvUn6udnF0qu1jFbtlw71UrvsLpvSUeTK7Da6KFDO+NZ/aRkN
/1PrVsHVyDh/9nk09slAYM5Iy+zsZUZ2XvaYhT41JFMv3+sHzzf2jiRxvxz6c1/Qpt/6Nmj3XqBx
0CI77PjHZaMQ+uQ+Ss2NXaZolzQt3O9l971PPZLu+LXP0mzpCrGWDmOZEJih/6Ah/n6VZY1OfHre
FRqIr2Vv2dQ+7y7gScHFe10nnLE8vpdja4q3UYqO2XIwFEeUmn45D+FKkjR1bTFcOeTIfjgHEyd7
lY2DDr6mgKuFXF/nhmeEDLKzrwfZuUxGG464J9fuKNIfG/ZNh4Dfe20hpb0m0yrXy4HLBmnl7Fzv
q7nnUlH34MMsphw7eBopTjPPE+nGI2YI5cVShMqU72qJ0tJSFCaUUQ2u5vVSDK1wzQtSPBSuEOc4
NR+W6j5Eu7Ux8ZCLxmx8rg1SvSwh7MPSqin9BifN6RajbPO+zqa3U7uJ2V71UVugp8RBZDzGDbpC
rEfnj2UkqAnmSpOnHl+lZ+HhTPLPn9acPy3TsGBLJml4fv+0yyljPm1aI9BcwtLfLUroKa+LbZP7
4KJnsfQ3dfRZT/29WNYBTDQXCM3SujRMQ8LIvpQTPfuYGEm2X0pjWl4xVELxSYyNGzHXhRYYhme0
3YZ1TTx7M9T2CJQpSFceQgWnnKkQ1kmeIv1QIZ+19H470JYB2OnSmX09wrPS6vAM3sxnadHfxvhf
XCMgf9Vqg/OsC/796A6wjlz3XHbxYz1XZy48myomnd60sfM8NDJaEYgPr5fWxorwxBjjJ98APd2Y
WOwMveY8V5DGtlkVDdvlKCF6wpFtFJ1cLXGfpuh6+ZeO1unXKL2SAZz/lRdFJHKrTNstxTEeP074
zqJhVRcPte9tln/pNuTGjAnn67ZLxJMJaywOnWOTSDIeug65GCOrI07Z9rEvFbmXyLA8cKHm/Tgm
JnJD35sHDQzD+yHTNI0MokjsK16tUsE6Cbp7P2i7e4yWCB0mgEM9nyKSNxjI9OPLew+j9R77SCbH
pT+uJ/VOdhAtl2I1n3DO4s7nWo7pq1St0BRxd65Uu6Ydq5shg2/PBACofaXxtOqIZLbS8r8Gt23Q
5V/xcErBCfqz14AJ23ZqHIj+ffSorPqzK7Xsa+wJ4C9W+UEKVW4alAmviUZax2IySjyQXPtTpJXr
pWvpkOcTve7cTQnecKMe8iZRVX83FW53sfw/C5Ji0lnli1cAVdTKgcmYFqurGlLlJg8t5xngwHHp
2kTiY+focBCFZfChiOgs3yH3+nJls4766zvErKHevkOeMqdavkMFa+gxzMrPwHe7rVfG5jbR42kP
OCBdC4Q9HpdiV8XZWgS6eDSb+lvr5Pryh6Iei3JP0ijdwnYmTyK16EnHJ32tj3p1AgzfH0ojrvfI
JqMjqoXJ2kY378M4ds9AoM0/nfqqTrTptSkZJhAhjyCUc/TketWpJp6Ztwgu9DJ76dMy2KGXlSJ/
l/TFNZE5LKPmvV+KLSLP2AybzYp1AL3Lsh9hR2AD7TWpdUoMufEGLbwmbeSsEuKum6W+dARYIIjO
2bVU+SZveiwj/JYjpBti/OIOztsJ+oO0TVy1jNlez7b1a9MECzqXysgHxZNX41tjVwXGpqo6FAnm
hqXL0up2Ir8igYCKfkSCCiWwbVL56mgS3zxa82YpBklvXU2YSy6lpX7pYaTkj0j62ChTZxHU9/nY
PsfjKFDpNsD1ZrUIsMN0fSwQ+r8PfQCTtQHOYhFCt6f60XKd+J50evBWXyT2qjVE/Qm1Ddjm3VfU
xnmHAX+59QvT2/tIB+2cIMnu454kR6Pp3VfZ6ysEoNsXHdWmNTKOxgnpVBzQ2iTcDqVWP1W68ehX
cY+kDkZZY+Y+qwgPlciw4+u2KHs8QOSIav/on1ljQMbO/Fto5f21FI11q+aNKcAtqvx2jEJrVhRr
j0Awr+D/gbWszLg6iIlpxXv/tq7Drd6wZFvqlsO6ABT+GLbpbikuDXpYvSJbry7fu9kgqew6T28g
b1q3SenVN06nrd47oCzD1Cwav7yfppZ2uWsmSH3LQUtD24bDOk4CD8oFJ1rqjCYbMLsO08NS7HLP
2mZhARpCxxvH9dWzw5LuqncBASzFehyDDUo1+n4p2nH+2JDuOkOm8u5hqG/rplXPxehDYHPvjCEy
j6QukOD39T+BYem7qCpY0ix1yyYMs/oazhW0ZfrqUy633lQVh6bLPoIFhnruemJt6E5014+ZOpvi
c0tsAeIMdhUHZMygvM6NeZXHd7oZ6mud7NBmqXtr8IqPchTG1VJCSlGd3ezz0n2pCZWhH5i0/nie
KMl1UBGNtqnsroNI2tQffThUb+dgcQFcu5w+Qn5xVpVLZjoi9W/MA1CI3uv9e8nz3krLWDWgcvHe
1v1U+n7cMsh977kcR86pvxc9uep5APze8+3/zW2z4M7fHOcOPuhHvz/4/RgfYTbGRxV7d206dnvk
WOLje/2y91ZXDiTMepANdH+vzipG+oulXE/dl8QHmI8/w9FLVX5c9pZNXY5oqoikxUDsrwbP0MPh
h7Jph/tc99PLqMeH8u0072foam3cGNGs3Teff9ks52JS0F38/tt//Pd/fRn+03/Nz3ky+nn2G2zF
c46eVv2P3y3j99+Kt+rD13/8boNudC3XdITUdUikyrBo//JyF2Y+vY3/k+lN4EVD4X7RI6GsT4M3
wFeYl17duiob/VGB634cIaCxvyzWiIu5w42wYpjiQC8+evOUOZin0ek8oYZm9uAS+ruMl7l2JrqO
Fwzw2qXLsnHS0lllFXjf8kILe5eJCiYBydaPYvNUTUq+bdLJOJkMrZfkhrnWqCWZJ1D5xU4z/Pbi
vd/SQM4NA808RDK5CAmKqmxfZk5/VFk6HJc9+X1v7oFySsY0DtxpwNLk6Anj0IRtfluEQGk9c/yh
5Gb6QQXuuP3XV165v15525SWZTquko4tpOP8fOVDNYLj80P7a4WN69ESaX7qWz054W4x78Perslv
zDXlRo04kwHbGJAOmTffqqPKRTawrL2jRnJznZq6QvBmqG/d0K6QUKBu8CwFnFTvAlh9f5WLtvpS
JlWL+0zwVALXvwnJhj/p4imJm/ZRQpq6i8FyL7VO20RHw4NiuBQTg6TKIDXE8+djFNyDjZ/UFeT9
Vj2BtUhWk50lV0trlsc/nH8ofji/JvVD31YQLT0D11PPaxDrqLsj0ed/faFd+U8X2jJ07nPbdAwo
X6b584Vuncxhwupnr0REevRiuH7LFfZTl4uqkLKA2Ida3nKN35v7HFnUOssu3/oFdQtTGB3Ry8Cc
qmvCOvBhY2641BpbTDPnys6Z8cPLrueZ864tvvUqlPXalcy7Sr9wD2hWyU3nNNNL01yMNfHwCYOY
rZ6K9tCmpvOgPOO8tKescoiYiwImp2edKuSNV3XnTC9eHT8MxJgfGAN+OWEC/OBOdyVAw9WQoFs6
qeHc2XZw3fbFcSkhEjiev9V3Z3yeUeDrisy76CTKj8Bc5Noz37twaGNmb4cKzazWE/OTfR6B8giQ
DkHCPhzudK98GAfDwOCtI5bkNPN38bUPtr0ZW6V/1FH/3wMWst6K1hieMjis99LBJCjMVYphKkf/
3VnnwyuJFsJya/zHT8NfvQyHX/JirEI/aH4p/vdDnvL3X/Mx3/v8fMR/H8MvVV4DEviXvXav+ekl
fa1/7fTTmfnv3z7d+qV5+amwyZqwGW/b12q8e63bpPlrGJ97/k8bf3tdzvIwFq//+P1L3pIW5Wzo
tGS/f2uah31h2j88Q/P5vzXOX+Afvz9On1/jsG5e/vmg15e64bUh/zBMhi4Tutjvv/Wvc51Sf7iu
oxQzHKVLV7d4DDN0z4J//G6qPxQVtmtYjg3zwha//1ZD0aFJ2n8YjqDKtLBrcIQuf//ra397e739
Xn//Nvt5SGVizH2JTBz/WzHRV8tI8MPLTDada0fzy1WOkH3XmsrxoOprPcAJ0HWJBBCXjx6yVowh
BDhH4F3gNOm/eaWKn1+p86ewuAo230k5hqmk/vN4U8eYISJ/4+/RcIKVUwx2C6p+kKDkhMQVdRNN
hQ/tcoqcbh302CKgFTChQJ61ubhJip61fF/lVrXjGR6qF8urdLlOXClaHCB1G2BkwAzFG1X9p2ln
MK4FqXgNrfNSfntCfnpAfpwfzC+h9+nB23cRkCgVwBDuGvuX72LrQ+pXmR7tvTrahTmvYQFpyZ+A
6zIt/kJC61wBbPo3l9BartFP/5fXoq1LZSjLdS1cM36+hvmQ1305sS4wY90d17nXWmA748q140Og
IH2ujBDVsHu/reHwJL5n7r2k8O17YSCuvHdJTvWkeXJoxMj8JOpLphRc4ymzwvzGQN3UeB74Ehkg
4MSM1qBDdGsPQkZz77oRliqa35Pz0nX5JK8xPKgh5ss2NdaIUOT91WTJ7gnLFljeUGmt4Iq8HaxG
ZXfwRANtDMt1qBHKB9+ZkU2cEMJAF6JNJnGZd3itpJ3pVasQrK63M7rcRVOe4DQ6jA3CfHvbqgeE
d0MdxKLDasOGDWXgMOfr6NuepqCO24NX6w2qeWY1HNCa08NdnvojWjT6AAGUK4pHDpAhiO+5ndck
QDBDhMXk7JvcK5lQsBaZLoi+GNj7tsL1jlGP7CggZrc4l35nxxeAEuNyxQ0YTfvSrPNgkzt9CJ03
GB20d502si/1NKqaGwEUBdZJHDNzRAFKG29zrBhfSI0APnMjX8LOGXsLbVh+6GGfxJ3/uQXa3B3L
MdLH3ST7zN003HsAAntW0HAEscs7aHD0/JUK26G98lu3efCwT7rjliXL75uwFZFdkY2/iUPWpRft
mIcfnTIv5A3Cge2nQa8FnPW8cbNDRGjC3JqDC+mGlN0IsR1CT0G+sHKMVdF3Clpn1yY4e+GKZ1VH
SyXDjdkjmG2iZRa6CGOk4FnXJq/E7rNvGG19j3okGWluimSTaY5+7YkYiEqACgpi2WUUooXQ1nlB
tDjKwEgkQiL8l1vhvuxnVjhYzkY7cDvrhDLC3Ks3BgSZw4gHY3JZDHhzrdIkBq/aigagoFkZib9u
nWB2Ca+RCuwsG+lPUYA726DKnDfPVdHhBz/UmgPtD8IBKaRB6Z15n3f1dOtG2ZCvRdN0iGd5Eh7o
jgVrEh0SkG35oRPaNKuIcjM+DlYsk/thYiqHQZJwHpiW9A8e6KkP+HQO5alrK9GsUA4svE0ehLPx
dZuI+jlByAUITJiY3q0kQQjldcBF+EL6MrbOfiRGJIQDtGHuXbdNmS4Z1Zhyc7Yiu9VC19W2Zpdr
2T4T/nDb+x5X30feKF3bo1bjv6lN1cisKYFr1NZeEM5KE2G4JpJVznB9E15yYsFHhXrl1rNUlI9u
nVPJYaPBbOrXJrSsYBtLiB/Q/twEHbJu1FsI2bV7krbr305m69kH5JCQvyMT7OsPdYOc24qlZ9Ae
C2jdUEwB9N2bQ4PUYJn6YOvzmlzuNXAKJKQn5YmUxx6VL1dPoemURJpuQC4rdMWKWmrrAFFXIIsh
RNzenLwvQwXM4gOhuwYWtyzTGIDAgG0C8RvnA8mU3th5mN8ZqyGzyOZYNjTjfUNaacBZNjGmE16K
/U7Hk0DOFHX9XLV4SWlRbviYyyAmuavT3KvOSTjA5QaLlPjgWBwLXbImKvt7MGqj/OBxqHqOq4Kp
rIqy8RyrpLhxeUUFBExqE2nlJLFfGteoPbjhjYp4c9XkN7RcSHTk9F6v1qknkbXTEMUV0Ajyyj/z
6a10H+cjOoToLqYoDjT1Bwj6h6YA+LfWEgsWOqLKH0IrwktQG5pWnPohF492mdVyx9sug4eF41O1
i5XITZKGyTlBRDAVwVitgQu64UE308ZYCeIqAQifXmMpGKvurnRNQNZGEDg6EuVpAGvfqnWAJv0Y
iTUkAdbzVePaJSZrlrCvYonI1bYsR83cyLQdtUNPqrPZeWPytUG8TjwZgR1414ivlJ+6viChjf2t
ImcvBpTTrKZbgT8XQHUSzTmVxggLKKtz/7oJ9cbaEhkry80oygKFdrPJd9BjE/QTCew71zmwENDq
SG15V65rJDX09QGDOFB/+QdLIQZ6zWLJRcrHmIOQUvXupjOyaQB2xCJ6NdZTra3xT5n001QxiiUX
dhQ28Ladxha7XOMn/+wlmU5Koe/0Z27aDvxmyzQGGYOqhGnriOipUy5CTXk5FNM5KrG9vXH10kfH
VLEyBLRfxCh6GRbAS5P4YnRbItRJWs6Nwk+4fAn3CEoNwaa0AC7zhEqD++Jya0IRdu30usi0Lr9h
5d6PG5hYIWufFrjZAINJGrynGV1nsr+VoEhKRhBMC4/NDYoh0Oi1TlPIjuiEZocMz+KtndXptG2x
VMaR3ZsVZarcyIZVFHg+j3dqdZ9KRvSaILlT3uPgzihqIc5H2rJLJfKQxIAg0qc1lg28PNpqnZtB
1YHEsUVRHwFtQoH2pRVAenZ0FI5hfdsHB+kY9BSDWZ6ZjKNWrlDYhoCX4YAKKj/xSxL8uV0BMitK
OKw95hGbGIQQKXUiteUe9mMsty0sduTUmhFcfDohkrq3WRz0iAc6FWkOP2VOMjRmN5hMCjEOh6Ab
5a0L8hn9uXWFhsAHZAr0Z8uzi0+dnqA2mCLjDd/Jk3m6jpn2vNjKybA+yUokEAqGfYWohVkE+yku
4V7oNePdka+h9/u+40e7D1Q3oBo2FI5ktYjYT4noCXFdFEIUUG70MFj9qgkGEiqJ5rgLrAzPqzWS
LJaGvGstfERppzoAOYW7tWJI7tPRSiMScQhu4QMQ+1EL9cr1WtTSQJgp018PQxNYGx5TqyCG79qt
i1dhZHSmtXUhzGDIocoSY0ViD6HiTosm9GIdkPZ6C+SZKVjVQilH3foC73ZRmKgzTiAmtlXb91Fx
h+o0IM6XuI0y4j1MqRxbPmZ9HebTremZyCnf5NyBKJW2YLsszZ61MyEWA9JoiHFsvUgzkPk2AtJ+
60EksEaLrBH6SbYqhRaTYtC1tjJfBeg7iXxC6CTJukPnFlr10Kduq65gyVT5trQHXCMrcNT2FqPx
MN+js1khNgrLrO1vB5ieiNR1Vo06BAFdXkKApJyrqp+0R6cugYwljU4mIOjb8KVXPSj40G+nbOuM
vp5v+UrIsY7Z0CM1zczZRZwH2MBFY4DrWIkAEG4zmNNL0aIBdpHiBmCuOuZz6FFbuW9vc60rEDaV
IdpLWp7zhglROsh2Fe4j5k0B5NY4tHoEIMw3Ric45XYY3vIw+W51UYshNe8mj2AOrHfEyO91TkA4
u8Jhsd+nTde0axUUHmpVvGUKhB6GMViNhLfqlMiWnVYPaAy1kABiw6o+eGaq31Q5l3Zd4WYH8NWP
mIE1fjchg0OQUEpEDiB170zPH+0rHOYKaw2TB2Fc4ic5SwNECUgLCbOfTnUEAfgQqzK5KRBAgBmt
sPhiVpdnSJwHQQ2tMtUVOgGOGIN1kMe6PKWow3c79DrIayVI9V53TT/qXwfVdSc/ls5abzz/NUxi
xNi4B/Xwq+MXjoE2sB3dun2veTu3Rrttb2EJZCLJXzEJZDRzAuD3A07G8nmKETa4QNizgGJUkJw/
Dlk6kTLs8jqC027OkaAmM6ytZQ/ZCVtILTk2o0TyvjZA6pLUbia57gh5Ib3JNLcSG0e3sNKbotoz
74tQ97NV2PYJusV21Zb6Ez+xa76gJTR+ki2iKBd1X49yr7Vp3R5UGWgR7gJGqh1k2iDOi7YVCgPr
Sbk5jOnCCiS6FY7nc2n1BuuVVWYzSNjo/7MGuvL7BJPsHvvLdH4N2Yj/IeyFQzMgKRZyBkh9O0nN
YtfHbovMeD100dehJzi3MqFlDodGJ6UCJp/szBp3N2ZO6ahgRMoISz2l4fq8NrKozj40ZHmxxerF
5O9LLQwj7LxbI1yFEKfUJcHMUoAo7wr7a2SO8wyl7czi2tHy8M4c/AFh7srWgG/1I5oPifSci8Eo
J7lj7HGqtRLG6N70CuuHa+WWTnAojN7qD+hcMb71+jSZ+xicV7mZBqhQq/99QOp/Fm26KV6z+6Z6
fW2OL8X/ByEnoiH/KuT0hKTiS9P+GKRajniLNxm2/oeQ0oBzrxQxc50sxVvUybCsP5Rp2FLYjqM7
yL1+jzpphvxDt4VhsqyzbCmlS3DjW9hJE5zQdA3XcQ2pbIw43P9N3En+HPJxHCLL7pxFIYoFZ8ay
5sDUD4EnFxqIXgHyAMIJZwzAb4pKb5hCYyd3GnWtvydUNp6SVJwY4lLywmaCCu+UH4ThIc3vktwd
0/iceTDgcsN9EFayTSLEs4s2hWVMWgJ4AsvkVibd3ogQlaj1ML4sMmvttv146qMp2CBr/aVKWmSA
JvTVfE8+/fCT/E2y6G++ptCZcROjhT0oCOf9/DWH0HIBN8Euy03wyHmUhuv8z6oFjYqCNzwBMsS8
7XV1JVzIz36UH9QQ8QmNTN80HSKr/BzHqicxzggJ2Q6eUMkQ6mSIn5KF2mWRTdJLg83tu/bdUCPn
gfxWgKTx+Bw1NkvL2r/SG3faAl9mHiof//UX5Ff/Mdw1/45QP02UpAyCm4If85cvWNZWhHpvc6+j
0gOVvcFWAYBP7PjoGJky2ogq7YHMmP5R9PekmXS44oUNKqne1AqCOv5zR8Rxm8dGyT250QvB6HHB
m374N1mN5Vq/R8i+fVSXMKMieurazi+Rua6SzAjror1H7gi9DgE9PQTrvRoYifeaBjBZJKA/VHrq
BVkWgGzpVoCxYriVIB9ZYWv++Bn1FSOx7Nt/cx3n8NzPHw4rDR5LYduW0IWYw4o/PA+EghKw3/l0
7/mYAMh4Auw+mvF1qG6VEXgHG2eztVtjqB5xo61iY7KAC1/3jgVwQ34eTS88G5l7VCH6B5k3/Jvc
299cPOlIVnNEisl8mtYvn08ftXGwKt+4N/0aRSjXee7+L3lnsty4lmXZX6kfQBh64E4JsKcoUaLk
kk9g3qLve3x9LshfZkiUh2g5KSuzmjyLFx7hAIGL25yz99oWaOIU8fWerPJT0tPtb2gPkqamF64h
rAJoPKjpmoA1LYnSmywAVhBir8JAWVwpf6rzu7t8fAYqQkM1KGgzgb1/fK1sggOeEvXBiktMSXqi
cdyxQDW2AtI5orK+VfItzZ91RW7wmQrKllCOESJfmETaoi0LH3GNjaEm5+y61H9AsVdOAvubo3BG
X3/+tj9+NEytc9HdxjYm4Dq9v1srmDfXaqc9NCTf7aMiCJdxkoKRM6P7yfgK6QlFrkx8VJMlxvLz
a1vvm3vzZ6AJwgU4ppomOFZ7npnfjLQs0uhH6Zr6IAatWukyuxP8MevK80D8R8SmFAOqGG1KjOcg
xrNdIYlcVEoeuVHvaTdCNJirrUJe0POlpAp0HO4s7aba0aizkXsEqyzCPhl6xhOl3syxU/NxMKhn
iE5rOWODj+rw/mJ7ye9t6Ml1/+wrdbMhVSbZdVn5ZFvBj96XLBJoUVgEA4jmvA+qR/DkPzCSLcOo
GY9Uj8Ytp4avOmWjcwdmXk5y6cQohaNQaA4P9Edcg0gcW/OuafTN2CUPSTd6SH4DAZNHVt3Sw6Bm
Ngj5K46Ycjhn4ymB6xkUg5MSYoSuzoQtf7JcyZIiN9dm0V3e301V4J0g5kx3CWmqaeiX1763D0NE
KCp9Ecx1Nj9Ae32Lb95SVzEYC7u1HqgiiWWEwH6hNHbt9Con66l/wmy7sbuieggTZUeEsb5FyOnY
ETm4kZ3dZe2QblVLqhZqfG5AyT7IpMz7JtCpz4eT8mEhZz8gW5quG6xytCDm4fbmRhVL6jU+futB
bkPsQdEmJqB1ibciesb0Krsddn42ADh4MvABqGKHK9++8uHbF/TPFEXjHjSWQ5UG29s7MGUIXBSs
vIe+CzA9a9SAbNK70da0AGMsRNlNC1uxiwhm0mHwhF3t/WmL/semj/Jh+p7vwTaFalDV0tTXDteb
pwBuUoZgnEuscIWOoRlNuu1lm6BpPGDfg0BTnu7KCDEptZF2OfV9vujTVEUVDSt/HL3MVexaX5rI
640O8WVeBdvP35TBxu79HMk9CtlW5u6UrL32FN8+JyI1mpzIbeMBhz66bRJRuoxYRHBv+75phi10
ajhOBIpVsacD9fYtYKGEsSSKdODvA+iTwoeB/pYeIogd9LSU7JRCmCPfQ5d2Hk5dzZRuKZYQViAo
NtOvS7Z1Y32LKOYdLXlidhiDAYoiR7iJw/FXwj8edJCaJvjKnT3/I/4hyQBy9a5Q53AvY9MFCqVu
sLHiufD06LYmV4OGhO1MJWByDyfxGkrLrd+AXfEp5jl2SSRyhXiZYzO84LKDy6ddG3PzmHq33gjF
Zqts2XAvLEbfxaiXqZPKU+2Jh9Bsv5VZ1CzHvqpXes4xjDDxVYEWFgFOxQOFYzbrYQO+UizAqi/J
0ACbdVj69lGU0pWlxfo4cai2zGiDEi6bBkad91+DZOWmVRP9dm7hwNMFSYt7qrzLvC8Cl3M2Qbax
7Ua1TABkLAjvQRW8R6wT7xPJ+tUkZI7iUOv2HuF8i0Lqc5AwQXATjOETx+PpLjALMjLVl0iNs7vG
00wIu8OcBwiFto/CbCvFZUD/TSIwiSzLGtEYq33nTaBCwWWkmeiOSQbntTYURLhG+eDZob+B01lv
BipQVFI7wemVghQyzT04USIHo59qUOWQ9WXM8lLXuaUhwUs3Te3OLrr7RBHWiRVqq2kI3l4FemZ8
WxJvfwgTwzyE9IsL09NWdW6rThsk8pYoayi4iMWoE0CSCKojlOXbSS/1HQEID4HtK2viYrt9b+UP
kqiJMSLIplwGrTEdC+ZUROY25mlyfNsQ7zpx5VemFNrFH8YYRzDOZ5rOQKOXPP/5mzlFI9oHI7Ap
yI/Of8RZoJOmUqsOj+UYeoJFQSVKqabCf5cYBpVESXrSCnYwNIyyZaz2hzHTK94RSJ00riHG1cBW
p4jO+khbryl9Hz5D26xEHsG1VUNOYTps90hRzmHSsj2fXwC1QzYnPmJ2WbdJh6273p1GIAGqFmGS
z+sHSuSr2q9aKnmhuctaDVtdxW4Kcuq483E7wrbPDqy3c2KIoAhnC7iX+Xd9Snc4yAYnU6yTGY7x
lmJrRAlnR4zEV8R+BhihbBtozdHC7nQPXX1BUPqSs04wjCo0qWRb9qDjBXQLoraT5GaAAlTY45YD
47AzK+17F6TjGcXgzox/5gksOVay4GiB4UwycxOUHjsbf6J/VuaQieIIKE2fmw78EPme1ZegyUB6
GnSQyGHEdgC+CQEFPlgbE7LqJhfqgY5xeKqioiOzV/v++m9hy4axgl5DYp2Q9nmnE7AcCHEM8/HZ
IGHxhiw0+jK+H+K5CACdF2JI1uEw9EcRlFvfTKqlonThmlBRioLo+DdTMz6kyG5tNSczGqcQkrGJ
Hqx0G9iJoA7ZbwhWz92yZtIuS30DuTkHWUgWY4s8sSXhAsJRvWhlawHDcy3X30fDbvfyQB+m9dpi
oWc27Rwy8PpiIgAMx4sSDeRT+JjwSdWAGierK5SDdwD4MT3khGvqAvy9QRTMQGzvft6LJaN2HCnW
EvvUwuUNCUoYhlu5Bi2IJIPIeePB4+C9yPQwXyNyzDeTSV9AAO+95bQDaiVudpoehTuquy79MMqC
drcJ1f4nFdD80Yak4uRe9wQt1jhgX8OHjJrAMb3yZxfZ6Z1O6NU6CDXyi7JI3L7+Qyn5m5OqObZN
Q0oC1Jd9arRuwcIFbEUhnTLT81/T2ByDlYqgblm0YQmztsyPSnkbVGq7lFvf2xTEBtK638vzP2Je
jOop9yXt61ubjhqEjhZMxyEJANoCR9pmqLc2CtHGBzCYZHpZyhO1N+UxJfhsFdOxUUfPXGetYe5E
2I6Lzo9vDa1nvPXdkvkkWgZjqdz48Q941fq+HyyVJwp6XyL/9xBCUNiFuv09YpCcfDB2i97+Hg8K
ni/+A7u9RwDO/raGbzyDHKVNm6QvSFOUrVLb1tavg9taxJCA+yk3HD2XCpQjbQ0LsbdOiWrIgNe1
YVPWZEoaCVBCwxPSnRUVsw+nCndmZlaupxTmqptTNEQayWstKerboioa10d7xnZzcoBhBbcN1e1t
LhkP/qCGmHz86Kj7ILVhZsaLoqILU41BsaMPWp3rgA+HrmHKc17WptUeoA6bBzP7GtgoKDAZWEu0
F+ZC9tJfbPH0XT8Y+knyKu6dUve+xM6yzLSQ2Y0m6BKHq1h5cnYIda28IZG429Inz1H7k0rXQso8
SJMWnmSb2LgYHOMSLEq4LlI5uql0417M+E/6ktb9VNcvmd9ohInM6A7pl40+kDNNUOxHAuCcKRxi
rAJWs/t836Z9XNGpxCF8tTiAU026PHr7eVlx76b0kM6q4qjb0GE9pIVX4duDZDtq+s5LmCisQfox
2YHqCgCJWcx3Pwdcbopq7etlsuxTdsec3hO3jIqX3grulVr61ol4qbfql8gjb6oBsiBhCKRV2WUb
pPedU8mhvlR6/cegR/42UtpklRZAJLwoPdH0JGs2ozbdKzXtdrvUl/tOUZvD50/g4+le8AQsNq3s
uTgL6fMTerMSRjKix4K59wwCe5nGhHbKOMp9qeLE4wdOkfG91iLzSHDyqD3JgEj7vEld3+RfIbHl
xBtXv/FN1IZ936v1c8cbRR2EZwqayp+K9H88C/ztfc2FCB1IqWmqVDre3+0QaKYetZZ/zqpOOcoI
33aiofRoFgMfvakQRuCPmxBv2b7PBZtWTCBlXZh0duD8kl234mvw9oVXSyQ3DV8rULmbAEbbpsgg
MyffxyluN6T4bu0gLtZJboG8rdo5DRv0Qzpf1PYT7TT5ZDRDmFmMpl88Eg+3ECNsaraH5UpqdPk+
0sgBMQfgQZ23GUVm33z+3l61bu93yTqFT6rMumloFAkv6hymMiWRGfThOS+1FUqZ720q4XPWHDP0
hwM9CPPg5V+KIW4e63KKliPhOAwoD79gED7FqUc+YPGzLs1kU3SMyEnzyzurAKJtTca+tMRtbiTW
xvYzy0HcF+180yK8lpBOoAYI8svpNyWH3MkKO13pHsFLhlkg3SnTQ2Bh7yupnLJQwNSuAk3djTk7
1XkV0crmqRyaCAiJcqT2CV+/q4ioc2vaUl8mgPU7M8l3bFHyhTE16uOA9JzAI2E6gUL0mlA9+5wX
3u+irlE4ZEN4isV6MkfzF632YEHcMZ3coiYIF1bubabI7ZqWLT4zEf8KUEhAxgcQP6bNleKPIn88
LM9FfFWXVWZlqlAXdTyiNFU1DdviXEX0OUVEo1FlvVGlQb6pGnXLnn0i8S0flmNO5F3cGT+xFfYH
QKX9QandmnXoHoAm5ywbXSMpbZDkrcrcA0J7MQK60Dmd223VBVtM29oj/pb9AC/3ro+behNafK4p
H8KNXoa3XnJHVKK2RXVR7HtbgKxAIOGTXKEr4S/F1osXAxrj66U9YeKOHtvvFQBImRK51ozVfYwg
bt1k7HBhLKMDqg1OqYkWu5LkEZ6ad9ipzMJFYzLuyw6kLJxEe1MUcr4N8ci+HgCYvOO91adbQ+6q
U43fN4rL1+y+cMGJWdm/Hi8QfAQ7WN3dftTJjVab6AAPj2jydro3CqVekgVCTmwUQdk3JGwU007J
7OGuV7/r3Z1PvtQzzbnBoUMP2UjW/Js8zc9d6NdrjmzQOyoIkqni70ugh+yG032SlV/snBsPJyKM
BEnlMwtPOVfquEyb36Y6ZftJkFzw+UeriI8VHVp2Ov0fwZrzsdQbGJXSNnKVn2Ug3J3Q7opa5Igh
cZxb5J3jylae0kmvbiTvEYOxDP69BwsN4NMws+zOSsvqrKO1LFPla9R2Gq2HcSdbVX6Ms1Db+3WO
pNGsHnHOLJCYNl8UM89uYtSStKwVeII94TQdj2xJnhE0zwSBW9IhoKE4Mrmgh0l2HqebLvOre+KM
HlIwACrq2H2VWJ1rerrFaWBYkaha3PpxtvHJydn5QYdCTLR72jHpWSb/DnzcUQpt7aEsQ3PFzFs0
g3fsC98gitAD2arfSpJiPiOGItXcVBYQPzlhofSy0ukFKuJ4B3h/a9DeXaaW0p4JyXS0btrnRPDd
qbOxK/fFBr6uLCr5pUtzN0fdA1zMeKK3CmKME2gTyxwjhmJHRptKgCIjSvG775FN+2whiHnmvHbO
iVL7nolmA6x808fqsMdJ1N+o6Ry5V3bhEqFhvE1q+iZkFtEK8sf4nMcqfKqO2cY36JC12gMKo+DZ
ICCzqYzszkTsxJFtk3eRRHCPUq/8rJkDQhtxSK2sW2DK9lchbaMD5hdAcW2drSFWA3wgyZe+oltK
+e2gZO1+islx1yEhm0PeHnxYrze9N6JKRW3omk0v3aBkA92V6ORhqLV629HgXtm5RkjI1HwJ4Wad
Bpr2yyRTxk1KuW7bITrguBv393rGlxlJSwBv/U9dPdkU84kG7H+I4FdpyempGZCnmrMvWIqRp9nw
/YFWzKeKuc0HTwL9TfVton+1ZaU0buqGrXVrcNSlIGMAWjD8ZVWokEMETTUA/uC8EEYypUT9KTd7
gs8ICoRqDRcS2uugMg+YUX2bd+FTTdDKbZtGqwlLzjkP+/yuSNWXojWKG2gnxp4qM16tMTJuGzSl
W1KwumBka51G+Tf8SsdAIvNBCb1d5cvK7edf8msl//3ySzNEIdaVYHFFfLDx+LyDcYgGUCVFMO4V
MuIeIsICFhrE7TVG36+tqUor4WPTUUxiolEW1pkCuZpy+QvHhXYvSME7DnLjQr4D8DOp2hc0Dtla
D/Kl2XXqFgO9cLWS2FOCgJnB5opK09pzeibvQvfI0LPi6agNDYnpjm7WZxTC2SGZgvzAEb8gUmZo
HunYVnvU6PIOJCOqBRI+XNvvh7kr+jilYXRryEZA3CoCrARVO7eWOvoYk3xMeM4+pQhIZoEfEcFL
U680CKicGlJtmxqksRkedHandZgabhnyWfmq1VHh8B7aZjgMVt2d2XbTYmjjH5yY4q1Mxf2QyZW+
KmswTd4oaTsDNzciWava9r05HtqpvK+YHU40Npd2WynHGMfRqaxrFGetRgbKvOJI8vjw+St9rSNf
vlI2Uqb6ehCwL88CQe3BDTLV+qzLSD35FvcewhTCqMKHrBfBI23Bbwax4INXRG4VY8ZOJ6GcoV2u
UhP6cIFa0plqDvZdpe6xWZAEqN7YUYCUikoChRBex+f3rHyslRqGTZ9J0N+ULSrQ7/fD6M4BvhVW
c7bLYt7y5r9yMovPKblg1a98NBg7cm2sR9EIkq7yfksCFNY5ZfgKpU0hLqdPj1Te95/flvjLbbG6
yezRuS38Jxeb0wJdL+z0vj/XlMM5Ta+TWu6X8MRJkZGCCLbwuCZLqjrUwUSNqjL2ouz27NH3mT11
a1WqbuVerzA7UB8zobo1ZeUYsFMdpnLtQIEQyacFEUFp9pAmAfo1pPnUYpgcy2yDPcXROQ7FIINk
EIKCEE5+Sz6Kak83CuZUlN9AMEkeJPS3gC0WPVyhuwwEG0r14ODH8lc/yE+D8AMA1nOuFDFRQOVz
b9P7W86pO85TI2FVmeHmJkEkU4MG1E9wo1K/hYksI8O391NQSTcTunUUjcVhqMgU6WyPokig+KUr
t9mzpGvpXcZ34tSF+qsNwnEtRu/otZp65L8N1nVr3vZsJ+6QADK1ybSuAzb9jkfd8gZNUrcIwJ1v
vLH9Jc+ECWOyRzRdfbTL8PiRmyeZy6AoSPrOJ8K7rWCFEDHf2jGu/Ve8Cg/HaNsvCX5rspO9K7X8
C+cMHDPVQMKgGAbqK1A79sXpsuXgg99pHM5GDTvbz1Yjv+pOi4xHbUTfREWpQBYQmk4VZ80x7MKN
NZrhOYlCmCh6ukSw4C86w9OfDYB0tG5FVCpHo/5hW1N7Y2nktep299jbSnMOesplHnp+uq2EIw2I
sI0eJmIOie+WhfP4+SBX57732/li/m14gpA84FmmP37RDchpeLZyOg0kR/jZslHjdSor7XHMfjcc
U59CqqE9Ka5dLx0qzA0biiU3pZmigxjJ+qrqQF8NGCJCOdKWcO2GFce9B6Hhmjf7DXMM2xtbXCl4
vGodLm6aPp6FdMkydfVD4dsk79y0pFI+V1W5wiowOrkOR0aFVoqynpl+1DeY/iFSAyYeLBKExrmm
nMonf6AtTZIZPiYQrAMWC9ckvRo5H+mSNWpzq84IUNKBe/SBhsxTyw/9xL/5QgH0fY5jwvx6z6iv
nLu0y1o+74EdKE0jLG6ory9PwjTBxlCZ7OmstLq1tkvpV6lDVPelZUTw257guwdUMcBBygp1RRlq
jkz+WSxjMcp6fA7N2Jeu2m8ggxGaJCzQ5lIL5qasvqPQu+PFUzxVoaOFc6pvV/LevDH4PknpgUhY
Ql3q9GsSipLdNEFTg66w1zIAzAftSzle6Vwo84R+8f4Ebev5yD9TArWLAkiah4Wd4Dg4J7LiO2SQ
HpU03mhJyWcyHtJB/+V5KTJ8Gh8rvumGHWr4RLDl1yDQvoC9OqD6fBAKKYehCpzzmpblQzmJl4Fx
SuGjZ4RZePTeL0ga/f8CYKFytu2HWtXDdVd3LzJNV9GoP9FyQ7smKIt80q8dPT0Yfy57/oqUoqjX
fxYCf05W/YwazOZhHrFlBvcO9SW90sn7sNYbKq5MRWF+smzO668ggjdVr6wOBeFUsXxWiPJRSJOw
iEGVbC1fpDXBnGTJAacje7aRaWoXsCcsBq8VAGvUzPxnFxjfxyI/hByPlkRJEQUxYP4oMld7iUdT
2Xw+0/DsPrx1FlLBNtMy2G/al7drGZEWZ4WmnsepqlydYLG9LU9Hf/b2obrPF41mI+irLXBcXrWd
5CndD6rULyO5HJ3MtvJdjU/BBWXjLcpK1w9SYZFVARrvB8oSjniOHFscQpEpbkMlTpeNb/gb7Xst
F0Cq1cjc5AEkbhKaUWqU8KZ930d00hAraoos2QyqlRwFu86Fh7dx7+Gno46xkojne5ZbeRVo3yLP
YpVrsyMOsMYZu2Y1ALr8QboKUxBlfUUy1rRZaEUq+9inQ9pMdbyUSkEoD+64qlj0fvycm/rj0LYF
Sn/WbZxUDd8tauKAnLhRre4GlEzoALzYtfWHOPIXxVTgH5za8YY2F64Nu9bQwZGjTgB5sFc9Ez67
sce4xolxQkBRhN73ISPwnSb9go4s6QoBNHisdQu24fo6L0luNVunk6g0AahxmtDwHUl6yEM4O7ki
ldtB9Kcytk7FoDEXhkmzhnlWLKSGZGFFqrY4qtJV0rCgYcEfHV/8MK3YO6YS6eEtzJ+dif+C12RL
5AoT/63792Jm0lX0ew9Z+BXJNfBiQoat2iZz1gj3ARU8MgBY50Oozeei0ciGpvHU06M7psiQloOt
lqBEi7MyVv69n4FbmKw+B8Ob3iucmhDY53vfE8RS6hoVidin0EeP81QOyJBikHdlkwSzF6d5xB+D
ZgCfgZtLzXhly8D+8HKw27YwcU7POweWWHGxrqqpoUj4rOJHCmS/MNlo+EERR8XKzi+9wYm7hoJT
lWhM6LTbS4U0PZlIPZMAGdfudPXOH+qNP2ibfEyj3/N/CHzJVf2xuosnjyhr0+ShA8bHnWNTdxks
aa8rSbQsB1SWjYkrTr2P1GL9h3hdsJYk/dCu6445nuktOgKpU7dFoLgYfeIDm8gvRdyoNzSHf7IS
MposNFolnqPBaNONiF4IfrbujKyy7nw132aW/ztQSunLUNmPIqA4MfI85iCH+PD6N0IhxFlPJB32
sR1eBKqzo3GL16F2slyOnU4d/SMN9RQvDFwg3bd8NyV35jaVv2herhw9QF7wmuf3by+jzix3cUCO
dRmEW8JinnL1e52q6uPE/tEomnIflu3XuLNMJmRt2LZBznecxMXyFXfj1yHZbhGhywXBu6WV1ccq
vwdGlT1QKyiIQYXUHUZV/0NBEExER7UflXA84ohat5xZTr2thatuEtqqENWpyj15Z5gGgoV+iK5M
lfaHzQBjx2J5RzKEmpJ18v36Q95zbxltVz56cHud2PTitZZKFr0BaPtVmP/uIWEtujDB8MgfLtqu
9fZ93+28kCqXkb9YaP4PE6kymxq9CbDo4KGMASQmzf3r3rPJgNPGk7UbmM9UzqhfzK6gSZqGRM9N
30w7gSo5ene5OtuLjGi4LztxE9Vih8emPuI+0u8j0UM7UTVO52xVFhPaoRN6XtvRa/U+JUfc7eB1
HkpLs06hmmuneJu1gX+TTuSJjVKo3vRsDpy4LZJVK5WIG0H/Bp02HmjW0r0nG20dFAqeLl9X6D4M
xUtpVCUUMgEZDV0gQiE5oD/o53XzpFbSaoiKfgse/4T3igSmbpLorAaZgwScwHAYaYdJbfcwW6Kf
XRP+omcmYfuE9YS5CrZLIekuC3uz9LvGXsLpHFzJi/Vrq/aHZdAW/OQZ26AilDW0i5cLks9OWEZy
mDjxJhDRSGzFJouSdRTIBpL0pFrhjLWdsK4UZtr6wfA1kk9av+Hw9tQDH6u1fa+3xU4eiMqVLRK7
BPlBU2ZtwAr3Gyx5ODeKdpEq7YJ26LXd24fRCQ/CUFnIgUnOmuSL4xCozV4a27B7xMEmnNZshxvw
/du0bydXH2JHiNrgJvFhpgDNhpjtUIwcatM1mWvVvbJLLOP355sL7cNDFZaFVYCmDQc0ncP++y/G
y0mL6qjKP8oALYeqHO90UGKLpNKezUIOtlrZy640QHhFkbOXM/ZAMDupOrP+zrXgQIubX1H44oNg
0U0GbOYBR1R7DvzAmKh0i28JsQ77iUMniDy5RmVdB8tBDuYVF7lgGZaZS4I3nqRWIp82tWXXtwue
g0LRCqXuoGCKff3V/9BM7v7smC/gKhf/+v8na2WeEP8HyfWBtfL0rQl/fMv+jwP75a37RZ3/b/+4
X9R/vepmGcQorCEGsTz/437hT/T5oK8ahonSnq3/fyNXlH8JmEd8veiiUZPOp9L6D3JFn/9IVm3+
9zbGGZs/+l8gV17V3f8+HuGvYQgjGrRx5zBRyJcKvaaQVGqbmrIQMvul9hTqJ29OjysXVuPWGSzN
tQVE1VyAjbql234vwluVPDiP1r6hwblIYWv4JnIqJu/qjGBaK56M8THoH9lvB+VdS6MzWgs+Ahwi
xBGM9snMqUZQPDlY3r2hPPzfHaj/L/J+5uPLfx6DL7/SX+9RP/P//s/gM/R/cfLl8Ia5SXB+s5is
/gw+xpGtzFMrwm5L4Htiav1n9M2+mn9Gm6L+C4miwlHKBMjDQfV/ZbS6UBECD6Lwg1aVW1IR6eLW
fT91Nhan/lCYg9O4tJWrRXcnKKCvghV1QndaGuq6WddXdjjvp+vXa4ITQvugYQRBu3JxwFaxqgOw
7QaKmMOijZ5K/anIvr954P9Mjm85O+r7LTgXma8j8xXPTDiD3dT7H+arzVBPw5zCQuQgQpTINCe4
MobZWG6tQnV/CG0SP1fQhWRtZRAezzm9lWvCLGHSeM8BSInAqbqJcwyGgc7cWFFsjwcdbYSxqWhq
a2T61P3XrIhS/N+m4uvRNkqHcXqxrAEsNkkpgFlDjfzQ1ZDWAg+CYQWhuhLt5E1Xfu+FA2f+vSi3
VRhktixjJLtcl9Gz4H7PLPQEDulMz/WyOnNqcOmqiAUn7MXoNk6xtq5sBz4+ZWs+4iiU4XAFYim8
eMo2m/BqQD4YxJOxiNSJDOVYcHZdANoPDnoL/m7x+Zu9EPTPv9SavxP8D/xUlK/z8HpT+Eh82Bhm
YrUOkUsH7LbLYUck2tpfXbsSU/qbQtWfC6FMEQbDlGd6uRGHSxKVYa+1jtw+Nt0xF9ZylscTtNQo
6wHsy+c/7MNnwe+yLJmSExdj1F78Ll3EFLoystapNxEWrNhK1i8Iz7PDdT/f5Pbzy/1lxFg2C53G
VKNQQJoXu7fPkaxnrRsQPTrabXcYtmRmL2MnWbRuth+cyfGd4lQ8Ki9Xrqp+fKhCRh84M7BI/bmU
PwkL+rjUp41DMOtaXrbrdM3Z0AH89IiCwblyNebJi1doU8ADm0utjHc4r/Rvf2OjKXVry3rlRIfO
RRixNGoHB4+LqWIl1spSXRSOfxvtBJe+8ml8nFqpy7299sXzRaekUeXi2tOPwQ0cYxN+LXfTBjTT
UqXcdT/vQv0rY+gvL5WLYjugMk7ZQX7dKr/5OCpbTBXOzsop3GRrr02nWU0raxWeTHfaNaWjOXCy
XO/Kc/7LbPv+shfPGXm13Mgjl63HRbX1v4XHcVkd2PW7NOccIsn3yd5ckBGmL2EOhFt1lS0LJ3Mo
Nq6uLS9Xn8HFgzejvMijjpsZVrCYF+nSXzZME7qLxM/NV8HOcomUX34+1D5OFoga2Puxb2Ob+AGw
JuI8saV6qBzYJ+BmC11pH3uYNvlCH0bYCl3ud0S/D301qVutHpv6ypf1/mA2z1Y2L52uCFtUfAGX
q2pAwh4ye/LmA/OHrn8xjCt//98e67sLzE/gzdCy2n4KbJUL9E78TVsR1X6KH/FOeK7OpCG7zan4
On7R/hxz/qNe8qI//PF3zZ/4m8sWSWsjj+Ky+ro4o6smFt6UFpmxYP9wrhb0K3QqRwvr5dqg/ri2
vXuglzZMT5EEGxUuPFQ3VolCPnrW9UcDbNjnI+cvCxoXYu3GHoffjKrA+18oBZ5UqjoXknfaKt3F
a+um3kZkZ+tX+n0Xdux/niWyPs427D0hS76/UqHW6KDB7Dj6ibTRFSQdhEwWQYOL6IGgNAdRNtCT
xfCIZrTe6cf6Sld9/vLenG3mMcp2QYabASSATezFdqHU1JrygMn1w3qbkxQvQ4w3PHNDoNZCQ3Zw
5cl+XFK5HptstigWOMfXVs+bsUNvzzaLjJlgbArXm1S30gzMCwi16US3d/iTFnSMnVKKVh21AKN7
LIOXApSfJt1fuZUPnyeNGmHMHS+c49zUxU+fImoUKDonxzwhOnH6x2FTbOJ1zaTkO/6Pubp7bS34
eEkM9wB6uSoji2nh/dtu0rAqUAWMLLV8rmvdCZzI1e8o5d3/WQaUa9/q5RVRjRpzxZuVx+Sql4t7
TGyfCFORgtr7jex+pYVfqXXd0LTHWlKuQznYgMpZGVF7HjTK9722LmoDKlB67U4up+PXO8HpRqOY
bRVFofe/PQp0OtR4vByvEqeyr5x41Bc5FXeG68FPrMXgPUbV5E7stCaQf6GiUyoutyaAqzit1qMp
O37ermWQSZ+PhL89I1UzNE4mhlAR7b+/s8DI/RSBXOogZ1hkCnMn1KHPL3G565l//NtLzLfwZtib
eTGkEtHiThFxDAkQL9V3ohlgV0NJNX1nCliRq+zaeLucMC8vezGPqVrbwjjksm1CCohjOvKvFKUI
ZxBaHroja460puSL8X9xbav+YXGar20YiJep3eBfNS4WpxTuj1XgGXPSCi5kJMD9KSfVyynIPVuY
UmS5cFDbQILMl0LuVxp8MnXuk4/TBs8Z6aLWtcfxtyH49pYuFi4vloEsqgxB8ZD+1newLb+fx+Ow
0d36oDxVx/ysLgD0XN/0Xs56KvOLid0aQjA7EXrY718/n6VvB3pHKAjMAkdwFNy2a2nZOXJ5M2+B
2AGuTj8/H3J/eQEcXOjxsAeCWmBcfnCwxbAvTaJ0YKc/q09RvzAkB1Z8tBKOwU7bSJ6wmIsneROt
P7/0x9FOr00D2KG+Fk/mssnb0T61ee5Dm83ZIDTbes1paYUG/OplFJW/5+3iBdPm7XUu0b1Zk3GU
J8Cb/U/nYrNzynWw8tfWulyFt9e2k69L4Yer0SeYoSmUiy45DPAFINvZXu4EW8JhV+EOuNUCLRar
BRbN64NG/suvYz6S56oSR0L5YmsAxzaPB8ss2IRUW+rYm3YFq8VJV9b289d1YYan8cFzfHul+Tm/
mZ0oiEhZIAwitLYqS5K2D9x6QfoF84S1hly/URdov5xrZ8G/DRM+COQSHANl+XLeVfEdBLmhzJf1
1tnK25LPum3WV3/ex/l9Fsb/+zoXky9+y56FXi2ccSee/fvA6df+LnRa18Jx5OAZvf7uPnzwnKfn
jSNlGBNB7+VYGZFOINqMWd4P5vq/SDuv3cqRLIt+EQF680pzrbxJ90IolZn03vPrZzELmJaoC7Gm
56HRDVSX4pIMe2LvtUdXdeJv4ER5n507ZHSYxB3srd3xxwG/NMoFFl2FRQxS+fvPaOojtXCTRtV9
cMg8sSK+DqMRYwJhIMGj9nC7HDWl/nqr6PThSMBjcs5ZgjaWtvX182aTBBGVqCrmGuObdEUypsdC
f6Xedu7kxmfckGdpo9f+3Sq+G4+rNle9Fu5SA5OJNhtP+xbdRC/qD/la3ivfVIf0qpu6240PtSfu
SLpPvuF729jKfvzEwD4YnFwI63jH1m8bk5EK+ko37UAQnhO9O0uT+oojc8NLt+J1LLeStLMgIP7i
weR1ca2PO4ugJfQlrTt4ZLfvk71+2xzb6+GwNSD//q33r5S2oAWZy+584Xy970FGHLRNC2/P7ne6
N99SaBvd9k5AwHSz7FSNwMZleKWdwpv4oXkiv8iTd7UjHwI3/W/eroqYkAucRQe52pOxSU7VstVM
269iOxvuVfXPbGy82otf8E0bq3khEyOTPDrasCqEICW4guesefx8bv0w9yxf700bqzHZkiOdlksb
kZrDNKpc8ky2tjWX2tCgEkkSFAk646oNc2jLFBMNmYFemomev/9nbxE2XPQmV2GzE10MVset3nKx
Z75td7Wjj2a1Hxq2AXYAI/YgHUgXPcLO+OcksznFrBZ7HE7LSY31l5IOFyTaag9lEEI9K7Gs28Qa
e7KX7gAQ7eIv+q7e+464cS5fvdIPja02r1HU4W4oaMwcdTc/9HHvft4vJIyV79f3v20gMTUlitnc
vfxF0b1ZdUXchyohJTpGcnl+LXABsipMpRLdxvlDGT6YKMsRyu5BhfXHrE8PRiScu0h7hNj/YMQF
xyQLC1uuYrAw+vRG7aWfyA9P0K4zx+xzbIuxfF9xtjagO0RRzZID/MuCTYzKA+Zt78e3EsnzUwck
qRLdrsvOTVzdZ030g7ibkFtzS3JDE3J443+flGJw5So46HhaIzDj7qgjsxQnLjpLMUPoETDVCznq
qj7wVN94rswydKRchiKb5w8mHjn0Kc19Tob6dVnoj1UkaCko/wYcqB6g9RNGNWxv0fNhqS0xPqIR
jgrhKWjxV3i5IIDkViHBYycCvkdq3OwRRCHvyLoANDpbCFPsWjZhkoSm6V/pdRr+tMxcecQIRmTw
OMKT7rFupXpenGQV/6ou5sJhmHTDBQdoOn4h+gdlEvvXOAeBIKgEA0ddP9wKYkpmkR/EcCiSTPut
hGqBlmOakMOzMJqe3om+o6mTfmskX6RO7B6SdpJgl7blQ6KJCDkJXETedlXqik3guk7EXwtXN1Zg
l+hJeuMb7Tw6aT/oV5af3cZsajNtLr5U3fIvSkWVf53qTHytBMmYSOAO1e6bH2JOOCEdTvB05loE
GAODWiGYuPuruMYAFTR6IHN1IGRS/StKBOINbCmvKrw5pED2FY4bYhnFgt6hRbG+g2lX9NfZmJFu
CNkiUR6RCPnpj2ouVN5tU1jhHSjDurfRDhbs6os5jqiZKz3CiqTRT1mSmVSZZyFiG5Ia4QSLotOq
4kdg6egzqlaKyu/BjAyRt8XNuwuOCjEGidARiQ+GQkaEZ7JZ00jg0ER0RPOgjaFba2GZIZyc5u6p
9jVSGdyg9VUVZ1mcNPF4HvwqI+nS1FGIXKHU0hoAMotgWgTe3/9uu8iHWp2SZWxLEslyVMDLdJb2
eCf14OuY45FbfLAISQeyGvnMhTZTCSABRPTl8gTXSC//yEC4xcBpiScu1X1mRtj5/KDMgl2tyJVM
9NQcS9OEqNuapIXMavuGUcBNsmWyj8r+jyB1ZQXw0pBa/U4aSt2YIb6WYfgskA1Pwiw1qRYAet4n
uLm+pFWRGL3dI6YVfiL5LMzSGZZXeIh1s47+KG1vCnCjm9SiVNihS/eE3qx/h5Ycn8eJsKBj0aZ1
dl2BgiX5V9Vr5dAJuUq9dmKUIdWqsjS+kxPqE9y0+n3/haDs7FU2ITk5qtKphS2LXY1PAhTsF01q
lfKJrkA5ScBRVaFpJoZ6B0EokF1fyTQfkn7cFF6qCTIheFNZunPqC4nXp7wYB/2nccJob9qFAXku
IrrMCSrTdKdWemnglTy0SFn3NV3sqpxNbIFKXYKmaArsLwPw8aD7SvqN4EhofFzY/j4o80g96Cn+
m7KkmigIenPfNJA3WP1uwkkJ6LWEJtQlCIiU7GiH/UbpVp0S/ga3xFaZLYgNrjfgvrSZTyP7axs2
B0VAxrUj8+Gvib1CwdtDs8lalYzbFiU6NErwRAzDp8ki3ZyvLd91PR5jYyo0e0hF0ilHKJVhHWPD
iVXL5bOZNlmko+MbyRluJimaURABtFGTMWHujXSwMHJSeamQyj8zSWe/p0mRO2UNDBgQHIRix3Wg
oLxGioLHTtkXcu07+ozcFfo9/8SwcvUcSMSmVgkHfbXqRZs79Rrei3HyAS0HmX+WFMAbedaT7N0L
bpCoX0AMXyuNchIsze1mdJlN3/P1DcaxDvz9Fe0jkRC6k5TkbsaAGhN/J1eEIgfQTyHvL4L1CqCO
UWhuytpRRS8SZHIoiT/GHPyNnMiPGULvUSnJsJj3bRm4dVCAFyZffurlcyYmQJ/AycO8ASg1tNBj
OVoH85PRirHTZfXXZmGQ+gHkqlit9gScVU4s4fmaeo+6yyOyLnyCDXEsEpwNexpSgazZmSJi/3PO
CSo0oYlDDI1H44kikyOo4qGfoqPZKziUa42D7ig/tcWLb5CyUCo2r/fcMmgaLQPfnAfPSBxPvfnb
SPoB8R8QfdOo7vV+ilH96IMt+HLPVRJMcDOcodybcr/rFN/4kUDpKhS9c/tZ9q9aJHrMGUDayigi
AE9I7OVyEEY5GSAR64cb93nuwkEk57RTjhV5IgLhKU4B9RaIkV4cIKwI5xDl/GIdecH786Sk3Z75
ftgjBk49drJIaE0cKNNObIfoLgkGgo3ILmCiTh8zxUIiHsZPQpYn34Sm0DymB1oZZvhgSDDRDYfW
9Qwl0hmaEc5kyjTbl3529oFxxIr+jaP2hLIAR+eo71t9vifIYm/M5R00ot+xTu+MCpG1O4c5SdXX
d0o9fU4LDNe4409h3f4kpDviy+fDTuiru7waQC31r10jip6uI+SHVA/xMZK+w+z2YqN4EgImWZTp
R43MzgEvSqeM3yUNC29rirac86mFrHrQcd6EhfXQaPJ9HNaONBcEss4kzcypILug+zu0JOpTTSgD
UswsAShbxM4sx8WdqGrYitRUcmVya+wpl417TZwmW5zzm4aAUmfOisbtGil9SAqK1HGbJjsL5yG5
w6CJyij4UyVNiDEwIQoAyjjCdoDaFrEle4BcP/xJZ88VgOyXkkezzDHS1YkD+s0xOlZiXciue3XJ
FQmDJykOf8p5zbZE3LN/1OxUyE5qbOIoLw9Nkl0bWXAS2NaQQIAr2woK7F6B/qpJ+TPRHai58wCn
2qhRGYPacZs0lrwbJrE56AHOsXB8ZtOAK4JYY4+kwPqsjE2FhS4+Zab2NOX+XgYoRtEGy0AQ3CmB
+CNq+9e2S73JnJnvRnDh8rmLy31rNQ5/wQPV+ALmwwOmzu5AcUjM/tNW0XGAg1aj6bTNvGeM1tYd
Quhz18OxEozgFfwGTn5O8bMcPceJ+Nq1zAFCWMH10W9zsCglWIl8kq7bMjmPIGCgBsD20KmGGWLl
ZJOy7yEVz0335JvCrVKmd4Yef/Hj6WtdM8PFLQ7lPiD4E/6RSgiDHeiWv2MZ/K6ksBAKtrOjLpJP
T2Eki/PCqQtE8EmVPnajcD2W4rFuR7vCCu5bmCmEnKt8PDIO/gUiDtKG2AuVOaILxGNlRs0e2OT3
TjG+6TnyQG1E4Zf2v9MuufNHGHZtCT0VVRBZIOhzaha3XTLBwfKlq2Ku7gikw+FevMBKoT5fDNpV
PFvfWlTTmEVuVKIuyD8ufTeMjOeonu5akemuMSZ0BFnkwTDIbESwozOq+nwYA4N6noycfszldldK
YmIbkUKk7YQ4VgjuREG4Hlo6aWURpMHPyvYUP9PbjMw2u2+azCEzdYRpnSxOt7zzhq4OiINMn1Sr
fGImMXdDPpRuppNqhaEvHHzHkkuTFNt8ig+FD5VM6NvgBqIjtzd0eretscBAr6JNnOvuqJVf0wq4
5iQKJJV2BDgZut3kP7MwJcFkWs42kXqypvp5Sk1Xi/urRhK+JEKuAAZUBLhB5KpgLPrpDxwmqI79
Iu4UlsCoTIe2KVI3gAiLBzyzZS05hVgtvncD948ocCy7ZDe1r7G+CqYQ231XTM+lZaa4i9kpyMVY
urk2AYrBzUD8cmRr/lTgoJRyotikV1PqAerKWIfiR9Cu09XYILaSBf8r/t7v4zh7ci981bPxoa3y
az2AHuOTG2AnkbLHjnUla+3vyIgd9nkjEZnBSzqbKWOJkK5yuQlTJu6jMMhfJVPzQ21z1QWY29qc
a1gkrTpyRQXvoAI0yh6K4Kg2KUQzgdCDsvyDgZwgFviVlQaFrgyVB79Xv6Wtru3VuPLkNL41Smuy
tdrIHK2guGsI7Wmwyl0RxNUei5XvRJP0vWx0MtJF4uTn3PoRz1G0h1V8C3xL3sFzqh2d0ExjmO9n
vBieWbVXcWz8qvT8ymilZyvtb2PDBwE/neus/a2k3HEFbSHaSVPe+lCMiGD0FCW6a2vlpLTGT2vQ
b8Uq6+1SSR+wkydO0PjxMSw7X7Mzq2ojx+IUa0PqHGwQseW3IJp+CKhdPMvoIZKlgS0K0os4Efjc
dO2BaZXUKCGdgKnXnRMl4yFYwq7n4ET/fUxl/0HBE63BuHRB5z1qLGb0evWG/LYbwRoh++nmfC+E
6BvAuX/HGIY1NUrnfTNKygOpFNmp1QlwECI0Wz2TiZrjooaMxtQMTy+Qs32aBofYt47LrsBWzMTA
nqX/CqsU4iYnoRwcnVeIsvFSESPjiv2geORJEPiSRJ03DgRmCZg+8GKOz1A+RUJZ9IeU651bzLH6
oSWM1o7L8mgVwktVqS/4Yd1JM567PrmG3lGek34EgFbNkStPmiOVJF+QPjcR65RW9XMs1epeEZun
NDI1d6z0+BgpiHLkBtwLWTe2BDrOLVWAIFl0jCLT+pKD7IKHa6n9Dtll7RklorXO0AQX83//rKuj
5vZRiy9QEcThMYoaDSqFGN4GJsakRs2b89hJ7LqUymi4/cPR7Nfq9LWb4+SQxJH1Wvq58Fin1YhO
ssyaHesFWXAA1bS4edXUsSd9HhBvrvnPkYa+MwuoTXbpIcMY7vjCNOwygQweVRdektoCIR0priER
254P177SwQ5fUBGpL99kXfOnamsvjfKT2ftQEFvqStCxrTwW7VGo78UsP3ZDSC5XPZ+trH0SZyKb
CS6KWrpziqOnN6QvVOAelIKzevXbkCegrEyezB3LflFSzn3auwp7rSzSXEHU4WjkWBXqsLpCE29P
tDhlu2AavLq+DZT6scQg7QOKbmV7EFXYGQLbbcNurKMOQs4IXUP+0irsT7FUiwWPQjmpwPyRjNzq
Gr/hWiZuYaFrC8RzEWbfJYkupqAqKZ6JqEVae+UnldtLHVtuPH0zatoC6LI8TgDWJyfEf60Z03UR
FA/5XJ+qAgCFiQ4FCQF29HLAFFnOrij/+ss+ltDwiYYrd+W9qoOsORHG4oVK6jX5HziBpW4dW8W/
wvN4yCxYSymiLFEAYRCdGy14qWthP7JAZtqXdpTgL0C+lgvRyUMIoFQYldouJ2vG2U/Ce64Ho9P1
sc4GUfQ9uZUIq0lBnhMDrX8h3hETEZ6sYyOgZ1AMgX8tnr6Yo3HH5fNtaVIX07L5zOoM0iKBvqMR
6uCMolq50kCXHGWdnF9SbEfsc3XW35nGcIIbIPKS/C9RDm4rtwY7W2oMvTCdxqZtnkS28ntREn5a
oXqu4EDagqp9kzL/wYf+ZPS1K7JnYkuf3nc47mwlDjpHwYx8ztOpva46Y3KkrvjeVR2+S+OgChI9
AR8qinWKkLI82SZByEG9eGODSmNLTT5hrRSHqGn2HOLuqkpZAA5k1ojl5PlCGeyEtP1GdtKEuC12
W4rocadxrPIVlc1mw44iJ/TOF6kENjEz+SjJT6MEAmsU0hH+p4T1yvfFmABpWYCT0jdEYi4Zd5rG
sgGPLyqlF5McNY617YOkWK3bA5KM+Kk+h22kdYo2IZ01PK06Wj4riHQ9RUAsD0ZoAJviMDjoN6PC
rUYqXYWk68nKjRRVR84kDI9DP6Q7PzPcPg4QL8fjNe6MQzaFKXSGYT/hmNNzJthukNwRBNAc9S4V
sNMAkTvHgpliUjbUMHaHlLGbzvNZLYOHouZvJTkssOo0FLUtpOpdwvxpsc0DIempMoHPcS3hcPQN
JiCIQhpxPUO5h7W5i6Pi91QobgvQdCJg+EemSM84Q52keiibuyZLjo0m/gxlFJVJfBiGCU1V+NxL
9Q1Lom2hdtGNnSA86YUHF/sACtCZ0j9Dszes35X+wm0Wx5LYy8fpNgOiFZveGFunGcQPOyyKwCFg
/asq0zCYFrMDssdjGIZ21guIthRMViREsZT9KgaK8dmRoV51w7kcb8b0Bx3blWLNa32gy4P8exqt
GzW1frTiPmtzNOnjLh3KndQ2JC0ICqpYcd9E0EihRiSTxi/fozfE4FpkJ78kClUj0z1n1NcPc6h5
gpwh/BM4ze0IErI7ifgLiHz8xFl9leWd0FSnMRRvqN4h2h49Kg78Sd3WqpdKqH9W7O7U9KtRAqsS
QYHTvcWq8KJUBr/BaZtUo5R0ND35qvmveotArSSerJEYTEGBRd3C65qSAM+OKJZCyuJxcpKF7z0i
LjOFZIODwu/uZQk2rFGe+6bagwi5AwFG1kzgLtblkWpJqj1V/F+S4VeVRU9QNGw4x7h2RuDmhLeQ
ouTAcGTSuooCr5smD0MeGwTW3oSJU+puA/IfqCC6lXnV9w9Sxelzb1TnEUZnHQi/BeNPPlsc+q7z
8kjGOdF4gQffLCgF9uD+vm2EHUV7JquKJbs1OYhkfT4fBygmtt+pS5Sr3YzFIzGUO4pLdgo1tMh1
soJNlzjbGyNhx11q9lQLzuib3jSm11HGroz1BJ88kWHil7h7rTvW3vDUwFzSKAYTM+ZQPCEoRfPA
knmksfBNjV1dWySI4YvPBkcc7kwyfkcETEVzzuFAx8IfNc320XyMWAvYVbFiyQ8hO5W8SfcqZ0d9
gNG6ZP+OPyd2aG2C8sXiOnyEg62LdtFT5Z6isyGZDmWqw8yhOOHPKAFcDEmwxzkLKCDOGK0IodMo
GflWewMu8MjBFZT8OQUWi8Xdyu60yCBMmutvds09kV7toB+JOCXKQDQHwU06Xfyl+lzWHwx9Gu+o
k6bBXvF/yUH8k4UPWlzX1MHPnp3LHhhGtYH2WrEhDC572MVgJuC/UByKazEH17vYu6zOtOOj6CSH
yVGRn8vevMuvgoOA2CJ0p8HRf007faco52i3eX+2uu38+wtMccmK4l4JXOBy5fXmuimYZM7dTGz2
wKWuf2oc4BOFgq+oPlDf8TSHPVMBwffw+UXXx5s0PH0irRL5ZlgcX983C7+b1Nuc6+tZxib9XDQb
WqPLfx/NAUozctYxX717rFbpoM7lXLAGzZ3Ypm5daBvavbW44Z83h/8QZyKXdTzL+yZIoUugsg3L
/Wo9ninZ2xI3qw41UpRVJ64fvX4XbCr4V9q9davaIg96873KtBfKIaZVufpFFF9ZRK65FKcbceP+
+OIb5MIfHQPBCHAS3jdEAa+IJ8IybLH4IzHRKZG0cZl/sQWUWirvDnXKWoQ6y3JVBXiomYG+ClzP
LcX/z3vZ+i76n7e1KJnQuhFpv9YLkNwbh01B0pF+DbvAGa7Vu9fZEa/AZGx0uLXq7ENTy9O++TC9
UZLymyF6z6kXHhJv/DpQ8HWoWhzH54g98vfPn+1iR3jzaKvr/b5nT0u+gmlXpAAIZurVjfY1tlIw
wMX9502tlWB/n41xhGJBQl2Dhez9s6VTX4ZD3C9dvTzq6GgggTZ70y3IzHSjZ2mv7uRD+ky6j731
Xi/MT7SpKaqFpAYA1mqimBh7uoWhz5a01lPk4kBEi+uTLfn5I15qRmEU40bkRv2DKYMkMLOUuIii
tnSswm8DuZvz+F+8RultIyv5wEDQCvYTGgH1FrgtZS7sRsxNwll3AYb+YU/zU/kTstnbFkWuZIPL
J3zX9uoTWpzzY3KyTDsRQZfBq9UcGJjUeqPkOpbyqzEe9mU0UYwXTtm4pXdZ/vobBdG69bVFg+oi
gNnlybXb+qgczGNwhCC1LVnc+Ix/xRVvBiHKVsaFTjtYDmV7US3GbmIiOlPt1pMcheQBlzT5jany
41KA85BwRroNHga66UqEUueGmIoTQcOBCTZa4pqbsPv0ri5V83eEdupnp9wRy6P+ArMZ34iNTDZ5
46eEARL/VwrToS4TEQoVlc/Pu/WH964BDEVZL4l4K8hpXH11cIegF40Ox+cRxNKhPSyS2+3e9WEu
WpphdC5oB/wiaxFO0PaEyoSVZi8yw0FLdv2EW7ChrGz5W1S5ZcC/60qajKOSmUBH7yMjzn8/FwWB
PLRDk+m2/yOCwmvDG7RVJL6CR1nTd6fvlWt5xn10R82GgugOhdN9+HtT9vtBpvPX2IqqCtAgNvG/
NMI3PY36etgaZanbNaM4gl1qZ07kZEd9l46bk+DHxWXV2vJr3rSmGNVgpTWtseF2CFt2ir3hvRbH
ws331cbWbJmFVi/YMogcUsAq8GTWqs+EBM83SR5TXyiNZ60wBSqMwt4PxC8NtxKF2J+Sydrop8sA
WbfJLg2tmknALKGi758vtNQuh92ugdBSJ4oF4bAnu6Y7KG3GeWAsrNdQrrWN/cfHXovrhg0OeBQR
Sfp61KaxkPijIpDcCa6sRhc79zcCNQqSMjceb1n7Pzwe8WoEGBk6kqHVWo1xhJu70qRUXb8E81et
31pZPqjgUNQjOvnfBpZHfdM/QuKzI6WlAeFg7pNDcEqcbmcsJo5/Md19mGRXja1mu5S08jFnIuDO
60mb/wiWl+fy1pR6YZi/e6LVWllF0LWahkb6nbKTc5eDOmskkVSS0zo4coV2W559YUy/a3PV87no
6WcU/hoXR656Eq/Bl9u94Vh7cgvYzn8+NV8aZsxg1O91QkzxYL3/ZEQuDVnmhxSjjeEuTNVbZd51
oQb5GrJkxe1IJqa/P2/yYjcE6qdonCs5dq26oVDhmMMYodn+YN1zb3YA1Xz8vImLA/lNE6uOmKYF
3rElVj7oU5yYdcBJfx4fEdtPjtBae82K9p+3uLZvw2Gh779pctUdKdTDUYQEyNwocU1lFzf5Ltv3
TutxK0SCFlNk+N+1iWscCAzrvb5ahGahbCZ5+Kd3ds6EO576h+CJj53ihAe2waDUnTbfmLAuLQN4
QpHzYwpFB7d2tiSF0kY+7kWbh/XQBjjBCY/yybcxTh62lPSXX+yb1laTMht+AosmWvOvq5vxMXbx
qXn+IwICh4Kv233dsir8TRn+ME++aXGZ5t5MYx1yzyJddA2LqF295z9e8oM1/W48oppzy4Nx4x8o
P9uim56I8LLH1+5MPg5a8/q0XRz5ONFh1WBfJ1oyQv4P1h6579i7Ib23A19vgt1cifFwnVl6bBxH
FMn6xsK7dv3SkxVwCxiMkUdJ4L/X41NvNaL9WOVHrnqPmTceTJh8eHucqPda4kYUZ9yLhxCvUbzH
P+6hh9wYTB+n3fc/YTV+ydfpLa6f2Na84oj395nHBtoRiYZzhT2xasSSbnXqj7MSTWJ5pqrLS6Pk
9f6jQ9scJ6ZeSr62GjrTfFsvTo30cfFRjQSDcRt4839m2/zzrt+0uupqWdjWQTLTaqhx3qJ+bVZH
OQq9z9/npWeDugIshGke5sCqFWFSurIrW8SdnJ+JoaWeLDb6RiMfVxK8GTIzgoLTh0rHaiUhvY3k
H71jwwb7ttZlJ+9Tu6i/JsG3MnvITXWjk3zcN71rb12CSpsyAbLPNWo3I+T07abbF/5tOb18/u4u
zD/v21l1jHSA9d8HtAOf5gTP/Da7X8yR2ISfFKZ1/2azK2492epz1Y2lEn1DixD+apQhu1m2kzNV
Ds8nZMNNbxosW3BeRzvYbTW+1fZqSRGMoSekjK/YyWZnC3KT2Slwe1suKzhhSdT/N18RhhrYTkvh
5LZ6u4IlBXMic44SdXGn5v1RNyfYt2n2qxTDYqOxSzMpvL/F1ECRBSL0+zFemWInzxGmhjnTjmX+
ramafTs/fd5hVpR05kzmT0qJJgcXHCELcevd8pGRkGJ2AZOXZndeFDmiN+yL31xU7qxvqhd5OO32
pSdcG9hcKxJEgT5tFtQvfsb//Ia/DIk3S5gqFbhfdOZwlCHi1VwIPSHcDdkOiMCKxzjL1A1Uw6VX
y3pBDrnEHIDT7/1Dl8pYUUGgzyZRjUP+peSGROg3IsC2Glme+s1TpZWapR1qAFtqiisx+Z20PhfS
r59/vwvbmyXrloAJA1c898WrRwGpHnRhSCtITQ6zdlx2HOM9C4BTVOzigtndaHDp4+/3G0uDGiZ/
qAuUMFYN+l1YD7XC9GzkkTgQvzn7sTf4YoAka0RH6AZGGIpONKpD72jRpGQkSASkQKZJ3v9UpGxr
C3DpPesaZiZLpWYjr29j8qiLlYxrTNJvv0bFVWa+itLzxkNfasNgEC7VVIPc2dXAN0exWrBqFKa9
xcZX33XPUfm3oNB6M/g11yj+hW/548GA4ykHe1kFwwtwadXq2Mkj9gaJb4tCq+2+KH22n2RyV3+P
4haK5tITchrWMNiy6H4oEbVtEIcjViLuBwtuwy2iAF4WnNznL3KrldWchihvxNdEK3qnnVFT3ohp
/Ky10v3nzVyaUCx83vQJRcGRvZ7UsjjBVNHwueqrXmmJQ4pJhsxOhvbt84bWeJu/0+ebltanCyGa
NVBqtIRQgaDCcBd1xTP3KqEtj+pBrIxbvTJfkir7CYJvw3R5+Skhzi8XoqwPy8t+M8FkxHBZUkzb
ghTfqZHyarbdtUJueFgHWxXECx8OpI4hauAGVYoxqwMjAq5ZNtOJk/e+PmrhPkP2qRIjiXgEDRBu
KxTsbgPvDH24IzQ7Oq3Z74PuIPr7IHe4zX/NHrfuOZbespqK3v2oZZP35gX0EWGDtTHwAlDIUn9z
NdRon3/gj88NFgpL/SIO4nSyLrLVajjH9FquHzpC2nM8tN/1aONGexUasazBNGISbbQYT40P14ZT
wzRZT4XJbb07ObjarlJiXI+qh5nPjRrPfExhSNvGXv4XbK+LT/ifxq3V5Wg/LSskhigkRpySuptO
EH5iwtp9/h6VZRv4/lthPWbiBCVL7ZBnfv+tJCWeqlniTioqUqchUavzZ/Ad5FonWMTQbMhW95SU
LSFimmMlkl3W1Pq57AnRYfFZo5rwSvlnZGRXhvqMIlUtCZHRrIOloTYt4MRHza7R9Z0+x9eohW5S
MQgcvRxerCE9Gm2zcQT7ODfrKsYd6q4yPCCgpe+fB9VXE2IP4KrXNM5W0FyJ9VFFcpaxs2/lx8/f
nvyxp4OuWCCmlE24TVyzpWYh1EY2nlyU6vOtaGa3vTRkCOMKyPjqLf7E+Z7kpWov4THz1E5bYhZJ
PUOknmoj7zu2EMM2+Xey0H9VuXoXjsQgj8GjhHMHUSpBAwbq/0M1FREx99bvz3/+5V+vAABb0Ekf
agKmnvqtbtLFwqL1hLHetU23saO7sA/iDfFFdEVlrH64tZHHWRbiNOe2jDKP5KIC2dXnbrccwBHQ
bHiaP868NMbuke8hLkDj1bnDrGT0iMrAFXlwT3r9WZKPU7c3825jHZMuDc63Da3WS6OOmqChaPb3
Liq/Nc7L9u5Vvw2OLKE7QH+ZPX///GNttrn8pjez6ihqWMKWh2s8aQeTbmlUuMFbAT/T2BduEO+2
ASZrJMzfOfDtky6v/E2rROOlzezTaoLsDNm2Y0hXulbZonxfj9FdrD9Y+UkKa7tjF5YJKPanYWMe
vthNuakn+dNklK23W34Tlvk4jyAbZAmHHrqyLb7AXyP6ehYED/O/TSyz5JunjDjKaD2yVXvcoVDT
vbJymxvkZFcascS2+DL0LurzyEOBxqUjRAy1O9en5qm/N04hYLMA0/F1e48OXz1vyYsuD6E3P27V
qzs9nrVM5Mct1wdF6VjGAjjyJn6JNMGy3NoMflRyse69fRur3p3ORpPqywtv3aSiEI1K7li6+t7Y
VXsVsKXldW76MES2RaypQ5TPpjLowv7t/U9YdfbKGGCStzyzuq9ukF7vkv0CdFLPm+ici0P5zdtd
dXCygHTc3Tws63nIjaSx084AU8HYpDcimsh/de10oUvrC/FIYcFdNGOrx+uFoipHA++L3L9QMkRO
vAlG22pi9VxyKEilSb4Xb3AiWQvuYn9IO2qfC29Rp1Nz9So5W2XvS7OUbnHnqrIr4x59PVjDCcdU
VTFCUJIdh9RTcTC4ymEBLc0n4SSKV+bPf4Efu7CNedfsagDj/sf1PaORW6R/EpfKEZc1CJZgoO6N
71tVygvrzKJW4uTJlpuT2WrXrQ5Nl0mFjF5J9R0fT0jOzWtVwZAa7Y1Z/3JTbOxljF2UEVaDvyYL
F3eZubxPfCQRG/0/ZG0wBGsv69lge8pp9hbm0dYscKH/8Iz/aXg1CRRW0mjaxIdUmvHFaBL0zuy4
3I3HuzD63rWyGgh5KoStiTCKXhqSgg3DOygACC/zW+ulwX1mxrZeMArrTZXbxQdEq8ft7iLRXO98
4YFFep3xZvECnMVe9TC3b3y9i0+nLHScpVpAXev9slKkdR+QToYKVc92uoHktyZcqtxKj7s0Wxo8
iGLQyMIOX3WSyITWYAbCsh1pr7TDCEcte1rutTbXomX7vFoo37W06hU4wmtFFPxlLcqfSu4mSy95
orD8X13Nc6wj4BdJMaBxlJvvX17dNmMuDSYFqubbXOHwyx79YGNTdeEDvWtjNUn6AjE24YREX6xe
8/m6EWrbxPz2eSdfvvLqnb1rZDVbkJg3ZVPLg1itdJ0YTEzV7zk/iq12KDPSoPmfmur8/9pcHcHx
bg4B0wYvT/2FYc6d2KQ25NynBY6s0dX02pab3vu80Y8SVQ7jpEpS9+QGDCrm6klBZUxzA7/JTuMf
/0PdeTW5bWVr+69M+R59kMOpM3PB1ElZsiz5hqVkEjkQJED8+u9ZJCUTIKrpadzg80yVy9VSg9jc
e+0V3lBE6tTWMb4ShTb8hmC2zT0Y/hl1j2a+X0fKlWXuSVXpe9Jt1emcw1jsPl1D+lKNjYAW2ZTX
cxbNnX1QifbfWFN18g/kC+VYtb9YetUu1xxKYgzuvc6xS4GprVO98ibqLd7h0QTGMWUApCnvFtD0
dP/VvlLf9HQk8IkBoSX4N9W6GI+tyr2z15TG46DDKVLtWZ4kC2MWPsRT7Z37LTSSeeW8S5135fbF
8VRe04TrmWS1PkJ3Ypa5NJarDR9hM1enevFxlS0n5ry5CxFcbaKJpgTwWV9GD9eaSpdHFW0cQ2Ug
gsQom6tT2O+lDhdg9MRWw99zz329iRgZB2uYU1d2sX75teKDA0oNjxI6CF0ig7v1Kgw4uBiSOLf1
3y1niXTybhfjto7nzR+GD6nCrpvi876sschacW8HeNfh9zarPL1oJjqz/2uNmr7XNw42rUy5MDHo
vL5PLMT6sPAm2uqdreAmq33IEuPKq19eiXginz1EVuasDFI3TagaOQ9pYKuhsYRG8pUn6D1nhkcw
z6KVbUBW6VyJ+8DVorSGa+e+1B92L/xH73EHYXquAAVMZvLvn7BO3ENfugsGFPHi2l7qfU8CBVN6
0HLs5/Z7RmpVoR4RSjOdSXb8OWuuNAh6vy0bAQOalLjpdftCuFxsFbCHMAoj9cNqo36M0t0D+dSV
7splcsginj2mcxt7pRGlhstjth5mmsk6+NP37QZprPgT19o1FsXlbL79NHnps90BOSlaLncpENWN
8QpxtpeYxGLSna+QVkfAaMKkYr7N3I9PH8fepZRpiw2O5BIRsCwJv03EO25cjrv3UMY/vO2fTz+j
5+Li1QBeUa9w9JmhtV8toY+Pix8PQbzlTQzmcLOgvMW8Znq9Vuk/AhjJ2EA1mSN3oTH6ptlsVgry
LKIdXLxH2x9+dP4jDSemOXNn4B3u0wVqouYkfB+YE/Vu+QkX7McwnF4bLl02SxGygbHF6zFuppne
fm3LbPQwXvveBK/HeRh8ypFvaZRgpoU1/eBrJto9jQxXZqEuGuQUiBf3pV0569VeOMcRM1HnjzWO
KKCAZ8Y8XuzvrqWql2echzkMBTnkOjKmnXfbmn6cJhEKGM0yiic7+NIYTS/D+dM75/BltXMAGs24
QtvMH1XWsPMYXsnaRct4OXHeL+tJ9RBAXkQrkhzgk7ab2BGSzf48RB66aabZpPwYvILMmzS4Mh2E
eZOrFXjfe599oO7QXt8GVYbm2RIRCn9ald8qt1k8/c492K7WOx9O01kgqNEyg2TCI7JoivU3QpWp
Odn87n0VMx+YLXAm6U0Fc2+mvnNf1W+efnxP0739+M4tlXqNXfHtLkmC1ORWm+HlK05iVD4LUehE
3B7BPkSKPghkOOS/UQDK7xFyvbuKnL8Mie2P0okboOoasK+shP8Rxar7TTTJv6gfdx+k2QLGZrOw
0Th4v59F8+sFek++C+Kb+kiuUtSJu3EkUZs9AhTscNEGFyA9RtV3uwkRYxHdKffKla/98rIRWVLw
g8RIFbJcZ6fvArXY5wUiZKW7jXH3Vvz6z9zGURQJPwXhqdy4Vj7Lb+yeLRRR8ahnzs5wqrO6JhBf
21SgPUeujxABWlGNe7dDItBMkAzHcxTnQMP/6+nt1Xd+XAQtaWKB4L8wsAjUpWV6yyUPXaPUr71Q
t9d6Or0LSfQDukx75WI+vC8hqtYHdTNENFYb79b2Xjne28zeXVvAa0+Sn58dVNQcY2SEfIQuUA8U
/xGunYlWQ0rYzJ5etctb2sUHjmSK6oRbrTuHDtL9Tt17WASvkPvbJX9FCQJWlnX79FMu7yugEKSN
wKKg0YE1b7+PEhcraOZcIAmCF3O/QbDGNmpESKsUBIYf0B/bXhk+9LwY5STNPtVm21+oNPtpZqv+
hj2IyT2kcxchkpeJq5UvTWubTZ9+va68OcMWhA1dKhn8YxAA7h4xLUqsSlUMtAum1TzCvGE9QwgJ
N/epM1UXW/dufRfd0Xb0F9fKuh68GdcyTxahXrKBbkqsFJ6deCZyk9JARS4KpcmSYgMzuJkEl/xB
xPIRNNvXCyJ8eGfuAGorM0OZXAMP9q4CnU5mkuJcA6m28y2v6sBEk0k+irYQ/Ox6ZlvT2rjHZ1x/
jw/4vMKQFB2ExT69gqfoS1Gky/rr2RIdzk6MlkRZ5eNYNLGXcwsTPu625cyZbvYL+IVoft1dmz/0
7S8iHKBX0hTg2Z26zouLAKFZHqhVf7mxATpamYTGlysbS67ETiTltf5+SufK1FLDWTYVT4nuy3v1
x5prEfziNP8Oo2CaXqlKeroUkNXFD0U08+nIdN4pLXir2KlB06LUDfjUWOQPsGpoXvt3+W08hR+6
nm42d0EzwSTl7prhU88Mov387tuixWcUS3l+PF8ruBAxuIJOF1cTtV40aIXOxRPhHzSE+pb5/MU7
Ozetd/kWC3cw/Q/ypv7LzHidzdP7iB273t3F16YtPXcVg3WX9J2K2r5okUbLCjPuYLec5A7gDBvP
7uTTlZ3TF3LPH9G5QuKs9pdWzCPiv/ZTfbr7vv0R3zrTasbE903+Aj1s3Ayv6/T3vpkpbvQAqEy3
GwPyJIMiGKHiYjTl+32Qfkk3+pUavSd3w/CSex73ZEscm9pH3d00ToBWEiaQSupORcOBEQ6SH+Li
vQsdjCzs4I2Wl8+4UGyslrkj6R5etAYiNw1zvOC5k9PgVVIE+iRXoh/7tfv96W+uL7DwGBgYcN2F
1tl+vSJzG3uDPuskSb3fl7ooGfso5F4DYvVGTN6EEYpckxezMMUMdG9jO4SWFy52X+F89ZDNy4//
0HWkb1+waKJR0Udjyc2mibwN6ou1/VVDx/RBnwqBFAX78CHR3qoL8Xq61i7qW0q4nGQcsHRFhqO9
lGqyWmZL/kHRZfXWX60+rW1r7q+DxdPfWG/cJCP08LSVNufFWNFf7bFZtAkfbzfu1AZwkWc/XKwk
7za3ClETXliSuwsEI4E3iaPS7Foa0Pumjlg58U32oHVWVm2ikricpA16N1rsoceWrR83xTWvtL7D
58Iwp8vKTJOXbi+pUeyTxFY532s3vE+8d/t8EVIrKTmyacjVOsrHp9e2b98A2bcxyQGMRILaft42
E+EcPZI0znhVblcvYm91BfbZM4WjPMLMhDNHrWJ2y5VCW2bIJtNVjJudP4Mks5qm9jZZOEESzbKd
+aWOiuitjifH98q3Nm/WOwQQn37NnmjNIaRoATyPJE13ByF+UDfqisSNiknoHXlxF2alNwPyToXs
rz87lXr39CN7VhbRE0yRiaQ9jeko2O9Ke01Dd78Nvu7D8B0B9MojejYLdSf2YvAgeLMupqBZa+sS
Nxd3ElG4MNFKVQ4CTOo3QbxDUTxV1o9aXIJftNeZqV1Z0r73k7GqSTeppzXo58xbFZWJp++ZiIk2
5Wuj9q9tHcmIOvkZVTXXAV8eBJbucbAxkkuXFQPcCG2D4r3QgyM6Y9Fd8fJaMOsZ4IBYP3uWrPZZ
iot6u1Utd4dhsbVAIT/9c7997b3L5tVMEJ5zFJKicH4NTtATWSCPuahD4dcG2rBz4FcGLhmBKhLm
xe7RrTcvrRplLnUZXFvKvs2iY/AOaBcWPtds+/XWmhUkvs58Kif5jLLJ7o3zR8KKIhZG1hJ/DndT
F0OV6KX5ypo9fRR63/Hs0Z1cyUvRFN7iPw/EGr+NjYPtQ6ZQKGUblMaf8SjAyahdkdfTVW2/pRfr
kdqYjB53CMNig6L7Sfi4Dgukkqt1al/zcuk7BBQoqC9BRyKydG7AMN+Hex+y/MSy65lo3zXOp6df
SNamewIImxCroHLwWp39kWJy4VOAs3YJ4KS9tfRmURnrUzdclhPdLa8Uen0vhOQZyqMAChkrdF4o
i32zCW1mxY6p1chKhsv1t2WhrvbPiB4UsXLcaMpedNh1y7eUmGYT+rwmLnBZ9M5MtA9PL13ftkOy
RQo8SCcXGeVeL+x6F1l0uk2Ambuwmuehtpk4GJ0+/aCe74iZ86HAIUG4oPmXllc0EaZ9ExP5+Gmy
WSPZUW5cqD3lKz0L//uvCC6Tfhj60uvpTteLukZAXWOLm0rwYFnJzMVd8ukX6muhWpSpdF0Y4ONj
1TlGO81ZZUZADZCYNDUCEIBvy/LW81dTL0D0M3jprL82qve4tOdLEzN32HpXNkhPuELBQAhb7MVL
FzCt9invpEVHkFCnZZkjBmOi67neVw++YfyZbTcP5tJfXHnxnj1DW5XvEJU8aqwuTD6tIjt1kA1k
BrW6q/y73XqibKbN19UtasSz3Z8AwffKP6AU9kzasCw/e7DeDlxuFSopbhK0jZgB5X/KDEgojPYf
z5IykmdhK0fWIBisziEv6jwI83WD9uALtLYm2T0dNe2rModNuTDmK3W2NhbKVexq79LqwEGkoyMi
MO03VM3UydbJHrPO3Pm63+ev/SB5q23iKzPLnsNIzU+hQJHXg3VXgyXXqcHLOdbKfLUtlPyNp3zC
wqp8V3jR+tuVDSNr1YnPJF8ClLPIgy7mXPh3rd0k5HE4ktS/h6/st1HE2EHKr3yKsqM1NV46b2v0
OsUr9PrUtCdgM+FgAGHTFLicqFepVaqrdaFMsnD1cp+Eb/Qkv4Ku6XvF80fIRzhLjMxVGaz2LCRn
Ynlr3O3uijkmhLfXBpN9X5whokTsSwqfLlnZLHCI3jrKkqt79TrIFORIofMaBaQB9Vp8k9PU/dbA
F0tBgEXuxTVXu+tlsEUcCD3TFztbm6Xh29D+kmJVu/+s4Vrmx8HE2BuLnXqrBOm1p/d9Z2dP7+pK
wZ0KgCLw9E+otc4xpLpNpyW+izPlpcY0ztndPSPLRCL51/t2DefqXbpU3MrH9MtdPSZW8Mpbbj67
sX7lIux7MROeLb6u0hvrJis5jmV2omGhUvi/YxLCnfv1ynHr++LOn9BJ0kM9sRo34wnuS+Ob1P/S
NSU72s/i2XWjz573oRansAIMgxZLtwm9T3XFyhRrOdkb4Tzcft6Zqysr1jczbj2iE/eXEJ8KPaK3
IT3hjfFyGX43qlcW4rsz+z6+T98st49JOi/8OyvCIuRu9/J6f7YnMrc+Q+e2dzPAXtGSz7BTrZkd
Iua7+lLhYPL0d9d1bZUpDo+hucc4RSqRTipbF81yHXispii/iMJk3ewnsabMg2/NXZk+7Ka7uT6L
X2vNp331saZKiLazVfXxKie8/2v9+4N0NhGoGUT5dnwQBKmT1zl6z1PccPJ3T79vX0HZet/ONQva
fxOrW5YVjwVoBvnLxF/onxGdnEqTao/YMSONa2Ck3nezULRhcKISRDuLvNdX+W5Ve/SlvfL1MvXm
8Sq68kX2ZYcONN5fz+isX24vrbz0eIbsWUYJqH4vfOuNWA0DDbo1y1fW9v7pxZSP3QnYrUd21tJf
FuKpTKsxVF40YfIq9YuHqMCbIlJnlv/96Yf1H0qLWb6Kqyrqf51UZaPl1r706d1uH8oX8Vz7w3kX
rBF+nKPfPVvf2XeQjYwJ0Pvfjfv09bXRV89F6AC+4/vTgK5f4KAqD6WXpcZF2GB8l8Cz2gT6Bx8R
7fXevFJL9KWdPAuCpq4KUfri0o2Qz0GNCF8TfWo/GKi9urPdnjywpF987RbqG0CRlenM90WMDznq
diZBQZEHtUvvPYjrGnnx1Aonu20ULWjzpLdVGHr3QWg4j4qBW+UaZ83Zrk5WC1yttEW1ib5VSaz/
aDKlmsahvbuyFn1RkO4ygyMH6ucFwGFrhU5j22jdVNanvAR7GShz6yoPt+/LxfFV7mJkRC/GDys3
0dZmzAxO1T7s3He1RiBUi0VifX56D/c+B61SGKYyL+7GgWZF6WtXeHnkUejcLeMUIz/e6CMIceVd
kyE8//Tz+uYd7FUBIqM7d6l1h21XaEYREwh/jSObspxttsn7ukreGetIm6+W+9fJVv2GUL42hVot
fo3678uVN3n6Y/R9ibAi4CDRmhR9iPYOW5qx2exW9M+3Srj6gx2/wV5KZR6nZuqVq7v3UeDNoVST
rl7gfiqsNVaGtRO0126CpdoUIa+duV88/UJ98dz7+ylduju81kBNcp4SaqtCnWyc1Ec4q7bL4srK
9WwYMjZA5Cabxr04m8VyH6KPCcnD26yTF+a+eLsNC4wXQ3We5+UVrZm+h2lAR8mpSAUu2nTKyt0Y
SQiqoja2zWwXFeqDx8jvXWN6m+2kNIvoypfVs4wIyhLiDNQ1vAuFjcwJFRTqtzI3faVoxSxx8tnT
X1RfegOZyXURDBAt6243PjOz2DQzUP/V1CI1Xdmz/Y/6fU5ADUUIWYMazFgfO+6ZCwZw+8dVfIik
aZ07svUBOqmkWajbyt3wAbTX7m3yJmf+B8rvfXwvlef+8b8Xt4Thx3fHUM7woAR0grm1Vtw1Flek
N4G7ehFY2XK6xUkSI3LDfrEPss2dyS69DyO9nj+91H2xxhUhYggPRNALgv5mzZ1dJbypctcs0A2E
lmrcOrf/jJPau1fpUjoWLkKMwzohZR0rtqaYXFql487X9o/9LpyG9KQKxo5Pv1dPkuPS8HLAWYOQ
ZxjQDl4OjstGquzJw9PUuVVX6itPy16u0qxEuSR18KC7prQs31FryzC0BZ3mgfe3gNwdMr2z0l4x
Gi+Ow9qZuK6izgJjYkSNPQ82qvMphAu12K1i4zX2jgVWtfv82oz8IoIeno4cK64YPU3gVdBE+trb
OpNqGySLSsGhJi+yZKE5qXf/9NJezpDlWUDVEOdFA8HqSuz4QR2GCNBgp/sndnL7GDIsJd0tvkdT
66H4y/s9u9vOTAYg1Vf1Grmj9z3/fnZXdAfvkWjnpTw7NxRm8wzNMEQE07TT99f8Fi42q7wm8zjQ
oYbQ9julnO/W1N1K5YAD0O82fnCv69H3PNPR2LlWBlzsVnkU+/UgjU26JD8/2zurpgrUfMNbhSEr
qurNnwpWvRPXql9tyvhtUG2+X/kOJYBd7FaGOvTv5I7qNmfL9SZae9AS0cxQp8YCGMC0fnQg/Bvz
4O21dlTv0Th7WCea6qbPLtxyNCLjo498EL3q+X4dTw03nWALgkaTOgn85kpv6KLtLYt69tTO9+fQ
blBqhadWNnpdpnqfWeV9tUUA3Sq/h5n5O35d86eXtW93esK115GXY8TUieP7AIlAJ2+ciWGXj8HS
/1Tu1R95ZV65gXsfIxAALkh6fN3tsm3clakSWACfhbM68z8gij8Pdf+/zSxYQCLKr8d0atNV7GUr
Zc/boIK0QOnxO06h3+Mag+MUT/inV67vBLD9GS85ZBQX15DNhW+HmAVPSq2AJuJjDLMM31RlusCi
60WhXeVNX7YUEM4lUh+wGqi2d9PbDGH8JPTYHiYXvPN690K8Jco/UM772MzNNQDYqzXb5TloP1Ii
ztkxD7zGMhqbR66iiXtb2HNoBTuQtyt/AnCwmCPlPi1+7Jw5ggIP6UwtryvjX64zmqdk9GQZFOUX
GFzb2dCjo9sxUR436E0ZiDFH6kLj+Ie39dQQ9MHdfj2j5zHLbq9V45cPJ3J7QO44Io55UVH45Sqx
cLt2JnFm7F6v1Awzw/3SWQCdWX3Zba1oscHw8UoyeXlYbPBU0nIE+kAyKT8/W3QvRaItrYSkw4X4
AsVE3FzVdfSISWBxfNT/fKv/d/UjfXOMn5v//B///S3N9oW/Wped//zPS/9bkW7Sv8r/k7/264+1
/9J/Xmc/kvdl8eNH+fJL1v2Trb/I7z89f/al/NL6j3lS+iUWij+K/bsfm21UHh7CJ5U/+U9/+K8f
h9/yYZ/9+Pdv39JtUspvwww9+e30o/vv//6NCfbZeZbff/rhqy8xf+9PP/765Wv14+Kv/PiyKf/9
m2Hc4NcFXIkECR8rGgO//av6IT/RrRsKeJA3MkSDgSenMEmLcv3v3xTNuhEOJ0MufK8YQTnEn026
PfxM128QV6LskT2MBh4EuJ8v3/qa/v7a/pVs4zepz7BYntreJJawfT2xsgFhBF3TPaQ8Z5skdxN3
7+0qFUpa6O7vdsugDgIcENlUOPCRMa7dN9tlVULFtSur/JJWG0zlUoPh31xTFB/r98arteBFZbhx
c681Rrp5awpMaubY6315u9+HSX6rhkRzyHd6Eqt/rVJrky12WRwmE71eh9t5rNpRMcv37j6cOZFW
c2WVivVmF4Ta8pvlleh+LYNyZb9RChn1h9oaCZK60PPtYum5NUIdSmru5lm51v2HDEn5fObv40af
Vss9Usr+itTjBS7YRTlrlGWjvHQZaO5v8yrEu1xf59W9HWxdb6ZnCZYBmWsV9p2Kvah667vYAd6a
euh4szCuZLK0DL3i1tpl+N8W7jIv7pU1UmWfPKUqYjxJ68SZZyJU/ZCjt6zO+RwavoxguVQVEz9s
yrdhuXbu1mGTRNO4QKLjjqT6wfJpmkMMjLEKtBATVrQHbEoJUKq+qac57tffvXJtvctNQ8kQu6h1
9d7NUz1+g3pFVb/2lNTa3erhvg4Wq121Dh6V3T6HTKQ0myR7G9uhunzM8hL4nFF7VvW+dnbZ7j5w
A0udUY/UkBKcfLtbmFTwfIhNjp1eky09mmc5aHQV9a16q2Rv6sDHgAhmiAY0bTvLvdwrFllhlsuv
2wAGq1JBB6SSfQzqwp8YpgGParJUo3BJtI+cdfG63jkeTu/GzrQ+WHxb2WMeYnRazzfWdpdhq+r4
9WelbOLwFpBtbd0beY46YK6vU2IzPBv3K1+4l7xHoVTFRivdqQBGKZyb4rE2TBT0qlUShdnULo0c
o0DM2MPlPMiLzf42iFRfnyt5EOPaUNibHQ7zS287LXKcnW7dFTXoHeP7ILjfB7WRvVBWe0PDqLOq
/WpWLhtr/UHJzS12vGUcrl9pGSb3aOoaXow1vO/rmfmYqHq6WngROku3TRptI2VmbayN/jGmtE4/
2baifq+1lSHO8X6hxBHKoHqhofjdLPFPUwODsjdvttt7uuQ5fX5trWE7u99mm/x94zeoA+6afFd9
YJSkbvGnXG7zRby1qa3UZZhOvXWoBI+JaZYIo7hhtfm0ywzne8wlgb11BN2+eFWZcYgNo7vcxjx3
F7ov9/udXz8EAe6293rW+Nl9zqbPH8o8riptIm3IDVKNpoXExSZC8u8Pv9pxe5Nt7rLPBnip1T2E
q8h5tDzUE97sQjuGpak1SaF/jrJN4X5lw5R/mZu0NGd1aJcI9qJ4UCMj52f6p8Dcr8MHr7b3DhaY
Hr4dJVp0ZY5nZ1Hxq+uiVt6F66KhcVvn7uZdE6Za9mLf7OPitl6WRX6nRvy1W9MHbxhOM33ls/Ao
QWExVCfl/tFXjE1+h7ex5r3JdtXWnzuFiyRO5KxWxfdVheoQ/r3JOjHmBYP/T2ayLL+U5gb9KCUt
3d8b38h3Mw96ZHW3LJbvyqaJsQeG+/OiCivff7D3pofsdxGu1Pp+o2ZWhsxZme/IJLdxUdHhi/PQ
euGm+xiHi2CZrN5iP98kLwIxmF7hrhxsa0Kfv6lmELP9j2jhVeuZafvgY7AEr9J0auSGWqBYa1vl
9n6TOaV3Z/vlevkXWIxN9rbyRCQiiWsn/6j4mai01k2kJbdREq+N2a4wNsZkYzZ4U7tx4p+q8f+P
EoGznOEiEzimLKc84XAnfkif94d+3rmSEFz+on+YWpAM/M/FLzpkNU/9gugLyc/2O8mHbtwcsklQ
I9Re5AqUl1GarE4/9tQbpiQgCj1SDJIJmVDxvLMFuvzkl+nU8/7MUy9wzLsOydXxEx2zzF9L+V+s
gGXcUAbSPKB6YsKON0RrBXT3BlSgiXwoSTBK2Tp5+chWQNqSgzaBad+IYxtYCU24/zQ1WkugmTdy
N0PsRPPPhoFILjmuJRh6Csix0SimohXo1MX72zZ5NqQW2j3H9Rnd+/PlDdwCik29AMASzi4jJIBI
8iWfBQLweUQCcnzWSGckbHFKxrUHjh/o+XHA1G6or6FHSx8Y1J6EurMF0FXKMIToENBio8ACGNv7
H+PSgPdXOQMesGGwGiYiKzI3Ont/vn+6uDZgbOpQTBOkoBzXBhAa66AwaKk38nqgApicAQ2VDuT5
CtywNODE0bsDikxKdgy7I7oLMQgbuAQGhwA8Eu9O8Sp0kPZNoDg3XAJiq8BdKHwidXRrYAxdAlu/
AWR34EtCyD72W852geJJpETvAuCITDcgRIztIBxP5oBIwAowzYQthl6OoGMILWcroLE+VD/cBJiZ
0EW3R5cRSU9/UCSwzRusYRz4BmD+Rbfl7PV1sgHRdYGmiOiVCet0dN//0GSAfJBDzlCdfQ7fEkBC
ewVuEHEHNyn9RRKjw7xhXFeBhK1BG8D0bkRyVjRtGEYh4dYui+iu4o8CEZjZB7HQHN1dCGBv4Apo
3iEdgjEKBg1Cd2cFFEe/MUAbyeSVh0EUHl1CSJIycA08Ij1ljyWsZFJsrr7WOXBuuAGBz5EsCMTV
Ht0KDI0DUvvyD/MD2vou84J2QqQf3h9wG/kQPyVtHlskHFwZK8xYyIfY4eBubC5EQaacXQaaYd4w
QUEKiLKBHoFAAcYVCoemQ4qm0SEi3z8rfM4XwLmhZkSX8aDGypEb3R4QVtmwu+CGtF8UXW1BYEPc
b9+GmnGDFyB4BSSvSIdA1I5tCwh+a9AKcBeoHoNGkWI99IjacVBx1BvAWy7yirDPqJHHdwpOOerz
c2KyPtC8OlURuBhUjNv5gO5JFxUuIZoO6AMcaudxhQFxjR62B6wbXhDtA8gAon0iQO6zOAD28AZK
PyBv6AKwD7kOx3YMZC49bAnkpJMPUBk5rATpf3sJLO/GwhUXCgOlAbmRsNvGtQsExzNoCUzCvQvL
VOT+MehyxdDxbBfQKWaD0Dukm46sEdycsa2ApLGDVoBwj5onyZ4UP4CuOuMCxXVvqIgZmhAFxhkL
0bseugb6Dd6v5H2wfTH17ObFinaDMCC3ASqdZARcm6PrEg3eBQ4rQGKIFiNXHrIoLOnZOZBoCLNG
B+VPn0R+PLomgTCsBh0Ey74BLA1MUyM7AgSrt6Ohd4MJAsoF+ITbUGDQUxtbKBBj6EEroDtcidIF
4tLD9aFndkofHS78z4nJ6PYAnPOBS6DpN8CcDHjW5P8H9Gn7HLgWm4Ttz1YwQfcf+sms+Yh65qA5
6WQNzY4Ul/POkBQdc5EX4535jWcBgSNyA3mKlroQ+0TdaWynQfK5YaeBITIXPmB/VFIohjrzI4Yr
QkaClOdYkh6Or1809FY0qYKgdnDtHdvCnS1A6uTg3wrmkrEKKdL4toCJhe2gLUA0gEwqZ6A3GhAL
b8Rvnf3B/Mg9tJXHFQxE9WzYChDvgFDQNAari+qLtMTOwoAC3IbOuvBg8RWEUy3587iW4LQtn18p
SxFEiSwdU4f+OU2z1hLowAi4MggBkGfQiTnFnRHdCO7QTaCoNzIbFX6nMIAZIartYpmWmujaSmYI
y1Uyh7HtAu7ygSeBjY67JG0xXhL5LoaFrW2gUSpSRdI7Zah+mrWP6yCcLqjnHwTOuiCG6BbRE5FJ
cXsTKC7bhESAbpmGOCbZ0egah8bgK5ELgRoQYtLprLPRz8LhgcBAv5DGGakTIeG46UYUC8TbZNiF
4NxozFAR9BRsDdbXndYp7QKGaNJPYM48zrRo6BJ4N8xIEUCnVqZMOEa7s02guDSNqBDQ4mGsrplc
DmOLhkKUHbQLLJeAD3gK1s2vptDZEnAOmBswTuY6OOJsx7YCp9He84OhYsA5AjMhLQFuf4Tx2vcB
HXQPorDUD6hAI5h3DD0jCgUn6POAJeBC4NWgSdENEbhxB1+mAzqBvElShCvDAXsytl0wHF5GASDa
LJTAAAcAHLejITBczgewE0iOpnSZR9cxESzQoEgAjJI9gBQ/XZM+qLUUiXRLOAVcFxRSo1sByeMG
rQCdU6Q6GBJRGhyaQqQ9Z7GQWSO8aWT8j1Hg0EjheSMKBATxgUsAuogpmgrSHmiJxLp2swgQpqjD
IGeCOh2KyxInxrUEB3fXQbtAWK3MikFWgKDswkzlkIjyFYrMkPQFdjG2BRDNwEHvL7AR+oD0CBgn
HjB27VNAeSRMC3T7DsWT1A7j2gL24NYxuBKiPauAEgrtAhlInMUBUzrLzJhQo7fJCQ+clHGtgHc8
ls9PCISjDXebCph+EfNSAbCfrYAC+UogdlIfADsHYTe6YzB4kmgAqxDCkfhlgyECQNFaAnBXFJDQ
QmnR0086TFjGtQlOxcrzN4ECio5zQIUIyx+kHZVwawmEoCeEG9aIprlAUccWCUhoBwZDcIagRhiO
mLz+oQRsLYFrUBsIxJKsAdzxCAtE+BIDl4B4j96dFEeEfSRN24mxIj+mrSqSDiJnPEL2zeCkSKIh
zTINQDGAUnLA1h4QCBoRUEMSk0UaI+vCGroFFMYnQIdQJhae5Qk0cHYfCAOPlBAuKhpXSB6c4M0j
yoyRFBl4DExLAES/OkEXTFSbLgK8BLokcJRop41vfHJK1odcCC4VEFhiTgHOeti2dTolMmIiSLIR
jiXkcc1HtA2cofURoYDJCWUiqscaX3VnhGQcgfeMkDkJTNNGWB8NbhbxingbE+zw0mVciu5TKxwq
FrBrJkeWZ8E/oFIcH+p4cFagaA5tUWkXGgyV2QqdYSrSbTfUBoySwVtKET26YHCa6Dw/FjAnZIKE
8AB8O/Q4HRGyPrsRNDAVMLIBm/6sk8aWG4ru46A6mVfEowW0ZQ8b1aCrDiwf/g1gilGCatyhOYF9
g6wzuBkwBYzR2ARk/+cbgMEC7VT5E1I+0k0Y2wYYLExgaTSKsH/i9B8bAZ28kBoZEXfQJGJMxiB5
dEHgpJbx/CBAJwRVY6K9cUh56Ii09oCJfgne50RKCuiT0tu4amRancOjAABDcKQkPhSAzEtbS6AQ
JVCt4IxAyz10i0aXE4lV/KBACBVP2NgMjsgMRRCwuwRkhQI0oDw+1dFjCwWax0cetAYUSOwl7rsz
7NBZNJQqmUEzkBsgtwcq0uiCgVS1g5aAO48ROVkhBcABQkfEP1sCukWYHtEh+YmzHF+3aDAfT9Eo
kNCtFP1stYeEAnsd0XsbhQJ4e1yO48PVnMRjnn8lOICn4FXAwKAjcqnSgZQNSFTG7BRH2JyMkIh0
KtyfvwISCqgNxJaGdYB93AmHEDBkvIh8hTjSwUUaXShgew6MBZRH5MVURxTJBsjiLj0b+joVskRE
zNGP9ISxJQZDl4CIT3ecMSrUTPqCjFRb4VBxmS8c0Ec/hTzGtQDMdwfuAXS70PB1jlaFolfRLhAM
6OsgDMVQCUwFKdRxwUfULDqoLA26EgHWQ80+0S46Yi20jTHNo4NEBcWNMMK+OeoZA7cAYjVMkL2f
o5Nuz1SuS96bAppGElKO41MuQ01r4BLQMJQ+CYUB7Hzg5ZJpnmVFKPcxPZAmGfXhSHfB0EYJot7Q
sMDPiQ3A6cI7WwIHPh5S7rhco+nDeoyPfiNzz0FxAPwccxF8W7kMHTLAbsvUOaqZ0CtRxdX1IPA3
rutAO3Uvnp8WQT1gTC6kVEAzpIgGmMr2UeDGhJtyVC0iNx6fliddnIEbwdDR8XMO41I6p0c5irOj
YIGzFDd2TMYAY4p+1eF5I7oT7aFVIpq2dMeBFaHeJGOyC9S5FJGAi8DhwcChSDqC+ka0BD95Qc8/
Cgb0CtGlIfXhxHMQWucA3R4ke0xA10zUdaLBMfqMaQWGk9HsGwZIIs7F4OBQKLeWAOQJQwVqRFCY
CL4eQQfjCogiIgFAcmA8oIFK9xxiJtABsuGurifKri6ZA5BjaEro2JxmFmPaCoOlS6RJTIEIqBqN
3x7dDqpppOwAXQhv76h8Oq6dAABq4C6Q7iBoSuYkBnpNNt6I7YgAmx88KsRcQuZx4DS2a4FoNnAN
KAUO0GsayL9E+85uRoWJKlmibAOgqcTHMSq6DU0TgRySI9IixmbwoGPU3gawUuErgS04Qf1HFAZ+
6kw+/05EvIYS4Tgi6Ur70jGT0wF7XXSuAFWMbpaoydhnUIkg8sa0xMCSkh2RBAp+9Wz/szUAWlAj
Q9uVAkLSpnGFQXbnwCWgW8IYjSqQJfiJIjtbAhtPKeatxxHTyQpgZEsgbt2DdoEm84GDVx77gHho
tAeqjFjIBEYLO0c3YPD70yGR92eEcFBlodw42wJ4h3ENIOkjIr+jRN7T+R+4BNANyfNErRDsFHNV
ASudLQGHBPqJOGIIIY+YOL5YaAxtGzIkoigQMUMOvCCL240CGTFRGmDt+PeMaWSBYDAplXQIPUcU
DQGYODgfdHCGB/aByJshfiuS8CM0vxksXCRzMpH3pQ9w5JwyJzs7CJ4of8pNCTRfmNvjWwJu6YGx
ACEz5mMoWqLiKimB4AjPloC2ooi4QdRjmCjkzBEmBUNvRNh4cGuo+2S3n279syVgigQGl2bSMTEc
I/LcHHojKFwJzJP5qk+ogQ4VCY4KS0OsxAXmOHc/bLsRlQdMNoaehBtYl21B87NdoMgIwcKemY0A
7PiocTayK+GkxP/8CgmdXwjq4GdID4DZ0ApoBQNuDPoHCFmQHR1E74+52Kh2wbGX+/wlkHkqTSCV
kemv/O9sG6DvxLAVo5wTRV9kzsa2C45gj+cvgSX+DgiW8KIwDy+07ARlJULPxzHT0SFkbEswuE7E
AUM034/mDxcYI8Q/sceQSSI5omCPj0s+ooPAfTYwHDIjYJsDL/8l6deKBQa5EekjkwqmjvSXxwcx
osgd3jkmQRSrd/FI7MHg6wjdomUAcRO2ysE3bXTRQDDznM7nRwPkeQzCAcolCBgdBoqtfQBCHflX
QZxybyCQP77R+s9p//OXQJHOIToNODTzr0s5N0kgkW0BZsOMgY7K+GaqQIQGbgNm63TNufU4B/xf
KoZ269gRTQsiIvrfBxz+CG/GE/7r+RtBrj4pETRg5j/p6GfJAUh8hm1iDMX/RN7vFIRHdC8wCBy4
EaQcclHtE+PcIymlFQ+YMwn0lmY6csAOndbxNY8GS1cg4kOpSBOdu/+nL/DZNmDgzGwZhDrIRMEi
jbCRPli/hLGxyD2DQKYWsuCitvtnVEvkRzBVuBWRt4ObMTqYiWYPbZ0osgiibojiq6h0HKi4Z/uA
RrLwU2GuwV4cpWssAKGB0YD+EIOpn1AihL5bwQDSPp10xH7ZAuKgcxKdH1M8lDn4oPxIRkrMDDn0
tEcu8VZ0TsQthN4KdfNBx+bwvFEtwVDAFfgKXEGAX4sx5omSfnYOxCiA/imnAKmXA29nfEtwvKWe
nxlAuxFVQyDm6qlP2DoI0kwHfoMlCn4gLMb4WDnk9kMPAnK3kJGRNRRnFAZsVB5nuwAwOtN3tB1/
uQSMbhcMRh4qvCQYKt3QGZiIA0x7CSipSQeYrdFDPniGjK9tMLhaFAtl8csTu3AU7DqMDOyDZQ8g
AXnyUR9d+4ysZuA5EJl7nSoBUjrM5UPjoH0QmC+DwkL7j5+Kisn4RiqDmftUi3QP6Zsc6Mrwr6gH
2otggzZh+nrg540PbMRAdOAusMCXQjwi4rMGJ6Pks2iI3BMTVxk7MXUjKJ5IIGNKC9yhlaJCXsD4
FIg5pcCRitneAzgnioUSuTFIXOGoje5GGK7ggaStEPTolYK55E3bNwLXBXkTjjHkxszhaS2MbglO
wjIDUiNYGdRI7IOTnmu7VET+X0SBRfsPltoYuapcaAODgQ3CGFCpGESekGetgyCzV4B3gsKmlBAR
+NHtAqnvB5VJtMqh4iLhQBfx6BfWWgJqZUIAhBxYC+KXNsKD4A1NkJmxEwjRNIa0C8qY9lBrCWy8
E0Fh0DAhbRolBJdOzsBdIMgy5ihCwzv2xjoDZjJkYfb/7KuNkJ91cqt5fjiEjwrYiKMOSe2nluNZ
YiDGKLiJM3GCmwV/bYSgI3DjA7eBSNzBtRBXjF9uYGdrwEAVpUOhIYhVwlEof2QT5sESDuSHMBra
XljnSwB1G2U3xk2kh0xbxieFT7oycBcwQmbELpZ4yBcJCrUdDBQRuHNJDV0qJTaDpY7uWoRwPXAN
UPkTnAlZIHXCoRpq3QkKmYPcBehgowdv000eXR/dHLoNqBWZG4sSvHCzOfOQb1qLINq4lNHcjXSS
aaWeZIRGVCuBixu4D5B+FRUDGwL/4VLo4u9E5UDKSUgLIDLotx+eN6olGJohYpyMxh1y8CSJZMl0
Tlq7AEarCkCVEslyXXuMrF2GngN3ATgDFyswcYEi3uEry9k6uxQUW4Wdhcc6XkrA8keIRMXFa+AS
CNaCctmhL4D+7yn/OV8DSCtMmG0kT0+2uqMrmangBi6CNE5I/xgVoG5zqobO1gD5J5MgIM1DOPxo
hh9voTFFg8E0HUaryNoCOpcvGrApCUDrLMBjZN7GEglj9UDmGl1EHKwELZrnADCplwl84hbULhgZ
P6NnwwJxZR6x+6NbgsGS6AooRNgnUA9oD9EnOzRmz44CWFVT6AucFoEtj1ET/QSEGlIxAsRE91Hm
h8decuskKBiqur9sNo92QuOqlpCkHBgQkfRDzgUpD5PTTo+kDT2T6SoieHRQQaAxXB1fkozFycAV
MMUqE/gdsjYHPE2HsydSXy7NdOZuR4mj0fXSB1P2wBQhdAfKVhJlugMXA2ayI3QcgKKeXJPGVy4O
FveBhiPwSiSOwBrA0+3ArsRaTQBJcisKWHOE+MMTBOj50RCaurTGzljcrWgo44SDsfBPBscId8HQ
poGJ7LcH7pw8Gfz9BTsBt1FpH9JglGsDcPboMuTBXC1RKxGpM2I+DUJk8Nu4M3qoIpLMPqBxwGxl
fKD0n23d558DEXShTpTEUDJh2Mytc8CwAQACFG4kULGJgMI6uuTw/3F3NbuNJEf6VQpz8Rhw25Z6
1D/AzgAiRf20RFkjsntg35JkNpmjYiWnfiRTiwX2Cfbus08+7G3foN9kn8RfZDG7GckSSSnDFqcB
w7BaclRUVmRkZMQXXwgAMAEnQXYUd8UFHJvHBW6U5FviRkQESejD3VsDmnoXVVdDghATUAAl8GAK
njLYe4WuRhopu9TLtWPB4SK1/fSdQNg70NmRS3Qp0oDbxQ2JAP4AcxZfIn/qIEk7tgTRvCYhz+HC
rHYpI7Boinn6Z6aBJw8BjYEkQe0UJQJ3H95FyD1RdEdtdOTFQGCGM78uj7vk39JFGLwlcPgoGSGD
vOhd3TmHT9e2qDXAHciNeUAWGJ3YK2ce8dyivo4DH/EvWC12z91Hg2leoDSKCYhow8I9CN0nwI2w
Yx9jo8AGjMPuNQanUkfC7pGYwYAjzYAGniBBjq4KojF1RbjlnQBWjz9SQgRVJTh8FAx20A5qlSKc
ITIeNPcLY0E/F4SW1sBVjxEB05EItjuwFuyeM4i1ApwHQJdSGQQF4sVU0KUlQJ8asLUoICBPsJvz
g5HLiNwIqKC/RF2Y4l+Uy+p7ztISHBDgCChUQA/hB3YRRwE2icglAEoAbccEGUJuGG1YKJMyhwhe
9N8jXUJNSnAUu0jbAXRH5BqAywpvjvuwHxrP6wRghCYwDVJjYIcnTrPa7HYqOIz1h+hDI3QhzkWQ
mtHEaH4sghIayLvvAC78kjHZsTtAdE6E3hGMxwQXAcMhSmZ8CUB4DAJYxAuIC9DCDZ9Rb71dMoPo
eeJwiCiP02hUAEbcgFjmDF4QoxdCApQV9wDD3MXpSDDhSG9A84/2X2JyLsijg6vwK5gIMgHIEdOF
GYWEnQsL8FkiX58uQvuEN3+JKwISZO6UXToU4Ql/DyoH9Odjs1D6dOeyo1A9cg1gAqgJMyTx8goA
PoD5ACicv6JDA9GTe9wuOYKD2LQY3ZbRhEVd+LgDkDtkjgCzutGNCBgN2i4c6d3ObQSw8kcaAVJ/
NCuQaCzRcUivyZYAfcu4QIIXHRhT5NJ3sGiK5H3kEtD0n++oUAAyV5p5cRAMSkOSHBdJ8H0jRQoK
AzdcdNuwYIvtUnjenfbEpKNOVprS6OLHSufza11UabnxDx4WkGgSNz8bff8NKOmAB2R/2p/PdC28
/jP6+YehrbKSHj02NvsP0n/pl8QQtPQj+9ti5Y8XL+/ea/Gs5X/qLL8qU8z/xv/jqdG5yoeTufvF
fPFWl2qqv/+mrTI1Ut8svSkNDPui5PffMC2XbGWd1JNc6yxV2ciLoiUkLHOs4K7+qxlaL4ekOsxS
rNieMlmZXGGdcp1A7aRrfqk03Pnyk8BM5H+kz/G0lXmfmVKPkl6pSl14cc7AKC6LfY82BOQqTQ6n
OjdD9lnRe/4GqcEHnwBlPqcN133atsrNYKAVWxrMTMWlkDpaN8hvMuAfnOWPtX1oB3s7fvzvF+o4
O/EqMmlP2MPLr/Av25aHeTVgnw8H1YNLu+WXO4TDGFfK2XdL5YOK7/t1xrH1E8aVSVOuOE7EWM1J
WzWybL8QDjhWbn+ik5aaqKliognRESu6reZTlSVnBXlBJp3uHtHSA+ug2nuszCM7NVngNIjISkpu
llzrWTVIzdDLpG1JnGmxT8BpEx5i1DoULbZSI5wB1Ux7WaQw3ehjJZ8qBCleTO2cBBb6Hew4+H5u
nkustl2Vl7AMHIhM5YN13n5Lh9G1WVng0FUlFy1gFFeIAEubXAfhAuDM/lFPP8TrcOHclGXhvOml
vjVsj7tySey610+5qIaGOVTXAREru5/ji47UyKnftwM1ZkGVKx9FP6PKb+r1acMubdHkDNGkK/U5
PphsCJXdG5Vw7LVXMFkYZgmcG60c+7eYJB9MPjaNTh4NJvHv9b639gkChtyymTI529cgl4rXvF3l
aqi4SVGfTaxJ9RSPikABJCCUYv9OVSAkNxXfxpTai9eZ5COEKSef/pHq6dyLJMcPBKn/McId0QO6
Ck/QLCoHOdIrgWCj9kP1KZB8e5wr7LPfeq3pJYD9krgaffqfVCcjnaQquVS3qih08ofF/1IL35F8
e2SKWUU3KJVrlbzvHb44PTzrnzF9qLPrLf6DwjW6HTFfhRpl1n/G5aC+s7hY/3vuJTQY8SvMKxx+
HE9UZrCpuElu+hB1tX7dBfTwXuM2YH7mggU26mE+1Rk/awV2T0tl4xSBZDHxr05bhrAC6y1y80J0
5yqbqtwLcmIlFJ5U4UcTcLKtvMq0WdaV8HixS9BW04Ed8W9Gld5Yub3cJBcqu2GBFxUPYwUjhZFx
oQKGe2qzcXJO/9U7vPY6kjmANd3/+PTT5SwbWQRRfJHdHOnYxYDkUKrAtninZtw1AL0Uvwrn83w8
vw/dGYA/8aIvLUIDfD8caF6Y+3iEY4td4p6tmmULGMa5ulc3k9UlEdjXFypI9hCcInYtuhSSrmwR
qoJFS8bes2lgy8RxGC1YpSNzy28wjmZeQLCah3taIli81DOV+hd3ZkxNdLHqXincJ3TadIN0bB3x
8m9WQhUAPAUUR1HKzGYrt1Bi94lVumeysZrBbXhRLgKgLp1Yyf2JMmH1xrHqRQtWP5vVlUafmYDO
ytxxvw98hoBYJDEoLAzdnEM8xC7H+/uBblgOiQzxB6PLTE39AjjTkHB1Z2WVV7PFRlyWjio3EfXE
Lsl5laliYvKmJ6CMLBAf9GZIN6bzJl+CRjeaMhT7Dl0zGuEq21FF6YXR+gMbulZ6sWXStDcxNxYh
esMSoUUJo4Le+qc+PejrqlTNVXJe5Sb9///+W3FDP12b0Zg5G5QU0RkokBDvm6nNX1zoouTywUwB
FuP41+lpxPI3lf/mfzgyys5xzTHJj1U24okqospypDCxZnBkb0YWKYy+usHtz0yVfw8yBqBIAZoQ
+FLnqjK5uVmWDZAyWN8IkR/7ClfqRWpeDCdGvSiKyssj/RfPEPj2PVyQGyQL+JILNSsnQTRSL83G
8+YZ80GuTv+rKFK3dGru2YalFrlYm2tbnLVUt2H7RSKa7qRJT6W3qCSzpIlEwvukAp5jCqfp39/t
cYHtjbv9CMl0nA31utZ7T2DbXWKBcwU8AJO8FiKy5fl0BUgRd3bIwfqnPHQkPd+Gq4/lX8eGU5Mc
SCW/ls4WBPxkez7LeeFD4mA6QXoAOKfczJi+EvXXM9QgmFCC4cf6nbMiV5pfXfcEFhe6/uKVcx+M
2oZjdX1n81GwBPsCS3Be3QGZ4NVz2lLvUKy2F3qgMo6lw7SieLl/AsLGS3HKEpY1VtkfVclz6uBO
jZfaU9XIJIe5GvAsEfprBYTP80CqRMZzgVQknZPO1ODSxPNQmNQdr/pPCPlRG81Y/Irm63jJf9a4
tnsxZB0O7B1rHZc2gdH9pkCRkoNbMbfbP+yhI25zRefEQmxyqs14AmRJrxqMkHcAkJNtSaDtJdxz
v8oG/j7kNXebCK2sVDb1//b0tzkcVEm3KniAUUsXWKv/vO70OtcfOkf/lZAR6TxLeuE+QM8iyMxe
Ytz6GzTiEJHLRq/zfHEIqDUwHmqbOAT16QyGvAIY5+hyOwRId8PfMGz3MyHQDz+GUGVwaoXWt3jl
LSNQIF2Bdy+DKwSNkYyUG2TMXe0+OHEep2mnyi3HF2JkEZHyckf1OKF1QakJA+6aGKJkHwInA4R5
cN7gzhq5tHWhqkHnlwgVVmKQx63Hn2gncI3Rzw0mP7SuEYfXG7iI1UP+cc+4QtgwtuFTMK35Dfqh
0f6D2YzoEl/rf7bN/8FmVGCIGJiMabkYB4uePAzEAr3zygn6uNfp6sLOkGSc8mWDQyVqaHR1AVpD
M3eII5ubavWl/WXbF+qq8STXAy+JTiF0mWOAGz6NI9dCg9Xagsm2D/rcu5BcakAEczrE8f+tX4Ae
S3QPIDQD6RlmTWJKjGve3PB+z3di1K5imxNj6aP8Gk6EFPcFbngrHmDpjbY+FJD3yVk0sjENuDlk
c/6Q60qUOA/azJbKIrU2NhUv36zbatuKtQUW1kFkT3V+r8f2NsCjEG+MgPIqSChIwHxbVTpG8xH7
gtRyGqvukSYYFbuBUF9orNizXIeXBJp9GSu2U5ThMUNTRWPFtu81pfm9IOeDBdb22Ky0AdKgr1ht
j1VuddPtZe15tOUmqRGuXsn6WPA/Pf02dGIGiJuC3IIExOAEjQ5ZoedeRVJ4c751s2c70Tmuulys
gGej1tChZsoK7Ip2boHeZuaL9nP/lKd/tdMKGIucLQKGQsTLPQOaJcggYFipgNxSpVxbiT65dzoP
DAxMkPHKvkOyo6vmPE3jxpvH+ocLVd4G1iABC70w5aQKQxMMHYxfil5qb9VNqLLAGl8Y+HX0BSBD
EhQOiKogep2rv2ogcKt87GWR99mTALB0bTrCmjC5NEc+VmW0nKmgg/xAwFEAMFFyZSWwKg9cU9yA
htiFQJbgTnFfIXE0X1EOc+S/kzMHiWTiFUCy1Tgo5kswClxbnHJ847lJU7HLSzs6bCdAvsgvzNOP
JOAl4DXRv8fbqyRuHb1ZUF3ELVhA4VuFC13ObAI8cQKC7/SIHx77EsW13p0p0WMSmjFobOJVfn9D
BVwW/iBnIyC3ppU4ByR0ZPm1cTWZWn1J0WwZEn9AcDWE3bXBhuKVpa3tWJRidwo1AetMj3Nu0BK3
mh5ahYK9TQODYjVGV79O7EdsQ1Zh2jsA31e89Dp9C7S6RuMF137v7SuJeO7cFvaWrTaGwYKjZ2Ng
+3y5LqoJfI2ZrjGIWljcIHDFOqRuBCZ044fdfB1s2bIAwJqJJVq32L3UwiHJdpEEGLwFkDKai7x2
5KokOkjaE8VOMQnP7UkxyJ9Q23qbekmWFaepRrGLfKSndogKvhl+JuF4+HkCFoi+PJ1bDvlYW/vY
8hxqW+CEeWuQRKP9Z9okV4psJiqRwCS01UwnH3Q+YgHAgUCMdfSzwTWMk4q8Egg2O+P5rPT2R9tI
okeo8wvQkhZ+L01OKkRDzKe8EvApHfAzBN10Esd+p5wYO+Pu+rXA7iQaohN0snLJRKMXu+9P1IBv
QppiGS0Ujd3sk22OGzYfL6uGAE6xeF3bn/6vBKnAb85ubcBzsSdxeJ3rbM6Wgpr5oxf4wgzCqGBP
IopHf4UtJ+xwQdQnom+wCt+JZFRGaqwKoJS9hi6ZIHGMIOloS95qgoGH/jFPv5pT18wdizrcVKzY
DQexgVCBXdzFQToME2ECxttV6BlCdxJ3ZnsSh1HX3pOXDImoJKpqlwaBuDcAZ2cSjt1JDRZCglKm
dpYvWqYoVMW0XoXKVI++7F8jzA+oASV4BHp6PpzoNA1QpBJVmgV4aAVIti9RqkHvmA4SjxgM7lf9
6c6iR2yjKrnQYFfw0sjy9mmWbazL6CGrGYK0JEDyPZBG8tuaxDHat/zKs09DjKKX4NPfbdK300//
cHiHq/zT/2ZDw8F2YK+OfxCQtCbAY2EMnoBcld2HfhQD2OIFvx+vbHCJ6hgu3TdAkyTHqmAxBoaj
xOsMtmITBMj7Ij1hSGoQu6HX0O1AGpoYa35/WQnoMSlJQKyZDtTgjnsMib6H2oeu7u/XAgFiC/3c
fURGrLsGoMv45TgczDmr0GuQCYCVBWNIMKMaYMgGYGp4Ij5fUtMhkr/CrGYj/PpgM0fc832JVw1I
3dgPs/w2FCaAK375nzpA5H6mql/zq5rFninD/q+bfr/wZM6xOZw2E7VQDBf0Lw7vV0di3whKl6i1
ohTz0aY3TUwLqPWA8fwtJuTtfYdp6cB3b/JmTR//3/Pdawz9V/jd8zFZLc9GreXY2DLP3AKbUwAg
kqjstXJ1zw9BiUC3DY4hFg9I5HTaNrVhRlKCP6YzBKs277+nMWJfnM/TxiocgwJ8OKF0cpCblAhf
jlV6Q2iAJsDpa4F4/KQCkyNPI65td9jSiHtIxKATn5nGngRAlti4QBww95/N5UveCAT5VzqvuNCN
TnVzZvl9XoXK7kvskA/IC9xjSAj7cGgd8S/wUGbg+Y6Bpqanr/BQqGefoB1UTS37OBJZmxZQ0eHg
DIHbYo/crfWUToW3IdpZEhSTLVvd6rIhjJG4g7Utkbt/e65BB5ONf9vkJSXqAQ4WQ22+BH6Dv2x6
jgRAtG2tD/jYd5BAib5TOSYFNHwHiRv8sfmZpTEkiBePgbCjzn8/scihnswwX2WEXTv8Z8sTa3GK
A0I6X2GclWCmaYGJq4lZ7o1AYmahu0ujkJVSvPC5D5nIhINOQ4HjEqRDDOq32sNaPTr5f6qB1FwY
qHuH7vAIiOnU/xvbEmhA9J7qodNu8/l8au+Wgisvz8UUEoSCflaDIxvOEtcLnPSRejeAIPAQRgJC
+85OgLWHJz8sbcryXXv7AsEMATyBVwaKR39kSyVxkTgHkdwA2VAuWGBvtCc5iCwwZanB8+1JtPBd
qXQ6RzFlddElpqrVJc1gNgRm/Pp1errtX+q7pK3SBqCnBPr10gQjeyRAMB9UBvQOD9MlpnBcom7M
pUqcKLTAf9EoywctCRIe/8qUQ0xPaQza0IMfbx1XaoZxbfQKDegYGXrHNKwfCzh0xGcFaBeb2ZpX
KTgef0bVA0lOdYqxX79LDguM/SkwbdMdVxhsRFS9yUgl7SqbsPgf1AjxH6Vvb3DnY5a6LxGi94H7
5NpK8L/3KzRfBMoKWOZP+LyIYynGOa5KUPb6dXVZZolpdD8hVGs4LfYlovCVi+G+BKESWH/RT7XQ
mYVJaPuRgG+1iUmchpp5j7O86Afgq3j9GuQVB4Dy/xHcspt7uZ4xEdFAV/L1JSJOtMV4MLY13gjg
4q6rIkQbSFAk91G9503kGHnsLeyhCOf5TKiJiSbWhJbfht74+Qt2TTQ4X99bNrHu7NhbLptGZ7lw
+3nGOP3FMMXt+Yd/AgAA//8=</cx:binary>
              </cx:geoCache>
            </cx:geography>
          </cx:layoutPr>
          <cx:valueColors>
            <cx:minColor>
              <a:schemeClr val="bg1"/>
            </cx:minColor>
            <cx:maxColor>
              <a:srgbClr val="820000"/>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432318</xdr:colOff>
      <xdr:row>5</xdr:row>
      <xdr:rowOff>30635</xdr:rowOff>
    </xdr:from>
    <xdr:to>
      <xdr:col>22</xdr:col>
      <xdr:colOff>365448</xdr:colOff>
      <xdr:row>16</xdr:row>
      <xdr:rowOff>178837</xdr:rowOff>
    </xdr:to>
    <xdr:graphicFrame macro="">
      <xdr:nvGraphicFramePr>
        <xdr:cNvPr id="5" name="Chart 4">
          <a:extLst>
            <a:ext uri="{FF2B5EF4-FFF2-40B4-BE49-F238E27FC236}">
              <a16:creationId xmlns:a16="http://schemas.microsoft.com/office/drawing/2014/main" id="{0FDC158E-2AB7-4F47-B8AF-8215F595E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502609</xdr:colOff>
      <xdr:row>3</xdr:row>
      <xdr:rowOff>45564</xdr:rowOff>
    </xdr:from>
    <xdr:to>
      <xdr:col>6</xdr:col>
      <xdr:colOff>296869</xdr:colOff>
      <xdr:row>4</xdr:row>
      <xdr:rowOff>167484</xdr:rowOff>
    </xdr:to>
    <xdr:sp macro="" textlink="">
      <xdr:nvSpPr>
        <xdr:cNvPr id="9" name="Rectangle: Rounded Corners 8">
          <a:extLst>
            <a:ext uri="{FF2B5EF4-FFF2-40B4-BE49-F238E27FC236}">
              <a16:creationId xmlns:a16="http://schemas.microsoft.com/office/drawing/2014/main" id="{A20C734F-E9A0-4BAD-9734-5D109C271806}"/>
            </a:ext>
          </a:extLst>
        </xdr:cNvPr>
        <xdr:cNvSpPr/>
      </xdr:nvSpPr>
      <xdr:spPr>
        <a:xfrm>
          <a:off x="2928568" y="605401"/>
          <a:ext cx="1007240" cy="308532"/>
        </a:xfrm>
        <a:prstGeom prst="roundRect">
          <a:avLst/>
        </a:prstGeom>
        <a:solidFill>
          <a:schemeClr val="accent1"/>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400" b="0" cap="none" spc="0">
              <a:ln w="0"/>
              <a:solidFill>
                <a:schemeClr val="bg1"/>
              </a:solidFill>
              <a:effectLst>
                <a:outerShdw blurRad="38100" dist="19050" dir="2700000" algn="tl" rotWithShape="0">
                  <a:schemeClr val="dk1">
                    <a:alpha val="40000"/>
                  </a:schemeClr>
                </a:outerShdw>
              </a:effectLst>
            </a:rPr>
            <a:t>Sales</a:t>
          </a:r>
          <a:r>
            <a:rPr lang="en-US" sz="1100" b="0" cap="none" spc="0">
              <a:ln w="0"/>
              <a:solidFill>
                <a:schemeClr val="bg1"/>
              </a:solidFill>
              <a:effectLst>
                <a:outerShdw blurRad="38100" dist="19050" dir="2700000" algn="tl" rotWithShape="0">
                  <a:schemeClr val="dk1">
                    <a:alpha val="40000"/>
                  </a:schemeClr>
                </a:outerShdw>
              </a:effectLst>
            </a:rPr>
            <a:t> 📈📉</a:t>
          </a:r>
        </a:p>
      </xdr:txBody>
    </xdr:sp>
    <xdr:clientData/>
  </xdr:twoCellAnchor>
  <xdr:twoCellAnchor>
    <xdr:from>
      <xdr:col>15</xdr:col>
      <xdr:colOff>39499</xdr:colOff>
      <xdr:row>3</xdr:row>
      <xdr:rowOff>22860</xdr:rowOff>
    </xdr:from>
    <xdr:to>
      <xdr:col>17</xdr:col>
      <xdr:colOff>341189</xdr:colOff>
      <xdr:row>4</xdr:row>
      <xdr:rowOff>144780</xdr:rowOff>
    </xdr:to>
    <xdr:sp macro="" textlink="">
      <xdr:nvSpPr>
        <xdr:cNvPr id="10" name="Rectangle: Rounded Corners 9">
          <a:extLst>
            <a:ext uri="{FF2B5EF4-FFF2-40B4-BE49-F238E27FC236}">
              <a16:creationId xmlns:a16="http://schemas.microsoft.com/office/drawing/2014/main" id="{AB731648-8A74-4122-84EF-87E117F3E10E}"/>
            </a:ext>
          </a:extLst>
        </xdr:cNvPr>
        <xdr:cNvSpPr/>
      </xdr:nvSpPr>
      <xdr:spPr>
        <a:xfrm>
          <a:off x="9136846" y="582697"/>
          <a:ext cx="1514670" cy="308532"/>
        </a:xfrm>
        <a:prstGeom prst="roundRect">
          <a:avLst/>
        </a:prstGeom>
        <a:solidFill>
          <a:schemeClr val="accent1"/>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400" b="0" cap="none" spc="0">
              <a:ln w="0"/>
              <a:solidFill>
                <a:schemeClr val="bg1"/>
              </a:solidFill>
              <a:effectLst>
                <a:outerShdw blurRad="38100" dist="19050" dir="2700000" algn="tl" rotWithShape="0">
                  <a:schemeClr val="dk1">
                    <a:alpha val="40000"/>
                  </a:schemeClr>
                </a:outerShdw>
              </a:effectLst>
            </a:rPr>
            <a:t>Sales Channel</a:t>
          </a:r>
          <a:r>
            <a:rPr lang="en-US" sz="1100" b="0" cap="none" spc="0">
              <a:ln w="0"/>
              <a:solidFill>
                <a:schemeClr val="bg1"/>
              </a:solidFill>
              <a:effectLst>
                <a:outerShdw blurRad="38100" dist="19050" dir="2700000" algn="tl" rotWithShape="0">
                  <a:schemeClr val="dk1">
                    <a:alpha val="40000"/>
                  </a:schemeClr>
                </a:outerShdw>
              </a:effectLst>
            </a:rPr>
            <a:t> 🛒</a:t>
          </a:r>
        </a:p>
      </xdr:txBody>
    </xdr:sp>
    <xdr:clientData/>
  </xdr:twoCellAnchor>
  <xdr:twoCellAnchor>
    <xdr:from>
      <xdr:col>4</xdr:col>
      <xdr:colOff>479437</xdr:colOff>
      <xdr:row>5</xdr:row>
      <xdr:rowOff>69202</xdr:rowOff>
    </xdr:from>
    <xdr:to>
      <xdr:col>15</xdr:col>
      <xdr:colOff>60337</xdr:colOff>
      <xdr:row>16</xdr:row>
      <xdr:rowOff>130162</xdr:rowOff>
    </xdr:to>
    <xdr:sp macro="" textlink="">
      <xdr:nvSpPr>
        <xdr:cNvPr id="11" name="Rectangle 10">
          <a:extLst>
            <a:ext uri="{FF2B5EF4-FFF2-40B4-BE49-F238E27FC236}">
              <a16:creationId xmlns:a16="http://schemas.microsoft.com/office/drawing/2014/main" id="{035C002A-743B-40A8-9A85-301529C34C1A}"/>
            </a:ext>
          </a:extLst>
        </xdr:cNvPr>
        <xdr:cNvSpPr/>
      </xdr:nvSpPr>
      <xdr:spPr>
        <a:xfrm>
          <a:off x="2905396" y="1002263"/>
          <a:ext cx="6252288" cy="211369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527802</xdr:colOff>
      <xdr:row>6</xdr:row>
      <xdr:rowOff>46031</xdr:rowOff>
    </xdr:from>
    <xdr:to>
      <xdr:col>11</xdr:col>
      <xdr:colOff>142292</xdr:colOff>
      <xdr:row>14</xdr:row>
      <xdr:rowOff>91751</xdr:rowOff>
    </xdr:to>
    <xdr:graphicFrame macro="">
      <xdr:nvGraphicFramePr>
        <xdr:cNvPr id="20" name="Chart 19">
          <a:extLst>
            <a:ext uri="{FF2B5EF4-FFF2-40B4-BE49-F238E27FC236}">
              <a16:creationId xmlns:a16="http://schemas.microsoft.com/office/drawing/2014/main" id="{F7C662DA-A041-4C2D-BE85-3764C5BE2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431386</xdr:colOff>
      <xdr:row>6</xdr:row>
      <xdr:rowOff>60649</xdr:rowOff>
    </xdr:from>
    <xdr:to>
      <xdr:col>14</xdr:col>
      <xdr:colOff>542576</xdr:colOff>
      <xdr:row>15</xdr:row>
      <xdr:rowOff>30169</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B9461CF1-D5F5-4D93-94FB-8273DE027B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527386" y="1157929"/>
              <a:ext cx="2549590" cy="16154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440561</xdr:colOff>
      <xdr:row>17</xdr:row>
      <xdr:rowOff>15396</xdr:rowOff>
    </xdr:from>
    <xdr:to>
      <xdr:col>7</xdr:col>
      <xdr:colOff>181481</xdr:colOff>
      <xdr:row>18</xdr:row>
      <xdr:rowOff>152556</xdr:rowOff>
    </xdr:to>
    <xdr:sp macro="" textlink="">
      <xdr:nvSpPr>
        <xdr:cNvPr id="22" name="Rectangle: Rounded Corners 21">
          <a:extLst>
            <a:ext uri="{FF2B5EF4-FFF2-40B4-BE49-F238E27FC236}">
              <a16:creationId xmlns:a16="http://schemas.microsoft.com/office/drawing/2014/main" id="{EDE14372-FF79-4875-B3F6-2B46A3C0A23C}"/>
            </a:ext>
          </a:extLst>
        </xdr:cNvPr>
        <xdr:cNvSpPr/>
      </xdr:nvSpPr>
      <xdr:spPr>
        <a:xfrm>
          <a:off x="2866520" y="3187804"/>
          <a:ext cx="1560390" cy="323772"/>
        </a:xfrm>
        <a:prstGeom prst="roundRect">
          <a:avLst/>
        </a:prstGeom>
        <a:solidFill>
          <a:schemeClr val="accent1"/>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400" b="0" cap="none" spc="0">
              <a:ln w="0"/>
              <a:solidFill>
                <a:schemeClr val="bg1"/>
              </a:solidFill>
              <a:effectLst>
                <a:outerShdw blurRad="38100" dist="19050" dir="2700000" algn="tl" rotWithShape="0">
                  <a:schemeClr val="dk1">
                    <a:alpha val="40000"/>
                  </a:schemeClr>
                </a:outerShdw>
              </a:effectLst>
            </a:rPr>
            <a:t>Sales Source</a:t>
          </a:r>
          <a:r>
            <a:rPr lang="en-US" sz="1100" b="0" cap="none" spc="0">
              <a:ln w="0"/>
              <a:solidFill>
                <a:schemeClr val="bg1"/>
              </a:solidFill>
              <a:effectLst>
                <a:outerShdw blurRad="38100" dist="19050" dir="2700000" algn="tl" rotWithShape="0">
                  <a:schemeClr val="dk1">
                    <a:alpha val="40000"/>
                  </a:schemeClr>
                </a:outerShdw>
              </a:effectLst>
            </a:rPr>
            <a:t> 🔍</a:t>
          </a:r>
        </a:p>
      </xdr:txBody>
    </xdr:sp>
    <xdr:clientData/>
  </xdr:twoCellAnchor>
  <xdr:twoCellAnchor>
    <xdr:from>
      <xdr:col>16</xdr:col>
      <xdr:colOff>450978</xdr:colOff>
      <xdr:row>19</xdr:row>
      <xdr:rowOff>38878</xdr:rowOff>
    </xdr:from>
    <xdr:to>
      <xdr:col>22</xdr:col>
      <xdr:colOff>396550</xdr:colOff>
      <xdr:row>31</xdr:row>
      <xdr:rowOff>116632</xdr:rowOff>
    </xdr:to>
    <xdr:graphicFrame macro="">
      <xdr:nvGraphicFramePr>
        <xdr:cNvPr id="27" name="Chart 26">
          <a:extLst>
            <a:ext uri="{FF2B5EF4-FFF2-40B4-BE49-F238E27FC236}">
              <a16:creationId xmlns:a16="http://schemas.microsoft.com/office/drawing/2014/main" id="{61B732ED-9D39-4F3B-9D55-B6F33C9F5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147735</xdr:colOff>
      <xdr:row>17</xdr:row>
      <xdr:rowOff>31102</xdr:rowOff>
    </xdr:from>
    <xdr:to>
      <xdr:col>19</xdr:col>
      <xdr:colOff>163287</xdr:colOff>
      <xdr:row>19</xdr:row>
      <xdr:rowOff>7774</xdr:rowOff>
    </xdr:to>
    <xdr:sp macro="" textlink="">
      <xdr:nvSpPr>
        <xdr:cNvPr id="28" name="Rectangle: Rounded Corners 27">
          <a:extLst>
            <a:ext uri="{FF2B5EF4-FFF2-40B4-BE49-F238E27FC236}">
              <a16:creationId xmlns:a16="http://schemas.microsoft.com/office/drawing/2014/main" id="{38F3260F-1F37-463F-8982-6719B096CF0B}"/>
            </a:ext>
          </a:extLst>
        </xdr:cNvPr>
        <xdr:cNvSpPr/>
      </xdr:nvSpPr>
      <xdr:spPr>
        <a:xfrm>
          <a:off x="9245082" y="3203510"/>
          <a:ext cx="2441511" cy="349897"/>
        </a:xfrm>
        <a:prstGeom prst="roundRect">
          <a:avLst/>
        </a:prstGeom>
        <a:solidFill>
          <a:schemeClr val="accent1"/>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400" b="0" cap="none" spc="0">
              <a:ln w="0"/>
              <a:solidFill>
                <a:schemeClr val="bg1"/>
              </a:solidFill>
              <a:effectLst>
                <a:outerShdw blurRad="38100" dist="19050" dir="2700000" algn="tl" rotWithShape="0">
                  <a:schemeClr val="dk1">
                    <a:alpha val="40000"/>
                  </a:schemeClr>
                </a:outerShdw>
              </a:effectLst>
            </a:rPr>
            <a:t>Rep Sales Performance 👩‍💻👨‍💻</a:t>
          </a:r>
          <a:r>
            <a:rPr lang="en-US" sz="1100" b="0" cap="none" spc="0">
              <a:ln w="0"/>
              <a:solidFill>
                <a:schemeClr val="bg1"/>
              </a:solidFill>
              <a:effectLst>
                <a:outerShdw blurRad="38100" dist="19050" dir="2700000" algn="tl" rotWithShape="0">
                  <a:schemeClr val="dk1">
                    <a:alpha val="40000"/>
                  </a:schemeClr>
                </a:outerShdw>
              </a:effectLst>
            </a:rPr>
            <a:t> </a:t>
          </a:r>
        </a:p>
      </xdr:txBody>
    </xdr:sp>
    <xdr:clientData/>
  </xdr:twoCellAnchor>
  <xdr:twoCellAnchor>
    <xdr:from>
      <xdr:col>4</xdr:col>
      <xdr:colOff>520959</xdr:colOff>
      <xdr:row>19</xdr:row>
      <xdr:rowOff>62204</xdr:rowOff>
    </xdr:from>
    <xdr:to>
      <xdr:col>15</xdr:col>
      <xdr:colOff>116633</xdr:colOff>
      <xdr:row>31</xdr:row>
      <xdr:rowOff>124408</xdr:rowOff>
    </xdr:to>
    <xdr:graphicFrame macro="">
      <xdr:nvGraphicFramePr>
        <xdr:cNvPr id="12" name="Chart 11">
          <a:extLst>
            <a:ext uri="{FF2B5EF4-FFF2-40B4-BE49-F238E27FC236}">
              <a16:creationId xmlns:a16="http://schemas.microsoft.com/office/drawing/2014/main" id="{51EEB2A8-0F28-46AA-86D2-F31EE72B0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145556</xdr:colOff>
      <xdr:row>3</xdr:row>
      <xdr:rowOff>91753</xdr:rowOff>
    </xdr:from>
    <xdr:to>
      <xdr:col>2</xdr:col>
      <xdr:colOff>528734</xdr:colOff>
      <xdr:row>13</xdr:row>
      <xdr:rowOff>108859</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A9C3DEEB-6842-44D3-9D85-FDF060184B3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5556" y="651590"/>
              <a:ext cx="1596158" cy="1883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151311</xdr:colOff>
      <xdr:row>14</xdr:row>
      <xdr:rowOff>4201</xdr:rowOff>
    </xdr:from>
    <xdr:to>
      <xdr:col>2</xdr:col>
      <xdr:colOff>528734</xdr:colOff>
      <xdr:row>22</xdr:row>
      <xdr:rowOff>46655</xdr:rowOff>
    </xdr:to>
    <mc:AlternateContent xmlns:mc="http://schemas.openxmlformats.org/markup-compatibility/2006" xmlns:a14="http://schemas.microsoft.com/office/drawing/2010/main">
      <mc:Choice Requires="a14">
        <xdr:graphicFrame macro="">
          <xdr:nvGraphicFramePr>
            <xdr:cNvPr id="6" name="Order_Year">
              <a:extLst>
                <a:ext uri="{FF2B5EF4-FFF2-40B4-BE49-F238E27FC236}">
                  <a16:creationId xmlns:a16="http://schemas.microsoft.com/office/drawing/2014/main" id="{DD1A96C0-DB20-47E1-A5E6-F928B3A35CAD}"/>
                </a:ext>
              </a:extLst>
            </xdr:cNvPr>
            <xdr:cNvGraphicFramePr/>
          </xdr:nvGraphicFramePr>
          <xdr:xfrm>
            <a:off x="0" y="0"/>
            <a:ext cx="0" cy="0"/>
          </xdr:xfrm>
          <a:graphic>
            <a:graphicData uri="http://schemas.microsoft.com/office/drawing/2010/slicer">
              <sle:slicer xmlns:sle="http://schemas.microsoft.com/office/drawing/2010/slicer" name="Order_Year"/>
            </a:graphicData>
          </a:graphic>
        </xdr:graphicFrame>
      </mc:Choice>
      <mc:Fallback xmlns="">
        <xdr:sp macro="" textlink="">
          <xdr:nvSpPr>
            <xdr:cNvPr id="0" name=""/>
            <xdr:cNvSpPr>
              <a:spLocks noTextEdit="1"/>
            </xdr:cNvSpPr>
          </xdr:nvSpPr>
          <xdr:spPr>
            <a:xfrm>
              <a:off x="151311" y="2616772"/>
              <a:ext cx="1590403" cy="1535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125030</xdr:colOff>
      <xdr:row>22</xdr:row>
      <xdr:rowOff>102327</xdr:rowOff>
    </xdr:from>
    <xdr:to>
      <xdr:col>2</xdr:col>
      <xdr:colOff>528733</xdr:colOff>
      <xdr:row>32</xdr:row>
      <xdr:rowOff>108858</xdr:rowOff>
    </xdr:to>
    <mc:AlternateContent xmlns:mc="http://schemas.openxmlformats.org/markup-compatibility/2006" xmlns:a14="http://schemas.microsoft.com/office/drawing/2010/main">
      <mc:Choice Requires="a14">
        <xdr:graphicFrame macro="">
          <xdr:nvGraphicFramePr>
            <xdr:cNvPr id="2" name="Item Type">
              <a:extLst>
                <a:ext uri="{FF2B5EF4-FFF2-40B4-BE49-F238E27FC236}">
                  <a16:creationId xmlns:a16="http://schemas.microsoft.com/office/drawing/2014/main" id="{9999B62D-BD6C-4E5A-B408-80BC96A263E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25030" y="4207796"/>
              <a:ext cx="1616683" cy="1872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qeeb Aftab Butt" refreshedDate="44719.753495370373" createdVersion="6" refreshedVersion="6" minRefreshableVersion="3" recordCount="1000" xr:uid="{7F53A92A-86E0-4EBC-9B66-2E4E8C81B8B0}">
  <cacheSource type="worksheet">
    <worksheetSource name="Table1"/>
  </cacheSource>
  <cacheFields count="19">
    <cacheField name="Region" numFmtId="0">
      <sharedItems count="7">
        <s v="Europe"/>
        <s v="Sub-Saharan Africa"/>
        <s v="Asia"/>
        <s v="Middle East and North Africa"/>
        <s v="Central America and the Caribbean"/>
        <s v="Australia and Oceania"/>
        <s v="North America"/>
      </sharedItems>
    </cacheField>
    <cacheField name="Country" numFmtId="0">
      <sharedItems count="185">
        <s v="San Marino"/>
        <s v="Cape Verde"/>
        <s v="Liberia"/>
        <s v="Benin"/>
        <s v="Mongolia"/>
        <s v="Netherlands"/>
        <s v="Tunisia "/>
        <s v="Mozambique"/>
        <s v="Russia"/>
        <s v="Seychelles "/>
        <s v="Finland"/>
        <s v="Kyrgyzstan"/>
        <s v="Sudan"/>
        <s v="Rwanda"/>
        <s v="Senegal"/>
        <s v="Libya"/>
        <s v="Lesotho"/>
        <s v="Guatemala"/>
        <s v="Uganda"/>
        <s v="France"/>
        <s v="Philippines"/>
        <s v="Madagascar"/>
        <s v="Republic of the Congo"/>
        <s v="Oman"/>
        <s v="Albania"/>
        <s v="El Salvador"/>
        <s v="Nepal"/>
        <s v="South Sudan"/>
        <s v="Turkey"/>
        <s v="Denmark"/>
        <s v="Lithuania"/>
        <s v="Switzerland"/>
        <s v="Moldova "/>
        <s v="Croatia"/>
        <s v="Afghanistan"/>
        <s v="Vietnam"/>
        <s v="Georgia"/>
        <s v="Zambia"/>
        <s v="Niger"/>
        <s v="Poland"/>
        <s v="Saint Vincent and the Grenadines"/>
        <s v="North Korea"/>
        <s v="Armenia"/>
        <s v="Andorra"/>
        <s v="South Korea"/>
        <s v="Tuvalu"/>
        <s v="Mali"/>
        <s v="Vanuatu"/>
        <s v="Saint Lucia"/>
        <s v="Pakistan"/>
        <s v="Angola"/>
        <s v="Marshall Islands"/>
        <s v="Greenland"/>
        <s v="Bulgaria"/>
        <s v="South Africa"/>
        <s v="Tajikistan"/>
        <s v="Bahrain"/>
        <s v="Dominican Republic"/>
        <s v="Ethiopia"/>
        <s v="Malaysia"/>
        <s v="Zimbabwe"/>
        <s v="Belgium"/>
        <s v="Kenya"/>
        <s v="East Timor"/>
        <s v="Romania"/>
        <s v="Iraq"/>
        <s v="Democratic Republic of the Congo"/>
        <s v="Tonga"/>
        <s v="Jamaica"/>
        <s v="Jordan"/>
        <s v="Maldives"/>
        <s v="Czech Republic"/>
        <s v="Chad"/>
        <s v="Trinidad and Tobago"/>
        <s v="Nauru"/>
        <s v="Nicaragua"/>
        <s v="Sierra Leone"/>
        <s v="Spain"/>
        <s v="Iran"/>
        <s v="Myanmar"/>
        <s v="India"/>
        <s v="Macedonia"/>
        <s v="Federated States of Micronesia"/>
        <s v="Iceland"/>
        <s v="Bosnia and Herzegovina"/>
        <s v="Morocco"/>
        <s v="Cambodia"/>
        <s v="Estonia"/>
        <s v="Syria"/>
        <s v="Israel"/>
        <s v="United States of America"/>
        <s v="Serbia"/>
        <s v="Burundi"/>
        <s v="Barbados"/>
        <s v="Cameroon"/>
        <s v="Canada"/>
        <s v="China"/>
        <s v="Nigeria"/>
        <s v="Turkmenistan"/>
        <s v="Fiji"/>
        <s v="Hungary"/>
        <s v="Namibia"/>
        <s v="Brunei"/>
        <s v="Norway"/>
        <s v="Laos"/>
        <s v="Grenada"/>
        <s v="Japan"/>
        <s v="Samoa "/>
        <s v="Egypt"/>
        <s v="Saint Kitts and Nevis "/>
        <s v="Palau"/>
        <s v="Swaziland"/>
        <s v="Monaco"/>
        <s v="Ireland"/>
        <s v="Somalia"/>
        <s v="Qatar"/>
        <s v="Belarus"/>
        <s v="Luxembourg"/>
        <s v="Montenegro"/>
        <s v="Malawi"/>
        <s v="Thailand"/>
        <s v="Haiti"/>
        <s v="Germany"/>
        <s v="Panama"/>
        <s v="Singapore"/>
        <s v="Equatorial Guinea"/>
        <s v="Cyprus"/>
        <s v="Greece"/>
        <s v="Honduras"/>
        <s v="Guinea"/>
        <s v="Cuba"/>
        <s v="United Kingdom"/>
        <s v="Lebanon"/>
        <s v="United Arab Emirates"/>
        <s v="Dominica"/>
        <s v="The Bahamas"/>
        <s v="Eritrea"/>
        <s v="Azerbaijan"/>
        <s v="Kazakhstan"/>
        <s v="Comoros"/>
        <s v="Taiwan"/>
        <s v="Italy"/>
        <s v="Burkina Faso"/>
        <s v="Latvia"/>
        <s v="Kiribati"/>
        <s v="Bhutan"/>
        <s v="Bangladesh"/>
        <s v="Portugal"/>
        <s v="Ghana"/>
        <s v="Sweden"/>
        <s v="Solomon Islands"/>
        <s v="Vatican City"/>
        <s v="Uzbekistan"/>
        <s v="Slovenia"/>
        <s v="Austria"/>
        <s v="Mauritania"/>
        <s v="Costa Rica"/>
        <s v="Tanzania"/>
        <s v="Ukraine"/>
        <s v="Guinea-Bissau"/>
        <s v="Cote d'Ivoire"/>
        <s v="Mauritius "/>
        <s v="Sao Tome and Principe"/>
        <s v="Antigua and Barbuda "/>
        <s v="Botswana"/>
        <s v="Indonesia"/>
        <s v="New Zealand"/>
        <s v="Togo"/>
        <s v="Djibouti"/>
        <s v="Sri Lanka"/>
        <s v="Algeria"/>
        <s v="Central African Republic"/>
        <s v="Yemen"/>
        <s v="Saudi Arabia"/>
        <s v="The Gambia"/>
        <s v="Slovakia"/>
        <s v="Kuwait"/>
        <s v="Belize"/>
        <s v="Kosovo"/>
        <s v="Gabon"/>
        <s v="Mexico"/>
        <s v="Australia"/>
        <s v="Liechtenstein"/>
        <s v="Papua New Guinea"/>
        <s v="Malta"/>
      </sharedItems>
    </cacheField>
    <cacheField name="Item Type" numFmtId="0">
      <sharedItems count="12">
        <s v="Fruits"/>
        <s v="Personal Care"/>
        <s v="Beverages"/>
        <s v="Household"/>
        <s v="Meat"/>
        <s v="Vegetables"/>
        <s v="Office Supplies"/>
        <s v="Baby Food"/>
        <s v="Clothes"/>
        <s v="Snacks"/>
        <s v="Cereal"/>
        <s v="Cosmetics"/>
      </sharedItems>
    </cacheField>
    <cacheField name="Rep Name" numFmtId="0">
      <sharedItems count="1000">
        <s v="Samantha Reid"/>
        <s v="Victoria Forsyth"/>
        <s v="Leonard Paterson"/>
        <s v="Angela Welch"/>
        <s v="Molly Blake"/>
        <s v="Anthony Miller"/>
        <s v="Jessica Lyman"/>
        <s v="Christopher Robertson"/>
        <s v="Bernadette Cameron"/>
        <s v="Edward Churchill"/>
        <s v="Jane Knox"/>
        <s v="Jonathan Morrison"/>
        <s v="Adrian Burgess"/>
        <s v="Stephanie Short"/>
        <s v="Blake Hardacre"/>
        <s v="Jan Ellison"/>
        <s v="Jack McGrath"/>
        <s v="Emily Mills"/>
        <s v="Neil Ferguson"/>
        <s v="Maria Sharp"/>
        <s v="Natalie Chapman"/>
        <s v="Ian Chapman"/>
        <s v="Richard Paterson"/>
        <s v="John Rutherford"/>
        <s v="Kylie McDonald"/>
        <s v="Sally Pullman"/>
        <s v="Owen Allan"/>
        <s v="Eric Quinn"/>
        <s v="Rachel Davidson"/>
        <s v="Michael Newman"/>
        <s v="Justin Brown"/>
        <s v="Molly Forsyth"/>
        <s v="Melanie Nash"/>
        <s v="Victoria Hart"/>
        <s v="Emily Hudson"/>
        <s v="Gavin Oliver"/>
        <s v="Maria Mills"/>
        <s v="Victor Howard"/>
        <s v="Gavin Glover"/>
        <s v="Dominic Ferguson"/>
        <s v="Julian Parr"/>
        <s v="Lauren Ross"/>
        <s v="William Greene"/>
        <s v="Mary Manning"/>
        <s v="Joan Wright"/>
        <s v="Luke Wright"/>
        <s v="Charles Smith"/>
        <s v="Joseph Oliver"/>
        <s v="Gavin Blake"/>
        <s v="Sebastian Marshall"/>
        <s v="Christopher Harris"/>
        <s v="Victor Wright"/>
        <s v="Owen Tucker"/>
        <s v="Sean Johnston"/>
        <s v="Diane Buckland"/>
        <s v="Jessica Poole"/>
        <s v="Ella Mackenzie"/>
        <s v="David Nash"/>
        <s v="Benjamin Parsons"/>
        <s v="Tracey Kerr"/>
        <s v="Sophie Hill"/>
        <s v="Nicholas Martin"/>
        <s v="Edward Clarkson"/>
        <s v="Oliver Clark"/>
        <s v="Andrew Edmunds"/>
        <s v="Richard Howard"/>
        <s v="Julian Underwood"/>
        <s v="Jason Dyer"/>
        <s v="Jason Howard"/>
        <s v="Carol Hodges"/>
        <s v="Una Watson"/>
        <s v="Sue James"/>
        <s v="Julian Duncan"/>
        <s v="Andrea Sharp"/>
        <s v="Sarah Ross"/>
        <s v="Oliver Walsh"/>
        <s v="Andrea Bond"/>
        <s v="Piers Sutherland"/>
        <s v="Diane Arnold"/>
        <s v="Diana Bond"/>
        <s v="Olivia Churchill"/>
        <s v="Stewart Oliver"/>
        <s v="Madeleine Payne"/>
        <s v="Adam Peters"/>
        <s v="Cameron Harris"/>
        <s v="Tracey Churchill"/>
        <s v="Katherine Scott"/>
        <s v="Gordon North"/>
        <s v="Deirdre Kelly"/>
        <s v="Dan Brown"/>
        <s v="Tracey Wilkins"/>
        <s v="Robert Churchill"/>
        <s v="Ruth Rampling"/>
        <s v="Stewart Blake"/>
        <s v="Warren Short"/>
        <s v="Edward Lyman"/>
        <s v="Donna Ince"/>
        <s v="Jan Mathis"/>
        <s v="Adrian Roberts"/>
        <s v="Colin Hart"/>
        <s v="Anna Cornish"/>
        <s v="Natalie Mills"/>
        <s v="Stephanie Brown"/>
        <s v="Edward Hardacre"/>
        <s v="Heather Springer"/>
        <s v="Tim Blake"/>
        <s v="Ryan North"/>
        <s v="Gavin Gill"/>
        <s v="Faith Paterson"/>
        <s v="Jack Simpson"/>
        <s v="Julia Sutherland"/>
        <s v="Eric Nash"/>
        <s v="Alan Wallace"/>
        <s v="Phil Sharp"/>
        <s v="Katherine Hill"/>
        <s v="Jack MacLeod"/>
        <s v="Victoria Bell"/>
        <s v="Bernadette Dickens"/>
        <s v="Charles Rees"/>
        <s v="Christian Turner"/>
        <s v="Christopher Parr"/>
        <s v="Edward King"/>
        <s v="Christian Greene"/>
        <s v="Alexander Langdon"/>
        <s v="Alexander Mackenzie"/>
        <s v="Joan Rutherford"/>
        <s v="Amelia Payne"/>
        <s v="Isaac MacDonald"/>
        <s v="Thomas Mathis"/>
        <s v="Piers Dickens"/>
        <s v="Brandon Peake"/>
        <s v="Christian Wallace"/>
        <s v="Lucas Duncan"/>
        <s v="Amanda Reid"/>
        <s v="Jason Clark"/>
        <s v="Lily Allan"/>
        <s v="Julian Hughes"/>
        <s v="Diane Rutherford"/>
        <s v="Emily Lambert"/>
        <s v="Stephen Wilkins"/>
        <s v="Jan Vaughan"/>
        <s v="Harry White"/>
        <s v="Christian Lee"/>
        <s v="Amy Alsop"/>
        <s v="Hannah Lambert"/>
        <s v="Tim Peters"/>
        <s v="Boris Murray"/>
        <s v="Paul Graham"/>
        <s v="Paul Mitchell"/>
        <s v="Sophie Berry"/>
        <s v="Chloe Forsyth"/>
        <s v="Julian May"/>
        <s v="Deirdre Jackson"/>
        <s v="Victor Reid"/>
        <s v="Pippa Kelly"/>
        <s v="Gavin Randall"/>
        <s v="Faith Thomson"/>
        <s v="Olivia Bower"/>
        <s v="Zoe Walsh"/>
        <s v="John Harris"/>
        <s v="Caroline Sanderson"/>
        <s v="Connor Metcalfe"/>
        <s v="Colin Slater"/>
        <s v="Ella Hemmings"/>
        <s v="Angela Henderson"/>
        <s v="Jan May"/>
        <s v="Carolyn Reid"/>
        <s v="Katherine Bower"/>
        <s v="Jack Lee"/>
        <s v="Max Lyman"/>
        <s v="Penelope Rampling"/>
        <s v="Rose Poole"/>
        <s v="Lisa North"/>
        <s v="Gabrielle Harris"/>
        <s v="Dylan Newman"/>
        <s v="Oliver Nash"/>
        <s v="Diana Howard"/>
        <s v="Anna Knox"/>
        <s v="Julian Ogden"/>
        <s v="Lillian Henderson"/>
        <s v="Michelle Hudson"/>
        <s v="Steven King"/>
        <s v="Heather Davies"/>
        <s v="Jan Tucker"/>
        <s v="Sue Glover"/>
        <s v="Steven Wright"/>
        <s v="Donna Campbell"/>
        <s v="Joanne Allan"/>
        <s v="Ian Parsons"/>
        <s v="Jonathan Murray"/>
        <s v="Fiona Ball"/>
        <s v="Alexandra Clarkson"/>
        <s v="Olivia Black"/>
        <s v="Sean Stewart"/>
        <s v="Alison Peters"/>
        <s v="Sally Cornish"/>
        <s v="Katherine Rees"/>
        <s v="Nicola Kerr"/>
        <s v="Oliver Miller"/>
        <s v="Gavin Rampling"/>
        <s v="Natalie Mathis"/>
        <s v="Kimberly Payne"/>
        <s v="Zoe Dowd"/>
        <s v="Heather Rampling"/>
        <s v="Lauren Ince"/>
        <s v="Owen Clarkson"/>
        <s v="William Hudson"/>
        <s v="Ruth Mackay"/>
        <s v="Isaac Robertson"/>
        <s v="Stewart Sharp"/>
        <s v="Connor Terry"/>
        <s v="Sally Dyer"/>
        <s v="Rebecca Bond"/>
        <s v="Justin Welch"/>
        <s v="Richard Ellison"/>
        <s v="Edward Poole"/>
        <s v="Joshua Powell"/>
        <s v="Christopher Bell"/>
        <s v="Dylan Peake"/>
        <s v="William Edmunds"/>
        <s v="Jan Dyer"/>
        <s v="Sue Russell"/>
        <s v="Lauren Ogden"/>
        <s v="Oliver Lawrence"/>
        <s v="Trevor Short"/>
        <s v="Sarah MacDonald"/>
        <s v="Tim Duncan"/>
        <s v="Amy Sharp"/>
        <s v="Elizabeth Stewart"/>
        <s v="Amelia Smith"/>
        <s v="Rachel McGrath"/>
        <s v="Anthony Paige"/>
        <s v="Phil King"/>
        <s v="Una Henderson"/>
        <s v="Edward Hamilton"/>
        <s v="Ella Short"/>
        <s v="Sebastian Anderson"/>
        <s v="Faith Sanderson"/>
        <s v="Sebastian May"/>
        <s v="Hannah Cornish"/>
        <s v="Katherine Davies"/>
        <s v="Carol Ellison"/>
        <s v="Rachel Underwood"/>
        <s v="Mary Hemmings"/>
        <s v="Sam Anderson"/>
        <s v="Jonathan Mackenzie"/>
        <s v="Lucas Dowd"/>
        <s v="Jasmine Arnold"/>
        <s v="Steven Wilkins"/>
        <s v="Joseph Hardacre"/>
        <s v="Karen Skinner"/>
        <s v="Dylan Manning"/>
        <s v="Donna Hardacre"/>
        <s v="Jonathan Marshall"/>
        <s v="Emily Rampling"/>
        <s v="Carl Young"/>
        <s v="Victoria Ball"/>
        <s v="Alexandra Hill"/>
        <s v="Wanda Roberts"/>
        <s v="Alison Vaughan"/>
        <s v="Anne Jones"/>
        <s v="Gabrielle McDonald"/>
        <s v="Dorothy Ogden"/>
        <s v="Dylan Lyman"/>
        <s v="Emily Chapman"/>
        <s v="Katherine Campbell"/>
        <s v="Keith Hughes"/>
        <s v="Dominic Pullman"/>
        <s v="Una Berry"/>
        <s v="Faith Kerr"/>
        <s v="Carolyn Arnold"/>
        <s v="Boris Simpson"/>
        <s v="Leah Manning"/>
        <s v="Ian Short"/>
        <s v="Jonathan Brown"/>
        <s v="Kevin Hill"/>
        <s v="Connor Black"/>
        <s v="Julian Springer"/>
        <s v="Nicola Young"/>
        <s v="Owen Abraham"/>
        <s v="Michelle Sanderson"/>
        <s v="Brandon Anderson"/>
        <s v="Owen Vance"/>
        <s v="Gordon Hughes"/>
        <s v="Jane Clarkson"/>
        <s v="Simon Paterson"/>
        <s v="Justin Abraham"/>
        <s v="Simon Ferguson"/>
        <s v="Sally Quinn"/>
        <s v="Julian Mackenzie"/>
        <s v="Jacob Morgan"/>
        <s v="Vanessa Robertson"/>
        <s v="Madeleine Thomson"/>
        <s v="Max Ferguson"/>
        <s v="Jonathan Lee"/>
        <s v="Piers Jackson"/>
        <s v="Rebecca Howard"/>
        <s v="Ian Parr"/>
        <s v="Ian Dowd"/>
        <s v="Melanie Miller"/>
        <s v="Joanne Clarkson"/>
        <s v="Diana Ince"/>
        <s v="Peter Pullman"/>
        <s v="Lily Anderson"/>
        <s v="Thomas Powell"/>
        <s v="Luke Parr"/>
        <s v="Evan Fisher"/>
        <s v="Rebecca Powell"/>
        <s v="Chloe Bond"/>
        <s v="Piers Tucker"/>
        <s v="Jake Davidson"/>
        <s v="Joe Dowd"/>
        <s v="Connor Turner"/>
        <s v="William Glover"/>
        <s v="Owen Slater"/>
        <s v="Emma Walsh"/>
        <s v="Penelope Alsop"/>
        <s v="Julia Forsyth"/>
        <s v="Frank Dickens"/>
        <s v="Edward Powell"/>
        <s v="Alexander Mackay"/>
        <s v="Colin Walker"/>
        <s v="Alan Lambert"/>
        <s v="Isaac Dowd"/>
        <s v="Amelia Vaughan"/>
        <s v="Sean Glover"/>
        <s v="Colin Smith"/>
        <s v="Kylie Wright"/>
        <s v="Wendy Nolan"/>
        <s v="Michelle Murray"/>
        <s v="Emily Sanderson"/>
        <s v="Thomas Nash"/>
        <s v="Karen Clark"/>
        <s v="Rose Ross"/>
        <s v="Adam Ross"/>
        <s v="Ava Jackson"/>
        <s v="Sebastian Ferguson"/>
        <s v="Angela Rees"/>
        <s v="Molly Rees"/>
        <s v="Sebastian Taylor"/>
        <s v="Evan Ross"/>
        <s v="Penelope Tucker"/>
        <s v="Sean Carr"/>
        <s v="Justin Scott"/>
        <s v="Elizabeth Jackson"/>
        <s v="Benjamin Fraser"/>
        <s v="Diane Hodges"/>
        <s v="Lucas Hodges"/>
        <s v="Alan Carr"/>
        <s v="Madeleine Ross"/>
        <s v="Yvonne Russell"/>
        <s v="Stephanie Burgess"/>
        <s v="Penelope Newman"/>
        <s v="Yvonne Taylor"/>
        <s v="Paul Skinner"/>
        <s v="Dorothy Buckland"/>
        <s v="Jacob Langdon"/>
        <s v="Edward Sanderson"/>
        <s v="Liam Wallace"/>
        <s v="Christopher Short"/>
        <s v="Brian Baker"/>
        <s v="Kylie Dyer"/>
        <s v="Bella Simpson"/>
        <s v="Deirdre Edmunds"/>
        <s v="Dylan Anderson"/>
        <s v="Theresa Jackson"/>
        <s v="Simon Thomson"/>
        <s v="Max Cornish"/>
        <s v="Theresa Hemmings"/>
        <s v="Faith Dickens"/>
        <s v="Elizabeth Dickens"/>
        <s v="Isaac Brown"/>
        <s v="Leonard Mitchell"/>
        <s v="Alexander Gibson"/>
        <s v="Carolyn McLean"/>
        <s v="Edward Blake"/>
        <s v="Gabrielle Cameron"/>
        <s v="Amanda Metcalfe"/>
        <s v="Stephen Baker"/>
        <s v="Dan Clark"/>
        <s v="Una Hunter"/>
        <s v="Robert Blake"/>
        <s v="Phil Henderson"/>
        <s v="Nathan Kerr"/>
        <s v="Jonathan Wilkins"/>
        <s v="Ava Scott"/>
        <s v="Mary Newman"/>
        <s v="John Graham"/>
        <s v="Chloe Martin"/>
        <s v="Yvonne Black"/>
        <s v="Luke Hamilton"/>
        <s v="Sophie Black"/>
        <s v="Michael Skinner"/>
        <s v="Amy Marshall"/>
        <s v="Edward Springer"/>
        <s v="Carl Burgess"/>
        <s v="Oliver Nolan"/>
        <s v="Nicholas Lawrence"/>
        <s v="Nicholas Dyer"/>
        <s v="Evan Vaughan"/>
        <s v="Michael Lambert"/>
        <s v="Felicity Arnold"/>
        <s v="Jennifer Morgan"/>
        <s v="Natalie Pullman"/>
        <s v="Neil Welch"/>
        <s v="Luke Harris"/>
        <s v="Jessica Wallace"/>
        <s v="Michael Butler"/>
        <s v="Eric Coleman"/>
        <s v="Julian Simpson"/>
        <s v="Bella Blake"/>
        <s v="Lily Gill"/>
        <s v="Neil Mackay"/>
        <s v="Heather Piper"/>
        <s v="Elizabeth Piper"/>
        <s v="Lucas Newman"/>
        <s v="Carol Peters"/>
        <s v="Kimberly Abraham"/>
        <s v="Kimberly Dickens"/>
        <s v="Justin Vance"/>
        <s v="Amy Arnold"/>
        <s v="Max Sharp"/>
        <s v="Sally Kerr"/>
        <s v="Kevin Springer"/>
        <s v="Deirdre Cameron"/>
        <s v="Keith Welch"/>
        <s v="Brandon Duncan"/>
        <s v="Diana Piper"/>
        <s v="Lillian Abraham"/>
        <s v="Carolyn Edmunds"/>
        <s v="Wanda Ellison"/>
        <s v="Jennifer Reid"/>
        <s v="Claire Clark"/>
        <s v="Audrey Dyer"/>
        <s v="Stephen Underwood"/>
        <s v="Alexandra Allan"/>
        <s v="Jasmine Langdon"/>
        <s v="Jasmine Pullman"/>
        <s v="Michelle Lambert"/>
        <s v="Adrian Graham"/>
        <s v="Justin Ferguson"/>
        <s v="Amanda Forsyth"/>
        <s v="Chloe Skinner"/>
        <s v="Paul Cornish"/>
        <s v="Eric Piper"/>
        <s v="Phil Paige"/>
        <s v="Sam King"/>
        <s v="Cameron Graham"/>
        <s v="Amelia Graham"/>
        <s v="Leonard White"/>
        <s v="Irene May"/>
        <s v="Lauren Skinner"/>
        <s v="Rose Howard"/>
        <s v="Bella Gray"/>
        <s v="Hannah Rutherford"/>
        <s v="Evan Stewart"/>
        <s v="Nicholas Clark"/>
        <s v="Sarah Vance"/>
        <s v="Stephanie Ellison"/>
        <s v="Robert Carr"/>
        <s v="Brandon Allan"/>
        <s v="Megan Vance"/>
        <s v="Katherine Mills"/>
        <s v="Christian Short"/>
        <s v="Boris Anderson"/>
        <s v="Benjamin Pullman"/>
        <s v="Isaac Bower"/>
        <s v="Virginia Hemmings"/>
        <s v="Michelle Slater"/>
        <s v="Adrian Fisher"/>
        <s v="Eric Hughes"/>
        <s v="Gordon Mitchell"/>
        <s v="Nathan McGrath"/>
        <s v="Una Scott"/>
        <s v="Rebecca Metcalfe"/>
        <s v="Molly Jackson"/>
        <s v="Eric Duncan"/>
        <s v="Diana Black"/>
        <s v="Hannah King"/>
        <s v="Michelle Piper"/>
        <s v="Samantha MacLeod"/>
        <s v="Warren Harris"/>
        <s v="Dorothy Marshall"/>
        <s v="David Wilkins"/>
        <s v="Julia Glover"/>
        <s v="Madeleine Dickens"/>
        <s v="Ryan Hughes"/>
        <s v="Victor Robertson"/>
        <s v="Sean Sanderson"/>
        <s v="Olivia Mitchell"/>
        <s v="Rebecca Mackay"/>
        <s v="Emma Duncan"/>
        <s v="Emily Pullman"/>
        <s v="Wanda Walsh"/>
        <s v="Anthony Hudson"/>
        <s v="Amy Slater"/>
        <s v="Dan Terry"/>
        <s v="Theresa Hart"/>
        <s v="Eric Chapman"/>
        <s v="Olivia Gill"/>
        <s v="Bella Jones"/>
        <s v="Katherine Dowd"/>
        <s v="Joe Grant"/>
        <s v="Olivia Rutherford"/>
        <s v="Una Mitchell"/>
        <s v="Tim Gray"/>
        <s v="Kylie Marshall"/>
        <s v="Dan Lee"/>
        <s v="Adam Hunter"/>
        <s v="Lauren Randall"/>
        <s v="Sean Bower"/>
        <s v="Sarah Peake"/>
        <s v="Leah Lambert"/>
        <s v="Benjamin Walker"/>
        <s v="Robert Cameron"/>
        <s v="Amy Hemmings"/>
        <s v="Julia Reid"/>
        <s v="Wanda Graham"/>
        <s v="Alexander Powell"/>
        <s v="Joanne Wallace"/>
        <s v="Jasmine Parsons"/>
        <s v="Joanne Young"/>
        <s v="Trevor Bell"/>
        <s v="Benjamin Taylor"/>
        <s v="Faith Cameron"/>
        <s v="Rachel Lewis"/>
        <s v="Colin Payne"/>
        <s v="Nicholas McLean"/>
        <s v="Stephanie Lewis"/>
        <s v="Trevor Hemmings"/>
        <s v="Alexandra Ince"/>
        <s v="Julia Ferguson"/>
        <s v="Joanne Scott"/>
        <s v="Faith Scott"/>
        <s v="Boris Gibson"/>
        <s v="Eric Oliver"/>
        <s v="Sally Campbell"/>
        <s v="Keith Graham"/>
        <s v="Andrea Poole"/>
        <s v="Sally Gray"/>
        <s v="Lauren Howard"/>
        <s v="Dan King"/>
        <s v="Theresa MacDonald"/>
        <s v="Peter Mackay"/>
        <s v="Stephen Mackay"/>
        <s v="Una Murray"/>
        <s v="Tracey Newman"/>
        <s v="Gavin Stewart"/>
        <s v="Leonard McGrath"/>
        <s v="Anna Churchill"/>
        <s v="Joshua Murray"/>
        <s v="Felicity Lambert"/>
        <s v="Theresa Howard"/>
        <s v="Victor McLean"/>
        <s v="Zoe Pullman"/>
        <s v="Faith Miller"/>
        <s v="Keith Metcalfe"/>
        <s v="Jake Fisher"/>
        <s v="William Randall"/>
        <s v="Max Johnston"/>
        <s v="John Burgess"/>
        <s v="Sophie Nash"/>
        <s v="Audrey McLean"/>
        <s v="Bella Wright"/>
        <s v="Angela Cornish"/>
        <s v="Isaac Mitchell"/>
        <s v="Robert Davies"/>
        <s v="Mary Peters"/>
        <s v="Neil Payne"/>
        <s v="Abigail Baker"/>
        <s v="Warren Peake"/>
        <s v="Emma May"/>
        <s v="Sarah Young"/>
        <s v="Paul Wallace"/>
        <s v="Maria Rampling"/>
        <s v="Owen Hill"/>
        <s v="Claire Mackay"/>
        <s v="Lauren Bower"/>
        <s v="Sonia Howard"/>
        <s v="Sally Underwood"/>
        <s v="Liam Forsyth"/>
        <s v="Stephen King"/>
        <s v="Melanie Clarkson"/>
        <s v="Hannah Henderson"/>
        <s v="Molly Underwood"/>
        <s v="Sue Ellison"/>
        <s v="James Duncan"/>
        <s v="Diane Quinn"/>
        <s v="David Hart"/>
        <s v="Tracey Lee"/>
        <s v="Rose Fraser"/>
        <s v="Natalie Graham"/>
        <s v="Megan Knox"/>
        <s v="Ava Hodges"/>
        <s v="Lisa Thomson"/>
        <s v="Leonard Skinner"/>
        <s v="Neil Nolan"/>
        <s v="Natalie Bell"/>
        <s v="Fiona Stewart"/>
        <s v="Felicity Payne"/>
        <s v="Mary Sanderson"/>
        <s v="Sonia Greene"/>
        <s v="Joseph Parr"/>
        <s v="Luke Pullman"/>
        <s v="Adrian Mills"/>
        <s v="Gordon Quinn"/>
        <s v="Wanda Clark"/>
        <s v="Warren Jones"/>
        <s v="Diane Powell"/>
        <s v="Kylie Clark"/>
        <s v="Connor Bond"/>
        <s v="Joseph Brown"/>
        <s v="Eric Grant"/>
        <s v="Anna Baker"/>
        <s v="Felicity Hughes"/>
        <s v="Ella Brown"/>
        <s v="Heather Payne"/>
        <s v="Jack Dowd"/>
        <s v="Liam Lee"/>
        <s v="Julia May"/>
        <s v="Diana Parr"/>
        <s v="Joanne Mathis"/>
        <s v="Kylie Nolan"/>
        <s v="Oliver MacDonald"/>
        <s v="Emily Grant"/>
        <s v="Rachel Abraham"/>
        <s v="Katherine Hughes"/>
        <s v="Gordon Jones"/>
        <s v="Julia Kerr"/>
        <s v="Peter McGrath"/>
        <s v="Emma Poole"/>
        <s v="Hannah Jackson"/>
        <s v="Justin Reid"/>
        <s v="Joseph Hamilton"/>
        <s v="Gavin Duncan"/>
        <s v="Cameron Parr"/>
        <s v="Alexander Edmunds"/>
        <s v="Adam Mills"/>
        <s v="Ava Allan"/>
        <s v="Madeleine Roberts"/>
        <s v="Andrea Burgess"/>
        <s v="Rachel Thomson"/>
        <s v="Sam Blake"/>
        <s v="Joshua Vance"/>
        <s v="Joshua Lyman"/>
        <s v="Ian Ellison"/>
        <s v="Madeleine Peters"/>
        <s v="Sean Wright"/>
        <s v="Nicola Blake"/>
        <s v="Jason Ross"/>
        <s v="Joan Parsons"/>
        <s v="Bella May"/>
        <s v="Joshua Alsop"/>
        <s v="Lucas Walsh"/>
        <s v="Fiona Rutherford"/>
        <s v="Grace Roberts"/>
        <s v="Amanda Hunter"/>
        <s v="Adrian Bailey"/>
        <s v="John Blake"/>
        <s v="Wanda Bailey"/>
        <s v="Tracey Davies"/>
        <s v="Dorothy Mills"/>
        <s v="Alexander North"/>
        <s v="Megan Hunter"/>
        <s v="Isaac Piper"/>
        <s v="Neil James"/>
        <s v="Frank Walker"/>
        <s v="Eric Buckland"/>
        <s v="Robert Jones"/>
        <s v="Lillian Roberts"/>
        <s v="Nathan Grant"/>
        <s v="Neil Hodges"/>
        <s v="Kimberly Jones"/>
        <s v="Abigail Ogden"/>
        <s v="Steven Harris"/>
        <s v="Adam Reid"/>
        <s v="Blake Marshall"/>
        <s v="Stephen Coleman"/>
        <s v="Joe Edmunds"/>
        <s v="Richard Ross"/>
        <s v="Fiona Baker"/>
        <s v="Amanda Dickens"/>
        <s v="Ian Murray"/>
        <s v="Max Tucker"/>
        <s v="Connor Sharp"/>
        <s v="Alexander Hodges"/>
        <s v="Rose Paige"/>
        <s v="Stephen Springer"/>
        <s v="Adam Churchill"/>
        <s v="Theresa Campbell"/>
        <s v="Jacob Robertson"/>
        <s v="Claire Langdon"/>
        <s v="Karen Payne"/>
        <s v="Vanessa Randall"/>
        <s v="Madeleine Parsons"/>
        <s v="Rebecca Mackenzie"/>
        <s v="Anthony Welch"/>
        <s v="Liam Knox"/>
        <s v="William Slater"/>
        <s v="Kylie May"/>
        <s v="Dominic Wright"/>
        <s v="Sean Clarkson"/>
        <s v="Gordon Hudson"/>
        <s v="Ian Piper"/>
        <s v="David Ellison"/>
        <s v="Grace Arnold"/>
        <s v="Stewart Henderson"/>
        <s v="Eric Clarkson"/>
        <s v="Gavin Pullman"/>
        <s v="Chloe Vance"/>
        <s v="Connor Hudson"/>
        <s v="Harry James"/>
        <s v="Piers Newman"/>
        <s v="Donna Clarkson"/>
        <s v="Deirdre Arnold"/>
        <s v="William Springer"/>
        <s v="Jennifer Mathis"/>
        <s v="Kimberly MacDonald"/>
        <s v="Alexander Bower"/>
        <s v="Sebastian Abraham"/>
        <s v="Tim Baker"/>
        <s v="Piers Hemmings"/>
        <s v="Angela Butler"/>
        <s v="Max Rutherford"/>
        <s v="Amelia Black"/>
        <s v="Victoria Ogden"/>
        <s v="Rose Graham"/>
        <s v="Richard Bell"/>
        <s v="Edward Forsyth"/>
        <s v="Vanessa Wilkins"/>
        <s v="Anne Hill"/>
        <s v="Deirdre Miller"/>
        <s v="Brandon Mills"/>
        <s v="Pippa Marshall"/>
        <s v="Sam Reid"/>
        <s v="Ruth Taylor"/>
        <s v="Lillian Newman"/>
        <s v="Joseph Anderson"/>
        <s v="Liam Wilkins"/>
        <s v="Evan Walsh"/>
        <s v="Elizabeth Clark"/>
        <s v="Michelle Young"/>
        <s v="Colin Knox"/>
        <s v="Victor North"/>
        <s v="Amanda Robertson"/>
        <s v="Amelia Henderson"/>
        <s v="Andrew Hamilton"/>
        <s v="Vanessa Gill"/>
        <s v="Edward MacDonald"/>
        <s v="Caroline Bond"/>
        <s v="Virginia Churchill"/>
        <s v="Anna Lyman"/>
        <s v="Jasmine Mills"/>
        <s v="Rose Cameron"/>
        <s v="Harry Kelly"/>
        <s v="Stephanie Lyman"/>
        <s v="Lauren Peters"/>
        <s v="Grace Davidson"/>
        <s v="Neil Reid"/>
        <s v="Sonia Butler"/>
        <s v="Amy Glover"/>
        <s v="Nicholas MacDonald"/>
        <s v="Una Underwood"/>
        <s v="Caroline Thomson"/>
        <s v="Emily Wallace"/>
        <s v="Leah Sanderson"/>
        <s v="Pippa Vance"/>
        <s v="Sophie Parsons"/>
        <s v="William Coleman"/>
        <s v="Stewart Forsyth"/>
        <s v="Vanessa Bond"/>
        <s v="Bernadette Baker"/>
        <s v="Steven Dowd"/>
        <s v="Victoria Simpson"/>
        <s v="Alexandra Ogden"/>
        <s v="Kimberly Lyman"/>
        <s v="Stephen Campbell"/>
        <s v="Andrea Wright"/>
        <s v="Bernadette Gibson"/>
        <s v="Molly Hughes"/>
        <s v="Jason Lawrence"/>
        <s v="Brandon Powell"/>
        <s v="Jennifer Lambert"/>
        <s v="Anna Roberts"/>
        <s v="Ella Abraham"/>
        <s v="Charles Howard"/>
        <s v="David Bailey"/>
        <s v="Peter Buckland"/>
        <s v="Wendy Parr"/>
        <s v="Karen Avery"/>
        <s v="Penelope Reid"/>
        <s v="Bernadette Poole"/>
        <s v="Deirdre Marshall"/>
        <s v="Owen Johnston"/>
        <s v="Owen Randall"/>
        <s v="Karen Arnold"/>
        <s v="Andrea Dowd"/>
        <s v="Jack Stewart"/>
        <s v="Lauren Hill"/>
        <s v="Fiona Taylor"/>
        <s v="Adam McGrath"/>
        <s v="Abigail Avery"/>
        <s v="Diane Duncan"/>
        <s v="Jack Walker"/>
        <s v="Nicholas Short"/>
        <s v="Bernadette Nash"/>
        <s v="Kylie Vaughan"/>
        <s v="Paul Walsh"/>
        <s v="Owen Howard"/>
        <s v="Amy Miller"/>
        <s v="Piers Jones"/>
        <s v="Lisa Peters"/>
        <s v="Cameron Powell"/>
        <s v="Rose Jones"/>
        <s v="Alexander Clarkson"/>
        <s v="Theresa Parsons"/>
        <s v="Isaac Scott"/>
        <s v="Dylan Roberts"/>
        <s v="James Arnold"/>
        <s v="Stewart Wallace"/>
        <s v="Carl Vaughan"/>
        <s v="Dan Miller"/>
        <s v="Joanne North"/>
        <s v="Tim Johnston"/>
        <s v="Keith Duncan"/>
        <s v="Robert Welch"/>
        <s v="Natalie Churchill"/>
        <s v="Kevin Duncan"/>
        <s v="Owen Marshall"/>
        <s v="James Churchill"/>
        <s v="Jane Howard"/>
        <s v="Irene Hill"/>
        <s v="Harry Clarkson"/>
        <s v="Donna Simpson"/>
        <s v="John McDonald"/>
        <s v="Adam Lewis"/>
        <s v="Caroline Payne"/>
        <s v="Samantha Brown"/>
        <s v="Bella Forsyth"/>
        <s v="Jacob Lee"/>
        <s v="Madeleine Harris"/>
        <s v="Brandon Arnold"/>
        <s v="Jake Bell"/>
        <s v="Liam Rampling"/>
        <s v="Ella Bell"/>
        <s v="Kevin Wilson"/>
        <s v="Una Smith"/>
        <s v="Andrea Hart"/>
        <s v="Thomas Hill"/>
        <s v="Austin Parsons"/>
        <s v="Richard White"/>
        <s v="Lily Graham"/>
        <s v="William Brown"/>
        <s v="Peter Peake"/>
        <s v="Jason Black"/>
        <s v="Carolyn Parr"/>
        <s v="Tracey Bailey"/>
        <s v="Sean Tucker"/>
        <s v="Stewart Hughes"/>
        <s v="Mary Dickens"/>
        <s v="Bernadette Langdon"/>
        <s v="Dan Kerr"/>
        <s v="Dylan Lambert"/>
        <s v="Wendy Mills"/>
        <s v="Keith Parr"/>
        <s v="Neil Young"/>
        <s v="Nathan Davidson"/>
        <s v="Edward Skinner"/>
        <s v="Emily Lee"/>
        <s v="Owen Burgess"/>
        <s v="Christian Wilson"/>
        <s v="James Mills"/>
        <s v="Theresa Hunter"/>
        <s v="Phil Wright"/>
        <s v="Maria Peters"/>
        <s v="Diana Carr"/>
        <s v="Amelia James"/>
        <s v="Stephen Parr"/>
        <s v="Madeleine Sharp"/>
        <s v="Victoria MacLeod"/>
        <s v="Heather MacDonald"/>
        <s v="Piers MacLeod"/>
        <s v="Max Parr"/>
        <s v="Deirdre Parr"/>
        <s v="Eric Sharp"/>
        <s v="Angela Edmunds"/>
        <s v="Colin Scott"/>
        <s v="Carol Rees"/>
        <s v="Steven Blake"/>
        <s v="Joshua Greene"/>
        <s v="Abigail Anderson"/>
        <s v="Molly Gibson"/>
        <s v="Benjamin Quinn"/>
        <s v="Adam Davidson"/>
        <s v="Paul Peters"/>
        <s v="Wendy Poole"/>
        <s v="Christian White"/>
        <s v="Anna Bower"/>
        <s v="Una Walsh"/>
        <s v="Samantha Clark"/>
        <s v="Colin Greene"/>
        <s v="Mary Morrison"/>
        <s v="Leonard Rees"/>
        <s v="Matt Hudson"/>
        <s v="Lily Peters"/>
        <s v="Faith Sutherland"/>
        <s v="Anna Grant"/>
        <s v="Colin Pullman"/>
        <s v="Andrew Berry"/>
        <s v="Nicola Wilson"/>
        <s v="Joe McGrath"/>
        <s v="Christopher Rampling"/>
        <s v="Leah Avery"/>
        <s v="Molly Parr"/>
        <s v="Amanda Hamilton"/>
        <s v="Sebastian Burgess"/>
        <s v="Olivia Hodges"/>
        <s v="Dan Fraser"/>
        <s v="Adam Clarkson"/>
        <s v="Alison Walker"/>
        <s v="Isaac Grant"/>
        <s v="Sebastian Roberts"/>
        <s v="Jonathan Berry"/>
        <s v="Sonia Johnston"/>
        <s v="Jake Henderson"/>
        <s v="Paul Rutherford"/>
        <s v="Piers Graham"/>
        <s v="Gabrielle Ball"/>
        <s v="Rose Kelly"/>
        <s v="Benjamin Nolan"/>
        <s v="Diane Bond"/>
        <s v="Olivia Randall"/>
        <s v="James Paige"/>
        <s v="Lillian Slater"/>
        <s v="Sebastian Bell"/>
        <s v="Sophie Piper"/>
        <s v="Austin McGrath"/>
        <s v="Wendy Walker"/>
        <s v="Ruth Parsons"/>
        <s v="Ella Hart"/>
        <s v="David Baker"/>
        <s v="Eric Baker"/>
        <s v="Bella Coleman"/>
        <s v="Oliver Welch"/>
        <s v="Liam Paige"/>
        <s v="Sonia Lawrence"/>
        <s v="Chloe Arnold"/>
        <s v="Molly Marshall"/>
        <s v="Irene Vaughan"/>
        <s v="Heather Lyman"/>
        <s v="Tim Miller"/>
        <s v="Alison McLean"/>
        <s v="Angela Gray"/>
        <s v="Adam Hemmings"/>
        <s v="Gabrielle Peters"/>
        <s v="Robert Howard"/>
        <s v="Leah Turner"/>
        <s v="Natalie Mackenzie"/>
        <s v="Emily Watson"/>
        <s v="Isaac Parr"/>
        <s v="Gabrielle Lyman"/>
        <s v="Neil Short"/>
        <s v="Ella Edmunds"/>
        <s v="Stephanie Lambert"/>
        <s v="Anne Randall"/>
        <s v="Donna Lawrence"/>
        <s v="Elizabeth Smith"/>
        <s v="Faith Ross"/>
        <s v="Adam Allan"/>
        <s v="Brandon Jones"/>
        <s v="Jane Arnold"/>
        <s v="Elizabeth Mitchell"/>
        <s v="Lauren Marshall"/>
        <s v="Amy Hudson"/>
        <s v="Michael Pullman"/>
        <s v="Jan Johnston"/>
        <s v="Jennifer Taylor"/>
        <s v="Jonathan Sharp"/>
        <s v="Jake Nolan"/>
        <s v="Samantha Pullman"/>
        <s v="William Johnston"/>
        <s v="Anthony Rampling"/>
        <s v="Rachel Vance"/>
        <s v="Pippa Payne"/>
        <s v="Joan Forsyth"/>
        <s v="Sonia Gray"/>
        <s v="Wendy Scott"/>
        <s v="Austin Carr"/>
        <s v="Simon Rampling"/>
        <s v="Bernadette Hill"/>
        <s v="Victoria Berry"/>
        <s v="Jane Burgess"/>
        <s v="Victor Dyer"/>
        <s v="Kimberly Oliver"/>
        <s v="Simon Kelly"/>
        <s v="Jacob Brown"/>
        <s v="Sophie Roberts"/>
        <s v="Lucas McLean"/>
        <s v="Boris Piper"/>
        <s v="Una Terry"/>
      </sharedItems>
    </cacheField>
    <cacheField name="Sales Channel" numFmtId="0">
      <sharedItems count="2">
        <s v="Offline"/>
        <s v="Online"/>
      </sharedItems>
    </cacheField>
    <cacheField name="Order Priority" numFmtId="0">
      <sharedItems/>
    </cacheField>
    <cacheField name="Order Date" numFmtId="14">
      <sharedItems containsSemiMixedTypes="0" containsNonDate="0" containsDate="1" containsString="0" minDate="2010-01-01T00:00:00" maxDate="2017-07-27T00:00:00" count="841">
        <d v="2015-06-10T00:00:00"/>
        <d v="2016-07-19T00:00:00"/>
        <d v="2010-05-18T00:00:00"/>
        <d v="2014-01-28T00:00:00"/>
        <d v="2013-09-12T00:00:00"/>
        <d v="2016-10-31T00:00:00"/>
        <d v="2014-02-27T00:00:00"/>
        <d v="2012-12-14T00:00:00"/>
        <d v="2016-07-03T00:00:00"/>
        <d v="2013-09-28T00:00:00"/>
        <d v="2010-11-13T00:00:00"/>
        <d v="2012-01-14T00:00:00"/>
        <d v="2012-12-26T00:00:00"/>
        <d v="2013-08-21T00:00:00"/>
        <d v="2011-02-14T00:00:00"/>
        <d v="2016-07-02T00:00:00"/>
        <d v="2015-01-02T00:00:00"/>
        <d v="2010-09-16T00:00:00"/>
        <d v="2014-03-30T00:00:00"/>
        <d v="2010-05-04T00:00:00"/>
        <d v="2016-05-29T00:00:00"/>
        <d v="2013-05-04T00:00:00"/>
        <d v="2017-07-08T00:00:00"/>
        <d v="2012-04-30T00:00:00"/>
        <d v="2010-11-21T00:00:00"/>
        <d v="2011-09-17T00:00:00"/>
        <d v="2016-11-06T00:00:00"/>
        <d v="2014-07-22T00:00:00"/>
        <d v="2011-09-23T00:00:00"/>
        <d v="2011-10-05T00:00:00"/>
        <d v="2015-06-15T00:00:00"/>
        <d v="2016-01-09T00:00:00"/>
        <d v="2013-12-17T00:00:00"/>
        <d v="2011-02-10T00:00:00"/>
        <d v="2010-11-16T00:00:00"/>
        <d v="2016-06-16T00:00:00"/>
        <d v="2012-07-08T00:00:00"/>
        <d v="2017-06-18T00:00:00"/>
        <d v="2012-09-11T00:00:00"/>
        <d v="2015-05-26T00:00:00"/>
        <d v="2015-09-02T00:00:00"/>
        <d v="2011-11-20T00:00:00"/>
        <d v="2015-12-10T00:00:00"/>
        <d v="2017-03-13T00:00:00"/>
        <d v="2011-04-28T00:00:00"/>
        <d v="2013-06-25T00:00:00"/>
        <d v="2010-03-07T00:00:00"/>
        <d v="2013-02-23T00:00:00"/>
        <d v="2013-07-24T00:00:00"/>
        <d v="2015-11-08T00:00:00"/>
        <d v="2012-03-01T00:00:00"/>
        <d v="2011-01-29T00:00:00"/>
        <d v="2014-10-23T00:00:00"/>
        <d v="2011-01-08T00:00:00"/>
        <d v="2011-01-02T00:00:00"/>
        <d v="2012-01-31T00:00:00"/>
        <d v="2010-03-23T00:00:00"/>
        <d v="2015-02-10T00:00:00"/>
        <d v="2011-03-02T00:00:00"/>
        <d v="2012-07-07T00:00:00"/>
        <d v="2017-03-14T00:00:00"/>
        <d v="2013-12-09T00:00:00"/>
        <d v="2013-02-15T00:00:00"/>
        <d v="2014-10-08T00:00:00"/>
        <d v="2015-05-13T00:00:00"/>
        <d v="2015-12-18T00:00:00"/>
        <d v="2017-07-23T00:00:00"/>
        <d v="2014-06-11T00:00:00"/>
        <d v="2015-06-09T00:00:00"/>
        <d v="2012-03-17T00:00:00"/>
        <d v="2012-05-11T00:00:00"/>
        <d v="2014-10-05T00:00:00"/>
        <d v="2013-12-18T00:00:00"/>
        <d v="2016-11-26T00:00:00"/>
        <d v="2016-10-21T00:00:00"/>
        <d v="2013-04-22T00:00:00"/>
        <d v="2011-09-13T00:00:00"/>
        <d v="2012-04-09T00:00:00"/>
        <d v="2013-08-22T00:00:00"/>
        <d v="2014-12-04T00:00:00"/>
        <d v="2017-04-15T00:00:00"/>
        <d v="2016-01-28T00:00:00"/>
        <d v="2011-05-20T00:00:00"/>
        <d v="2016-10-17T00:00:00"/>
        <d v="2010-01-06T00:00:00"/>
        <d v="2017-05-15T00:00:00"/>
        <d v="2013-06-28T00:00:00"/>
        <d v="2011-11-12T00:00:00"/>
        <d v="2016-05-31T00:00:00"/>
        <d v="2016-08-09T00:00:00"/>
        <d v="2013-09-24T00:00:00"/>
        <d v="2011-10-25T00:00:00"/>
        <d v="2014-09-11T00:00:00"/>
        <d v="2010-02-22T00:00:00"/>
        <d v="2014-08-30T00:00:00"/>
        <d v="2012-04-23T00:00:00"/>
        <d v="2013-04-18T00:00:00"/>
        <d v="2013-10-19T00:00:00"/>
        <d v="2013-12-26T00:00:00"/>
        <d v="2014-02-16T00:00:00"/>
        <d v="2012-09-28T00:00:00"/>
        <d v="2011-05-02T00:00:00"/>
        <d v="2014-12-11T00:00:00"/>
        <d v="2011-09-20T00:00:00"/>
        <d v="2010-07-29T00:00:00"/>
        <d v="2011-08-07T00:00:00"/>
        <d v="2012-09-03T00:00:00"/>
        <d v="2012-03-07T00:00:00"/>
        <d v="2013-05-17T00:00:00"/>
        <d v="2010-10-19T00:00:00"/>
        <d v="2010-11-05T00:00:00"/>
        <d v="2015-11-20T00:00:00"/>
        <d v="2013-03-02T00:00:00"/>
        <d v="2011-08-16T00:00:00"/>
        <d v="2010-07-26T00:00:00"/>
        <d v="2010-04-03T00:00:00"/>
        <d v="2014-12-16T00:00:00"/>
        <d v="2011-04-18T00:00:00"/>
        <d v="2010-06-09T00:00:00"/>
        <d v="2012-10-02T00:00:00"/>
        <d v="2012-01-02T00:00:00"/>
        <d v="2011-01-01T00:00:00"/>
        <d v="2010-07-19T00:00:00"/>
        <d v="2011-08-01T00:00:00"/>
        <d v="2012-05-13T00:00:00"/>
        <d v="2013-07-13T00:00:00"/>
        <d v="2014-02-10T00:00:00"/>
        <d v="2017-02-28T00:00:00"/>
        <d v="2016-02-27T00:00:00"/>
        <d v="2010-11-01T00:00:00"/>
        <d v="2011-12-08T00:00:00"/>
        <d v="2013-09-21T00:00:00"/>
        <d v="2011-12-15T00:00:00"/>
        <d v="2014-05-07T00:00:00"/>
        <d v="2011-10-28T00:00:00"/>
        <d v="2012-06-25T00:00:00"/>
        <d v="2013-07-16T00:00:00"/>
        <d v="2016-04-16T00:00:00"/>
        <d v="2014-04-26T00:00:00"/>
        <d v="2014-08-24T00:00:00"/>
        <d v="2011-09-22T00:00:00"/>
        <d v="2017-06-01T00:00:00"/>
        <d v="2015-12-12T00:00:00"/>
        <d v="2011-02-21T00:00:00"/>
        <d v="2014-09-24T00:00:00"/>
        <d v="2011-11-18T00:00:00"/>
        <d v="2013-08-16T00:00:00"/>
        <d v="2015-04-18T00:00:00"/>
        <d v="2010-12-26T00:00:00"/>
        <d v="2016-11-24T00:00:00"/>
        <d v="2012-07-27T00:00:00"/>
        <d v="2016-12-17T00:00:00"/>
        <d v="2014-05-25T00:00:00"/>
        <d v="2013-01-07T00:00:00"/>
        <d v="2012-03-16T00:00:00"/>
        <d v="2010-06-16T00:00:00"/>
        <d v="2013-03-22T00:00:00"/>
        <d v="2013-06-23T00:00:00"/>
        <d v="2016-01-06T00:00:00"/>
        <d v="2012-08-14T00:00:00"/>
        <d v="2015-07-22T00:00:00"/>
        <d v="2010-11-18T00:00:00"/>
        <d v="2016-02-21T00:00:00"/>
        <d v="2010-06-29T00:00:00"/>
        <d v="2015-08-26T00:00:00"/>
        <d v="2013-05-10T00:00:00"/>
        <d v="2013-01-24T00:00:00"/>
        <d v="2012-01-27T00:00:00"/>
        <d v="2011-02-03T00:00:00"/>
        <d v="2014-07-08T00:00:00"/>
        <d v="2012-12-27T00:00:00"/>
        <d v="2015-08-03T00:00:00"/>
        <d v="2012-04-12T00:00:00"/>
        <d v="2010-05-24T00:00:00"/>
        <d v="2015-06-25T00:00:00"/>
        <d v="2016-08-30T00:00:00"/>
        <d v="2012-12-08T00:00:00"/>
        <d v="2016-12-10T00:00:00"/>
        <d v="2017-02-18T00:00:00"/>
        <d v="2011-08-03T00:00:00"/>
        <d v="2011-09-04T00:00:00"/>
        <d v="2012-10-03T00:00:00"/>
        <d v="2012-11-06T00:00:00"/>
        <d v="2016-04-19T00:00:00"/>
        <d v="2011-03-20T00:00:00"/>
        <d v="2012-09-26T00:00:00"/>
        <d v="2012-01-28T00:00:00"/>
        <d v="2014-10-14T00:00:00"/>
        <d v="2012-10-18T00:00:00"/>
        <d v="2015-06-24T00:00:00"/>
        <d v="2016-09-21T00:00:00"/>
        <d v="2012-03-04T00:00:00"/>
        <d v="2016-09-14T00:00:00"/>
        <d v="2013-04-21T00:00:00"/>
        <d v="2011-02-01T00:00:00"/>
        <d v="2010-06-12T00:00:00"/>
        <d v="2016-05-22T00:00:00"/>
        <d v="2011-02-04T00:00:00"/>
        <d v="2014-12-06T00:00:00"/>
        <d v="2010-02-12T00:00:00"/>
        <d v="2016-07-15T00:00:00"/>
        <d v="2010-06-01T00:00:00"/>
        <d v="2010-01-13T00:00:00"/>
        <d v="2013-04-16T00:00:00"/>
        <d v="2012-10-28T00:00:00"/>
        <d v="2015-08-31T00:00:00"/>
        <d v="2014-07-13T00:00:00"/>
        <d v="2010-04-22T00:00:00"/>
        <d v="2015-08-08T00:00:00"/>
        <d v="2013-10-25T00:00:00"/>
        <d v="2012-05-01T00:00:00"/>
        <d v="2014-12-02T00:00:00"/>
        <d v="2013-01-16T00:00:00"/>
        <d v="2012-12-21T00:00:00"/>
        <d v="2014-09-08T00:00:00"/>
        <d v="2014-12-18T00:00:00"/>
        <d v="2014-08-10T00:00:00"/>
        <d v="2011-01-09T00:00:00"/>
        <d v="2013-05-26T00:00:00"/>
        <d v="2016-07-31T00:00:00"/>
        <d v="2013-05-18T00:00:00"/>
        <d v="2012-03-25T00:00:00"/>
        <d v="2014-12-01T00:00:00"/>
        <d v="2014-09-18T00:00:00"/>
        <d v="2010-04-04T00:00:00"/>
        <d v="2012-01-12T00:00:00"/>
        <d v="2015-05-22T00:00:00"/>
        <d v="2014-08-05T00:00:00"/>
        <d v="2012-08-13T00:00:00"/>
        <d v="2012-02-03T00:00:00"/>
        <d v="2013-03-28T00:00:00"/>
        <d v="2013-10-14T00:00:00"/>
        <d v="2012-10-07T00:00:00"/>
        <d v="2012-05-31T00:00:00"/>
        <d v="2011-01-17T00:00:00"/>
        <d v="2010-04-16T00:00:00"/>
        <d v="2011-12-14T00:00:00"/>
        <d v="2015-12-16T00:00:00"/>
        <d v="2012-03-28T00:00:00"/>
        <d v="2015-06-05T00:00:00"/>
        <d v="2015-11-15T00:00:00"/>
        <d v="2014-10-21T00:00:00"/>
        <d v="2015-03-15T00:00:00"/>
        <d v="2014-09-03T00:00:00"/>
        <d v="2017-01-09T00:00:00"/>
        <d v="2014-07-27T00:00:00"/>
        <d v="2016-03-01T00:00:00"/>
        <d v="2013-02-05T00:00:00"/>
        <d v="2010-10-24T00:00:00"/>
        <d v="2013-11-30T00:00:00"/>
        <d v="2013-06-21T00:00:00"/>
        <d v="2012-11-03T00:00:00"/>
        <d v="2013-04-03T00:00:00"/>
        <d v="2013-02-20T00:00:00"/>
        <d v="2014-10-31T00:00:00"/>
        <d v="2015-06-04T00:00:00"/>
        <d v="2016-12-27T00:00:00"/>
        <d v="2010-09-04T00:00:00"/>
        <d v="2010-09-26T00:00:00"/>
        <d v="2013-08-30T00:00:00"/>
        <d v="2016-07-14T00:00:00"/>
        <d v="2011-03-16T00:00:00"/>
        <d v="2016-04-30T00:00:00"/>
        <d v="2016-05-15T00:00:00"/>
        <d v="2017-03-06T00:00:00"/>
        <d v="2016-06-02T00:00:00"/>
        <d v="2013-03-20T00:00:00"/>
        <d v="2011-08-12T00:00:00"/>
        <d v="2010-11-03T00:00:00"/>
        <d v="2014-05-13T00:00:00"/>
        <d v="2014-06-27T00:00:00"/>
        <d v="2014-12-20T00:00:00"/>
        <d v="2013-09-15T00:00:00"/>
        <d v="2013-10-31T00:00:00"/>
        <d v="2010-11-12T00:00:00"/>
        <d v="2016-04-04T00:00:00"/>
        <d v="2012-09-12T00:00:00"/>
        <d v="2016-08-21T00:00:00"/>
        <d v="2010-11-11T00:00:00"/>
        <d v="2014-11-28T00:00:00"/>
        <d v="2012-06-28T00:00:00"/>
        <d v="2016-06-24T00:00:00"/>
        <d v="2014-08-18T00:00:00"/>
        <d v="2015-07-26T00:00:00"/>
        <d v="2010-03-02T00:00:00"/>
        <d v="2010-07-02T00:00:00"/>
        <d v="2014-10-22T00:00:00"/>
        <d v="2014-03-27T00:00:00"/>
        <d v="2010-08-09T00:00:00"/>
        <d v="2014-05-19T00:00:00"/>
        <d v="2012-02-13T00:00:00"/>
        <d v="2011-04-19T00:00:00"/>
        <d v="2012-05-10T00:00:00"/>
        <d v="2017-02-17T00:00:00"/>
        <d v="2014-04-23T00:00:00"/>
        <d v="2014-04-28T00:00:00"/>
        <d v="2016-09-04T00:00:00"/>
        <d v="2011-03-21T00:00:00"/>
        <d v="2015-05-21T00:00:00"/>
        <d v="2012-09-30T00:00:00"/>
        <d v="2012-07-12T00:00:00"/>
        <d v="2014-09-06T00:00:00"/>
        <d v="2015-02-06T00:00:00"/>
        <d v="2012-09-06T00:00:00"/>
        <d v="2016-08-17T00:00:00"/>
        <d v="2015-02-03T00:00:00"/>
        <d v="2010-06-24T00:00:00"/>
        <d v="2013-02-17T00:00:00"/>
        <d v="2010-01-27T00:00:00"/>
        <d v="2011-01-25T00:00:00"/>
        <d v="2013-08-13T00:00:00"/>
        <d v="2011-11-08T00:00:00"/>
        <d v="2010-02-27T00:00:00"/>
        <d v="2012-08-28T00:00:00"/>
        <d v="2014-07-26T00:00:00"/>
        <d v="2010-10-16T00:00:00"/>
        <d v="2010-08-30T00:00:00"/>
        <d v="2010-05-28T00:00:00"/>
        <d v="2013-04-13T00:00:00"/>
        <d v="2014-08-17T00:00:00"/>
        <d v="2014-07-30T00:00:00"/>
        <d v="2017-01-30T00:00:00"/>
        <d v="2017-01-11T00:00:00"/>
        <d v="2015-01-29T00:00:00"/>
        <d v="2013-10-23T00:00:00"/>
        <d v="2015-08-23T00:00:00"/>
        <d v="2015-09-19T00:00:00"/>
        <d v="2014-12-31T00:00:00"/>
        <d v="2013-08-03T00:00:00"/>
        <d v="2017-04-04T00:00:00"/>
        <d v="2012-04-29T00:00:00"/>
        <d v="2014-04-17T00:00:00"/>
        <d v="2016-05-05T00:00:00"/>
        <d v="2013-08-25T00:00:00"/>
        <d v="2010-10-03T00:00:00"/>
        <d v="2016-01-04T00:00:00"/>
        <d v="2014-02-21T00:00:00"/>
        <d v="2010-12-13T00:00:00"/>
        <d v="2010-04-11T00:00:00"/>
        <d v="2010-07-16T00:00:00"/>
        <d v="2013-11-21T00:00:00"/>
        <d v="2011-08-23T00:00:00"/>
        <d v="2010-04-07T00:00:00"/>
        <d v="2014-08-11T00:00:00"/>
        <d v="2016-12-23T00:00:00"/>
        <d v="2012-11-04T00:00:00"/>
        <d v="2017-02-10T00:00:00"/>
        <d v="2015-03-20T00:00:00"/>
        <d v="2010-08-23T00:00:00"/>
        <d v="2017-01-13T00:00:00"/>
        <d v="2010-02-20T00:00:00"/>
        <d v="2017-02-01T00:00:00"/>
        <d v="2011-03-13T00:00:00"/>
        <d v="2012-05-06T00:00:00"/>
        <d v="2014-08-04T00:00:00"/>
        <d v="2014-12-23T00:00:00"/>
        <d v="2015-10-16T00:00:00"/>
        <d v="2011-06-03T00:00:00"/>
        <d v="2015-11-02T00:00:00"/>
        <d v="2011-03-17T00:00:00"/>
        <d v="2016-01-03T00:00:00"/>
        <d v="2016-01-24T00:00:00"/>
        <d v="2015-02-18T00:00:00"/>
        <d v="2014-03-10T00:00:00"/>
        <d v="2013-07-22T00:00:00"/>
        <d v="2017-01-23T00:00:00"/>
        <d v="2011-11-19T00:00:00"/>
        <d v="2014-03-28T00:00:00"/>
        <d v="2010-11-27T00:00:00"/>
        <d v="2015-05-10T00:00:00"/>
        <d v="2015-12-24T00:00:00"/>
        <d v="2015-09-28T00:00:00"/>
        <d v="2017-07-09T00:00:00"/>
        <d v="2016-10-15T00:00:00"/>
        <d v="2011-11-07T00:00:00"/>
        <d v="2013-07-31T00:00:00"/>
        <d v="2016-07-29T00:00:00"/>
        <d v="2015-03-21T00:00:00"/>
        <d v="2016-09-23T00:00:00"/>
        <d v="2016-12-08T00:00:00"/>
        <d v="2012-01-03T00:00:00"/>
        <d v="2016-11-05T00:00:00"/>
        <d v="2014-06-26T00:00:00"/>
        <d v="2017-02-19T00:00:00"/>
        <d v="2015-06-13T00:00:00"/>
        <d v="2014-07-29T00:00:00"/>
        <d v="2010-09-30T00:00:00"/>
        <d v="2016-03-09T00:00:00"/>
        <d v="2017-03-30T00:00:00"/>
        <d v="2012-07-22T00:00:00"/>
        <d v="2014-07-15T00:00:00"/>
        <d v="2017-05-03T00:00:00"/>
        <d v="2012-03-23T00:00:00"/>
        <d v="2013-09-25T00:00:00"/>
        <d v="2011-10-22T00:00:00"/>
        <d v="2012-12-22T00:00:00"/>
        <d v="2013-11-05T00:00:00"/>
        <d v="2011-08-25T00:00:00"/>
        <d v="2011-08-06T00:00:00"/>
        <d v="2011-03-06T00:00:00"/>
        <d v="2012-07-26T00:00:00"/>
        <d v="2014-08-09T00:00:00"/>
        <d v="2016-05-07T00:00:00"/>
        <d v="2012-04-27T00:00:00"/>
        <d v="2014-08-25T00:00:00"/>
        <d v="2016-01-01T00:00:00"/>
        <d v="2010-05-31T00:00:00"/>
        <d v="2010-11-17T00:00:00"/>
        <d v="2014-06-28T00:00:00"/>
        <d v="2015-01-13T00:00:00"/>
        <d v="2010-03-11T00:00:00"/>
        <d v="2013-03-05T00:00:00"/>
        <d v="2013-02-19T00:00:00"/>
        <d v="2016-02-18T00:00:00"/>
        <d v="2012-08-25T00:00:00"/>
        <d v="2010-08-12T00:00:00"/>
        <d v="2012-05-23T00:00:00"/>
        <d v="2015-03-23T00:00:00"/>
        <d v="2015-12-29T00:00:00"/>
        <d v="2017-02-02T00:00:00"/>
        <d v="2015-01-21T00:00:00"/>
        <d v="2013-10-09T00:00:00"/>
        <d v="2014-12-22T00:00:00"/>
        <d v="2011-09-10T00:00:00"/>
        <d v="2016-10-30T00:00:00"/>
        <d v="2011-04-12T00:00:00"/>
        <d v="2012-05-17T00:00:00"/>
        <d v="2017-07-06T00:00:00"/>
        <d v="2010-01-25T00:00:00"/>
        <d v="2013-08-09T00:00:00"/>
        <d v="2015-02-25T00:00:00"/>
        <d v="2013-11-13T00:00:00"/>
        <d v="2010-11-14T00:00:00"/>
        <d v="2011-02-20T00:00:00"/>
        <d v="2011-03-09T00:00:00"/>
        <d v="2016-11-15T00:00:00"/>
        <d v="2015-01-03T00:00:00"/>
        <d v="2015-03-09T00:00:00"/>
        <d v="2011-11-15T00:00:00"/>
        <d v="2012-05-12T00:00:00"/>
        <d v="2017-06-27T00:00:00"/>
        <d v="2011-03-31T00:00:00"/>
        <d v="2013-02-12T00:00:00"/>
        <d v="2017-05-21T00:00:00"/>
        <d v="2016-11-17T00:00:00"/>
        <d v="2013-01-05T00:00:00"/>
        <d v="2015-03-04T00:00:00"/>
        <d v="2016-12-05T00:00:00"/>
        <d v="2011-02-28T00:00:00"/>
        <d v="2013-10-26T00:00:00"/>
        <d v="2013-04-09T00:00:00"/>
        <d v="2014-11-16T00:00:00"/>
        <d v="2015-01-23T00:00:00"/>
        <d v="2012-07-03T00:00:00"/>
        <d v="2015-09-08T00:00:00"/>
        <d v="2013-11-29T00:00:00"/>
        <d v="2016-05-27T00:00:00"/>
        <d v="2016-10-07T00:00:00"/>
        <d v="2016-12-04T00:00:00"/>
        <d v="2012-01-05T00:00:00"/>
        <d v="2014-04-18T00:00:00"/>
        <d v="2015-09-16T00:00:00"/>
        <d v="2016-10-04T00:00:00"/>
        <d v="2017-04-09T00:00:00"/>
        <d v="2010-01-01T00:00:00"/>
        <d v="2015-12-17T00:00:00"/>
        <d v="2012-10-06T00:00:00"/>
        <d v="2010-10-06T00:00:00"/>
        <d v="2012-06-23T00:00:00"/>
        <d v="2013-12-19T00:00:00"/>
        <d v="2013-04-11T00:00:00"/>
        <d v="2017-05-29T00:00:00"/>
        <d v="2010-04-17T00:00:00"/>
        <d v="2017-06-09T00:00:00"/>
        <d v="2011-07-04T00:00:00"/>
        <d v="2016-08-02T00:00:00"/>
        <d v="2017-01-29T00:00:00"/>
        <d v="2015-12-19T00:00:00"/>
        <d v="2010-12-01T00:00:00"/>
        <d v="2015-03-10T00:00:00"/>
        <d v="2010-04-10T00:00:00"/>
        <d v="2013-10-08T00:00:00"/>
        <d v="2011-07-20T00:00:00"/>
        <d v="2010-05-02T00:00:00"/>
        <d v="2014-07-03T00:00:00"/>
        <d v="2011-08-26T00:00:00"/>
        <d v="2017-05-22T00:00:00"/>
        <d v="2010-12-28T00:00:00"/>
        <d v="2010-11-08T00:00:00"/>
        <d v="2016-04-25T00:00:00"/>
        <d v="2015-10-31T00:00:00"/>
        <d v="2013-12-24T00:00:00"/>
        <d v="2012-02-02T00:00:00"/>
        <d v="2013-09-30T00:00:00"/>
        <d v="2013-04-08T00:00:00"/>
        <d v="2015-01-26T00:00:00"/>
        <d v="2012-03-29T00:00:00"/>
        <d v="2010-05-22T00:00:00"/>
        <d v="2013-08-19T00:00:00"/>
        <d v="2014-04-10T00:00:00"/>
        <d v="2014-05-10T00:00:00"/>
        <d v="2010-08-06T00:00:00"/>
        <d v="2011-12-01T00:00:00"/>
        <d v="2013-11-03T00:00:00"/>
        <d v="2010-09-05T00:00:00"/>
        <d v="2015-06-17T00:00:00"/>
        <d v="2015-05-08T00:00:00"/>
        <d v="2014-08-21T00:00:00"/>
        <d v="2014-10-02T00:00:00"/>
        <d v="2014-01-16T00:00:00"/>
        <d v="2017-06-05T00:00:00"/>
        <d v="2012-10-21T00:00:00"/>
        <d v="2014-02-12T00:00:00"/>
        <d v="2012-12-04T00:00:00"/>
        <d v="2017-03-27T00:00:00"/>
        <d v="2015-10-17T00:00:00"/>
        <d v="2013-06-14T00:00:00"/>
        <d v="2011-01-14T00:00:00"/>
        <d v="2015-08-09T00:00:00"/>
        <d v="2016-01-19T00:00:00"/>
        <d v="2013-06-18T00:00:00"/>
        <d v="2010-03-25T00:00:00"/>
        <d v="2015-10-23T00:00:00"/>
        <d v="2010-06-28T00:00:00"/>
        <d v="2012-05-18T00:00:00"/>
        <d v="2014-01-11T00:00:00"/>
        <d v="2011-10-06T00:00:00"/>
        <d v="2011-07-18T00:00:00"/>
        <d v="2010-04-18T00:00:00"/>
        <d v="2014-05-20T00:00:00"/>
        <d v="2014-03-31T00:00:00"/>
        <d v="2011-01-26T00:00:00"/>
        <d v="2012-02-01T00:00:00"/>
        <d v="2012-11-26T00:00:00"/>
        <d v="2012-01-13T00:00:00"/>
        <d v="2017-02-05T00:00:00"/>
        <d v="2010-07-18T00:00:00"/>
        <d v="2013-09-08T00:00:00"/>
        <d v="2017-02-13T00:00:00"/>
        <d v="2010-07-11T00:00:00"/>
        <d v="2010-09-01T00:00:00"/>
        <d v="2017-02-09T00:00:00"/>
        <d v="2011-10-13T00:00:00"/>
        <d v="2014-07-20T00:00:00"/>
        <d v="2010-05-06T00:00:00"/>
        <d v="2016-12-19T00:00:00"/>
        <d v="2015-01-28T00:00:00"/>
        <d v="2011-10-26T00:00:00"/>
        <d v="2017-03-23T00:00:00"/>
        <d v="2014-04-19T00:00:00"/>
        <d v="2015-10-15T00:00:00"/>
        <d v="2010-09-14T00:00:00"/>
        <d v="2015-10-11T00:00:00"/>
        <d v="2014-06-01T00:00:00"/>
        <d v="2012-01-16T00:00:00"/>
        <d v="2014-02-23T00:00:00"/>
        <d v="2012-01-10T00:00:00"/>
        <d v="2012-07-14T00:00:00"/>
        <d v="2016-08-16T00:00:00"/>
        <d v="2010-03-27T00:00:00"/>
        <d v="2013-08-17T00:00:00"/>
        <d v="2014-01-29T00:00:00"/>
        <d v="2013-04-24T00:00:00"/>
        <d v="2011-04-04T00:00:00"/>
        <d v="2014-05-21T00:00:00"/>
        <d v="2014-08-28T00:00:00"/>
        <d v="2014-01-21T00:00:00"/>
        <d v="2016-04-24T00:00:00"/>
        <d v="2011-07-13T00:00:00"/>
        <d v="2014-05-05T00:00:00"/>
        <d v="2012-07-24T00:00:00"/>
        <d v="2015-08-05T00:00:00"/>
        <d v="2014-02-09T00:00:00"/>
        <d v="2013-12-08T00:00:00"/>
        <d v="2013-07-03T00:00:00"/>
        <d v="2013-02-08T00:00:00"/>
        <d v="2014-01-19T00:00:00"/>
        <d v="2013-09-11T00:00:00"/>
        <d v="2011-06-07T00:00:00"/>
        <d v="2016-12-11T00:00:00"/>
        <d v="2010-10-25T00:00:00"/>
        <d v="2011-02-16T00:00:00"/>
        <d v="2016-11-08T00:00:00"/>
        <d v="2013-01-14T00:00:00"/>
        <d v="2013-07-20T00:00:00"/>
        <d v="2013-10-13T00:00:00"/>
        <d v="2015-08-10T00:00:00"/>
        <d v="2016-12-12T00:00:00"/>
        <d v="2012-09-07T00:00:00"/>
        <d v="2017-02-16T00:00:00"/>
        <d v="2012-06-05T00:00:00"/>
        <d v="2010-07-17T00:00:00"/>
        <d v="2011-06-20T00:00:00"/>
        <d v="2017-01-26T00:00:00"/>
        <d v="2016-07-26T00:00:00"/>
        <d v="2012-06-22T00:00:00"/>
        <d v="2010-06-03T00:00:00"/>
        <d v="2012-05-20T00:00:00"/>
        <d v="2017-02-25T00:00:00"/>
        <d v="2010-01-07T00:00:00"/>
        <d v="2016-09-20T00:00:00"/>
        <d v="2017-03-01T00:00:00"/>
        <d v="2015-10-28T00:00:00"/>
        <d v="2017-03-20T00:00:00"/>
        <d v="2016-05-08T00:00:00"/>
        <d v="2015-06-27T00:00:00"/>
        <d v="2015-12-06T00:00:00"/>
        <d v="2013-01-06T00:00:00"/>
        <d v="2010-12-15T00:00:00"/>
        <d v="2010-11-30T00:00:00"/>
        <d v="2010-10-31T00:00:00"/>
        <d v="2014-03-04T00:00:00"/>
        <d v="2016-12-16T00:00:00"/>
        <d v="2010-02-23T00:00:00"/>
        <d v="2010-08-27T00:00:00"/>
        <d v="2016-12-09T00:00:00"/>
        <d v="2012-01-07T00:00:00"/>
        <d v="2010-01-14T00:00:00"/>
        <d v="2016-07-09T00:00:00"/>
        <d v="2015-03-26T00:00:00"/>
        <d v="2011-10-03T00:00:00"/>
        <d v="2015-02-22T00:00:00"/>
        <d v="2011-12-28T00:00:00"/>
        <d v="2011-11-22T00:00:00"/>
        <d v="2010-09-19T00:00:00"/>
        <d v="2016-12-13T00:00:00"/>
        <d v="2012-06-19T00:00:00"/>
        <d v="2011-03-07T00:00:00"/>
        <d v="2015-10-20T00:00:00"/>
        <d v="2010-12-31T00:00:00"/>
        <d v="2010-09-07T00:00:00"/>
        <d v="2012-07-29T00:00:00"/>
        <d v="2010-07-21T00:00:00"/>
        <d v="2015-11-24T00:00:00"/>
        <d v="2010-08-02T00:00:00"/>
        <d v="2012-11-10T00:00:00"/>
        <d v="2012-08-31T00:00:00"/>
        <d v="2013-03-21T00:00:00"/>
        <d v="2015-09-05T00:00:00"/>
        <d v="2017-06-02T00:00:00"/>
        <d v="2016-01-20T00:00:00"/>
        <d v="2014-03-02T00:00:00"/>
        <d v="2013-04-25T00:00:00"/>
        <d v="2014-06-02T00:00:00"/>
        <d v="2011-09-02T00:00:00"/>
        <d v="2012-07-19T00:00:00"/>
        <d v="2014-01-10T00:00:00"/>
        <d v="2010-10-20T00:00:00"/>
        <d v="2012-11-18T00:00:00"/>
        <d v="2017-07-26T00:00:00"/>
        <d v="2012-12-18T00:00:00"/>
        <d v="2012-09-04T00:00:00"/>
        <d v="2012-09-18T00:00:00"/>
        <d v="2013-12-29T00:00:00"/>
        <d v="2011-01-27T00:00:00"/>
        <d v="2016-07-30T00:00:00"/>
        <d v="2010-10-21T00:00:00"/>
        <d v="2014-10-11T00:00:00"/>
        <d v="2011-01-28T00:00:00"/>
        <d v="2011-03-19T00:00:00"/>
        <d v="2011-04-09T00:00:00"/>
        <d v="2016-08-05T00:00:00"/>
        <d v="2013-09-20T00:00:00"/>
        <d v="2016-06-28T00:00:00"/>
        <d v="2012-08-18T00:00:00"/>
        <d v="2015-02-13T00:00:00"/>
        <d v="2010-04-09T00:00:00"/>
        <d v="2016-05-21T00:00:00"/>
        <d v="2017-01-12T00:00:00"/>
        <d v="2015-12-01T00:00:00"/>
        <d v="2012-10-09T00:00:00"/>
        <d v="2015-06-21T00:00:00"/>
        <d v="2013-06-02T00:00:00"/>
        <d v="2012-10-11T00:00:00"/>
        <d v="2016-08-18T00:00:00"/>
        <d v="2016-05-17T00:00:00"/>
        <d v="2014-05-16T00:00:00"/>
        <d v="2012-11-27T00:00:00"/>
        <d v="2012-06-29T00:00:00"/>
        <d v="2014-02-02T00:00:00"/>
        <d v="2013-03-27T00:00:00"/>
        <d v="2013-05-11T00:00:00"/>
        <d v="2013-02-04T00:00:00"/>
        <d v="2012-11-09T00:00:00"/>
        <d v="2011-05-12T00:00:00"/>
        <d v="2013-02-02T00:00:00"/>
        <d v="2010-06-08T00:00:00"/>
        <d v="2015-03-30T00:00:00"/>
        <d v="2013-08-02T00:00:00"/>
        <d v="2014-01-24T00:00:00"/>
        <d v="2016-11-20T00:00:00"/>
        <d v="2014-12-30T00:00:00"/>
        <d v="2010-04-30T00:00:00"/>
        <d v="2012-06-14T00:00:00"/>
        <d v="2012-11-24T00:00:00"/>
        <d v="2016-10-13T00:00:00"/>
        <d v="2013-01-03T00:00:00"/>
        <d v="2013-01-11T00:00:00"/>
        <d v="2015-04-05T00:00:00"/>
        <d v="2015-01-14T00:00:00"/>
        <d v="2015-04-21T00:00:00"/>
        <d v="2016-01-17T00:00:00"/>
        <d v="2010-12-09T00:00:00"/>
        <d v="2015-03-08T00:00:00"/>
        <d v="2011-01-18T00:00:00"/>
        <d v="2013-08-14T00:00:00"/>
        <d v="2014-04-05T00:00:00"/>
        <d v="2011-12-23T00:00:00"/>
        <d v="2015-02-08T00:00:00"/>
        <d v="2014-04-02T00:00:00"/>
        <d v="2010-10-26T00:00:00"/>
        <d v="2014-07-07T00:00:00"/>
        <d v="2017-03-08T00:00:00"/>
        <d v="2012-05-14T00:00:00"/>
        <d v="2015-04-03T00:00:00"/>
        <d v="2012-06-16T00:00:00"/>
        <d v="2011-02-27T00:00:00"/>
        <d v="2011-07-21T00:00:00"/>
        <d v="2014-11-03T00:00:00"/>
        <d v="2010-08-07T00:00:00"/>
        <d v="2010-02-24T00:00:00"/>
        <d v="2013-10-18T00:00:00"/>
        <d v="2015-07-12T00:00:00"/>
        <d v="2015-10-26T00:00:00"/>
        <d v="2015-12-20T00:00:00"/>
        <d v="2011-05-17T00:00:00"/>
        <d v="2016-08-04T00:00:00"/>
        <d v="2011-07-11T00:00:00"/>
        <d v="2011-08-17T00:00:00"/>
        <d v="2015-06-18T00:00:00"/>
        <d v="2011-10-07T00:00:00"/>
        <d v="2011-07-30T00:00:00"/>
        <d v="2013-08-18T00:00:00"/>
        <d v="2014-04-08T00:00:00"/>
        <d v="2016-08-07T00:00:00"/>
        <d v="2013-06-06T00:00:00"/>
        <d v="2013-06-12T00:00:00"/>
        <d v="2013-02-25T00:00:00"/>
        <d v="2013-08-26T00:00:00"/>
        <d v="2012-02-08T00:00:00"/>
        <d v="2015-12-14T00:00:00"/>
        <d v="2017-03-10T00:00:00"/>
        <d v="2011-02-23T00:00:00"/>
        <d v="2011-09-30T00:00:00"/>
        <d v="2012-04-08T00:00:00"/>
        <d v="2015-02-17T00:00:00"/>
        <d v="2011-01-11T00:00:00"/>
        <d v="2014-09-21T00:00:00"/>
        <d v="2013-11-09T00:00:00"/>
        <d v="2017-02-03T00:00:00"/>
        <d v="2015-08-12T00:00:00"/>
        <d v="2014-11-24T00:00:00"/>
        <d v="2016-04-03T00:00:00"/>
        <d v="2010-08-15T00:00:00"/>
        <d v="2015-02-04T00:00:00"/>
        <d v="2010-10-15T00:00:00"/>
        <d v="2015-04-27T00:00:00"/>
        <d v="2015-06-30T00:00:00"/>
        <d v="2011-08-31T00:00:00"/>
        <d v="2017-07-02T00:00:00"/>
        <d v="2016-02-13T00:00:00"/>
        <d v="2015-11-13T00:00:00"/>
        <d v="2017-06-20T00:00:00"/>
        <d v="2017-07-18T00:00:00"/>
        <d v="2012-02-27T00:00:00"/>
        <d v="2015-09-18T00:00:00"/>
        <d v="2014-10-19T00:00:00"/>
        <d v="2016-03-02T00:00:00"/>
        <d v="2014-02-04T00:00:00"/>
        <d v="2010-06-22T00:00:00"/>
        <d v="2013-10-22T00:00:00"/>
        <d v="2012-03-24T00:00:00"/>
        <d v="2012-04-22T00:00:00"/>
        <d v="2016-03-16T00:00:00"/>
        <d v="2011-06-30T00:00:00"/>
        <d v="2013-11-11T00:00:00"/>
        <d v="2012-06-27T00:00:00"/>
        <d v="2010-02-17T00:00:00"/>
        <d v="2015-09-30T00:00:00"/>
        <d v="2013-03-13T00:00:00"/>
        <d v="2012-12-30T00:00:00"/>
        <d v="2014-06-25T00:00:00"/>
        <d v="2014-02-25T00:00:00"/>
        <d v="2015-08-01T00:00:00"/>
        <d v="2011-07-25T00:00:00"/>
        <d v="2015-04-09T00:00:00"/>
        <d v="2015-07-25T00:00:00"/>
        <d v="2015-08-19T00:00:00"/>
        <d v="2016-12-24T00:00:00"/>
        <d v="2015-03-02T00:00:00"/>
        <d v="2014-05-09T00:00:00"/>
        <d v="2016-03-19T00:00:00"/>
        <d v="2016-07-24T00:00:00"/>
        <d v="2014-03-08T00:00:00"/>
        <d v="2010-04-14T00:00:00"/>
        <d v="2015-07-14T00:00:00"/>
        <d v="2013-11-20T00:00:00"/>
        <d v="2014-10-27T00:00:00"/>
        <d v="2012-03-10T00:00:00"/>
        <d v="2010-06-20T00:00:00"/>
        <d v="2017-04-02T00:00:00"/>
        <d v="2013-02-26T00:00:00"/>
        <d v="2012-08-04T00:00:00"/>
        <d v="2011-10-19T00:00:00"/>
        <d v="2013-10-03T00:00:00"/>
        <d v="2014-02-24T00:00:00"/>
        <d v="2010-12-10T00:00:00"/>
        <d v="2016-11-01T00:00:00"/>
        <d v="2013-02-07T00:00:00"/>
        <d v="2017-05-08T00:00:00"/>
        <d v="2015-03-17T00:00:00"/>
        <d v="2012-11-29T00:00:00"/>
        <d v="2017-01-14T00:00:00"/>
        <d v="2016-04-27T00:00:00"/>
        <d v="2010-08-31T00:00:00"/>
        <d v="2016-03-27T00:00:00"/>
        <d v="2012-07-04T00:00:00"/>
        <d v="2014-11-13T00:00:00"/>
        <d v="2011-08-04T00:00:00"/>
        <d v="2014-10-18T00:00:00"/>
        <d v="2014-09-14T00:00:00"/>
        <d v="2016-07-12T00:00:00"/>
        <d v="2012-08-27T00:00:00"/>
        <d v="2010-02-28T00:00:00"/>
        <d v="2014-08-15T00:00:00"/>
        <d v="2015-04-08T00:00:00"/>
        <d v="2017-03-02T00:00:00"/>
        <d v="2016-03-08T00:00:00"/>
        <d v="2011-04-22T00:00:00"/>
        <d v="2010-01-10T00:00:00"/>
        <d v="2013-10-12T00:00:00"/>
        <d v="2011-05-27T00:00:00"/>
        <d v="2013-07-28T00:00:00"/>
        <d v="2016-01-25T00:00:00"/>
        <d v="2012-01-26T00:00:00"/>
        <d v="2012-03-14T00:00:00"/>
        <d v="2016-02-24T00:00:00"/>
        <d v="2010-05-15T00:00:00"/>
        <d v="2011-10-15T00:00:00"/>
        <d v="2014-03-12T00:00:00"/>
        <d v="2016-12-03T00:00:00"/>
      </sharedItems>
      <fieldGroup par="18" base="6">
        <rangePr groupBy="months" startDate="2010-01-01T00:00:00" endDate="2017-07-27T00:00:00"/>
        <groupItems count="14">
          <s v="&lt;1/1/2010"/>
          <s v="Jan"/>
          <s v="Feb"/>
          <s v="Mar"/>
          <s v="Apr"/>
          <s v="May"/>
          <s v="Jun"/>
          <s v="Jul"/>
          <s v="Aug"/>
          <s v="Sep"/>
          <s v="Oct"/>
          <s v="Nov"/>
          <s v="Dec"/>
          <s v="&gt;7/27/2017"/>
        </groupItems>
      </fieldGroup>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1">
      <sharedItems containsSemiMixedTypes="0" containsString="0" containsNumber="1" containsInteger="1" minValue="13" maxValue="9998"/>
    </cacheField>
    <cacheField name="Unit Price" numFmtId="164">
      <sharedItems containsSemiMixedTypes="0" containsString="0" containsNumber="1" minValue="9.33" maxValue="668.27"/>
    </cacheField>
    <cacheField name="Unit Cost" numFmtId="164">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164">
      <sharedItems containsSemiMixedTypes="0" containsString="0" containsNumber="1" minValue="1416.75" maxValue="5204978.4000000004"/>
    </cacheField>
    <cacheField name="Total Profit" numFmtId="164">
      <sharedItems containsSemiMixedTypes="0" containsString="0" containsNumber="1" minValue="532.61" maxValue="1726181.36"/>
    </cacheField>
    <cacheField name="Order_Year" numFmtId="0">
      <sharedItems containsSemiMixedTypes="0" containsString="0" containsNumber="1" containsInteger="1" minValue="2010" maxValue="2017" count="8">
        <n v="2015"/>
        <n v="2016"/>
        <n v="2010"/>
        <n v="2014"/>
        <n v="2013"/>
        <n v="2012"/>
        <n v="2011"/>
        <n v="2017"/>
      </sharedItems>
    </cacheField>
    <cacheField name="Order_Month" numFmtId="0">
      <sharedItems containsSemiMixedTypes="0" containsString="0" containsNumber="1" containsInteger="1" minValue="1" maxValue="12"/>
    </cacheField>
    <cacheField name="Quarters" numFmtId="0" databaseField="0">
      <fieldGroup base="6">
        <rangePr groupBy="quarters" startDate="2010-01-01T00:00:00" endDate="2017-07-27T00:00:00"/>
        <groupItems count="6">
          <s v="&lt;1/1/2010"/>
          <s v="Qtr1"/>
          <s v="Qtr2"/>
          <s v="Qtr3"/>
          <s v="Qtr4"/>
          <s v="&gt;7/27/2017"/>
        </groupItems>
      </fieldGroup>
    </cacheField>
    <cacheField name="Years" numFmtId="0" databaseField="0">
      <fieldGroup base="6">
        <rangePr groupBy="years" startDate="2010-01-01T00:00:00" endDate="2017-07-27T00:00:00"/>
        <groupItems count="10">
          <s v="&lt;1/1/2010"/>
          <s v="2010"/>
          <s v="2011"/>
          <s v="2012"/>
          <s v="2013"/>
          <s v="2014"/>
          <s v="2015"/>
          <s v="2016"/>
          <s v="2017"/>
          <s v="&gt;7/27/2017"/>
        </groupItems>
      </fieldGroup>
    </cacheField>
  </cacheFields>
  <extLst>
    <ext xmlns:x14="http://schemas.microsoft.com/office/spreadsheetml/2009/9/main" uri="{725AE2AE-9491-48be-B2B4-4EB974FC3084}">
      <x14:pivotCacheDefinition pivotCacheId="2024906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s v="M"/>
    <x v="0"/>
    <n v="873105657"/>
    <d v="2015-06-23T00:00:00"/>
    <n v="221"/>
    <n v="9.33"/>
    <n v="6.92"/>
    <n v="2061.9299999999998"/>
    <n v="1529.32"/>
    <n v="532.61"/>
    <x v="0"/>
    <n v="6"/>
  </r>
  <r>
    <x v="1"/>
    <x v="1"/>
    <x v="1"/>
    <x v="1"/>
    <x v="0"/>
    <s v="L"/>
    <x v="1"/>
    <n v="458942115"/>
    <d v="2016-07-29T00:00:00"/>
    <n v="25"/>
    <n v="81.73"/>
    <n v="56.67"/>
    <n v="2043.25"/>
    <n v="1416.75"/>
    <n v="626.5"/>
    <x v="1"/>
    <n v="7"/>
  </r>
  <r>
    <x v="1"/>
    <x v="2"/>
    <x v="0"/>
    <x v="2"/>
    <x v="1"/>
    <s v="H"/>
    <x v="2"/>
    <n v="109966123"/>
    <d v="2010-06-05T00:00:00"/>
    <n v="274"/>
    <n v="9.33"/>
    <n v="6.92"/>
    <n v="2556.42"/>
    <n v="1896.08"/>
    <n v="660.34"/>
    <x v="2"/>
    <n v="5"/>
  </r>
  <r>
    <x v="1"/>
    <x v="3"/>
    <x v="0"/>
    <x v="3"/>
    <x v="1"/>
    <s v="L"/>
    <x v="3"/>
    <n v="564646470"/>
    <d v="2014-03-16T00:00:00"/>
    <n v="293"/>
    <n v="9.33"/>
    <n v="6.92"/>
    <n v="2733.69"/>
    <n v="2027.56"/>
    <n v="706.13"/>
    <x v="3"/>
    <n v="1"/>
  </r>
  <r>
    <x v="2"/>
    <x v="4"/>
    <x v="0"/>
    <x v="4"/>
    <x v="1"/>
    <s v="M"/>
    <x v="4"/>
    <n v="171131217"/>
    <d v="2013-10-08T00:00:00"/>
    <n v="385"/>
    <n v="9.33"/>
    <n v="6.92"/>
    <n v="3592.05"/>
    <n v="2664.2"/>
    <n v="927.85"/>
    <x v="4"/>
    <n v="9"/>
  </r>
  <r>
    <x v="0"/>
    <x v="5"/>
    <x v="0"/>
    <x v="5"/>
    <x v="1"/>
    <s v="L"/>
    <x v="5"/>
    <n v="792983996"/>
    <d v="2016-12-02T00:00:00"/>
    <n v="441"/>
    <n v="9.33"/>
    <n v="6.92"/>
    <n v="4114.53"/>
    <n v="3051.72"/>
    <n v="1062.81"/>
    <x v="1"/>
    <n v="10"/>
  </r>
  <r>
    <x v="3"/>
    <x v="6"/>
    <x v="2"/>
    <x v="6"/>
    <x v="1"/>
    <s v="L"/>
    <x v="6"/>
    <n v="377502095"/>
    <d v="2014-03-03T00:00:00"/>
    <n v="114"/>
    <n v="47.45"/>
    <n v="31.79"/>
    <n v="5409.3"/>
    <n v="3624.06"/>
    <n v="1785.24"/>
    <x v="3"/>
    <n v="2"/>
  </r>
  <r>
    <x v="1"/>
    <x v="7"/>
    <x v="0"/>
    <x v="7"/>
    <x v="1"/>
    <s v="C"/>
    <x v="7"/>
    <n v="433228528"/>
    <d v="2012-12-21T00:00:00"/>
    <n v="804"/>
    <n v="9.33"/>
    <n v="6.92"/>
    <n v="7501.32"/>
    <n v="5563.68"/>
    <n v="1937.64"/>
    <x v="5"/>
    <n v="12"/>
  </r>
  <r>
    <x v="0"/>
    <x v="8"/>
    <x v="0"/>
    <x v="8"/>
    <x v="1"/>
    <s v="C"/>
    <x v="8"/>
    <n v="722088277"/>
    <d v="2016-07-03T00:00:00"/>
    <n v="822"/>
    <n v="9.33"/>
    <n v="6.92"/>
    <n v="7669.26"/>
    <n v="5688.24"/>
    <n v="1981.02"/>
    <x v="1"/>
    <n v="7"/>
  </r>
  <r>
    <x v="1"/>
    <x v="9"/>
    <x v="3"/>
    <x v="9"/>
    <x v="1"/>
    <s v="C"/>
    <x v="9"/>
    <n v="109694898"/>
    <d v="2013-10-16T00:00:00"/>
    <n v="13"/>
    <n v="668.27"/>
    <n v="502.54"/>
    <n v="8687.51"/>
    <n v="6533.02"/>
    <n v="2154.4899999999998"/>
    <x v="4"/>
    <n v="9"/>
  </r>
  <r>
    <x v="0"/>
    <x v="10"/>
    <x v="1"/>
    <x v="10"/>
    <x v="1"/>
    <s v="L"/>
    <x v="10"/>
    <n v="409774005"/>
    <d v="2010-11-27T00:00:00"/>
    <n v="89"/>
    <n v="81.73"/>
    <n v="56.67"/>
    <n v="7273.97"/>
    <n v="5043.63"/>
    <n v="2230.34"/>
    <x v="2"/>
    <n v="11"/>
  </r>
  <r>
    <x v="2"/>
    <x v="11"/>
    <x v="0"/>
    <x v="11"/>
    <x v="1"/>
    <s v="C"/>
    <x v="11"/>
    <n v="402614009"/>
    <d v="2012-03-02T00:00:00"/>
    <n v="1287"/>
    <n v="9.33"/>
    <n v="6.92"/>
    <n v="12007.71"/>
    <n v="8906.0400000000009"/>
    <n v="3101.67"/>
    <x v="5"/>
    <n v="1"/>
  </r>
  <r>
    <x v="1"/>
    <x v="12"/>
    <x v="0"/>
    <x v="12"/>
    <x v="1"/>
    <s v="L"/>
    <x v="12"/>
    <n v="193775498"/>
    <d v="2013-01-31T00:00:00"/>
    <n v="1331"/>
    <n v="9.33"/>
    <n v="6.92"/>
    <n v="12418.23"/>
    <n v="9210.52"/>
    <n v="3207.71"/>
    <x v="5"/>
    <n v="12"/>
  </r>
  <r>
    <x v="1"/>
    <x v="13"/>
    <x v="4"/>
    <x v="13"/>
    <x v="0"/>
    <s v="C"/>
    <x v="13"/>
    <n v="884493243"/>
    <d v="2013-10-02T00:00:00"/>
    <n v="61"/>
    <n v="421.89"/>
    <n v="364.69"/>
    <n v="25735.29"/>
    <n v="22246.09"/>
    <n v="3489.2"/>
    <x v="4"/>
    <n v="8"/>
  </r>
  <r>
    <x v="0"/>
    <x v="8"/>
    <x v="0"/>
    <x v="14"/>
    <x v="1"/>
    <s v="M"/>
    <x v="14"/>
    <n v="103617227"/>
    <d v="2011-03-12T00:00:00"/>
    <n v="1495"/>
    <n v="9.33"/>
    <n v="6.92"/>
    <n v="13948.35"/>
    <n v="10345.4"/>
    <n v="3602.95"/>
    <x v="6"/>
    <n v="2"/>
  </r>
  <r>
    <x v="1"/>
    <x v="14"/>
    <x v="0"/>
    <x v="15"/>
    <x v="0"/>
    <s v="H"/>
    <x v="15"/>
    <n v="292180383"/>
    <d v="2016-08-15T00:00:00"/>
    <n v="1523"/>
    <n v="9.33"/>
    <n v="6.92"/>
    <n v="14209.59"/>
    <n v="10539.16"/>
    <n v="3670.43"/>
    <x v="1"/>
    <n v="7"/>
  </r>
  <r>
    <x v="3"/>
    <x v="15"/>
    <x v="5"/>
    <x v="16"/>
    <x v="1"/>
    <s v="C"/>
    <x v="16"/>
    <n v="276225316"/>
    <d v="2015-02-09T00:00:00"/>
    <n v="64"/>
    <n v="154.06"/>
    <n v="90.93"/>
    <n v="9859.84"/>
    <n v="5819.52"/>
    <n v="4040.32"/>
    <x v="0"/>
    <n v="1"/>
  </r>
  <r>
    <x v="1"/>
    <x v="16"/>
    <x v="0"/>
    <x v="17"/>
    <x v="1"/>
    <s v="H"/>
    <x v="17"/>
    <n v="536028802"/>
    <d v="2010-09-22T00:00:00"/>
    <n v="1689"/>
    <n v="9.33"/>
    <n v="6.92"/>
    <n v="15758.37"/>
    <n v="11687.88"/>
    <n v="4070.49"/>
    <x v="2"/>
    <n v="9"/>
  </r>
  <r>
    <x v="4"/>
    <x v="17"/>
    <x v="0"/>
    <x v="18"/>
    <x v="1"/>
    <s v="M"/>
    <x v="18"/>
    <n v="346215522"/>
    <d v="2014-05-04T00:00:00"/>
    <n v="1721"/>
    <n v="9.33"/>
    <n v="6.92"/>
    <n v="16056.93"/>
    <n v="11909.32"/>
    <n v="4147.6099999999997"/>
    <x v="3"/>
    <n v="3"/>
  </r>
  <r>
    <x v="1"/>
    <x v="18"/>
    <x v="0"/>
    <x v="19"/>
    <x v="1"/>
    <s v="L"/>
    <x v="19"/>
    <n v="624295365"/>
    <d v="2010-06-23T00:00:00"/>
    <n v="1727"/>
    <n v="9.33"/>
    <n v="6.92"/>
    <n v="16112.91"/>
    <n v="11950.84"/>
    <n v="4162.07"/>
    <x v="2"/>
    <n v="5"/>
  </r>
  <r>
    <x v="0"/>
    <x v="19"/>
    <x v="6"/>
    <x v="20"/>
    <x v="0"/>
    <s v="H"/>
    <x v="20"/>
    <n v="459212481"/>
    <d v="2016-06-16T00:00:00"/>
    <n v="33"/>
    <n v="651.21"/>
    <n v="524.96"/>
    <n v="21489.93"/>
    <n v="17323.68"/>
    <n v="4166.25"/>
    <x v="1"/>
    <n v="5"/>
  </r>
  <r>
    <x v="2"/>
    <x v="20"/>
    <x v="0"/>
    <x v="21"/>
    <x v="0"/>
    <s v="L"/>
    <x v="21"/>
    <n v="827964293"/>
    <d v="2013-06-01T00:00:00"/>
    <n v="1888"/>
    <n v="9.33"/>
    <n v="6.92"/>
    <n v="17615.04"/>
    <n v="13064.96"/>
    <n v="4550.08"/>
    <x v="4"/>
    <n v="5"/>
  </r>
  <r>
    <x v="1"/>
    <x v="21"/>
    <x v="0"/>
    <x v="22"/>
    <x v="0"/>
    <s v="M"/>
    <x v="22"/>
    <n v="701816356"/>
    <d v="2017-07-30T00:00:00"/>
    <n v="1910"/>
    <n v="9.33"/>
    <n v="6.92"/>
    <n v="17820.3"/>
    <n v="13217.2"/>
    <n v="4603.1000000000004"/>
    <x v="7"/>
    <n v="7"/>
  </r>
  <r>
    <x v="1"/>
    <x v="22"/>
    <x v="0"/>
    <x v="23"/>
    <x v="1"/>
    <s v="L"/>
    <x v="23"/>
    <n v="251529252"/>
    <d v="2012-05-05T00:00:00"/>
    <n v="1950"/>
    <n v="9.33"/>
    <n v="6.92"/>
    <n v="18193.5"/>
    <n v="13494"/>
    <n v="4699.5"/>
    <x v="5"/>
    <n v="4"/>
  </r>
  <r>
    <x v="3"/>
    <x v="23"/>
    <x v="0"/>
    <x v="24"/>
    <x v="1"/>
    <s v="C"/>
    <x v="24"/>
    <n v="960905301"/>
    <d v="2010-11-25T00:00:00"/>
    <n v="2087"/>
    <n v="9.33"/>
    <n v="6.92"/>
    <n v="19471.71"/>
    <n v="14442.04"/>
    <n v="5029.67"/>
    <x v="2"/>
    <n v="11"/>
  </r>
  <r>
    <x v="0"/>
    <x v="24"/>
    <x v="0"/>
    <x v="25"/>
    <x v="0"/>
    <s v="M"/>
    <x v="25"/>
    <n v="765955483"/>
    <d v="2011-10-07T00:00:00"/>
    <n v="2104"/>
    <n v="9.33"/>
    <n v="6.92"/>
    <n v="19630.32"/>
    <n v="14559.68"/>
    <n v="5070.6400000000003"/>
    <x v="6"/>
    <n v="9"/>
  </r>
  <r>
    <x v="4"/>
    <x v="25"/>
    <x v="0"/>
    <x v="26"/>
    <x v="1"/>
    <s v="C"/>
    <x v="26"/>
    <n v="245042169"/>
    <d v="2016-12-15T00:00:00"/>
    <n v="2278"/>
    <n v="9.33"/>
    <n v="6.92"/>
    <n v="21253.74"/>
    <n v="15763.76"/>
    <n v="5489.98"/>
    <x v="1"/>
    <n v="11"/>
  </r>
  <r>
    <x v="2"/>
    <x v="26"/>
    <x v="0"/>
    <x v="27"/>
    <x v="1"/>
    <s v="C"/>
    <x v="27"/>
    <n v="673803794"/>
    <d v="2014-07-29T00:00:00"/>
    <n v="2371"/>
    <n v="9.33"/>
    <n v="6.92"/>
    <n v="22121.43"/>
    <n v="16407.32"/>
    <n v="5714.11"/>
    <x v="3"/>
    <n v="7"/>
  </r>
  <r>
    <x v="1"/>
    <x v="27"/>
    <x v="2"/>
    <x v="28"/>
    <x v="1"/>
    <s v="L"/>
    <x v="28"/>
    <n v="806298053"/>
    <d v="2011-10-24T00:00:00"/>
    <n v="366"/>
    <n v="47.45"/>
    <n v="31.79"/>
    <n v="17366.7"/>
    <n v="11635.14"/>
    <n v="5731.56"/>
    <x v="6"/>
    <n v="9"/>
  </r>
  <r>
    <x v="3"/>
    <x v="28"/>
    <x v="4"/>
    <x v="29"/>
    <x v="1"/>
    <s v="L"/>
    <x v="29"/>
    <n v="681298100"/>
    <d v="2011-11-20T00:00:00"/>
    <n v="103"/>
    <n v="421.89"/>
    <n v="364.69"/>
    <n v="43454.67"/>
    <n v="37563.07"/>
    <n v="5891.6"/>
    <x v="6"/>
    <n v="10"/>
  </r>
  <r>
    <x v="0"/>
    <x v="29"/>
    <x v="2"/>
    <x v="30"/>
    <x v="0"/>
    <s v="C"/>
    <x v="30"/>
    <n v="537578904"/>
    <d v="2015-07-09T00:00:00"/>
    <n v="399"/>
    <n v="47.45"/>
    <n v="31.79"/>
    <n v="18932.55"/>
    <n v="12684.21"/>
    <n v="6248.34"/>
    <x v="0"/>
    <n v="6"/>
  </r>
  <r>
    <x v="1"/>
    <x v="27"/>
    <x v="0"/>
    <x v="31"/>
    <x v="1"/>
    <s v="M"/>
    <x v="31"/>
    <n v="793938434"/>
    <d v="2016-02-08T00:00:00"/>
    <n v="2880"/>
    <n v="9.33"/>
    <n v="6.92"/>
    <n v="26870.400000000001"/>
    <n v="19929.599999999999"/>
    <n v="6940.8"/>
    <x v="1"/>
    <n v="1"/>
  </r>
  <r>
    <x v="0"/>
    <x v="30"/>
    <x v="0"/>
    <x v="32"/>
    <x v="0"/>
    <s v="H"/>
    <x v="32"/>
    <n v="367576634"/>
    <d v="2014-01-05T00:00:00"/>
    <n v="2949"/>
    <n v="9.33"/>
    <n v="6.92"/>
    <n v="27514.17"/>
    <n v="20407.080000000002"/>
    <n v="7107.09"/>
    <x v="4"/>
    <n v="12"/>
  </r>
  <r>
    <x v="0"/>
    <x v="31"/>
    <x v="2"/>
    <x v="33"/>
    <x v="0"/>
    <s v="L"/>
    <x v="33"/>
    <n v="669978749"/>
    <d v="2011-03-20T00:00:00"/>
    <n v="455"/>
    <n v="47.45"/>
    <n v="31.79"/>
    <n v="21589.75"/>
    <n v="14464.45"/>
    <n v="7125.3"/>
    <x v="6"/>
    <n v="2"/>
  </r>
  <r>
    <x v="0"/>
    <x v="32"/>
    <x v="0"/>
    <x v="34"/>
    <x v="0"/>
    <s v="C"/>
    <x v="34"/>
    <n v="267888581"/>
    <d v="2010-12-22T00:00:00"/>
    <n v="3039"/>
    <n v="9.33"/>
    <n v="6.92"/>
    <n v="28353.87"/>
    <n v="21029.88"/>
    <n v="7323.99"/>
    <x v="2"/>
    <n v="11"/>
  </r>
  <r>
    <x v="0"/>
    <x v="33"/>
    <x v="2"/>
    <x v="35"/>
    <x v="1"/>
    <s v="C"/>
    <x v="35"/>
    <n v="681941401"/>
    <d v="2016-07-28T00:00:00"/>
    <n v="470"/>
    <n v="47.45"/>
    <n v="31.79"/>
    <n v="22301.5"/>
    <n v="14941.3"/>
    <n v="7360.2"/>
    <x v="1"/>
    <n v="6"/>
  </r>
  <r>
    <x v="3"/>
    <x v="34"/>
    <x v="7"/>
    <x v="36"/>
    <x v="1"/>
    <s v="M"/>
    <x v="36"/>
    <n v="767401731"/>
    <d v="2012-07-30T00:00:00"/>
    <n v="80"/>
    <n v="255.28"/>
    <n v="159.41999999999999"/>
    <n v="20422.400000000001"/>
    <n v="12753.6"/>
    <n v="7668.8"/>
    <x v="5"/>
    <n v="7"/>
  </r>
  <r>
    <x v="2"/>
    <x v="35"/>
    <x v="1"/>
    <x v="37"/>
    <x v="0"/>
    <s v="L"/>
    <x v="37"/>
    <n v="109358012"/>
    <d v="2017-07-10T00:00:00"/>
    <n v="321"/>
    <n v="81.73"/>
    <n v="56.67"/>
    <n v="26235.33"/>
    <n v="18191.07"/>
    <n v="8044.26"/>
    <x v="7"/>
    <n v="6"/>
  </r>
  <r>
    <x v="0"/>
    <x v="36"/>
    <x v="1"/>
    <x v="38"/>
    <x v="1"/>
    <s v="C"/>
    <x v="38"/>
    <n v="226077878"/>
    <d v="2012-10-23T00:00:00"/>
    <n v="323"/>
    <n v="81.73"/>
    <n v="56.67"/>
    <n v="26398.79"/>
    <n v="18304.41"/>
    <n v="8094.38"/>
    <x v="5"/>
    <n v="9"/>
  </r>
  <r>
    <x v="1"/>
    <x v="37"/>
    <x v="0"/>
    <x v="39"/>
    <x v="1"/>
    <s v="L"/>
    <x v="39"/>
    <n v="360820043"/>
    <d v="2015-07-02T00:00:00"/>
    <n v="3524"/>
    <n v="9.33"/>
    <n v="6.92"/>
    <n v="32878.92"/>
    <n v="24386.080000000002"/>
    <n v="8492.84"/>
    <x v="0"/>
    <n v="5"/>
  </r>
  <r>
    <x v="1"/>
    <x v="38"/>
    <x v="8"/>
    <x v="40"/>
    <x v="1"/>
    <s v="M"/>
    <x v="40"/>
    <n v="835054767"/>
    <d v="2015-10-09T00:00:00"/>
    <n v="117"/>
    <n v="109.28"/>
    <n v="35.840000000000003"/>
    <n v="12785.76"/>
    <n v="4193.28"/>
    <n v="8592.48"/>
    <x v="0"/>
    <n v="9"/>
  </r>
  <r>
    <x v="0"/>
    <x v="39"/>
    <x v="2"/>
    <x v="41"/>
    <x v="0"/>
    <s v="L"/>
    <x v="41"/>
    <n v="769464671"/>
    <d v="2011-12-24T00:00:00"/>
    <n v="550"/>
    <n v="47.45"/>
    <n v="31.79"/>
    <n v="26097.5"/>
    <n v="17484.5"/>
    <n v="8613"/>
    <x v="6"/>
    <n v="11"/>
  </r>
  <r>
    <x v="4"/>
    <x v="40"/>
    <x v="6"/>
    <x v="42"/>
    <x v="0"/>
    <s v="H"/>
    <x v="42"/>
    <n v="136931979"/>
    <d v="2015-12-13T00:00:00"/>
    <n v="70"/>
    <n v="651.21"/>
    <n v="524.96"/>
    <n v="45584.7"/>
    <n v="36747.199999999997"/>
    <n v="8837.5"/>
    <x v="0"/>
    <n v="12"/>
  </r>
  <r>
    <x v="2"/>
    <x v="41"/>
    <x v="9"/>
    <x v="43"/>
    <x v="1"/>
    <s v="C"/>
    <x v="43"/>
    <n v="522371423"/>
    <d v="2017-04-08T00:00:00"/>
    <n v="167"/>
    <n v="152.58000000000001"/>
    <n v="97.44"/>
    <n v="25480.86"/>
    <n v="16272.48"/>
    <n v="9208.3799999999992"/>
    <x v="7"/>
    <n v="3"/>
  </r>
  <r>
    <x v="0"/>
    <x v="42"/>
    <x v="0"/>
    <x v="44"/>
    <x v="1"/>
    <s v="C"/>
    <x v="44"/>
    <n v="681006705"/>
    <d v="2011-06-14T00:00:00"/>
    <n v="3872"/>
    <n v="9.33"/>
    <n v="6.92"/>
    <n v="36125.760000000002"/>
    <n v="26794.240000000002"/>
    <n v="9331.52"/>
    <x v="6"/>
    <n v="4"/>
  </r>
  <r>
    <x v="0"/>
    <x v="43"/>
    <x v="2"/>
    <x v="45"/>
    <x v="0"/>
    <s v="H"/>
    <x v="45"/>
    <n v="989691627"/>
    <d v="2013-07-10T00:00:00"/>
    <n v="600"/>
    <n v="47.45"/>
    <n v="31.79"/>
    <n v="28470"/>
    <n v="19074"/>
    <n v="9396"/>
    <x v="4"/>
    <n v="6"/>
  </r>
  <r>
    <x v="2"/>
    <x v="44"/>
    <x v="0"/>
    <x v="46"/>
    <x v="0"/>
    <s v="L"/>
    <x v="46"/>
    <n v="769205892"/>
    <d v="2010-03-17T00:00:00"/>
    <n v="3972"/>
    <n v="9.33"/>
    <n v="6.92"/>
    <n v="37058.76"/>
    <n v="27486.240000000002"/>
    <n v="9572.52"/>
    <x v="2"/>
    <n v="3"/>
  </r>
  <r>
    <x v="5"/>
    <x v="45"/>
    <x v="0"/>
    <x v="47"/>
    <x v="0"/>
    <s v="L"/>
    <x v="47"/>
    <n v="447601306"/>
    <d v="2013-03-11T00:00:00"/>
    <n v="4028"/>
    <n v="9.33"/>
    <n v="6.92"/>
    <n v="37581.24"/>
    <n v="27873.759999999998"/>
    <n v="9707.48"/>
    <x v="4"/>
    <n v="2"/>
  </r>
  <r>
    <x v="1"/>
    <x v="46"/>
    <x v="0"/>
    <x v="48"/>
    <x v="0"/>
    <s v="H"/>
    <x v="48"/>
    <n v="333281266"/>
    <d v="2013-07-28T00:00:00"/>
    <n v="4188"/>
    <n v="9.33"/>
    <n v="6.92"/>
    <n v="39074.04"/>
    <n v="28980.959999999999"/>
    <n v="10093.08"/>
    <x v="4"/>
    <n v="7"/>
  </r>
  <r>
    <x v="5"/>
    <x v="47"/>
    <x v="2"/>
    <x v="49"/>
    <x v="0"/>
    <s v="M"/>
    <x v="49"/>
    <n v="293258845"/>
    <d v="2015-11-14T00:00:00"/>
    <n v="664"/>
    <n v="47.45"/>
    <n v="31.79"/>
    <n v="31506.799999999999"/>
    <n v="21108.560000000001"/>
    <n v="10398.24"/>
    <x v="0"/>
    <n v="11"/>
  </r>
  <r>
    <x v="4"/>
    <x v="48"/>
    <x v="5"/>
    <x v="50"/>
    <x v="1"/>
    <s v="C"/>
    <x v="50"/>
    <n v="151868665"/>
    <d v="2012-04-19T00:00:00"/>
    <n v="168"/>
    <n v="154.06"/>
    <n v="90.93"/>
    <n v="25882.080000000002"/>
    <n v="15276.24"/>
    <n v="10605.84"/>
    <x v="5"/>
    <n v="3"/>
  </r>
  <r>
    <x v="3"/>
    <x v="49"/>
    <x v="8"/>
    <x v="51"/>
    <x v="0"/>
    <s v="C"/>
    <x v="51"/>
    <n v="693159472"/>
    <d v="2011-02-05T00:00:00"/>
    <n v="146"/>
    <n v="109.28"/>
    <n v="35.840000000000003"/>
    <n v="15954.88"/>
    <n v="5232.6400000000003"/>
    <n v="10722.24"/>
    <x v="6"/>
    <n v="1"/>
  </r>
  <r>
    <x v="1"/>
    <x v="50"/>
    <x v="2"/>
    <x v="52"/>
    <x v="0"/>
    <s v="H"/>
    <x v="52"/>
    <n v="141259562"/>
    <d v="2014-11-11T00:00:00"/>
    <n v="698"/>
    <n v="47.45"/>
    <n v="31.79"/>
    <n v="33120.1"/>
    <n v="22189.42"/>
    <n v="10930.68"/>
    <x v="3"/>
    <n v="10"/>
  </r>
  <r>
    <x v="0"/>
    <x v="8"/>
    <x v="0"/>
    <x v="53"/>
    <x v="0"/>
    <s v="L"/>
    <x v="53"/>
    <n v="221530139"/>
    <d v="2011-01-26T00:00:00"/>
    <n v="4546"/>
    <n v="9.33"/>
    <n v="6.92"/>
    <n v="42414.18"/>
    <n v="31458.32"/>
    <n v="10955.86"/>
    <x v="6"/>
    <n v="1"/>
  </r>
  <r>
    <x v="5"/>
    <x v="51"/>
    <x v="0"/>
    <x v="54"/>
    <x v="1"/>
    <s v="L"/>
    <x v="54"/>
    <n v="692566382"/>
    <d v="2011-01-14T00:00:00"/>
    <n v="4638"/>
    <n v="9.33"/>
    <n v="6.92"/>
    <n v="43272.54"/>
    <n v="32094.959999999999"/>
    <n v="11177.58"/>
    <x v="6"/>
    <n v="1"/>
  </r>
  <r>
    <x v="6"/>
    <x v="52"/>
    <x v="0"/>
    <x v="55"/>
    <x v="0"/>
    <s v="M"/>
    <x v="55"/>
    <n v="469839179"/>
    <d v="2012-02-22T00:00:00"/>
    <n v="4709"/>
    <n v="9.33"/>
    <n v="6.92"/>
    <n v="43934.97"/>
    <n v="32586.28"/>
    <n v="11348.69"/>
    <x v="5"/>
    <n v="1"/>
  </r>
  <r>
    <x v="1"/>
    <x v="7"/>
    <x v="0"/>
    <x v="56"/>
    <x v="0"/>
    <s v="H"/>
    <x v="56"/>
    <n v="861462724"/>
    <d v="2010-04-19T00:00:00"/>
    <n v="4818"/>
    <n v="9.33"/>
    <n v="6.92"/>
    <n v="44951.94"/>
    <n v="33340.559999999998"/>
    <n v="11611.38"/>
    <x v="2"/>
    <n v="3"/>
  </r>
  <r>
    <x v="0"/>
    <x v="53"/>
    <x v="0"/>
    <x v="57"/>
    <x v="1"/>
    <s v="H"/>
    <x v="57"/>
    <n v="850108611"/>
    <d v="2015-02-25T00:00:00"/>
    <n v="4884"/>
    <n v="9.33"/>
    <n v="6.92"/>
    <n v="45567.72"/>
    <n v="33797.279999999999"/>
    <n v="11770.44"/>
    <x v="0"/>
    <n v="2"/>
  </r>
  <r>
    <x v="1"/>
    <x v="54"/>
    <x v="0"/>
    <x v="58"/>
    <x v="0"/>
    <s v="L"/>
    <x v="58"/>
    <n v="821587932"/>
    <d v="2011-03-11T00:00:00"/>
    <n v="4981"/>
    <n v="9.33"/>
    <n v="6.92"/>
    <n v="46472.73"/>
    <n v="34468.519999999997"/>
    <n v="12004.21"/>
    <x v="6"/>
    <n v="3"/>
  </r>
  <r>
    <x v="2"/>
    <x v="55"/>
    <x v="4"/>
    <x v="59"/>
    <x v="1"/>
    <s v="M"/>
    <x v="59"/>
    <n v="368547379"/>
    <d v="2012-07-12T00:00:00"/>
    <n v="214"/>
    <n v="421.89"/>
    <n v="364.69"/>
    <n v="90284.46"/>
    <n v="78043.66"/>
    <n v="12240.8"/>
    <x v="5"/>
    <n v="7"/>
  </r>
  <r>
    <x v="3"/>
    <x v="56"/>
    <x v="0"/>
    <x v="60"/>
    <x v="1"/>
    <s v="M"/>
    <x v="60"/>
    <n v="688344371"/>
    <d v="2017-04-28T00:00:00"/>
    <n v="5251"/>
    <n v="9.33"/>
    <n v="6.92"/>
    <n v="48991.83"/>
    <n v="36336.92"/>
    <n v="12654.91"/>
    <x v="7"/>
    <n v="3"/>
  </r>
  <r>
    <x v="4"/>
    <x v="57"/>
    <x v="8"/>
    <x v="61"/>
    <x v="1"/>
    <s v="H"/>
    <x v="61"/>
    <n v="263080346"/>
    <d v="2013-12-14T00:00:00"/>
    <n v="175"/>
    <n v="109.28"/>
    <n v="35.840000000000003"/>
    <n v="19124"/>
    <n v="6272"/>
    <n v="12852"/>
    <x v="4"/>
    <n v="12"/>
  </r>
  <r>
    <x v="1"/>
    <x v="58"/>
    <x v="2"/>
    <x v="62"/>
    <x v="1"/>
    <s v="C"/>
    <x v="62"/>
    <n v="875304210"/>
    <d v="2013-03-12T00:00:00"/>
    <n v="822"/>
    <n v="47.45"/>
    <n v="31.79"/>
    <n v="39003.9"/>
    <n v="26131.38"/>
    <n v="12872.52"/>
    <x v="4"/>
    <n v="2"/>
  </r>
  <r>
    <x v="1"/>
    <x v="2"/>
    <x v="0"/>
    <x v="63"/>
    <x v="1"/>
    <s v="M"/>
    <x v="63"/>
    <n v="217140328"/>
    <d v="2014-10-30T00:00:00"/>
    <n v="5503"/>
    <n v="9.33"/>
    <n v="6.92"/>
    <n v="51342.99"/>
    <n v="38080.76"/>
    <n v="13262.23"/>
    <x v="3"/>
    <n v="10"/>
  </r>
  <r>
    <x v="2"/>
    <x v="59"/>
    <x v="2"/>
    <x v="64"/>
    <x v="0"/>
    <s v="L"/>
    <x v="64"/>
    <n v="860232770"/>
    <d v="2015-06-04T00:00:00"/>
    <n v="848"/>
    <n v="47.45"/>
    <n v="31.79"/>
    <n v="40237.599999999999"/>
    <n v="26957.919999999998"/>
    <n v="13279.68"/>
    <x v="0"/>
    <n v="5"/>
  </r>
  <r>
    <x v="1"/>
    <x v="60"/>
    <x v="2"/>
    <x v="65"/>
    <x v="0"/>
    <s v="L"/>
    <x v="65"/>
    <n v="567588317"/>
    <d v="2015-12-26T00:00:00"/>
    <n v="851"/>
    <n v="47.45"/>
    <n v="31.79"/>
    <n v="40379.949999999997"/>
    <n v="27053.29"/>
    <n v="13326.66"/>
    <x v="0"/>
    <n v="12"/>
  </r>
  <r>
    <x v="1"/>
    <x v="21"/>
    <x v="0"/>
    <x v="66"/>
    <x v="1"/>
    <s v="M"/>
    <x v="66"/>
    <n v="987714517"/>
    <d v="2017-09-11T00:00:00"/>
    <n v="5530"/>
    <n v="9.33"/>
    <n v="6.92"/>
    <n v="51594.9"/>
    <n v="38267.599999999999"/>
    <n v="13327.3"/>
    <x v="7"/>
    <n v="7"/>
  </r>
  <r>
    <x v="0"/>
    <x v="61"/>
    <x v="9"/>
    <x v="67"/>
    <x v="1"/>
    <s v="C"/>
    <x v="67"/>
    <n v="277070748"/>
    <d v="2014-07-02T00:00:00"/>
    <n v="246"/>
    <n v="152.58000000000001"/>
    <n v="97.44"/>
    <n v="37534.68"/>
    <n v="23970.240000000002"/>
    <n v="13564.44"/>
    <x v="3"/>
    <n v="6"/>
  </r>
  <r>
    <x v="1"/>
    <x v="13"/>
    <x v="0"/>
    <x v="68"/>
    <x v="1"/>
    <s v="H"/>
    <x v="68"/>
    <n v="925333631"/>
    <d v="2015-07-25T00:00:00"/>
    <n v="5639"/>
    <n v="9.33"/>
    <n v="6.92"/>
    <n v="52611.87"/>
    <n v="39021.879999999997"/>
    <n v="13589.99"/>
    <x v="0"/>
    <n v="6"/>
  </r>
  <r>
    <x v="1"/>
    <x v="46"/>
    <x v="2"/>
    <x v="69"/>
    <x v="1"/>
    <s v="L"/>
    <x v="69"/>
    <n v="410452497"/>
    <d v="2012-03-26T00:00:00"/>
    <n v="870"/>
    <n v="47.45"/>
    <n v="31.79"/>
    <n v="41281.5"/>
    <n v="27657.3"/>
    <n v="13624.2"/>
    <x v="5"/>
    <n v="3"/>
  </r>
  <r>
    <x v="1"/>
    <x v="62"/>
    <x v="2"/>
    <x v="70"/>
    <x v="1"/>
    <s v="M"/>
    <x v="70"/>
    <n v="274200570"/>
    <d v="2012-06-26T00:00:00"/>
    <n v="897"/>
    <n v="47.45"/>
    <n v="31.79"/>
    <n v="42562.65"/>
    <n v="28515.63"/>
    <n v="14047.02"/>
    <x v="5"/>
    <n v="5"/>
  </r>
  <r>
    <x v="1"/>
    <x v="60"/>
    <x v="0"/>
    <x v="71"/>
    <x v="0"/>
    <s v="H"/>
    <x v="71"/>
    <n v="903740775"/>
    <d v="2014-10-23T00:00:00"/>
    <n v="5833"/>
    <n v="9.33"/>
    <n v="6.92"/>
    <n v="54421.89"/>
    <n v="40364.36"/>
    <n v="14057.53"/>
    <x v="3"/>
    <n v="10"/>
  </r>
  <r>
    <x v="4"/>
    <x v="25"/>
    <x v="4"/>
    <x v="72"/>
    <x v="0"/>
    <s v="L"/>
    <x v="72"/>
    <n v="957553613"/>
    <d v="2014-01-10T00:00:00"/>
    <n v="248"/>
    <n v="421.89"/>
    <n v="364.69"/>
    <n v="104628.72"/>
    <n v="90443.12"/>
    <n v="14185.6"/>
    <x v="4"/>
    <n v="12"/>
  </r>
  <r>
    <x v="5"/>
    <x v="63"/>
    <x v="0"/>
    <x v="73"/>
    <x v="0"/>
    <s v="M"/>
    <x v="73"/>
    <n v="195177543"/>
    <d v="2016-12-23T00:00:00"/>
    <n v="6227"/>
    <n v="9.33"/>
    <n v="6.92"/>
    <n v="58097.91"/>
    <n v="43090.84"/>
    <n v="15007.07"/>
    <x v="1"/>
    <n v="11"/>
  </r>
  <r>
    <x v="1"/>
    <x v="22"/>
    <x v="0"/>
    <x v="74"/>
    <x v="0"/>
    <s v="C"/>
    <x v="74"/>
    <n v="252557933"/>
    <d v="2016-11-04T00:00:00"/>
    <n v="6360"/>
    <n v="9.33"/>
    <n v="6.92"/>
    <n v="59338.8"/>
    <n v="44011.199999999997"/>
    <n v="15327.6"/>
    <x v="1"/>
    <n v="10"/>
  </r>
  <r>
    <x v="3"/>
    <x v="34"/>
    <x v="0"/>
    <x v="75"/>
    <x v="1"/>
    <s v="C"/>
    <x v="75"/>
    <n v="967644727"/>
    <d v="2013-04-30T00:00:00"/>
    <n v="6433"/>
    <n v="9.33"/>
    <n v="6.92"/>
    <n v="60019.89"/>
    <n v="44516.36"/>
    <n v="15503.53"/>
    <x v="4"/>
    <n v="4"/>
  </r>
  <r>
    <x v="3"/>
    <x v="49"/>
    <x v="0"/>
    <x v="76"/>
    <x v="0"/>
    <s v="L"/>
    <x v="76"/>
    <n v="733563411"/>
    <d v="2011-09-20T00:00:00"/>
    <n v="6569"/>
    <n v="9.33"/>
    <n v="6.92"/>
    <n v="61288.77"/>
    <n v="45457.48"/>
    <n v="15831.29"/>
    <x v="6"/>
    <n v="9"/>
  </r>
  <r>
    <x v="0"/>
    <x v="64"/>
    <x v="0"/>
    <x v="77"/>
    <x v="0"/>
    <s v="C"/>
    <x v="77"/>
    <n v="131209647"/>
    <d v="2012-05-03T00:00:00"/>
    <n v="6705"/>
    <n v="9.33"/>
    <n v="6.92"/>
    <n v="62557.65"/>
    <n v="46398.6"/>
    <n v="16159.05"/>
    <x v="5"/>
    <n v="4"/>
  </r>
  <r>
    <x v="2"/>
    <x v="55"/>
    <x v="4"/>
    <x v="78"/>
    <x v="0"/>
    <s v="M"/>
    <x v="78"/>
    <n v="801093709"/>
    <d v="2013-10-05T00:00:00"/>
    <n v="285"/>
    <n v="421.89"/>
    <n v="364.69"/>
    <n v="120238.65"/>
    <n v="103936.65"/>
    <n v="16302"/>
    <x v="4"/>
    <n v="8"/>
  </r>
  <r>
    <x v="3"/>
    <x v="65"/>
    <x v="2"/>
    <x v="79"/>
    <x v="1"/>
    <s v="L"/>
    <x v="79"/>
    <n v="515007579"/>
    <d v="2015-01-11T00:00:00"/>
    <n v="1042"/>
    <n v="47.45"/>
    <n v="31.79"/>
    <n v="49442.9"/>
    <n v="33125.18"/>
    <n v="16317.72"/>
    <x v="3"/>
    <n v="12"/>
  </r>
  <r>
    <x v="1"/>
    <x v="66"/>
    <x v="0"/>
    <x v="80"/>
    <x v="0"/>
    <s v="H"/>
    <x v="80"/>
    <n v="105966842"/>
    <d v="2017-05-19T00:00:00"/>
    <n v="6798"/>
    <n v="9.33"/>
    <n v="6.92"/>
    <n v="63425.34"/>
    <n v="47042.16"/>
    <n v="16383.18"/>
    <x v="7"/>
    <n v="4"/>
  </r>
  <r>
    <x v="1"/>
    <x v="12"/>
    <x v="0"/>
    <x v="81"/>
    <x v="1"/>
    <s v="C"/>
    <x v="81"/>
    <n v="561255729"/>
    <d v="2016-02-01T00:00:00"/>
    <n v="6897"/>
    <n v="9.33"/>
    <n v="6.92"/>
    <n v="64349.01"/>
    <n v="47727.24"/>
    <n v="16621.77"/>
    <x v="1"/>
    <n v="1"/>
  </r>
  <r>
    <x v="5"/>
    <x v="67"/>
    <x v="0"/>
    <x v="82"/>
    <x v="0"/>
    <s v="L"/>
    <x v="82"/>
    <n v="227486360"/>
    <d v="2011-06-08T00:00:00"/>
    <n v="7124"/>
    <n v="9.33"/>
    <n v="6.92"/>
    <n v="66466.92"/>
    <n v="49298.080000000002"/>
    <n v="17168.84"/>
    <x v="6"/>
    <n v="5"/>
  </r>
  <r>
    <x v="4"/>
    <x v="68"/>
    <x v="0"/>
    <x v="83"/>
    <x v="0"/>
    <s v="L"/>
    <x v="83"/>
    <n v="941323029"/>
    <d v="2016-10-27T00:00:00"/>
    <n v="7258"/>
    <n v="9.33"/>
    <n v="6.92"/>
    <n v="67717.14"/>
    <n v="50225.36"/>
    <n v="17491.78"/>
    <x v="1"/>
    <n v="10"/>
  </r>
  <r>
    <x v="0"/>
    <x v="8"/>
    <x v="2"/>
    <x v="84"/>
    <x v="0"/>
    <s v="C"/>
    <x v="84"/>
    <n v="515616118"/>
    <d v="2010-02-05T00:00:00"/>
    <n v="1122"/>
    <n v="47.45"/>
    <n v="31.79"/>
    <n v="53238.9"/>
    <n v="35668.379999999997"/>
    <n v="17570.52"/>
    <x v="2"/>
    <n v="1"/>
  </r>
  <r>
    <x v="3"/>
    <x v="69"/>
    <x v="0"/>
    <x v="85"/>
    <x v="1"/>
    <s v="C"/>
    <x v="85"/>
    <n v="521787345"/>
    <d v="2017-06-25T00:00:00"/>
    <n v="7325"/>
    <n v="9.33"/>
    <n v="6.92"/>
    <n v="68342.25"/>
    <n v="50689"/>
    <n v="17653.25"/>
    <x v="7"/>
    <n v="5"/>
  </r>
  <r>
    <x v="2"/>
    <x v="70"/>
    <x v="0"/>
    <x v="86"/>
    <x v="0"/>
    <s v="L"/>
    <x v="53"/>
    <n v="714135205"/>
    <d v="2011-02-06T00:00:00"/>
    <n v="7332"/>
    <n v="9.33"/>
    <n v="6.92"/>
    <n v="68407.56"/>
    <n v="50737.440000000002"/>
    <n v="17670.12"/>
    <x v="6"/>
    <n v="1"/>
  </r>
  <r>
    <x v="0"/>
    <x v="71"/>
    <x v="9"/>
    <x v="87"/>
    <x v="1"/>
    <s v="C"/>
    <x v="86"/>
    <n v="887400329"/>
    <d v="2013-08-17T00:00:00"/>
    <n v="332"/>
    <n v="152.58000000000001"/>
    <n v="97.44"/>
    <n v="50656.56"/>
    <n v="32350.080000000002"/>
    <n v="18306.48"/>
    <x v="4"/>
    <n v="6"/>
  </r>
  <r>
    <x v="1"/>
    <x v="60"/>
    <x v="0"/>
    <x v="88"/>
    <x v="0"/>
    <s v="L"/>
    <x v="87"/>
    <n v="731640803"/>
    <d v="2011-12-30T00:00:00"/>
    <n v="7627"/>
    <n v="9.33"/>
    <n v="6.92"/>
    <n v="71159.91"/>
    <n v="52778.84"/>
    <n v="18381.07"/>
    <x v="6"/>
    <n v="11"/>
  </r>
  <r>
    <x v="1"/>
    <x v="21"/>
    <x v="0"/>
    <x v="89"/>
    <x v="1"/>
    <s v="L"/>
    <x v="88"/>
    <n v="566935575"/>
    <d v="2016-06-07T00:00:00"/>
    <n v="7690"/>
    <n v="9.33"/>
    <n v="6.92"/>
    <n v="71747.7"/>
    <n v="53214.8"/>
    <n v="18532.900000000001"/>
    <x v="1"/>
    <n v="5"/>
  </r>
  <r>
    <x v="1"/>
    <x v="72"/>
    <x v="7"/>
    <x v="90"/>
    <x v="0"/>
    <s v="H"/>
    <x v="89"/>
    <n v="579379737"/>
    <d v="2016-08-26T00:00:00"/>
    <n v="194"/>
    <n v="255.28"/>
    <n v="159.41999999999999"/>
    <n v="49524.32"/>
    <n v="30927.48"/>
    <n v="18596.84"/>
    <x v="1"/>
    <n v="8"/>
  </r>
  <r>
    <x v="4"/>
    <x v="73"/>
    <x v="0"/>
    <x v="91"/>
    <x v="0"/>
    <s v="L"/>
    <x v="90"/>
    <n v="854545199"/>
    <d v="2013-11-09T00:00:00"/>
    <n v="7769"/>
    <n v="9.33"/>
    <n v="6.92"/>
    <n v="72484.77"/>
    <n v="53761.48"/>
    <n v="18723.29"/>
    <x v="4"/>
    <n v="9"/>
  </r>
  <r>
    <x v="0"/>
    <x v="30"/>
    <x v="0"/>
    <x v="92"/>
    <x v="0"/>
    <s v="H"/>
    <x v="91"/>
    <n v="594003999"/>
    <d v="2011-11-16T00:00:00"/>
    <n v="7838"/>
    <n v="9.33"/>
    <n v="6.92"/>
    <n v="73128.539999999994"/>
    <n v="54238.96"/>
    <n v="18889.580000000002"/>
    <x v="6"/>
    <n v="10"/>
  </r>
  <r>
    <x v="2"/>
    <x v="55"/>
    <x v="2"/>
    <x v="93"/>
    <x v="0"/>
    <s v="C"/>
    <x v="92"/>
    <n v="337022197"/>
    <d v="2014-09-22T00:00:00"/>
    <n v="1212"/>
    <n v="47.45"/>
    <n v="31.79"/>
    <n v="57509.4"/>
    <n v="38529.480000000003"/>
    <n v="18979.919999999998"/>
    <x v="3"/>
    <n v="9"/>
  </r>
  <r>
    <x v="5"/>
    <x v="74"/>
    <x v="0"/>
    <x v="94"/>
    <x v="1"/>
    <s v="L"/>
    <x v="93"/>
    <n v="607757937"/>
    <d v="2010-04-05T00:00:00"/>
    <n v="7934"/>
    <n v="9.33"/>
    <n v="6.92"/>
    <n v="74024.22"/>
    <n v="54903.28"/>
    <n v="19120.939999999999"/>
    <x v="2"/>
    <n v="2"/>
  </r>
  <r>
    <x v="4"/>
    <x v="75"/>
    <x v="0"/>
    <x v="95"/>
    <x v="1"/>
    <s v="M"/>
    <x v="94"/>
    <n v="933924853"/>
    <d v="2014-09-13T00:00:00"/>
    <n v="7973"/>
    <n v="9.33"/>
    <n v="6.92"/>
    <n v="74388.09"/>
    <n v="55173.16"/>
    <n v="19214.93"/>
    <x v="3"/>
    <n v="8"/>
  </r>
  <r>
    <x v="1"/>
    <x v="76"/>
    <x v="0"/>
    <x v="96"/>
    <x v="0"/>
    <s v="C"/>
    <x v="95"/>
    <n v="627122199"/>
    <d v="2012-04-29T00:00:00"/>
    <n v="8250"/>
    <n v="9.33"/>
    <n v="6.92"/>
    <n v="76972.5"/>
    <n v="57090"/>
    <n v="19882.5"/>
    <x v="5"/>
    <n v="4"/>
  </r>
  <r>
    <x v="1"/>
    <x v="66"/>
    <x v="0"/>
    <x v="97"/>
    <x v="0"/>
    <s v="M"/>
    <x v="96"/>
    <n v="243102395"/>
    <d v="2013-04-18T00:00:00"/>
    <n v="8256"/>
    <n v="9.33"/>
    <n v="6.92"/>
    <n v="77028.479999999996"/>
    <n v="57131.519999999997"/>
    <n v="19896.96"/>
    <x v="4"/>
    <n v="4"/>
  </r>
  <r>
    <x v="4"/>
    <x v="40"/>
    <x v="0"/>
    <x v="98"/>
    <x v="0"/>
    <s v="L"/>
    <x v="97"/>
    <n v="957547605"/>
    <d v="2013-11-21T00:00:00"/>
    <n v="8470"/>
    <n v="9.33"/>
    <n v="6.92"/>
    <n v="79025.100000000006"/>
    <n v="58612.4"/>
    <n v="20412.7"/>
    <x v="4"/>
    <n v="10"/>
  </r>
  <r>
    <x v="0"/>
    <x v="33"/>
    <x v="2"/>
    <x v="99"/>
    <x v="1"/>
    <s v="M"/>
    <x v="98"/>
    <n v="989119565"/>
    <d v="2014-01-06T00:00:00"/>
    <n v="1315"/>
    <n v="47.45"/>
    <n v="31.79"/>
    <n v="62396.75"/>
    <n v="41803.85"/>
    <n v="20592.900000000001"/>
    <x v="4"/>
    <n v="12"/>
  </r>
  <r>
    <x v="0"/>
    <x v="77"/>
    <x v="9"/>
    <x v="100"/>
    <x v="0"/>
    <s v="M"/>
    <x v="99"/>
    <n v="469283854"/>
    <d v="2014-02-16T00:00:00"/>
    <n v="376"/>
    <n v="152.58000000000001"/>
    <n v="97.44"/>
    <n v="57370.080000000002"/>
    <n v="36637.440000000002"/>
    <n v="20732.64"/>
    <x v="3"/>
    <n v="2"/>
  </r>
  <r>
    <x v="3"/>
    <x v="56"/>
    <x v="0"/>
    <x v="101"/>
    <x v="0"/>
    <s v="H"/>
    <x v="100"/>
    <n v="675548303"/>
    <d v="2012-11-06T00:00:00"/>
    <n v="8610"/>
    <n v="9.33"/>
    <n v="6.92"/>
    <n v="80331.3"/>
    <n v="59581.2"/>
    <n v="20750.099999999999"/>
    <x v="5"/>
    <n v="9"/>
  </r>
  <r>
    <x v="1"/>
    <x v="66"/>
    <x v="1"/>
    <x v="102"/>
    <x v="0"/>
    <s v="M"/>
    <x v="101"/>
    <n v="351855885"/>
    <d v="2011-06-02T00:00:00"/>
    <n v="830"/>
    <n v="81.73"/>
    <n v="56.67"/>
    <n v="67835.899999999994"/>
    <n v="47036.1"/>
    <n v="20799.8"/>
    <x v="6"/>
    <n v="5"/>
  </r>
  <r>
    <x v="3"/>
    <x v="78"/>
    <x v="9"/>
    <x v="103"/>
    <x v="0"/>
    <s v="H"/>
    <x v="102"/>
    <n v="875370299"/>
    <d v="2014-12-28T00:00:00"/>
    <n v="379"/>
    <n v="152.58000000000001"/>
    <n v="97.44"/>
    <n v="57827.82"/>
    <n v="36929.760000000002"/>
    <n v="20898.060000000001"/>
    <x v="3"/>
    <n v="12"/>
  </r>
  <r>
    <x v="2"/>
    <x v="79"/>
    <x v="2"/>
    <x v="104"/>
    <x v="1"/>
    <s v="H"/>
    <x v="103"/>
    <n v="644772422"/>
    <d v="2011-10-26T00:00:00"/>
    <n v="1343"/>
    <n v="47.45"/>
    <n v="31.79"/>
    <n v="63725.35"/>
    <n v="42693.97"/>
    <n v="21031.38"/>
    <x v="6"/>
    <n v="9"/>
  </r>
  <r>
    <x v="2"/>
    <x v="80"/>
    <x v="0"/>
    <x v="105"/>
    <x v="1"/>
    <s v="H"/>
    <x v="104"/>
    <n v="658348691"/>
    <d v="2010-08-22T00:00:00"/>
    <n v="8862"/>
    <n v="9.33"/>
    <n v="6.92"/>
    <n v="82682.460000000006"/>
    <n v="61325.04"/>
    <n v="21357.42"/>
    <x v="2"/>
    <n v="7"/>
  </r>
  <r>
    <x v="0"/>
    <x v="81"/>
    <x v="0"/>
    <x v="106"/>
    <x v="0"/>
    <s v="M"/>
    <x v="105"/>
    <n v="716202867"/>
    <d v="2011-09-20T00:00:00"/>
    <n v="9199"/>
    <n v="9.33"/>
    <n v="6.92"/>
    <n v="85826.67"/>
    <n v="63657.08"/>
    <n v="22169.59"/>
    <x v="6"/>
    <n v="8"/>
  </r>
  <r>
    <x v="5"/>
    <x v="82"/>
    <x v="9"/>
    <x v="107"/>
    <x v="1"/>
    <s v="C"/>
    <x v="106"/>
    <n v="531023156"/>
    <d v="2012-10-15T00:00:00"/>
    <n v="407"/>
    <n v="152.58000000000001"/>
    <n v="97.44"/>
    <n v="62100.06"/>
    <n v="39658.080000000002"/>
    <n v="22441.98"/>
    <x v="5"/>
    <n v="9"/>
  </r>
  <r>
    <x v="0"/>
    <x v="83"/>
    <x v="5"/>
    <x v="108"/>
    <x v="1"/>
    <s v="M"/>
    <x v="107"/>
    <n v="248178422"/>
    <d v="2012-03-22T00:00:00"/>
    <n v="365"/>
    <n v="154.06"/>
    <n v="90.93"/>
    <n v="56231.9"/>
    <n v="33189.449999999997"/>
    <n v="23042.45"/>
    <x v="5"/>
    <n v="3"/>
  </r>
  <r>
    <x v="0"/>
    <x v="10"/>
    <x v="1"/>
    <x v="109"/>
    <x v="0"/>
    <s v="C"/>
    <x v="108"/>
    <n v="166435849"/>
    <d v="2013-06-07T00:00:00"/>
    <n v="921"/>
    <n v="81.73"/>
    <n v="56.67"/>
    <n v="75273.33"/>
    <n v="52193.07"/>
    <n v="23080.26"/>
    <x v="4"/>
    <n v="5"/>
  </r>
  <r>
    <x v="2"/>
    <x v="4"/>
    <x v="0"/>
    <x v="110"/>
    <x v="1"/>
    <s v="M"/>
    <x v="18"/>
    <n v="805484378"/>
    <d v="2014-05-01T00:00:00"/>
    <n v="9582"/>
    <n v="9.33"/>
    <n v="6.92"/>
    <n v="89400.06"/>
    <n v="66307.44"/>
    <n v="23092.62"/>
    <x v="3"/>
    <n v="3"/>
  </r>
  <r>
    <x v="0"/>
    <x v="61"/>
    <x v="0"/>
    <x v="111"/>
    <x v="0"/>
    <s v="L"/>
    <x v="109"/>
    <n v="674808442"/>
    <d v="2010-10-24T00:00:00"/>
    <n v="9669"/>
    <n v="9.33"/>
    <n v="6.92"/>
    <n v="90211.77"/>
    <n v="66909.48"/>
    <n v="23302.29"/>
    <x v="2"/>
    <n v="10"/>
  </r>
  <r>
    <x v="1"/>
    <x v="72"/>
    <x v="0"/>
    <x v="112"/>
    <x v="0"/>
    <s v="C"/>
    <x v="110"/>
    <n v="430081975"/>
    <d v="2010-12-09T00:00:00"/>
    <n v="9669"/>
    <n v="9.33"/>
    <n v="6.92"/>
    <n v="90211.77"/>
    <n v="66909.48"/>
    <n v="23302.29"/>
    <x v="2"/>
    <n v="11"/>
  </r>
  <r>
    <x v="3"/>
    <x v="56"/>
    <x v="0"/>
    <x v="113"/>
    <x v="1"/>
    <s v="L"/>
    <x v="111"/>
    <n v="282475936"/>
    <d v="2015-11-28T00:00:00"/>
    <n v="9762"/>
    <n v="9.33"/>
    <n v="6.92"/>
    <n v="91079.46"/>
    <n v="67553.039999999994"/>
    <n v="23526.42"/>
    <x v="0"/>
    <n v="11"/>
  </r>
  <r>
    <x v="1"/>
    <x v="1"/>
    <x v="0"/>
    <x v="114"/>
    <x v="0"/>
    <s v="H"/>
    <x v="112"/>
    <n v="695557582"/>
    <d v="2013-04-03T00:00:00"/>
    <n v="9800"/>
    <n v="9.33"/>
    <n v="6.92"/>
    <n v="91434"/>
    <n v="67816"/>
    <n v="23618"/>
    <x v="4"/>
    <n v="3"/>
  </r>
  <r>
    <x v="1"/>
    <x v="72"/>
    <x v="0"/>
    <x v="115"/>
    <x v="0"/>
    <s v="H"/>
    <x v="113"/>
    <n v="645713555"/>
    <d v="2011-08-31T00:00:00"/>
    <n v="9845"/>
    <n v="9.33"/>
    <n v="6.92"/>
    <n v="91853.85"/>
    <n v="68127.399999999994"/>
    <n v="23726.45"/>
    <x v="6"/>
    <n v="8"/>
  </r>
  <r>
    <x v="1"/>
    <x v="60"/>
    <x v="0"/>
    <x v="116"/>
    <x v="0"/>
    <s v="C"/>
    <x v="114"/>
    <n v="314004981"/>
    <d v="2010-08-09T00:00:00"/>
    <n v="9907"/>
    <n v="9.33"/>
    <n v="6.92"/>
    <n v="92432.31"/>
    <n v="68556.44"/>
    <n v="23875.87"/>
    <x v="2"/>
    <n v="7"/>
  </r>
  <r>
    <x v="2"/>
    <x v="11"/>
    <x v="2"/>
    <x v="117"/>
    <x v="1"/>
    <s v="C"/>
    <x v="115"/>
    <n v="393693625"/>
    <d v="2010-04-09T00:00:00"/>
    <n v="1547"/>
    <n v="47.45"/>
    <n v="31.79"/>
    <n v="73405.149999999994"/>
    <n v="49179.13"/>
    <n v="24226.02"/>
    <x v="2"/>
    <n v="4"/>
  </r>
  <r>
    <x v="0"/>
    <x v="32"/>
    <x v="4"/>
    <x v="118"/>
    <x v="0"/>
    <s v="L"/>
    <x v="116"/>
    <n v="971916091"/>
    <d v="2015-01-19T00:00:00"/>
    <n v="424"/>
    <n v="421.89"/>
    <n v="364.69"/>
    <n v="178881.36"/>
    <n v="154628.56"/>
    <n v="24252.799999999999"/>
    <x v="3"/>
    <n v="12"/>
  </r>
  <r>
    <x v="0"/>
    <x v="71"/>
    <x v="2"/>
    <x v="119"/>
    <x v="1"/>
    <s v="H"/>
    <x v="117"/>
    <n v="296438443"/>
    <d v="2011-04-19T00:00:00"/>
    <n v="1578"/>
    <n v="47.45"/>
    <n v="31.79"/>
    <n v="74876.100000000006"/>
    <n v="50164.62"/>
    <n v="24711.48"/>
    <x v="6"/>
    <n v="4"/>
  </r>
  <r>
    <x v="0"/>
    <x v="84"/>
    <x v="9"/>
    <x v="120"/>
    <x v="1"/>
    <s v="M"/>
    <x v="118"/>
    <n v="363276517"/>
    <d v="2010-07-09T00:00:00"/>
    <n v="449"/>
    <n v="152.58000000000001"/>
    <n v="97.44"/>
    <n v="68508.42"/>
    <n v="43750.559999999998"/>
    <n v="24757.86"/>
    <x v="2"/>
    <n v="6"/>
  </r>
  <r>
    <x v="3"/>
    <x v="85"/>
    <x v="10"/>
    <x v="121"/>
    <x v="1"/>
    <s v="H"/>
    <x v="119"/>
    <n v="795315158"/>
    <d v="2012-10-26T00:00:00"/>
    <n v="284"/>
    <n v="205.7"/>
    <n v="117.11"/>
    <n v="58418.8"/>
    <n v="33259.24"/>
    <n v="25159.56"/>
    <x v="5"/>
    <n v="10"/>
  </r>
  <r>
    <x v="2"/>
    <x v="86"/>
    <x v="7"/>
    <x v="122"/>
    <x v="0"/>
    <s v="C"/>
    <x v="120"/>
    <n v="556738889"/>
    <d v="2012-01-25T00:00:00"/>
    <n v="264"/>
    <n v="255.28"/>
    <n v="159.41999999999999"/>
    <n v="67393.919999999998"/>
    <n v="42086.879999999997"/>
    <n v="25307.040000000001"/>
    <x v="5"/>
    <n v="1"/>
  </r>
  <r>
    <x v="0"/>
    <x v="87"/>
    <x v="7"/>
    <x v="123"/>
    <x v="0"/>
    <s v="C"/>
    <x v="121"/>
    <n v="462085664"/>
    <d v="2011-01-15T00:00:00"/>
    <n v="271"/>
    <n v="255.28"/>
    <n v="159.41999999999999"/>
    <n v="69180.88"/>
    <n v="43202.82"/>
    <n v="25978.06"/>
    <x v="6"/>
    <n v="1"/>
  </r>
  <r>
    <x v="3"/>
    <x v="88"/>
    <x v="9"/>
    <x v="124"/>
    <x v="0"/>
    <s v="L"/>
    <x v="122"/>
    <n v="770714795"/>
    <d v="2010-08-26T00:00:00"/>
    <n v="490"/>
    <n v="152.58000000000001"/>
    <n v="97.44"/>
    <n v="74764.2"/>
    <n v="47745.599999999999"/>
    <n v="27018.6"/>
    <x v="2"/>
    <n v="7"/>
  </r>
  <r>
    <x v="0"/>
    <x v="36"/>
    <x v="7"/>
    <x v="125"/>
    <x v="0"/>
    <s v="H"/>
    <x v="123"/>
    <n v="590768182"/>
    <d v="2011-09-07T00:00:00"/>
    <n v="288"/>
    <n v="255.28"/>
    <n v="159.41999999999999"/>
    <n v="73520.639999999999"/>
    <n v="45912.959999999999"/>
    <n v="27607.68"/>
    <x v="6"/>
    <n v="8"/>
  </r>
  <r>
    <x v="3"/>
    <x v="89"/>
    <x v="1"/>
    <x v="126"/>
    <x v="1"/>
    <s v="L"/>
    <x v="124"/>
    <n v="290455615"/>
    <d v="2012-05-28T00:00:00"/>
    <n v="1126"/>
    <n v="81.73"/>
    <n v="56.67"/>
    <n v="92027.98"/>
    <n v="63810.42"/>
    <n v="28217.56"/>
    <x v="5"/>
    <n v="5"/>
  </r>
  <r>
    <x v="6"/>
    <x v="90"/>
    <x v="2"/>
    <x v="127"/>
    <x v="1"/>
    <s v="L"/>
    <x v="125"/>
    <n v="799003732"/>
    <d v="2013-07-14T00:00:00"/>
    <n v="1815"/>
    <n v="47.45"/>
    <n v="31.79"/>
    <n v="86121.75"/>
    <n v="57698.85"/>
    <n v="28422.9"/>
    <x v="4"/>
    <n v="7"/>
  </r>
  <r>
    <x v="4"/>
    <x v="48"/>
    <x v="3"/>
    <x v="128"/>
    <x v="1"/>
    <s v="H"/>
    <x v="126"/>
    <n v="539065062"/>
    <d v="2014-03-10T00:00:00"/>
    <n v="186"/>
    <n v="668.27"/>
    <n v="502.54"/>
    <n v="124298.22"/>
    <n v="93472.44"/>
    <n v="30825.78"/>
    <x v="3"/>
    <n v="2"/>
  </r>
  <r>
    <x v="3"/>
    <x v="56"/>
    <x v="2"/>
    <x v="129"/>
    <x v="0"/>
    <s v="M"/>
    <x v="127"/>
    <n v="886628711"/>
    <d v="2017-03-31T00:00:00"/>
    <n v="1993"/>
    <n v="47.45"/>
    <n v="31.79"/>
    <n v="94567.85"/>
    <n v="63357.47"/>
    <n v="31210.38"/>
    <x v="7"/>
    <n v="2"/>
  </r>
  <r>
    <x v="0"/>
    <x v="91"/>
    <x v="2"/>
    <x v="130"/>
    <x v="0"/>
    <s v="H"/>
    <x v="128"/>
    <n v="791975486"/>
    <d v="2016-03-20T00:00:00"/>
    <n v="2001"/>
    <n v="47.45"/>
    <n v="31.79"/>
    <n v="94947.45"/>
    <n v="63611.79"/>
    <n v="31335.66"/>
    <x v="1"/>
    <n v="2"/>
  </r>
  <r>
    <x v="3"/>
    <x v="6"/>
    <x v="1"/>
    <x v="131"/>
    <x v="0"/>
    <s v="H"/>
    <x v="129"/>
    <n v="888248336"/>
    <d v="2010-11-07T00:00:00"/>
    <n v="1276"/>
    <n v="81.73"/>
    <n v="56.67"/>
    <n v="104287.48"/>
    <n v="72310.92"/>
    <n v="31976.560000000001"/>
    <x v="2"/>
    <n v="11"/>
  </r>
  <r>
    <x v="1"/>
    <x v="92"/>
    <x v="2"/>
    <x v="132"/>
    <x v="1"/>
    <s v="C"/>
    <x v="130"/>
    <n v="312559163"/>
    <d v="2011-12-16T00:00:00"/>
    <n v="2057"/>
    <n v="47.45"/>
    <n v="31.79"/>
    <n v="97604.65"/>
    <n v="65392.03"/>
    <n v="32212.62"/>
    <x v="6"/>
    <n v="12"/>
  </r>
  <r>
    <x v="4"/>
    <x v="93"/>
    <x v="9"/>
    <x v="133"/>
    <x v="1"/>
    <s v="C"/>
    <x v="131"/>
    <n v="599622905"/>
    <d v="2013-10-22T00:00:00"/>
    <n v="597"/>
    <n v="152.58000000000001"/>
    <n v="97.44"/>
    <n v="91090.26"/>
    <n v="58171.68"/>
    <n v="32918.58"/>
    <x v="4"/>
    <n v="9"/>
  </r>
  <r>
    <x v="3"/>
    <x v="89"/>
    <x v="2"/>
    <x v="134"/>
    <x v="0"/>
    <s v="C"/>
    <x v="132"/>
    <n v="608414113"/>
    <d v="2011-12-23T00:00:00"/>
    <n v="2111"/>
    <n v="47.45"/>
    <n v="31.79"/>
    <n v="100166.95"/>
    <n v="67108.69"/>
    <n v="33058.26"/>
    <x v="6"/>
    <n v="12"/>
  </r>
  <r>
    <x v="3"/>
    <x v="88"/>
    <x v="1"/>
    <x v="135"/>
    <x v="0"/>
    <s v="C"/>
    <x v="133"/>
    <n v="219762027"/>
    <d v="2014-05-28T00:00:00"/>
    <n v="1322"/>
    <n v="81.73"/>
    <n v="56.67"/>
    <n v="108047.06"/>
    <n v="74917.740000000005"/>
    <n v="33129.32"/>
    <x v="3"/>
    <n v="5"/>
  </r>
  <r>
    <x v="0"/>
    <x v="87"/>
    <x v="2"/>
    <x v="136"/>
    <x v="1"/>
    <s v="L"/>
    <x v="134"/>
    <n v="373048341"/>
    <d v="2011-12-12T00:00:00"/>
    <n v="2149"/>
    <n v="47.45"/>
    <n v="31.79"/>
    <n v="101970.05"/>
    <n v="68316.710000000006"/>
    <n v="33653.339999999997"/>
    <x v="6"/>
    <n v="10"/>
  </r>
  <r>
    <x v="1"/>
    <x v="22"/>
    <x v="2"/>
    <x v="137"/>
    <x v="1"/>
    <s v="L"/>
    <x v="135"/>
    <n v="732568633"/>
    <d v="2012-07-05T00:00:00"/>
    <n v="2193"/>
    <n v="47.45"/>
    <n v="31.79"/>
    <n v="104057.85"/>
    <n v="69715.47"/>
    <n v="34342.379999999997"/>
    <x v="5"/>
    <n v="6"/>
  </r>
  <r>
    <x v="1"/>
    <x v="94"/>
    <x v="9"/>
    <x v="138"/>
    <x v="1"/>
    <s v="C"/>
    <x v="136"/>
    <n v="376456248"/>
    <d v="2013-08-01T00:00:00"/>
    <n v="624"/>
    <n v="152.58000000000001"/>
    <n v="97.44"/>
    <n v="95209.919999999998"/>
    <n v="60802.559999999998"/>
    <n v="34407.360000000001"/>
    <x v="4"/>
    <n v="7"/>
  </r>
  <r>
    <x v="6"/>
    <x v="95"/>
    <x v="2"/>
    <x v="139"/>
    <x v="1"/>
    <s v="C"/>
    <x v="137"/>
    <n v="694687259"/>
    <d v="2016-06-02T00:00:00"/>
    <n v="2252"/>
    <n v="47.45"/>
    <n v="31.79"/>
    <n v="106857.4"/>
    <n v="71591.08"/>
    <n v="35266.32"/>
    <x v="1"/>
    <n v="4"/>
  </r>
  <r>
    <x v="3"/>
    <x v="28"/>
    <x v="7"/>
    <x v="140"/>
    <x v="1"/>
    <s v="M"/>
    <x v="138"/>
    <n v="224287021"/>
    <d v="2014-05-17T00:00:00"/>
    <n v="368"/>
    <n v="255.28"/>
    <n v="159.41999999999999"/>
    <n v="93943.039999999994"/>
    <n v="58666.559999999998"/>
    <n v="35276.480000000003"/>
    <x v="3"/>
    <n v="4"/>
  </r>
  <r>
    <x v="3"/>
    <x v="28"/>
    <x v="5"/>
    <x v="141"/>
    <x v="0"/>
    <s v="M"/>
    <x v="139"/>
    <n v="496656548"/>
    <d v="2014-09-29T00:00:00"/>
    <n v="564"/>
    <n v="154.06"/>
    <n v="90.93"/>
    <n v="86889.84"/>
    <n v="51284.52"/>
    <n v="35605.32"/>
    <x v="3"/>
    <n v="8"/>
  </r>
  <r>
    <x v="2"/>
    <x v="96"/>
    <x v="11"/>
    <x v="142"/>
    <x v="0"/>
    <s v="L"/>
    <x v="140"/>
    <n v="773315894"/>
    <d v="2011-11-04T00:00:00"/>
    <n v="213"/>
    <n v="437.2"/>
    <n v="263.33"/>
    <n v="93123.6"/>
    <n v="56089.29"/>
    <n v="37034.31"/>
    <x v="6"/>
    <n v="9"/>
  </r>
  <r>
    <x v="3"/>
    <x v="85"/>
    <x v="2"/>
    <x v="143"/>
    <x v="0"/>
    <s v="C"/>
    <x v="141"/>
    <n v="944415509"/>
    <d v="2017-06-23T00:00:00"/>
    <n v="2391"/>
    <n v="47.45"/>
    <n v="31.79"/>
    <n v="113452.95"/>
    <n v="76009.89"/>
    <n v="37443.06"/>
    <x v="7"/>
    <n v="6"/>
  </r>
  <r>
    <x v="2"/>
    <x v="4"/>
    <x v="8"/>
    <x v="144"/>
    <x v="1"/>
    <s v="L"/>
    <x v="142"/>
    <n v="770478332"/>
    <d v="2016-01-24T00:00:00"/>
    <n v="515"/>
    <n v="109.28"/>
    <n v="35.840000000000003"/>
    <n v="56279.199999999997"/>
    <n v="18457.599999999999"/>
    <n v="37821.599999999999"/>
    <x v="0"/>
    <n v="12"/>
  </r>
  <r>
    <x v="3"/>
    <x v="56"/>
    <x v="7"/>
    <x v="145"/>
    <x v="1"/>
    <s v="M"/>
    <x v="143"/>
    <n v="195833718"/>
    <d v="2011-04-07T00:00:00"/>
    <n v="404"/>
    <n v="255.28"/>
    <n v="159.41999999999999"/>
    <n v="103133.12"/>
    <n v="64405.68"/>
    <n v="38727.440000000002"/>
    <x v="6"/>
    <n v="2"/>
  </r>
  <r>
    <x v="1"/>
    <x v="2"/>
    <x v="6"/>
    <x v="146"/>
    <x v="0"/>
    <s v="C"/>
    <x v="144"/>
    <n v="459112060"/>
    <d v="2014-10-12T00:00:00"/>
    <n v="316"/>
    <n v="651.21"/>
    <n v="524.96"/>
    <n v="205782.36"/>
    <n v="165887.35999999999"/>
    <n v="39895"/>
    <x v="3"/>
    <n v="9"/>
  </r>
  <r>
    <x v="1"/>
    <x v="97"/>
    <x v="1"/>
    <x v="147"/>
    <x v="0"/>
    <s v="H"/>
    <x v="145"/>
    <n v="823739278"/>
    <d v="2011-12-29T00:00:00"/>
    <n v="1612"/>
    <n v="81.73"/>
    <n v="56.67"/>
    <n v="131748.76"/>
    <n v="91352.04"/>
    <n v="40396.720000000001"/>
    <x v="6"/>
    <n v="11"/>
  </r>
  <r>
    <x v="2"/>
    <x v="41"/>
    <x v="2"/>
    <x v="148"/>
    <x v="1"/>
    <s v="C"/>
    <x v="146"/>
    <n v="829352176"/>
    <d v="2013-08-26T00:00:00"/>
    <n v="2594"/>
    <n v="47.45"/>
    <n v="31.79"/>
    <n v="123085.3"/>
    <n v="82463.259999999995"/>
    <n v="40622.04"/>
    <x v="4"/>
    <n v="8"/>
  </r>
  <r>
    <x v="0"/>
    <x v="91"/>
    <x v="2"/>
    <x v="149"/>
    <x v="1"/>
    <s v="H"/>
    <x v="147"/>
    <n v="682489430"/>
    <d v="2015-05-23T00:00:00"/>
    <n v="2644"/>
    <n v="47.45"/>
    <n v="31.79"/>
    <n v="125457.8"/>
    <n v="84052.76"/>
    <n v="41405.040000000001"/>
    <x v="0"/>
    <n v="4"/>
  </r>
  <r>
    <x v="4"/>
    <x v="57"/>
    <x v="8"/>
    <x v="150"/>
    <x v="0"/>
    <s v="L"/>
    <x v="148"/>
    <n v="716849601"/>
    <d v="2010-12-31T00:00:00"/>
    <n v="582"/>
    <n v="109.28"/>
    <n v="35.840000000000003"/>
    <n v="63600.959999999999"/>
    <n v="20858.88"/>
    <n v="42742.080000000002"/>
    <x v="2"/>
    <n v="12"/>
  </r>
  <r>
    <x v="2"/>
    <x v="98"/>
    <x v="6"/>
    <x v="151"/>
    <x v="0"/>
    <s v="M"/>
    <x v="149"/>
    <n v="143657672"/>
    <d v="2017-01-08T00:00:00"/>
    <n v="352"/>
    <n v="651.21"/>
    <n v="524.96"/>
    <n v="229225.92"/>
    <n v="184785.92000000001"/>
    <n v="44440"/>
    <x v="1"/>
    <n v="11"/>
  </r>
  <r>
    <x v="3"/>
    <x v="89"/>
    <x v="2"/>
    <x v="152"/>
    <x v="1"/>
    <s v="C"/>
    <x v="52"/>
    <n v="581990706"/>
    <d v="2014-11-15T00:00:00"/>
    <n v="2838"/>
    <n v="47.45"/>
    <n v="31.79"/>
    <n v="134663.1"/>
    <n v="90220.02"/>
    <n v="44443.08"/>
    <x v="3"/>
    <n v="10"/>
  </r>
  <r>
    <x v="6"/>
    <x v="52"/>
    <x v="2"/>
    <x v="153"/>
    <x v="1"/>
    <s v="M"/>
    <x v="150"/>
    <n v="414244067"/>
    <d v="2012-08-07T00:00:00"/>
    <n v="2880"/>
    <n v="47.45"/>
    <n v="31.79"/>
    <n v="136656"/>
    <n v="91555.199999999997"/>
    <n v="45100.800000000003"/>
    <x v="5"/>
    <n v="7"/>
  </r>
  <r>
    <x v="5"/>
    <x v="99"/>
    <x v="1"/>
    <x v="154"/>
    <x v="0"/>
    <s v="H"/>
    <x v="151"/>
    <n v="600370490"/>
    <d v="2017-01-25T00:00:00"/>
    <n v="1824"/>
    <n v="81.73"/>
    <n v="56.67"/>
    <n v="149075.51999999999"/>
    <n v="103366.08"/>
    <n v="45709.440000000002"/>
    <x v="1"/>
    <n v="12"/>
  </r>
  <r>
    <x v="0"/>
    <x v="100"/>
    <x v="5"/>
    <x v="155"/>
    <x v="1"/>
    <s v="C"/>
    <x v="152"/>
    <n v="739998137"/>
    <d v="2014-07-09T00:00:00"/>
    <n v="748"/>
    <n v="154.06"/>
    <n v="90.93"/>
    <n v="115236.88"/>
    <n v="68015.64"/>
    <n v="47221.24"/>
    <x v="3"/>
    <n v="5"/>
  </r>
  <r>
    <x v="1"/>
    <x v="101"/>
    <x v="3"/>
    <x v="156"/>
    <x v="1"/>
    <s v="H"/>
    <x v="153"/>
    <n v="382537782"/>
    <d v="2013-01-27T00:00:00"/>
    <n v="285"/>
    <n v="668.27"/>
    <n v="502.54"/>
    <n v="190456.95"/>
    <n v="143223.9"/>
    <n v="47233.05"/>
    <x v="4"/>
    <n v="1"/>
  </r>
  <r>
    <x v="2"/>
    <x v="102"/>
    <x v="2"/>
    <x v="157"/>
    <x v="1"/>
    <s v="L"/>
    <x v="154"/>
    <n v="668365561"/>
    <d v="2012-05-04T00:00:00"/>
    <n v="3077"/>
    <n v="47.45"/>
    <n v="31.79"/>
    <n v="146003.65"/>
    <n v="97817.83"/>
    <n v="48185.82"/>
    <x v="5"/>
    <n v="3"/>
  </r>
  <r>
    <x v="0"/>
    <x v="103"/>
    <x v="1"/>
    <x v="158"/>
    <x v="0"/>
    <s v="H"/>
    <x v="155"/>
    <n v="496897733"/>
    <d v="2010-07-21T00:00:00"/>
    <n v="1936"/>
    <n v="81.73"/>
    <n v="56.67"/>
    <n v="158229.28"/>
    <n v="109713.12"/>
    <n v="48516.160000000003"/>
    <x v="2"/>
    <n v="6"/>
  </r>
  <r>
    <x v="2"/>
    <x v="104"/>
    <x v="2"/>
    <x v="159"/>
    <x v="1"/>
    <s v="M"/>
    <x v="156"/>
    <n v="693473613"/>
    <d v="2013-04-21T00:00:00"/>
    <n v="3107"/>
    <n v="47.45"/>
    <n v="31.79"/>
    <n v="147427.15"/>
    <n v="98771.53"/>
    <n v="48655.62"/>
    <x v="4"/>
    <n v="3"/>
  </r>
  <r>
    <x v="4"/>
    <x v="105"/>
    <x v="7"/>
    <x v="160"/>
    <x v="1"/>
    <s v="M"/>
    <x v="157"/>
    <n v="641018617"/>
    <d v="2013-06-30T00:00:00"/>
    <n v="508"/>
    <n v="255.28"/>
    <n v="159.41999999999999"/>
    <n v="129682.24000000001"/>
    <n v="80985.36"/>
    <n v="48696.88"/>
    <x v="4"/>
    <n v="6"/>
  </r>
  <r>
    <x v="2"/>
    <x v="106"/>
    <x v="11"/>
    <x v="161"/>
    <x v="1"/>
    <s v="L"/>
    <x v="158"/>
    <n v="453569972"/>
    <d v="2016-02-19T00:00:00"/>
    <n v="289"/>
    <n v="437.2"/>
    <n v="263.33"/>
    <n v="126350.8"/>
    <n v="76102.37"/>
    <n v="50248.43"/>
    <x v="1"/>
    <n v="1"/>
  </r>
  <r>
    <x v="1"/>
    <x v="101"/>
    <x v="2"/>
    <x v="162"/>
    <x v="0"/>
    <s v="H"/>
    <x v="159"/>
    <n v="554045522"/>
    <d v="2012-09-20T00:00:00"/>
    <n v="3237"/>
    <n v="47.45"/>
    <n v="31.79"/>
    <n v="153595.65"/>
    <n v="102904.23"/>
    <n v="50691.42"/>
    <x v="5"/>
    <n v="8"/>
  </r>
  <r>
    <x v="5"/>
    <x v="107"/>
    <x v="8"/>
    <x v="163"/>
    <x v="0"/>
    <s v="M"/>
    <x v="160"/>
    <n v="847999322"/>
    <d v="2015-08-06T00:00:00"/>
    <n v="699"/>
    <n v="109.28"/>
    <n v="35.840000000000003"/>
    <n v="76386.720000000001"/>
    <n v="25052.16"/>
    <n v="51334.559999999998"/>
    <x v="0"/>
    <n v="7"/>
  </r>
  <r>
    <x v="3"/>
    <x v="108"/>
    <x v="6"/>
    <x v="164"/>
    <x v="1"/>
    <s v="C"/>
    <x v="161"/>
    <n v="841138446"/>
    <d v="2010-12-08T00:00:00"/>
    <n v="413"/>
    <n v="651.21"/>
    <n v="524.96"/>
    <n v="268949.73"/>
    <n v="216808.48"/>
    <n v="52141.25"/>
    <x v="2"/>
    <n v="11"/>
  </r>
  <r>
    <x v="4"/>
    <x v="109"/>
    <x v="10"/>
    <x v="165"/>
    <x v="0"/>
    <s v="H"/>
    <x v="162"/>
    <n v="708063542"/>
    <d v="2016-03-19T00:00:00"/>
    <n v="592"/>
    <n v="205.7"/>
    <n v="117.11"/>
    <n v="121774.39999999999"/>
    <n v="69329.119999999995"/>
    <n v="52445.279999999999"/>
    <x v="1"/>
    <n v="2"/>
  </r>
  <r>
    <x v="5"/>
    <x v="110"/>
    <x v="5"/>
    <x v="166"/>
    <x v="0"/>
    <s v="C"/>
    <x v="163"/>
    <n v="167787253"/>
    <d v="2010-07-16T00:00:00"/>
    <n v="832"/>
    <n v="154.06"/>
    <n v="90.93"/>
    <n v="128177.92"/>
    <n v="75653.759999999995"/>
    <n v="52524.160000000003"/>
    <x v="2"/>
    <n v="6"/>
  </r>
  <r>
    <x v="1"/>
    <x v="111"/>
    <x v="4"/>
    <x v="167"/>
    <x v="1"/>
    <s v="M"/>
    <x v="139"/>
    <n v="947620856"/>
    <d v="2014-09-03T00:00:00"/>
    <n v="924"/>
    <n v="421.89"/>
    <n v="364.69"/>
    <n v="389826.36"/>
    <n v="336973.56"/>
    <n v="52852.800000000003"/>
    <x v="3"/>
    <n v="8"/>
  </r>
  <r>
    <x v="3"/>
    <x v="89"/>
    <x v="1"/>
    <x v="168"/>
    <x v="0"/>
    <s v="H"/>
    <x v="164"/>
    <n v="262749040"/>
    <d v="2015-08-30T00:00:00"/>
    <n v="2135"/>
    <n v="81.73"/>
    <n v="56.67"/>
    <n v="174493.55"/>
    <n v="120990.45"/>
    <n v="53503.1"/>
    <x v="0"/>
    <n v="8"/>
  </r>
  <r>
    <x v="0"/>
    <x v="83"/>
    <x v="1"/>
    <x v="169"/>
    <x v="1"/>
    <s v="M"/>
    <x v="165"/>
    <n v="641801393"/>
    <d v="2013-05-24T00:00:00"/>
    <n v="2149"/>
    <n v="81.73"/>
    <n v="56.67"/>
    <n v="175637.77"/>
    <n v="121783.83"/>
    <n v="53853.94"/>
    <x v="4"/>
    <n v="5"/>
  </r>
  <r>
    <x v="2"/>
    <x v="11"/>
    <x v="7"/>
    <x v="170"/>
    <x v="1"/>
    <s v="L"/>
    <x v="166"/>
    <n v="671939122"/>
    <d v="2013-02-14T00:00:00"/>
    <n v="573"/>
    <n v="255.28"/>
    <n v="159.41999999999999"/>
    <n v="146275.44"/>
    <n v="91347.66"/>
    <n v="54927.78"/>
    <x v="4"/>
    <n v="1"/>
  </r>
  <r>
    <x v="4"/>
    <x v="109"/>
    <x v="4"/>
    <x v="171"/>
    <x v="1"/>
    <s v="L"/>
    <x v="167"/>
    <n v="626523101"/>
    <d v="2012-02-16T00:00:00"/>
    <n v="963"/>
    <n v="421.89"/>
    <n v="364.69"/>
    <n v="406280.07"/>
    <n v="351196.47"/>
    <n v="55083.6"/>
    <x v="5"/>
    <n v="1"/>
  </r>
  <r>
    <x v="0"/>
    <x v="103"/>
    <x v="1"/>
    <x v="172"/>
    <x v="1"/>
    <s v="H"/>
    <x v="168"/>
    <n v="347163522"/>
    <d v="2011-03-22T00:00:00"/>
    <n v="2256"/>
    <n v="81.73"/>
    <n v="56.67"/>
    <n v="184382.88"/>
    <n v="127847.52"/>
    <n v="56535.360000000001"/>
    <x v="6"/>
    <n v="2"/>
  </r>
  <r>
    <x v="3"/>
    <x v="28"/>
    <x v="2"/>
    <x v="173"/>
    <x v="1"/>
    <s v="C"/>
    <x v="101"/>
    <n v="860952031"/>
    <d v="2011-05-13T00:00:00"/>
    <n v="3693"/>
    <n v="47.45"/>
    <n v="31.79"/>
    <n v="175232.85"/>
    <n v="117400.47"/>
    <n v="57832.38"/>
    <x v="6"/>
    <n v="5"/>
  </r>
  <r>
    <x v="6"/>
    <x v="52"/>
    <x v="7"/>
    <x v="174"/>
    <x v="0"/>
    <s v="C"/>
    <x v="169"/>
    <n v="360945355"/>
    <d v="2014-08-16T00:00:00"/>
    <n v="607"/>
    <n v="255.28"/>
    <n v="159.41999999999999"/>
    <n v="154954.96"/>
    <n v="96767.94"/>
    <n v="58187.02"/>
    <x v="3"/>
    <n v="7"/>
  </r>
  <r>
    <x v="0"/>
    <x v="112"/>
    <x v="9"/>
    <x v="175"/>
    <x v="0"/>
    <s v="M"/>
    <x v="170"/>
    <n v="858611428"/>
    <d v="2013-01-09T00:00:00"/>
    <n v="1057"/>
    <n v="152.58000000000001"/>
    <n v="97.44"/>
    <n v="161277.06"/>
    <n v="102994.08"/>
    <n v="58282.98"/>
    <x v="5"/>
    <n v="12"/>
  </r>
  <r>
    <x v="5"/>
    <x v="51"/>
    <x v="2"/>
    <x v="176"/>
    <x v="0"/>
    <s v="M"/>
    <x v="171"/>
    <n v="666678130"/>
    <d v="2015-09-21T00:00:00"/>
    <n v="3729"/>
    <n v="47.45"/>
    <n v="31.79"/>
    <n v="176941.05"/>
    <n v="118544.91"/>
    <n v="58396.14"/>
    <x v="0"/>
    <n v="8"/>
  </r>
  <r>
    <x v="0"/>
    <x v="113"/>
    <x v="8"/>
    <x v="177"/>
    <x v="1"/>
    <s v="C"/>
    <x v="69"/>
    <n v="526834189"/>
    <d v="2012-05-02T00:00:00"/>
    <n v="799"/>
    <n v="109.28"/>
    <n v="35.840000000000003"/>
    <n v="87314.72"/>
    <n v="28636.16"/>
    <n v="58678.559999999998"/>
    <x v="5"/>
    <n v="3"/>
  </r>
  <r>
    <x v="0"/>
    <x v="19"/>
    <x v="5"/>
    <x v="178"/>
    <x v="0"/>
    <s v="C"/>
    <x v="172"/>
    <n v="959853875"/>
    <d v="2012-05-04T00:00:00"/>
    <n v="947"/>
    <n v="154.06"/>
    <n v="90.93"/>
    <n v="145894.82"/>
    <n v="86110.71"/>
    <n v="59784.11"/>
    <x v="5"/>
    <n v="4"/>
  </r>
  <r>
    <x v="0"/>
    <x v="36"/>
    <x v="9"/>
    <x v="179"/>
    <x v="1"/>
    <s v="C"/>
    <x v="173"/>
    <n v="958840644"/>
    <d v="2010-06-02T00:00:00"/>
    <n v="1109"/>
    <n v="152.58000000000001"/>
    <n v="97.44"/>
    <n v="169211.22"/>
    <n v="108060.96"/>
    <n v="61150.26"/>
    <x v="2"/>
    <n v="5"/>
  </r>
  <r>
    <x v="3"/>
    <x v="114"/>
    <x v="10"/>
    <x v="180"/>
    <x v="0"/>
    <s v="C"/>
    <x v="174"/>
    <n v="215434443"/>
    <d v="2015-06-30T00:00:00"/>
    <n v="694"/>
    <n v="205.7"/>
    <n v="117.11"/>
    <n v="142755.79999999999"/>
    <n v="81274.34"/>
    <n v="61481.46"/>
    <x v="0"/>
    <n v="6"/>
  </r>
  <r>
    <x v="3"/>
    <x v="115"/>
    <x v="4"/>
    <x v="181"/>
    <x v="1"/>
    <s v="H"/>
    <x v="175"/>
    <n v="635309588"/>
    <d v="2016-10-14T00:00:00"/>
    <n v="1080"/>
    <n v="421.89"/>
    <n v="364.69"/>
    <n v="455641.2"/>
    <n v="393865.2"/>
    <n v="61776"/>
    <x v="1"/>
    <n v="8"/>
  </r>
  <r>
    <x v="0"/>
    <x v="116"/>
    <x v="1"/>
    <x v="182"/>
    <x v="0"/>
    <s v="H"/>
    <x v="176"/>
    <n v="642140424"/>
    <d v="2013-01-16T00:00:00"/>
    <n v="2476"/>
    <n v="81.73"/>
    <n v="56.67"/>
    <n v="202363.48"/>
    <n v="140314.92000000001"/>
    <n v="62048.56"/>
    <x v="5"/>
    <n v="12"/>
  </r>
  <r>
    <x v="3"/>
    <x v="89"/>
    <x v="1"/>
    <x v="183"/>
    <x v="1"/>
    <s v="M"/>
    <x v="177"/>
    <n v="173571383"/>
    <d v="2017-01-11T00:00:00"/>
    <n v="2484"/>
    <n v="81.73"/>
    <n v="56.67"/>
    <n v="203017.32"/>
    <n v="140768.28"/>
    <n v="62249.04"/>
    <x v="1"/>
    <n v="12"/>
  </r>
  <r>
    <x v="0"/>
    <x v="31"/>
    <x v="2"/>
    <x v="184"/>
    <x v="0"/>
    <s v="L"/>
    <x v="178"/>
    <n v="682831895"/>
    <d v="2017-03-16T00:00:00"/>
    <n v="3987"/>
    <n v="47.45"/>
    <n v="31.79"/>
    <n v="189183.15"/>
    <n v="126746.73"/>
    <n v="62436.42"/>
    <x v="7"/>
    <n v="2"/>
  </r>
  <r>
    <x v="0"/>
    <x v="117"/>
    <x v="4"/>
    <x v="185"/>
    <x v="1"/>
    <s v="C"/>
    <x v="179"/>
    <n v="775278842"/>
    <d v="2011-09-22T00:00:00"/>
    <n v="1093"/>
    <n v="421.89"/>
    <n v="364.69"/>
    <n v="461125.77"/>
    <n v="398606.17"/>
    <n v="62519.6"/>
    <x v="6"/>
    <n v="8"/>
  </r>
  <r>
    <x v="0"/>
    <x v="118"/>
    <x v="2"/>
    <x v="186"/>
    <x v="0"/>
    <s v="M"/>
    <x v="180"/>
    <n v="980612885"/>
    <d v="2011-09-04T00:00:00"/>
    <n v="3999"/>
    <n v="47.45"/>
    <n v="31.79"/>
    <n v="189752.55"/>
    <n v="127128.21"/>
    <n v="62624.34"/>
    <x v="6"/>
    <n v="9"/>
  </r>
  <r>
    <x v="0"/>
    <x v="117"/>
    <x v="1"/>
    <x v="187"/>
    <x v="0"/>
    <s v="C"/>
    <x v="181"/>
    <n v="418973767"/>
    <d v="2012-10-27T00:00:00"/>
    <n v="2503"/>
    <n v="81.73"/>
    <n v="56.67"/>
    <n v="204570.19"/>
    <n v="141845.01"/>
    <n v="62725.18"/>
    <x v="5"/>
    <n v="10"/>
  </r>
  <r>
    <x v="5"/>
    <x v="99"/>
    <x v="8"/>
    <x v="188"/>
    <x v="0"/>
    <s v="M"/>
    <x v="182"/>
    <n v="407681453"/>
    <d v="2012-12-24T00:00:00"/>
    <n v="856"/>
    <n v="109.28"/>
    <n v="35.840000000000003"/>
    <n v="93543.679999999993"/>
    <n v="30679.040000000001"/>
    <n v="62864.639999999999"/>
    <x v="5"/>
    <n v="11"/>
  </r>
  <r>
    <x v="5"/>
    <x v="99"/>
    <x v="2"/>
    <x v="189"/>
    <x v="0"/>
    <s v="H"/>
    <x v="183"/>
    <n v="448817956"/>
    <d v="2016-04-22T00:00:00"/>
    <n v="4062"/>
    <n v="47.45"/>
    <n v="31.79"/>
    <n v="192741.9"/>
    <n v="129130.98"/>
    <n v="63610.92"/>
    <x v="1"/>
    <n v="4"/>
  </r>
  <r>
    <x v="0"/>
    <x v="81"/>
    <x v="2"/>
    <x v="190"/>
    <x v="1"/>
    <s v="C"/>
    <x v="184"/>
    <n v="107005393"/>
    <d v="2011-05-04T00:00:00"/>
    <n v="4129"/>
    <n v="47.45"/>
    <n v="31.79"/>
    <n v="195921.05"/>
    <n v="131260.91"/>
    <n v="64660.14"/>
    <x v="6"/>
    <n v="3"/>
  </r>
  <r>
    <x v="1"/>
    <x v="111"/>
    <x v="1"/>
    <x v="191"/>
    <x v="0"/>
    <s v="H"/>
    <x v="185"/>
    <n v="890010011"/>
    <d v="2012-10-14T00:00:00"/>
    <n v="2595"/>
    <n v="81.73"/>
    <n v="56.67"/>
    <n v="212089.35"/>
    <n v="147058.65"/>
    <n v="65030.7"/>
    <x v="5"/>
    <n v="9"/>
  </r>
  <r>
    <x v="1"/>
    <x v="119"/>
    <x v="2"/>
    <x v="192"/>
    <x v="1"/>
    <s v="H"/>
    <x v="186"/>
    <n v="686583554"/>
    <d v="2012-02-22T00:00:00"/>
    <n v="4186"/>
    <n v="47.45"/>
    <n v="31.79"/>
    <n v="198625.7"/>
    <n v="133072.94"/>
    <n v="65552.759999999995"/>
    <x v="5"/>
    <n v="1"/>
  </r>
  <r>
    <x v="1"/>
    <x v="7"/>
    <x v="2"/>
    <x v="193"/>
    <x v="1"/>
    <s v="M"/>
    <x v="187"/>
    <n v="625283706"/>
    <d v="2014-10-23T00:00:00"/>
    <n v="4199"/>
    <n v="47.45"/>
    <n v="31.79"/>
    <n v="199242.55"/>
    <n v="133486.21"/>
    <n v="65756.34"/>
    <x v="3"/>
    <n v="10"/>
  </r>
  <r>
    <x v="2"/>
    <x v="106"/>
    <x v="2"/>
    <x v="194"/>
    <x v="1"/>
    <s v="H"/>
    <x v="188"/>
    <n v="981086671"/>
    <d v="2012-11-21T00:00:00"/>
    <n v="4203"/>
    <n v="47.45"/>
    <n v="31.79"/>
    <n v="199432.35"/>
    <n v="133613.37"/>
    <n v="65818.98"/>
    <x v="5"/>
    <n v="10"/>
  </r>
  <r>
    <x v="3"/>
    <x v="88"/>
    <x v="5"/>
    <x v="195"/>
    <x v="0"/>
    <s v="M"/>
    <x v="189"/>
    <n v="433871400"/>
    <d v="2015-07-01T00:00:00"/>
    <n v="1044"/>
    <n v="154.06"/>
    <n v="90.93"/>
    <n v="160838.64000000001"/>
    <n v="94930.92"/>
    <n v="65907.72"/>
    <x v="0"/>
    <n v="6"/>
  </r>
  <r>
    <x v="2"/>
    <x v="120"/>
    <x v="3"/>
    <x v="196"/>
    <x v="1"/>
    <s v="H"/>
    <x v="190"/>
    <n v="352327525"/>
    <d v="2016-10-27T00:00:00"/>
    <n v="399"/>
    <n v="668.27"/>
    <n v="502.54"/>
    <n v="266639.73"/>
    <n v="200513.46"/>
    <n v="66126.27"/>
    <x v="1"/>
    <n v="9"/>
  </r>
  <r>
    <x v="0"/>
    <x v="113"/>
    <x v="5"/>
    <x v="197"/>
    <x v="1"/>
    <s v="M"/>
    <x v="191"/>
    <n v="419306790"/>
    <d v="2012-03-12T00:00:00"/>
    <n v="1052"/>
    <n v="154.06"/>
    <n v="90.93"/>
    <n v="162071.12"/>
    <n v="95658.36"/>
    <n v="66412.759999999995"/>
    <x v="5"/>
    <n v="3"/>
  </r>
  <r>
    <x v="2"/>
    <x v="41"/>
    <x v="2"/>
    <x v="198"/>
    <x v="1"/>
    <s v="C"/>
    <x v="192"/>
    <n v="752716100"/>
    <d v="2016-10-12T00:00:00"/>
    <n v="4276"/>
    <n v="47.45"/>
    <n v="31.79"/>
    <n v="202896.2"/>
    <n v="135934.04"/>
    <n v="66962.16"/>
    <x v="1"/>
    <n v="9"/>
  </r>
  <r>
    <x v="0"/>
    <x v="61"/>
    <x v="2"/>
    <x v="199"/>
    <x v="0"/>
    <s v="M"/>
    <x v="193"/>
    <n v="978349959"/>
    <d v="2013-05-21T00:00:00"/>
    <n v="4349"/>
    <n v="47.45"/>
    <n v="31.79"/>
    <n v="206360.05"/>
    <n v="138254.71"/>
    <n v="68105.34"/>
    <x v="4"/>
    <n v="4"/>
  </r>
  <r>
    <x v="4"/>
    <x v="121"/>
    <x v="9"/>
    <x v="200"/>
    <x v="1"/>
    <s v="M"/>
    <x v="194"/>
    <n v="644670712"/>
    <d v="2011-03-21T00:00:00"/>
    <n v="1245"/>
    <n v="152.58000000000001"/>
    <n v="97.44"/>
    <n v="189962.1"/>
    <n v="121312.8"/>
    <n v="68649.3"/>
    <x v="6"/>
    <n v="2"/>
  </r>
  <r>
    <x v="0"/>
    <x v="122"/>
    <x v="1"/>
    <x v="201"/>
    <x v="0"/>
    <s v="C"/>
    <x v="195"/>
    <n v="285662829"/>
    <d v="2010-07-13T00:00:00"/>
    <n v="2834"/>
    <n v="81.73"/>
    <n v="56.67"/>
    <n v="231622.82"/>
    <n v="160602.78"/>
    <n v="71020.039999999994"/>
    <x v="2"/>
    <n v="6"/>
  </r>
  <r>
    <x v="4"/>
    <x v="123"/>
    <x v="1"/>
    <x v="202"/>
    <x v="1"/>
    <s v="H"/>
    <x v="196"/>
    <n v="606017291"/>
    <d v="2016-06-12T00:00:00"/>
    <n v="2838"/>
    <n v="81.73"/>
    <n v="56.67"/>
    <n v="231949.74"/>
    <n v="160829.46"/>
    <n v="71120.28"/>
    <x v="1"/>
    <n v="5"/>
  </r>
  <r>
    <x v="3"/>
    <x v="15"/>
    <x v="2"/>
    <x v="203"/>
    <x v="0"/>
    <s v="H"/>
    <x v="197"/>
    <n v="854095017"/>
    <d v="2011-03-04T00:00:00"/>
    <n v="4550"/>
    <n v="47.45"/>
    <n v="31.79"/>
    <n v="215897.5"/>
    <n v="144644.5"/>
    <n v="71253"/>
    <x v="6"/>
    <n v="2"/>
  </r>
  <r>
    <x v="5"/>
    <x v="63"/>
    <x v="2"/>
    <x v="204"/>
    <x v="0"/>
    <s v="L"/>
    <x v="198"/>
    <n v="275632226"/>
    <d v="2015-01-18T00:00:00"/>
    <n v="4556"/>
    <n v="47.45"/>
    <n v="31.79"/>
    <n v="216182.2"/>
    <n v="144835.24"/>
    <n v="71346.960000000006"/>
    <x v="3"/>
    <n v="12"/>
  </r>
  <r>
    <x v="2"/>
    <x v="124"/>
    <x v="2"/>
    <x v="205"/>
    <x v="0"/>
    <s v="L"/>
    <x v="199"/>
    <n v="936042296"/>
    <d v="2010-03-17T00:00:00"/>
    <n v="4571"/>
    <n v="47.45"/>
    <n v="31.79"/>
    <n v="216893.95"/>
    <n v="145312.09"/>
    <n v="71581.86"/>
    <x v="2"/>
    <n v="2"/>
  </r>
  <r>
    <x v="1"/>
    <x v="125"/>
    <x v="4"/>
    <x v="206"/>
    <x v="0"/>
    <s v="L"/>
    <x v="200"/>
    <n v="565798747"/>
    <d v="2016-08-09T00:00:00"/>
    <n v="1277"/>
    <n v="421.89"/>
    <n v="364.69"/>
    <n v="538753.53"/>
    <n v="465709.13"/>
    <n v="73044.399999999994"/>
    <x v="1"/>
    <n v="7"/>
  </r>
  <r>
    <x v="1"/>
    <x v="9"/>
    <x v="5"/>
    <x v="207"/>
    <x v="0"/>
    <s v="L"/>
    <x v="201"/>
    <n v="620441138"/>
    <d v="2010-06-22T00:00:00"/>
    <n v="1175"/>
    <n v="154.06"/>
    <n v="90.93"/>
    <n v="181020.5"/>
    <n v="106842.75"/>
    <n v="74177.75"/>
    <x v="2"/>
    <n v="6"/>
  </r>
  <r>
    <x v="1"/>
    <x v="58"/>
    <x v="1"/>
    <x v="208"/>
    <x v="0"/>
    <s v="C"/>
    <x v="202"/>
    <n v="967328870"/>
    <d v="2010-01-15T00:00:00"/>
    <n v="2964"/>
    <n v="81.73"/>
    <n v="56.67"/>
    <n v="242247.72"/>
    <n v="167969.88"/>
    <n v="74277.84"/>
    <x v="2"/>
    <n v="1"/>
  </r>
  <r>
    <x v="2"/>
    <x v="96"/>
    <x v="2"/>
    <x v="209"/>
    <x v="0"/>
    <s v="C"/>
    <x v="203"/>
    <n v="332877862"/>
    <d v="2013-05-07T00:00:00"/>
    <n v="4811"/>
    <n v="47.45"/>
    <n v="31.79"/>
    <n v="228281.95"/>
    <n v="152941.69"/>
    <n v="75340.259999999995"/>
    <x v="4"/>
    <n v="4"/>
  </r>
  <r>
    <x v="4"/>
    <x v="105"/>
    <x v="10"/>
    <x v="210"/>
    <x v="1"/>
    <s v="H"/>
    <x v="204"/>
    <n v="430390107"/>
    <d v="2012-11-13T00:00:00"/>
    <n v="852"/>
    <n v="205.7"/>
    <n v="117.11"/>
    <n v="175256.4"/>
    <n v="99777.72"/>
    <n v="75478.679999999993"/>
    <x v="5"/>
    <n v="10"/>
  </r>
  <r>
    <x v="2"/>
    <x v="104"/>
    <x v="6"/>
    <x v="211"/>
    <x v="0"/>
    <s v="M"/>
    <x v="205"/>
    <n v="588200986"/>
    <d v="2015-10-15T00:00:00"/>
    <n v="598"/>
    <n v="651.21"/>
    <n v="524.96"/>
    <n v="389423.58"/>
    <n v="313926.08"/>
    <n v="75497.5"/>
    <x v="0"/>
    <n v="8"/>
  </r>
  <r>
    <x v="0"/>
    <x v="126"/>
    <x v="10"/>
    <x v="212"/>
    <x v="1"/>
    <s v="C"/>
    <x v="206"/>
    <n v="941909682"/>
    <d v="2014-08-01T00:00:00"/>
    <n v="861"/>
    <n v="205.7"/>
    <n v="117.11"/>
    <n v="177107.7"/>
    <n v="100831.71"/>
    <n v="76275.990000000005"/>
    <x v="3"/>
    <n v="7"/>
  </r>
  <r>
    <x v="3"/>
    <x v="114"/>
    <x v="2"/>
    <x v="213"/>
    <x v="1"/>
    <s v="M"/>
    <x v="207"/>
    <n v="942700612"/>
    <d v="2010-06-06T00:00:00"/>
    <n v="4915"/>
    <n v="47.45"/>
    <n v="31.79"/>
    <n v="233216.75"/>
    <n v="156247.85"/>
    <n v="76968.899999999994"/>
    <x v="2"/>
    <n v="4"/>
  </r>
  <r>
    <x v="0"/>
    <x v="127"/>
    <x v="1"/>
    <x v="214"/>
    <x v="1"/>
    <s v="M"/>
    <x v="208"/>
    <n v="644913613"/>
    <d v="2015-09-07T00:00:00"/>
    <n v="3124"/>
    <n v="81.73"/>
    <n v="56.67"/>
    <n v="255324.52"/>
    <n v="177037.08"/>
    <n v="78287.44"/>
    <x v="0"/>
    <n v="8"/>
  </r>
  <r>
    <x v="1"/>
    <x v="38"/>
    <x v="2"/>
    <x v="215"/>
    <x v="1"/>
    <s v="C"/>
    <x v="209"/>
    <n v="742141759"/>
    <d v="2013-10-28T00:00:00"/>
    <n v="5093"/>
    <n v="47.45"/>
    <n v="31.79"/>
    <n v="241662.85"/>
    <n v="161906.47"/>
    <n v="79756.38"/>
    <x v="4"/>
    <n v="10"/>
  </r>
  <r>
    <x v="0"/>
    <x v="29"/>
    <x v="2"/>
    <x v="216"/>
    <x v="1"/>
    <s v="C"/>
    <x v="210"/>
    <n v="328316819"/>
    <d v="2012-05-30T00:00:00"/>
    <n v="5098"/>
    <n v="47.45"/>
    <n v="31.79"/>
    <n v="241900.1"/>
    <n v="162065.42000000001"/>
    <n v="79834.679999999993"/>
    <x v="5"/>
    <n v="5"/>
  </r>
  <r>
    <x v="4"/>
    <x v="121"/>
    <x v="9"/>
    <x v="217"/>
    <x v="0"/>
    <s v="H"/>
    <x v="211"/>
    <n v="351317298"/>
    <d v="2015-01-14T00:00:00"/>
    <n v="1450"/>
    <n v="152.58000000000001"/>
    <n v="97.44"/>
    <n v="221241"/>
    <n v="141288"/>
    <n v="79953"/>
    <x v="3"/>
    <n v="12"/>
  </r>
  <r>
    <x v="4"/>
    <x v="128"/>
    <x v="1"/>
    <x v="218"/>
    <x v="0"/>
    <s v="L"/>
    <x v="212"/>
    <n v="619670808"/>
    <d v="2013-02-25T00:00:00"/>
    <n v="3217"/>
    <n v="81.73"/>
    <n v="56.67"/>
    <n v="262925.40999999997"/>
    <n v="182307.39"/>
    <n v="80618.02"/>
    <x v="4"/>
    <n v="1"/>
  </r>
  <r>
    <x v="1"/>
    <x v="46"/>
    <x v="2"/>
    <x v="219"/>
    <x v="0"/>
    <s v="H"/>
    <x v="213"/>
    <n v="859909617"/>
    <d v="2013-01-29T00:00:00"/>
    <n v="5220"/>
    <n v="47.45"/>
    <n v="31.79"/>
    <n v="247689"/>
    <n v="165943.79999999999"/>
    <n v="81745.2"/>
    <x v="5"/>
    <n v="12"/>
  </r>
  <r>
    <x v="1"/>
    <x v="1"/>
    <x v="8"/>
    <x v="220"/>
    <x v="1"/>
    <s v="C"/>
    <x v="214"/>
    <n v="821912801"/>
    <d v="2014-10-03T00:00:00"/>
    <n v="1117"/>
    <n v="109.28"/>
    <n v="35.840000000000003"/>
    <n v="122065.76"/>
    <n v="40033.279999999999"/>
    <n v="82032.479999999996"/>
    <x v="3"/>
    <n v="9"/>
  </r>
  <r>
    <x v="1"/>
    <x v="129"/>
    <x v="4"/>
    <x v="221"/>
    <x v="1"/>
    <s v="H"/>
    <x v="215"/>
    <n v="807281672"/>
    <d v="2015-01-26T00:00:00"/>
    <n v="1441"/>
    <n v="421.89"/>
    <n v="364.69"/>
    <n v="607943.49"/>
    <n v="525518.29"/>
    <n v="82425.2"/>
    <x v="3"/>
    <n v="12"/>
  </r>
  <r>
    <x v="0"/>
    <x v="87"/>
    <x v="4"/>
    <x v="222"/>
    <x v="0"/>
    <s v="H"/>
    <x v="216"/>
    <n v="175257527"/>
    <d v="2014-09-25T00:00:00"/>
    <n v="1452"/>
    <n v="421.89"/>
    <n v="364.69"/>
    <n v="612584.28"/>
    <n v="529529.88"/>
    <n v="83054.399999999994"/>
    <x v="3"/>
    <n v="8"/>
  </r>
  <r>
    <x v="4"/>
    <x v="130"/>
    <x v="2"/>
    <x v="223"/>
    <x v="0"/>
    <s v="C"/>
    <x v="217"/>
    <n v="890695369"/>
    <d v="2011-02-23T00:00:00"/>
    <n v="5408"/>
    <n v="47.45"/>
    <n v="31.79"/>
    <n v="256609.6"/>
    <n v="171920.32"/>
    <n v="84689.279999999999"/>
    <x v="6"/>
    <n v="1"/>
  </r>
  <r>
    <x v="3"/>
    <x v="49"/>
    <x v="5"/>
    <x v="224"/>
    <x v="0"/>
    <s v="C"/>
    <x v="218"/>
    <n v="345437037"/>
    <d v="2013-06-30T00:00:00"/>
    <n v="1351"/>
    <n v="154.06"/>
    <n v="90.93"/>
    <n v="208135.06"/>
    <n v="122846.43"/>
    <n v="85288.63"/>
    <x v="4"/>
    <n v="5"/>
  </r>
  <r>
    <x v="0"/>
    <x v="131"/>
    <x v="2"/>
    <x v="225"/>
    <x v="0"/>
    <s v="C"/>
    <x v="219"/>
    <n v="219607102"/>
    <d v="2016-08-13T00:00:00"/>
    <n v="5477"/>
    <n v="47.45"/>
    <n v="31.79"/>
    <n v="259883.65"/>
    <n v="174113.83"/>
    <n v="85769.82"/>
    <x v="1"/>
    <n v="7"/>
  </r>
  <r>
    <x v="5"/>
    <x v="63"/>
    <x v="9"/>
    <x v="226"/>
    <x v="0"/>
    <s v="C"/>
    <x v="220"/>
    <n v="351182544"/>
    <d v="2013-06-22T00:00:00"/>
    <n v="1574"/>
    <n v="152.58000000000001"/>
    <n v="97.44"/>
    <n v="240160.92"/>
    <n v="153370.56"/>
    <n v="86790.36"/>
    <x v="4"/>
    <n v="5"/>
  </r>
  <r>
    <x v="2"/>
    <x v="86"/>
    <x v="9"/>
    <x v="227"/>
    <x v="1"/>
    <s v="C"/>
    <x v="221"/>
    <n v="990708720"/>
    <d v="2012-05-04T00:00:00"/>
    <n v="1581"/>
    <n v="152.58000000000001"/>
    <n v="97.44"/>
    <n v="241228.98"/>
    <n v="154052.64000000001"/>
    <n v="87176.34"/>
    <x v="5"/>
    <n v="3"/>
  </r>
  <r>
    <x v="0"/>
    <x v="118"/>
    <x v="2"/>
    <x v="228"/>
    <x v="0"/>
    <s v="L"/>
    <x v="222"/>
    <n v="532324779"/>
    <d v="2015-01-03T00:00:00"/>
    <n v="5586"/>
    <n v="47.45"/>
    <n v="31.79"/>
    <n v="265055.7"/>
    <n v="177578.94"/>
    <n v="87476.76"/>
    <x v="3"/>
    <n v="12"/>
  </r>
  <r>
    <x v="4"/>
    <x v="123"/>
    <x v="1"/>
    <x v="229"/>
    <x v="0"/>
    <s v="M"/>
    <x v="122"/>
    <n v="147047555"/>
    <d v="2010-09-03T00:00:00"/>
    <n v="3494"/>
    <n v="81.73"/>
    <n v="56.67"/>
    <n v="285564.62"/>
    <n v="198004.98"/>
    <n v="87559.64"/>
    <x v="2"/>
    <n v="7"/>
  </r>
  <r>
    <x v="3"/>
    <x v="132"/>
    <x v="8"/>
    <x v="230"/>
    <x v="0"/>
    <s v="H"/>
    <x v="223"/>
    <n v="749258840"/>
    <d v="2014-11-05T00:00:00"/>
    <n v="1196"/>
    <n v="109.28"/>
    <n v="35.840000000000003"/>
    <n v="130698.88"/>
    <n v="42864.639999999999"/>
    <n v="87834.240000000005"/>
    <x v="3"/>
    <n v="9"/>
  </r>
  <r>
    <x v="2"/>
    <x v="70"/>
    <x v="6"/>
    <x v="231"/>
    <x v="1"/>
    <s v="H"/>
    <x v="224"/>
    <n v="989928519"/>
    <d v="2010-04-11T00:00:00"/>
    <n v="702"/>
    <n v="651.21"/>
    <n v="524.96"/>
    <n v="457149.42"/>
    <n v="368521.92"/>
    <n v="88627.5"/>
    <x v="2"/>
    <n v="4"/>
  </r>
  <r>
    <x v="3"/>
    <x v="133"/>
    <x v="9"/>
    <x v="232"/>
    <x v="0"/>
    <s v="H"/>
    <x v="184"/>
    <n v="115309941"/>
    <d v="2011-04-06T00:00:00"/>
    <n v="1629"/>
    <n v="152.58000000000001"/>
    <n v="97.44"/>
    <n v="248552.82"/>
    <n v="158729.76"/>
    <n v="89823.06"/>
    <x v="6"/>
    <n v="3"/>
  </r>
  <r>
    <x v="5"/>
    <x v="51"/>
    <x v="9"/>
    <x v="233"/>
    <x v="1"/>
    <s v="L"/>
    <x v="225"/>
    <n v="521396386"/>
    <d v="2012-02-14T00:00:00"/>
    <n v="1632"/>
    <n v="152.58000000000001"/>
    <n v="97.44"/>
    <n v="249010.56"/>
    <n v="159022.07999999999"/>
    <n v="89988.479999999996"/>
    <x v="5"/>
    <n v="1"/>
  </r>
  <r>
    <x v="4"/>
    <x v="134"/>
    <x v="9"/>
    <x v="234"/>
    <x v="0"/>
    <s v="L"/>
    <x v="226"/>
    <n v="590198266"/>
    <d v="2015-06-01T00:00:00"/>
    <n v="1637"/>
    <n v="152.58000000000001"/>
    <n v="97.44"/>
    <n v="249773.46"/>
    <n v="159509.28"/>
    <n v="90264.18"/>
    <x v="0"/>
    <n v="5"/>
  </r>
  <r>
    <x v="3"/>
    <x v="56"/>
    <x v="1"/>
    <x v="235"/>
    <x v="1"/>
    <s v="C"/>
    <x v="227"/>
    <n v="502715766"/>
    <d v="2014-08-17T00:00:00"/>
    <n v="3621"/>
    <n v="81.73"/>
    <n v="56.67"/>
    <n v="295944.33"/>
    <n v="205202.07"/>
    <n v="90742.26"/>
    <x v="3"/>
    <n v="8"/>
  </r>
  <r>
    <x v="4"/>
    <x v="48"/>
    <x v="11"/>
    <x v="236"/>
    <x v="1"/>
    <s v="C"/>
    <x v="228"/>
    <n v="845058763"/>
    <d v="2012-09-22T00:00:00"/>
    <n v="522"/>
    <n v="437.2"/>
    <n v="263.33"/>
    <n v="228218.4"/>
    <n v="137458.26"/>
    <n v="90760.14"/>
    <x v="5"/>
    <n v="8"/>
  </r>
  <r>
    <x v="1"/>
    <x v="97"/>
    <x v="7"/>
    <x v="237"/>
    <x v="1"/>
    <s v="L"/>
    <x v="229"/>
    <n v="238414323"/>
    <d v="2012-02-27T00:00:00"/>
    <n v="951"/>
    <n v="255.28"/>
    <n v="159.41999999999999"/>
    <n v="242771.28"/>
    <n v="151608.42000000001"/>
    <n v="91162.86"/>
    <x v="5"/>
    <n v="2"/>
  </r>
  <r>
    <x v="0"/>
    <x v="32"/>
    <x v="1"/>
    <x v="238"/>
    <x v="1"/>
    <s v="C"/>
    <x v="230"/>
    <n v="975002133"/>
    <d v="2013-04-07T00:00:00"/>
    <n v="3653"/>
    <n v="81.73"/>
    <n v="56.67"/>
    <n v="298559.69"/>
    <n v="207015.51"/>
    <n v="91544.18"/>
    <x v="4"/>
    <n v="3"/>
  </r>
  <r>
    <x v="5"/>
    <x v="51"/>
    <x v="2"/>
    <x v="239"/>
    <x v="0"/>
    <s v="H"/>
    <x v="231"/>
    <n v="185342633"/>
    <d v="2013-11-24T00:00:00"/>
    <n v="5859"/>
    <n v="47.45"/>
    <n v="31.79"/>
    <n v="278009.55"/>
    <n v="186257.61"/>
    <n v="91751.94"/>
    <x v="4"/>
    <n v="10"/>
  </r>
  <r>
    <x v="0"/>
    <x v="83"/>
    <x v="8"/>
    <x v="240"/>
    <x v="0"/>
    <s v="H"/>
    <x v="232"/>
    <n v="312117135"/>
    <d v="2012-10-16T00:00:00"/>
    <n v="1251"/>
    <n v="109.28"/>
    <n v="35.840000000000003"/>
    <n v="136709.28"/>
    <n v="44835.839999999997"/>
    <n v="91873.44"/>
    <x v="5"/>
    <n v="10"/>
  </r>
  <r>
    <x v="0"/>
    <x v="116"/>
    <x v="10"/>
    <x v="241"/>
    <x v="0"/>
    <s v="C"/>
    <x v="233"/>
    <n v="261765420"/>
    <d v="2012-07-17T00:00:00"/>
    <n v="1060"/>
    <n v="205.7"/>
    <n v="117.11"/>
    <n v="218042"/>
    <n v="124136.6"/>
    <n v="93905.4"/>
    <x v="5"/>
    <n v="5"/>
  </r>
  <r>
    <x v="1"/>
    <x v="9"/>
    <x v="1"/>
    <x v="242"/>
    <x v="1"/>
    <s v="C"/>
    <x v="234"/>
    <n v="379710948"/>
    <d v="2011-01-30T00:00:00"/>
    <n v="3762"/>
    <n v="81.73"/>
    <n v="56.67"/>
    <n v="307468.26"/>
    <n v="213192.54"/>
    <n v="94275.72"/>
    <x v="6"/>
    <n v="1"/>
  </r>
  <r>
    <x v="5"/>
    <x v="107"/>
    <x v="1"/>
    <x v="243"/>
    <x v="1"/>
    <s v="C"/>
    <x v="235"/>
    <n v="559352862"/>
    <d v="2010-06-04T00:00:00"/>
    <n v="3797"/>
    <n v="81.73"/>
    <n v="56.67"/>
    <n v="310328.81"/>
    <n v="215175.99"/>
    <n v="95152.82"/>
    <x v="2"/>
    <n v="4"/>
  </r>
  <r>
    <x v="0"/>
    <x v="113"/>
    <x v="4"/>
    <x v="244"/>
    <x v="0"/>
    <s v="C"/>
    <x v="236"/>
    <n v="207395112"/>
    <d v="2012-01-26T00:00:00"/>
    <n v="1677"/>
    <n v="421.89"/>
    <n v="364.69"/>
    <n v="707509.53"/>
    <n v="611585.13"/>
    <n v="95924.4"/>
    <x v="6"/>
    <n v="12"/>
  </r>
  <r>
    <x v="1"/>
    <x v="3"/>
    <x v="6"/>
    <x v="245"/>
    <x v="1"/>
    <s v="C"/>
    <x v="143"/>
    <n v="547143447"/>
    <d v="2011-02-23T00:00:00"/>
    <n v="760"/>
    <n v="651.21"/>
    <n v="524.96"/>
    <n v="494919.6"/>
    <n v="398969.59999999998"/>
    <n v="95950"/>
    <x v="6"/>
    <n v="2"/>
  </r>
  <r>
    <x v="3"/>
    <x v="78"/>
    <x v="5"/>
    <x v="246"/>
    <x v="0"/>
    <s v="M"/>
    <x v="237"/>
    <n v="938025844"/>
    <d v="2016-01-21T00:00:00"/>
    <n v="1547"/>
    <n v="154.06"/>
    <n v="90.93"/>
    <n v="238330.82"/>
    <n v="140668.71"/>
    <n v="97662.11"/>
    <x v="0"/>
    <n v="12"/>
  </r>
  <r>
    <x v="2"/>
    <x v="96"/>
    <x v="1"/>
    <x v="247"/>
    <x v="1"/>
    <s v="L"/>
    <x v="38"/>
    <n v="637448060"/>
    <d v="2012-09-15T00:00:00"/>
    <n v="3901"/>
    <n v="81.73"/>
    <n v="56.67"/>
    <n v="318828.73"/>
    <n v="221069.67"/>
    <n v="97759.06"/>
    <x v="5"/>
    <n v="9"/>
  </r>
  <r>
    <x v="0"/>
    <x v="39"/>
    <x v="2"/>
    <x v="248"/>
    <x v="1"/>
    <s v="L"/>
    <x v="238"/>
    <n v="221062791"/>
    <d v="2012-04-18T00:00:00"/>
    <n v="6247"/>
    <n v="47.45"/>
    <n v="31.79"/>
    <n v="296420.15000000002"/>
    <n v="198592.13"/>
    <n v="97828.02"/>
    <x v="5"/>
    <n v="3"/>
  </r>
  <r>
    <x v="5"/>
    <x v="63"/>
    <x v="2"/>
    <x v="249"/>
    <x v="1"/>
    <s v="C"/>
    <x v="239"/>
    <n v="179970920"/>
    <d v="2015-06-25T00:00:00"/>
    <n v="6249"/>
    <n v="47.45"/>
    <n v="31.79"/>
    <n v="296515.05"/>
    <n v="198655.71"/>
    <n v="97859.34"/>
    <x v="0"/>
    <n v="6"/>
  </r>
  <r>
    <x v="0"/>
    <x v="8"/>
    <x v="2"/>
    <x v="250"/>
    <x v="0"/>
    <s v="L"/>
    <x v="240"/>
    <n v="740760314"/>
    <d v="2015-11-21T00:00:00"/>
    <n v="6293"/>
    <n v="47.45"/>
    <n v="31.79"/>
    <n v="298602.84999999998"/>
    <n v="200054.47"/>
    <n v="98548.38"/>
    <x v="0"/>
    <n v="11"/>
  </r>
  <r>
    <x v="4"/>
    <x v="57"/>
    <x v="10"/>
    <x v="251"/>
    <x v="0"/>
    <s v="H"/>
    <x v="241"/>
    <n v="110442054"/>
    <d v="2014-11-20T00:00:00"/>
    <n v="1113"/>
    <n v="205.7"/>
    <n v="117.11"/>
    <n v="228944.1"/>
    <n v="130343.43"/>
    <n v="98600.67"/>
    <x v="3"/>
    <n v="10"/>
  </r>
  <r>
    <x v="4"/>
    <x v="135"/>
    <x v="9"/>
    <x v="252"/>
    <x v="0"/>
    <s v="H"/>
    <x v="242"/>
    <n v="768522679"/>
    <d v="2015-03-27T00:00:00"/>
    <n v="1794"/>
    <n v="152.58000000000001"/>
    <n v="97.44"/>
    <n v="273728.52"/>
    <n v="174807.36"/>
    <n v="98921.16"/>
    <x v="0"/>
    <n v="3"/>
  </r>
  <r>
    <x v="1"/>
    <x v="136"/>
    <x v="10"/>
    <x v="253"/>
    <x v="0"/>
    <s v="C"/>
    <x v="243"/>
    <n v="775076282"/>
    <d v="2014-09-19T00:00:00"/>
    <n v="1150"/>
    <n v="205.7"/>
    <n v="117.11"/>
    <n v="236555"/>
    <n v="134676.5"/>
    <n v="101878.5"/>
    <x v="3"/>
    <n v="9"/>
  </r>
  <r>
    <x v="4"/>
    <x v="40"/>
    <x v="2"/>
    <x v="254"/>
    <x v="0"/>
    <s v="C"/>
    <x v="244"/>
    <n v="917834603"/>
    <d v="2017-01-13T00:00:00"/>
    <n v="6510"/>
    <n v="47.45"/>
    <n v="31.79"/>
    <n v="308899.5"/>
    <n v="206952.9"/>
    <n v="101946.6"/>
    <x v="7"/>
    <n v="1"/>
  </r>
  <r>
    <x v="3"/>
    <x v="137"/>
    <x v="5"/>
    <x v="255"/>
    <x v="1"/>
    <s v="C"/>
    <x v="245"/>
    <n v="751929891"/>
    <d v="2014-08-01T00:00:00"/>
    <n v="1619"/>
    <n v="154.06"/>
    <n v="90.93"/>
    <n v="249423.14"/>
    <n v="147215.67000000001"/>
    <n v="102207.47"/>
    <x v="3"/>
    <n v="7"/>
  </r>
  <r>
    <x v="5"/>
    <x v="47"/>
    <x v="6"/>
    <x v="256"/>
    <x v="1"/>
    <s v="L"/>
    <x v="246"/>
    <n v="402646195"/>
    <d v="2016-03-28T00:00:00"/>
    <n v="812"/>
    <n v="651.21"/>
    <n v="524.96"/>
    <n v="528782.52"/>
    <n v="426267.52"/>
    <n v="102515"/>
    <x v="1"/>
    <n v="3"/>
  </r>
  <r>
    <x v="2"/>
    <x v="138"/>
    <x v="2"/>
    <x v="257"/>
    <x v="1"/>
    <s v="H"/>
    <x v="247"/>
    <n v="467986953"/>
    <d v="2013-02-17T00:00:00"/>
    <n v="6594"/>
    <n v="47.45"/>
    <n v="31.79"/>
    <n v="312885.3"/>
    <n v="209623.26"/>
    <n v="103262.04"/>
    <x v="4"/>
    <n v="2"/>
  </r>
  <r>
    <x v="1"/>
    <x v="139"/>
    <x v="1"/>
    <x v="258"/>
    <x v="1"/>
    <s v="L"/>
    <x v="248"/>
    <n v="719362294"/>
    <d v="2010-12-03T00:00:00"/>
    <n v="4144"/>
    <n v="81.73"/>
    <n v="56.67"/>
    <n v="338689.12"/>
    <n v="234840.48"/>
    <n v="103848.64"/>
    <x v="2"/>
    <n v="10"/>
  </r>
  <r>
    <x v="2"/>
    <x v="140"/>
    <x v="1"/>
    <x v="259"/>
    <x v="0"/>
    <s v="H"/>
    <x v="249"/>
    <n v="865650832"/>
    <d v="2013-12-31T00:00:00"/>
    <n v="4173"/>
    <n v="81.73"/>
    <n v="56.67"/>
    <n v="341059.29"/>
    <n v="236483.91"/>
    <n v="104575.38"/>
    <x v="4"/>
    <n v="11"/>
  </r>
  <r>
    <x v="3"/>
    <x v="132"/>
    <x v="2"/>
    <x v="260"/>
    <x v="1"/>
    <s v="M"/>
    <x v="250"/>
    <n v="296320855"/>
    <d v="2013-07-13T00:00:00"/>
    <n v="6781"/>
    <n v="47.45"/>
    <n v="31.79"/>
    <n v="321758.45"/>
    <n v="215567.99"/>
    <n v="106190.46"/>
    <x v="4"/>
    <n v="6"/>
  </r>
  <r>
    <x v="0"/>
    <x v="43"/>
    <x v="3"/>
    <x v="261"/>
    <x v="1"/>
    <s v="M"/>
    <x v="182"/>
    <n v="723608338"/>
    <d v="2012-11-23T00:00:00"/>
    <n v="642"/>
    <n v="668.27"/>
    <n v="502.54"/>
    <n v="429029.34"/>
    <n v="322630.68"/>
    <n v="106398.66"/>
    <x v="5"/>
    <n v="11"/>
  </r>
  <r>
    <x v="0"/>
    <x v="116"/>
    <x v="5"/>
    <x v="262"/>
    <x v="0"/>
    <s v="C"/>
    <x v="251"/>
    <n v="478919208"/>
    <d v="2012-11-27T00:00:00"/>
    <n v="1691"/>
    <n v="154.06"/>
    <n v="90.93"/>
    <n v="260515.46"/>
    <n v="153762.63"/>
    <n v="106752.83"/>
    <x v="5"/>
    <n v="11"/>
  </r>
  <r>
    <x v="0"/>
    <x v="116"/>
    <x v="2"/>
    <x v="263"/>
    <x v="0"/>
    <s v="L"/>
    <x v="252"/>
    <n v="248335492"/>
    <d v="2013-04-04T00:00:00"/>
    <n v="6846"/>
    <n v="47.45"/>
    <n v="31.79"/>
    <n v="324842.7"/>
    <n v="217634.34"/>
    <n v="107208.36"/>
    <x v="4"/>
    <n v="4"/>
  </r>
  <r>
    <x v="3"/>
    <x v="56"/>
    <x v="2"/>
    <x v="264"/>
    <x v="1"/>
    <s v="L"/>
    <x v="189"/>
    <n v="953554761"/>
    <d v="2015-07-28T00:00:00"/>
    <n v="6899"/>
    <n v="47.45"/>
    <n v="31.79"/>
    <n v="327357.55"/>
    <n v="219319.21"/>
    <n v="108038.34"/>
    <x v="0"/>
    <n v="6"/>
  </r>
  <r>
    <x v="0"/>
    <x v="31"/>
    <x v="10"/>
    <x v="265"/>
    <x v="0"/>
    <s v="C"/>
    <x v="253"/>
    <n v="423159730"/>
    <d v="2013-04-11T00:00:00"/>
    <n v="1222"/>
    <n v="205.7"/>
    <n v="117.11"/>
    <n v="251365.4"/>
    <n v="143108.42000000001"/>
    <n v="108256.98"/>
    <x v="4"/>
    <n v="2"/>
  </r>
  <r>
    <x v="4"/>
    <x v="73"/>
    <x v="9"/>
    <x v="266"/>
    <x v="0"/>
    <s v="L"/>
    <x v="254"/>
    <n v="723680436"/>
    <d v="2014-12-20T00:00:00"/>
    <n v="1978"/>
    <n v="152.58000000000001"/>
    <n v="97.44"/>
    <n v="301803.24"/>
    <n v="192736.32"/>
    <n v="109066.92"/>
    <x v="3"/>
    <n v="10"/>
  </r>
  <r>
    <x v="0"/>
    <x v="39"/>
    <x v="3"/>
    <x v="267"/>
    <x v="1"/>
    <s v="C"/>
    <x v="255"/>
    <n v="795451629"/>
    <d v="2015-06-19T00:00:00"/>
    <n v="668"/>
    <n v="668.27"/>
    <n v="502.54"/>
    <n v="446404.36"/>
    <n v="335696.72"/>
    <n v="110707.64"/>
    <x v="0"/>
    <n v="6"/>
  </r>
  <r>
    <x v="0"/>
    <x v="87"/>
    <x v="5"/>
    <x v="268"/>
    <x v="1"/>
    <s v="L"/>
    <x v="256"/>
    <n v="826916301"/>
    <d v="2017-01-07T00:00:00"/>
    <n v="1764"/>
    <n v="154.06"/>
    <n v="90.93"/>
    <n v="271761.84000000003"/>
    <n v="160400.51999999999"/>
    <n v="111361.32"/>
    <x v="1"/>
    <n v="12"/>
  </r>
  <r>
    <x v="3"/>
    <x v="49"/>
    <x v="2"/>
    <x v="269"/>
    <x v="1"/>
    <s v="L"/>
    <x v="214"/>
    <n v="275269162"/>
    <d v="2014-09-15T00:00:00"/>
    <n v="7117"/>
    <n v="47.45"/>
    <n v="31.79"/>
    <n v="337701.65"/>
    <n v="226249.43"/>
    <n v="111452.22"/>
    <x v="3"/>
    <n v="9"/>
  </r>
  <r>
    <x v="4"/>
    <x v="68"/>
    <x v="2"/>
    <x v="270"/>
    <x v="0"/>
    <s v="L"/>
    <x v="257"/>
    <n v="262056386"/>
    <d v="2010-10-24T00:00:00"/>
    <n v="7163"/>
    <n v="47.45"/>
    <n v="31.79"/>
    <n v="339884.35"/>
    <n v="227711.77"/>
    <n v="112172.58"/>
    <x v="2"/>
    <n v="9"/>
  </r>
  <r>
    <x v="4"/>
    <x v="105"/>
    <x v="1"/>
    <x v="271"/>
    <x v="1"/>
    <s v="M"/>
    <x v="258"/>
    <n v="272016179"/>
    <d v="2010-11-08T00:00:00"/>
    <n v="4487"/>
    <n v="81.73"/>
    <n v="56.67"/>
    <n v="366722.51"/>
    <n v="254278.29"/>
    <n v="112444.22"/>
    <x v="2"/>
    <n v="9"/>
  </r>
  <r>
    <x v="0"/>
    <x v="141"/>
    <x v="2"/>
    <x v="272"/>
    <x v="0"/>
    <s v="H"/>
    <x v="259"/>
    <n v="419124829"/>
    <d v="2013-09-19T00:00:00"/>
    <n v="7206"/>
    <n v="47.45"/>
    <n v="31.79"/>
    <n v="341924.7"/>
    <n v="229078.74"/>
    <n v="112845.96"/>
    <x v="4"/>
    <n v="8"/>
  </r>
  <r>
    <x v="0"/>
    <x v="118"/>
    <x v="8"/>
    <x v="273"/>
    <x v="0"/>
    <s v="M"/>
    <x v="260"/>
    <n v="734526431"/>
    <d v="2016-08-02T00:00:00"/>
    <n v="1549"/>
    <n v="109.28"/>
    <n v="35.840000000000003"/>
    <n v="169274.72"/>
    <n v="55516.160000000003"/>
    <n v="113758.56"/>
    <x v="1"/>
    <n v="7"/>
  </r>
  <r>
    <x v="5"/>
    <x v="45"/>
    <x v="9"/>
    <x v="274"/>
    <x v="0"/>
    <s v="L"/>
    <x v="261"/>
    <n v="369837844"/>
    <d v="2011-03-23T00:00:00"/>
    <n v="2091"/>
    <n v="152.58000000000001"/>
    <n v="97.44"/>
    <n v="319044.78000000003"/>
    <n v="203747.04"/>
    <n v="115297.74"/>
    <x v="6"/>
    <n v="3"/>
  </r>
  <r>
    <x v="1"/>
    <x v="50"/>
    <x v="4"/>
    <x v="275"/>
    <x v="0"/>
    <s v="L"/>
    <x v="262"/>
    <n v="267614781"/>
    <d v="2016-05-12T00:00:00"/>
    <n v="2016"/>
    <n v="421.89"/>
    <n v="364.69"/>
    <n v="850530.24"/>
    <n v="735215.04"/>
    <n v="115315.2"/>
    <x v="1"/>
    <n v="4"/>
  </r>
  <r>
    <x v="1"/>
    <x v="142"/>
    <x v="6"/>
    <x v="276"/>
    <x v="0"/>
    <s v="M"/>
    <x v="263"/>
    <n v="971377074"/>
    <d v="2016-05-15T00:00:00"/>
    <n v="917"/>
    <n v="651.21"/>
    <n v="524.96"/>
    <n v="597159.56999999995"/>
    <n v="481388.32"/>
    <n v="115771.25"/>
    <x v="1"/>
    <n v="5"/>
  </r>
  <r>
    <x v="1"/>
    <x v="13"/>
    <x v="9"/>
    <x v="277"/>
    <x v="1"/>
    <s v="M"/>
    <x v="264"/>
    <n v="866792809"/>
    <d v="2017-03-18T00:00:00"/>
    <n v="2109"/>
    <n v="152.58000000000001"/>
    <n v="97.44"/>
    <n v="321791.21999999997"/>
    <n v="205500.96"/>
    <n v="116290.26"/>
    <x v="7"/>
    <n v="3"/>
  </r>
  <r>
    <x v="0"/>
    <x v="143"/>
    <x v="2"/>
    <x v="278"/>
    <x v="1"/>
    <s v="M"/>
    <x v="265"/>
    <n v="447917163"/>
    <d v="2016-06-24T00:00:00"/>
    <n v="7497"/>
    <n v="47.45"/>
    <n v="31.79"/>
    <n v="355732.65"/>
    <n v="238329.63"/>
    <n v="117403.02"/>
    <x v="1"/>
    <n v="6"/>
  </r>
  <r>
    <x v="3"/>
    <x v="114"/>
    <x v="1"/>
    <x v="279"/>
    <x v="1"/>
    <s v="C"/>
    <x v="266"/>
    <n v="749912869"/>
    <d v="2013-04-25T00:00:00"/>
    <n v="4738"/>
    <n v="81.73"/>
    <n v="56.67"/>
    <n v="387236.74"/>
    <n v="268502.46000000002"/>
    <n v="118734.28"/>
    <x v="4"/>
    <n v="3"/>
  </r>
  <r>
    <x v="5"/>
    <x v="63"/>
    <x v="5"/>
    <x v="280"/>
    <x v="1"/>
    <s v="C"/>
    <x v="267"/>
    <n v="505244338"/>
    <d v="2011-09-19T00:00:00"/>
    <n v="1882"/>
    <n v="154.06"/>
    <n v="90.93"/>
    <n v="289940.92"/>
    <n v="171130.26"/>
    <n v="118810.66"/>
    <x v="6"/>
    <n v="8"/>
  </r>
  <r>
    <x v="5"/>
    <x v="144"/>
    <x v="4"/>
    <x v="281"/>
    <x v="1"/>
    <s v="L"/>
    <x v="268"/>
    <n v="139540803"/>
    <d v="2010-12-04T00:00:00"/>
    <n v="2079"/>
    <n v="421.89"/>
    <n v="364.69"/>
    <n v="877109.31"/>
    <n v="758190.51"/>
    <n v="118918.8"/>
    <x v="2"/>
    <n v="11"/>
  </r>
  <r>
    <x v="2"/>
    <x v="145"/>
    <x v="4"/>
    <x v="282"/>
    <x v="1"/>
    <s v="C"/>
    <x v="269"/>
    <n v="251800048"/>
    <d v="2014-05-22T00:00:00"/>
    <n v="2085"/>
    <n v="421.89"/>
    <n v="364.69"/>
    <n v="879640.65"/>
    <n v="760378.65"/>
    <n v="119262"/>
    <x v="3"/>
    <n v="5"/>
  </r>
  <r>
    <x v="2"/>
    <x v="146"/>
    <x v="1"/>
    <x v="283"/>
    <x v="0"/>
    <s v="M"/>
    <x v="114"/>
    <n v="496941077"/>
    <d v="2010-07-29T00:00:00"/>
    <n v="4763"/>
    <n v="81.73"/>
    <n v="56.67"/>
    <n v="389279.99"/>
    <n v="269919.21000000002"/>
    <n v="119360.78"/>
    <x v="2"/>
    <n v="7"/>
  </r>
  <r>
    <x v="0"/>
    <x v="147"/>
    <x v="6"/>
    <x v="284"/>
    <x v="1"/>
    <s v="L"/>
    <x v="270"/>
    <n v="535654580"/>
    <d v="2014-07-29T00:00:00"/>
    <n v="949"/>
    <n v="651.21"/>
    <n v="524.96"/>
    <n v="617998.29"/>
    <n v="498187.04"/>
    <n v="119811.25"/>
    <x v="3"/>
    <n v="6"/>
  </r>
  <r>
    <x v="1"/>
    <x v="7"/>
    <x v="2"/>
    <x v="285"/>
    <x v="1"/>
    <s v="C"/>
    <x v="271"/>
    <n v="376547658"/>
    <d v="2014-12-26T00:00:00"/>
    <n v="7675"/>
    <n v="47.45"/>
    <n v="31.79"/>
    <n v="364178.75"/>
    <n v="243988.25"/>
    <n v="120190.5"/>
    <x v="3"/>
    <n v="12"/>
  </r>
  <r>
    <x v="0"/>
    <x v="43"/>
    <x v="5"/>
    <x v="286"/>
    <x v="1"/>
    <s v="M"/>
    <x v="272"/>
    <n v="257915914"/>
    <d v="2013-10-06T00:00:00"/>
    <n v="1905"/>
    <n v="154.06"/>
    <n v="90.93"/>
    <n v="293484.3"/>
    <n v="173221.65"/>
    <n v="120262.65"/>
    <x v="4"/>
    <n v="9"/>
  </r>
  <r>
    <x v="1"/>
    <x v="148"/>
    <x v="10"/>
    <x v="287"/>
    <x v="0"/>
    <s v="M"/>
    <x v="273"/>
    <n v="108989799"/>
    <d v="2013-12-09T00:00:00"/>
    <n v="1358"/>
    <n v="205.7"/>
    <n v="117.11"/>
    <n v="279340.59999999998"/>
    <n v="159035.38"/>
    <n v="120305.22"/>
    <x v="4"/>
    <n v="10"/>
  </r>
  <r>
    <x v="0"/>
    <x v="149"/>
    <x v="10"/>
    <x v="288"/>
    <x v="1"/>
    <s v="L"/>
    <x v="274"/>
    <n v="247776305"/>
    <d v="2010-11-30T00:00:00"/>
    <n v="1370"/>
    <n v="205.7"/>
    <n v="117.11"/>
    <n v="281809"/>
    <n v="160440.70000000001"/>
    <n v="121368.3"/>
    <x v="2"/>
    <n v="11"/>
  </r>
  <r>
    <x v="5"/>
    <x v="150"/>
    <x v="1"/>
    <x v="289"/>
    <x v="1"/>
    <s v="H"/>
    <x v="114"/>
    <n v="363832271"/>
    <d v="2010-09-12T00:00:00"/>
    <n v="4909"/>
    <n v="81.73"/>
    <n v="56.67"/>
    <n v="401212.57"/>
    <n v="278193.03000000003"/>
    <n v="123019.54"/>
    <x v="2"/>
    <n v="7"/>
  </r>
  <r>
    <x v="0"/>
    <x v="151"/>
    <x v="2"/>
    <x v="290"/>
    <x v="0"/>
    <s v="M"/>
    <x v="275"/>
    <n v="237660729"/>
    <d v="2016-04-30T00:00:00"/>
    <n v="7946"/>
    <n v="47.45"/>
    <n v="31.79"/>
    <n v="377037.7"/>
    <n v="252603.34"/>
    <n v="124434.36"/>
    <x v="1"/>
    <n v="4"/>
  </r>
  <r>
    <x v="0"/>
    <x v="24"/>
    <x v="5"/>
    <x v="291"/>
    <x v="0"/>
    <s v="M"/>
    <x v="276"/>
    <n v="880444610"/>
    <d v="2012-10-31T00:00:00"/>
    <n v="1980"/>
    <n v="154.06"/>
    <n v="90.93"/>
    <n v="305038.8"/>
    <n v="180041.4"/>
    <n v="124997.4"/>
    <x v="5"/>
    <n v="9"/>
  </r>
  <r>
    <x v="5"/>
    <x v="82"/>
    <x v="1"/>
    <x v="292"/>
    <x v="1"/>
    <s v="M"/>
    <x v="277"/>
    <n v="421043574"/>
    <d v="2016-09-07T00:00:00"/>
    <n v="5005"/>
    <n v="81.73"/>
    <n v="56.67"/>
    <n v="409058.65"/>
    <n v="283633.34999999998"/>
    <n v="125425.3"/>
    <x v="1"/>
    <n v="8"/>
  </r>
  <r>
    <x v="2"/>
    <x v="152"/>
    <x v="8"/>
    <x v="293"/>
    <x v="1"/>
    <s v="C"/>
    <x v="278"/>
    <n v="432995069"/>
    <d v="2010-12-13T00:00:00"/>
    <n v="1718"/>
    <n v="109.28"/>
    <n v="35.840000000000003"/>
    <n v="187743.04"/>
    <n v="61573.120000000003"/>
    <n v="126169.92"/>
    <x v="2"/>
    <n v="11"/>
  </r>
  <r>
    <x v="1"/>
    <x v="3"/>
    <x v="4"/>
    <x v="294"/>
    <x v="0"/>
    <s v="L"/>
    <x v="279"/>
    <n v="372845780"/>
    <d v="2014-12-09T00:00:00"/>
    <n v="2207"/>
    <n v="421.89"/>
    <n v="364.69"/>
    <n v="931111.23"/>
    <n v="804870.83"/>
    <n v="126240.4"/>
    <x v="3"/>
    <n v="11"/>
  </r>
  <r>
    <x v="3"/>
    <x v="115"/>
    <x v="6"/>
    <x v="295"/>
    <x v="1"/>
    <s v="H"/>
    <x v="280"/>
    <n v="343239343"/>
    <d v="2012-07-13T00:00:00"/>
    <n v="1004"/>
    <n v="651.21"/>
    <n v="524.96"/>
    <n v="653814.84"/>
    <n v="527059.84"/>
    <n v="126755"/>
    <x v="5"/>
    <n v="6"/>
  </r>
  <r>
    <x v="2"/>
    <x v="79"/>
    <x v="9"/>
    <x v="296"/>
    <x v="1"/>
    <s v="L"/>
    <x v="281"/>
    <n v="366526925"/>
    <d v="2016-07-14T00:00:00"/>
    <n v="2317"/>
    <n v="152.58000000000001"/>
    <n v="97.44"/>
    <n v="353527.86"/>
    <n v="225768.48"/>
    <n v="127759.38"/>
    <x v="1"/>
    <n v="6"/>
  </r>
  <r>
    <x v="0"/>
    <x v="153"/>
    <x v="2"/>
    <x v="297"/>
    <x v="0"/>
    <s v="L"/>
    <x v="216"/>
    <n v="298015153"/>
    <d v="2014-08-14T00:00:00"/>
    <n v="8161"/>
    <n v="47.45"/>
    <n v="31.79"/>
    <n v="387239.45"/>
    <n v="259438.19"/>
    <n v="127801.26"/>
    <x v="3"/>
    <n v="8"/>
  </r>
  <r>
    <x v="0"/>
    <x v="154"/>
    <x v="10"/>
    <x v="298"/>
    <x v="1"/>
    <s v="L"/>
    <x v="282"/>
    <n v="753585135"/>
    <d v="2014-09-13T00:00:00"/>
    <n v="1443"/>
    <n v="205.7"/>
    <n v="117.11"/>
    <n v="296825.09999999998"/>
    <n v="168989.73"/>
    <n v="127835.37"/>
    <x v="3"/>
    <n v="8"/>
  </r>
  <r>
    <x v="2"/>
    <x v="44"/>
    <x v="6"/>
    <x v="299"/>
    <x v="0"/>
    <s v="M"/>
    <x v="283"/>
    <n v="312927377"/>
    <d v="2015-09-07T00:00:00"/>
    <n v="1020"/>
    <n v="651.21"/>
    <n v="524.96"/>
    <n v="664234.19999999995"/>
    <n v="535459.19999999995"/>
    <n v="128775"/>
    <x v="0"/>
    <n v="7"/>
  </r>
  <r>
    <x v="1"/>
    <x v="16"/>
    <x v="2"/>
    <x v="300"/>
    <x v="0"/>
    <s v="L"/>
    <x v="284"/>
    <n v="670613467"/>
    <d v="2010-03-21T00:00:00"/>
    <n v="8282"/>
    <n v="47.45"/>
    <n v="31.79"/>
    <n v="392980.9"/>
    <n v="263284.78000000003"/>
    <n v="129696.12"/>
    <x v="2"/>
    <n v="3"/>
  </r>
  <r>
    <x v="0"/>
    <x v="71"/>
    <x v="7"/>
    <x v="301"/>
    <x v="1"/>
    <s v="C"/>
    <x v="285"/>
    <n v="817824685"/>
    <d v="2010-07-27T00:00:00"/>
    <n v="1353"/>
    <n v="255.28"/>
    <n v="159.41999999999999"/>
    <n v="345393.84"/>
    <n v="215695.26"/>
    <n v="129698.58"/>
    <x v="2"/>
    <n v="7"/>
  </r>
  <r>
    <x v="1"/>
    <x v="14"/>
    <x v="2"/>
    <x v="302"/>
    <x v="0"/>
    <s v="M"/>
    <x v="286"/>
    <n v="683927953"/>
    <d v="2014-11-04T00:00:00"/>
    <n v="8334"/>
    <n v="47.45"/>
    <n v="31.79"/>
    <n v="395448.3"/>
    <n v="264937.86"/>
    <n v="130510.44"/>
    <x v="3"/>
    <n v="10"/>
  </r>
  <r>
    <x v="3"/>
    <x v="15"/>
    <x v="10"/>
    <x v="303"/>
    <x v="0"/>
    <s v="M"/>
    <x v="287"/>
    <n v="964214932"/>
    <d v="2014-03-31T00:00:00"/>
    <n v="1480"/>
    <n v="205.7"/>
    <n v="117.11"/>
    <n v="304436"/>
    <n v="173322.8"/>
    <n v="131113.20000000001"/>
    <x v="3"/>
    <n v="3"/>
  </r>
  <r>
    <x v="1"/>
    <x v="27"/>
    <x v="2"/>
    <x v="304"/>
    <x v="1"/>
    <s v="C"/>
    <x v="288"/>
    <n v="683184659"/>
    <d v="2010-08-23T00:00:00"/>
    <n v="8377"/>
    <n v="47.45"/>
    <n v="31.79"/>
    <n v="397488.65"/>
    <n v="266304.83"/>
    <n v="131183.82"/>
    <x v="2"/>
    <n v="8"/>
  </r>
  <r>
    <x v="3"/>
    <x v="56"/>
    <x v="2"/>
    <x v="305"/>
    <x v="1"/>
    <s v="C"/>
    <x v="257"/>
    <n v="133276879"/>
    <d v="2010-10-17T00:00:00"/>
    <n v="8445"/>
    <n v="47.45"/>
    <n v="31.79"/>
    <n v="400715.25"/>
    <n v="268466.55"/>
    <n v="132248.70000000001"/>
    <x v="2"/>
    <n v="9"/>
  </r>
  <r>
    <x v="1"/>
    <x v="2"/>
    <x v="2"/>
    <x v="306"/>
    <x v="1"/>
    <s v="L"/>
    <x v="289"/>
    <n v="285884702"/>
    <d v="2014-06-10T00:00:00"/>
    <n v="8491"/>
    <n v="47.45"/>
    <n v="31.79"/>
    <n v="402897.95"/>
    <n v="269928.89"/>
    <n v="132969.06"/>
    <x v="3"/>
    <n v="5"/>
  </r>
  <r>
    <x v="1"/>
    <x v="18"/>
    <x v="8"/>
    <x v="307"/>
    <x v="0"/>
    <s v="C"/>
    <x v="290"/>
    <n v="851652705"/>
    <d v="2012-03-27T00:00:00"/>
    <n v="1816"/>
    <n v="109.28"/>
    <n v="35.840000000000003"/>
    <n v="198452.48000000001"/>
    <n v="65085.440000000002"/>
    <n v="133367.04000000001"/>
    <x v="5"/>
    <n v="2"/>
  </r>
  <r>
    <x v="1"/>
    <x v="155"/>
    <x v="2"/>
    <x v="308"/>
    <x v="1"/>
    <s v="L"/>
    <x v="291"/>
    <n v="186196649"/>
    <d v="2011-05-28T00:00:00"/>
    <n v="8581"/>
    <n v="47.45"/>
    <n v="31.79"/>
    <n v="407168.45"/>
    <n v="272789.99"/>
    <n v="134378.46"/>
    <x v="6"/>
    <n v="4"/>
  </r>
  <r>
    <x v="1"/>
    <x v="18"/>
    <x v="2"/>
    <x v="309"/>
    <x v="1"/>
    <s v="M"/>
    <x v="292"/>
    <n v="567614495"/>
    <d v="2012-06-28T00:00:00"/>
    <n v="8598"/>
    <n v="47.45"/>
    <n v="31.79"/>
    <n v="407975.1"/>
    <n v="273330.42"/>
    <n v="134644.68"/>
    <x v="5"/>
    <n v="5"/>
  </r>
  <r>
    <x v="2"/>
    <x v="55"/>
    <x v="2"/>
    <x v="310"/>
    <x v="1"/>
    <s v="M"/>
    <x v="293"/>
    <n v="866004025"/>
    <d v="2017-03-04T00:00:00"/>
    <n v="8691"/>
    <n v="47.45"/>
    <n v="31.79"/>
    <n v="412387.95"/>
    <n v="276286.89"/>
    <n v="136101.06"/>
    <x v="7"/>
    <n v="2"/>
  </r>
  <r>
    <x v="2"/>
    <x v="4"/>
    <x v="2"/>
    <x v="311"/>
    <x v="0"/>
    <s v="M"/>
    <x v="294"/>
    <n v="270611131"/>
    <d v="2014-05-24T00:00:00"/>
    <n v="8702"/>
    <n v="47.45"/>
    <n v="31.79"/>
    <n v="412909.9"/>
    <n v="276636.58"/>
    <n v="136273.32"/>
    <x v="3"/>
    <n v="4"/>
  </r>
  <r>
    <x v="0"/>
    <x v="151"/>
    <x v="5"/>
    <x v="312"/>
    <x v="1"/>
    <s v="C"/>
    <x v="295"/>
    <n v="778763139"/>
    <d v="2014-05-09T00:00:00"/>
    <n v="2173"/>
    <n v="154.06"/>
    <n v="90.93"/>
    <n v="334772.38"/>
    <n v="197590.89"/>
    <n v="137181.49"/>
    <x v="3"/>
    <n v="4"/>
  </r>
  <r>
    <x v="1"/>
    <x v="119"/>
    <x v="2"/>
    <x v="313"/>
    <x v="0"/>
    <s v="L"/>
    <x v="296"/>
    <n v="474178349"/>
    <d v="2016-09-26T00:00:00"/>
    <n v="8766"/>
    <n v="47.45"/>
    <n v="31.79"/>
    <n v="415946.7"/>
    <n v="278671.14"/>
    <n v="137275.56"/>
    <x v="1"/>
    <n v="9"/>
  </r>
  <r>
    <x v="0"/>
    <x v="24"/>
    <x v="2"/>
    <x v="314"/>
    <x v="1"/>
    <s v="L"/>
    <x v="122"/>
    <n v="531693494"/>
    <d v="2010-08-06T00:00:00"/>
    <n v="8775"/>
    <n v="47.45"/>
    <n v="31.79"/>
    <n v="416373.75"/>
    <n v="278957.25"/>
    <n v="137416.5"/>
    <x v="2"/>
    <n v="7"/>
  </r>
  <r>
    <x v="0"/>
    <x v="141"/>
    <x v="1"/>
    <x v="315"/>
    <x v="1"/>
    <s v="L"/>
    <x v="297"/>
    <n v="127589738"/>
    <d v="2011-04-02T00:00:00"/>
    <n v="5494"/>
    <n v="81.73"/>
    <n v="56.67"/>
    <n v="449024.62"/>
    <n v="311344.98"/>
    <n v="137679.64000000001"/>
    <x v="6"/>
    <n v="3"/>
  </r>
  <r>
    <x v="3"/>
    <x v="133"/>
    <x v="1"/>
    <x v="316"/>
    <x v="1"/>
    <s v="H"/>
    <x v="298"/>
    <n v="954259860"/>
    <d v="2015-06-04T00:00:00"/>
    <n v="5553"/>
    <n v="81.73"/>
    <n v="56.67"/>
    <n v="453846.69"/>
    <n v="314688.51"/>
    <n v="139158.18"/>
    <x v="0"/>
    <n v="5"/>
  </r>
  <r>
    <x v="5"/>
    <x v="45"/>
    <x v="3"/>
    <x v="317"/>
    <x v="1"/>
    <s v="L"/>
    <x v="299"/>
    <n v="531734263"/>
    <d v="2012-10-12T00:00:00"/>
    <n v="840"/>
    <n v="668.27"/>
    <n v="502.54"/>
    <n v="561346.80000000005"/>
    <n v="422133.6"/>
    <n v="139213.20000000001"/>
    <x v="5"/>
    <n v="9"/>
  </r>
  <r>
    <x v="4"/>
    <x v="73"/>
    <x v="2"/>
    <x v="318"/>
    <x v="0"/>
    <s v="L"/>
    <x v="300"/>
    <n v="643817985"/>
    <d v="2012-08-19T00:00:00"/>
    <n v="8904"/>
    <n v="47.45"/>
    <n v="31.79"/>
    <n v="422494.8"/>
    <n v="283058.15999999997"/>
    <n v="139436.64000000001"/>
    <x v="5"/>
    <n v="7"/>
  </r>
  <r>
    <x v="3"/>
    <x v="108"/>
    <x v="2"/>
    <x v="319"/>
    <x v="0"/>
    <s v="M"/>
    <x v="301"/>
    <n v="749690568"/>
    <d v="2014-10-26T00:00:00"/>
    <n v="8954"/>
    <n v="47.45"/>
    <n v="31.79"/>
    <n v="424867.3"/>
    <n v="284647.65999999997"/>
    <n v="140219.64000000001"/>
    <x v="3"/>
    <n v="9"/>
  </r>
  <r>
    <x v="2"/>
    <x v="140"/>
    <x v="1"/>
    <x v="320"/>
    <x v="1"/>
    <s v="M"/>
    <x v="302"/>
    <n v="672327935"/>
    <d v="2015-02-06T00:00:00"/>
    <n v="5631"/>
    <n v="81.73"/>
    <n v="56.67"/>
    <n v="460221.63"/>
    <n v="319108.77"/>
    <n v="141112.85999999999"/>
    <x v="0"/>
    <n v="2"/>
  </r>
  <r>
    <x v="0"/>
    <x v="143"/>
    <x v="8"/>
    <x v="321"/>
    <x v="1"/>
    <s v="M"/>
    <x v="303"/>
    <n v="551371467"/>
    <d v="2012-09-15T00:00:00"/>
    <n v="1925"/>
    <n v="109.28"/>
    <n v="35.840000000000003"/>
    <n v="210364"/>
    <n v="68992"/>
    <n v="141372"/>
    <x v="5"/>
    <n v="9"/>
  </r>
  <r>
    <x v="0"/>
    <x v="103"/>
    <x v="7"/>
    <x v="322"/>
    <x v="0"/>
    <s v="H"/>
    <x v="304"/>
    <n v="328236997"/>
    <d v="2016-09-10T00:00:00"/>
    <n v="1476"/>
    <n v="255.28"/>
    <n v="159.41999999999999"/>
    <n v="376793.28"/>
    <n v="235303.92"/>
    <n v="141489.35999999999"/>
    <x v="1"/>
    <n v="8"/>
  </r>
  <r>
    <x v="2"/>
    <x v="145"/>
    <x v="2"/>
    <x v="323"/>
    <x v="0"/>
    <s v="M"/>
    <x v="227"/>
    <n v="554707705"/>
    <d v="2014-09-19T00:00:00"/>
    <n v="9192"/>
    <n v="47.45"/>
    <n v="31.79"/>
    <n v="436160.4"/>
    <n v="292213.68"/>
    <n v="143946.72"/>
    <x v="3"/>
    <n v="8"/>
  </r>
  <r>
    <x v="0"/>
    <x v="10"/>
    <x v="1"/>
    <x v="324"/>
    <x v="1"/>
    <s v="M"/>
    <x v="305"/>
    <n v="841291654"/>
    <d v="2015-03-20T00:00:00"/>
    <n v="5751"/>
    <n v="81.73"/>
    <n v="56.67"/>
    <n v="470029.23"/>
    <n v="325909.17"/>
    <n v="144120.06"/>
    <x v="0"/>
    <n v="2"/>
  </r>
  <r>
    <x v="3"/>
    <x v="15"/>
    <x v="7"/>
    <x v="325"/>
    <x v="0"/>
    <s v="C"/>
    <x v="5"/>
    <n v="246222341"/>
    <d v="2016-12-09T00:00:00"/>
    <n v="1517"/>
    <n v="255.28"/>
    <n v="159.41999999999999"/>
    <n v="387259.76"/>
    <n v="241840.14"/>
    <n v="145419.62"/>
    <x v="1"/>
    <n v="10"/>
  </r>
  <r>
    <x v="6"/>
    <x v="52"/>
    <x v="9"/>
    <x v="326"/>
    <x v="0"/>
    <s v="L"/>
    <x v="306"/>
    <n v="977499377"/>
    <d v="2010-08-12T00:00:00"/>
    <n v="2643"/>
    <n v="152.58000000000001"/>
    <n v="97.44"/>
    <n v="403268.94"/>
    <n v="257533.92"/>
    <n v="145735.01999999999"/>
    <x v="2"/>
    <n v="6"/>
  </r>
  <r>
    <x v="3"/>
    <x v="49"/>
    <x v="4"/>
    <x v="327"/>
    <x v="1"/>
    <s v="C"/>
    <x v="307"/>
    <n v="612943828"/>
    <d v="2013-03-01T00:00:00"/>
    <n v="2554"/>
    <n v="421.89"/>
    <n v="364.69"/>
    <n v="1077507.06"/>
    <n v="931418.26"/>
    <n v="146088.79999999999"/>
    <x v="4"/>
    <n v="2"/>
  </r>
  <r>
    <x v="5"/>
    <x v="67"/>
    <x v="2"/>
    <x v="328"/>
    <x v="0"/>
    <s v="L"/>
    <x v="308"/>
    <n v="812613904"/>
    <d v="2010-01-29T00:00:00"/>
    <n v="9367"/>
    <n v="47.45"/>
    <n v="31.79"/>
    <n v="444464.15"/>
    <n v="297776.93"/>
    <n v="146687.22"/>
    <x v="2"/>
    <n v="1"/>
  </r>
  <r>
    <x v="1"/>
    <x v="97"/>
    <x v="2"/>
    <x v="329"/>
    <x v="1"/>
    <s v="L"/>
    <x v="309"/>
    <n v="960085189"/>
    <d v="2011-02-13T00:00:00"/>
    <n v="9397"/>
    <n v="47.45"/>
    <n v="31.79"/>
    <n v="445887.65"/>
    <n v="298730.63"/>
    <n v="147157.01999999999"/>
    <x v="6"/>
    <n v="1"/>
  </r>
  <r>
    <x v="1"/>
    <x v="46"/>
    <x v="2"/>
    <x v="330"/>
    <x v="1"/>
    <s v="L"/>
    <x v="310"/>
    <n v="254291713"/>
    <d v="2013-08-15T00:00:00"/>
    <n v="9424"/>
    <n v="47.45"/>
    <n v="31.79"/>
    <n v="447168.8"/>
    <n v="299588.96000000002"/>
    <n v="147579.84"/>
    <x v="4"/>
    <n v="8"/>
  </r>
  <r>
    <x v="4"/>
    <x v="121"/>
    <x v="2"/>
    <x v="331"/>
    <x v="1"/>
    <s v="C"/>
    <x v="311"/>
    <n v="106753051"/>
    <d v="2011-11-14T00:00:00"/>
    <n v="9455"/>
    <n v="47.45"/>
    <n v="31.79"/>
    <n v="448639.75"/>
    <n v="300574.45"/>
    <n v="148065.29999999999"/>
    <x v="6"/>
    <n v="11"/>
  </r>
  <r>
    <x v="0"/>
    <x v="118"/>
    <x v="9"/>
    <x v="332"/>
    <x v="0"/>
    <s v="M"/>
    <x v="312"/>
    <n v="220003211"/>
    <d v="2010-03-18T00:00:00"/>
    <n v="2694"/>
    <n v="152.58000000000001"/>
    <n v="97.44"/>
    <n v="411050.52"/>
    <n v="262503.36"/>
    <n v="148547.16"/>
    <x v="2"/>
    <n v="2"/>
  </r>
  <r>
    <x v="3"/>
    <x v="85"/>
    <x v="2"/>
    <x v="333"/>
    <x v="0"/>
    <s v="C"/>
    <x v="313"/>
    <n v="632093942"/>
    <d v="2012-09-05T00:00:00"/>
    <n v="9499"/>
    <n v="47.45"/>
    <n v="31.79"/>
    <n v="450727.55"/>
    <n v="301973.21000000002"/>
    <n v="148754.34"/>
    <x v="5"/>
    <n v="8"/>
  </r>
  <r>
    <x v="4"/>
    <x v="17"/>
    <x v="2"/>
    <x v="334"/>
    <x v="0"/>
    <s v="H"/>
    <x v="314"/>
    <n v="812344396"/>
    <d v="2014-08-30T00:00:00"/>
    <n v="9614"/>
    <n v="47.45"/>
    <n v="31.79"/>
    <n v="456184.3"/>
    <n v="305629.06"/>
    <n v="150555.24"/>
    <x v="3"/>
    <n v="7"/>
  </r>
  <r>
    <x v="2"/>
    <x v="138"/>
    <x v="7"/>
    <x v="335"/>
    <x v="0"/>
    <s v="H"/>
    <x v="315"/>
    <n v="166066348"/>
    <d v="2010-12-05T00:00:00"/>
    <n v="1578"/>
    <n v="255.28"/>
    <n v="159.41999999999999"/>
    <n v="402831.84"/>
    <n v="251564.76"/>
    <n v="151267.07999999999"/>
    <x v="2"/>
    <n v="10"/>
  </r>
  <r>
    <x v="0"/>
    <x v="122"/>
    <x v="1"/>
    <x v="336"/>
    <x v="0"/>
    <s v="H"/>
    <x v="316"/>
    <n v="778708636"/>
    <d v="2010-09-02T00:00:00"/>
    <n v="6045"/>
    <n v="81.73"/>
    <n v="56.67"/>
    <n v="494057.85"/>
    <n v="342570.15"/>
    <n v="151487.70000000001"/>
    <x v="2"/>
    <n v="8"/>
  </r>
  <r>
    <x v="0"/>
    <x v="87"/>
    <x v="2"/>
    <x v="337"/>
    <x v="0"/>
    <s v="H"/>
    <x v="317"/>
    <n v="985092818"/>
    <d v="2010-07-17T00:00:00"/>
    <n v="9711"/>
    <n v="47.45"/>
    <n v="31.79"/>
    <n v="460786.95"/>
    <n v="308712.69"/>
    <n v="152074.26"/>
    <x v="2"/>
    <n v="5"/>
  </r>
  <r>
    <x v="5"/>
    <x v="51"/>
    <x v="1"/>
    <x v="338"/>
    <x v="0"/>
    <s v="C"/>
    <x v="318"/>
    <n v="605825459"/>
    <d v="2013-05-14T00:00:00"/>
    <n v="6071"/>
    <n v="81.73"/>
    <n v="56.67"/>
    <n v="496182.83"/>
    <n v="344043.57"/>
    <n v="152139.26"/>
    <x v="4"/>
    <n v="4"/>
  </r>
  <r>
    <x v="2"/>
    <x v="104"/>
    <x v="2"/>
    <x v="339"/>
    <x v="1"/>
    <s v="H"/>
    <x v="319"/>
    <n v="315254676"/>
    <d v="2014-09-08T00:00:00"/>
    <n v="9719"/>
    <n v="47.45"/>
    <n v="31.79"/>
    <n v="461166.55"/>
    <n v="308967.01"/>
    <n v="152199.54"/>
    <x v="3"/>
    <n v="8"/>
  </r>
  <r>
    <x v="0"/>
    <x v="118"/>
    <x v="1"/>
    <x v="340"/>
    <x v="1"/>
    <s v="M"/>
    <x v="320"/>
    <n v="431083619"/>
    <d v="2014-08-10T00:00:00"/>
    <n v="6077"/>
    <n v="81.73"/>
    <n v="56.67"/>
    <n v="496673.21"/>
    <n v="344383.59"/>
    <n v="152289.62"/>
    <x v="3"/>
    <n v="7"/>
  </r>
  <r>
    <x v="4"/>
    <x v="105"/>
    <x v="2"/>
    <x v="341"/>
    <x v="1"/>
    <s v="M"/>
    <x v="321"/>
    <n v="397877871"/>
    <d v="2017-03-20T00:00:00"/>
    <n v="9759"/>
    <n v="47.45"/>
    <n v="31.79"/>
    <n v="463064.55"/>
    <n v="310238.61"/>
    <n v="152825.94"/>
    <x v="7"/>
    <n v="1"/>
  </r>
  <r>
    <x v="4"/>
    <x v="25"/>
    <x v="1"/>
    <x v="342"/>
    <x v="0"/>
    <s v="C"/>
    <x v="322"/>
    <n v="214743077"/>
    <d v="2017-02-18T00:00:00"/>
    <n v="6103"/>
    <n v="81.73"/>
    <n v="56.67"/>
    <n v="498798.19"/>
    <n v="345857.01"/>
    <n v="152941.18"/>
    <x v="7"/>
    <n v="1"/>
  </r>
  <r>
    <x v="4"/>
    <x v="68"/>
    <x v="5"/>
    <x v="343"/>
    <x v="1"/>
    <s v="H"/>
    <x v="323"/>
    <n v="266467225"/>
    <d v="2015-03-07T00:00:00"/>
    <n v="2428"/>
    <n v="154.06"/>
    <n v="90.93"/>
    <n v="374057.68"/>
    <n v="220778.04"/>
    <n v="153279.64000000001"/>
    <x v="0"/>
    <n v="1"/>
  </r>
  <r>
    <x v="1"/>
    <x v="1"/>
    <x v="2"/>
    <x v="344"/>
    <x v="0"/>
    <s v="H"/>
    <x v="324"/>
    <n v="858877503"/>
    <d v="2013-11-06T00:00:00"/>
    <n v="9794"/>
    <n v="47.45"/>
    <n v="31.79"/>
    <n v="464725.3"/>
    <n v="311351.26"/>
    <n v="153374.04"/>
    <x v="4"/>
    <n v="10"/>
  </r>
  <r>
    <x v="4"/>
    <x v="130"/>
    <x v="1"/>
    <x v="345"/>
    <x v="1"/>
    <s v="L"/>
    <x v="325"/>
    <n v="928647124"/>
    <d v="2015-08-30T00:00:00"/>
    <n v="6176"/>
    <n v="81.73"/>
    <n v="56.67"/>
    <n v="504764.48"/>
    <n v="349993.92"/>
    <n v="154770.56"/>
    <x v="0"/>
    <n v="8"/>
  </r>
  <r>
    <x v="3"/>
    <x v="89"/>
    <x v="7"/>
    <x v="346"/>
    <x v="0"/>
    <s v="M"/>
    <x v="326"/>
    <n v="212058293"/>
    <d v="2015-10-06T00:00:00"/>
    <n v="1616"/>
    <n v="255.28"/>
    <n v="159.41999999999999"/>
    <n v="412532.47999999998"/>
    <n v="257622.72"/>
    <n v="154909.76000000001"/>
    <x v="0"/>
    <n v="9"/>
  </r>
  <r>
    <x v="1"/>
    <x v="139"/>
    <x v="1"/>
    <x v="347"/>
    <x v="0"/>
    <s v="H"/>
    <x v="327"/>
    <n v="864981782"/>
    <d v="2015-02-11T00:00:00"/>
    <n v="6186"/>
    <n v="81.73"/>
    <n v="56.67"/>
    <n v="505581.78"/>
    <n v="350560.62"/>
    <n v="155021.16"/>
    <x v="3"/>
    <n v="12"/>
  </r>
  <r>
    <x v="2"/>
    <x v="4"/>
    <x v="2"/>
    <x v="348"/>
    <x v="1"/>
    <s v="M"/>
    <x v="328"/>
    <n v="329110324"/>
    <d v="2013-09-02T00:00:00"/>
    <n v="9913"/>
    <n v="47.45"/>
    <n v="31.79"/>
    <n v="470371.85"/>
    <n v="315134.27"/>
    <n v="155237.57999999999"/>
    <x v="4"/>
    <n v="8"/>
  </r>
  <r>
    <x v="0"/>
    <x v="113"/>
    <x v="2"/>
    <x v="349"/>
    <x v="0"/>
    <s v="L"/>
    <x v="329"/>
    <n v="607190167"/>
    <d v="2017-05-18T00:00:00"/>
    <n v="9919"/>
    <n v="47.45"/>
    <n v="31.79"/>
    <n v="470656.55"/>
    <n v="315325.01"/>
    <n v="155331.54"/>
    <x v="7"/>
    <n v="4"/>
  </r>
  <r>
    <x v="4"/>
    <x v="48"/>
    <x v="1"/>
    <x v="350"/>
    <x v="1"/>
    <s v="C"/>
    <x v="330"/>
    <n v="133336961"/>
    <d v="2012-06-13T00:00:00"/>
    <n v="6225"/>
    <n v="81.73"/>
    <n v="56.67"/>
    <n v="508769.25"/>
    <n v="352770.75"/>
    <n v="155998.5"/>
    <x v="5"/>
    <n v="4"/>
  </r>
  <r>
    <x v="4"/>
    <x v="156"/>
    <x v="8"/>
    <x v="351"/>
    <x v="0"/>
    <s v="H"/>
    <x v="331"/>
    <n v="568944442"/>
    <d v="2014-04-24T00:00:00"/>
    <n v="2158"/>
    <n v="109.28"/>
    <n v="35.840000000000003"/>
    <n v="235826.24"/>
    <n v="77342.720000000001"/>
    <n v="158483.51999999999"/>
    <x v="3"/>
    <n v="4"/>
  </r>
  <r>
    <x v="4"/>
    <x v="57"/>
    <x v="1"/>
    <x v="352"/>
    <x v="0"/>
    <s v="C"/>
    <x v="332"/>
    <n v="312404668"/>
    <d v="2016-06-21T00:00:00"/>
    <n v="6338"/>
    <n v="81.73"/>
    <n v="56.67"/>
    <n v="518004.74"/>
    <n v="359174.46"/>
    <n v="158830.28"/>
    <x v="1"/>
    <n v="5"/>
  </r>
  <r>
    <x v="0"/>
    <x v="71"/>
    <x v="1"/>
    <x v="353"/>
    <x v="0"/>
    <s v="H"/>
    <x v="333"/>
    <n v="603123080"/>
    <d v="2013-09-29T00:00:00"/>
    <n v="6377"/>
    <n v="81.73"/>
    <n v="56.67"/>
    <n v="521192.21"/>
    <n v="361384.59"/>
    <n v="159807.62"/>
    <x v="4"/>
    <n v="8"/>
  </r>
  <r>
    <x v="0"/>
    <x v="84"/>
    <x v="5"/>
    <x v="354"/>
    <x v="1"/>
    <s v="C"/>
    <x v="334"/>
    <n v="694722020"/>
    <d v="2010-10-03T00:00:00"/>
    <n v="2539"/>
    <n v="154.06"/>
    <n v="90.93"/>
    <n v="391158.34"/>
    <n v="230871.27"/>
    <n v="160287.07"/>
    <x v="2"/>
    <n v="10"/>
  </r>
  <r>
    <x v="1"/>
    <x v="92"/>
    <x v="7"/>
    <x v="355"/>
    <x v="1"/>
    <s v="H"/>
    <x v="335"/>
    <n v="659845149"/>
    <d v="2016-01-29T00:00:00"/>
    <n v="1698"/>
    <n v="255.28"/>
    <n v="159.41999999999999"/>
    <n v="433465.44"/>
    <n v="270695.15999999997"/>
    <n v="162770.28"/>
    <x v="1"/>
    <n v="1"/>
  </r>
  <r>
    <x v="1"/>
    <x v="157"/>
    <x v="10"/>
    <x v="356"/>
    <x v="0"/>
    <s v="C"/>
    <x v="336"/>
    <n v="270723140"/>
    <d v="2014-03-09T00:00:00"/>
    <n v="1848"/>
    <n v="205.7"/>
    <n v="117.11"/>
    <n v="380133.6"/>
    <n v="216419.28"/>
    <n v="163714.32"/>
    <x v="3"/>
    <n v="2"/>
  </r>
  <r>
    <x v="1"/>
    <x v="50"/>
    <x v="1"/>
    <x v="357"/>
    <x v="1"/>
    <s v="H"/>
    <x v="337"/>
    <n v="461768949"/>
    <d v="2010-12-30T00:00:00"/>
    <n v="6548"/>
    <n v="81.73"/>
    <n v="56.67"/>
    <n v="535168.04"/>
    <n v="371075.16"/>
    <n v="164092.88"/>
    <x v="2"/>
    <n v="12"/>
  </r>
  <r>
    <x v="0"/>
    <x v="151"/>
    <x v="8"/>
    <x v="358"/>
    <x v="0"/>
    <s v="C"/>
    <x v="338"/>
    <n v="907513463"/>
    <d v="2010-04-19T00:00:00"/>
    <n v="2256"/>
    <n v="109.28"/>
    <n v="35.840000000000003"/>
    <n v="246535.67999999999"/>
    <n v="80855.039999999994"/>
    <n v="165680.64000000001"/>
    <x v="2"/>
    <n v="4"/>
  </r>
  <r>
    <x v="2"/>
    <x v="55"/>
    <x v="1"/>
    <x v="359"/>
    <x v="1"/>
    <s v="M"/>
    <x v="339"/>
    <n v="492689454"/>
    <d v="2010-08-16T00:00:00"/>
    <n v="6613"/>
    <n v="81.73"/>
    <n v="56.67"/>
    <n v="540480.49"/>
    <n v="374758.71"/>
    <n v="165721.78"/>
    <x v="2"/>
    <n v="7"/>
  </r>
  <r>
    <x v="2"/>
    <x v="44"/>
    <x v="7"/>
    <x v="360"/>
    <x v="1"/>
    <s v="L"/>
    <x v="340"/>
    <n v="780282342"/>
    <d v="2013-12-27T00:00:00"/>
    <n v="1739"/>
    <n v="255.28"/>
    <n v="159.41999999999999"/>
    <n v="443931.92"/>
    <n v="277231.38"/>
    <n v="166700.54"/>
    <x v="4"/>
    <n v="11"/>
  </r>
  <r>
    <x v="1"/>
    <x v="60"/>
    <x v="1"/>
    <x v="361"/>
    <x v="0"/>
    <s v="L"/>
    <x v="341"/>
    <n v="147599017"/>
    <d v="2011-08-28T00:00:00"/>
    <n v="6684"/>
    <n v="81.73"/>
    <n v="56.67"/>
    <n v="546283.31999999995"/>
    <n v="378782.28"/>
    <n v="167501.04"/>
    <x v="6"/>
    <n v="8"/>
  </r>
  <r>
    <x v="0"/>
    <x v="103"/>
    <x v="8"/>
    <x v="362"/>
    <x v="1"/>
    <s v="H"/>
    <x v="342"/>
    <n v="126767909"/>
    <d v="2010-05-22T00:00:00"/>
    <n v="2296"/>
    <n v="109.28"/>
    <n v="35.840000000000003"/>
    <n v="250906.88"/>
    <n v="82288.639999999999"/>
    <n v="168618.23999999999"/>
    <x v="2"/>
    <n v="4"/>
  </r>
  <r>
    <x v="1"/>
    <x v="101"/>
    <x v="5"/>
    <x v="363"/>
    <x v="0"/>
    <s v="C"/>
    <x v="343"/>
    <n v="461823451"/>
    <d v="2014-09-04T00:00:00"/>
    <n v="2677"/>
    <n v="154.06"/>
    <n v="90.93"/>
    <n v="412418.62"/>
    <n v="243419.61"/>
    <n v="168999.01"/>
    <x v="3"/>
    <n v="8"/>
  </r>
  <r>
    <x v="0"/>
    <x v="103"/>
    <x v="3"/>
    <x v="364"/>
    <x v="0"/>
    <s v="M"/>
    <x v="344"/>
    <n v="326714789"/>
    <d v="2017-01-21T00:00:00"/>
    <n v="1021"/>
    <n v="668.27"/>
    <n v="502.54"/>
    <n v="682303.67"/>
    <n v="513093.34"/>
    <n v="169210.33"/>
    <x v="1"/>
    <n v="12"/>
  </r>
  <r>
    <x v="1"/>
    <x v="18"/>
    <x v="1"/>
    <x v="365"/>
    <x v="1"/>
    <s v="M"/>
    <x v="345"/>
    <n v="512019383"/>
    <d v="2012-12-12T00:00:00"/>
    <n v="6769"/>
    <n v="81.73"/>
    <n v="56.67"/>
    <n v="553230.37"/>
    <n v="383599.23"/>
    <n v="169631.14"/>
    <x v="5"/>
    <n v="11"/>
  </r>
  <r>
    <x v="0"/>
    <x v="61"/>
    <x v="6"/>
    <x v="366"/>
    <x v="0"/>
    <s v="C"/>
    <x v="346"/>
    <n v="146263062"/>
    <d v="2017-02-16T00:00:00"/>
    <n v="1345"/>
    <n v="651.21"/>
    <n v="524.96"/>
    <n v="875877.45"/>
    <n v="706071.2"/>
    <n v="169806.25"/>
    <x v="7"/>
    <n v="2"/>
  </r>
  <r>
    <x v="0"/>
    <x v="83"/>
    <x v="4"/>
    <x v="367"/>
    <x v="0"/>
    <s v="H"/>
    <x v="347"/>
    <n v="869397771"/>
    <d v="2015-04-17T00:00:00"/>
    <n v="2975"/>
    <n v="421.89"/>
    <n v="364.69"/>
    <n v="1255122.75"/>
    <n v="1084952.75"/>
    <n v="170170"/>
    <x v="0"/>
    <n v="3"/>
  </r>
  <r>
    <x v="3"/>
    <x v="108"/>
    <x v="6"/>
    <x v="368"/>
    <x v="1"/>
    <s v="M"/>
    <x v="348"/>
    <n v="950427091"/>
    <d v="2010-09-14T00:00:00"/>
    <n v="1352"/>
    <n v="651.21"/>
    <n v="524.96"/>
    <n v="880435.92"/>
    <n v="709745.92"/>
    <n v="170690"/>
    <x v="2"/>
    <n v="8"/>
  </r>
  <r>
    <x v="3"/>
    <x v="34"/>
    <x v="8"/>
    <x v="369"/>
    <x v="0"/>
    <s v="C"/>
    <x v="349"/>
    <n v="551136291"/>
    <d v="2017-01-13T00:00:00"/>
    <n v="2331"/>
    <n v="109.28"/>
    <n v="35.840000000000003"/>
    <n v="254731.68"/>
    <n v="83543.039999999994"/>
    <n v="171188.64"/>
    <x v="7"/>
    <n v="1"/>
  </r>
  <r>
    <x v="4"/>
    <x v="93"/>
    <x v="1"/>
    <x v="370"/>
    <x v="1"/>
    <s v="C"/>
    <x v="350"/>
    <n v="921992242"/>
    <d v="2010-03-04T00:00:00"/>
    <n v="6848"/>
    <n v="81.73"/>
    <n v="56.67"/>
    <n v="559687.04"/>
    <n v="388076.16"/>
    <n v="171610.88"/>
    <x v="2"/>
    <n v="2"/>
  </r>
  <r>
    <x v="5"/>
    <x v="99"/>
    <x v="8"/>
    <x v="371"/>
    <x v="1"/>
    <s v="H"/>
    <x v="351"/>
    <n v="605373561"/>
    <d v="2017-03-02T00:00:00"/>
    <n v="2344"/>
    <n v="109.28"/>
    <n v="35.840000000000003"/>
    <n v="256152.32000000001"/>
    <n v="84008.960000000006"/>
    <n v="172143.35999999999"/>
    <x v="7"/>
    <n v="2"/>
  </r>
  <r>
    <x v="0"/>
    <x v="5"/>
    <x v="8"/>
    <x v="372"/>
    <x v="1"/>
    <s v="H"/>
    <x v="352"/>
    <n v="339256370"/>
    <d v="2011-03-31T00:00:00"/>
    <n v="2354"/>
    <n v="109.28"/>
    <n v="35.840000000000003"/>
    <n v="257245.12"/>
    <n v="84367.360000000001"/>
    <n v="172877.76"/>
    <x v="6"/>
    <n v="3"/>
  </r>
  <r>
    <x v="3"/>
    <x v="115"/>
    <x v="1"/>
    <x v="373"/>
    <x v="0"/>
    <s v="L"/>
    <x v="353"/>
    <n v="481065833"/>
    <d v="2012-05-08T00:00:00"/>
    <n v="6925"/>
    <n v="81.73"/>
    <n v="56.67"/>
    <n v="565980.25"/>
    <n v="392439.75"/>
    <n v="173540.5"/>
    <x v="5"/>
    <n v="5"/>
  </r>
  <r>
    <x v="3"/>
    <x v="78"/>
    <x v="4"/>
    <x v="374"/>
    <x v="1"/>
    <s v="C"/>
    <x v="8"/>
    <n v="212874114"/>
    <d v="2016-08-17T00:00:00"/>
    <n v="3036"/>
    <n v="421.89"/>
    <n v="364.69"/>
    <n v="1280858.04"/>
    <n v="1107198.8400000001"/>
    <n v="173659.2"/>
    <x v="1"/>
    <n v="7"/>
  </r>
  <r>
    <x v="5"/>
    <x v="63"/>
    <x v="5"/>
    <x v="375"/>
    <x v="0"/>
    <s v="C"/>
    <x v="354"/>
    <n v="633895957"/>
    <d v="2014-08-22T00:00:00"/>
    <n v="2755"/>
    <n v="154.06"/>
    <n v="90.93"/>
    <n v="424435.3"/>
    <n v="250512.15"/>
    <n v="173923.15"/>
    <x v="3"/>
    <n v="8"/>
  </r>
  <r>
    <x v="0"/>
    <x v="64"/>
    <x v="3"/>
    <x v="376"/>
    <x v="1"/>
    <s v="H"/>
    <x v="355"/>
    <n v="436372077"/>
    <d v="2015-01-03T00:00:00"/>
    <n v="1050"/>
    <n v="668.27"/>
    <n v="502.54"/>
    <n v="701683.5"/>
    <n v="527667"/>
    <n v="174016.5"/>
    <x v="3"/>
    <n v="12"/>
  </r>
  <r>
    <x v="0"/>
    <x v="71"/>
    <x v="10"/>
    <x v="377"/>
    <x v="1"/>
    <s v="L"/>
    <x v="6"/>
    <n v="317323625"/>
    <d v="2014-03-24T00:00:00"/>
    <n v="1967"/>
    <n v="205.7"/>
    <n v="117.11"/>
    <n v="404611.9"/>
    <n v="230355.37"/>
    <n v="174256.53"/>
    <x v="3"/>
    <n v="2"/>
  </r>
  <r>
    <x v="4"/>
    <x v="121"/>
    <x v="5"/>
    <x v="378"/>
    <x v="0"/>
    <s v="H"/>
    <x v="356"/>
    <n v="948607051"/>
    <d v="2015-11-27T00:00:00"/>
    <n v="2761"/>
    <n v="154.06"/>
    <n v="90.93"/>
    <n v="425359.66"/>
    <n v="251057.73"/>
    <n v="174301.93"/>
    <x v="0"/>
    <n v="10"/>
  </r>
  <r>
    <x v="0"/>
    <x v="158"/>
    <x v="1"/>
    <x v="379"/>
    <x v="0"/>
    <s v="M"/>
    <x v="357"/>
    <n v="185177838"/>
    <d v="2011-07-04T00:00:00"/>
    <n v="7092"/>
    <n v="81.73"/>
    <n v="56.67"/>
    <n v="579629.16"/>
    <n v="401903.64"/>
    <n v="177725.52"/>
    <x v="6"/>
    <n v="6"/>
  </r>
  <r>
    <x v="3"/>
    <x v="6"/>
    <x v="1"/>
    <x v="380"/>
    <x v="0"/>
    <s v="H"/>
    <x v="358"/>
    <n v="635397565"/>
    <d v="2015-11-21T00:00:00"/>
    <n v="7114"/>
    <n v="81.73"/>
    <n v="56.67"/>
    <n v="581427.22"/>
    <n v="403150.38"/>
    <n v="178276.84"/>
    <x v="0"/>
    <n v="11"/>
  </r>
  <r>
    <x v="5"/>
    <x v="99"/>
    <x v="9"/>
    <x v="381"/>
    <x v="1"/>
    <s v="H"/>
    <x v="359"/>
    <n v="673130881"/>
    <d v="2011-03-23T00:00:00"/>
    <n v="3241"/>
    <n v="152.58000000000001"/>
    <n v="97.44"/>
    <n v="494511.78"/>
    <n v="315803.03999999998"/>
    <n v="178708.74"/>
    <x v="6"/>
    <n v="3"/>
  </r>
  <r>
    <x v="1"/>
    <x v="159"/>
    <x v="5"/>
    <x v="382"/>
    <x v="1"/>
    <s v="L"/>
    <x v="127"/>
    <n v="522921168"/>
    <d v="2017-03-02T00:00:00"/>
    <n v="2849"/>
    <n v="154.06"/>
    <n v="90.93"/>
    <n v="438916.94"/>
    <n v="259059.57"/>
    <n v="179857.37"/>
    <x v="7"/>
    <n v="2"/>
  </r>
  <r>
    <x v="1"/>
    <x v="160"/>
    <x v="1"/>
    <x v="383"/>
    <x v="0"/>
    <s v="C"/>
    <x v="360"/>
    <n v="795000588"/>
    <d v="2016-01-08T00:00:00"/>
    <n v="7196"/>
    <n v="81.73"/>
    <n v="56.67"/>
    <n v="588129.07999999996"/>
    <n v="407797.32"/>
    <n v="180331.76"/>
    <x v="1"/>
    <n v="1"/>
  </r>
  <r>
    <x v="0"/>
    <x v="158"/>
    <x v="6"/>
    <x v="384"/>
    <x v="1"/>
    <s v="H"/>
    <x v="361"/>
    <n v="346045577"/>
    <d v="2016-02-20T00:00:00"/>
    <n v="1431"/>
    <n v="651.21"/>
    <n v="524.96"/>
    <n v="931881.51"/>
    <n v="751217.76"/>
    <n v="180663.75"/>
    <x v="1"/>
    <n v="1"/>
  </r>
  <r>
    <x v="1"/>
    <x v="161"/>
    <x v="1"/>
    <x v="385"/>
    <x v="1"/>
    <s v="L"/>
    <x v="362"/>
    <n v="686458671"/>
    <d v="2015-03-08T00:00:00"/>
    <n v="7230"/>
    <n v="81.73"/>
    <n v="56.67"/>
    <n v="590907.9"/>
    <n v="409724.1"/>
    <n v="181183.8"/>
    <x v="0"/>
    <n v="2"/>
  </r>
  <r>
    <x v="2"/>
    <x v="41"/>
    <x v="11"/>
    <x v="386"/>
    <x v="0"/>
    <s v="C"/>
    <x v="293"/>
    <n v="157244670"/>
    <d v="2017-03-15T00:00:00"/>
    <n v="1047"/>
    <n v="437.2"/>
    <n v="263.33"/>
    <n v="457748.4"/>
    <n v="275706.51"/>
    <n v="182041.89"/>
    <x v="7"/>
    <n v="2"/>
  </r>
  <r>
    <x v="1"/>
    <x v="111"/>
    <x v="8"/>
    <x v="387"/>
    <x v="0"/>
    <s v="M"/>
    <x v="363"/>
    <n v="844997823"/>
    <d v="2014-04-26T00:00:00"/>
    <n v="2488"/>
    <n v="109.28"/>
    <n v="35.840000000000003"/>
    <n v="271888.64000000001"/>
    <n v="89169.919999999998"/>
    <n v="182718.72"/>
    <x v="3"/>
    <n v="3"/>
  </r>
  <r>
    <x v="4"/>
    <x v="48"/>
    <x v="4"/>
    <x v="388"/>
    <x v="0"/>
    <s v="L"/>
    <x v="364"/>
    <n v="447970378"/>
    <d v="2013-09-02T00:00:00"/>
    <n v="3245"/>
    <n v="421.89"/>
    <n v="364.69"/>
    <n v="1369033.05"/>
    <n v="1183419.05"/>
    <n v="185614"/>
    <x v="4"/>
    <n v="7"/>
  </r>
  <r>
    <x v="2"/>
    <x v="140"/>
    <x v="3"/>
    <x v="389"/>
    <x v="1"/>
    <s v="C"/>
    <x v="365"/>
    <n v="607261836"/>
    <d v="2017-02-22T00:00:00"/>
    <n v="1127"/>
    <n v="668.27"/>
    <n v="502.54"/>
    <n v="753140.29"/>
    <n v="566362.57999999996"/>
    <n v="186777.71"/>
    <x v="7"/>
    <n v="1"/>
  </r>
  <r>
    <x v="0"/>
    <x v="126"/>
    <x v="10"/>
    <x v="390"/>
    <x v="0"/>
    <s v="M"/>
    <x v="366"/>
    <n v="141940200"/>
    <d v="2012-01-02T00:00:00"/>
    <n v="2114"/>
    <n v="205.7"/>
    <n v="117.11"/>
    <n v="434849.8"/>
    <n v="247570.54"/>
    <n v="187279.26"/>
    <x v="6"/>
    <n v="11"/>
  </r>
  <r>
    <x v="1"/>
    <x v="162"/>
    <x v="4"/>
    <x v="391"/>
    <x v="0"/>
    <s v="M"/>
    <x v="367"/>
    <n v="386163699"/>
    <d v="2014-04-19T00:00:00"/>
    <n v="3275"/>
    <n v="421.89"/>
    <n v="364.69"/>
    <n v="1381689.75"/>
    <n v="1194359.75"/>
    <n v="187330"/>
    <x v="3"/>
    <n v="3"/>
  </r>
  <r>
    <x v="0"/>
    <x v="117"/>
    <x v="5"/>
    <x v="392"/>
    <x v="0"/>
    <s v="L"/>
    <x v="241"/>
    <n v="116699969"/>
    <d v="2014-11-18T00:00:00"/>
    <n v="2969"/>
    <n v="154.06"/>
    <n v="90.93"/>
    <n v="457404.14"/>
    <n v="269971.17"/>
    <n v="187432.97"/>
    <x v="3"/>
    <n v="10"/>
  </r>
  <r>
    <x v="2"/>
    <x v="4"/>
    <x v="5"/>
    <x v="393"/>
    <x v="1"/>
    <s v="C"/>
    <x v="368"/>
    <n v="693743550"/>
    <d v="2011-01-09T00:00:00"/>
    <n v="2988"/>
    <n v="154.06"/>
    <n v="90.93"/>
    <n v="460331.28"/>
    <n v="271698.84000000003"/>
    <n v="188632.44"/>
    <x v="2"/>
    <n v="11"/>
  </r>
  <r>
    <x v="5"/>
    <x v="150"/>
    <x v="1"/>
    <x v="394"/>
    <x v="0"/>
    <s v="H"/>
    <x v="369"/>
    <n v="517935693"/>
    <d v="2015-06-16T00:00:00"/>
    <n v="7536"/>
    <n v="81.73"/>
    <n v="56.67"/>
    <n v="615917.28"/>
    <n v="427065.12"/>
    <n v="188852.16"/>
    <x v="0"/>
    <n v="5"/>
  </r>
  <r>
    <x v="2"/>
    <x v="80"/>
    <x v="1"/>
    <x v="395"/>
    <x v="1"/>
    <s v="L"/>
    <x v="370"/>
    <n v="102928006"/>
    <d v="2016-01-31T00:00:00"/>
    <n v="7539"/>
    <n v="81.73"/>
    <n v="56.67"/>
    <n v="616162.47"/>
    <n v="427235.13"/>
    <n v="188927.34"/>
    <x v="0"/>
    <n v="12"/>
  </r>
  <r>
    <x v="0"/>
    <x v="24"/>
    <x v="7"/>
    <x v="396"/>
    <x v="1"/>
    <s v="L"/>
    <x v="371"/>
    <n v="474222981"/>
    <d v="2015-10-26T00:00:00"/>
    <n v="1973"/>
    <n v="255.28"/>
    <n v="159.41999999999999"/>
    <n v="503667.44"/>
    <n v="314535.65999999997"/>
    <n v="189131.78"/>
    <x v="0"/>
    <n v="9"/>
  </r>
  <r>
    <x v="5"/>
    <x v="51"/>
    <x v="1"/>
    <x v="397"/>
    <x v="0"/>
    <s v="L"/>
    <x v="372"/>
    <n v="803517568"/>
    <d v="2017-07-21T00:00:00"/>
    <n v="7559"/>
    <n v="81.73"/>
    <n v="56.67"/>
    <n v="617797.06999999995"/>
    <n v="428368.53"/>
    <n v="189428.54"/>
    <x v="7"/>
    <n v="7"/>
  </r>
  <r>
    <x v="2"/>
    <x v="146"/>
    <x v="1"/>
    <x v="398"/>
    <x v="1"/>
    <s v="L"/>
    <x v="373"/>
    <n v="927232635"/>
    <d v="2016-11-24T00:00:00"/>
    <n v="7597"/>
    <n v="81.73"/>
    <n v="56.67"/>
    <n v="620902.81000000006"/>
    <n v="430521.99"/>
    <n v="190380.82"/>
    <x v="1"/>
    <n v="10"/>
  </r>
  <r>
    <x v="6"/>
    <x v="95"/>
    <x v="5"/>
    <x v="399"/>
    <x v="1"/>
    <s v="M"/>
    <x v="374"/>
    <n v="185941302"/>
    <d v="2011-12-08T00:00:00"/>
    <n v="3018"/>
    <n v="154.06"/>
    <n v="90.93"/>
    <n v="464953.08"/>
    <n v="274426.74"/>
    <n v="190526.34"/>
    <x v="6"/>
    <n v="11"/>
  </r>
  <r>
    <x v="2"/>
    <x v="146"/>
    <x v="9"/>
    <x v="400"/>
    <x v="1"/>
    <s v="H"/>
    <x v="375"/>
    <n v="142553031"/>
    <d v="2013-09-11T00:00:00"/>
    <n v="3465"/>
    <n v="152.58000000000001"/>
    <n v="97.44"/>
    <n v="528689.69999999995"/>
    <n v="337629.6"/>
    <n v="191060.1"/>
    <x v="4"/>
    <n v="7"/>
  </r>
  <r>
    <x v="0"/>
    <x v="154"/>
    <x v="5"/>
    <x v="401"/>
    <x v="1"/>
    <s v="C"/>
    <x v="376"/>
    <n v="612911641"/>
    <d v="2016-08-31T00:00:00"/>
    <n v="3030"/>
    <n v="154.06"/>
    <n v="90.93"/>
    <n v="466801.8"/>
    <n v="275517.90000000002"/>
    <n v="191283.9"/>
    <x v="1"/>
    <n v="7"/>
  </r>
  <r>
    <x v="4"/>
    <x v="75"/>
    <x v="4"/>
    <x v="402"/>
    <x v="0"/>
    <s v="L"/>
    <x v="377"/>
    <n v="652889430"/>
    <d v="2015-04-15T00:00:00"/>
    <n v="3346"/>
    <n v="421.89"/>
    <n v="364.69"/>
    <n v="1411643.94"/>
    <n v="1220252.74"/>
    <n v="191391.2"/>
    <x v="0"/>
    <n v="3"/>
  </r>
  <r>
    <x v="2"/>
    <x v="4"/>
    <x v="8"/>
    <x v="403"/>
    <x v="0"/>
    <s v="H"/>
    <x v="378"/>
    <n v="308168065"/>
    <d v="2016-10-18T00:00:00"/>
    <n v="2633"/>
    <n v="109.28"/>
    <n v="35.840000000000003"/>
    <n v="287734.24"/>
    <n v="94366.720000000001"/>
    <n v="193367.52"/>
    <x v="1"/>
    <n v="9"/>
  </r>
  <r>
    <x v="0"/>
    <x v="149"/>
    <x v="1"/>
    <x v="404"/>
    <x v="0"/>
    <s v="C"/>
    <x v="379"/>
    <n v="109653699"/>
    <d v="2017-01-06T00:00:00"/>
    <n v="7821"/>
    <n v="81.73"/>
    <n v="56.67"/>
    <n v="639210.32999999996"/>
    <n v="443216.07"/>
    <n v="195994.26"/>
    <x v="1"/>
    <n v="12"/>
  </r>
  <r>
    <x v="4"/>
    <x v="163"/>
    <x v="5"/>
    <x v="405"/>
    <x v="1"/>
    <s v="M"/>
    <x v="380"/>
    <n v="165835034"/>
    <d v="2012-01-05T00:00:00"/>
    <n v="3127"/>
    <n v="154.06"/>
    <n v="90.93"/>
    <n v="481745.62"/>
    <n v="284338.11"/>
    <n v="197407.51"/>
    <x v="5"/>
    <n v="1"/>
  </r>
  <r>
    <x v="0"/>
    <x v="127"/>
    <x v="1"/>
    <x v="406"/>
    <x v="0"/>
    <s v="H"/>
    <x v="381"/>
    <n v="947779643"/>
    <d v="2016-12-05T00:00:00"/>
    <n v="7913"/>
    <n v="81.73"/>
    <n v="56.67"/>
    <n v="646729.49"/>
    <n v="448429.71"/>
    <n v="198299.78"/>
    <x v="1"/>
    <n v="11"/>
  </r>
  <r>
    <x v="1"/>
    <x v="157"/>
    <x v="1"/>
    <x v="407"/>
    <x v="1"/>
    <s v="M"/>
    <x v="250"/>
    <n v="400304734"/>
    <d v="2013-07-29T00:00:00"/>
    <n v="7921"/>
    <n v="81.73"/>
    <n v="56.67"/>
    <n v="647383.32999999996"/>
    <n v="448883.07"/>
    <n v="198500.26"/>
    <x v="4"/>
    <n v="6"/>
  </r>
  <r>
    <x v="1"/>
    <x v="60"/>
    <x v="5"/>
    <x v="408"/>
    <x v="1"/>
    <s v="M"/>
    <x v="382"/>
    <n v="727131259"/>
    <d v="2014-08-09T00:00:00"/>
    <n v="3153"/>
    <n v="154.06"/>
    <n v="90.93"/>
    <n v="485751.18"/>
    <n v="286702.28999999998"/>
    <n v="199048.89"/>
    <x v="3"/>
    <n v="6"/>
  </r>
  <r>
    <x v="1"/>
    <x v="62"/>
    <x v="4"/>
    <x v="409"/>
    <x v="0"/>
    <s v="C"/>
    <x v="383"/>
    <n v="531067359"/>
    <d v="2017-02-20T00:00:00"/>
    <n v="3488"/>
    <n v="421.89"/>
    <n v="364.69"/>
    <n v="1471552.32"/>
    <n v="1272038.72"/>
    <n v="199513.60000000001"/>
    <x v="7"/>
    <n v="2"/>
  </r>
  <r>
    <x v="3"/>
    <x v="69"/>
    <x v="5"/>
    <x v="410"/>
    <x v="0"/>
    <s v="L"/>
    <x v="384"/>
    <n v="698002040"/>
    <d v="2015-07-29T00:00:00"/>
    <n v="3170"/>
    <n v="154.06"/>
    <n v="90.93"/>
    <n v="488370.2"/>
    <n v="288248.09999999998"/>
    <n v="200122.1"/>
    <x v="0"/>
    <n v="6"/>
  </r>
  <r>
    <x v="5"/>
    <x v="67"/>
    <x v="4"/>
    <x v="411"/>
    <x v="0"/>
    <s v="C"/>
    <x v="385"/>
    <n v="389678895"/>
    <d v="2014-08-24T00:00:00"/>
    <n v="3499"/>
    <n v="421.89"/>
    <n v="364.69"/>
    <n v="1476193.11"/>
    <n v="1276050.31"/>
    <n v="200142.8"/>
    <x v="3"/>
    <n v="7"/>
  </r>
  <r>
    <x v="1"/>
    <x v="66"/>
    <x v="1"/>
    <x v="412"/>
    <x v="0"/>
    <s v="H"/>
    <x v="386"/>
    <n v="331604564"/>
    <d v="2010-11-17T00:00:00"/>
    <n v="8014"/>
    <n v="81.73"/>
    <n v="56.67"/>
    <n v="654984.22"/>
    <n v="454153.38"/>
    <n v="200830.84"/>
    <x v="2"/>
    <n v="9"/>
  </r>
  <r>
    <x v="1"/>
    <x v="12"/>
    <x v="6"/>
    <x v="413"/>
    <x v="1"/>
    <s v="H"/>
    <x v="387"/>
    <n v="800084340"/>
    <d v="2016-04-21T00:00:00"/>
    <n v="1591"/>
    <n v="651.21"/>
    <n v="524.96"/>
    <n v="1036075.11"/>
    <n v="835211.36"/>
    <n v="200863.75"/>
    <x v="1"/>
    <n v="3"/>
  </r>
  <r>
    <x v="0"/>
    <x v="32"/>
    <x v="1"/>
    <x v="414"/>
    <x v="0"/>
    <s v="H"/>
    <x v="388"/>
    <n v="604041039"/>
    <d v="2017-05-15T00:00:00"/>
    <n v="8022"/>
    <n v="81.73"/>
    <n v="56.67"/>
    <n v="655638.06000000006"/>
    <n v="454606.74"/>
    <n v="201031.32"/>
    <x v="7"/>
    <n v="3"/>
  </r>
  <r>
    <x v="1"/>
    <x v="60"/>
    <x v="5"/>
    <x v="415"/>
    <x v="0"/>
    <s v="C"/>
    <x v="389"/>
    <n v="768662583"/>
    <d v="2012-08-10T00:00:00"/>
    <n v="3195"/>
    <n v="154.06"/>
    <n v="90.93"/>
    <n v="492221.7"/>
    <n v="290521.34999999998"/>
    <n v="201700.35"/>
    <x v="5"/>
    <n v="7"/>
  </r>
  <r>
    <x v="4"/>
    <x v="40"/>
    <x v="11"/>
    <x v="416"/>
    <x v="0"/>
    <s v="L"/>
    <x v="390"/>
    <n v="974655807"/>
    <d v="2014-07-23T00:00:00"/>
    <n v="1167"/>
    <n v="437.2"/>
    <n v="263.33"/>
    <n v="510212.4"/>
    <n v="307306.11"/>
    <n v="202906.29"/>
    <x v="3"/>
    <n v="7"/>
  </r>
  <r>
    <x v="1"/>
    <x v="164"/>
    <x v="10"/>
    <x v="417"/>
    <x v="1"/>
    <s v="C"/>
    <x v="391"/>
    <n v="129268586"/>
    <d v="2017-06-21T00:00:00"/>
    <n v="2302"/>
    <n v="205.7"/>
    <n v="117.11"/>
    <n v="473521.4"/>
    <n v="269587.21999999997"/>
    <n v="203934.18"/>
    <x v="7"/>
    <n v="5"/>
  </r>
  <r>
    <x v="0"/>
    <x v="31"/>
    <x v="8"/>
    <x v="418"/>
    <x v="0"/>
    <s v="H"/>
    <x v="392"/>
    <n v="745783555"/>
    <d v="2012-05-09T00:00:00"/>
    <n v="2782"/>
    <n v="109.28"/>
    <n v="35.840000000000003"/>
    <n v="304016.96000000002"/>
    <n v="99706.880000000005"/>
    <n v="204310.08"/>
    <x v="5"/>
    <n v="3"/>
  </r>
  <r>
    <x v="1"/>
    <x v="111"/>
    <x v="7"/>
    <x v="419"/>
    <x v="0"/>
    <s v="M"/>
    <x v="393"/>
    <n v="151807725"/>
    <d v="2013-09-29T00:00:00"/>
    <n v="2134"/>
    <n v="255.28"/>
    <n v="159.41999999999999"/>
    <n v="544767.52"/>
    <n v="340202.28"/>
    <n v="204565.24"/>
    <x v="4"/>
    <n v="9"/>
  </r>
  <r>
    <x v="1"/>
    <x v="16"/>
    <x v="1"/>
    <x v="420"/>
    <x v="0"/>
    <s v="C"/>
    <x v="394"/>
    <n v="579913604"/>
    <d v="2011-10-23T00:00:00"/>
    <n v="8177"/>
    <n v="81.73"/>
    <n v="56.67"/>
    <n v="668306.21"/>
    <n v="463390.59"/>
    <n v="204915.62"/>
    <x v="6"/>
    <n v="10"/>
  </r>
  <r>
    <x v="0"/>
    <x v="31"/>
    <x v="4"/>
    <x v="421"/>
    <x v="1"/>
    <s v="C"/>
    <x v="395"/>
    <n v="703815782"/>
    <d v="2013-01-07T00:00:00"/>
    <n v="3585"/>
    <n v="421.89"/>
    <n v="364.69"/>
    <n v="1512475.65"/>
    <n v="1307413.6499999999"/>
    <n v="205062"/>
    <x v="5"/>
    <n v="12"/>
  </r>
  <r>
    <x v="2"/>
    <x v="80"/>
    <x v="1"/>
    <x v="422"/>
    <x v="0"/>
    <s v="L"/>
    <x v="396"/>
    <n v="995529830"/>
    <d v="2013-12-17T00:00:00"/>
    <n v="8254"/>
    <n v="81.73"/>
    <n v="56.67"/>
    <n v="674599.42"/>
    <n v="467754.18"/>
    <n v="206845.24"/>
    <x v="4"/>
    <n v="11"/>
  </r>
  <r>
    <x v="2"/>
    <x v="165"/>
    <x v="1"/>
    <x v="423"/>
    <x v="0"/>
    <s v="H"/>
    <x v="304"/>
    <n v="334612929"/>
    <d v="2016-10-03T00:00:00"/>
    <n v="8256"/>
    <n v="81.73"/>
    <n v="56.67"/>
    <n v="674762.88"/>
    <n v="467867.52"/>
    <n v="206895.35999999999"/>
    <x v="1"/>
    <n v="8"/>
  </r>
  <r>
    <x v="2"/>
    <x v="106"/>
    <x v="1"/>
    <x v="424"/>
    <x v="0"/>
    <s v="M"/>
    <x v="397"/>
    <n v="885129249"/>
    <d v="2011-09-03T00:00:00"/>
    <n v="8269"/>
    <n v="81.73"/>
    <n v="56.67"/>
    <n v="675825.37"/>
    <n v="468604.23"/>
    <n v="207221.14"/>
    <x v="6"/>
    <n v="8"/>
  </r>
  <r>
    <x v="2"/>
    <x v="102"/>
    <x v="8"/>
    <x v="425"/>
    <x v="0"/>
    <s v="H"/>
    <x v="398"/>
    <n v="612573039"/>
    <d v="2011-08-09T00:00:00"/>
    <n v="2830"/>
    <n v="109.28"/>
    <n v="35.840000000000003"/>
    <n v="309262.40000000002"/>
    <n v="101427.2"/>
    <n v="207835.2"/>
    <x v="6"/>
    <n v="8"/>
  </r>
  <r>
    <x v="4"/>
    <x v="73"/>
    <x v="5"/>
    <x v="426"/>
    <x v="0"/>
    <s v="M"/>
    <x v="399"/>
    <n v="280494105"/>
    <d v="2011-04-14T00:00:00"/>
    <n v="3294"/>
    <n v="154.06"/>
    <n v="90.93"/>
    <n v="507473.64"/>
    <n v="299523.42"/>
    <n v="207950.22"/>
    <x v="6"/>
    <n v="3"/>
  </r>
  <r>
    <x v="0"/>
    <x v="42"/>
    <x v="1"/>
    <x v="427"/>
    <x v="1"/>
    <s v="M"/>
    <x v="400"/>
    <n v="499690234"/>
    <d v="2012-08-28T00:00:00"/>
    <n v="8299"/>
    <n v="81.73"/>
    <n v="56.67"/>
    <n v="678277.27"/>
    <n v="470304.33"/>
    <n v="207972.94"/>
    <x v="5"/>
    <n v="7"/>
  </r>
  <r>
    <x v="5"/>
    <x v="150"/>
    <x v="8"/>
    <x v="428"/>
    <x v="0"/>
    <s v="M"/>
    <x v="401"/>
    <n v="647278249"/>
    <d v="2014-09-16T00:00:00"/>
    <n v="2873"/>
    <n v="109.28"/>
    <n v="35.840000000000003"/>
    <n v="313961.44"/>
    <n v="102968.32000000001"/>
    <n v="210993.12"/>
    <x v="3"/>
    <n v="8"/>
  </r>
  <r>
    <x v="1"/>
    <x v="14"/>
    <x v="3"/>
    <x v="429"/>
    <x v="1"/>
    <s v="H"/>
    <x v="402"/>
    <n v="711141002"/>
    <d v="2016-06-14T00:00:00"/>
    <n v="1280"/>
    <n v="668.27"/>
    <n v="502.54"/>
    <n v="855385.59999999998"/>
    <n v="643251.19999999995"/>
    <n v="212134.39999999999"/>
    <x v="1"/>
    <n v="5"/>
  </r>
  <r>
    <x v="5"/>
    <x v="110"/>
    <x v="9"/>
    <x v="430"/>
    <x v="0"/>
    <s v="M"/>
    <x v="403"/>
    <n v="509914386"/>
    <d v="2012-06-11T00:00:00"/>
    <n v="3853"/>
    <n v="152.58000000000001"/>
    <n v="97.44"/>
    <n v="587890.74"/>
    <n v="375436.32"/>
    <n v="212454.42"/>
    <x v="5"/>
    <n v="4"/>
  </r>
  <r>
    <x v="0"/>
    <x v="158"/>
    <x v="3"/>
    <x v="431"/>
    <x v="0"/>
    <s v="M"/>
    <x v="404"/>
    <n v="498585164"/>
    <d v="2014-09-29T00:00:00"/>
    <n v="1285"/>
    <n v="668.27"/>
    <n v="502.54"/>
    <n v="858726.95"/>
    <n v="645763.9"/>
    <n v="212963.05"/>
    <x v="3"/>
    <n v="8"/>
  </r>
  <r>
    <x v="1"/>
    <x v="161"/>
    <x v="1"/>
    <x v="432"/>
    <x v="1"/>
    <s v="C"/>
    <x v="405"/>
    <n v="118002879"/>
    <d v="2016-01-07T00:00:00"/>
    <n v="8529"/>
    <n v="81.73"/>
    <n v="56.67"/>
    <n v="697075.17"/>
    <n v="483338.43"/>
    <n v="213736.74"/>
    <x v="1"/>
    <n v="1"/>
  </r>
  <r>
    <x v="1"/>
    <x v="3"/>
    <x v="3"/>
    <x v="433"/>
    <x v="0"/>
    <s v="C"/>
    <x v="73"/>
    <n v="962186753"/>
    <d v="2017-01-12T00:00:00"/>
    <n v="1297"/>
    <n v="668.27"/>
    <n v="502.54"/>
    <n v="866746.19"/>
    <n v="651794.38"/>
    <n v="214951.81"/>
    <x v="1"/>
    <n v="11"/>
  </r>
  <r>
    <x v="2"/>
    <x v="165"/>
    <x v="11"/>
    <x v="434"/>
    <x v="0"/>
    <s v="C"/>
    <x v="406"/>
    <n v="304750287"/>
    <d v="2010-06-01T00:00:00"/>
    <n v="1237"/>
    <n v="437.2"/>
    <n v="263.33"/>
    <n v="540816.4"/>
    <n v="325739.21000000002"/>
    <n v="215077.19"/>
    <x v="2"/>
    <n v="5"/>
  </r>
  <r>
    <x v="1"/>
    <x v="92"/>
    <x v="5"/>
    <x v="435"/>
    <x v="1"/>
    <s v="M"/>
    <x v="407"/>
    <n v="951380240"/>
    <d v="2010-12-20T00:00:00"/>
    <n v="3410"/>
    <n v="154.06"/>
    <n v="90.93"/>
    <n v="525344.6"/>
    <n v="310071.3"/>
    <n v="215273.3"/>
    <x v="2"/>
    <n v="11"/>
  </r>
  <r>
    <x v="1"/>
    <x v="16"/>
    <x v="1"/>
    <x v="436"/>
    <x v="0"/>
    <s v="M"/>
    <x v="408"/>
    <n v="543723094"/>
    <d v="2014-07-02T00:00:00"/>
    <n v="8601"/>
    <n v="81.73"/>
    <n v="56.67"/>
    <n v="702959.73"/>
    <n v="487418.67"/>
    <n v="215541.06"/>
    <x v="3"/>
    <n v="6"/>
  </r>
  <r>
    <x v="2"/>
    <x v="26"/>
    <x v="10"/>
    <x v="437"/>
    <x v="0"/>
    <s v="H"/>
    <x v="409"/>
    <n v="677284657"/>
    <d v="2015-01-15T00:00:00"/>
    <n v="2436"/>
    <n v="205.7"/>
    <n v="117.11"/>
    <n v="501085.2"/>
    <n v="285279.96000000002"/>
    <n v="215805.24"/>
    <x v="0"/>
    <n v="1"/>
  </r>
  <r>
    <x v="1"/>
    <x v="159"/>
    <x v="5"/>
    <x v="438"/>
    <x v="1"/>
    <s v="C"/>
    <x v="410"/>
    <n v="531405103"/>
    <d v="2010-04-19T00:00:00"/>
    <n v="3434"/>
    <n v="154.06"/>
    <n v="90.93"/>
    <n v="529042.04"/>
    <n v="312253.62"/>
    <n v="216788.42"/>
    <x v="2"/>
    <n v="3"/>
  </r>
  <r>
    <x v="0"/>
    <x v="53"/>
    <x v="8"/>
    <x v="439"/>
    <x v="1"/>
    <s v="L"/>
    <x v="411"/>
    <n v="403836238"/>
    <d v="2013-04-03T00:00:00"/>
    <n v="2972"/>
    <n v="109.28"/>
    <n v="35.840000000000003"/>
    <n v="324780.15999999997"/>
    <n v="106516.48"/>
    <n v="218263.67999999999"/>
    <x v="4"/>
    <n v="3"/>
  </r>
  <r>
    <x v="2"/>
    <x v="20"/>
    <x v="1"/>
    <x v="440"/>
    <x v="1"/>
    <s v="L"/>
    <x v="412"/>
    <n v="232155120"/>
    <d v="2013-03-30T00:00:00"/>
    <n v="8714"/>
    <n v="81.73"/>
    <n v="56.67"/>
    <n v="712195.22"/>
    <n v="493822.38"/>
    <n v="218372.84"/>
    <x v="4"/>
    <n v="2"/>
  </r>
  <r>
    <x v="1"/>
    <x v="9"/>
    <x v="7"/>
    <x v="441"/>
    <x v="1"/>
    <s v="M"/>
    <x v="413"/>
    <n v="349157369"/>
    <d v="2016-04-05T00:00:00"/>
    <n v="2279"/>
    <n v="255.28"/>
    <n v="159.41999999999999"/>
    <n v="581783.12"/>
    <n v="363318.18"/>
    <n v="218464.94"/>
    <x v="1"/>
    <n v="2"/>
  </r>
  <r>
    <x v="0"/>
    <x v="53"/>
    <x v="5"/>
    <x v="442"/>
    <x v="1"/>
    <s v="H"/>
    <x v="414"/>
    <n v="614028298"/>
    <d v="2012-09-09T00:00:00"/>
    <n v="3473"/>
    <n v="154.06"/>
    <n v="90.93"/>
    <n v="535050.38"/>
    <n v="315799.89"/>
    <n v="219250.49"/>
    <x v="5"/>
    <n v="8"/>
  </r>
  <r>
    <x v="0"/>
    <x v="100"/>
    <x v="5"/>
    <x v="443"/>
    <x v="0"/>
    <s v="M"/>
    <x v="415"/>
    <n v="248121345"/>
    <d v="2010-09-14T00:00:00"/>
    <n v="3475"/>
    <n v="154.06"/>
    <n v="90.93"/>
    <n v="535358.5"/>
    <n v="315981.75"/>
    <n v="219376.75"/>
    <x v="2"/>
    <n v="8"/>
  </r>
  <r>
    <x v="5"/>
    <x v="166"/>
    <x v="1"/>
    <x v="444"/>
    <x v="1"/>
    <s v="L"/>
    <x v="416"/>
    <n v="109724509"/>
    <d v="2012-06-16T00:00:00"/>
    <n v="8775"/>
    <n v="81.73"/>
    <n v="56.67"/>
    <n v="717180.75"/>
    <n v="497279.25"/>
    <n v="219901.5"/>
    <x v="5"/>
    <n v="5"/>
  </r>
  <r>
    <x v="0"/>
    <x v="91"/>
    <x v="5"/>
    <x v="445"/>
    <x v="1"/>
    <s v="L"/>
    <x v="417"/>
    <n v="685871589"/>
    <d v="2015-04-05T00:00:00"/>
    <n v="3500"/>
    <n v="154.06"/>
    <n v="90.93"/>
    <n v="539210"/>
    <n v="318255"/>
    <n v="220955"/>
    <x v="0"/>
    <n v="3"/>
  </r>
  <r>
    <x v="1"/>
    <x v="167"/>
    <x v="8"/>
    <x v="446"/>
    <x v="1"/>
    <s v="M"/>
    <x v="418"/>
    <n v="451010930"/>
    <d v="2016-01-19T00:00:00"/>
    <n v="3012"/>
    <n v="109.28"/>
    <n v="35.840000000000003"/>
    <n v="329151.35999999999"/>
    <n v="107950.08"/>
    <n v="221201.28"/>
    <x v="0"/>
    <n v="12"/>
  </r>
  <r>
    <x v="0"/>
    <x v="151"/>
    <x v="9"/>
    <x v="447"/>
    <x v="0"/>
    <s v="C"/>
    <x v="415"/>
    <n v="283504188"/>
    <d v="2010-09-02T00:00:00"/>
    <n v="4044"/>
    <n v="152.58000000000001"/>
    <n v="97.44"/>
    <n v="617033.52"/>
    <n v="394047.36"/>
    <n v="222986.16"/>
    <x v="2"/>
    <n v="8"/>
  </r>
  <r>
    <x v="6"/>
    <x v="90"/>
    <x v="1"/>
    <x v="448"/>
    <x v="0"/>
    <s v="C"/>
    <x v="339"/>
    <n v="551057326"/>
    <d v="2010-08-22T00:00:00"/>
    <n v="8963"/>
    <n v="81.73"/>
    <n v="56.67"/>
    <n v="732545.99"/>
    <n v="507933.21"/>
    <n v="224612.78"/>
    <x v="2"/>
    <n v="7"/>
  </r>
  <r>
    <x v="0"/>
    <x v="81"/>
    <x v="1"/>
    <x v="449"/>
    <x v="0"/>
    <s v="H"/>
    <x v="419"/>
    <n v="276694810"/>
    <d v="2017-02-16T00:00:00"/>
    <n v="8998"/>
    <n v="81.73"/>
    <n v="56.67"/>
    <n v="735406.54"/>
    <n v="509916.66"/>
    <n v="225489.88"/>
    <x v="7"/>
    <n v="2"/>
  </r>
  <r>
    <x v="1"/>
    <x v="3"/>
    <x v="4"/>
    <x v="450"/>
    <x v="0"/>
    <s v="H"/>
    <x v="420"/>
    <n v="960269725"/>
    <d v="2015-02-22T00:00:00"/>
    <n v="4006"/>
    <n v="421.89"/>
    <n v="364.69"/>
    <n v="1690091.34"/>
    <n v="1460948.14"/>
    <n v="229143.2"/>
    <x v="0"/>
    <n v="1"/>
  </r>
  <r>
    <x v="2"/>
    <x v="70"/>
    <x v="1"/>
    <x v="451"/>
    <x v="1"/>
    <s v="M"/>
    <x v="421"/>
    <n v="849312102"/>
    <d v="2013-11-23T00:00:00"/>
    <n v="9180"/>
    <n v="81.73"/>
    <n v="56.67"/>
    <n v="750281.4"/>
    <n v="520230.6"/>
    <n v="230050.8"/>
    <x v="4"/>
    <n v="10"/>
  </r>
  <r>
    <x v="3"/>
    <x v="115"/>
    <x v="4"/>
    <x v="452"/>
    <x v="1"/>
    <s v="H"/>
    <x v="422"/>
    <n v="480177485"/>
    <d v="2015-02-07T00:00:00"/>
    <n v="4043"/>
    <n v="421.89"/>
    <n v="364.69"/>
    <n v="1705701.27"/>
    <n v="1474441.67"/>
    <n v="231259.6"/>
    <x v="3"/>
    <n v="12"/>
  </r>
  <r>
    <x v="2"/>
    <x v="165"/>
    <x v="1"/>
    <x v="453"/>
    <x v="1"/>
    <s v="H"/>
    <x v="423"/>
    <n v="777840888"/>
    <d v="2011-10-23T00:00:00"/>
    <n v="9259"/>
    <n v="81.73"/>
    <n v="56.67"/>
    <n v="756738.07"/>
    <n v="524707.53"/>
    <n v="232030.54"/>
    <x v="6"/>
    <n v="9"/>
  </r>
  <r>
    <x v="1"/>
    <x v="60"/>
    <x v="4"/>
    <x v="454"/>
    <x v="0"/>
    <s v="M"/>
    <x v="424"/>
    <n v="855445134"/>
    <d v="2016-12-06T00:00:00"/>
    <n v="4080"/>
    <n v="421.89"/>
    <n v="364.69"/>
    <n v="1721311.2"/>
    <n v="1487935.2"/>
    <n v="233376"/>
    <x v="1"/>
    <n v="10"/>
  </r>
  <r>
    <x v="0"/>
    <x v="149"/>
    <x v="9"/>
    <x v="455"/>
    <x v="1"/>
    <s v="M"/>
    <x v="425"/>
    <n v="742443025"/>
    <d v="2011-04-15T00:00:00"/>
    <n v="4245"/>
    <n v="152.58000000000001"/>
    <n v="97.44"/>
    <n v="647702.1"/>
    <n v="413632.8"/>
    <n v="234069.3"/>
    <x v="6"/>
    <n v="4"/>
  </r>
  <r>
    <x v="1"/>
    <x v="168"/>
    <x v="7"/>
    <x v="456"/>
    <x v="0"/>
    <s v="H"/>
    <x v="426"/>
    <n v="958912742"/>
    <d v="2012-06-28T00:00:00"/>
    <n v="2444"/>
    <n v="255.28"/>
    <n v="159.41999999999999"/>
    <n v="623904.31999999995"/>
    <n v="389622.48"/>
    <n v="234281.84"/>
    <x v="5"/>
    <n v="5"/>
  </r>
  <r>
    <x v="1"/>
    <x v="111"/>
    <x v="1"/>
    <x v="457"/>
    <x v="1"/>
    <s v="H"/>
    <x v="427"/>
    <n v="377938973"/>
    <d v="2017-07-11T00:00:00"/>
    <n v="9396"/>
    <n v="81.73"/>
    <n v="56.67"/>
    <n v="767935.08"/>
    <n v="532471.31999999995"/>
    <n v="235463.76"/>
    <x v="7"/>
    <n v="7"/>
  </r>
  <r>
    <x v="1"/>
    <x v="136"/>
    <x v="9"/>
    <x v="458"/>
    <x v="0"/>
    <s v="L"/>
    <x v="428"/>
    <n v="546986377"/>
    <d v="2010-02-10T00:00:00"/>
    <n v="4279"/>
    <n v="152.58000000000001"/>
    <n v="97.44"/>
    <n v="652889.81999999995"/>
    <n v="416945.76"/>
    <n v="235944.06"/>
    <x v="2"/>
    <n v="1"/>
  </r>
  <r>
    <x v="4"/>
    <x v="163"/>
    <x v="8"/>
    <x v="459"/>
    <x v="0"/>
    <s v="C"/>
    <x v="429"/>
    <n v="336116683"/>
    <d v="2013-09-04T00:00:00"/>
    <n v="3251"/>
    <n v="109.28"/>
    <n v="35.840000000000003"/>
    <n v="355269.28"/>
    <n v="116515.84"/>
    <n v="238753.44"/>
    <x v="4"/>
    <n v="8"/>
  </r>
  <r>
    <x v="2"/>
    <x v="70"/>
    <x v="5"/>
    <x v="460"/>
    <x v="1"/>
    <s v="H"/>
    <x v="430"/>
    <n v="720307290"/>
    <d v="2015-03-28T00:00:00"/>
    <n v="3789"/>
    <n v="154.06"/>
    <n v="90.93"/>
    <n v="583733.34"/>
    <n v="344533.77"/>
    <n v="239199.57"/>
    <x v="0"/>
    <n v="2"/>
  </r>
  <r>
    <x v="2"/>
    <x v="169"/>
    <x v="9"/>
    <x v="461"/>
    <x v="0"/>
    <s v="L"/>
    <x v="431"/>
    <n v="860886800"/>
    <d v="2013-11-23T00:00:00"/>
    <n v="4390"/>
    <n v="152.58000000000001"/>
    <n v="97.44"/>
    <n v="669826.19999999995"/>
    <n v="427761.6"/>
    <n v="242064.6"/>
    <x v="4"/>
    <n v="11"/>
  </r>
  <r>
    <x v="2"/>
    <x v="59"/>
    <x v="7"/>
    <x v="462"/>
    <x v="0"/>
    <s v="L"/>
    <x v="432"/>
    <n v="783596694"/>
    <d v="2010-12-24T00:00:00"/>
    <n v="2530"/>
    <n v="255.28"/>
    <n v="159.41999999999999"/>
    <n v="645858.4"/>
    <n v="403332.6"/>
    <n v="242525.8"/>
    <x v="2"/>
    <n v="11"/>
  </r>
  <r>
    <x v="3"/>
    <x v="170"/>
    <x v="1"/>
    <x v="463"/>
    <x v="1"/>
    <s v="H"/>
    <x v="433"/>
    <n v="127468717"/>
    <d v="2011-03-09T00:00:00"/>
    <n v="9681"/>
    <n v="81.73"/>
    <n v="56.67"/>
    <n v="791228.13"/>
    <n v="548622.27"/>
    <n v="242605.86"/>
    <x v="6"/>
    <n v="2"/>
  </r>
  <r>
    <x v="5"/>
    <x v="166"/>
    <x v="3"/>
    <x v="464"/>
    <x v="0"/>
    <s v="H"/>
    <x v="434"/>
    <n v="905381858"/>
    <d v="2011-04-08T00:00:00"/>
    <n v="1466"/>
    <n v="668.27"/>
    <n v="502.54"/>
    <n v="979683.82"/>
    <n v="736723.64"/>
    <n v="242960.18"/>
    <x v="6"/>
    <n v="3"/>
  </r>
  <r>
    <x v="1"/>
    <x v="171"/>
    <x v="9"/>
    <x v="465"/>
    <x v="0"/>
    <s v="L"/>
    <x v="435"/>
    <n v="596628272"/>
    <d v="2016-12-30T00:00:00"/>
    <n v="4419"/>
    <n v="152.58000000000001"/>
    <n v="97.44"/>
    <n v="674251.02"/>
    <n v="430587.36"/>
    <n v="243663.66"/>
    <x v="1"/>
    <n v="11"/>
  </r>
  <r>
    <x v="2"/>
    <x v="4"/>
    <x v="4"/>
    <x v="466"/>
    <x v="0"/>
    <s v="M"/>
    <x v="436"/>
    <n v="573378455"/>
    <d v="2015-01-17T00:00:00"/>
    <n v="4281"/>
    <n v="421.89"/>
    <n v="364.69"/>
    <n v="1806111.09"/>
    <n v="1561237.89"/>
    <n v="244873.2"/>
    <x v="0"/>
    <n v="1"/>
  </r>
  <r>
    <x v="5"/>
    <x v="150"/>
    <x v="1"/>
    <x v="467"/>
    <x v="0"/>
    <s v="M"/>
    <x v="437"/>
    <n v="532846200"/>
    <d v="2015-04-20T00:00:00"/>
    <n v="9886"/>
    <n v="81.73"/>
    <n v="56.67"/>
    <n v="807982.78"/>
    <n v="560239.62"/>
    <n v="247743.16"/>
    <x v="0"/>
    <n v="3"/>
  </r>
  <r>
    <x v="3"/>
    <x v="114"/>
    <x v="8"/>
    <x v="468"/>
    <x v="0"/>
    <s v="M"/>
    <x v="438"/>
    <n v="414887797"/>
    <d v="2011-11-17T00:00:00"/>
    <n v="3374"/>
    <n v="109.28"/>
    <n v="35.840000000000003"/>
    <n v="368710.72"/>
    <n v="120924.16"/>
    <n v="247786.56"/>
    <x v="6"/>
    <n v="11"/>
  </r>
  <r>
    <x v="4"/>
    <x v="105"/>
    <x v="4"/>
    <x v="469"/>
    <x v="1"/>
    <s v="L"/>
    <x v="439"/>
    <n v="918334138"/>
    <d v="2012-06-12T00:00:00"/>
    <n v="4334"/>
    <n v="421.89"/>
    <n v="364.69"/>
    <n v="1828471.26"/>
    <n v="1580566.46"/>
    <n v="247904.8"/>
    <x v="5"/>
    <n v="5"/>
  </r>
  <r>
    <x v="4"/>
    <x v="109"/>
    <x v="6"/>
    <x v="470"/>
    <x v="1"/>
    <s v="M"/>
    <x v="440"/>
    <n v="408834159"/>
    <d v="2017-07-18T00:00:00"/>
    <n v="1968"/>
    <n v="651.21"/>
    <n v="524.96"/>
    <n v="1281581.28"/>
    <n v="1033121.28"/>
    <n v="248460"/>
    <x v="7"/>
    <n v="6"/>
  </r>
  <r>
    <x v="1"/>
    <x v="2"/>
    <x v="9"/>
    <x v="471"/>
    <x v="0"/>
    <s v="M"/>
    <x v="206"/>
    <n v="370116364"/>
    <d v="2014-08-17T00:00:00"/>
    <n v="4512"/>
    <n v="152.58000000000001"/>
    <n v="97.44"/>
    <n v="688440.96"/>
    <n v="439649.28000000003"/>
    <n v="248791.67999999999"/>
    <x v="3"/>
    <n v="7"/>
  </r>
  <r>
    <x v="0"/>
    <x v="43"/>
    <x v="4"/>
    <x v="472"/>
    <x v="0"/>
    <s v="M"/>
    <x v="441"/>
    <n v="834460818"/>
    <d v="2011-03-31T00:00:00"/>
    <n v="4355"/>
    <n v="421.89"/>
    <n v="364.69"/>
    <n v="1837330.95"/>
    <n v="1588224.95"/>
    <n v="249106"/>
    <x v="6"/>
    <n v="3"/>
  </r>
  <r>
    <x v="2"/>
    <x v="152"/>
    <x v="1"/>
    <x v="473"/>
    <x v="0"/>
    <s v="H"/>
    <x v="442"/>
    <n v="707520663"/>
    <d v="2013-03-15T00:00:00"/>
    <n v="9942"/>
    <n v="81.73"/>
    <n v="56.67"/>
    <n v="812559.66"/>
    <n v="563413.14"/>
    <n v="249146.52"/>
    <x v="4"/>
    <n v="2"/>
  </r>
  <r>
    <x v="0"/>
    <x v="43"/>
    <x v="1"/>
    <x v="474"/>
    <x v="1"/>
    <s v="M"/>
    <x v="443"/>
    <n v="692956054"/>
    <d v="2017-06-23T00:00:00"/>
    <n v="9950"/>
    <n v="81.73"/>
    <n v="56.67"/>
    <n v="813213.5"/>
    <n v="563866.5"/>
    <n v="249347"/>
    <x v="7"/>
    <n v="5"/>
  </r>
  <r>
    <x v="0"/>
    <x v="127"/>
    <x v="3"/>
    <x v="475"/>
    <x v="1"/>
    <s v="C"/>
    <x v="444"/>
    <n v="702186715"/>
    <d v="2016-12-22T00:00:00"/>
    <n v="1508"/>
    <n v="668.27"/>
    <n v="502.54"/>
    <n v="1007751.16"/>
    <n v="757830.32"/>
    <n v="249920.84"/>
    <x v="1"/>
    <n v="11"/>
  </r>
  <r>
    <x v="1"/>
    <x v="164"/>
    <x v="6"/>
    <x v="476"/>
    <x v="1"/>
    <s v="C"/>
    <x v="445"/>
    <n v="256158959"/>
    <d v="2013-01-18T00:00:00"/>
    <n v="1983"/>
    <n v="651.21"/>
    <n v="524.96"/>
    <n v="1291349.43"/>
    <n v="1040995.68"/>
    <n v="250353.75"/>
    <x v="4"/>
    <n v="1"/>
  </r>
  <r>
    <x v="1"/>
    <x v="136"/>
    <x v="10"/>
    <x v="477"/>
    <x v="1"/>
    <s v="H"/>
    <x v="446"/>
    <n v="679414975"/>
    <d v="2015-04-17T00:00:00"/>
    <n v="2844"/>
    <n v="205.7"/>
    <n v="117.11"/>
    <n v="585010.80000000005"/>
    <n v="333060.84000000003"/>
    <n v="251949.96"/>
    <x v="0"/>
    <n v="3"/>
  </r>
  <r>
    <x v="3"/>
    <x v="34"/>
    <x v="8"/>
    <x v="478"/>
    <x v="1"/>
    <s v="C"/>
    <x v="447"/>
    <n v="446991050"/>
    <d v="2017-01-16T00:00:00"/>
    <n v="3440"/>
    <n v="109.28"/>
    <n v="35.840000000000003"/>
    <n v="375923.20000000001"/>
    <n v="123289.60000000001"/>
    <n v="252633.60000000001"/>
    <x v="1"/>
    <n v="12"/>
  </r>
  <r>
    <x v="1"/>
    <x v="142"/>
    <x v="3"/>
    <x v="479"/>
    <x v="1"/>
    <s v="M"/>
    <x v="448"/>
    <n v="778490626"/>
    <d v="2011-03-24T00:00:00"/>
    <n v="1531"/>
    <n v="668.27"/>
    <n v="502.54"/>
    <n v="1023121.37"/>
    <n v="769388.74"/>
    <n v="253732.63"/>
    <x v="6"/>
    <n v="2"/>
  </r>
  <r>
    <x v="0"/>
    <x v="42"/>
    <x v="9"/>
    <x v="480"/>
    <x v="0"/>
    <s v="H"/>
    <x v="449"/>
    <n v="540431916"/>
    <d v="2013-11-15T00:00:00"/>
    <n v="4668"/>
    <n v="152.58000000000001"/>
    <n v="97.44"/>
    <n v="712243.44"/>
    <n v="454849.92"/>
    <n v="257393.52"/>
    <x v="4"/>
    <n v="10"/>
  </r>
  <r>
    <x v="3"/>
    <x v="23"/>
    <x v="9"/>
    <x v="481"/>
    <x v="0"/>
    <s v="M"/>
    <x v="450"/>
    <n v="887313640"/>
    <d v="2013-04-21T00:00:00"/>
    <n v="4679"/>
    <n v="152.58000000000001"/>
    <n v="97.44"/>
    <n v="713921.82"/>
    <n v="455921.76"/>
    <n v="258000.06"/>
    <x v="4"/>
    <n v="4"/>
  </r>
  <r>
    <x v="4"/>
    <x v="134"/>
    <x v="5"/>
    <x v="482"/>
    <x v="0"/>
    <s v="C"/>
    <x v="451"/>
    <n v="653939568"/>
    <d v="2014-12-06T00:00:00"/>
    <n v="4105"/>
    <n v="154.06"/>
    <n v="90.93"/>
    <n v="632416.30000000005"/>
    <n v="373267.65"/>
    <n v="259148.65"/>
    <x v="3"/>
    <n v="11"/>
  </r>
  <r>
    <x v="1"/>
    <x v="159"/>
    <x v="10"/>
    <x v="483"/>
    <x v="1"/>
    <s v="L"/>
    <x v="452"/>
    <n v="138867890"/>
    <d v="2015-02-22T00:00:00"/>
    <n v="2950"/>
    <n v="205.7"/>
    <n v="117.11"/>
    <n v="606815"/>
    <n v="345474.5"/>
    <n v="261340.5"/>
    <x v="0"/>
    <n v="1"/>
  </r>
  <r>
    <x v="3"/>
    <x v="6"/>
    <x v="9"/>
    <x v="484"/>
    <x v="0"/>
    <s v="L"/>
    <x v="453"/>
    <n v="286210000"/>
    <d v="2012-08-05T00:00:00"/>
    <n v="4754"/>
    <n v="152.58000000000001"/>
    <n v="97.44"/>
    <n v="725365.32"/>
    <n v="463229.76"/>
    <n v="262135.56"/>
    <x v="5"/>
    <n v="7"/>
  </r>
  <r>
    <x v="3"/>
    <x v="108"/>
    <x v="7"/>
    <x v="485"/>
    <x v="0"/>
    <s v="M"/>
    <x v="454"/>
    <n v="939787089"/>
    <d v="2015-09-09T00:00:00"/>
    <n v="2739"/>
    <n v="255.28"/>
    <n v="159.41999999999999"/>
    <n v="699211.92"/>
    <n v="436651.38"/>
    <n v="262560.53999999998"/>
    <x v="0"/>
    <n v="9"/>
  </r>
  <r>
    <x v="1"/>
    <x v="148"/>
    <x v="6"/>
    <x v="486"/>
    <x v="0"/>
    <s v="L"/>
    <x v="455"/>
    <n v="109228837"/>
    <d v="2013-12-07T00:00:00"/>
    <n v="2095"/>
    <n v="651.21"/>
    <n v="524.96"/>
    <n v="1364284.95"/>
    <n v="1099791.2"/>
    <n v="264493.75"/>
    <x v="4"/>
    <n v="11"/>
  </r>
  <r>
    <x v="0"/>
    <x v="31"/>
    <x v="9"/>
    <x v="487"/>
    <x v="1"/>
    <s v="H"/>
    <x v="456"/>
    <n v="359911954"/>
    <d v="2016-06-23T00:00:00"/>
    <n v="4800"/>
    <n v="152.58000000000001"/>
    <n v="97.44"/>
    <n v="732384"/>
    <n v="467712"/>
    <n v="264672"/>
    <x v="1"/>
    <n v="5"/>
  </r>
  <r>
    <x v="6"/>
    <x v="95"/>
    <x v="5"/>
    <x v="488"/>
    <x v="0"/>
    <s v="L"/>
    <x v="457"/>
    <n v="654480731"/>
    <d v="2016-11-08T00:00:00"/>
    <n v="4247"/>
    <n v="154.06"/>
    <n v="90.93"/>
    <n v="654292.81999999995"/>
    <n v="386179.71"/>
    <n v="268113.11"/>
    <x v="1"/>
    <n v="10"/>
  </r>
  <r>
    <x v="1"/>
    <x v="12"/>
    <x v="5"/>
    <x v="489"/>
    <x v="0"/>
    <s v="H"/>
    <x v="458"/>
    <n v="817192542"/>
    <d v="2016-12-22T00:00:00"/>
    <n v="4288"/>
    <n v="154.06"/>
    <n v="90.93"/>
    <n v="660609.28000000003"/>
    <n v="389907.84"/>
    <n v="270701.44"/>
    <x v="1"/>
    <n v="12"/>
  </r>
  <r>
    <x v="3"/>
    <x v="69"/>
    <x v="4"/>
    <x v="490"/>
    <x v="1"/>
    <s v="L"/>
    <x v="390"/>
    <n v="386371409"/>
    <d v="2014-07-19T00:00:00"/>
    <n v="4741"/>
    <n v="421.89"/>
    <n v="364.69"/>
    <n v="2000180.49"/>
    <n v="1728995.29"/>
    <n v="271185.2"/>
    <x v="3"/>
    <n v="7"/>
  </r>
  <r>
    <x v="0"/>
    <x v="127"/>
    <x v="3"/>
    <x v="491"/>
    <x v="1"/>
    <s v="L"/>
    <x v="459"/>
    <n v="876286971"/>
    <d v="2012-02-15T00:00:00"/>
    <n v="1643"/>
    <n v="668.27"/>
    <n v="502.54"/>
    <n v="1097967.6100000001"/>
    <n v="825673.22"/>
    <n v="272294.39"/>
    <x v="5"/>
    <n v="1"/>
  </r>
  <r>
    <x v="1"/>
    <x v="161"/>
    <x v="3"/>
    <x v="492"/>
    <x v="1"/>
    <s v="L"/>
    <x v="303"/>
    <n v="216552817"/>
    <d v="2012-09-27T00:00:00"/>
    <n v="1646"/>
    <n v="668.27"/>
    <n v="502.54"/>
    <n v="1099972.42"/>
    <n v="827180.84"/>
    <n v="272791.58"/>
    <x v="5"/>
    <n v="9"/>
  </r>
  <r>
    <x v="1"/>
    <x v="171"/>
    <x v="6"/>
    <x v="493"/>
    <x v="0"/>
    <s v="C"/>
    <x v="460"/>
    <n v="668599021"/>
    <d v="2014-05-12T00:00:00"/>
    <n v="2163"/>
    <n v="651.21"/>
    <n v="524.96"/>
    <n v="1408567.23"/>
    <n v="1135488.48"/>
    <n v="273078.75"/>
    <x v="3"/>
    <n v="4"/>
  </r>
  <r>
    <x v="3"/>
    <x v="172"/>
    <x v="6"/>
    <x v="494"/>
    <x v="0"/>
    <s v="C"/>
    <x v="61"/>
    <n v="936574876"/>
    <d v="2014-01-09T00:00:00"/>
    <n v="2173"/>
    <n v="651.21"/>
    <n v="524.96"/>
    <n v="1415079.33"/>
    <n v="1140738.08"/>
    <n v="274341.25"/>
    <x v="4"/>
    <n v="12"/>
  </r>
  <r>
    <x v="3"/>
    <x v="173"/>
    <x v="3"/>
    <x v="495"/>
    <x v="1"/>
    <s v="M"/>
    <x v="461"/>
    <n v="430967319"/>
    <d v="2015-10-05T00:00:00"/>
    <n v="1661"/>
    <n v="668.27"/>
    <n v="502.54"/>
    <n v="1109996.47"/>
    <n v="834718.94"/>
    <n v="275277.53000000003"/>
    <x v="0"/>
    <n v="9"/>
  </r>
  <r>
    <x v="1"/>
    <x v="174"/>
    <x v="5"/>
    <x v="496"/>
    <x v="0"/>
    <s v="L"/>
    <x v="462"/>
    <n v="823444449"/>
    <d v="2016-10-30T00:00:00"/>
    <n v="4366"/>
    <n v="154.06"/>
    <n v="90.93"/>
    <n v="672625.96"/>
    <n v="397000.38"/>
    <n v="275625.58"/>
    <x v="1"/>
    <n v="10"/>
  </r>
  <r>
    <x v="2"/>
    <x v="26"/>
    <x v="4"/>
    <x v="497"/>
    <x v="0"/>
    <s v="C"/>
    <x v="463"/>
    <n v="919890248"/>
    <d v="2017-05-18T00:00:00"/>
    <n v="4821"/>
    <n v="421.89"/>
    <n v="364.69"/>
    <n v="2033931.69"/>
    <n v="1758170.49"/>
    <n v="275761.2"/>
    <x v="7"/>
    <n v="4"/>
  </r>
  <r>
    <x v="0"/>
    <x v="112"/>
    <x v="5"/>
    <x v="498"/>
    <x v="1"/>
    <s v="H"/>
    <x v="464"/>
    <n v="329530894"/>
    <d v="2010-02-13T00:00:00"/>
    <n v="4369"/>
    <n v="154.06"/>
    <n v="90.93"/>
    <n v="673088.14"/>
    <n v="397273.17"/>
    <n v="275814.96999999997"/>
    <x v="2"/>
    <n v="1"/>
  </r>
  <r>
    <x v="1"/>
    <x v="2"/>
    <x v="10"/>
    <x v="499"/>
    <x v="0"/>
    <s v="H"/>
    <x v="465"/>
    <n v="642683303"/>
    <d v="2016-01-20T00:00:00"/>
    <n v="3126"/>
    <n v="205.7"/>
    <n v="117.11"/>
    <n v="643018.19999999995"/>
    <n v="366085.86"/>
    <n v="276932.34000000003"/>
    <x v="0"/>
    <n v="12"/>
  </r>
  <r>
    <x v="2"/>
    <x v="59"/>
    <x v="9"/>
    <x v="500"/>
    <x v="0"/>
    <s v="M"/>
    <x v="466"/>
    <n v="175033080"/>
    <d v="2012-11-05T00:00:00"/>
    <n v="5033"/>
    <n v="152.58000000000001"/>
    <n v="97.44"/>
    <n v="767935.14"/>
    <n v="490415.52"/>
    <n v="277519.62"/>
    <x v="5"/>
    <n v="10"/>
  </r>
  <r>
    <x v="5"/>
    <x v="110"/>
    <x v="10"/>
    <x v="501"/>
    <x v="0"/>
    <s v="L"/>
    <x v="467"/>
    <n v="494468724"/>
    <d v="2010-10-23T00:00:00"/>
    <n v="3139"/>
    <n v="205.7"/>
    <n v="117.11"/>
    <n v="645692.30000000005"/>
    <n v="367608.29"/>
    <n v="278084.01"/>
    <x v="2"/>
    <n v="10"/>
  </r>
  <r>
    <x v="3"/>
    <x v="133"/>
    <x v="8"/>
    <x v="502"/>
    <x v="0"/>
    <s v="C"/>
    <x v="468"/>
    <n v="556480538"/>
    <d v="2012-08-07T00:00:00"/>
    <n v="3812"/>
    <n v="109.28"/>
    <n v="35.840000000000003"/>
    <n v="416575.36"/>
    <n v="136622.07999999999"/>
    <n v="279953.28000000003"/>
    <x v="5"/>
    <n v="6"/>
  </r>
  <r>
    <x v="4"/>
    <x v="135"/>
    <x v="10"/>
    <x v="503"/>
    <x v="0"/>
    <s v="L"/>
    <x v="469"/>
    <n v="450268065"/>
    <d v="2014-01-04T00:00:00"/>
    <n v="3181"/>
    <n v="205.7"/>
    <n v="117.11"/>
    <n v="654331.69999999995"/>
    <n v="372526.91"/>
    <n v="281804.78999999998"/>
    <x v="4"/>
    <n v="12"/>
  </r>
  <r>
    <x v="0"/>
    <x v="175"/>
    <x v="8"/>
    <x v="504"/>
    <x v="1"/>
    <s v="L"/>
    <x v="470"/>
    <n v="782857692"/>
    <d v="2013-05-28T00:00:00"/>
    <n v="3843"/>
    <n v="109.28"/>
    <n v="35.840000000000003"/>
    <n v="419963.04"/>
    <n v="137733.12"/>
    <n v="282229.92"/>
    <x v="4"/>
    <n v="4"/>
  </r>
  <r>
    <x v="0"/>
    <x v="81"/>
    <x v="6"/>
    <x v="505"/>
    <x v="0"/>
    <s v="H"/>
    <x v="144"/>
    <n v="382206475"/>
    <d v="2014-10-13T00:00:00"/>
    <n v="2244"/>
    <n v="651.21"/>
    <n v="524.96"/>
    <n v="1461315.24"/>
    <n v="1178010.24"/>
    <n v="283305"/>
    <x v="3"/>
    <n v="9"/>
  </r>
  <r>
    <x v="5"/>
    <x v="51"/>
    <x v="10"/>
    <x v="506"/>
    <x v="1"/>
    <s v="L"/>
    <x v="471"/>
    <n v="148871457"/>
    <d v="2017-07-06T00:00:00"/>
    <n v="3227"/>
    <n v="205.7"/>
    <n v="117.11"/>
    <n v="663793.9"/>
    <n v="377913.97"/>
    <n v="285879.93"/>
    <x v="7"/>
    <n v="5"/>
  </r>
  <r>
    <x v="1"/>
    <x v="161"/>
    <x v="11"/>
    <x v="507"/>
    <x v="0"/>
    <s v="H"/>
    <x v="472"/>
    <n v="151839911"/>
    <d v="2010-05-22T00:00:00"/>
    <n v="1659"/>
    <n v="437.2"/>
    <n v="263.33"/>
    <n v="725314.8"/>
    <n v="436864.47"/>
    <n v="288450.33"/>
    <x v="2"/>
    <n v="4"/>
  </r>
  <r>
    <x v="0"/>
    <x v="39"/>
    <x v="3"/>
    <x v="508"/>
    <x v="0"/>
    <s v="M"/>
    <x v="473"/>
    <n v="869832932"/>
    <d v="2017-07-25T00:00:00"/>
    <n v="1749"/>
    <n v="668.27"/>
    <n v="502.54"/>
    <n v="1168804.23"/>
    <n v="878942.46"/>
    <n v="289861.77"/>
    <x v="7"/>
    <n v="6"/>
  </r>
  <r>
    <x v="4"/>
    <x v="75"/>
    <x v="10"/>
    <x v="509"/>
    <x v="1"/>
    <s v="M"/>
    <x v="474"/>
    <n v="835572326"/>
    <d v="2011-08-08T00:00:00"/>
    <n v="3274"/>
    <n v="205.7"/>
    <n v="117.11"/>
    <n v="673461.8"/>
    <n v="383418.14"/>
    <n v="290043.65999999997"/>
    <x v="6"/>
    <n v="7"/>
  </r>
  <r>
    <x v="1"/>
    <x v="161"/>
    <x v="10"/>
    <x v="510"/>
    <x v="0"/>
    <s v="L"/>
    <x v="475"/>
    <n v="994566810"/>
    <d v="2016-09-01T00:00:00"/>
    <n v="3275"/>
    <n v="205.7"/>
    <n v="117.11"/>
    <n v="673667.5"/>
    <n v="383535.25"/>
    <n v="290132.25"/>
    <x v="1"/>
    <n v="8"/>
  </r>
  <r>
    <x v="2"/>
    <x v="11"/>
    <x v="5"/>
    <x v="511"/>
    <x v="0"/>
    <s v="H"/>
    <x v="476"/>
    <n v="348286616"/>
    <d v="2017-02-13T00:00:00"/>
    <n v="4604"/>
    <n v="154.06"/>
    <n v="90.93"/>
    <n v="709292.24"/>
    <n v="418641.72"/>
    <n v="290650.52"/>
    <x v="7"/>
    <n v="1"/>
  </r>
  <r>
    <x v="3"/>
    <x v="34"/>
    <x v="10"/>
    <x v="512"/>
    <x v="0"/>
    <s v="C"/>
    <x v="477"/>
    <n v="808538234"/>
    <d v="2016-01-16T00:00:00"/>
    <n v="3286"/>
    <n v="205.7"/>
    <n v="117.11"/>
    <n v="675930.2"/>
    <n v="384823.46"/>
    <n v="291106.74"/>
    <x v="0"/>
    <n v="12"/>
  </r>
  <r>
    <x v="3"/>
    <x v="89"/>
    <x v="4"/>
    <x v="513"/>
    <x v="0"/>
    <s v="M"/>
    <x v="478"/>
    <n v="248093020"/>
    <d v="2010-12-16T00:00:00"/>
    <n v="5093"/>
    <n v="421.89"/>
    <n v="364.69"/>
    <n v="2148685.77"/>
    <n v="1857366.17"/>
    <n v="291319.59999999998"/>
    <x v="2"/>
    <n v="12"/>
  </r>
  <r>
    <x v="0"/>
    <x v="8"/>
    <x v="7"/>
    <x v="514"/>
    <x v="0"/>
    <s v="L"/>
    <x v="479"/>
    <n v="775724732"/>
    <d v="2015-03-20T00:00:00"/>
    <n v="3041"/>
    <n v="255.28"/>
    <n v="159.41999999999999"/>
    <n v="776306.48"/>
    <n v="484796.22"/>
    <n v="291510.26"/>
    <x v="0"/>
    <n v="3"/>
  </r>
  <r>
    <x v="2"/>
    <x v="106"/>
    <x v="10"/>
    <x v="515"/>
    <x v="0"/>
    <s v="C"/>
    <x v="480"/>
    <n v="161442649"/>
    <d v="2010-05-12T00:00:00"/>
    <n v="3322"/>
    <n v="205.7"/>
    <n v="117.11"/>
    <n v="683335.4"/>
    <n v="389039.42"/>
    <n v="294295.98"/>
    <x v="2"/>
    <n v="4"/>
  </r>
  <r>
    <x v="0"/>
    <x v="77"/>
    <x v="5"/>
    <x v="516"/>
    <x v="1"/>
    <s v="L"/>
    <x v="481"/>
    <n v="751940190"/>
    <d v="2013-10-10T00:00:00"/>
    <n v="4667"/>
    <n v="154.06"/>
    <n v="90.93"/>
    <n v="718998.02"/>
    <n v="424370.31"/>
    <n v="294627.71000000002"/>
    <x v="4"/>
    <n v="10"/>
  </r>
  <r>
    <x v="1"/>
    <x v="142"/>
    <x v="5"/>
    <x v="517"/>
    <x v="1"/>
    <s v="L"/>
    <x v="482"/>
    <n v="162866580"/>
    <d v="2011-07-26T00:00:00"/>
    <n v="4695"/>
    <n v="154.06"/>
    <n v="90.93"/>
    <n v="723311.7"/>
    <n v="426916.35"/>
    <n v="296395.34999999998"/>
    <x v="6"/>
    <n v="7"/>
  </r>
  <r>
    <x v="0"/>
    <x v="39"/>
    <x v="4"/>
    <x v="518"/>
    <x v="0"/>
    <s v="C"/>
    <x v="34"/>
    <n v="841492497"/>
    <d v="2010-12-31T00:00:00"/>
    <n v="5185"/>
    <n v="421.89"/>
    <n v="364.69"/>
    <n v="2187499.65"/>
    <n v="1890917.65"/>
    <n v="296582"/>
    <x v="2"/>
    <n v="11"/>
  </r>
  <r>
    <x v="1"/>
    <x v="125"/>
    <x v="6"/>
    <x v="519"/>
    <x v="1"/>
    <s v="M"/>
    <x v="483"/>
    <n v="211114585"/>
    <d v="2010-05-14T00:00:00"/>
    <n v="2352"/>
    <n v="651.21"/>
    <n v="524.96"/>
    <n v="1531645.92"/>
    <n v="1234705.9199999999"/>
    <n v="296940"/>
    <x v="2"/>
    <n v="5"/>
  </r>
  <r>
    <x v="0"/>
    <x v="175"/>
    <x v="5"/>
    <x v="520"/>
    <x v="0"/>
    <s v="L"/>
    <x v="484"/>
    <n v="744370782"/>
    <d v="2014-07-14T00:00:00"/>
    <n v="4711"/>
    <n v="154.06"/>
    <n v="90.93"/>
    <n v="725776.66"/>
    <n v="428371.23"/>
    <n v="297405.43"/>
    <x v="3"/>
    <n v="7"/>
  </r>
  <r>
    <x v="3"/>
    <x v="28"/>
    <x v="9"/>
    <x v="521"/>
    <x v="0"/>
    <s v="H"/>
    <x v="485"/>
    <n v="708215034"/>
    <d v="2011-09-13T00:00:00"/>
    <n v="5421"/>
    <n v="152.58000000000001"/>
    <n v="97.44"/>
    <n v="827136.18"/>
    <n v="528222.24"/>
    <n v="298913.94"/>
    <x v="6"/>
    <n v="8"/>
  </r>
  <r>
    <x v="0"/>
    <x v="5"/>
    <x v="9"/>
    <x v="522"/>
    <x v="0"/>
    <s v="L"/>
    <x v="486"/>
    <n v="927766072"/>
    <d v="2017-06-20T00:00:00"/>
    <n v="5453"/>
    <n v="152.58000000000001"/>
    <n v="97.44"/>
    <n v="832018.74"/>
    <n v="531340.31999999995"/>
    <n v="300678.42"/>
    <x v="7"/>
    <n v="5"/>
  </r>
  <r>
    <x v="5"/>
    <x v="110"/>
    <x v="3"/>
    <x v="523"/>
    <x v="1"/>
    <s v="M"/>
    <x v="468"/>
    <n v="816204202"/>
    <d v="2012-07-01T00:00:00"/>
    <n v="1816"/>
    <n v="668.27"/>
    <n v="502.54"/>
    <n v="1213578.32"/>
    <n v="912612.64"/>
    <n v="300965.68"/>
    <x v="5"/>
    <n v="6"/>
  </r>
  <r>
    <x v="5"/>
    <x v="63"/>
    <x v="9"/>
    <x v="524"/>
    <x v="1"/>
    <s v="H"/>
    <x v="487"/>
    <n v="464840400"/>
    <d v="2011-02-05T00:00:00"/>
    <n v="5459"/>
    <n v="152.58000000000001"/>
    <n v="97.44"/>
    <n v="832934.22"/>
    <n v="531924.96"/>
    <n v="301009.26"/>
    <x v="2"/>
    <n v="12"/>
  </r>
  <r>
    <x v="1"/>
    <x v="2"/>
    <x v="9"/>
    <x v="525"/>
    <x v="1"/>
    <s v="H"/>
    <x v="25"/>
    <n v="460379779"/>
    <d v="2011-11-04T00:00:00"/>
    <n v="5462"/>
    <n v="152.58000000000001"/>
    <n v="97.44"/>
    <n v="833391.96"/>
    <n v="532217.28"/>
    <n v="301174.68"/>
    <x v="6"/>
    <n v="9"/>
  </r>
  <r>
    <x v="5"/>
    <x v="150"/>
    <x v="10"/>
    <x v="526"/>
    <x v="0"/>
    <s v="C"/>
    <x v="488"/>
    <n v="940870702"/>
    <d v="2010-11-21T00:00:00"/>
    <n v="3404"/>
    <n v="205.7"/>
    <n v="117.11"/>
    <n v="700202.8"/>
    <n v="398642.44"/>
    <n v="301560.36"/>
    <x v="2"/>
    <n v="11"/>
  </r>
  <r>
    <x v="0"/>
    <x v="87"/>
    <x v="6"/>
    <x v="527"/>
    <x v="1"/>
    <s v="H"/>
    <x v="489"/>
    <n v="405997025"/>
    <d v="2016-05-12T00:00:00"/>
    <n v="2397"/>
    <n v="651.21"/>
    <n v="524.96"/>
    <n v="1560950.37"/>
    <n v="1258329.1200000001"/>
    <n v="302621.25"/>
    <x v="1"/>
    <n v="4"/>
  </r>
  <r>
    <x v="5"/>
    <x v="99"/>
    <x v="11"/>
    <x v="528"/>
    <x v="1"/>
    <s v="M"/>
    <x v="490"/>
    <n v="802078616"/>
    <d v="2015-12-09T00:00:00"/>
    <n v="1741"/>
    <n v="437.2"/>
    <n v="263.33"/>
    <n v="761165.2"/>
    <n v="458457.53"/>
    <n v="302707.67"/>
    <x v="0"/>
    <n v="10"/>
  </r>
  <r>
    <x v="5"/>
    <x v="99"/>
    <x v="5"/>
    <x v="529"/>
    <x v="0"/>
    <s v="H"/>
    <x v="491"/>
    <n v="118598544"/>
    <d v="2014-01-19T00:00:00"/>
    <n v="4800"/>
    <n v="154.06"/>
    <n v="90.93"/>
    <n v="739488"/>
    <n v="436464"/>
    <n v="303024"/>
    <x v="4"/>
    <n v="12"/>
  </r>
  <r>
    <x v="0"/>
    <x v="19"/>
    <x v="9"/>
    <x v="530"/>
    <x v="0"/>
    <s v="M"/>
    <x v="492"/>
    <n v="720786225"/>
    <d v="2012-02-15T00:00:00"/>
    <n v="5516"/>
    <n v="152.58000000000001"/>
    <n v="97.44"/>
    <n v="841631.28"/>
    <n v="537479.04"/>
    <n v="304152.24"/>
    <x v="5"/>
    <n v="2"/>
  </r>
  <r>
    <x v="1"/>
    <x v="27"/>
    <x v="4"/>
    <x v="531"/>
    <x v="1"/>
    <s v="C"/>
    <x v="493"/>
    <n v="159050118"/>
    <d v="2013-10-01T00:00:00"/>
    <n v="5319"/>
    <n v="421.89"/>
    <n v="364.69"/>
    <n v="2244032.91"/>
    <n v="1939786.11"/>
    <n v="304246.8"/>
    <x v="4"/>
    <n v="9"/>
  </r>
  <r>
    <x v="3"/>
    <x v="170"/>
    <x v="7"/>
    <x v="532"/>
    <x v="1"/>
    <s v="L"/>
    <x v="494"/>
    <n v="265929067"/>
    <d v="2013-05-23T00:00:00"/>
    <n v="3175"/>
    <n v="255.28"/>
    <n v="159.41999999999999"/>
    <n v="810514"/>
    <n v="506158.5"/>
    <n v="304355.5"/>
    <x v="4"/>
    <n v="4"/>
  </r>
  <r>
    <x v="0"/>
    <x v="36"/>
    <x v="5"/>
    <x v="533"/>
    <x v="0"/>
    <s v="H"/>
    <x v="495"/>
    <n v="743053281"/>
    <d v="2015-02-23T00:00:00"/>
    <n v="4833"/>
    <n v="154.06"/>
    <n v="90.93"/>
    <n v="744571.98"/>
    <n v="439464.69"/>
    <n v="305107.28999999998"/>
    <x v="0"/>
    <n v="1"/>
  </r>
  <r>
    <x v="0"/>
    <x v="126"/>
    <x v="9"/>
    <x v="534"/>
    <x v="0"/>
    <s v="H"/>
    <x v="496"/>
    <n v="584534299"/>
    <d v="2012-05-18T00:00:00"/>
    <n v="5544"/>
    <n v="152.58000000000001"/>
    <n v="97.44"/>
    <n v="845903.52"/>
    <n v="540207.35999999999"/>
    <n v="305696.15999999997"/>
    <x v="5"/>
    <n v="3"/>
  </r>
  <r>
    <x v="1"/>
    <x v="92"/>
    <x v="9"/>
    <x v="535"/>
    <x v="0"/>
    <s v="C"/>
    <x v="497"/>
    <n v="325412309"/>
    <d v="2010-07-07T00:00:00"/>
    <n v="5588"/>
    <n v="152.58000000000001"/>
    <n v="97.44"/>
    <n v="852617.04"/>
    <n v="544494.72"/>
    <n v="308122.32"/>
    <x v="2"/>
    <n v="5"/>
  </r>
  <r>
    <x v="0"/>
    <x v="33"/>
    <x v="9"/>
    <x v="536"/>
    <x v="0"/>
    <s v="M"/>
    <x v="498"/>
    <n v="637521445"/>
    <d v="2013-09-12T00:00:00"/>
    <n v="5618"/>
    <n v="152.58000000000001"/>
    <n v="97.44"/>
    <n v="857194.44"/>
    <n v="547417.92000000004"/>
    <n v="309776.52"/>
    <x v="4"/>
    <n v="8"/>
  </r>
  <r>
    <x v="0"/>
    <x v="147"/>
    <x v="10"/>
    <x v="537"/>
    <x v="0"/>
    <s v="C"/>
    <x v="499"/>
    <n v="811546599"/>
    <d v="2014-05-08T00:00:00"/>
    <n v="3528"/>
    <n v="205.7"/>
    <n v="117.11"/>
    <n v="725709.6"/>
    <n v="413164.08"/>
    <n v="312545.52"/>
    <x v="3"/>
    <n v="4"/>
  </r>
  <r>
    <x v="0"/>
    <x v="77"/>
    <x v="7"/>
    <x v="538"/>
    <x v="1"/>
    <s v="M"/>
    <x v="500"/>
    <n v="641129338"/>
    <d v="2014-05-14T00:00:00"/>
    <n v="3273"/>
    <n v="255.28"/>
    <n v="159.41999999999999"/>
    <n v="835531.44"/>
    <n v="521781.66"/>
    <n v="313749.78000000003"/>
    <x v="3"/>
    <n v="5"/>
  </r>
  <r>
    <x v="1"/>
    <x v="148"/>
    <x v="7"/>
    <x v="539"/>
    <x v="0"/>
    <s v="L"/>
    <x v="501"/>
    <n v="251466166"/>
    <d v="2010-09-08T00:00:00"/>
    <n v="3282"/>
    <n v="255.28"/>
    <n v="159.41999999999999"/>
    <n v="837828.96"/>
    <n v="523216.44"/>
    <n v="314612.52"/>
    <x v="2"/>
    <n v="8"/>
  </r>
  <r>
    <x v="5"/>
    <x v="99"/>
    <x v="8"/>
    <x v="540"/>
    <x v="0"/>
    <s v="L"/>
    <x v="502"/>
    <n v="257890164"/>
    <d v="2011-12-29T00:00:00"/>
    <n v="4285"/>
    <n v="109.28"/>
    <n v="35.840000000000003"/>
    <n v="468264.8"/>
    <n v="153574.39999999999"/>
    <n v="314690.40000000002"/>
    <x v="6"/>
    <n v="12"/>
  </r>
  <r>
    <x v="2"/>
    <x v="59"/>
    <x v="11"/>
    <x v="541"/>
    <x v="0"/>
    <s v="H"/>
    <x v="503"/>
    <n v="908627116"/>
    <d v="2013-11-24T00:00:00"/>
    <n v="1810"/>
    <n v="437.2"/>
    <n v="263.33"/>
    <n v="791332"/>
    <n v="476627.3"/>
    <n v="314704.7"/>
    <x v="4"/>
    <n v="11"/>
  </r>
  <r>
    <x v="2"/>
    <x v="20"/>
    <x v="10"/>
    <x v="542"/>
    <x v="0"/>
    <s v="M"/>
    <x v="109"/>
    <n v="504270160"/>
    <d v="2010-11-25T00:00:00"/>
    <n v="3601"/>
    <n v="205.7"/>
    <n v="117.11"/>
    <n v="740725.7"/>
    <n v="421713.11"/>
    <n v="319012.59000000003"/>
    <x v="2"/>
    <n v="10"/>
  </r>
  <r>
    <x v="2"/>
    <x v="96"/>
    <x v="5"/>
    <x v="543"/>
    <x v="1"/>
    <s v="H"/>
    <x v="504"/>
    <n v="737816321"/>
    <d v="2010-09-21T00:00:00"/>
    <n v="5100"/>
    <n v="154.06"/>
    <n v="90.93"/>
    <n v="785706"/>
    <n v="463743"/>
    <n v="321963"/>
    <x v="2"/>
    <n v="9"/>
  </r>
  <r>
    <x v="3"/>
    <x v="108"/>
    <x v="4"/>
    <x v="544"/>
    <x v="0"/>
    <s v="C"/>
    <x v="505"/>
    <n v="636879432"/>
    <d v="2015-07-03T00:00:00"/>
    <n v="5632"/>
    <n v="421.89"/>
    <n v="364.69"/>
    <n v="2376084.48"/>
    <n v="2053934.0800000001"/>
    <n v="322150.40000000002"/>
    <x v="0"/>
    <n v="6"/>
  </r>
  <r>
    <x v="2"/>
    <x v="44"/>
    <x v="9"/>
    <x v="545"/>
    <x v="1"/>
    <s v="L"/>
    <x v="506"/>
    <n v="763568961"/>
    <d v="2015-06-07T00:00:00"/>
    <n v="5879"/>
    <n v="152.58000000000001"/>
    <n v="97.44"/>
    <n v="897017.82"/>
    <n v="572849.76"/>
    <n v="324168.06"/>
    <x v="0"/>
    <n v="5"/>
  </r>
  <r>
    <x v="1"/>
    <x v="60"/>
    <x v="7"/>
    <x v="546"/>
    <x v="0"/>
    <s v="M"/>
    <x v="507"/>
    <n v="308170640"/>
    <d v="2014-10-10T00:00:00"/>
    <n v="3395"/>
    <n v="255.28"/>
    <n v="159.41999999999999"/>
    <n v="866675.6"/>
    <n v="541230.9"/>
    <n v="325444.7"/>
    <x v="3"/>
    <n v="8"/>
  </r>
  <r>
    <x v="3"/>
    <x v="114"/>
    <x v="11"/>
    <x v="547"/>
    <x v="0"/>
    <s v="M"/>
    <x v="508"/>
    <n v="642442548"/>
    <d v="2014-11-02T00:00:00"/>
    <n v="1881"/>
    <n v="437.2"/>
    <n v="263.33"/>
    <n v="822373.2"/>
    <n v="495323.73"/>
    <n v="327049.46999999997"/>
    <x v="3"/>
    <n v="10"/>
  </r>
  <r>
    <x v="3"/>
    <x v="108"/>
    <x v="9"/>
    <x v="548"/>
    <x v="0"/>
    <s v="C"/>
    <x v="349"/>
    <n v="596870315"/>
    <d v="2017-02-18T00:00:00"/>
    <n v="6045"/>
    <n v="152.58000000000001"/>
    <n v="97.44"/>
    <n v="922346.1"/>
    <n v="589024.80000000005"/>
    <n v="333321.3"/>
    <x v="7"/>
    <n v="1"/>
  </r>
  <r>
    <x v="1"/>
    <x v="139"/>
    <x v="9"/>
    <x v="549"/>
    <x v="0"/>
    <s v="L"/>
    <x v="509"/>
    <n v="858020055"/>
    <d v="2014-01-17T00:00:00"/>
    <n v="6056"/>
    <n v="152.58000000000001"/>
    <n v="97.44"/>
    <n v="924024.48"/>
    <n v="590096.64000000001"/>
    <n v="333927.84000000003"/>
    <x v="3"/>
    <n v="1"/>
  </r>
  <r>
    <x v="4"/>
    <x v="163"/>
    <x v="10"/>
    <x v="550"/>
    <x v="0"/>
    <s v="M"/>
    <x v="510"/>
    <n v="629709136"/>
    <d v="2017-06-06T00:00:00"/>
    <n v="3782"/>
    <n v="205.7"/>
    <n v="117.11"/>
    <n v="777957.4"/>
    <n v="442910.02"/>
    <n v="335047.38"/>
    <x v="7"/>
    <n v="6"/>
  </r>
  <r>
    <x v="0"/>
    <x v="117"/>
    <x v="11"/>
    <x v="551"/>
    <x v="1"/>
    <s v="H"/>
    <x v="511"/>
    <n v="205300843"/>
    <d v="2012-12-03T00:00:00"/>
    <n v="1937"/>
    <n v="437.2"/>
    <n v="263.33"/>
    <n v="846856.4"/>
    <n v="510070.21"/>
    <n v="336786.19"/>
    <x v="5"/>
    <n v="10"/>
  </r>
  <r>
    <x v="5"/>
    <x v="45"/>
    <x v="10"/>
    <x v="552"/>
    <x v="0"/>
    <s v="C"/>
    <x v="512"/>
    <n v="133362710"/>
    <d v="2014-03-23T00:00:00"/>
    <n v="3844"/>
    <n v="205.7"/>
    <n v="117.11"/>
    <n v="790710.8"/>
    <n v="450170.84"/>
    <n v="340539.96"/>
    <x v="3"/>
    <n v="2"/>
  </r>
  <r>
    <x v="0"/>
    <x v="112"/>
    <x v="8"/>
    <x v="553"/>
    <x v="0"/>
    <s v="M"/>
    <x v="400"/>
    <n v="404010903"/>
    <d v="2012-09-04T00:00:00"/>
    <n v="4659"/>
    <n v="109.28"/>
    <n v="35.840000000000003"/>
    <n v="509135.52"/>
    <n v="166978.56"/>
    <n v="342156.96"/>
    <x v="5"/>
    <n v="7"/>
  </r>
  <r>
    <x v="0"/>
    <x v="77"/>
    <x v="5"/>
    <x v="554"/>
    <x v="1"/>
    <s v="C"/>
    <x v="119"/>
    <n v="645597255"/>
    <d v="2012-10-25T00:00:00"/>
    <n v="5429"/>
    <n v="154.06"/>
    <n v="90.93"/>
    <n v="836391.74"/>
    <n v="493658.97"/>
    <n v="342732.77"/>
    <x v="5"/>
    <n v="10"/>
  </r>
  <r>
    <x v="1"/>
    <x v="38"/>
    <x v="4"/>
    <x v="555"/>
    <x v="1"/>
    <s v="C"/>
    <x v="513"/>
    <n v="156619393"/>
    <d v="2012-12-05T00:00:00"/>
    <n v="6014"/>
    <n v="421.89"/>
    <n v="364.69"/>
    <n v="2537246.46"/>
    <n v="2193245.66"/>
    <n v="344000.8"/>
    <x v="5"/>
    <n v="12"/>
  </r>
  <r>
    <x v="0"/>
    <x v="39"/>
    <x v="9"/>
    <x v="556"/>
    <x v="0"/>
    <s v="L"/>
    <x v="514"/>
    <n v="733528649"/>
    <d v="2017-03-30T00:00:00"/>
    <n v="6283"/>
    <n v="152.58000000000001"/>
    <n v="97.44"/>
    <n v="958660.14"/>
    <n v="612215.52"/>
    <n v="346444.62"/>
    <x v="7"/>
    <n v="3"/>
  </r>
  <r>
    <x v="4"/>
    <x v="130"/>
    <x v="4"/>
    <x v="557"/>
    <x v="1"/>
    <s v="M"/>
    <x v="515"/>
    <n v="925504004"/>
    <d v="2015-12-06T00:00:00"/>
    <n v="6057"/>
    <n v="421.89"/>
    <n v="364.69"/>
    <n v="2555387.73"/>
    <n v="2208927.33"/>
    <n v="346460.4"/>
    <x v="0"/>
    <n v="10"/>
  </r>
  <r>
    <x v="1"/>
    <x v="60"/>
    <x v="4"/>
    <x v="558"/>
    <x v="1"/>
    <s v="M"/>
    <x v="279"/>
    <n v="219034612"/>
    <d v="2014-12-10T00:00:00"/>
    <n v="6064"/>
    <n v="421.89"/>
    <n v="364.69"/>
    <n v="2558340.96"/>
    <n v="2211480.16"/>
    <n v="346860.79999999999"/>
    <x v="3"/>
    <n v="11"/>
  </r>
  <r>
    <x v="0"/>
    <x v="147"/>
    <x v="5"/>
    <x v="559"/>
    <x v="1"/>
    <s v="H"/>
    <x v="516"/>
    <n v="813209140"/>
    <d v="2013-07-10T00:00:00"/>
    <n v="5511"/>
    <n v="154.06"/>
    <n v="90.93"/>
    <n v="849024.66"/>
    <n v="501115.23"/>
    <n v="347909.43"/>
    <x v="4"/>
    <n v="6"/>
  </r>
  <r>
    <x v="3"/>
    <x v="108"/>
    <x v="4"/>
    <x v="560"/>
    <x v="1"/>
    <s v="C"/>
    <x v="517"/>
    <n v="972678697"/>
    <d v="2011-02-25T00:00:00"/>
    <n v="6096"/>
    <n v="421.89"/>
    <n v="364.69"/>
    <n v="2571841.44"/>
    <n v="2223150.2400000002"/>
    <n v="348691.20000000001"/>
    <x v="6"/>
    <n v="1"/>
  </r>
  <r>
    <x v="3"/>
    <x v="6"/>
    <x v="4"/>
    <x v="561"/>
    <x v="0"/>
    <s v="C"/>
    <x v="518"/>
    <n v="154119145"/>
    <d v="2015-09-21T00:00:00"/>
    <n v="6135"/>
    <n v="421.89"/>
    <n v="364.69"/>
    <n v="2588295.15"/>
    <n v="2237373.15"/>
    <n v="350922"/>
    <x v="0"/>
    <n v="8"/>
  </r>
  <r>
    <x v="3"/>
    <x v="176"/>
    <x v="9"/>
    <x v="562"/>
    <x v="1"/>
    <s v="H"/>
    <x v="519"/>
    <n v="465418040"/>
    <d v="2016-02-26T00:00:00"/>
    <n v="6396"/>
    <n v="152.58000000000001"/>
    <n v="97.44"/>
    <n v="975901.68"/>
    <n v="623226.24"/>
    <n v="352675.44"/>
    <x v="1"/>
    <n v="1"/>
  </r>
  <r>
    <x v="4"/>
    <x v="177"/>
    <x v="9"/>
    <x v="563"/>
    <x v="1"/>
    <s v="C"/>
    <x v="520"/>
    <n v="213865458"/>
    <d v="2013-07-13T00:00:00"/>
    <n v="6397"/>
    <n v="152.58000000000001"/>
    <n v="97.44"/>
    <n v="976054.26"/>
    <n v="623323.68000000005"/>
    <n v="352730.58"/>
    <x v="4"/>
    <n v="6"/>
  </r>
  <r>
    <x v="0"/>
    <x v="126"/>
    <x v="9"/>
    <x v="564"/>
    <x v="0"/>
    <s v="C"/>
    <x v="521"/>
    <n v="732211148"/>
    <d v="2010-04-14T00:00:00"/>
    <n v="6405"/>
    <n v="152.58000000000001"/>
    <n v="97.44"/>
    <n v="977274.9"/>
    <n v="624103.19999999995"/>
    <n v="353171.7"/>
    <x v="2"/>
    <n v="3"/>
  </r>
  <r>
    <x v="1"/>
    <x v="160"/>
    <x v="5"/>
    <x v="565"/>
    <x v="1"/>
    <s v="C"/>
    <x v="522"/>
    <n v="837067067"/>
    <d v="2015-10-26T00:00:00"/>
    <n v="5602"/>
    <n v="154.06"/>
    <n v="90.93"/>
    <n v="863044.12"/>
    <n v="509389.86"/>
    <n v="353654.26"/>
    <x v="0"/>
    <n v="10"/>
  </r>
  <r>
    <x v="0"/>
    <x v="118"/>
    <x v="8"/>
    <x v="566"/>
    <x v="0"/>
    <s v="H"/>
    <x v="523"/>
    <n v="448685348"/>
    <d v="2010-07-22T00:00:00"/>
    <n v="4820"/>
    <n v="109.28"/>
    <n v="35.840000000000003"/>
    <n v="526729.6"/>
    <n v="172748.79999999999"/>
    <n v="353980.8"/>
    <x v="2"/>
    <n v="6"/>
  </r>
  <r>
    <x v="2"/>
    <x v="145"/>
    <x v="8"/>
    <x v="567"/>
    <x v="1"/>
    <s v="M"/>
    <x v="300"/>
    <n v="147119653"/>
    <d v="2012-08-09T00:00:00"/>
    <n v="4829"/>
    <n v="109.28"/>
    <n v="35.840000000000003"/>
    <n v="527713.12"/>
    <n v="173071.35999999999"/>
    <n v="354641.76"/>
    <x v="5"/>
    <n v="7"/>
  </r>
  <r>
    <x v="1"/>
    <x v="58"/>
    <x v="5"/>
    <x v="568"/>
    <x v="1"/>
    <s v="C"/>
    <x v="398"/>
    <n v="304832684"/>
    <d v="2011-09-06T00:00:00"/>
    <n v="5620"/>
    <n v="154.06"/>
    <n v="90.93"/>
    <n v="865817.2"/>
    <n v="511026.6"/>
    <n v="354790.6"/>
    <x v="6"/>
    <n v="8"/>
  </r>
  <r>
    <x v="3"/>
    <x v="173"/>
    <x v="5"/>
    <x v="569"/>
    <x v="1"/>
    <s v="H"/>
    <x v="2"/>
    <n v="411448562"/>
    <d v="2010-06-30T00:00:00"/>
    <n v="5628"/>
    <n v="154.06"/>
    <n v="90.93"/>
    <n v="867049.68"/>
    <n v="511754.04"/>
    <n v="355295.64"/>
    <x v="2"/>
    <n v="5"/>
  </r>
  <r>
    <x v="3"/>
    <x v="49"/>
    <x v="10"/>
    <x v="570"/>
    <x v="0"/>
    <s v="M"/>
    <x v="524"/>
    <n v="563915622"/>
    <d v="2012-06-10T00:00:00"/>
    <n v="4019"/>
    <n v="205.7"/>
    <n v="117.11"/>
    <n v="826708.3"/>
    <n v="470665.09"/>
    <n v="356043.21"/>
    <x v="5"/>
    <n v="5"/>
  </r>
  <r>
    <x v="2"/>
    <x v="70"/>
    <x v="5"/>
    <x v="571"/>
    <x v="0"/>
    <s v="M"/>
    <x v="525"/>
    <n v="509819114"/>
    <d v="2014-02-23T00:00:00"/>
    <n v="5660"/>
    <n v="154.06"/>
    <n v="90.93"/>
    <n v="871979.6"/>
    <n v="514663.8"/>
    <n v="357315.8"/>
    <x v="3"/>
    <n v="1"/>
  </r>
  <r>
    <x v="0"/>
    <x v="113"/>
    <x v="4"/>
    <x v="572"/>
    <x v="1"/>
    <s v="C"/>
    <x v="526"/>
    <n v="234073007"/>
    <d v="2011-11-20T00:00:00"/>
    <n v="6259"/>
    <n v="421.89"/>
    <n v="364.69"/>
    <n v="2640609.5099999998"/>
    <n v="2282594.71"/>
    <n v="358014.8"/>
    <x v="6"/>
    <n v="10"/>
  </r>
  <r>
    <x v="0"/>
    <x v="178"/>
    <x v="7"/>
    <x v="573"/>
    <x v="1"/>
    <s v="L"/>
    <x v="527"/>
    <n v="177901113"/>
    <d v="2011-08-13T00:00:00"/>
    <n v="3747"/>
    <n v="255.28"/>
    <n v="159.41999999999999"/>
    <n v="956534.16"/>
    <n v="597346.74"/>
    <n v="359187.42"/>
    <x v="6"/>
    <n v="7"/>
  </r>
  <r>
    <x v="5"/>
    <x v="47"/>
    <x v="4"/>
    <x v="574"/>
    <x v="0"/>
    <s v="H"/>
    <x v="280"/>
    <n v="827539861"/>
    <d v="2012-07-01T00:00:00"/>
    <n v="6289"/>
    <n v="421.89"/>
    <n v="364.69"/>
    <n v="2653266.21"/>
    <n v="2293535.41"/>
    <n v="359730.8"/>
    <x v="5"/>
    <n v="6"/>
  </r>
  <r>
    <x v="3"/>
    <x v="137"/>
    <x v="9"/>
    <x v="575"/>
    <x v="0"/>
    <s v="C"/>
    <x v="528"/>
    <n v="534085166"/>
    <d v="2010-04-25T00:00:00"/>
    <n v="6524"/>
    <n v="152.58000000000001"/>
    <n v="97.44"/>
    <n v="995431.92"/>
    <n v="635698.56000000006"/>
    <n v="359733.36"/>
    <x v="2"/>
    <n v="4"/>
  </r>
  <r>
    <x v="0"/>
    <x v="131"/>
    <x v="6"/>
    <x v="576"/>
    <x v="1"/>
    <s v="M"/>
    <x v="529"/>
    <n v="350274455"/>
    <d v="2014-06-14T00:00:00"/>
    <n v="2850"/>
    <n v="651.21"/>
    <n v="524.96"/>
    <n v="1855948.5"/>
    <n v="1496136"/>
    <n v="359812.5"/>
    <x v="3"/>
    <n v="5"/>
  </r>
  <r>
    <x v="1"/>
    <x v="159"/>
    <x v="8"/>
    <x v="577"/>
    <x v="1"/>
    <s v="L"/>
    <x v="530"/>
    <n v="406275975"/>
    <d v="2014-05-10T00:00:00"/>
    <n v="4944"/>
    <n v="109.28"/>
    <n v="35.840000000000003"/>
    <n v="540280.31999999995"/>
    <n v="177192.95999999999"/>
    <n v="363087.35999999999"/>
    <x v="3"/>
    <n v="3"/>
  </r>
  <r>
    <x v="0"/>
    <x v="126"/>
    <x v="3"/>
    <x v="578"/>
    <x v="0"/>
    <s v="L"/>
    <x v="531"/>
    <n v="718781220"/>
    <d v="2011-02-19T00:00:00"/>
    <n v="2191"/>
    <n v="668.27"/>
    <n v="502.54"/>
    <n v="1464179.57"/>
    <n v="1101065.1399999999"/>
    <n v="363114.43"/>
    <x v="6"/>
    <n v="1"/>
  </r>
  <r>
    <x v="1"/>
    <x v="179"/>
    <x v="7"/>
    <x v="579"/>
    <x v="1"/>
    <s v="L"/>
    <x v="532"/>
    <n v="249237573"/>
    <d v="2012-02-21T00:00:00"/>
    <n v="3791"/>
    <n v="255.28"/>
    <n v="159.41999999999999"/>
    <n v="967766.48"/>
    <n v="604361.22"/>
    <n v="363405.26"/>
    <x v="5"/>
    <n v="2"/>
  </r>
  <r>
    <x v="1"/>
    <x v="50"/>
    <x v="9"/>
    <x v="580"/>
    <x v="1"/>
    <s v="C"/>
    <x v="533"/>
    <n v="480456435"/>
    <d v="2012-12-16T00:00:00"/>
    <n v="6591"/>
    <n v="152.58000000000001"/>
    <n v="97.44"/>
    <n v="1005654.78"/>
    <n v="642227.04"/>
    <n v="363427.74"/>
    <x v="5"/>
    <n v="11"/>
  </r>
  <r>
    <x v="2"/>
    <x v="120"/>
    <x v="9"/>
    <x v="581"/>
    <x v="0"/>
    <s v="L"/>
    <x v="534"/>
    <n v="670878255"/>
    <d v="2012-02-15T00:00:00"/>
    <n v="6639"/>
    <n v="152.58000000000001"/>
    <n v="97.44"/>
    <n v="1012978.62"/>
    <n v="646904.16"/>
    <n v="366074.46"/>
    <x v="5"/>
    <n v="1"/>
  </r>
  <r>
    <x v="0"/>
    <x v="149"/>
    <x v="5"/>
    <x v="582"/>
    <x v="0"/>
    <s v="M"/>
    <x v="535"/>
    <n v="947434604"/>
    <d v="2017-02-19T00:00:00"/>
    <n v="5808"/>
    <n v="154.06"/>
    <n v="90.93"/>
    <n v="894780.48"/>
    <n v="528121.43999999994"/>
    <n v="366659.04"/>
    <x v="7"/>
    <n v="2"/>
  </r>
  <r>
    <x v="1"/>
    <x v="13"/>
    <x v="4"/>
    <x v="583"/>
    <x v="0"/>
    <s v="H"/>
    <x v="536"/>
    <n v="207580077"/>
    <d v="2010-07-18T00:00:00"/>
    <n v="6413"/>
    <n v="421.89"/>
    <n v="364.69"/>
    <n v="2705580.57"/>
    <n v="2338756.9700000002"/>
    <n v="366823.6"/>
    <x v="2"/>
    <n v="7"/>
  </r>
  <r>
    <x v="4"/>
    <x v="109"/>
    <x v="8"/>
    <x v="584"/>
    <x v="0"/>
    <s v="H"/>
    <x v="537"/>
    <n v="872412145"/>
    <d v="2013-09-25T00:00:00"/>
    <n v="4995"/>
    <n v="109.28"/>
    <n v="35.840000000000003"/>
    <n v="545853.6"/>
    <n v="179020.79999999999"/>
    <n v="366832.8"/>
    <x v="4"/>
    <n v="9"/>
  </r>
  <r>
    <x v="1"/>
    <x v="1"/>
    <x v="9"/>
    <x v="585"/>
    <x v="0"/>
    <s v="C"/>
    <x v="538"/>
    <n v="228836476"/>
    <d v="2017-03-13T00:00:00"/>
    <n v="6653"/>
    <n v="152.58000000000001"/>
    <n v="97.44"/>
    <n v="1015114.74"/>
    <n v="648268.31999999995"/>
    <n v="366846.42"/>
    <x v="7"/>
    <n v="2"/>
  </r>
  <r>
    <x v="4"/>
    <x v="109"/>
    <x v="3"/>
    <x v="586"/>
    <x v="0"/>
    <s v="C"/>
    <x v="539"/>
    <n v="464626681"/>
    <d v="2010-07-27T00:00:00"/>
    <n v="2215"/>
    <n v="668.27"/>
    <n v="502.54"/>
    <n v="1480218.05"/>
    <n v="1113126.1000000001"/>
    <n v="367091.95"/>
    <x v="2"/>
    <n v="7"/>
  </r>
  <r>
    <x v="2"/>
    <x v="55"/>
    <x v="6"/>
    <x v="587"/>
    <x v="0"/>
    <s v="C"/>
    <x v="540"/>
    <n v="366630351"/>
    <d v="2010-10-12T00:00:00"/>
    <n v="2923"/>
    <n v="651.21"/>
    <n v="524.96"/>
    <n v="1903486.83"/>
    <n v="1534458.08"/>
    <n v="369028.75"/>
    <x v="2"/>
    <n v="9"/>
  </r>
  <r>
    <x v="1"/>
    <x v="148"/>
    <x v="4"/>
    <x v="588"/>
    <x v="0"/>
    <s v="C"/>
    <x v="541"/>
    <n v="580854308"/>
    <d v="2017-03-18T00:00:00"/>
    <n v="6552"/>
    <n v="421.89"/>
    <n v="364.69"/>
    <n v="2764223.28"/>
    <n v="2389448.88"/>
    <n v="374774.4"/>
    <x v="7"/>
    <n v="2"/>
  </r>
  <r>
    <x v="1"/>
    <x v="50"/>
    <x v="10"/>
    <x v="589"/>
    <x v="0"/>
    <s v="C"/>
    <x v="542"/>
    <n v="773160541"/>
    <d v="2011-11-21T00:00:00"/>
    <n v="4240"/>
    <n v="205.7"/>
    <n v="117.11"/>
    <n v="872168"/>
    <n v="496546.4"/>
    <n v="375621.6"/>
    <x v="6"/>
    <n v="10"/>
  </r>
  <r>
    <x v="2"/>
    <x v="106"/>
    <x v="4"/>
    <x v="590"/>
    <x v="0"/>
    <s v="M"/>
    <x v="285"/>
    <n v="551725089"/>
    <d v="2010-08-10T00:00:00"/>
    <n v="6569"/>
    <n v="421.89"/>
    <n v="364.69"/>
    <n v="2771395.41"/>
    <n v="2395648.61"/>
    <n v="375746.8"/>
    <x v="2"/>
    <n v="7"/>
  </r>
  <r>
    <x v="5"/>
    <x v="166"/>
    <x v="7"/>
    <x v="591"/>
    <x v="0"/>
    <s v="L"/>
    <x v="543"/>
    <n v="680533778"/>
    <d v="2014-07-25T00:00:00"/>
    <n v="3923"/>
    <n v="255.28"/>
    <n v="159.41999999999999"/>
    <n v="1001463.44"/>
    <n v="625404.66"/>
    <n v="376058.78"/>
    <x v="3"/>
    <n v="7"/>
  </r>
  <r>
    <x v="0"/>
    <x v="53"/>
    <x v="10"/>
    <x v="592"/>
    <x v="1"/>
    <s v="L"/>
    <x v="544"/>
    <n v="181045520"/>
    <d v="2010-05-27T00:00:00"/>
    <n v="4247"/>
    <n v="205.7"/>
    <n v="117.11"/>
    <n v="873607.9"/>
    <n v="497366.17"/>
    <n v="376241.73"/>
    <x v="2"/>
    <n v="5"/>
  </r>
  <r>
    <x v="1"/>
    <x v="58"/>
    <x v="6"/>
    <x v="593"/>
    <x v="1"/>
    <s v="L"/>
    <x v="545"/>
    <n v="169754493"/>
    <d v="2017-01-20T00:00:00"/>
    <n v="2982"/>
    <n v="651.21"/>
    <n v="524.96"/>
    <n v="1941908.22"/>
    <n v="1565430.72"/>
    <n v="376477.5"/>
    <x v="1"/>
    <n v="12"/>
  </r>
  <r>
    <x v="0"/>
    <x v="131"/>
    <x v="3"/>
    <x v="594"/>
    <x v="0"/>
    <s v="L"/>
    <x v="546"/>
    <n v="299921452"/>
    <d v="2015-02-23T00:00:00"/>
    <n v="2278"/>
    <n v="668.27"/>
    <n v="502.54"/>
    <n v="1522319.06"/>
    <n v="1144786.1200000001"/>
    <n v="377532.94"/>
    <x v="0"/>
    <n v="1"/>
  </r>
  <r>
    <x v="3"/>
    <x v="176"/>
    <x v="9"/>
    <x v="595"/>
    <x v="1"/>
    <s v="L"/>
    <x v="547"/>
    <n v="489784085"/>
    <d v="2011-11-01T00:00:00"/>
    <n v="6850"/>
    <n v="152.58000000000001"/>
    <n v="97.44"/>
    <n v="1045173"/>
    <n v="667464"/>
    <n v="377709"/>
    <x v="6"/>
    <n v="10"/>
  </r>
  <r>
    <x v="6"/>
    <x v="90"/>
    <x v="4"/>
    <x v="596"/>
    <x v="1"/>
    <s v="M"/>
    <x v="399"/>
    <n v="908136594"/>
    <d v="2011-03-10T00:00:00"/>
    <n v="6654"/>
    <n v="421.89"/>
    <n v="364.69"/>
    <n v="2807256.06"/>
    <n v="2426647.2599999998"/>
    <n v="380608.8"/>
    <x v="6"/>
    <n v="3"/>
  </r>
  <r>
    <x v="0"/>
    <x v="127"/>
    <x v="5"/>
    <x v="597"/>
    <x v="1"/>
    <s v="L"/>
    <x v="293"/>
    <n v="140635573"/>
    <d v="2017-03-21T00:00:00"/>
    <n v="6046"/>
    <n v="154.06"/>
    <n v="90.93"/>
    <n v="931446.76"/>
    <n v="549762.78"/>
    <n v="381683.98"/>
    <x v="7"/>
    <n v="2"/>
  </r>
  <r>
    <x v="1"/>
    <x v="58"/>
    <x v="3"/>
    <x v="598"/>
    <x v="1"/>
    <s v="M"/>
    <x v="45"/>
    <n v="195840156"/>
    <d v="2013-07-25T00:00:00"/>
    <n v="2309"/>
    <n v="668.27"/>
    <n v="502.54"/>
    <n v="1543035.43"/>
    <n v="1160364.8600000001"/>
    <n v="382670.57"/>
    <x v="4"/>
    <n v="6"/>
  </r>
  <r>
    <x v="0"/>
    <x v="154"/>
    <x v="6"/>
    <x v="599"/>
    <x v="1"/>
    <s v="L"/>
    <x v="548"/>
    <n v="141977107"/>
    <d v="2017-04-18T00:00:00"/>
    <n v="3036"/>
    <n v="651.21"/>
    <n v="524.96"/>
    <n v="1977073.56"/>
    <n v="1593778.56"/>
    <n v="383295"/>
    <x v="7"/>
    <n v="3"/>
  </r>
  <r>
    <x v="3"/>
    <x v="78"/>
    <x v="3"/>
    <x v="600"/>
    <x v="0"/>
    <s v="L"/>
    <x v="549"/>
    <n v="668362987"/>
    <d v="2014-05-13T00:00:00"/>
    <n v="2315"/>
    <n v="668.27"/>
    <n v="502.54"/>
    <n v="1547045.05"/>
    <n v="1163380.1000000001"/>
    <n v="383664.95"/>
    <x v="3"/>
    <n v="4"/>
  </r>
  <r>
    <x v="0"/>
    <x v="84"/>
    <x v="3"/>
    <x v="601"/>
    <x v="1"/>
    <s v="H"/>
    <x v="550"/>
    <n v="414715278"/>
    <d v="2015-11-04T00:00:00"/>
    <n v="2321"/>
    <n v="668.27"/>
    <n v="502.54"/>
    <n v="1551054.67"/>
    <n v="1166395.3400000001"/>
    <n v="384659.33"/>
    <x v="0"/>
    <n v="10"/>
  </r>
  <r>
    <x v="3"/>
    <x v="69"/>
    <x v="5"/>
    <x v="602"/>
    <x v="1"/>
    <s v="M"/>
    <x v="551"/>
    <n v="151854932"/>
    <d v="2010-10-19T00:00:00"/>
    <n v="6104"/>
    <n v="154.06"/>
    <n v="90.93"/>
    <n v="940382.24"/>
    <n v="555036.72"/>
    <n v="385345.52"/>
    <x v="2"/>
    <n v="9"/>
  </r>
  <r>
    <x v="1"/>
    <x v="62"/>
    <x v="10"/>
    <x v="603"/>
    <x v="1"/>
    <s v="H"/>
    <x v="552"/>
    <n v="473555219"/>
    <d v="2015-11-06T00:00:00"/>
    <n v="4368"/>
    <n v="205.7"/>
    <n v="117.11"/>
    <n v="898497.6"/>
    <n v="511536.48"/>
    <n v="386961.12"/>
    <x v="0"/>
    <n v="10"/>
  </r>
  <r>
    <x v="4"/>
    <x v="109"/>
    <x v="5"/>
    <x v="604"/>
    <x v="1"/>
    <s v="H"/>
    <x v="80"/>
    <n v="954092919"/>
    <d v="2017-05-11T00:00:00"/>
    <n v="6152"/>
    <n v="154.06"/>
    <n v="90.93"/>
    <n v="947777.12"/>
    <n v="559401.36"/>
    <n v="388375.76"/>
    <x v="7"/>
    <n v="4"/>
  </r>
  <r>
    <x v="3"/>
    <x v="69"/>
    <x v="5"/>
    <x v="605"/>
    <x v="1"/>
    <s v="C"/>
    <x v="553"/>
    <n v="603426492"/>
    <d v="2014-06-15T00:00:00"/>
    <n v="6163"/>
    <n v="154.06"/>
    <n v="90.93"/>
    <n v="949471.78"/>
    <n v="560401.59"/>
    <n v="389070.19"/>
    <x v="3"/>
    <n v="6"/>
  </r>
  <r>
    <x v="4"/>
    <x v="17"/>
    <x v="4"/>
    <x v="606"/>
    <x v="0"/>
    <s v="H"/>
    <x v="554"/>
    <n v="936387765"/>
    <d v="2012-02-29T00:00:00"/>
    <n v="6803"/>
    <n v="421.89"/>
    <n v="364.69"/>
    <n v="2870117.67"/>
    <n v="2480986.0699999998"/>
    <n v="389131.6"/>
    <x v="5"/>
    <n v="1"/>
  </r>
  <r>
    <x v="2"/>
    <x v="20"/>
    <x v="7"/>
    <x v="607"/>
    <x v="1"/>
    <s v="L"/>
    <x v="555"/>
    <n v="160127294"/>
    <d v="2014-03-23T00:00:00"/>
    <n v="4079"/>
    <n v="255.28"/>
    <n v="159.41999999999999"/>
    <n v="1041287.12"/>
    <n v="650274.18000000005"/>
    <n v="391012.94"/>
    <x v="3"/>
    <n v="2"/>
  </r>
  <r>
    <x v="1"/>
    <x v="38"/>
    <x v="8"/>
    <x v="608"/>
    <x v="0"/>
    <s v="M"/>
    <x v="556"/>
    <n v="201730287"/>
    <d v="2012-02-19T00:00:00"/>
    <n v="5330"/>
    <n v="109.28"/>
    <n v="35.840000000000003"/>
    <n v="582462.4"/>
    <n v="191027.20000000001"/>
    <n v="391435.2"/>
    <x v="5"/>
    <n v="1"/>
  </r>
  <r>
    <x v="1"/>
    <x v="46"/>
    <x v="4"/>
    <x v="609"/>
    <x v="1"/>
    <s v="L"/>
    <x v="557"/>
    <n v="286014306"/>
    <d v="2012-08-15T00:00:00"/>
    <n v="6844"/>
    <n v="421.89"/>
    <n v="364.69"/>
    <n v="2887415.16"/>
    <n v="2495938.36"/>
    <n v="391476.8"/>
    <x v="5"/>
    <n v="7"/>
  </r>
  <r>
    <x v="2"/>
    <x v="152"/>
    <x v="10"/>
    <x v="610"/>
    <x v="0"/>
    <s v="C"/>
    <x v="373"/>
    <n v="916881453"/>
    <d v="2016-11-28T00:00:00"/>
    <n v="4452"/>
    <n v="205.7"/>
    <n v="117.11"/>
    <n v="915776.4"/>
    <n v="521373.72"/>
    <n v="394402.68"/>
    <x v="1"/>
    <n v="10"/>
  </r>
  <r>
    <x v="3"/>
    <x v="173"/>
    <x v="5"/>
    <x v="611"/>
    <x v="1"/>
    <s v="C"/>
    <x v="558"/>
    <n v="461463820"/>
    <d v="2016-08-20T00:00:00"/>
    <n v="6254"/>
    <n v="154.06"/>
    <n v="90.93"/>
    <n v="963491.24"/>
    <n v="568676.22"/>
    <n v="394815.02"/>
    <x v="1"/>
    <n v="8"/>
  </r>
  <r>
    <x v="4"/>
    <x v="17"/>
    <x v="6"/>
    <x v="612"/>
    <x v="0"/>
    <s v="C"/>
    <x v="559"/>
    <n v="320368897"/>
    <d v="2010-04-02T00:00:00"/>
    <n v="3131"/>
    <n v="651.21"/>
    <n v="524.96"/>
    <n v="2038938.51"/>
    <n v="1643649.76"/>
    <n v="395288.75"/>
    <x v="2"/>
    <n v="3"/>
  </r>
  <r>
    <x v="3"/>
    <x v="49"/>
    <x v="8"/>
    <x v="613"/>
    <x v="0"/>
    <s v="M"/>
    <x v="523"/>
    <n v="450849997"/>
    <d v="2010-07-21T00:00:00"/>
    <n v="5388"/>
    <n v="109.28"/>
    <n v="35.840000000000003"/>
    <n v="588800.64"/>
    <n v="193105.92000000001"/>
    <n v="395694.72"/>
    <x v="2"/>
    <n v="6"/>
  </r>
  <r>
    <x v="1"/>
    <x v="168"/>
    <x v="9"/>
    <x v="614"/>
    <x v="0"/>
    <s v="H"/>
    <x v="395"/>
    <n v="832713305"/>
    <d v="2013-02-09T00:00:00"/>
    <n v="7227"/>
    <n v="152.58000000000001"/>
    <n v="97.44"/>
    <n v="1102695.6599999999"/>
    <n v="704198.88"/>
    <n v="398496.78"/>
    <x v="5"/>
    <n v="12"/>
  </r>
  <r>
    <x v="6"/>
    <x v="180"/>
    <x v="7"/>
    <x v="615"/>
    <x v="1"/>
    <s v="H"/>
    <x v="560"/>
    <n v="434355056"/>
    <d v="2013-09-28T00:00:00"/>
    <n v="4168"/>
    <n v="255.28"/>
    <n v="159.41999999999999"/>
    <n v="1064007.04"/>
    <n v="664462.56000000006"/>
    <n v="399544.48"/>
    <x v="4"/>
    <n v="8"/>
  </r>
  <r>
    <x v="1"/>
    <x v="14"/>
    <x v="10"/>
    <x v="616"/>
    <x v="0"/>
    <s v="M"/>
    <x v="548"/>
    <n v="630488908"/>
    <d v="2017-04-30T00:00:00"/>
    <n v="4534"/>
    <n v="205.7"/>
    <n v="117.11"/>
    <n v="932643.8"/>
    <n v="530976.74"/>
    <n v="401667.06"/>
    <x v="7"/>
    <n v="3"/>
  </r>
  <r>
    <x v="1"/>
    <x v="155"/>
    <x v="4"/>
    <x v="617"/>
    <x v="0"/>
    <s v="H"/>
    <x v="319"/>
    <n v="622758996"/>
    <d v="2014-10-01T00:00:00"/>
    <n v="7081"/>
    <n v="421.89"/>
    <n v="364.69"/>
    <n v="2987403.09"/>
    <n v="2582369.89"/>
    <n v="405033.2"/>
    <x v="3"/>
    <n v="8"/>
  </r>
  <r>
    <x v="3"/>
    <x v="69"/>
    <x v="3"/>
    <x v="618"/>
    <x v="1"/>
    <s v="M"/>
    <x v="561"/>
    <n v="371123158"/>
    <d v="2014-02-09T00:00:00"/>
    <n v="2445"/>
    <n v="668.27"/>
    <n v="502.54"/>
    <n v="1633920.15"/>
    <n v="1228710.3"/>
    <n v="405209.85"/>
    <x v="3"/>
    <n v="1"/>
  </r>
  <r>
    <x v="4"/>
    <x v="135"/>
    <x v="9"/>
    <x v="619"/>
    <x v="1"/>
    <s v="L"/>
    <x v="562"/>
    <n v="786519229"/>
    <d v="2013-06-07T00:00:00"/>
    <n v="7373"/>
    <n v="152.58000000000001"/>
    <n v="97.44"/>
    <n v="1124972.3400000001"/>
    <n v="718425.12"/>
    <n v="406547.22"/>
    <x v="4"/>
    <n v="4"/>
  </r>
  <r>
    <x v="0"/>
    <x v="64"/>
    <x v="8"/>
    <x v="620"/>
    <x v="0"/>
    <s v="L"/>
    <x v="563"/>
    <n v="968554103"/>
    <d v="2011-04-08T00:00:00"/>
    <n v="5537"/>
    <n v="109.28"/>
    <n v="35.840000000000003"/>
    <n v="605083.36"/>
    <n v="198446.07999999999"/>
    <n v="406637.28"/>
    <x v="6"/>
    <n v="4"/>
  </r>
  <r>
    <x v="1"/>
    <x v="159"/>
    <x v="6"/>
    <x v="621"/>
    <x v="0"/>
    <s v="C"/>
    <x v="564"/>
    <n v="133766114"/>
    <d v="2014-06-12T00:00:00"/>
    <n v="3221"/>
    <n v="651.21"/>
    <n v="524.96"/>
    <n v="2097547.41"/>
    <n v="1690896.16"/>
    <n v="406651.25"/>
    <x v="3"/>
    <n v="5"/>
  </r>
  <r>
    <x v="3"/>
    <x v="176"/>
    <x v="4"/>
    <x v="622"/>
    <x v="1"/>
    <s v="C"/>
    <x v="202"/>
    <n v="480863702"/>
    <d v="2010-01-28T00:00:00"/>
    <n v="7110"/>
    <n v="421.89"/>
    <n v="364.69"/>
    <n v="2999637.9"/>
    <n v="2592945.9"/>
    <n v="406692"/>
    <x v="2"/>
    <n v="1"/>
  </r>
  <r>
    <x v="0"/>
    <x v="64"/>
    <x v="9"/>
    <x v="623"/>
    <x v="0"/>
    <s v="L"/>
    <x v="565"/>
    <n v="367050921"/>
    <d v="2014-08-31T00:00:00"/>
    <n v="7379"/>
    <n v="152.58000000000001"/>
    <n v="97.44"/>
    <n v="1125887.82"/>
    <n v="719009.76"/>
    <n v="406878.06"/>
    <x v="3"/>
    <n v="8"/>
  </r>
  <r>
    <x v="0"/>
    <x v="10"/>
    <x v="5"/>
    <x v="624"/>
    <x v="1"/>
    <s v="C"/>
    <x v="566"/>
    <n v="306220996"/>
    <d v="2014-01-30T00:00:00"/>
    <n v="6452"/>
    <n v="154.06"/>
    <n v="90.93"/>
    <n v="993995.12"/>
    <n v="586680.36"/>
    <n v="407314.76"/>
    <x v="3"/>
    <n v="1"/>
  </r>
  <r>
    <x v="0"/>
    <x v="175"/>
    <x v="5"/>
    <x v="625"/>
    <x v="1"/>
    <s v="M"/>
    <x v="567"/>
    <n v="769822585"/>
    <d v="2016-05-15T00:00:00"/>
    <n v="6465"/>
    <n v="154.06"/>
    <n v="90.93"/>
    <n v="995997.9"/>
    <n v="587862.44999999995"/>
    <n v="408135.45"/>
    <x v="1"/>
    <n v="4"/>
  </r>
  <r>
    <x v="5"/>
    <x v="181"/>
    <x v="11"/>
    <x v="626"/>
    <x v="0"/>
    <s v="L"/>
    <x v="568"/>
    <n v="392952907"/>
    <d v="2011-08-13T00:00:00"/>
    <n v="2352"/>
    <n v="437.2"/>
    <n v="263.33"/>
    <n v="1028294.4"/>
    <n v="619352.16"/>
    <n v="408942.24"/>
    <x v="6"/>
    <n v="7"/>
  </r>
  <r>
    <x v="1"/>
    <x v="3"/>
    <x v="4"/>
    <x v="627"/>
    <x v="0"/>
    <s v="M"/>
    <x v="569"/>
    <n v="340827071"/>
    <d v="2014-06-05T00:00:00"/>
    <n v="7159"/>
    <n v="421.89"/>
    <n v="364.69"/>
    <n v="3020310.51"/>
    <n v="2610815.71"/>
    <n v="409494.8"/>
    <x v="3"/>
    <n v="5"/>
  </r>
  <r>
    <x v="5"/>
    <x v="144"/>
    <x v="10"/>
    <x v="628"/>
    <x v="0"/>
    <s v="L"/>
    <x v="570"/>
    <n v="905392587"/>
    <d v="2012-08-16T00:00:00"/>
    <n v="4641"/>
    <n v="205.7"/>
    <n v="117.11"/>
    <n v="954653.7"/>
    <n v="543507.51"/>
    <n v="411146.19"/>
    <x v="5"/>
    <n v="7"/>
  </r>
  <r>
    <x v="0"/>
    <x v="158"/>
    <x v="8"/>
    <x v="629"/>
    <x v="1"/>
    <s v="C"/>
    <x v="571"/>
    <n v="105117976"/>
    <d v="2015-09-09T00:00:00"/>
    <n v="5600"/>
    <n v="109.28"/>
    <n v="35.840000000000003"/>
    <n v="611968"/>
    <n v="200704"/>
    <n v="411264"/>
    <x v="0"/>
    <n v="8"/>
  </r>
  <r>
    <x v="2"/>
    <x v="169"/>
    <x v="7"/>
    <x v="630"/>
    <x v="1"/>
    <s v="H"/>
    <x v="109"/>
    <n v="306889617"/>
    <d v="2010-10-21T00:00:00"/>
    <n v="4312"/>
    <n v="255.28"/>
    <n v="159.41999999999999"/>
    <n v="1100767.3600000001"/>
    <n v="687419.04"/>
    <n v="413348.32"/>
    <x v="2"/>
    <n v="10"/>
  </r>
  <r>
    <x v="1"/>
    <x v="125"/>
    <x v="8"/>
    <x v="631"/>
    <x v="0"/>
    <s v="H"/>
    <x v="184"/>
    <n v="661953580"/>
    <d v="2011-04-24T00:00:00"/>
    <n v="5629"/>
    <n v="109.28"/>
    <n v="35.840000000000003"/>
    <n v="615137.12"/>
    <n v="201743.35999999999"/>
    <n v="413393.76"/>
    <x v="6"/>
    <n v="3"/>
  </r>
  <r>
    <x v="0"/>
    <x v="141"/>
    <x v="9"/>
    <x v="632"/>
    <x v="1"/>
    <s v="L"/>
    <x v="572"/>
    <n v="580823838"/>
    <d v="2014-03-21T00:00:00"/>
    <n v="7536"/>
    <n v="152.58000000000001"/>
    <n v="97.44"/>
    <n v="1149842.8799999999"/>
    <n v="734307.83999999997"/>
    <n v="415535.04"/>
    <x v="3"/>
    <n v="2"/>
  </r>
  <r>
    <x v="1"/>
    <x v="38"/>
    <x v="6"/>
    <x v="633"/>
    <x v="0"/>
    <s v="M"/>
    <x v="573"/>
    <n v="940904176"/>
    <d v="2014-01-07T00:00:00"/>
    <n v="3309"/>
    <n v="651.21"/>
    <n v="524.96"/>
    <n v="2154853.89"/>
    <n v="1737092.64"/>
    <n v="417761.25"/>
    <x v="4"/>
    <n v="12"/>
  </r>
  <r>
    <x v="5"/>
    <x v="47"/>
    <x v="11"/>
    <x v="634"/>
    <x v="0"/>
    <s v="C"/>
    <x v="231"/>
    <n v="607300031"/>
    <d v="2013-10-14T00:00:00"/>
    <n v="2429"/>
    <n v="437.2"/>
    <n v="263.33"/>
    <n v="1061958.8"/>
    <n v="639628.56999999995"/>
    <n v="422330.23"/>
    <x v="4"/>
    <n v="10"/>
  </r>
  <r>
    <x v="2"/>
    <x v="35"/>
    <x v="9"/>
    <x v="635"/>
    <x v="1"/>
    <s v="L"/>
    <x v="574"/>
    <n v="441395747"/>
    <d v="2013-08-19T00:00:00"/>
    <n v="7665"/>
    <n v="152.58000000000001"/>
    <n v="97.44"/>
    <n v="1169525.7"/>
    <n v="746877.6"/>
    <n v="422648.1"/>
    <x v="4"/>
    <n v="7"/>
  </r>
  <r>
    <x v="5"/>
    <x v="150"/>
    <x v="5"/>
    <x v="636"/>
    <x v="0"/>
    <s v="L"/>
    <x v="200"/>
    <n v="784117686"/>
    <d v="2016-07-17T00:00:00"/>
    <n v="6703"/>
    <n v="154.06"/>
    <n v="90.93"/>
    <n v="1032664.18"/>
    <n v="609503.79"/>
    <n v="423160.39"/>
    <x v="1"/>
    <n v="7"/>
  </r>
  <r>
    <x v="2"/>
    <x v="35"/>
    <x v="5"/>
    <x v="637"/>
    <x v="0"/>
    <s v="M"/>
    <x v="413"/>
    <n v="396820008"/>
    <d v="2016-03-20T00:00:00"/>
    <n v="6714"/>
    <n v="154.06"/>
    <n v="90.93"/>
    <n v="1034358.84"/>
    <n v="610504.02"/>
    <n v="423854.82"/>
    <x v="1"/>
    <n v="2"/>
  </r>
  <r>
    <x v="1"/>
    <x v="92"/>
    <x v="9"/>
    <x v="638"/>
    <x v="0"/>
    <s v="M"/>
    <x v="575"/>
    <n v="353061807"/>
    <d v="2013-03-05T00:00:00"/>
    <n v="7689"/>
    <n v="152.58000000000001"/>
    <n v="97.44"/>
    <n v="1173187.6200000001"/>
    <n v="749216.16"/>
    <n v="423971.46"/>
    <x v="4"/>
    <n v="2"/>
  </r>
  <r>
    <x v="2"/>
    <x v="41"/>
    <x v="4"/>
    <x v="639"/>
    <x v="1"/>
    <s v="M"/>
    <x v="576"/>
    <n v="277568137"/>
    <d v="2014-02-07T00:00:00"/>
    <n v="7435"/>
    <n v="421.89"/>
    <n v="364.69"/>
    <n v="3136752.15"/>
    <n v="2711470.15"/>
    <n v="425282"/>
    <x v="3"/>
    <n v="1"/>
  </r>
  <r>
    <x v="1"/>
    <x v="168"/>
    <x v="7"/>
    <x v="640"/>
    <x v="1"/>
    <s v="C"/>
    <x v="577"/>
    <n v="402084004"/>
    <d v="2013-10-05T00:00:00"/>
    <n v="4447"/>
    <n v="255.28"/>
    <n v="159.41999999999999"/>
    <n v="1135230.1599999999"/>
    <n v="708940.74"/>
    <n v="426289.42"/>
    <x v="4"/>
    <n v="9"/>
  </r>
  <r>
    <x v="1"/>
    <x v="129"/>
    <x v="4"/>
    <x v="641"/>
    <x v="0"/>
    <s v="M"/>
    <x v="578"/>
    <n v="500160586"/>
    <d v="2011-06-07T00:00:00"/>
    <n v="7487"/>
    <n v="421.89"/>
    <n v="364.69"/>
    <n v="3158690.43"/>
    <n v="2730434.03"/>
    <n v="428256.4"/>
    <x v="6"/>
    <n v="6"/>
  </r>
  <r>
    <x v="2"/>
    <x v="70"/>
    <x v="8"/>
    <x v="642"/>
    <x v="0"/>
    <s v="M"/>
    <x v="579"/>
    <n v="801213872"/>
    <d v="2017-01-28T00:00:00"/>
    <n v="5844"/>
    <n v="109.28"/>
    <n v="35.840000000000003"/>
    <n v="638632.31999999995"/>
    <n v="209448.95999999999"/>
    <n v="429183.36"/>
    <x v="1"/>
    <n v="12"/>
  </r>
  <r>
    <x v="3"/>
    <x v="65"/>
    <x v="8"/>
    <x v="643"/>
    <x v="0"/>
    <s v="L"/>
    <x v="580"/>
    <n v="191256368"/>
    <d v="2010-11-09T00:00:00"/>
    <n v="5864"/>
    <n v="109.28"/>
    <n v="35.840000000000003"/>
    <n v="640817.92000000004"/>
    <n v="210165.76000000001"/>
    <n v="430652.15999999997"/>
    <x v="2"/>
    <n v="10"/>
  </r>
  <r>
    <x v="4"/>
    <x v="130"/>
    <x v="8"/>
    <x v="644"/>
    <x v="0"/>
    <s v="H"/>
    <x v="581"/>
    <n v="466970717"/>
    <d v="2011-03-18T00:00:00"/>
    <n v="5867"/>
    <n v="109.28"/>
    <n v="35.840000000000003"/>
    <n v="641145.76"/>
    <n v="210273.28"/>
    <n v="430872.48"/>
    <x v="6"/>
    <n v="2"/>
  </r>
  <r>
    <x v="1"/>
    <x v="179"/>
    <x v="9"/>
    <x v="645"/>
    <x v="1"/>
    <s v="L"/>
    <x v="137"/>
    <n v="779897391"/>
    <d v="2016-05-05T00:00:00"/>
    <n v="7824"/>
    <n v="152.58000000000001"/>
    <n v="97.44"/>
    <n v="1193785.92"/>
    <n v="762370.56000000006"/>
    <n v="431415.36"/>
    <x v="1"/>
    <n v="4"/>
  </r>
  <r>
    <x v="0"/>
    <x v="61"/>
    <x v="7"/>
    <x v="646"/>
    <x v="0"/>
    <s v="L"/>
    <x v="582"/>
    <n v="901573550"/>
    <d v="2016-12-23T00:00:00"/>
    <n v="4503"/>
    <n v="255.28"/>
    <n v="159.41999999999999"/>
    <n v="1149525.8400000001"/>
    <n v="717868.26"/>
    <n v="431657.58"/>
    <x v="1"/>
    <n v="11"/>
  </r>
  <r>
    <x v="2"/>
    <x v="79"/>
    <x v="5"/>
    <x v="647"/>
    <x v="0"/>
    <s v="L"/>
    <x v="583"/>
    <n v="416386401"/>
    <d v="2013-02-16T00:00:00"/>
    <n v="6844"/>
    <n v="154.06"/>
    <n v="90.93"/>
    <n v="1054386.6399999999"/>
    <n v="622324.92000000004"/>
    <n v="432061.72"/>
    <x v="4"/>
    <n v="1"/>
  </r>
  <r>
    <x v="0"/>
    <x v="39"/>
    <x v="9"/>
    <x v="648"/>
    <x v="0"/>
    <s v="M"/>
    <x v="584"/>
    <n v="714306008"/>
    <d v="2013-08-17T00:00:00"/>
    <n v="7876"/>
    <n v="152.58000000000001"/>
    <n v="97.44"/>
    <n v="1201720.08"/>
    <n v="767437.44"/>
    <n v="434282.64"/>
    <x v="4"/>
    <n v="7"/>
  </r>
  <r>
    <x v="2"/>
    <x v="140"/>
    <x v="8"/>
    <x v="649"/>
    <x v="0"/>
    <s v="M"/>
    <x v="585"/>
    <n v="769651782"/>
    <d v="2013-11-03T00:00:00"/>
    <n v="5921"/>
    <n v="109.28"/>
    <n v="35.840000000000003"/>
    <n v="647046.88"/>
    <n v="212208.64000000001"/>
    <n v="434838.24"/>
    <x v="4"/>
    <n v="10"/>
  </r>
  <r>
    <x v="1"/>
    <x v="162"/>
    <x v="8"/>
    <x v="650"/>
    <x v="1"/>
    <s v="H"/>
    <x v="586"/>
    <n v="669355189"/>
    <d v="2015-09-26T00:00:00"/>
    <n v="5930"/>
    <n v="109.28"/>
    <n v="35.840000000000003"/>
    <n v="648030.4"/>
    <n v="212531.20000000001"/>
    <n v="435499.2"/>
    <x v="0"/>
    <n v="8"/>
  </r>
  <r>
    <x v="1"/>
    <x v="159"/>
    <x v="9"/>
    <x v="651"/>
    <x v="1"/>
    <s v="L"/>
    <x v="208"/>
    <n v="110667788"/>
    <d v="2015-09-10T00:00:00"/>
    <n v="7913"/>
    <n v="152.58000000000001"/>
    <n v="97.44"/>
    <n v="1207365.54"/>
    <n v="771042.72"/>
    <n v="436322.82"/>
    <x v="0"/>
    <n v="8"/>
  </r>
  <r>
    <x v="5"/>
    <x v="181"/>
    <x v="5"/>
    <x v="652"/>
    <x v="1"/>
    <s v="M"/>
    <x v="289"/>
    <n v="647663629"/>
    <d v="2014-05-20T00:00:00"/>
    <n v="6915"/>
    <n v="154.06"/>
    <n v="90.93"/>
    <n v="1065324.8999999999"/>
    <n v="628780.94999999995"/>
    <n v="436543.95"/>
    <x v="3"/>
    <n v="5"/>
  </r>
  <r>
    <x v="1"/>
    <x v="3"/>
    <x v="10"/>
    <x v="653"/>
    <x v="0"/>
    <s v="C"/>
    <x v="587"/>
    <n v="613830459"/>
    <d v="2017-01-16T00:00:00"/>
    <n v="4928"/>
    <n v="205.7"/>
    <n v="117.11"/>
    <n v="1013689.6"/>
    <n v="577118.07999999996"/>
    <n v="436571.52"/>
    <x v="1"/>
    <n v="12"/>
  </r>
  <r>
    <x v="0"/>
    <x v="30"/>
    <x v="5"/>
    <x v="654"/>
    <x v="0"/>
    <s v="M"/>
    <x v="467"/>
    <n v="423821055"/>
    <d v="2010-10-22T00:00:00"/>
    <n v="6923"/>
    <n v="154.06"/>
    <n v="90.93"/>
    <n v="1066557.3799999999"/>
    <n v="629508.39"/>
    <n v="437048.99"/>
    <x v="2"/>
    <n v="10"/>
  </r>
  <r>
    <x v="0"/>
    <x v="112"/>
    <x v="8"/>
    <x v="655"/>
    <x v="1"/>
    <s v="L"/>
    <x v="490"/>
    <n v="166013562"/>
    <d v="2015-11-26T00:00:00"/>
    <n v="5957"/>
    <n v="109.28"/>
    <n v="35.840000000000003"/>
    <n v="650980.96"/>
    <n v="213498.88"/>
    <n v="437482.08"/>
    <x v="0"/>
    <n v="10"/>
  </r>
  <r>
    <x v="0"/>
    <x v="116"/>
    <x v="9"/>
    <x v="656"/>
    <x v="0"/>
    <s v="M"/>
    <x v="588"/>
    <n v="303691565"/>
    <d v="2012-10-19T00:00:00"/>
    <n v="7938"/>
    <n v="152.58000000000001"/>
    <n v="97.44"/>
    <n v="1211180.04"/>
    <n v="773478.72"/>
    <n v="437701.32"/>
    <x v="5"/>
    <n v="9"/>
  </r>
  <r>
    <x v="5"/>
    <x v="144"/>
    <x v="8"/>
    <x v="657"/>
    <x v="0"/>
    <s v="M"/>
    <x v="589"/>
    <n v="891271722"/>
    <d v="2017-02-22T00:00:00"/>
    <n v="5963"/>
    <n v="109.28"/>
    <n v="35.840000000000003"/>
    <n v="651636.64"/>
    <n v="213713.92000000001"/>
    <n v="437922.72"/>
    <x v="7"/>
    <n v="2"/>
  </r>
  <r>
    <x v="1"/>
    <x v="3"/>
    <x v="10"/>
    <x v="658"/>
    <x v="1"/>
    <s v="M"/>
    <x v="590"/>
    <n v="104845464"/>
    <d v="2012-07-24T00:00:00"/>
    <n v="4957"/>
    <n v="205.7"/>
    <n v="117.11"/>
    <n v="1019654.9"/>
    <n v="580514.27"/>
    <n v="439140.63"/>
    <x v="5"/>
    <n v="6"/>
  </r>
  <r>
    <x v="2"/>
    <x v="120"/>
    <x v="5"/>
    <x v="659"/>
    <x v="1"/>
    <s v="L"/>
    <x v="591"/>
    <n v="976871955"/>
    <d v="2010-08-31T00:00:00"/>
    <n v="6975"/>
    <n v="154.06"/>
    <n v="90.93"/>
    <n v="1074568.5"/>
    <n v="634236.75"/>
    <n v="440331.75"/>
    <x v="2"/>
    <n v="7"/>
  </r>
  <r>
    <x v="2"/>
    <x v="35"/>
    <x v="7"/>
    <x v="660"/>
    <x v="1"/>
    <s v="C"/>
    <x v="592"/>
    <n v="881974112"/>
    <d v="2011-07-11T00:00:00"/>
    <n v="4594"/>
    <n v="255.28"/>
    <n v="159.41999999999999"/>
    <n v="1172756.32"/>
    <n v="732375.48"/>
    <n v="440380.84"/>
    <x v="6"/>
    <n v="6"/>
  </r>
  <r>
    <x v="0"/>
    <x v="61"/>
    <x v="4"/>
    <x v="661"/>
    <x v="1"/>
    <s v="L"/>
    <x v="593"/>
    <n v="760364902"/>
    <d v="2017-02-24T00:00:00"/>
    <n v="7726"/>
    <n v="421.89"/>
    <n v="364.69"/>
    <n v="3259522.14"/>
    <n v="2817594.94"/>
    <n v="441927.2"/>
    <x v="7"/>
    <n v="1"/>
  </r>
  <r>
    <x v="2"/>
    <x v="35"/>
    <x v="6"/>
    <x v="662"/>
    <x v="0"/>
    <s v="C"/>
    <x v="594"/>
    <n v="332839667"/>
    <d v="2016-07-27T00:00:00"/>
    <n v="3509"/>
    <n v="651.21"/>
    <n v="524.96"/>
    <n v="2285095.89"/>
    <n v="1842084.64"/>
    <n v="443011.25"/>
    <x v="1"/>
    <n v="7"/>
  </r>
  <r>
    <x v="1"/>
    <x v="119"/>
    <x v="5"/>
    <x v="663"/>
    <x v="1"/>
    <s v="L"/>
    <x v="595"/>
    <n v="384013640"/>
    <d v="2012-07-19T00:00:00"/>
    <n v="7025"/>
    <n v="154.06"/>
    <n v="90.93"/>
    <n v="1082271.5"/>
    <n v="638783.25"/>
    <n v="443488.25"/>
    <x v="5"/>
    <n v="6"/>
  </r>
  <r>
    <x v="0"/>
    <x v="100"/>
    <x v="9"/>
    <x v="664"/>
    <x v="0"/>
    <s v="C"/>
    <x v="596"/>
    <n v="909053695"/>
    <d v="2010-06-27T00:00:00"/>
    <n v="8044"/>
    <n v="152.58000000000001"/>
    <n v="97.44"/>
    <n v="1227353.52"/>
    <n v="783807.36"/>
    <n v="443546.16"/>
    <x v="2"/>
    <n v="6"/>
  </r>
  <r>
    <x v="1"/>
    <x v="54"/>
    <x v="4"/>
    <x v="665"/>
    <x v="1"/>
    <s v="L"/>
    <x v="597"/>
    <n v="207922542"/>
    <d v="2012-07-01T00:00:00"/>
    <n v="7755"/>
    <n v="421.89"/>
    <n v="364.69"/>
    <n v="3271756.95"/>
    <n v="2828170.95"/>
    <n v="443586"/>
    <x v="5"/>
    <n v="5"/>
  </r>
  <r>
    <x v="2"/>
    <x v="104"/>
    <x v="9"/>
    <x v="666"/>
    <x v="0"/>
    <s v="M"/>
    <x v="380"/>
    <n v="232389438"/>
    <d v="2012-01-08T00:00:00"/>
    <n v="8054"/>
    <n v="152.58000000000001"/>
    <n v="97.44"/>
    <n v="1228879.32"/>
    <n v="784781.76"/>
    <n v="444097.56"/>
    <x v="5"/>
    <n v="1"/>
  </r>
  <r>
    <x v="3"/>
    <x v="170"/>
    <x v="5"/>
    <x v="667"/>
    <x v="1"/>
    <s v="C"/>
    <x v="598"/>
    <n v="155710446"/>
    <d v="2017-02-25T00:00:00"/>
    <n v="7036"/>
    <n v="154.06"/>
    <n v="90.93"/>
    <n v="1083966.1599999999"/>
    <n v="639783.48"/>
    <n v="444182.68"/>
    <x v="7"/>
    <n v="2"/>
  </r>
  <r>
    <x v="0"/>
    <x v="175"/>
    <x v="11"/>
    <x v="668"/>
    <x v="1"/>
    <s v="H"/>
    <x v="599"/>
    <n v="386600577"/>
    <d v="2010-01-29T00:00:00"/>
    <n v="2557"/>
    <n v="437.2"/>
    <n v="263.33"/>
    <n v="1117920.3999999999"/>
    <n v="673334.81"/>
    <n v="444585.59"/>
    <x v="2"/>
    <n v="1"/>
  </r>
  <r>
    <x v="4"/>
    <x v="57"/>
    <x v="5"/>
    <x v="669"/>
    <x v="0"/>
    <s v="L"/>
    <x v="477"/>
    <n v="737890565"/>
    <d v="2016-01-15T00:00:00"/>
    <n v="7071"/>
    <n v="154.06"/>
    <n v="90.93"/>
    <n v="1089358.26"/>
    <n v="642966.03"/>
    <n v="446392.23"/>
    <x v="0"/>
    <n v="12"/>
  </r>
  <r>
    <x v="2"/>
    <x v="140"/>
    <x v="6"/>
    <x v="670"/>
    <x v="0"/>
    <s v="L"/>
    <x v="600"/>
    <n v="196587741"/>
    <d v="2016-10-28T00:00:00"/>
    <n v="3536"/>
    <n v="651.21"/>
    <n v="524.96"/>
    <n v="2302678.56"/>
    <n v="1856258.56"/>
    <n v="446420"/>
    <x v="1"/>
    <n v="9"/>
  </r>
  <r>
    <x v="1"/>
    <x v="22"/>
    <x v="4"/>
    <x v="671"/>
    <x v="0"/>
    <s v="H"/>
    <x v="601"/>
    <n v="738839423"/>
    <d v="2017-03-31T00:00:00"/>
    <n v="7859"/>
    <n v="421.89"/>
    <n v="364.69"/>
    <n v="3315633.51"/>
    <n v="2866098.71"/>
    <n v="449534.8"/>
    <x v="7"/>
    <n v="3"/>
  </r>
  <r>
    <x v="2"/>
    <x v="146"/>
    <x v="6"/>
    <x v="672"/>
    <x v="0"/>
    <s v="C"/>
    <x v="602"/>
    <n v="210409057"/>
    <d v="2015-12-04T00:00:00"/>
    <n v="3570"/>
    <n v="651.21"/>
    <n v="524.96"/>
    <n v="2324819.7000000002"/>
    <n v="1874107.2"/>
    <n v="450712.5"/>
    <x v="0"/>
    <n v="10"/>
  </r>
  <r>
    <x v="3"/>
    <x v="6"/>
    <x v="9"/>
    <x v="673"/>
    <x v="1"/>
    <s v="H"/>
    <x v="603"/>
    <n v="177950036"/>
    <d v="2017-04-29T00:00:00"/>
    <n v="8225"/>
    <n v="152.58000000000001"/>
    <n v="97.44"/>
    <n v="1254970.5"/>
    <n v="801444"/>
    <n v="453526.5"/>
    <x v="7"/>
    <n v="3"/>
  </r>
  <r>
    <x v="2"/>
    <x v="80"/>
    <x v="10"/>
    <x v="674"/>
    <x v="1"/>
    <s v="C"/>
    <x v="559"/>
    <n v="160299813"/>
    <d v="2010-04-06T00:00:00"/>
    <n v="5132"/>
    <n v="205.7"/>
    <n v="117.11"/>
    <n v="1055652.3999999999"/>
    <n v="601008.52"/>
    <n v="454643.88"/>
    <x v="2"/>
    <n v="3"/>
  </r>
  <r>
    <x v="1"/>
    <x v="101"/>
    <x v="5"/>
    <x v="675"/>
    <x v="1"/>
    <s v="L"/>
    <x v="604"/>
    <n v="446970021"/>
    <d v="2016-05-09T00:00:00"/>
    <n v="7217"/>
    <n v="154.06"/>
    <n v="90.93"/>
    <n v="1111851.02"/>
    <n v="656241.81000000006"/>
    <n v="455609.21"/>
    <x v="1"/>
    <n v="5"/>
  </r>
  <r>
    <x v="3"/>
    <x v="172"/>
    <x v="10"/>
    <x v="676"/>
    <x v="1"/>
    <s v="H"/>
    <x v="165"/>
    <n v="785261380"/>
    <d v="2013-05-26T00:00:00"/>
    <n v="5147"/>
    <n v="205.7"/>
    <n v="117.11"/>
    <n v="1058737.8999999999"/>
    <n v="602765.17000000004"/>
    <n v="455972.73"/>
    <x v="4"/>
    <n v="5"/>
  </r>
  <r>
    <x v="2"/>
    <x v="145"/>
    <x v="9"/>
    <x v="677"/>
    <x v="1"/>
    <s v="H"/>
    <x v="605"/>
    <n v="505975615"/>
    <d v="2015-07-04T00:00:00"/>
    <n v="8283"/>
    <n v="152.58000000000001"/>
    <n v="97.44"/>
    <n v="1263820.1399999999"/>
    <n v="807095.52"/>
    <n v="456724.62"/>
    <x v="0"/>
    <n v="6"/>
  </r>
  <r>
    <x v="3"/>
    <x v="132"/>
    <x v="8"/>
    <x v="678"/>
    <x v="0"/>
    <s v="H"/>
    <x v="606"/>
    <n v="310343015"/>
    <d v="2015-12-28T00:00:00"/>
    <n v="6249"/>
    <n v="109.28"/>
    <n v="35.840000000000003"/>
    <n v="682890.72"/>
    <n v="223964.16"/>
    <n v="458926.56"/>
    <x v="0"/>
    <n v="12"/>
  </r>
  <r>
    <x v="0"/>
    <x v="64"/>
    <x v="6"/>
    <x v="679"/>
    <x v="0"/>
    <s v="C"/>
    <x v="607"/>
    <n v="810871112"/>
    <d v="2013-01-08T00:00:00"/>
    <n v="3636"/>
    <n v="651.21"/>
    <n v="524.96"/>
    <n v="2367799.56"/>
    <n v="1908754.56"/>
    <n v="459045"/>
    <x v="4"/>
    <n v="1"/>
  </r>
  <r>
    <x v="5"/>
    <x v="181"/>
    <x v="5"/>
    <x v="680"/>
    <x v="1"/>
    <s v="C"/>
    <x v="608"/>
    <n v="729443109"/>
    <d v="2011-01-12T00:00:00"/>
    <n v="7281"/>
    <n v="154.06"/>
    <n v="90.93"/>
    <n v="1121710.8600000001"/>
    <n v="662061.32999999996"/>
    <n v="459649.53"/>
    <x v="2"/>
    <n v="12"/>
  </r>
  <r>
    <x v="4"/>
    <x v="17"/>
    <x v="7"/>
    <x v="681"/>
    <x v="0"/>
    <s v="L"/>
    <x v="609"/>
    <n v="547528827"/>
    <d v="2010-12-15T00:00:00"/>
    <n v="4802"/>
    <n v="255.28"/>
    <n v="159.41999999999999"/>
    <n v="1225854.56"/>
    <n v="765534.84"/>
    <n v="460319.72"/>
    <x v="2"/>
    <n v="11"/>
  </r>
  <r>
    <x v="1"/>
    <x v="139"/>
    <x v="4"/>
    <x v="682"/>
    <x v="0"/>
    <s v="L"/>
    <x v="610"/>
    <n v="794969689"/>
    <d v="2010-11-13T00:00:00"/>
    <n v="8052"/>
    <n v="421.89"/>
    <n v="364.69"/>
    <n v="3397058.28"/>
    <n v="2936483.88"/>
    <n v="460574.4"/>
    <x v="2"/>
    <n v="10"/>
  </r>
  <r>
    <x v="5"/>
    <x v="150"/>
    <x v="9"/>
    <x v="683"/>
    <x v="0"/>
    <s v="L"/>
    <x v="611"/>
    <n v="251753699"/>
    <d v="2014-03-24T00:00:00"/>
    <n v="8369"/>
    <n v="152.58000000000001"/>
    <n v="97.44"/>
    <n v="1276942.02"/>
    <n v="815475.36"/>
    <n v="461466.66"/>
    <x v="3"/>
    <n v="3"/>
  </r>
  <r>
    <x v="2"/>
    <x v="59"/>
    <x v="7"/>
    <x v="684"/>
    <x v="0"/>
    <s v="M"/>
    <x v="612"/>
    <n v="677394092"/>
    <d v="2016-12-29T00:00:00"/>
    <n v="4820"/>
    <n v="255.28"/>
    <n v="159.41999999999999"/>
    <n v="1230449.6000000001"/>
    <n v="768404.4"/>
    <n v="462045.2"/>
    <x v="1"/>
    <n v="12"/>
  </r>
  <r>
    <x v="0"/>
    <x v="32"/>
    <x v="4"/>
    <x v="685"/>
    <x v="1"/>
    <s v="M"/>
    <x v="613"/>
    <n v="607521903"/>
    <d v="2010-04-05T00:00:00"/>
    <n v="8086"/>
    <n v="421.89"/>
    <n v="364.69"/>
    <n v="3411402.54"/>
    <n v="2948883.34"/>
    <n v="462519.2"/>
    <x v="2"/>
    <n v="2"/>
  </r>
  <r>
    <x v="0"/>
    <x v="53"/>
    <x v="8"/>
    <x v="686"/>
    <x v="1"/>
    <s v="L"/>
    <x v="614"/>
    <n v="880999934"/>
    <d v="2010-09-16T00:00:00"/>
    <n v="6313"/>
    <n v="109.28"/>
    <n v="35.840000000000003"/>
    <n v="689884.64"/>
    <n v="226257.92000000001"/>
    <n v="463626.72"/>
    <x v="2"/>
    <n v="8"/>
  </r>
  <r>
    <x v="1"/>
    <x v="155"/>
    <x v="4"/>
    <x v="687"/>
    <x v="0"/>
    <s v="M"/>
    <x v="328"/>
    <n v="306125295"/>
    <d v="2013-08-15T00:00:00"/>
    <n v="8132"/>
    <n v="421.89"/>
    <n v="364.69"/>
    <n v="3430809.48"/>
    <n v="2965659.08"/>
    <n v="465150.4"/>
    <x v="4"/>
    <n v="8"/>
  </r>
  <r>
    <x v="1"/>
    <x v="72"/>
    <x v="4"/>
    <x v="688"/>
    <x v="0"/>
    <s v="M"/>
    <x v="221"/>
    <n v="479447925"/>
    <d v="2012-04-04T00:00:00"/>
    <n v="8150"/>
    <n v="421.89"/>
    <n v="364.69"/>
    <n v="3438403.5"/>
    <n v="2972223.5"/>
    <n v="466180"/>
    <x v="5"/>
    <n v="3"/>
  </r>
  <r>
    <x v="2"/>
    <x v="145"/>
    <x v="4"/>
    <x v="689"/>
    <x v="1"/>
    <s v="H"/>
    <x v="615"/>
    <n v="726708972"/>
    <d v="2017-01-26T00:00:00"/>
    <n v="8189"/>
    <n v="421.89"/>
    <n v="364.69"/>
    <n v="3454857.21"/>
    <n v="2986446.41"/>
    <n v="468410.8"/>
    <x v="1"/>
    <n v="12"/>
  </r>
  <r>
    <x v="3"/>
    <x v="173"/>
    <x v="5"/>
    <x v="690"/>
    <x v="1"/>
    <s v="M"/>
    <x v="313"/>
    <n v="808890140"/>
    <d v="2012-09-22T00:00:00"/>
    <n v="7422"/>
    <n v="154.06"/>
    <n v="90.93"/>
    <n v="1143433.32"/>
    <n v="674882.46"/>
    <n v="468550.86"/>
    <x v="5"/>
    <n v="8"/>
  </r>
  <r>
    <x v="5"/>
    <x v="47"/>
    <x v="9"/>
    <x v="691"/>
    <x v="0"/>
    <s v="L"/>
    <x v="616"/>
    <n v="364554107"/>
    <d v="2012-01-18T00:00:00"/>
    <n v="8516"/>
    <n v="152.58000000000001"/>
    <n v="97.44"/>
    <n v="1299371.28"/>
    <n v="829799.04"/>
    <n v="469572.24"/>
    <x v="5"/>
    <n v="1"/>
  </r>
  <r>
    <x v="5"/>
    <x v="74"/>
    <x v="5"/>
    <x v="692"/>
    <x v="0"/>
    <s v="M"/>
    <x v="617"/>
    <n v="131482589"/>
    <d v="2010-01-20T00:00:00"/>
    <n v="7475"/>
    <n v="154.06"/>
    <n v="90.93"/>
    <n v="1151598.5"/>
    <n v="679701.75"/>
    <n v="471896.75"/>
    <x v="2"/>
    <n v="1"/>
  </r>
  <r>
    <x v="1"/>
    <x v="54"/>
    <x v="11"/>
    <x v="693"/>
    <x v="0"/>
    <s v="L"/>
    <x v="420"/>
    <n v="889740073"/>
    <d v="2015-01-26T00:00:00"/>
    <n v="2715"/>
    <n v="437.2"/>
    <n v="263.33"/>
    <n v="1186998"/>
    <n v="714940.95"/>
    <n v="472057.05"/>
    <x v="0"/>
    <n v="1"/>
  </r>
  <r>
    <x v="3"/>
    <x v="176"/>
    <x v="8"/>
    <x v="694"/>
    <x v="0"/>
    <s v="C"/>
    <x v="618"/>
    <n v="837407815"/>
    <d v="2016-07-20T00:00:00"/>
    <n v="6436"/>
    <n v="109.28"/>
    <n v="35.840000000000003"/>
    <n v="703326.08"/>
    <n v="230666.23999999999"/>
    <n v="472659.84"/>
    <x v="1"/>
    <n v="7"/>
  </r>
  <r>
    <x v="0"/>
    <x v="87"/>
    <x v="8"/>
    <x v="695"/>
    <x v="1"/>
    <s v="C"/>
    <x v="35"/>
    <n v="902424991"/>
    <d v="2016-07-04T00:00:00"/>
    <n v="6463"/>
    <n v="109.28"/>
    <n v="35.840000000000003"/>
    <n v="706276.64"/>
    <n v="231633.92000000001"/>
    <n v="474642.72"/>
    <x v="1"/>
    <n v="6"/>
  </r>
  <r>
    <x v="1"/>
    <x v="179"/>
    <x v="9"/>
    <x v="696"/>
    <x v="0"/>
    <s v="M"/>
    <x v="334"/>
    <n v="164569461"/>
    <d v="2010-10-05T00:00:00"/>
    <n v="8615"/>
    <n v="152.58000000000001"/>
    <n v="97.44"/>
    <n v="1314476.7"/>
    <n v="839445.6"/>
    <n v="475031.1"/>
    <x v="2"/>
    <n v="10"/>
  </r>
  <r>
    <x v="2"/>
    <x v="120"/>
    <x v="7"/>
    <x v="697"/>
    <x v="1"/>
    <s v="H"/>
    <x v="619"/>
    <n v="155128943"/>
    <d v="2015-05-05T00:00:00"/>
    <n v="4957"/>
    <n v="255.28"/>
    <n v="159.41999999999999"/>
    <n v="1265422.96"/>
    <n v="790244.94"/>
    <n v="475178.02"/>
    <x v="0"/>
    <n v="3"/>
  </r>
  <r>
    <x v="2"/>
    <x v="152"/>
    <x v="4"/>
    <x v="698"/>
    <x v="0"/>
    <s v="H"/>
    <x v="247"/>
    <n v="806662833"/>
    <d v="2013-03-27T00:00:00"/>
    <n v="8313"/>
    <n v="421.89"/>
    <n v="364.69"/>
    <n v="3507171.57"/>
    <n v="3031667.97"/>
    <n v="475503.6"/>
    <x v="4"/>
    <n v="2"/>
  </r>
  <r>
    <x v="2"/>
    <x v="86"/>
    <x v="10"/>
    <x v="699"/>
    <x v="1"/>
    <s v="L"/>
    <x v="620"/>
    <n v="899853074"/>
    <d v="2011-10-26T00:00:00"/>
    <n v="5376"/>
    <n v="205.7"/>
    <n v="117.11"/>
    <n v="1105843.2"/>
    <n v="629583.35999999999"/>
    <n v="476259.84000000003"/>
    <x v="6"/>
    <n v="10"/>
  </r>
  <r>
    <x v="4"/>
    <x v="128"/>
    <x v="10"/>
    <x v="700"/>
    <x v="1"/>
    <s v="M"/>
    <x v="621"/>
    <n v="544219195"/>
    <d v="2015-03-09T00:00:00"/>
    <n v="5409"/>
    <n v="205.7"/>
    <n v="117.11"/>
    <n v="1112631.3"/>
    <n v="633447.99"/>
    <n v="479183.31"/>
    <x v="0"/>
    <n v="2"/>
  </r>
  <r>
    <x v="1"/>
    <x v="119"/>
    <x v="7"/>
    <x v="701"/>
    <x v="1"/>
    <s v="M"/>
    <x v="622"/>
    <n v="792729079"/>
    <d v="2012-01-17T00:00:00"/>
    <n v="5006"/>
    <n v="255.28"/>
    <n v="159.41999999999999"/>
    <n v="1277931.68"/>
    <n v="798056.52"/>
    <n v="479875.16"/>
    <x v="6"/>
    <n v="12"/>
  </r>
  <r>
    <x v="3"/>
    <x v="115"/>
    <x v="8"/>
    <x v="702"/>
    <x v="0"/>
    <s v="C"/>
    <x v="623"/>
    <n v="687875735"/>
    <d v="2011-12-02T00:00:00"/>
    <n v="6571"/>
    <n v="109.28"/>
    <n v="35.840000000000003"/>
    <n v="718078.88"/>
    <n v="235504.64000000001"/>
    <n v="482574.24"/>
    <x v="6"/>
    <n v="11"/>
  </r>
  <r>
    <x v="0"/>
    <x v="71"/>
    <x v="9"/>
    <x v="703"/>
    <x v="1"/>
    <s v="M"/>
    <x v="624"/>
    <n v="807678210"/>
    <d v="2010-10-30T00:00:00"/>
    <n v="8786"/>
    <n v="152.58000000000001"/>
    <n v="97.44"/>
    <n v="1340567.8799999999"/>
    <n v="856107.84"/>
    <n v="484460.04"/>
    <x v="2"/>
    <n v="9"/>
  </r>
  <r>
    <x v="0"/>
    <x v="153"/>
    <x v="3"/>
    <x v="704"/>
    <x v="1"/>
    <s v="H"/>
    <x v="625"/>
    <n v="973208701"/>
    <d v="2016-12-28T00:00:00"/>
    <n v="2936"/>
    <n v="668.27"/>
    <n v="502.54"/>
    <n v="1962040.72"/>
    <n v="1475457.44"/>
    <n v="486583.28"/>
    <x v="1"/>
    <n v="12"/>
  </r>
  <r>
    <x v="1"/>
    <x v="46"/>
    <x v="5"/>
    <x v="705"/>
    <x v="1"/>
    <s v="C"/>
    <x v="626"/>
    <n v="555142009"/>
    <d v="2012-07-10T00:00:00"/>
    <n v="7712"/>
    <n v="154.06"/>
    <n v="90.93"/>
    <n v="1188110.72"/>
    <n v="701252.16"/>
    <n v="486858.56"/>
    <x v="5"/>
    <n v="6"/>
  </r>
  <r>
    <x v="2"/>
    <x v="11"/>
    <x v="5"/>
    <x v="706"/>
    <x v="1"/>
    <s v="H"/>
    <x v="627"/>
    <n v="427811324"/>
    <d v="2011-04-16T00:00:00"/>
    <n v="7733"/>
    <n v="154.06"/>
    <n v="90.93"/>
    <n v="1191345.98"/>
    <n v="703161.69"/>
    <n v="488184.29"/>
    <x v="6"/>
    <n v="3"/>
  </r>
  <r>
    <x v="2"/>
    <x v="59"/>
    <x v="9"/>
    <x v="707"/>
    <x v="0"/>
    <s v="H"/>
    <x v="410"/>
    <n v="600124156"/>
    <d v="2010-04-21T00:00:00"/>
    <n v="8929"/>
    <n v="152.58000000000001"/>
    <n v="97.44"/>
    <n v="1362386.82"/>
    <n v="870041.76"/>
    <n v="492345.06"/>
    <x v="2"/>
    <n v="3"/>
  </r>
  <r>
    <x v="6"/>
    <x v="52"/>
    <x v="8"/>
    <x v="708"/>
    <x v="1"/>
    <s v="H"/>
    <x v="628"/>
    <n v="509214437"/>
    <d v="2015-11-02T00:00:00"/>
    <n v="6722"/>
    <n v="109.28"/>
    <n v="35.840000000000003"/>
    <n v="734580.16"/>
    <n v="240916.48000000001"/>
    <n v="493663.68"/>
    <x v="0"/>
    <n v="10"/>
  </r>
  <r>
    <x v="0"/>
    <x v="64"/>
    <x v="8"/>
    <x v="709"/>
    <x v="0"/>
    <s v="C"/>
    <x v="629"/>
    <n v="867551982"/>
    <d v="2011-01-03T00:00:00"/>
    <n v="6765"/>
    <n v="109.28"/>
    <n v="35.840000000000003"/>
    <n v="739279.2"/>
    <n v="242457.60000000001"/>
    <n v="496821.6"/>
    <x v="2"/>
    <n v="12"/>
  </r>
  <r>
    <x v="0"/>
    <x v="103"/>
    <x v="7"/>
    <x v="710"/>
    <x v="0"/>
    <s v="L"/>
    <x v="630"/>
    <n v="887180173"/>
    <d v="2010-10-18T00:00:00"/>
    <n v="5183"/>
    <n v="255.28"/>
    <n v="159.41999999999999"/>
    <n v="1323116.24"/>
    <n v="826273.86"/>
    <n v="496842.38"/>
    <x v="2"/>
    <n v="9"/>
  </r>
  <r>
    <x v="2"/>
    <x v="55"/>
    <x v="5"/>
    <x v="711"/>
    <x v="1"/>
    <s v="H"/>
    <x v="507"/>
    <n v="106578814"/>
    <d v="2014-10-02T00:00:00"/>
    <n v="7894"/>
    <n v="154.06"/>
    <n v="90.93"/>
    <n v="1216149.6399999999"/>
    <n v="717801.42"/>
    <n v="498348.22"/>
    <x v="3"/>
    <n v="8"/>
  </r>
  <r>
    <x v="1"/>
    <x v="22"/>
    <x v="8"/>
    <x v="712"/>
    <x v="1"/>
    <s v="H"/>
    <x v="631"/>
    <n v="542669522"/>
    <d v="2012-09-11T00:00:00"/>
    <n v="6826"/>
    <n v="109.28"/>
    <n v="35.840000000000003"/>
    <n v="745945.28"/>
    <n v="244643.84"/>
    <n v="501301.44"/>
    <x v="5"/>
    <n v="7"/>
  </r>
  <r>
    <x v="1"/>
    <x v="174"/>
    <x v="5"/>
    <x v="713"/>
    <x v="1"/>
    <s v="M"/>
    <x v="493"/>
    <n v="718327605"/>
    <d v="2013-11-10T00:00:00"/>
    <n v="7956"/>
    <n v="154.06"/>
    <n v="90.93"/>
    <n v="1225701.3600000001"/>
    <n v="723439.08"/>
    <n v="502262.28"/>
    <x v="4"/>
    <n v="9"/>
  </r>
  <r>
    <x v="4"/>
    <x v="156"/>
    <x v="4"/>
    <x v="714"/>
    <x v="0"/>
    <s v="L"/>
    <x v="459"/>
    <n v="433627212"/>
    <d v="2012-02-13T00:00:00"/>
    <n v="8783"/>
    <n v="421.89"/>
    <n v="364.69"/>
    <n v="3705459.87"/>
    <n v="3203072.27"/>
    <n v="502387.6"/>
    <x v="5"/>
    <n v="1"/>
  </r>
  <r>
    <x v="1"/>
    <x v="97"/>
    <x v="5"/>
    <x v="715"/>
    <x v="0"/>
    <s v="C"/>
    <x v="632"/>
    <n v="211201274"/>
    <d v="2010-09-09T00:00:00"/>
    <n v="8005"/>
    <n v="154.06"/>
    <n v="90.93"/>
    <n v="1233250.3"/>
    <n v="727894.65"/>
    <n v="505355.65"/>
    <x v="2"/>
    <n v="7"/>
  </r>
  <r>
    <x v="0"/>
    <x v="24"/>
    <x v="5"/>
    <x v="716"/>
    <x v="1"/>
    <s v="H"/>
    <x v="633"/>
    <n v="824200189"/>
    <d v="2015-11-26T00:00:00"/>
    <n v="8006"/>
    <n v="154.06"/>
    <n v="90.93"/>
    <n v="1233404.3600000001"/>
    <n v="727985.58"/>
    <n v="505418.78"/>
    <x v="0"/>
    <n v="11"/>
  </r>
  <r>
    <x v="0"/>
    <x v="42"/>
    <x v="4"/>
    <x v="717"/>
    <x v="1"/>
    <s v="C"/>
    <x v="634"/>
    <n v="489148938"/>
    <d v="2010-09-01T00:00:00"/>
    <n v="8896"/>
    <n v="421.89"/>
    <n v="364.69"/>
    <n v="3753133.44"/>
    <n v="3244282.24"/>
    <n v="508851.20000000001"/>
    <x v="2"/>
    <n v="8"/>
  </r>
  <r>
    <x v="0"/>
    <x v="175"/>
    <x v="5"/>
    <x v="718"/>
    <x v="1"/>
    <s v="M"/>
    <x v="417"/>
    <n v="401116263"/>
    <d v="2015-03-31T00:00:00"/>
    <n v="8071"/>
    <n v="154.06"/>
    <n v="90.93"/>
    <n v="1243418.26"/>
    <n v="733896.03"/>
    <n v="509522.23"/>
    <x v="0"/>
    <n v="3"/>
  </r>
  <r>
    <x v="1"/>
    <x v="148"/>
    <x v="3"/>
    <x v="719"/>
    <x v="0"/>
    <s v="L"/>
    <x v="635"/>
    <n v="529612958"/>
    <d v="2012-12-11T00:00:00"/>
    <n v="3098"/>
    <n v="668.27"/>
    <n v="502.54"/>
    <n v="2070300.46"/>
    <n v="1556868.92"/>
    <n v="513431.54"/>
    <x v="5"/>
    <n v="11"/>
  </r>
  <r>
    <x v="0"/>
    <x v="53"/>
    <x v="9"/>
    <x v="720"/>
    <x v="0"/>
    <s v="L"/>
    <x v="636"/>
    <n v="645948302"/>
    <d v="2012-09-29T00:00:00"/>
    <n v="9312"/>
    <n v="152.58000000000001"/>
    <n v="97.44"/>
    <n v="1420824.96"/>
    <n v="907361.28000000003"/>
    <n v="513463.68"/>
    <x v="5"/>
    <n v="8"/>
  </r>
  <r>
    <x v="4"/>
    <x v="177"/>
    <x v="3"/>
    <x v="721"/>
    <x v="1"/>
    <s v="M"/>
    <x v="637"/>
    <n v="560600841"/>
    <d v="2013-04-14T00:00:00"/>
    <n v="3101"/>
    <n v="668.27"/>
    <n v="502.54"/>
    <n v="2072305.27"/>
    <n v="1558376.54"/>
    <n v="513928.73"/>
    <x v="4"/>
    <n v="3"/>
  </r>
  <r>
    <x v="1"/>
    <x v="111"/>
    <x v="6"/>
    <x v="722"/>
    <x v="1"/>
    <s v="H"/>
    <x v="638"/>
    <n v="229571187"/>
    <d v="2015-09-18T00:00:00"/>
    <n v="4071"/>
    <n v="651.21"/>
    <n v="524.96"/>
    <n v="2651075.91"/>
    <n v="2137112.16"/>
    <n v="513963.75"/>
    <x v="0"/>
    <n v="9"/>
  </r>
  <r>
    <x v="0"/>
    <x v="182"/>
    <x v="10"/>
    <x v="723"/>
    <x v="0"/>
    <s v="L"/>
    <x v="639"/>
    <n v="721767270"/>
    <d v="2017-07-18T00:00:00"/>
    <n v="5829"/>
    <n v="205.7"/>
    <n v="117.11"/>
    <n v="1199025.3"/>
    <n v="682634.19"/>
    <n v="516391.11"/>
    <x v="7"/>
    <n v="6"/>
  </r>
  <r>
    <x v="1"/>
    <x v="72"/>
    <x v="4"/>
    <x v="724"/>
    <x v="0"/>
    <s v="H"/>
    <x v="640"/>
    <n v="357222878"/>
    <d v="2016-03-09T00:00:00"/>
    <n v="9043"/>
    <n v="421.89"/>
    <n v="364.69"/>
    <n v="3815151.27"/>
    <n v="3297891.67"/>
    <n v="517259.6"/>
    <x v="1"/>
    <n v="1"/>
  </r>
  <r>
    <x v="0"/>
    <x v="71"/>
    <x v="10"/>
    <x v="725"/>
    <x v="1"/>
    <s v="H"/>
    <x v="641"/>
    <n v="761439931"/>
    <d v="2014-03-28T00:00:00"/>
    <n v="5851"/>
    <n v="205.7"/>
    <n v="117.11"/>
    <n v="1203550.7"/>
    <n v="685210.61"/>
    <n v="518340.09"/>
    <x v="3"/>
    <n v="3"/>
  </r>
  <r>
    <x v="3"/>
    <x v="49"/>
    <x v="5"/>
    <x v="726"/>
    <x v="0"/>
    <s v="M"/>
    <x v="642"/>
    <n v="538957345"/>
    <d v="2013-04-25T00:00:00"/>
    <n v="8310"/>
    <n v="154.06"/>
    <n v="90.93"/>
    <n v="1280238.6000000001"/>
    <n v="755628.3"/>
    <n v="524610.30000000005"/>
    <x v="4"/>
    <n v="4"/>
  </r>
  <r>
    <x v="2"/>
    <x v="26"/>
    <x v="5"/>
    <x v="727"/>
    <x v="0"/>
    <s v="C"/>
    <x v="643"/>
    <n v="443121373"/>
    <d v="2014-06-19T00:00:00"/>
    <n v="8316"/>
    <n v="154.06"/>
    <n v="90.93"/>
    <n v="1281162.96"/>
    <n v="756173.88"/>
    <n v="524989.07999999996"/>
    <x v="3"/>
    <n v="6"/>
  </r>
  <r>
    <x v="3"/>
    <x v="170"/>
    <x v="4"/>
    <x v="728"/>
    <x v="0"/>
    <s v="M"/>
    <x v="644"/>
    <n v="183022201"/>
    <d v="2011-10-15T00:00:00"/>
    <n v="9191"/>
    <n v="421.89"/>
    <n v="364.69"/>
    <n v="3877590.99"/>
    <n v="3351865.79"/>
    <n v="525725.19999999995"/>
    <x v="6"/>
    <n v="9"/>
  </r>
  <r>
    <x v="1"/>
    <x v="27"/>
    <x v="6"/>
    <x v="729"/>
    <x v="1"/>
    <s v="C"/>
    <x v="645"/>
    <n v="673573338"/>
    <d v="2012-07-20T00:00:00"/>
    <n v="4174"/>
    <n v="651.21"/>
    <n v="524.96"/>
    <n v="2718150.54"/>
    <n v="2191183.04"/>
    <n v="526967.5"/>
    <x v="5"/>
    <n v="7"/>
  </r>
  <r>
    <x v="0"/>
    <x v="141"/>
    <x v="5"/>
    <x v="730"/>
    <x v="0"/>
    <s v="L"/>
    <x v="646"/>
    <n v="952714908"/>
    <d v="2014-02-25T00:00:00"/>
    <n v="8367"/>
    <n v="154.06"/>
    <n v="90.93"/>
    <n v="1289020.02"/>
    <n v="760811.31"/>
    <n v="528208.71"/>
    <x v="3"/>
    <n v="1"/>
  </r>
  <r>
    <x v="1"/>
    <x v="18"/>
    <x v="10"/>
    <x v="731"/>
    <x v="1"/>
    <s v="C"/>
    <x v="647"/>
    <n v="861601769"/>
    <d v="2010-12-02T00:00:00"/>
    <n v="5965"/>
    <n v="205.7"/>
    <n v="117.11"/>
    <n v="1227000.5"/>
    <n v="698561.15"/>
    <n v="528439.35"/>
    <x v="2"/>
    <n v="10"/>
  </r>
  <r>
    <x v="6"/>
    <x v="180"/>
    <x v="8"/>
    <x v="732"/>
    <x v="1"/>
    <s v="H"/>
    <x v="648"/>
    <n v="654693591"/>
    <d v="2012-12-01T00:00:00"/>
    <n v="7237"/>
    <n v="109.28"/>
    <n v="35.840000000000003"/>
    <n v="790859.36"/>
    <n v="259374.07999999999"/>
    <n v="531485.28"/>
    <x v="5"/>
    <n v="11"/>
  </r>
  <r>
    <x v="5"/>
    <x v="47"/>
    <x v="4"/>
    <x v="733"/>
    <x v="1"/>
    <s v="H"/>
    <x v="649"/>
    <n v="614994323"/>
    <d v="2017-09-12T00:00:00"/>
    <n v="9341"/>
    <n v="421.89"/>
    <n v="364.69"/>
    <n v="3940874.49"/>
    <n v="3406569.29"/>
    <n v="534305.19999999995"/>
    <x v="7"/>
    <n v="7"/>
  </r>
  <r>
    <x v="4"/>
    <x v="123"/>
    <x v="4"/>
    <x v="734"/>
    <x v="0"/>
    <s v="C"/>
    <x v="650"/>
    <n v="775171554"/>
    <d v="2013-01-05T00:00:00"/>
    <n v="9344"/>
    <n v="421.89"/>
    <n v="364.69"/>
    <n v="3942140.16"/>
    <n v="3407663.36"/>
    <n v="534476.80000000005"/>
    <x v="5"/>
    <n v="12"/>
  </r>
  <r>
    <x v="2"/>
    <x v="169"/>
    <x v="6"/>
    <x v="735"/>
    <x v="1"/>
    <s v="C"/>
    <x v="267"/>
    <n v="630048596"/>
    <d v="2011-09-03T00:00:00"/>
    <n v="4236"/>
    <n v="651.21"/>
    <n v="524.96"/>
    <n v="2758525.56"/>
    <n v="2223730.56"/>
    <n v="534795"/>
    <x v="6"/>
    <n v="8"/>
  </r>
  <r>
    <x v="3"/>
    <x v="28"/>
    <x v="4"/>
    <x v="736"/>
    <x v="1"/>
    <s v="H"/>
    <x v="158"/>
    <n v="867222821"/>
    <d v="2016-02-06T00:00:00"/>
    <n v="9359"/>
    <n v="421.89"/>
    <n v="364.69"/>
    <n v="3948468.51"/>
    <n v="3413133.71"/>
    <n v="535334.80000000005"/>
    <x v="1"/>
    <n v="1"/>
  </r>
  <r>
    <x v="1"/>
    <x v="171"/>
    <x v="5"/>
    <x v="737"/>
    <x v="1"/>
    <s v="C"/>
    <x v="651"/>
    <n v="641146934"/>
    <d v="2012-10-04T00:00:00"/>
    <n v="8480"/>
    <n v="154.06"/>
    <n v="90.93"/>
    <n v="1306428.8"/>
    <n v="771086.4"/>
    <n v="535342.4"/>
    <x v="5"/>
    <n v="9"/>
  </r>
  <r>
    <x v="0"/>
    <x v="118"/>
    <x v="8"/>
    <x v="738"/>
    <x v="0"/>
    <s v="M"/>
    <x v="426"/>
    <n v="208630645"/>
    <d v="2012-06-28T00:00:00"/>
    <n v="7299"/>
    <n v="109.28"/>
    <n v="35.840000000000003"/>
    <n v="797634.72"/>
    <n v="261596.16"/>
    <n v="536038.56000000006"/>
    <x v="5"/>
    <n v="5"/>
  </r>
  <r>
    <x v="1"/>
    <x v="129"/>
    <x v="4"/>
    <x v="739"/>
    <x v="0"/>
    <s v="M"/>
    <x v="652"/>
    <n v="251621949"/>
    <d v="2012-10-20T00:00:00"/>
    <n v="9381"/>
    <n v="421.89"/>
    <n v="364.69"/>
    <n v="3957750.09"/>
    <n v="3421156.89"/>
    <n v="536593.19999999995"/>
    <x v="5"/>
    <n v="9"/>
  </r>
  <r>
    <x v="1"/>
    <x v="54"/>
    <x v="7"/>
    <x v="740"/>
    <x v="1"/>
    <s v="L"/>
    <x v="653"/>
    <n v="734945714"/>
    <d v="2014-02-12T00:00:00"/>
    <n v="5624"/>
    <n v="255.28"/>
    <n v="159.41999999999999"/>
    <n v="1435694.72"/>
    <n v="896578.08"/>
    <n v="539116.64"/>
    <x v="4"/>
    <n v="12"/>
  </r>
  <r>
    <x v="3"/>
    <x v="114"/>
    <x v="8"/>
    <x v="741"/>
    <x v="1"/>
    <s v="C"/>
    <x v="654"/>
    <n v="801590669"/>
    <d v="2011-03-15T00:00:00"/>
    <n v="7347"/>
    <n v="109.28"/>
    <n v="35.840000000000003"/>
    <n v="802880.16"/>
    <n v="263316.47999999998"/>
    <n v="539563.68000000005"/>
    <x v="6"/>
    <n v="1"/>
  </r>
  <r>
    <x v="1"/>
    <x v="160"/>
    <x v="10"/>
    <x v="742"/>
    <x v="1"/>
    <s v="L"/>
    <x v="655"/>
    <n v="105390059"/>
    <d v="2016-08-25T00:00:00"/>
    <n v="6115"/>
    <n v="205.7"/>
    <n v="117.11"/>
    <n v="1257855.5"/>
    <n v="716127.65"/>
    <n v="541727.85"/>
    <x v="1"/>
    <n v="7"/>
  </r>
  <r>
    <x v="6"/>
    <x v="90"/>
    <x v="8"/>
    <x v="743"/>
    <x v="0"/>
    <s v="C"/>
    <x v="656"/>
    <n v="699368035"/>
    <d v="2010-12-07T00:00:00"/>
    <n v="7398"/>
    <n v="109.28"/>
    <n v="35.840000000000003"/>
    <n v="808453.44"/>
    <n v="265144.32000000001"/>
    <n v="543309.12"/>
    <x v="2"/>
    <n v="10"/>
  </r>
  <r>
    <x v="3"/>
    <x v="172"/>
    <x v="7"/>
    <x v="744"/>
    <x v="1"/>
    <s v="C"/>
    <x v="657"/>
    <n v="482649838"/>
    <d v="2014-11-13T00:00:00"/>
    <n v="5668"/>
    <n v="255.28"/>
    <n v="159.41999999999999"/>
    <n v="1446927.04"/>
    <n v="903592.56"/>
    <n v="543334.48"/>
    <x v="3"/>
    <n v="10"/>
  </r>
  <r>
    <x v="1"/>
    <x v="16"/>
    <x v="9"/>
    <x v="745"/>
    <x v="0"/>
    <s v="M"/>
    <x v="387"/>
    <n v="461408460"/>
    <d v="2016-03-15T00:00:00"/>
    <n v="9872"/>
    <n v="152.58000000000001"/>
    <n v="97.44"/>
    <n v="1506269.76"/>
    <n v="961927.68000000005"/>
    <n v="544342.07999999996"/>
    <x v="1"/>
    <n v="3"/>
  </r>
  <r>
    <x v="6"/>
    <x v="52"/>
    <x v="8"/>
    <x v="746"/>
    <x v="1"/>
    <s v="L"/>
    <x v="658"/>
    <n v="851299941"/>
    <d v="2011-02-01T00:00:00"/>
    <n v="7425"/>
    <n v="109.28"/>
    <n v="35.840000000000003"/>
    <n v="811404"/>
    <n v="266112"/>
    <n v="545292"/>
    <x v="6"/>
    <n v="1"/>
  </r>
  <r>
    <x v="6"/>
    <x v="52"/>
    <x v="7"/>
    <x v="747"/>
    <x v="0"/>
    <s v="H"/>
    <x v="659"/>
    <n v="313044536"/>
    <d v="2011-04-14T00:00:00"/>
    <n v="5689"/>
    <n v="255.28"/>
    <n v="159.41999999999999"/>
    <n v="1452287.92"/>
    <n v="906940.38"/>
    <n v="545347.54"/>
    <x v="6"/>
    <n v="3"/>
  </r>
  <r>
    <x v="4"/>
    <x v="177"/>
    <x v="4"/>
    <x v="748"/>
    <x v="1"/>
    <s v="L"/>
    <x v="660"/>
    <n v="479216182"/>
    <d v="2011-04-26T00:00:00"/>
    <n v="9572"/>
    <n v="421.89"/>
    <n v="364.69"/>
    <n v="4038331.08"/>
    <n v="3490812.68"/>
    <n v="547518.4"/>
    <x v="6"/>
    <n v="4"/>
  </r>
  <r>
    <x v="3"/>
    <x v="78"/>
    <x v="4"/>
    <x v="749"/>
    <x v="0"/>
    <s v="H"/>
    <x v="661"/>
    <n v="613542068"/>
    <d v="2016-08-11T00:00:00"/>
    <n v="9587"/>
    <n v="421.89"/>
    <n v="364.69"/>
    <n v="4044659.43"/>
    <n v="3496283.03"/>
    <n v="548376.4"/>
    <x v="1"/>
    <n v="8"/>
  </r>
  <r>
    <x v="0"/>
    <x v="91"/>
    <x v="9"/>
    <x v="750"/>
    <x v="0"/>
    <s v="C"/>
    <x v="662"/>
    <n v="547748982"/>
    <d v="2013-10-14T00:00:00"/>
    <n v="9951"/>
    <n v="152.58000000000001"/>
    <n v="97.44"/>
    <n v="1518323.58"/>
    <n v="969625.44"/>
    <n v="548698.14"/>
    <x v="4"/>
    <n v="9"/>
  </r>
  <r>
    <x v="3"/>
    <x v="28"/>
    <x v="8"/>
    <x v="751"/>
    <x v="1"/>
    <s v="C"/>
    <x v="663"/>
    <n v="914391076"/>
    <d v="2016-08-04T00:00:00"/>
    <n v="7494"/>
    <n v="109.28"/>
    <n v="35.840000000000003"/>
    <n v="818944.32"/>
    <n v="268584.96000000002"/>
    <n v="550359.36"/>
    <x v="1"/>
    <n v="6"/>
  </r>
  <r>
    <x v="5"/>
    <x v="67"/>
    <x v="4"/>
    <x v="752"/>
    <x v="0"/>
    <s v="M"/>
    <x v="664"/>
    <n v="355602824"/>
    <d v="2012-09-15T00:00:00"/>
    <n v="9633"/>
    <n v="421.89"/>
    <n v="364.69"/>
    <n v="4064066.37"/>
    <n v="3513058.77"/>
    <n v="551007.6"/>
    <x v="5"/>
    <n v="8"/>
  </r>
  <r>
    <x v="6"/>
    <x v="90"/>
    <x v="7"/>
    <x v="753"/>
    <x v="0"/>
    <s v="C"/>
    <x v="665"/>
    <n v="984673964"/>
    <d v="2015-03-05T00:00:00"/>
    <n v="5763"/>
    <n v="255.28"/>
    <n v="159.41999999999999"/>
    <n v="1471178.64"/>
    <n v="918737.46"/>
    <n v="552441.18000000005"/>
    <x v="0"/>
    <n v="2"/>
  </r>
  <r>
    <x v="1"/>
    <x v="38"/>
    <x v="7"/>
    <x v="754"/>
    <x v="1"/>
    <s v="M"/>
    <x v="360"/>
    <n v="123670709"/>
    <d v="2016-02-01T00:00:00"/>
    <n v="5766"/>
    <n v="255.28"/>
    <n v="159.41999999999999"/>
    <n v="1471944.48"/>
    <n v="919215.72"/>
    <n v="552728.76"/>
    <x v="1"/>
    <n v="1"/>
  </r>
  <r>
    <x v="3"/>
    <x v="6"/>
    <x v="10"/>
    <x v="755"/>
    <x v="1"/>
    <s v="L"/>
    <x v="666"/>
    <n v="221975171"/>
    <d v="2010-05-17T00:00:00"/>
    <n v="6241"/>
    <n v="205.7"/>
    <n v="117.11"/>
    <n v="1283773.7"/>
    <n v="730883.51"/>
    <n v="552890.18999999994"/>
    <x v="2"/>
    <n v="4"/>
  </r>
  <r>
    <x v="0"/>
    <x v="131"/>
    <x v="5"/>
    <x v="756"/>
    <x v="1"/>
    <s v="L"/>
    <x v="176"/>
    <n v="529970014"/>
    <d v="2013-01-03T00:00:00"/>
    <n v="8759"/>
    <n v="154.06"/>
    <n v="90.93"/>
    <n v="1349411.54"/>
    <n v="796455.87"/>
    <n v="552955.67000000004"/>
    <x v="5"/>
    <n v="12"/>
  </r>
  <r>
    <x v="0"/>
    <x v="31"/>
    <x v="11"/>
    <x v="757"/>
    <x v="1"/>
    <s v="C"/>
    <x v="667"/>
    <n v="724799668"/>
    <d v="2016-05-27T00:00:00"/>
    <n v="3183"/>
    <n v="437.2"/>
    <n v="263.33"/>
    <n v="1391607.6"/>
    <n v="838179.39"/>
    <n v="553428.21"/>
    <x v="1"/>
    <n v="5"/>
  </r>
  <r>
    <x v="0"/>
    <x v="77"/>
    <x v="6"/>
    <x v="758"/>
    <x v="0"/>
    <s v="C"/>
    <x v="668"/>
    <n v="141812741"/>
    <d v="2017-01-24T00:00:00"/>
    <n v="4396"/>
    <n v="651.21"/>
    <n v="524.96"/>
    <n v="2862719.16"/>
    <n v="2307724.16"/>
    <n v="554995"/>
    <x v="7"/>
    <n v="1"/>
  </r>
  <r>
    <x v="3"/>
    <x v="6"/>
    <x v="10"/>
    <x v="759"/>
    <x v="1"/>
    <s v="H"/>
    <x v="669"/>
    <n v="263506495"/>
    <d v="2015-12-14T00:00:00"/>
    <n v="6283"/>
    <n v="205.7"/>
    <n v="117.11"/>
    <n v="1292413.1000000001"/>
    <n v="735802.13"/>
    <n v="556610.97"/>
    <x v="0"/>
    <n v="12"/>
  </r>
  <r>
    <x v="3"/>
    <x v="15"/>
    <x v="7"/>
    <x v="760"/>
    <x v="0"/>
    <s v="M"/>
    <x v="177"/>
    <n v="635122907"/>
    <d v="2016-12-13T00:00:00"/>
    <n v="5837"/>
    <n v="255.28"/>
    <n v="159.41999999999999"/>
    <n v="1490069.36"/>
    <n v="930534.54"/>
    <n v="559534.81999999995"/>
    <x v="1"/>
    <n v="12"/>
  </r>
  <r>
    <x v="0"/>
    <x v="0"/>
    <x v="11"/>
    <x v="761"/>
    <x v="1"/>
    <s v="H"/>
    <x v="134"/>
    <n v="759504878"/>
    <d v="2011-12-08T00:00:00"/>
    <n v="3226"/>
    <n v="437.2"/>
    <n v="263.33"/>
    <n v="1410407.2"/>
    <n v="849502.58"/>
    <n v="560904.62"/>
    <x v="6"/>
    <n v="10"/>
  </r>
  <r>
    <x v="1"/>
    <x v="171"/>
    <x v="5"/>
    <x v="762"/>
    <x v="1"/>
    <s v="L"/>
    <x v="670"/>
    <n v="585931193"/>
    <d v="2012-11-21T00:00:00"/>
    <n v="8916"/>
    <n v="154.06"/>
    <n v="90.93"/>
    <n v="1373598.96"/>
    <n v="810731.88"/>
    <n v="562867.07999999996"/>
    <x v="5"/>
    <n v="10"/>
  </r>
  <r>
    <x v="0"/>
    <x v="149"/>
    <x v="7"/>
    <x v="763"/>
    <x v="1"/>
    <s v="M"/>
    <x v="671"/>
    <n v="935371100"/>
    <d v="2015-07-06T00:00:00"/>
    <n v="5949"/>
    <n v="255.28"/>
    <n v="159.41999999999999"/>
    <n v="1518660.72"/>
    <n v="948389.58"/>
    <n v="570271.14"/>
    <x v="0"/>
    <n v="6"/>
  </r>
  <r>
    <x v="5"/>
    <x v="166"/>
    <x v="4"/>
    <x v="764"/>
    <x v="0"/>
    <s v="H"/>
    <x v="672"/>
    <n v="969616687"/>
    <d v="2013-06-28T00:00:00"/>
    <n v="9980"/>
    <n v="421.89"/>
    <n v="364.69"/>
    <n v="4210462.2"/>
    <n v="3639606.2"/>
    <n v="570856"/>
    <x v="4"/>
    <n v="6"/>
  </r>
  <r>
    <x v="1"/>
    <x v="142"/>
    <x v="11"/>
    <x v="765"/>
    <x v="0"/>
    <s v="L"/>
    <x v="673"/>
    <n v="849630105"/>
    <d v="2012-11-09T00:00:00"/>
    <n v="3284"/>
    <n v="437.2"/>
    <n v="263.33"/>
    <n v="1435764.8"/>
    <n v="864775.72"/>
    <n v="570989.07999999996"/>
    <x v="5"/>
    <n v="10"/>
  </r>
  <r>
    <x v="4"/>
    <x v="128"/>
    <x v="11"/>
    <x v="766"/>
    <x v="0"/>
    <s v="L"/>
    <x v="471"/>
    <n v="866053378"/>
    <d v="2017-06-22T00:00:00"/>
    <n v="3295"/>
    <n v="437.2"/>
    <n v="263.33"/>
    <n v="1440574"/>
    <n v="867672.35"/>
    <n v="572901.65"/>
    <x v="7"/>
    <n v="5"/>
  </r>
  <r>
    <x v="1"/>
    <x v="167"/>
    <x v="5"/>
    <x v="767"/>
    <x v="1"/>
    <s v="C"/>
    <x v="674"/>
    <n v="170214545"/>
    <d v="2016-08-19T00:00:00"/>
    <n v="9121"/>
    <n v="154.06"/>
    <n v="90.93"/>
    <n v="1405181.26"/>
    <n v="829372.53"/>
    <n v="575808.73"/>
    <x v="1"/>
    <n v="8"/>
  </r>
  <r>
    <x v="0"/>
    <x v="116"/>
    <x v="7"/>
    <x v="768"/>
    <x v="1"/>
    <s v="L"/>
    <x v="675"/>
    <n v="370222795"/>
    <d v="2016-06-11T00:00:00"/>
    <n v="6007"/>
    <n v="255.28"/>
    <n v="159.41999999999999"/>
    <n v="1533466.96"/>
    <n v="957635.94"/>
    <n v="575831.02"/>
    <x v="1"/>
    <n v="5"/>
  </r>
  <r>
    <x v="0"/>
    <x v="53"/>
    <x v="7"/>
    <x v="769"/>
    <x v="1"/>
    <s v="M"/>
    <x v="676"/>
    <n v="479880082"/>
    <d v="2014-05-23T00:00:00"/>
    <n v="6035"/>
    <n v="255.28"/>
    <n v="159.41999999999999"/>
    <n v="1540614.8"/>
    <n v="962099.7"/>
    <n v="578515.1"/>
    <x v="3"/>
    <n v="5"/>
  </r>
  <r>
    <x v="1"/>
    <x v="101"/>
    <x v="8"/>
    <x v="770"/>
    <x v="1"/>
    <s v="L"/>
    <x v="677"/>
    <n v="584204280"/>
    <d v="2013-01-01T00:00:00"/>
    <n v="7884"/>
    <n v="109.28"/>
    <n v="35.840000000000003"/>
    <n v="861563.52"/>
    <n v="282562.56"/>
    <n v="579000.96"/>
    <x v="5"/>
    <n v="11"/>
  </r>
  <r>
    <x v="0"/>
    <x v="71"/>
    <x v="10"/>
    <x v="771"/>
    <x v="0"/>
    <s v="H"/>
    <x v="678"/>
    <n v="594540441"/>
    <d v="2012-07-30T00:00:00"/>
    <n v="6583"/>
    <n v="205.7"/>
    <n v="117.11"/>
    <n v="1354123.1"/>
    <n v="770935.13"/>
    <n v="583187.97"/>
    <x v="5"/>
    <n v="6"/>
  </r>
  <r>
    <x v="1"/>
    <x v="12"/>
    <x v="5"/>
    <x v="772"/>
    <x v="0"/>
    <s v="M"/>
    <x v="679"/>
    <n v="241281497"/>
    <d v="2014-03-03T00:00:00"/>
    <n v="9412"/>
    <n v="154.06"/>
    <n v="90.93"/>
    <n v="1450012.72"/>
    <n v="855833.16"/>
    <n v="594179.56000000006"/>
    <x v="3"/>
    <n v="2"/>
  </r>
  <r>
    <x v="5"/>
    <x v="45"/>
    <x v="10"/>
    <x v="773"/>
    <x v="1"/>
    <s v="C"/>
    <x v="680"/>
    <n v="935644042"/>
    <d v="2013-05-15T00:00:00"/>
    <n v="6719"/>
    <n v="205.7"/>
    <n v="117.11"/>
    <n v="1382098.3"/>
    <n v="786862.09"/>
    <n v="595236.21"/>
    <x v="4"/>
    <n v="3"/>
  </r>
  <r>
    <x v="0"/>
    <x v="141"/>
    <x v="10"/>
    <x v="774"/>
    <x v="0"/>
    <s v="C"/>
    <x v="681"/>
    <n v="622791612"/>
    <d v="2013-05-31T00:00:00"/>
    <n v="6733"/>
    <n v="205.7"/>
    <n v="117.11"/>
    <n v="1384978.1"/>
    <n v="788501.63"/>
    <n v="596476.47"/>
    <x v="4"/>
    <n v="5"/>
  </r>
  <r>
    <x v="1"/>
    <x v="66"/>
    <x v="6"/>
    <x v="775"/>
    <x v="1"/>
    <s v="C"/>
    <x v="682"/>
    <n v="328856265"/>
    <d v="2013-02-12T00:00:00"/>
    <n v="4732"/>
    <n v="651.21"/>
    <n v="524.96"/>
    <n v="3081525.72"/>
    <n v="2484110.7200000002"/>
    <n v="597415"/>
    <x v="4"/>
    <n v="2"/>
  </r>
  <r>
    <x v="1"/>
    <x v="27"/>
    <x v="7"/>
    <x v="776"/>
    <x v="1"/>
    <s v="C"/>
    <x v="683"/>
    <n v="473527753"/>
    <d v="2012-12-29T00:00:00"/>
    <n v="6240"/>
    <n v="255.28"/>
    <n v="159.41999999999999"/>
    <n v="1592947.2"/>
    <n v="994780.8"/>
    <n v="598166.4"/>
    <x v="5"/>
    <n v="11"/>
  </r>
  <r>
    <x v="3"/>
    <x v="133"/>
    <x v="5"/>
    <x v="777"/>
    <x v="1"/>
    <s v="C"/>
    <x v="684"/>
    <n v="524363124"/>
    <d v="2011-06-28T00:00:00"/>
    <n v="9556"/>
    <n v="154.06"/>
    <n v="90.93"/>
    <n v="1472197.36"/>
    <n v="868927.08"/>
    <n v="603270.28"/>
    <x v="6"/>
    <n v="5"/>
  </r>
  <r>
    <x v="4"/>
    <x v="130"/>
    <x v="3"/>
    <x v="778"/>
    <x v="0"/>
    <s v="L"/>
    <x v="685"/>
    <n v="576654183"/>
    <d v="2013-02-03T00:00:00"/>
    <n v="3642"/>
    <n v="668.27"/>
    <n v="502.54"/>
    <n v="2433839.34"/>
    <n v="1830250.68"/>
    <n v="603588.66"/>
    <x v="4"/>
    <n v="2"/>
  </r>
  <r>
    <x v="1"/>
    <x v="160"/>
    <x v="8"/>
    <x v="779"/>
    <x v="1"/>
    <s v="H"/>
    <x v="686"/>
    <n v="706399714"/>
    <d v="2010-07-19T00:00:00"/>
    <n v="8228"/>
    <n v="109.28"/>
    <n v="35.840000000000003"/>
    <n v="899155.84"/>
    <n v="294891.52000000002"/>
    <n v="604264.31999999995"/>
    <x v="2"/>
    <n v="6"/>
  </r>
  <r>
    <x v="3"/>
    <x v="23"/>
    <x v="7"/>
    <x v="780"/>
    <x v="1"/>
    <s v="M"/>
    <x v="454"/>
    <n v="218629920"/>
    <d v="2015-10-20T00:00:00"/>
    <n v="6307"/>
    <n v="255.28"/>
    <n v="159.41999999999999"/>
    <n v="1610050.96"/>
    <n v="1005461.94"/>
    <n v="604589.02"/>
    <x v="0"/>
    <n v="9"/>
  </r>
  <r>
    <x v="4"/>
    <x v="130"/>
    <x v="10"/>
    <x v="781"/>
    <x v="0"/>
    <s v="L"/>
    <x v="687"/>
    <n v="925405299"/>
    <d v="2015-05-01T00:00:00"/>
    <n v="6847"/>
    <n v="205.7"/>
    <n v="117.11"/>
    <n v="1408427.9"/>
    <n v="801852.17"/>
    <n v="606575.73"/>
    <x v="0"/>
    <n v="3"/>
  </r>
  <r>
    <x v="0"/>
    <x v="117"/>
    <x v="7"/>
    <x v="782"/>
    <x v="0"/>
    <s v="L"/>
    <x v="688"/>
    <n v="817740142"/>
    <d v="2013-08-19T00:00:00"/>
    <n v="6335"/>
    <n v="255.28"/>
    <n v="159.41999999999999"/>
    <n v="1617198.8"/>
    <n v="1009925.7"/>
    <n v="607273.1"/>
    <x v="4"/>
    <n v="8"/>
  </r>
  <r>
    <x v="3"/>
    <x v="114"/>
    <x v="7"/>
    <x v="783"/>
    <x v="1"/>
    <s v="L"/>
    <x v="689"/>
    <n v="236911857"/>
    <d v="2014-02-25T00:00:00"/>
    <n v="6338"/>
    <n v="255.28"/>
    <n v="159.41999999999999"/>
    <n v="1617964.64"/>
    <n v="1010403.96"/>
    <n v="607560.68000000005"/>
    <x v="3"/>
    <n v="1"/>
  </r>
  <r>
    <x v="5"/>
    <x v="47"/>
    <x v="5"/>
    <x v="784"/>
    <x v="1"/>
    <s v="L"/>
    <x v="426"/>
    <n v="366653096"/>
    <d v="2012-05-31T00:00:00"/>
    <n v="9654"/>
    <n v="154.06"/>
    <n v="90.93"/>
    <n v="1487295.24"/>
    <n v="877838.22"/>
    <n v="609457.02"/>
    <x v="5"/>
    <n v="5"/>
  </r>
  <r>
    <x v="2"/>
    <x v="106"/>
    <x v="11"/>
    <x v="785"/>
    <x v="0"/>
    <s v="H"/>
    <x v="690"/>
    <n v="107172334"/>
    <d v="2016-12-23T00:00:00"/>
    <n v="3530"/>
    <n v="437.2"/>
    <n v="263.33"/>
    <n v="1543316"/>
    <n v="929554.9"/>
    <n v="613761.1"/>
    <x v="1"/>
    <n v="11"/>
  </r>
  <r>
    <x v="2"/>
    <x v="59"/>
    <x v="11"/>
    <x v="786"/>
    <x v="0"/>
    <s v="M"/>
    <x v="691"/>
    <n v="873522365"/>
    <d v="2015-01-13T00:00:00"/>
    <n v="3534"/>
    <n v="437.2"/>
    <n v="263.33"/>
    <n v="1545064.8"/>
    <n v="930608.22"/>
    <n v="614456.57999999996"/>
    <x v="3"/>
    <n v="12"/>
  </r>
  <r>
    <x v="1"/>
    <x v="119"/>
    <x v="10"/>
    <x v="787"/>
    <x v="0"/>
    <s v="M"/>
    <x v="320"/>
    <n v="133812463"/>
    <d v="2014-08-09T00:00:00"/>
    <n v="6936"/>
    <n v="205.7"/>
    <n v="117.11"/>
    <n v="1426735.2"/>
    <n v="812274.96"/>
    <n v="614460.24"/>
    <x v="3"/>
    <n v="7"/>
  </r>
  <r>
    <x v="4"/>
    <x v="123"/>
    <x v="7"/>
    <x v="788"/>
    <x v="1"/>
    <s v="M"/>
    <x v="692"/>
    <n v="375630986"/>
    <d v="2010-06-02T00:00:00"/>
    <n v="6411"/>
    <n v="255.28"/>
    <n v="159.41999999999999"/>
    <n v="1636600.08"/>
    <n v="1022041.62"/>
    <n v="614558.46"/>
    <x v="2"/>
    <n v="4"/>
  </r>
  <r>
    <x v="0"/>
    <x v="131"/>
    <x v="8"/>
    <x v="789"/>
    <x v="0"/>
    <s v="C"/>
    <x v="326"/>
    <n v="284870612"/>
    <d v="2015-10-07T00:00:00"/>
    <n v="8399"/>
    <n v="109.28"/>
    <n v="35.840000000000003"/>
    <n v="917842.72"/>
    <n v="301020.15999999997"/>
    <n v="616822.56000000006"/>
    <x v="0"/>
    <n v="9"/>
  </r>
  <r>
    <x v="1"/>
    <x v="7"/>
    <x v="6"/>
    <x v="790"/>
    <x v="1"/>
    <s v="M"/>
    <x v="693"/>
    <n v="132082116"/>
    <d v="2012-07-22T00:00:00"/>
    <n v="4888"/>
    <n v="651.21"/>
    <n v="524.96"/>
    <n v="3183114.48"/>
    <n v="2566004.48"/>
    <n v="617110"/>
    <x v="5"/>
    <n v="6"/>
  </r>
  <r>
    <x v="2"/>
    <x v="35"/>
    <x v="6"/>
    <x v="791"/>
    <x v="1"/>
    <s v="H"/>
    <x v="558"/>
    <n v="606970441"/>
    <d v="2016-09-16T00:00:00"/>
    <n v="4897"/>
    <n v="651.21"/>
    <n v="524.96"/>
    <n v="3188975.37"/>
    <n v="2570729.12"/>
    <n v="618246.25"/>
    <x v="1"/>
    <n v="8"/>
  </r>
  <r>
    <x v="1"/>
    <x v="160"/>
    <x v="5"/>
    <x v="792"/>
    <x v="0"/>
    <s v="M"/>
    <x v="169"/>
    <n v="641489398"/>
    <d v="2014-07-28T00:00:00"/>
    <n v="9823"/>
    <n v="154.06"/>
    <n v="90.93"/>
    <n v="1513331.38"/>
    <n v="893205.39"/>
    <n v="620125.99"/>
    <x v="3"/>
    <n v="7"/>
  </r>
  <r>
    <x v="3"/>
    <x v="115"/>
    <x v="10"/>
    <x v="793"/>
    <x v="0"/>
    <s v="C"/>
    <x v="227"/>
    <n v="180412948"/>
    <d v="2014-08-24T00:00:00"/>
    <n v="7055"/>
    <n v="205.7"/>
    <n v="117.11"/>
    <n v="1451213.5"/>
    <n v="826211.05"/>
    <n v="625002.44999999995"/>
    <x v="3"/>
    <n v="8"/>
  </r>
  <r>
    <x v="0"/>
    <x v="10"/>
    <x v="11"/>
    <x v="794"/>
    <x v="1"/>
    <s v="L"/>
    <x v="460"/>
    <n v="506365287"/>
    <d v="2014-05-16T00:00:00"/>
    <n v="3596"/>
    <n v="437.2"/>
    <n v="263.33"/>
    <n v="1572171.2"/>
    <n v="946934.68"/>
    <n v="625236.52"/>
    <x v="3"/>
    <n v="4"/>
  </r>
  <r>
    <x v="3"/>
    <x v="172"/>
    <x v="10"/>
    <x v="795"/>
    <x v="0"/>
    <s v="H"/>
    <x v="694"/>
    <n v="266820847"/>
    <d v="2012-12-10T00:00:00"/>
    <n v="7073"/>
    <n v="205.7"/>
    <n v="117.11"/>
    <n v="1454916.1"/>
    <n v="828319.03"/>
    <n v="626597.06999999995"/>
    <x v="5"/>
    <n v="11"/>
  </r>
  <r>
    <x v="3"/>
    <x v="34"/>
    <x v="10"/>
    <x v="796"/>
    <x v="1"/>
    <s v="M"/>
    <x v="695"/>
    <n v="410067975"/>
    <d v="2016-11-20T00:00:00"/>
    <n v="7081"/>
    <n v="205.7"/>
    <n v="117.11"/>
    <n v="1456561.7"/>
    <n v="829255.91"/>
    <n v="627305.79"/>
    <x v="1"/>
    <n v="10"/>
  </r>
  <r>
    <x v="1"/>
    <x v="12"/>
    <x v="10"/>
    <x v="797"/>
    <x v="1"/>
    <s v="M"/>
    <x v="560"/>
    <n v="860287702"/>
    <d v="2013-09-11T00:00:00"/>
    <n v="7103"/>
    <n v="205.7"/>
    <n v="117.11"/>
    <n v="1461087.1"/>
    <n v="831832.33"/>
    <n v="629254.77"/>
    <x v="4"/>
    <n v="8"/>
  </r>
  <r>
    <x v="1"/>
    <x v="62"/>
    <x v="8"/>
    <x v="798"/>
    <x v="0"/>
    <s v="M"/>
    <x v="696"/>
    <n v="262770926"/>
    <d v="2013-02-08T00:00:00"/>
    <n v="8611"/>
    <n v="109.28"/>
    <n v="35.840000000000003"/>
    <n v="941010.08"/>
    <n v="308618.23999999999"/>
    <n v="632391.84"/>
    <x v="4"/>
    <n v="1"/>
  </r>
  <r>
    <x v="1"/>
    <x v="125"/>
    <x v="10"/>
    <x v="799"/>
    <x v="0"/>
    <s v="M"/>
    <x v="588"/>
    <n v="517799222"/>
    <d v="2012-10-23T00:00:00"/>
    <n v="7151"/>
    <n v="205.7"/>
    <n v="117.11"/>
    <n v="1470960.7"/>
    <n v="837453.61"/>
    <n v="633507.09"/>
    <x v="5"/>
    <n v="9"/>
  </r>
  <r>
    <x v="4"/>
    <x v="135"/>
    <x v="7"/>
    <x v="800"/>
    <x v="1"/>
    <s v="C"/>
    <x v="697"/>
    <n v="300476777"/>
    <d v="2013-02-28T00:00:00"/>
    <n v="6610"/>
    <n v="255.28"/>
    <n v="159.41999999999999"/>
    <n v="1687400.8"/>
    <n v="1053766.2"/>
    <n v="633634.6"/>
    <x v="4"/>
    <n v="1"/>
  </r>
  <r>
    <x v="1"/>
    <x v="157"/>
    <x v="3"/>
    <x v="801"/>
    <x v="0"/>
    <s v="C"/>
    <x v="698"/>
    <n v="128090989"/>
    <d v="2015-04-27T00:00:00"/>
    <n v="3825"/>
    <n v="668.27"/>
    <n v="502.54"/>
    <n v="2556132.75"/>
    <n v="1922215.5"/>
    <n v="633917.25"/>
    <x v="0"/>
    <n v="4"/>
  </r>
  <r>
    <x v="0"/>
    <x v="24"/>
    <x v="8"/>
    <x v="802"/>
    <x v="0"/>
    <s v="C"/>
    <x v="699"/>
    <n v="980459678"/>
    <d v="2015-02-09T00:00:00"/>
    <n v="8661"/>
    <n v="109.28"/>
    <n v="35.840000000000003"/>
    <n v="946474.08"/>
    <n v="310410.23999999999"/>
    <n v="636063.84"/>
    <x v="0"/>
    <n v="1"/>
  </r>
  <r>
    <x v="0"/>
    <x v="126"/>
    <x v="11"/>
    <x v="803"/>
    <x v="0"/>
    <s v="L"/>
    <x v="700"/>
    <n v="650727784"/>
    <d v="2015-06-06T00:00:00"/>
    <n v="3667"/>
    <n v="437.2"/>
    <n v="263.33"/>
    <n v="1603212.4"/>
    <n v="965631.11"/>
    <n v="637581.29"/>
    <x v="0"/>
    <n v="4"/>
  </r>
  <r>
    <x v="5"/>
    <x v="45"/>
    <x v="11"/>
    <x v="804"/>
    <x v="1"/>
    <s v="H"/>
    <x v="701"/>
    <n v="991831386"/>
    <d v="2016-01-29T00:00:00"/>
    <n v="3803"/>
    <n v="437.2"/>
    <n v="263.33"/>
    <n v="1662671.6"/>
    <n v="1001443.99"/>
    <n v="661227.61"/>
    <x v="1"/>
    <n v="1"/>
  </r>
  <r>
    <x v="0"/>
    <x v="141"/>
    <x v="6"/>
    <x v="805"/>
    <x v="1"/>
    <s v="M"/>
    <x v="531"/>
    <n v="812295901"/>
    <d v="2011-02-13T00:00:00"/>
    <n v="5263"/>
    <n v="651.21"/>
    <n v="524.96"/>
    <n v="3427318.23"/>
    <n v="2762864.48"/>
    <n v="664453.75"/>
    <x v="6"/>
    <n v="1"/>
  </r>
  <r>
    <x v="1"/>
    <x v="27"/>
    <x v="3"/>
    <x v="806"/>
    <x v="0"/>
    <s v="H"/>
    <x v="702"/>
    <n v="606055057"/>
    <d v="2011-01-23T00:00:00"/>
    <n v="4014"/>
    <n v="668.27"/>
    <n v="502.54"/>
    <n v="2682435.7799999998"/>
    <n v="2017195.56"/>
    <n v="665240.22"/>
    <x v="2"/>
    <n v="12"/>
  </r>
  <r>
    <x v="3"/>
    <x v="69"/>
    <x v="8"/>
    <x v="807"/>
    <x v="1"/>
    <s v="M"/>
    <x v="267"/>
    <n v="812984693"/>
    <d v="2011-08-22T00:00:00"/>
    <n v="9092"/>
    <n v="109.28"/>
    <n v="35.840000000000003"/>
    <n v="993573.76"/>
    <n v="325857.28000000003"/>
    <n v="667716.48"/>
    <x v="6"/>
    <n v="8"/>
  </r>
  <r>
    <x v="1"/>
    <x v="164"/>
    <x v="8"/>
    <x v="808"/>
    <x v="0"/>
    <s v="C"/>
    <x v="703"/>
    <n v="680517470"/>
    <d v="2015-03-25T00:00:00"/>
    <n v="9097"/>
    <n v="109.28"/>
    <n v="35.840000000000003"/>
    <n v="994120.16"/>
    <n v="326036.47999999998"/>
    <n v="668083.68000000005"/>
    <x v="0"/>
    <n v="3"/>
  </r>
  <r>
    <x v="1"/>
    <x v="111"/>
    <x v="10"/>
    <x v="809"/>
    <x v="1"/>
    <s v="L"/>
    <x v="126"/>
    <n v="713696610"/>
    <d v="2014-03-28T00:00:00"/>
    <n v="7542"/>
    <n v="205.7"/>
    <n v="117.11"/>
    <n v="1551389.4"/>
    <n v="883243.62"/>
    <n v="668145.78"/>
    <x v="3"/>
    <n v="2"/>
  </r>
  <r>
    <x v="0"/>
    <x v="43"/>
    <x v="7"/>
    <x v="810"/>
    <x v="1"/>
    <s v="L"/>
    <x v="704"/>
    <n v="373335015"/>
    <d v="2011-02-28T00:00:00"/>
    <n v="6982"/>
    <n v="255.28"/>
    <n v="159.41999999999999"/>
    <n v="1782364.96"/>
    <n v="1113070.44"/>
    <n v="669294.52"/>
    <x v="6"/>
    <n v="1"/>
  </r>
  <r>
    <x v="0"/>
    <x v="39"/>
    <x v="7"/>
    <x v="811"/>
    <x v="1"/>
    <s v="H"/>
    <x v="705"/>
    <n v="445178306"/>
    <d v="2013-09-22T00:00:00"/>
    <n v="7008"/>
    <n v="255.28"/>
    <n v="159.41999999999999"/>
    <n v="1789002.24"/>
    <n v="1117215.3600000001"/>
    <n v="671786.88"/>
    <x v="4"/>
    <n v="8"/>
  </r>
  <r>
    <x v="0"/>
    <x v="153"/>
    <x v="3"/>
    <x v="812"/>
    <x v="0"/>
    <s v="M"/>
    <x v="706"/>
    <n v="850038230"/>
    <d v="2014-04-21T00:00:00"/>
    <n v="4057"/>
    <n v="668.27"/>
    <n v="502.54"/>
    <n v="2711171.39"/>
    <n v="2038804.78"/>
    <n v="672366.61"/>
    <x v="3"/>
    <n v="4"/>
  </r>
  <r>
    <x v="0"/>
    <x v="24"/>
    <x v="7"/>
    <x v="813"/>
    <x v="1"/>
    <s v="L"/>
    <x v="707"/>
    <n v="585823476"/>
    <d v="2012-01-06T00:00:00"/>
    <n v="7040"/>
    <n v="255.28"/>
    <n v="159.41999999999999"/>
    <n v="1797171.2"/>
    <n v="1122316.8"/>
    <n v="674854.40000000002"/>
    <x v="6"/>
    <n v="12"/>
  </r>
  <r>
    <x v="1"/>
    <x v="2"/>
    <x v="10"/>
    <x v="814"/>
    <x v="1"/>
    <s v="L"/>
    <x v="708"/>
    <n v="977313554"/>
    <d v="2015-03-29T00:00:00"/>
    <n v="7653"/>
    <n v="205.7"/>
    <n v="117.11"/>
    <n v="1574222.1"/>
    <n v="896242.83"/>
    <n v="677979.27"/>
    <x v="0"/>
    <n v="2"/>
  </r>
  <r>
    <x v="4"/>
    <x v="130"/>
    <x v="8"/>
    <x v="815"/>
    <x v="0"/>
    <s v="L"/>
    <x v="709"/>
    <n v="985665738"/>
    <d v="2014-05-19T00:00:00"/>
    <n v="9250"/>
    <n v="109.28"/>
    <n v="35.840000000000003"/>
    <n v="1010840"/>
    <n v="331520"/>
    <n v="679320"/>
    <x v="3"/>
    <n v="4"/>
  </r>
  <r>
    <x v="0"/>
    <x v="116"/>
    <x v="7"/>
    <x v="816"/>
    <x v="0"/>
    <s v="H"/>
    <x v="710"/>
    <n v="444604098"/>
    <d v="2010-10-31T00:00:00"/>
    <n v="7088"/>
    <n v="255.28"/>
    <n v="159.41999999999999"/>
    <n v="1809424.64"/>
    <n v="1129968.96"/>
    <n v="679455.68"/>
    <x v="2"/>
    <n v="10"/>
  </r>
  <r>
    <x v="2"/>
    <x v="59"/>
    <x v="6"/>
    <x v="817"/>
    <x v="1"/>
    <s v="C"/>
    <x v="711"/>
    <n v="560608565"/>
    <d v="2014-08-24T00:00:00"/>
    <n v="5387"/>
    <n v="651.21"/>
    <n v="524.96"/>
    <n v="3508068.27"/>
    <n v="2827959.52"/>
    <n v="680108.75"/>
    <x v="3"/>
    <n v="7"/>
  </r>
  <r>
    <x v="1"/>
    <x v="38"/>
    <x v="7"/>
    <x v="818"/>
    <x v="1"/>
    <s v="H"/>
    <x v="712"/>
    <n v="298856723"/>
    <d v="2017-04-03T00:00:00"/>
    <n v="7200"/>
    <n v="255.28"/>
    <n v="159.41999999999999"/>
    <n v="1838016"/>
    <n v="1147824"/>
    <n v="690192"/>
    <x v="7"/>
    <n v="3"/>
  </r>
  <r>
    <x v="3"/>
    <x v="56"/>
    <x v="6"/>
    <x v="819"/>
    <x v="0"/>
    <s v="L"/>
    <x v="713"/>
    <n v="554154527"/>
    <d v="2012-05-15T00:00:00"/>
    <n v="5494"/>
    <n v="651.21"/>
    <n v="524.96"/>
    <n v="3577747.74"/>
    <n v="2884130.24"/>
    <n v="693617.5"/>
    <x v="5"/>
    <n v="5"/>
  </r>
  <r>
    <x v="1"/>
    <x v="125"/>
    <x v="6"/>
    <x v="820"/>
    <x v="0"/>
    <s v="L"/>
    <x v="714"/>
    <n v="901712167"/>
    <d v="2015-04-17T00:00:00"/>
    <n v="5523"/>
    <n v="651.21"/>
    <n v="524.96"/>
    <n v="3596632.83"/>
    <n v="2899354.08"/>
    <n v="697278.75"/>
    <x v="0"/>
    <n v="4"/>
  </r>
  <r>
    <x v="1"/>
    <x v="38"/>
    <x v="10"/>
    <x v="821"/>
    <x v="0"/>
    <s v="L"/>
    <x v="715"/>
    <n v="640942227"/>
    <d v="2012-07-04T00:00:00"/>
    <n v="7903"/>
    <n v="205.7"/>
    <n v="117.11"/>
    <n v="1625647.1"/>
    <n v="925520.33"/>
    <n v="700126.77"/>
    <x v="5"/>
    <n v="6"/>
  </r>
  <r>
    <x v="0"/>
    <x v="147"/>
    <x v="11"/>
    <x v="822"/>
    <x v="0"/>
    <s v="C"/>
    <x v="716"/>
    <n v="736967885"/>
    <d v="2011-03-12T00:00:00"/>
    <n v="4029"/>
    <n v="437.2"/>
    <n v="263.33"/>
    <n v="1761478.8"/>
    <n v="1060956.57"/>
    <n v="700522.23"/>
    <x v="6"/>
    <n v="2"/>
  </r>
  <r>
    <x v="0"/>
    <x v="8"/>
    <x v="11"/>
    <x v="823"/>
    <x v="0"/>
    <s v="C"/>
    <x v="717"/>
    <n v="277083623"/>
    <d v="2011-09-02T00:00:00"/>
    <n v="4056"/>
    <n v="437.2"/>
    <n v="263.33"/>
    <n v="1773283.2"/>
    <n v="1068066.48"/>
    <n v="705216.72"/>
    <x v="6"/>
    <n v="7"/>
  </r>
  <r>
    <x v="1"/>
    <x v="13"/>
    <x v="7"/>
    <x v="824"/>
    <x v="0"/>
    <s v="M"/>
    <x v="718"/>
    <n v="723090350"/>
    <d v="2014-11-27T00:00:00"/>
    <n v="7358"/>
    <n v="255.28"/>
    <n v="159.41999999999999"/>
    <n v="1878350.24"/>
    <n v="1173012.3600000001"/>
    <n v="705337.88"/>
    <x v="3"/>
    <n v="11"/>
  </r>
  <r>
    <x v="4"/>
    <x v="25"/>
    <x v="8"/>
    <x v="825"/>
    <x v="0"/>
    <s v="L"/>
    <x v="719"/>
    <n v="238714301"/>
    <d v="2010-09-13T00:00:00"/>
    <n v="9721"/>
    <n v="109.28"/>
    <n v="35.840000000000003"/>
    <n v="1062310.8799999999"/>
    <n v="348400.64000000001"/>
    <n v="713910.24"/>
    <x v="2"/>
    <n v="8"/>
  </r>
  <r>
    <x v="0"/>
    <x v="71"/>
    <x v="6"/>
    <x v="826"/>
    <x v="1"/>
    <s v="L"/>
    <x v="720"/>
    <n v="731972110"/>
    <d v="2010-04-15T00:00:00"/>
    <n v="5668"/>
    <n v="651.21"/>
    <n v="524.96"/>
    <n v="3691058.28"/>
    <n v="2975473.28"/>
    <n v="715585"/>
    <x v="2"/>
    <n v="2"/>
  </r>
  <r>
    <x v="2"/>
    <x v="59"/>
    <x v="3"/>
    <x v="827"/>
    <x v="1"/>
    <s v="H"/>
    <x v="721"/>
    <n v="444358193"/>
    <d v="2013-10-21T00:00:00"/>
    <n v="4319"/>
    <n v="668.27"/>
    <n v="502.54"/>
    <n v="2886258.13"/>
    <n v="2170470.2599999998"/>
    <n v="715787.87"/>
    <x v="4"/>
    <n v="10"/>
  </r>
  <r>
    <x v="1"/>
    <x v="168"/>
    <x v="7"/>
    <x v="828"/>
    <x v="1"/>
    <s v="H"/>
    <x v="722"/>
    <n v="109956681"/>
    <d v="2015-07-24T00:00:00"/>
    <n v="7480"/>
    <n v="255.28"/>
    <n v="159.41999999999999"/>
    <n v="1909494.4"/>
    <n v="1192461.6000000001"/>
    <n v="717032.8"/>
    <x v="0"/>
    <n v="7"/>
  </r>
  <r>
    <x v="3"/>
    <x v="170"/>
    <x v="6"/>
    <x v="829"/>
    <x v="1"/>
    <s v="C"/>
    <x v="723"/>
    <n v="352176463"/>
    <d v="2015-12-05T00:00:00"/>
    <n v="5696"/>
    <n v="651.21"/>
    <n v="524.96"/>
    <n v="3709292.16"/>
    <n v="2990172.1600000001"/>
    <n v="719120"/>
    <x v="0"/>
    <n v="10"/>
  </r>
  <r>
    <x v="1"/>
    <x v="21"/>
    <x v="8"/>
    <x v="830"/>
    <x v="0"/>
    <s v="H"/>
    <x v="486"/>
    <n v="958937633"/>
    <d v="2017-07-05T00:00:00"/>
    <n v="9810"/>
    <n v="109.28"/>
    <n v="35.840000000000003"/>
    <n v="1072036.8"/>
    <n v="351590.40000000002"/>
    <n v="720446.4"/>
    <x v="7"/>
    <n v="5"/>
  </r>
  <r>
    <x v="1"/>
    <x v="12"/>
    <x v="11"/>
    <x v="831"/>
    <x v="1"/>
    <s v="C"/>
    <x v="724"/>
    <n v="544485270"/>
    <d v="2016-01-05T00:00:00"/>
    <n v="4146"/>
    <n v="437.2"/>
    <n v="263.33"/>
    <n v="1812631.2"/>
    <n v="1091766.18"/>
    <n v="720865.02"/>
    <x v="0"/>
    <n v="12"/>
  </r>
  <r>
    <x v="1"/>
    <x v="37"/>
    <x v="7"/>
    <x v="832"/>
    <x v="0"/>
    <s v="H"/>
    <x v="725"/>
    <n v="830923306"/>
    <d v="2011-06-05T00:00:00"/>
    <n v="7526"/>
    <n v="255.28"/>
    <n v="159.41999999999999"/>
    <n v="1921237.28"/>
    <n v="1199794.92"/>
    <n v="721442.36"/>
    <x v="6"/>
    <n v="5"/>
  </r>
  <r>
    <x v="0"/>
    <x v="182"/>
    <x v="10"/>
    <x v="833"/>
    <x v="1"/>
    <s v="L"/>
    <x v="726"/>
    <n v="676121222"/>
    <d v="2016-09-09T00:00:00"/>
    <n v="8149"/>
    <n v="205.7"/>
    <n v="117.11"/>
    <n v="1676249.3"/>
    <n v="954329.39"/>
    <n v="721919.91"/>
    <x v="1"/>
    <n v="8"/>
  </r>
  <r>
    <x v="1"/>
    <x v="171"/>
    <x v="7"/>
    <x v="834"/>
    <x v="1"/>
    <s v="L"/>
    <x v="55"/>
    <n v="945717132"/>
    <d v="2012-02-13T00:00:00"/>
    <n v="7570"/>
    <n v="255.28"/>
    <n v="159.41999999999999"/>
    <n v="1932469.6"/>
    <n v="1206809.3999999999"/>
    <n v="725660.2"/>
    <x v="5"/>
    <n v="1"/>
  </r>
  <r>
    <x v="0"/>
    <x v="31"/>
    <x v="8"/>
    <x v="835"/>
    <x v="0"/>
    <s v="H"/>
    <x v="473"/>
    <n v="763920438"/>
    <d v="2017-07-10T00:00:00"/>
    <n v="9888"/>
    <n v="109.28"/>
    <n v="35.840000000000003"/>
    <n v="1080560.6399999999"/>
    <n v="354385.91999999998"/>
    <n v="726174.71999999997"/>
    <x v="7"/>
    <n v="6"/>
  </r>
  <r>
    <x v="0"/>
    <x v="154"/>
    <x v="6"/>
    <x v="836"/>
    <x v="0"/>
    <s v="C"/>
    <x v="679"/>
    <n v="979165780"/>
    <d v="2014-02-10T00:00:00"/>
    <n v="5768"/>
    <n v="651.21"/>
    <n v="524.96"/>
    <n v="3756179.28"/>
    <n v="3027969.28"/>
    <n v="728210"/>
    <x v="3"/>
    <n v="2"/>
  </r>
  <r>
    <x v="1"/>
    <x v="76"/>
    <x v="11"/>
    <x v="837"/>
    <x v="0"/>
    <s v="H"/>
    <x v="727"/>
    <n v="867374312"/>
    <d v="2011-08-03T00:00:00"/>
    <n v="4189"/>
    <n v="437.2"/>
    <n v="263.33"/>
    <n v="1831430.8"/>
    <n v="1103089.3700000001"/>
    <n v="728341.43"/>
    <x v="6"/>
    <n v="7"/>
  </r>
  <r>
    <x v="3"/>
    <x v="115"/>
    <x v="8"/>
    <x v="838"/>
    <x v="0"/>
    <s v="L"/>
    <x v="436"/>
    <n v="675079667"/>
    <d v="2015-01-07T00:00:00"/>
    <n v="9930"/>
    <n v="109.28"/>
    <n v="35.840000000000003"/>
    <n v="1085150.3999999999"/>
    <n v="355891.20000000001"/>
    <n v="729259.2"/>
    <x v="0"/>
    <n v="1"/>
  </r>
  <r>
    <x v="2"/>
    <x v="146"/>
    <x v="7"/>
    <x v="839"/>
    <x v="1"/>
    <s v="H"/>
    <x v="728"/>
    <n v="254927718"/>
    <d v="2011-09-07T00:00:00"/>
    <n v="7632"/>
    <n v="255.28"/>
    <n v="159.41999999999999"/>
    <n v="1948296.96"/>
    <n v="1216693.44"/>
    <n v="731603.52"/>
    <x v="6"/>
    <n v="8"/>
  </r>
  <r>
    <x v="1"/>
    <x v="159"/>
    <x v="8"/>
    <x v="840"/>
    <x v="1"/>
    <s v="L"/>
    <x v="729"/>
    <n v="867360150"/>
    <d v="2015-07-01T00:00:00"/>
    <n v="9998"/>
    <n v="109.28"/>
    <n v="35.840000000000003"/>
    <n v="1092581.44"/>
    <n v="358328.32000000001"/>
    <n v="734253.12"/>
    <x v="0"/>
    <n v="6"/>
  </r>
  <r>
    <x v="0"/>
    <x v="153"/>
    <x v="10"/>
    <x v="841"/>
    <x v="0"/>
    <s v="H"/>
    <x v="497"/>
    <n v="901180875"/>
    <d v="2010-05-26T00:00:00"/>
    <n v="8302"/>
    <n v="205.7"/>
    <n v="117.11"/>
    <n v="1707721.4"/>
    <n v="972247.22"/>
    <n v="735474.18"/>
    <x v="2"/>
    <n v="5"/>
  </r>
  <r>
    <x v="0"/>
    <x v="77"/>
    <x v="3"/>
    <x v="842"/>
    <x v="1"/>
    <s v="C"/>
    <x v="499"/>
    <n v="331457364"/>
    <d v="2014-04-23T00:00:00"/>
    <n v="4455"/>
    <n v="668.27"/>
    <n v="502.54"/>
    <n v="2977142.85"/>
    <n v="2238815.7000000002"/>
    <n v="738327.15"/>
    <x v="3"/>
    <n v="4"/>
  </r>
  <r>
    <x v="0"/>
    <x v="122"/>
    <x v="10"/>
    <x v="843"/>
    <x v="0"/>
    <s v="M"/>
    <x v="730"/>
    <n v="957276809"/>
    <d v="2011-11-04T00:00:00"/>
    <n v="8335"/>
    <n v="205.7"/>
    <n v="117.11"/>
    <n v="1714509.5"/>
    <n v="976111.85"/>
    <n v="738397.65"/>
    <x v="6"/>
    <n v="10"/>
  </r>
  <r>
    <x v="0"/>
    <x v="43"/>
    <x v="7"/>
    <x v="844"/>
    <x v="0"/>
    <s v="C"/>
    <x v="587"/>
    <n v="206435525"/>
    <d v="2017-01-27T00:00:00"/>
    <n v="7714"/>
    <n v="255.28"/>
    <n v="159.41999999999999"/>
    <n v="1969229.92"/>
    <n v="1229765.8799999999"/>
    <n v="739464.04"/>
    <x v="1"/>
    <n v="12"/>
  </r>
  <r>
    <x v="2"/>
    <x v="124"/>
    <x v="10"/>
    <x v="845"/>
    <x v="1"/>
    <s v="M"/>
    <x v="731"/>
    <n v="435146415"/>
    <d v="2011-08-12T00:00:00"/>
    <n v="8349"/>
    <n v="205.7"/>
    <n v="117.11"/>
    <n v="1717389.3"/>
    <n v="977751.39"/>
    <n v="739637.91"/>
    <x v="6"/>
    <n v="7"/>
  </r>
  <r>
    <x v="4"/>
    <x v="135"/>
    <x v="10"/>
    <x v="846"/>
    <x v="0"/>
    <s v="M"/>
    <x v="677"/>
    <n v="735968816"/>
    <d v="2012-12-06T00:00:00"/>
    <n v="8382"/>
    <n v="205.7"/>
    <n v="117.11"/>
    <n v="1724177.4"/>
    <n v="981616.02"/>
    <n v="742561.38"/>
    <x v="5"/>
    <n v="11"/>
  </r>
  <r>
    <x v="3"/>
    <x v="172"/>
    <x v="6"/>
    <x v="847"/>
    <x v="0"/>
    <s v="M"/>
    <x v="732"/>
    <n v="105558288"/>
    <d v="2013-08-19T00:00:00"/>
    <n v="5898"/>
    <n v="651.21"/>
    <n v="524.96"/>
    <n v="3840836.58"/>
    <n v="3096214.08"/>
    <n v="744622.5"/>
    <x v="4"/>
    <n v="8"/>
  </r>
  <r>
    <x v="0"/>
    <x v="127"/>
    <x v="7"/>
    <x v="848"/>
    <x v="0"/>
    <s v="M"/>
    <x v="733"/>
    <n v="294499957"/>
    <d v="2014-04-08T00:00:00"/>
    <n v="7937"/>
    <n v="255.28"/>
    <n v="159.41999999999999"/>
    <n v="2026157.36"/>
    <n v="1265316.54"/>
    <n v="760840.82"/>
    <x v="3"/>
    <n v="4"/>
  </r>
  <r>
    <x v="1"/>
    <x v="46"/>
    <x v="10"/>
    <x v="849"/>
    <x v="1"/>
    <s v="L"/>
    <x v="69"/>
    <n v="235702931"/>
    <d v="2012-04-03T00:00:00"/>
    <n v="8590"/>
    <n v="205.7"/>
    <n v="117.11"/>
    <n v="1766963"/>
    <n v="1005974.9"/>
    <n v="760988.1"/>
    <x v="5"/>
    <n v="3"/>
  </r>
  <r>
    <x v="0"/>
    <x v="149"/>
    <x v="7"/>
    <x v="850"/>
    <x v="1"/>
    <s v="L"/>
    <x v="734"/>
    <n v="689975583"/>
    <d v="2016-08-12T00:00:00"/>
    <n v="7963"/>
    <n v="255.28"/>
    <n v="159.41999999999999"/>
    <n v="2032794.64"/>
    <n v="1269461.46"/>
    <n v="763333.18"/>
    <x v="1"/>
    <n v="8"/>
  </r>
  <r>
    <x v="1"/>
    <x v="16"/>
    <x v="7"/>
    <x v="851"/>
    <x v="1"/>
    <s v="L"/>
    <x v="735"/>
    <n v="960486018"/>
    <d v="2013-07-04T00:00:00"/>
    <n v="8012"/>
    <n v="255.28"/>
    <n v="159.41999999999999"/>
    <n v="2045303.36"/>
    <n v="1277273.04"/>
    <n v="768030.32"/>
    <x v="4"/>
    <n v="6"/>
  </r>
  <r>
    <x v="1"/>
    <x v="1"/>
    <x v="11"/>
    <x v="852"/>
    <x v="1"/>
    <s v="H"/>
    <x v="736"/>
    <n v="194225251"/>
    <d v="2013-06-19T00:00:00"/>
    <n v="4423"/>
    <n v="437.2"/>
    <n v="263.33"/>
    <n v="1933735.6"/>
    <n v="1164708.5900000001"/>
    <n v="769027.01"/>
    <x v="4"/>
    <n v="6"/>
  </r>
  <r>
    <x v="1"/>
    <x v="66"/>
    <x v="7"/>
    <x v="853"/>
    <x v="0"/>
    <s v="L"/>
    <x v="737"/>
    <n v="559299647"/>
    <d v="2013-03-26T00:00:00"/>
    <n v="8049"/>
    <n v="255.28"/>
    <n v="159.41999999999999"/>
    <n v="2054748.72"/>
    <n v="1283171.58"/>
    <n v="771577.14"/>
    <x v="4"/>
    <n v="2"/>
  </r>
  <r>
    <x v="1"/>
    <x v="168"/>
    <x v="3"/>
    <x v="854"/>
    <x v="0"/>
    <s v="C"/>
    <x v="738"/>
    <n v="663065516"/>
    <d v="2013-09-09T00:00:00"/>
    <n v="4676"/>
    <n v="668.27"/>
    <n v="502.54"/>
    <n v="3124830.52"/>
    <n v="2349877.04"/>
    <n v="774953.48"/>
    <x v="4"/>
    <n v="8"/>
  </r>
  <r>
    <x v="3"/>
    <x v="78"/>
    <x v="7"/>
    <x v="855"/>
    <x v="0"/>
    <s v="H"/>
    <x v="102"/>
    <n v="700620734"/>
    <d v="2015-01-05T00:00:00"/>
    <n v="8099"/>
    <n v="255.28"/>
    <n v="159.41999999999999"/>
    <n v="2067512.72"/>
    <n v="1291142.58"/>
    <n v="776370.14"/>
    <x v="3"/>
    <n v="12"/>
  </r>
  <r>
    <x v="1"/>
    <x v="16"/>
    <x v="6"/>
    <x v="856"/>
    <x v="1"/>
    <s v="H"/>
    <x v="159"/>
    <n v="946759974"/>
    <d v="2012-09-14T00:00:00"/>
    <n v="6170"/>
    <n v="651.21"/>
    <n v="524.96"/>
    <n v="4017965.7"/>
    <n v="3239003.2"/>
    <n v="778962.5"/>
    <x v="5"/>
    <n v="8"/>
  </r>
  <r>
    <x v="2"/>
    <x v="124"/>
    <x v="11"/>
    <x v="857"/>
    <x v="0"/>
    <s v="L"/>
    <x v="52"/>
    <n v="970611894"/>
    <d v="2014-11-10T00:00:00"/>
    <n v="4483"/>
    <n v="437.2"/>
    <n v="263.33"/>
    <n v="1959967.6"/>
    <n v="1180508.3899999999"/>
    <n v="779459.21"/>
    <x v="3"/>
    <n v="10"/>
  </r>
  <r>
    <x v="4"/>
    <x v="163"/>
    <x v="6"/>
    <x v="858"/>
    <x v="0"/>
    <s v="M"/>
    <x v="621"/>
    <n v="363329732"/>
    <d v="2015-02-22T00:00:00"/>
    <n v="6197"/>
    <n v="651.21"/>
    <n v="524.96"/>
    <n v="4035548.37"/>
    <n v="3253177.12"/>
    <n v="782371.25"/>
    <x v="0"/>
    <n v="2"/>
  </r>
  <r>
    <x v="4"/>
    <x v="17"/>
    <x v="7"/>
    <x v="859"/>
    <x v="0"/>
    <s v="H"/>
    <x v="739"/>
    <n v="576264083"/>
    <d v="2012-03-14T00:00:00"/>
    <n v="8203"/>
    <n v="255.28"/>
    <n v="159.41999999999999"/>
    <n v="2094061.84"/>
    <n v="1307722.26"/>
    <n v="786339.58"/>
    <x v="5"/>
    <n v="2"/>
  </r>
  <r>
    <x v="3"/>
    <x v="137"/>
    <x v="6"/>
    <x v="860"/>
    <x v="0"/>
    <s v="M"/>
    <x v="740"/>
    <n v="888670623"/>
    <d v="2015-12-16T00:00:00"/>
    <n v="6240"/>
    <n v="651.21"/>
    <n v="524.96"/>
    <n v="4063550.4"/>
    <n v="3275750.4"/>
    <n v="787800"/>
    <x v="0"/>
    <n v="12"/>
  </r>
  <r>
    <x v="5"/>
    <x v="99"/>
    <x v="10"/>
    <x v="861"/>
    <x v="1"/>
    <s v="L"/>
    <x v="741"/>
    <n v="903278148"/>
    <d v="2017-04-03T00:00:00"/>
    <n v="8932"/>
    <n v="205.7"/>
    <n v="117.11"/>
    <n v="1837312.4"/>
    <n v="1046026.52"/>
    <n v="791285.88"/>
    <x v="7"/>
    <n v="3"/>
  </r>
  <r>
    <x v="0"/>
    <x v="87"/>
    <x v="6"/>
    <x v="862"/>
    <x v="1"/>
    <s v="C"/>
    <x v="742"/>
    <n v="280571782"/>
    <d v="2011-03-11T00:00:00"/>
    <n v="6280"/>
    <n v="651.21"/>
    <n v="524.96"/>
    <n v="4089598.8"/>
    <n v="3296748.8"/>
    <n v="792850"/>
    <x v="6"/>
    <n v="2"/>
  </r>
  <r>
    <x v="3"/>
    <x v="65"/>
    <x v="6"/>
    <x v="863"/>
    <x v="1"/>
    <s v="C"/>
    <x v="743"/>
    <n v="887927329"/>
    <d v="2011-10-02T00:00:00"/>
    <n v="6283"/>
    <n v="651.21"/>
    <n v="524.96"/>
    <n v="4091552.43"/>
    <n v="3298323.68"/>
    <n v="793228.75"/>
    <x v="6"/>
    <n v="9"/>
  </r>
  <r>
    <x v="1"/>
    <x v="21"/>
    <x v="10"/>
    <x v="864"/>
    <x v="0"/>
    <s v="H"/>
    <x v="674"/>
    <n v="469414317"/>
    <d v="2016-08-19T00:00:00"/>
    <n v="8983"/>
    <n v="205.7"/>
    <n v="117.11"/>
    <n v="1847803.1"/>
    <n v="1051999.1299999999"/>
    <n v="795803.97"/>
    <x v="1"/>
    <n v="8"/>
  </r>
  <r>
    <x v="0"/>
    <x v="64"/>
    <x v="10"/>
    <x v="865"/>
    <x v="1"/>
    <s v="C"/>
    <x v="744"/>
    <n v="305959212"/>
    <d v="2012-04-23T00:00:00"/>
    <n v="8985"/>
    <n v="205.7"/>
    <n v="117.11"/>
    <n v="1848214.5"/>
    <n v="1052233.3500000001"/>
    <n v="795981.15"/>
    <x v="5"/>
    <n v="4"/>
  </r>
  <r>
    <x v="1"/>
    <x v="157"/>
    <x v="3"/>
    <x v="866"/>
    <x v="0"/>
    <s v="C"/>
    <x v="682"/>
    <n v="278910958"/>
    <d v="2013-02-04T00:00:00"/>
    <n v="4805"/>
    <n v="668.27"/>
    <n v="502.54"/>
    <n v="3211037.35"/>
    <n v="2414704.7000000002"/>
    <n v="796332.65"/>
    <x v="4"/>
    <n v="2"/>
  </r>
  <r>
    <x v="1"/>
    <x v="161"/>
    <x v="10"/>
    <x v="867"/>
    <x v="0"/>
    <s v="C"/>
    <x v="174"/>
    <n v="859686028"/>
    <d v="2015-07-10T00:00:00"/>
    <n v="9055"/>
    <n v="205.7"/>
    <n v="117.11"/>
    <n v="1862613.5"/>
    <n v="1060431.05"/>
    <n v="802182.45"/>
    <x v="0"/>
    <n v="6"/>
  </r>
  <r>
    <x v="1"/>
    <x v="50"/>
    <x v="3"/>
    <x v="868"/>
    <x v="1"/>
    <s v="L"/>
    <x v="583"/>
    <n v="576455485"/>
    <d v="2013-02-13T00:00:00"/>
    <n v="4843"/>
    <n v="668.27"/>
    <n v="502.54"/>
    <n v="3236431.61"/>
    <n v="2433801.2200000002"/>
    <n v="802630.39"/>
    <x v="4"/>
    <n v="1"/>
  </r>
  <r>
    <x v="0"/>
    <x v="83"/>
    <x v="6"/>
    <x v="869"/>
    <x v="1"/>
    <s v="C"/>
    <x v="449"/>
    <n v="879107797"/>
    <d v="2013-11-02T00:00:00"/>
    <n v="6388"/>
    <n v="651.21"/>
    <n v="524.96"/>
    <n v="4159929.48"/>
    <n v="3353444.48"/>
    <n v="806485"/>
    <x v="4"/>
    <n v="10"/>
  </r>
  <r>
    <x v="1"/>
    <x v="148"/>
    <x v="3"/>
    <x v="870"/>
    <x v="1"/>
    <s v="L"/>
    <x v="745"/>
    <n v="395563447"/>
    <d v="2015-03-30T00:00:00"/>
    <n v="4869"/>
    <n v="668.27"/>
    <n v="502.54"/>
    <n v="3253806.63"/>
    <n v="2446867.2599999998"/>
    <n v="806939.37"/>
    <x v="0"/>
    <n v="2"/>
  </r>
  <r>
    <x v="0"/>
    <x v="30"/>
    <x v="10"/>
    <x v="871"/>
    <x v="0"/>
    <s v="M"/>
    <x v="469"/>
    <n v="986442506"/>
    <d v="2014-01-01T00:00:00"/>
    <n v="9113"/>
    <n v="205.7"/>
    <n v="117.11"/>
    <n v="1874544.1"/>
    <n v="1067223.43"/>
    <n v="807320.67"/>
    <x v="4"/>
    <n v="12"/>
  </r>
  <r>
    <x v="0"/>
    <x v="116"/>
    <x v="6"/>
    <x v="872"/>
    <x v="1"/>
    <s v="L"/>
    <x v="746"/>
    <n v="759279143"/>
    <d v="2011-02-18T00:00:00"/>
    <n v="6426"/>
    <n v="651.21"/>
    <n v="524.96"/>
    <n v="4184675.46"/>
    <n v="3373392.96"/>
    <n v="811282.5"/>
    <x v="6"/>
    <n v="1"/>
  </r>
  <r>
    <x v="1"/>
    <x v="129"/>
    <x v="7"/>
    <x v="873"/>
    <x v="0"/>
    <s v="C"/>
    <x v="747"/>
    <n v="738199555"/>
    <d v="2014-09-21T00:00:00"/>
    <n v="8508"/>
    <n v="255.28"/>
    <n v="159.41999999999999"/>
    <n v="2171922.2400000002"/>
    <n v="1356345.36"/>
    <n v="815576.88"/>
    <x v="3"/>
    <n v="9"/>
  </r>
  <r>
    <x v="1"/>
    <x v="101"/>
    <x v="11"/>
    <x v="874"/>
    <x v="0"/>
    <s v="C"/>
    <x v="104"/>
    <n v="178377473"/>
    <d v="2010-09-01T00:00:00"/>
    <n v="4713"/>
    <n v="437.2"/>
    <n v="263.33"/>
    <n v="2060523.6"/>
    <n v="1241074.29"/>
    <n v="819449.31"/>
    <x v="2"/>
    <n v="7"/>
  </r>
  <r>
    <x v="4"/>
    <x v="121"/>
    <x v="7"/>
    <x v="875"/>
    <x v="0"/>
    <s v="L"/>
    <x v="748"/>
    <n v="327585113"/>
    <d v="2013-11-23T00:00:00"/>
    <n v="8569"/>
    <n v="255.28"/>
    <n v="159.41999999999999"/>
    <n v="2187494.3199999998"/>
    <n v="1366069.98"/>
    <n v="821424.34"/>
    <x v="4"/>
    <n v="11"/>
  </r>
  <r>
    <x v="5"/>
    <x v="47"/>
    <x v="10"/>
    <x v="876"/>
    <x v="1"/>
    <s v="L"/>
    <x v="749"/>
    <n v="877259004"/>
    <d v="2017-02-16T00:00:00"/>
    <n v="9289"/>
    <n v="205.7"/>
    <n v="117.11"/>
    <n v="1910747.3"/>
    <n v="1087834.79"/>
    <n v="822912.51"/>
    <x v="7"/>
    <n v="2"/>
  </r>
  <r>
    <x v="0"/>
    <x v="32"/>
    <x v="7"/>
    <x v="877"/>
    <x v="1"/>
    <s v="M"/>
    <x v="343"/>
    <n v="798688733"/>
    <d v="2014-09-18T00:00:00"/>
    <n v="8600"/>
    <n v="255.28"/>
    <n v="159.41999999999999"/>
    <n v="2195408"/>
    <n v="1371012"/>
    <n v="824396"/>
    <x v="3"/>
    <n v="8"/>
  </r>
  <r>
    <x v="1"/>
    <x v="12"/>
    <x v="3"/>
    <x v="878"/>
    <x v="1"/>
    <s v="C"/>
    <x v="86"/>
    <n v="585917890"/>
    <d v="2013-07-23T00:00:00"/>
    <n v="4979"/>
    <n v="668.27"/>
    <n v="502.54"/>
    <n v="3327316.33"/>
    <n v="2502146.66"/>
    <n v="825169.67"/>
    <x v="4"/>
    <n v="6"/>
  </r>
  <r>
    <x v="5"/>
    <x v="107"/>
    <x v="7"/>
    <x v="879"/>
    <x v="1"/>
    <s v="L"/>
    <x v="381"/>
    <n v="584072101"/>
    <d v="2016-11-05T00:00:00"/>
    <n v="8769"/>
    <n v="255.28"/>
    <n v="159.41999999999999"/>
    <n v="2238550.3199999998"/>
    <n v="1397953.98"/>
    <n v="840596.34"/>
    <x v="1"/>
    <n v="11"/>
  </r>
  <r>
    <x v="2"/>
    <x v="102"/>
    <x v="7"/>
    <x v="880"/>
    <x v="1"/>
    <s v="H"/>
    <x v="750"/>
    <n v="510978686"/>
    <d v="2015-09-30T00:00:00"/>
    <n v="8803"/>
    <n v="255.28"/>
    <n v="159.41999999999999"/>
    <n v="2247229.84"/>
    <n v="1403374.26"/>
    <n v="843855.58"/>
    <x v="0"/>
    <n v="8"/>
  </r>
  <r>
    <x v="0"/>
    <x v="42"/>
    <x v="10"/>
    <x v="881"/>
    <x v="1"/>
    <s v="H"/>
    <x v="751"/>
    <n v="683458888"/>
    <d v="2014-12-28T00:00:00"/>
    <n v="9528"/>
    <n v="205.7"/>
    <n v="117.11"/>
    <n v="1959909.6"/>
    <n v="1115824.08"/>
    <n v="844085.52"/>
    <x v="3"/>
    <n v="11"/>
  </r>
  <r>
    <x v="2"/>
    <x v="79"/>
    <x v="11"/>
    <x v="882"/>
    <x v="1"/>
    <s v="L"/>
    <x v="752"/>
    <n v="745182311"/>
    <d v="2016-05-05T00:00:00"/>
    <n v="4860"/>
    <n v="437.2"/>
    <n v="263.33"/>
    <n v="2124792"/>
    <n v="1279783.8"/>
    <n v="845008.2"/>
    <x v="1"/>
    <n v="4"/>
  </r>
  <r>
    <x v="5"/>
    <x v="144"/>
    <x v="7"/>
    <x v="883"/>
    <x v="0"/>
    <s v="L"/>
    <x v="753"/>
    <n v="280749452"/>
    <d v="2010-10-01T00:00:00"/>
    <n v="8856"/>
    <n v="255.28"/>
    <n v="159.41999999999999"/>
    <n v="2260759.6800000002"/>
    <n v="1411823.52"/>
    <n v="848936.16"/>
    <x v="2"/>
    <n v="8"/>
  </r>
  <r>
    <x v="1"/>
    <x v="72"/>
    <x v="6"/>
    <x v="884"/>
    <x v="0"/>
    <s v="C"/>
    <x v="25"/>
    <n v="364818465"/>
    <d v="2011-10-16T00:00:00"/>
    <n v="6746"/>
    <n v="651.21"/>
    <n v="524.96"/>
    <n v="4393062.66"/>
    <n v="3541380.16"/>
    <n v="851682.5"/>
    <x v="6"/>
    <n v="9"/>
  </r>
  <r>
    <x v="1"/>
    <x v="38"/>
    <x v="7"/>
    <x v="885"/>
    <x v="1"/>
    <s v="L"/>
    <x v="754"/>
    <n v="184170186"/>
    <d v="2015-02-17T00:00:00"/>
    <n v="8906"/>
    <n v="255.28"/>
    <n v="159.41999999999999"/>
    <n v="2273523.6800000002"/>
    <n v="1419794.52"/>
    <n v="853729.16"/>
    <x v="0"/>
    <n v="2"/>
  </r>
  <r>
    <x v="4"/>
    <x v="93"/>
    <x v="11"/>
    <x v="886"/>
    <x v="0"/>
    <s v="H"/>
    <x v="755"/>
    <n v="494745099"/>
    <d v="2010-10-30T00:00:00"/>
    <n v="4924"/>
    <n v="437.2"/>
    <n v="263.33"/>
    <n v="2152772.7999999998"/>
    <n v="1296636.92"/>
    <n v="856135.88"/>
    <x v="2"/>
    <n v="10"/>
  </r>
  <r>
    <x v="1"/>
    <x v="162"/>
    <x v="10"/>
    <x v="887"/>
    <x v="0"/>
    <s v="M"/>
    <x v="756"/>
    <n v="267066323"/>
    <d v="2015-05-19T00:00:00"/>
    <n v="9715"/>
    <n v="205.7"/>
    <n v="117.11"/>
    <n v="1998375.5"/>
    <n v="1137723.6499999999"/>
    <n v="860651.85"/>
    <x v="0"/>
    <n v="4"/>
  </r>
  <r>
    <x v="4"/>
    <x v="128"/>
    <x v="6"/>
    <x v="888"/>
    <x v="1"/>
    <s v="H"/>
    <x v="757"/>
    <n v="499009597"/>
    <d v="2015-07-09T00:00:00"/>
    <n v="6884"/>
    <n v="651.21"/>
    <n v="524.96"/>
    <n v="4482929.6399999997"/>
    <n v="3613824.64"/>
    <n v="869105"/>
    <x v="0"/>
    <n v="6"/>
  </r>
  <r>
    <x v="0"/>
    <x v="24"/>
    <x v="6"/>
    <x v="889"/>
    <x v="0"/>
    <s v="M"/>
    <x v="758"/>
    <n v="476436126"/>
    <d v="2011-10-15T00:00:00"/>
    <n v="6892"/>
    <n v="651.21"/>
    <n v="524.96"/>
    <n v="4488139.32"/>
    <n v="3618024.32"/>
    <n v="870115"/>
    <x v="6"/>
    <n v="8"/>
  </r>
  <r>
    <x v="0"/>
    <x v="112"/>
    <x v="3"/>
    <x v="890"/>
    <x v="0"/>
    <s v="C"/>
    <x v="701"/>
    <n v="746434152"/>
    <d v="2016-02-05T00:00:00"/>
    <n v="5308"/>
    <n v="668.27"/>
    <n v="502.54"/>
    <n v="3547177.16"/>
    <n v="2667482.3199999998"/>
    <n v="879694.84"/>
    <x v="1"/>
    <n v="1"/>
  </r>
  <r>
    <x v="4"/>
    <x v="130"/>
    <x v="6"/>
    <x v="891"/>
    <x v="0"/>
    <s v="H"/>
    <x v="759"/>
    <n v="256243503"/>
    <d v="2017-07-23T00:00:00"/>
    <n v="7002"/>
    <n v="651.21"/>
    <n v="524.96"/>
    <n v="4559772.42"/>
    <n v="3675769.92"/>
    <n v="884002.5"/>
    <x v="7"/>
    <n v="7"/>
  </r>
  <r>
    <x v="3"/>
    <x v="23"/>
    <x v="7"/>
    <x v="892"/>
    <x v="0"/>
    <s v="C"/>
    <x v="760"/>
    <n v="242024362"/>
    <d v="2016-03-17T00:00:00"/>
    <n v="9242"/>
    <n v="255.28"/>
    <n v="159.41999999999999"/>
    <n v="2359297.7599999998"/>
    <n v="1473359.64"/>
    <n v="885938.12"/>
    <x v="1"/>
    <n v="2"/>
  </r>
  <r>
    <x v="0"/>
    <x v="122"/>
    <x v="7"/>
    <x v="893"/>
    <x v="1"/>
    <s v="L"/>
    <x v="761"/>
    <n v="618474757"/>
    <d v="2015-12-31T00:00:00"/>
    <n v="9279"/>
    <n v="255.28"/>
    <n v="159.41999999999999"/>
    <n v="2368743.12"/>
    <n v="1479258.18"/>
    <n v="889484.94"/>
    <x v="0"/>
    <n v="11"/>
  </r>
  <r>
    <x v="1"/>
    <x v="119"/>
    <x v="11"/>
    <x v="894"/>
    <x v="0"/>
    <s v="H"/>
    <x v="762"/>
    <n v="674421346"/>
    <d v="2017-06-29T00:00:00"/>
    <n v="5118"/>
    <n v="437.2"/>
    <n v="263.33"/>
    <n v="2237589.6"/>
    <n v="1347722.94"/>
    <n v="889866.66"/>
    <x v="7"/>
    <n v="6"/>
  </r>
  <r>
    <x v="0"/>
    <x v="100"/>
    <x v="3"/>
    <x v="895"/>
    <x v="1"/>
    <s v="L"/>
    <x v="763"/>
    <n v="306859576"/>
    <d v="2017-07-19T00:00:00"/>
    <n v="5423"/>
    <n v="668.27"/>
    <n v="502.54"/>
    <n v="3624028.21"/>
    <n v="2725274.42"/>
    <n v="898753.79"/>
    <x v="7"/>
    <n v="7"/>
  </r>
  <r>
    <x v="0"/>
    <x v="113"/>
    <x v="6"/>
    <x v="896"/>
    <x v="0"/>
    <s v="M"/>
    <x v="764"/>
    <n v="343699395"/>
    <d v="2012-04-02T00:00:00"/>
    <n v="7144"/>
    <n v="651.21"/>
    <n v="524.96"/>
    <n v="4652244.24"/>
    <n v="3750314.24"/>
    <n v="901930"/>
    <x v="5"/>
    <n v="2"/>
  </r>
  <r>
    <x v="2"/>
    <x v="59"/>
    <x v="3"/>
    <x v="897"/>
    <x v="0"/>
    <s v="H"/>
    <x v="620"/>
    <n v="750253188"/>
    <d v="2011-11-21T00:00:00"/>
    <n v="5446"/>
    <n v="668.27"/>
    <n v="502.54"/>
    <n v="3639398.42"/>
    <n v="2736832.84"/>
    <n v="902565.58"/>
    <x v="6"/>
    <n v="10"/>
  </r>
  <r>
    <x v="4"/>
    <x v="130"/>
    <x v="11"/>
    <x v="898"/>
    <x v="0"/>
    <s v="C"/>
    <x v="765"/>
    <n v="925264966"/>
    <d v="2015-10-18T00:00:00"/>
    <n v="5320"/>
    <n v="437.2"/>
    <n v="263.33"/>
    <n v="2325904"/>
    <n v="1400915.6"/>
    <n v="924988.4"/>
    <x v="0"/>
    <n v="9"/>
  </r>
  <r>
    <x v="0"/>
    <x v="116"/>
    <x v="3"/>
    <x v="899"/>
    <x v="1"/>
    <s v="M"/>
    <x v="766"/>
    <n v="410231912"/>
    <d v="2014-10-24T00:00:00"/>
    <n v="5594"/>
    <n v="668.27"/>
    <n v="502.54"/>
    <n v="3738302.38"/>
    <n v="2811208.76"/>
    <n v="927093.62"/>
    <x v="3"/>
    <n v="10"/>
  </r>
  <r>
    <x v="1"/>
    <x v="46"/>
    <x v="7"/>
    <x v="900"/>
    <x v="0"/>
    <s v="M"/>
    <x v="767"/>
    <n v="431535089"/>
    <d v="2016-03-19T00:00:00"/>
    <n v="9677"/>
    <n v="255.28"/>
    <n v="159.41999999999999"/>
    <n v="2470344.56"/>
    <n v="1542707.34"/>
    <n v="927637.22"/>
    <x v="1"/>
    <n v="3"/>
  </r>
  <r>
    <x v="0"/>
    <x v="30"/>
    <x v="6"/>
    <x v="901"/>
    <x v="0"/>
    <s v="M"/>
    <x v="768"/>
    <n v="816696012"/>
    <d v="2014-02-16T00:00:00"/>
    <n v="7353"/>
    <n v="651.21"/>
    <n v="524.96"/>
    <n v="4788347.13"/>
    <n v="3860030.88"/>
    <n v="928316.25"/>
    <x v="3"/>
    <n v="2"/>
  </r>
  <r>
    <x v="0"/>
    <x v="122"/>
    <x v="6"/>
    <x v="902"/>
    <x v="0"/>
    <s v="L"/>
    <x v="61"/>
    <n v="703693473"/>
    <d v="2014-01-12T00:00:00"/>
    <n v="7391"/>
    <n v="651.21"/>
    <n v="524.96"/>
    <n v="4813093.1100000003"/>
    <n v="3879979.36"/>
    <n v="933113.75"/>
    <x v="4"/>
    <n v="12"/>
  </r>
  <r>
    <x v="0"/>
    <x v="84"/>
    <x v="11"/>
    <x v="903"/>
    <x v="0"/>
    <s v="C"/>
    <x v="682"/>
    <n v="247857415"/>
    <d v="2013-02-15T00:00:00"/>
    <n v="5372"/>
    <n v="437.2"/>
    <n v="263.33"/>
    <n v="2348638.4"/>
    <n v="1414608.76"/>
    <n v="934029.64"/>
    <x v="4"/>
    <n v="2"/>
  </r>
  <r>
    <x v="0"/>
    <x v="5"/>
    <x v="6"/>
    <x v="904"/>
    <x v="1"/>
    <s v="M"/>
    <x v="769"/>
    <n v="944635236"/>
    <d v="2010-07-27T00:00:00"/>
    <n v="7413"/>
    <n v="651.21"/>
    <n v="524.96"/>
    <n v="4827419.7300000004"/>
    <n v="3891528.48"/>
    <n v="935891.25"/>
    <x v="2"/>
    <n v="6"/>
  </r>
  <r>
    <x v="3"/>
    <x v="69"/>
    <x v="6"/>
    <x v="905"/>
    <x v="0"/>
    <s v="M"/>
    <x v="770"/>
    <n v="285509622"/>
    <d v="2013-10-28T00:00:00"/>
    <n v="7497"/>
    <n v="651.21"/>
    <n v="524.96"/>
    <n v="4882121.37"/>
    <n v="3935625.12"/>
    <n v="946496.25"/>
    <x v="4"/>
    <n v="10"/>
  </r>
  <r>
    <x v="1"/>
    <x v="76"/>
    <x v="6"/>
    <x v="906"/>
    <x v="1"/>
    <s v="C"/>
    <x v="771"/>
    <n v="361137616"/>
    <d v="2012-04-18T00:00:00"/>
    <n v="7501"/>
    <n v="651.21"/>
    <n v="524.96"/>
    <n v="4884726.21"/>
    <n v="3937724.96"/>
    <n v="947001.25"/>
    <x v="5"/>
    <n v="3"/>
  </r>
  <r>
    <x v="1"/>
    <x v="139"/>
    <x v="3"/>
    <x v="907"/>
    <x v="1"/>
    <s v="M"/>
    <x v="772"/>
    <n v="369681203"/>
    <d v="2012-05-09T00:00:00"/>
    <n v="5738"/>
    <n v="668.27"/>
    <n v="502.54"/>
    <n v="3834533.26"/>
    <n v="2883574.52"/>
    <n v="950958.74"/>
    <x v="5"/>
    <n v="4"/>
  </r>
  <r>
    <x v="2"/>
    <x v="106"/>
    <x v="7"/>
    <x v="908"/>
    <x v="0"/>
    <s v="L"/>
    <x v="773"/>
    <n v="823699796"/>
    <d v="2016-04-19T00:00:00"/>
    <n v="9929"/>
    <n v="255.28"/>
    <n v="159.41999999999999"/>
    <n v="2534675.12"/>
    <n v="1582881.18"/>
    <n v="951793.94"/>
    <x v="1"/>
    <n v="3"/>
  </r>
  <r>
    <x v="0"/>
    <x v="117"/>
    <x v="7"/>
    <x v="909"/>
    <x v="0"/>
    <s v="H"/>
    <x v="774"/>
    <n v="393620669"/>
    <d v="2011-08-02T00:00:00"/>
    <n v="9958"/>
    <n v="255.28"/>
    <n v="159.41999999999999"/>
    <n v="2542078.2400000002"/>
    <n v="1587504.36"/>
    <n v="954573.88"/>
    <x v="6"/>
    <n v="6"/>
  </r>
  <r>
    <x v="1"/>
    <x v="179"/>
    <x v="3"/>
    <x v="910"/>
    <x v="0"/>
    <s v="C"/>
    <x v="775"/>
    <n v="167161977"/>
    <d v="2013-12-24T00:00:00"/>
    <n v="5798"/>
    <n v="668.27"/>
    <n v="502.54"/>
    <n v="3874629.46"/>
    <n v="2913726.92"/>
    <n v="960902.54"/>
    <x v="4"/>
    <n v="11"/>
  </r>
  <r>
    <x v="0"/>
    <x v="154"/>
    <x v="6"/>
    <x v="911"/>
    <x v="1"/>
    <s v="L"/>
    <x v="684"/>
    <n v="285341823"/>
    <d v="2011-06-08T00:00:00"/>
    <n v="7841"/>
    <n v="651.21"/>
    <n v="524.96"/>
    <n v="5106137.6100000003"/>
    <n v="4116211.36"/>
    <n v="989926.25"/>
    <x v="6"/>
    <n v="5"/>
  </r>
  <r>
    <x v="3"/>
    <x v="56"/>
    <x v="3"/>
    <x v="912"/>
    <x v="1"/>
    <s v="H"/>
    <x v="776"/>
    <n v="927666509"/>
    <d v="2012-07-17T00:00:00"/>
    <n v="5990"/>
    <n v="668.27"/>
    <n v="502.54"/>
    <n v="4002937.3"/>
    <n v="3010214.6"/>
    <n v="992722.7"/>
    <x v="5"/>
    <n v="6"/>
  </r>
  <r>
    <x v="4"/>
    <x v="73"/>
    <x v="6"/>
    <x v="913"/>
    <x v="0"/>
    <s v="L"/>
    <x v="723"/>
    <n v="659798800"/>
    <d v="2015-12-02T00:00:00"/>
    <n v="7982"/>
    <n v="651.21"/>
    <n v="524.96"/>
    <n v="5197958.22"/>
    <n v="4190230.72"/>
    <n v="1007727.5"/>
    <x v="0"/>
    <n v="10"/>
  </r>
  <r>
    <x v="1"/>
    <x v="119"/>
    <x v="3"/>
    <x v="914"/>
    <x v="0"/>
    <s v="H"/>
    <x v="777"/>
    <n v="521445310"/>
    <d v="2010-04-04T00:00:00"/>
    <n v="6110"/>
    <n v="668.27"/>
    <n v="502.54"/>
    <n v="4083129.7"/>
    <n v="3070519.4"/>
    <n v="1012610.3"/>
    <x v="2"/>
    <n v="2"/>
  </r>
  <r>
    <x v="2"/>
    <x v="96"/>
    <x v="6"/>
    <x v="915"/>
    <x v="1"/>
    <s v="C"/>
    <x v="778"/>
    <n v="893779695"/>
    <d v="2015-11-07T00:00:00"/>
    <n v="8128"/>
    <n v="651.21"/>
    <n v="524.96"/>
    <n v="5293034.88"/>
    <n v="4266874.8799999999"/>
    <n v="1026160"/>
    <x v="0"/>
    <n v="9"/>
  </r>
  <r>
    <x v="0"/>
    <x v="36"/>
    <x v="6"/>
    <x v="916"/>
    <x v="0"/>
    <s v="L"/>
    <x v="779"/>
    <n v="749282443"/>
    <d v="2013-03-25T00:00:00"/>
    <n v="8180"/>
    <n v="651.21"/>
    <n v="524.96"/>
    <n v="5326897.8"/>
    <n v="4294172.8"/>
    <n v="1032725"/>
    <x v="4"/>
    <n v="3"/>
  </r>
  <r>
    <x v="3"/>
    <x v="172"/>
    <x v="11"/>
    <x v="917"/>
    <x v="1"/>
    <s v="L"/>
    <x v="780"/>
    <n v="739474999"/>
    <d v="2013-01-01T00:00:00"/>
    <n v="5940"/>
    <n v="437.2"/>
    <n v="263.33"/>
    <n v="2596968"/>
    <n v="1564180.2"/>
    <n v="1032787.8"/>
    <x v="5"/>
    <n v="12"/>
  </r>
  <r>
    <x v="1"/>
    <x v="72"/>
    <x v="6"/>
    <x v="918"/>
    <x v="1"/>
    <s v="H"/>
    <x v="781"/>
    <n v="444540584"/>
    <d v="2014-08-02T00:00:00"/>
    <n v="8292"/>
    <n v="651.21"/>
    <n v="524.96"/>
    <n v="5399833.3200000003"/>
    <n v="4352968.32"/>
    <n v="1046865"/>
    <x v="3"/>
    <n v="6"/>
  </r>
  <r>
    <x v="1"/>
    <x v="162"/>
    <x v="11"/>
    <x v="919"/>
    <x v="0"/>
    <s v="M"/>
    <x v="782"/>
    <n v="448621833"/>
    <d v="2014-03-03T00:00:00"/>
    <n v="6025"/>
    <n v="437.2"/>
    <n v="263.33"/>
    <n v="2634130"/>
    <n v="1586563.25"/>
    <n v="1047566.75"/>
    <x v="3"/>
    <n v="2"/>
  </r>
  <r>
    <x v="4"/>
    <x v="130"/>
    <x v="6"/>
    <x v="920"/>
    <x v="1"/>
    <s v="C"/>
    <x v="422"/>
    <n v="511349046"/>
    <d v="2015-01-02T00:00:00"/>
    <n v="8401"/>
    <n v="651.21"/>
    <n v="524.96"/>
    <n v="5470815.21"/>
    <n v="4410188.96"/>
    <n v="1060626.25"/>
    <x v="3"/>
    <n v="12"/>
  </r>
  <r>
    <x v="3"/>
    <x v="78"/>
    <x v="6"/>
    <x v="921"/>
    <x v="1"/>
    <s v="L"/>
    <x v="783"/>
    <n v="816632068"/>
    <d v="2015-09-19T00:00:00"/>
    <n v="8431"/>
    <n v="651.21"/>
    <n v="524.96"/>
    <n v="5490351.5099999998"/>
    <n v="4425937.76"/>
    <n v="1064413.75"/>
    <x v="0"/>
    <n v="8"/>
  </r>
  <r>
    <x v="0"/>
    <x v="182"/>
    <x v="3"/>
    <x v="922"/>
    <x v="0"/>
    <s v="L"/>
    <x v="784"/>
    <n v="365560901"/>
    <d v="2011-09-01T00:00:00"/>
    <n v="6449"/>
    <n v="668.27"/>
    <n v="502.54"/>
    <n v="4309673.2300000004"/>
    <n v="3240880.46"/>
    <n v="1068792.77"/>
    <x v="6"/>
    <n v="7"/>
  </r>
  <r>
    <x v="0"/>
    <x v="39"/>
    <x v="6"/>
    <x v="923"/>
    <x v="0"/>
    <s v="M"/>
    <x v="785"/>
    <n v="358099639"/>
    <d v="2015-04-29T00:00:00"/>
    <n v="8496"/>
    <n v="651.21"/>
    <n v="524.96"/>
    <n v="5532680.1600000001"/>
    <n v="4460060.16"/>
    <n v="1072620"/>
    <x v="0"/>
    <n v="4"/>
  </r>
  <r>
    <x v="4"/>
    <x v="156"/>
    <x v="6"/>
    <x v="924"/>
    <x v="0"/>
    <s v="C"/>
    <x v="754"/>
    <n v="666424071"/>
    <d v="2015-03-04T00:00:00"/>
    <n v="8547"/>
    <n v="651.21"/>
    <n v="524.96"/>
    <n v="5565891.8700000001"/>
    <n v="4486833.12"/>
    <n v="1079058.75"/>
    <x v="0"/>
    <n v="2"/>
  </r>
  <r>
    <x v="4"/>
    <x v="177"/>
    <x v="11"/>
    <x v="925"/>
    <x v="0"/>
    <s v="C"/>
    <x v="786"/>
    <n v="597918736"/>
    <d v="2015-09-11T00:00:00"/>
    <n v="6296"/>
    <n v="437.2"/>
    <n v="263.33"/>
    <n v="2752611.2"/>
    <n v="1657925.68"/>
    <n v="1094685.52"/>
    <x v="0"/>
    <n v="7"/>
  </r>
  <r>
    <x v="0"/>
    <x v="100"/>
    <x v="11"/>
    <x v="926"/>
    <x v="1"/>
    <s v="M"/>
    <x v="706"/>
    <n v="290878760"/>
    <d v="2014-04-07T00:00:00"/>
    <n v="6344"/>
    <n v="437.2"/>
    <n v="263.33"/>
    <n v="2773596.8"/>
    <n v="1670565.52"/>
    <n v="1103031.28"/>
    <x v="3"/>
    <n v="4"/>
  </r>
  <r>
    <x v="0"/>
    <x v="147"/>
    <x v="6"/>
    <x v="927"/>
    <x v="1"/>
    <s v="L"/>
    <x v="787"/>
    <n v="956433522"/>
    <d v="2015-09-12T00:00:00"/>
    <n v="8788"/>
    <n v="651.21"/>
    <n v="524.96"/>
    <n v="5722833.4800000004"/>
    <n v="4613348.4800000004"/>
    <n v="1109485"/>
    <x v="0"/>
    <n v="8"/>
  </r>
  <r>
    <x v="2"/>
    <x v="35"/>
    <x v="11"/>
    <x v="928"/>
    <x v="0"/>
    <s v="L"/>
    <x v="788"/>
    <n v="827506387"/>
    <d v="2017-01-30T00:00:00"/>
    <n v="6384"/>
    <n v="437.2"/>
    <n v="263.33"/>
    <n v="2791084.8"/>
    <n v="1681098.72"/>
    <n v="1109986.08"/>
    <x v="1"/>
    <n v="12"/>
  </r>
  <r>
    <x v="1"/>
    <x v="148"/>
    <x v="6"/>
    <x v="929"/>
    <x v="0"/>
    <s v="L"/>
    <x v="789"/>
    <n v="634153020"/>
    <d v="2015-03-11T00:00:00"/>
    <n v="8826"/>
    <n v="651.21"/>
    <n v="524.96"/>
    <n v="5747579.46"/>
    <n v="4633296.96"/>
    <n v="1114282.5"/>
    <x v="0"/>
    <n v="3"/>
  </r>
  <r>
    <x v="2"/>
    <x v="169"/>
    <x v="11"/>
    <x v="930"/>
    <x v="0"/>
    <s v="L"/>
    <x v="790"/>
    <n v="452171361"/>
    <d v="2014-05-27T00:00:00"/>
    <n v="6409"/>
    <n v="437.2"/>
    <n v="263.33"/>
    <n v="2802014.8"/>
    <n v="1687681.97"/>
    <n v="1114332.83"/>
    <x v="3"/>
    <n v="5"/>
  </r>
  <r>
    <x v="1"/>
    <x v="62"/>
    <x v="6"/>
    <x v="931"/>
    <x v="0"/>
    <s v="L"/>
    <x v="791"/>
    <n v="234825313"/>
    <d v="2016-03-23T00:00:00"/>
    <n v="8883"/>
    <n v="651.21"/>
    <n v="524.96"/>
    <n v="5784698.4299999997"/>
    <n v="4663219.68"/>
    <n v="1121478.75"/>
    <x v="1"/>
    <n v="3"/>
  </r>
  <r>
    <x v="0"/>
    <x v="122"/>
    <x v="3"/>
    <x v="932"/>
    <x v="0"/>
    <s v="H"/>
    <x v="792"/>
    <n v="611809146"/>
    <d v="2016-08-01T00:00:00"/>
    <n v="6777"/>
    <n v="668.27"/>
    <n v="502.54"/>
    <n v="4528865.79"/>
    <n v="3405713.58"/>
    <n v="1123152.21"/>
    <x v="1"/>
    <n v="7"/>
  </r>
  <r>
    <x v="3"/>
    <x v="85"/>
    <x v="6"/>
    <x v="933"/>
    <x v="1"/>
    <s v="C"/>
    <x v="793"/>
    <n v="167882096"/>
    <d v="2014-03-31T00:00:00"/>
    <n v="8898"/>
    <n v="651.21"/>
    <n v="524.96"/>
    <n v="5794466.5800000001"/>
    <n v="4671094.08"/>
    <n v="1123372.5"/>
    <x v="3"/>
    <n v="3"/>
  </r>
  <r>
    <x v="0"/>
    <x v="154"/>
    <x v="3"/>
    <x v="934"/>
    <x v="0"/>
    <s v="C"/>
    <x v="472"/>
    <n v="852176702"/>
    <d v="2010-05-13T00:00:00"/>
    <n v="6878"/>
    <n v="668.27"/>
    <n v="502.54"/>
    <n v="4596361.0599999996"/>
    <n v="3456470.12"/>
    <n v="1139890.94"/>
    <x v="2"/>
    <n v="4"/>
  </r>
  <r>
    <x v="1"/>
    <x v="9"/>
    <x v="6"/>
    <x v="935"/>
    <x v="0"/>
    <s v="C"/>
    <x v="794"/>
    <n v="611816871"/>
    <d v="2010-05-16T00:00:00"/>
    <n v="9063"/>
    <n v="651.21"/>
    <n v="524.96"/>
    <n v="5901916.2300000004"/>
    <n v="4757712.4800000004"/>
    <n v="1144203.75"/>
    <x v="2"/>
    <n v="4"/>
  </r>
  <r>
    <x v="6"/>
    <x v="90"/>
    <x v="6"/>
    <x v="936"/>
    <x v="1"/>
    <s v="C"/>
    <x v="473"/>
    <n v="811701095"/>
    <d v="2017-07-19T00:00:00"/>
    <n v="9247"/>
    <n v="651.21"/>
    <n v="524.96"/>
    <n v="6021738.8700000001"/>
    <n v="4854305.12"/>
    <n v="1167433.75"/>
    <x v="7"/>
    <n v="6"/>
  </r>
  <r>
    <x v="2"/>
    <x v="41"/>
    <x v="3"/>
    <x v="937"/>
    <x v="1"/>
    <s v="M"/>
    <x v="795"/>
    <n v="974337804"/>
    <d v="2015-08-07T00:00:00"/>
    <n v="7063"/>
    <n v="668.27"/>
    <n v="502.54"/>
    <n v="4719991.01"/>
    <n v="3549440.02"/>
    <n v="1170550.99"/>
    <x v="0"/>
    <n v="7"/>
  </r>
  <r>
    <x v="3"/>
    <x v="132"/>
    <x v="6"/>
    <x v="938"/>
    <x v="1"/>
    <s v="L"/>
    <x v="796"/>
    <n v="572550618"/>
    <d v="2013-11-25T00:00:00"/>
    <n v="9306"/>
    <n v="651.21"/>
    <n v="524.96"/>
    <n v="6060160.2599999998"/>
    <n v="4885277.76"/>
    <n v="1174882.5"/>
    <x v="4"/>
    <n v="11"/>
  </r>
  <r>
    <x v="5"/>
    <x v="166"/>
    <x v="3"/>
    <x v="939"/>
    <x v="0"/>
    <s v="L"/>
    <x v="712"/>
    <n v="398511302"/>
    <d v="2017-04-20T00:00:00"/>
    <n v="7205"/>
    <n v="668.27"/>
    <n v="502.54"/>
    <n v="4814885.3499999996"/>
    <n v="3620800.7"/>
    <n v="1194084.6499999999"/>
    <x v="7"/>
    <n v="3"/>
  </r>
  <r>
    <x v="1"/>
    <x v="50"/>
    <x v="11"/>
    <x v="940"/>
    <x v="1"/>
    <s v="H"/>
    <x v="797"/>
    <n v="125870978"/>
    <d v="2014-11-20T00:00:00"/>
    <n v="6874"/>
    <n v="437.2"/>
    <n v="263.33"/>
    <n v="3005312.8"/>
    <n v="1810130.42"/>
    <n v="1195182.3799999999"/>
    <x v="3"/>
    <n v="10"/>
  </r>
  <r>
    <x v="0"/>
    <x v="147"/>
    <x v="6"/>
    <x v="941"/>
    <x v="1"/>
    <s v="C"/>
    <x v="725"/>
    <n v="770508801"/>
    <d v="2011-06-25T00:00:00"/>
    <n v="9532"/>
    <n v="651.21"/>
    <n v="524.96"/>
    <n v="6207333.7199999997"/>
    <n v="5003918.72"/>
    <n v="1203415"/>
    <x v="6"/>
    <n v="5"/>
  </r>
  <r>
    <x v="2"/>
    <x v="152"/>
    <x v="6"/>
    <x v="942"/>
    <x v="0"/>
    <s v="L"/>
    <x v="798"/>
    <n v="276595246"/>
    <d v="2012-03-15T00:00:00"/>
    <n v="9535"/>
    <n v="651.21"/>
    <n v="524.96"/>
    <n v="6209287.3499999996"/>
    <n v="5005493.5999999996"/>
    <n v="1203793.75"/>
    <x v="5"/>
    <n v="3"/>
  </r>
  <r>
    <x v="0"/>
    <x v="5"/>
    <x v="11"/>
    <x v="943"/>
    <x v="1"/>
    <s v="M"/>
    <x v="447"/>
    <n v="825143039"/>
    <d v="2016-12-20T00:00:00"/>
    <n v="7017"/>
    <n v="437.2"/>
    <n v="263.33"/>
    <n v="3067832.4"/>
    <n v="1847786.61"/>
    <n v="1220045.79"/>
    <x v="1"/>
    <n v="12"/>
  </r>
  <r>
    <x v="4"/>
    <x v="156"/>
    <x v="6"/>
    <x v="944"/>
    <x v="1"/>
    <s v="H"/>
    <x v="799"/>
    <n v="953293836"/>
    <d v="2010-07-22T00:00:00"/>
    <n v="9685"/>
    <n v="651.21"/>
    <n v="524.96"/>
    <n v="6306968.8499999996"/>
    <n v="5084237.5999999996"/>
    <n v="1222731.25"/>
    <x v="2"/>
    <n v="6"/>
  </r>
  <r>
    <x v="4"/>
    <x v="57"/>
    <x v="11"/>
    <x v="945"/>
    <x v="0"/>
    <s v="C"/>
    <x v="800"/>
    <n v="798784863"/>
    <d v="2017-05-02T00:00:00"/>
    <n v="7047"/>
    <n v="437.2"/>
    <n v="263.33"/>
    <n v="3080948.4"/>
    <n v="1855686.51"/>
    <n v="1225261.8899999999"/>
    <x v="7"/>
    <n v="4"/>
  </r>
  <r>
    <x v="1"/>
    <x v="148"/>
    <x v="3"/>
    <x v="946"/>
    <x v="1"/>
    <s v="M"/>
    <x v="801"/>
    <n v="607080304"/>
    <d v="2013-04-05T00:00:00"/>
    <n v="7408"/>
    <n v="668.27"/>
    <n v="502.54"/>
    <n v="4950544.16"/>
    <n v="3722816.32"/>
    <n v="1227727.8400000001"/>
    <x v="4"/>
    <n v="2"/>
  </r>
  <r>
    <x v="5"/>
    <x v="47"/>
    <x v="11"/>
    <x v="947"/>
    <x v="1"/>
    <s v="H"/>
    <x v="802"/>
    <n v="356506621"/>
    <d v="2012-09-03T00:00:00"/>
    <n v="7086"/>
    <n v="437.2"/>
    <n v="263.33"/>
    <n v="3097999.2"/>
    <n v="1865956.38"/>
    <n v="1232042.82"/>
    <x v="5"/>
    <n v="8"/>
  </r>
  <r>
    <x v="3"/>
    <x v="88"/>
    <x v="3"/>
    <x v="948"/>
    <x v="1"/>
    <s v="C"/>
    <x v="505"/>
    <n v="576700961"/>
    <d v="2015-07-23T00:00:00"/>
    <n v="7485"/>
    <n v="668.27"/>
    <n v="502.54"/>
    <n v="5002000.95"/>
    <n v="3761511.9"/>
    <n v="1240489.05"/>
    <x v="0"/>
    <n v="6"/>
  </r>
  <r>
    <x v="2"/>
    <x v="145"/>
    <x v="6"/>
    <x v="949"/>
    <x v="0"/>
    <s v="M"/>
    <x v="803"/>
    <n v="221007430"/>
    <d v="2011-11-10T00:00:00"/>
    <n v="9865"/>
    <n v="651.21"/>
    <n v="524.96"/>
    <n v="6424186.6500000004"/>
    <n v="5178730.4000000004"/>
    <n v="1245456.25"/>
    <x v="6"/>
    <n v="10"/>
  </r>
  <r>
    <x v="1"/>
    <x v="111"/>
    <x v="6"/>
    <x v="950"/>
    <x v="0"/>
    <s v="H"/>
    <x v="804"/>
    <n v="405785882"/>
    <d v="2013-10-22T00:00:00"/>
    <n v="9915"/>
    <n v="651.21"/>
    <n v="524.96"/>
    <n v="6456747.1500000004"/>
    <n v="5204978.4000000004"/>
    <n v="1251768.75"/>
    <x v="4"/>
    <n v="10"/>
  </r>
  <r>
    <x v="4"/>
    <x v="57"/>
    <x v="3"/>
    <x v="951"/>
    <x v="0"/>
    <s v="H"/>
    <x v="805"/>
    <n v="621442782"/>
    <d v="2014-04-14T00:00:00"/>
    <n v="7584"/>
    <n v="668.27"/>
    <n v="502.54"/>
    <n v="5068159.68"/>
    <n v="3811263.36"/>
    <n v="1256896.32"/>
    <x v="3"/>
    <n v="2"/>
  </r>
  <r>
    <x v="1"/>
    <x v="27"/>
    <x v="11"/>
    <x v="952"/>
    <x v="0"/>
    <s v="H"/>
    <x v="328"/>
    <n v="487014758"/>
    <d v="2013-08-30T00:00:00"/>
    <n v="7344"/>
    <n v="437.2"/>
    <n v="263.33"/>
    <n v="3210796.8"/>
    <n v="1933895.52"/>
    <n v="1276901.28"/>
    <x v="4"/>
    <n v="8"/>
  </r>
  <r>
    <x v="2"/>
    <x v="86"/>
    <x v="11"/>
    <x v="953"/>
    <x v="0"/>
    <s v="M"/>
    <x v="806"/>
    <n v="533006703"/>
    <d v="2011-01-23T00:00:00"/>
    <n v="7383"/>
    <n v="437.2"/>
    <n v="263.33"/>
    <n v="3227847.6"/>
    <n v="1944165.39"/>
    <n v="1283682.21"/>
    <x v="2"/>
    <n v="12"/>
  </r>
  <r>
    <x v="1"/>
    <x v="7"/>
    <x v="3"/>
    <x v="954"/>
    <x v="1"/>
    <s v="C"/>
    <x v="501"/>
    <n v="717110955"/>
    <d v="2010-08-09T00:00:00"/>
    <n v="7922"/>
    <n v="668.27"/>
    <n v="502.54"/>
    <n v="5294034.9400000004"/>
    <n v="3981121.88"/>
    <n v="1312913.06"/>
    <x v="2"/>
    <n v="8"/>
  </r>
  <r>
    <x v="0"/>
    <x v="113"/>
    <x v="3"/>
    <x v="955"/>
    <x v="1"/>
    <s v="M"/>
    <x v="646"/>
    <n v="468532407"/>
    <d v="2014-02-11T00:00:00"/>
    <n v="8006"/>
    <n v="668.27"/>
    <n v="502.54"/>
    <n v="5350169.62"/>
    <n v="4023335.24"/>
    <n v="1326834.3799999999"/>
    <x v="3"/>
    <n v="1"/>
  </r>
  <r>
    <x v="5"/>
    <x v="110"/>
    <x v="3"/>
    <x v="956"/>
    <x v="0"/>
    <s v="L"/>
    <x v="807"/>
    <n v="884216010"/>
    <d v="2016-11-02T00:00:00"/>
    <n v="8021"/>
    <n v="668.27"/>
    <n v="502.54"/>
    <n v="5360193.67"/>
    <n v="4030873.34"/>
    <n v="1329320.33"/>
    <x v="1"/>
    <n v="11"/>
  </r>
  <r>
    <x v="2"/>
    <x v="106"/>
    <x v="11"/>
    <x v="957"/>
    <x v="0"/>
    <s v="C"/>
    <x v="146"/>
    <n v="629925000"/>
    <d v="2013-08-18T00:00:00"/>
    <n v="7661"/>
    <n v="437.2"/>
    <n v="263.33"/>
    <n v="3349389.2"/>
    <n v="2017371.13"/>
    <n v="1332018.07"/>
    <x v="4"/>
    <n v="8"/>
  </r>
  <r>
    <x v="4"/>
    <x v="135"/>
    <x v="11"/>
    <x v="958"/>
    <x v="0"/>
    <s v="C"/>
    <x v="808"/>
    <n v="253407227"/>
    <d v="2013-02-15T00:00:00"/>
    <n v="7685"/>
    <n v="437.2"/>
    <n v="263.33"/>
    <n v="3359882"/>
    <n v="2023691.05"/>
    <n v="1336190.95"/>
    <x v="4"/>
    <n v="2"/>
  </r>
  <r>
    <x v="0"/>
    <x v="64"/>
    <x v="11"/>
    <x v="959"/>
    <x v="1"/>
    <s v="H"/>
    <x v="809"/>
    <n v="228097045"/>
    <d v="2017-06-17T00:00:00"/>
    <n v="7839"/>
    <n v="437.2"/>
    <n v="263.33"/>
    <n v="3427210.8"/>
    <n v="2064243.87"/>
    <n v="1362966.93"/>
    <x v="7"/>
    <n v="5"/>
  </r>
  <r>
    <x v="4"/>
    <x v="123"/>
    <x v="11"/>
    <x v="960"/>
    <x v="0"/>
    <s v="H"/>
    <x v="810"/>
    <n v="470897471"/>
    <d v="2015-04-22T00:00:00"/>
    <n v="7881"/>
    <n v="437.2"/>
    <n v="263.33"/>
    <n v="3445573.2"/>
    <n v="2075303.73"/>
    <n v="1370269.47"/>
    <x v="0"/>
    <n v="3"/>
  </r>
  <r>
    <x v="2"/>
    <x v="98"/>
    <x v="11"/>
    <x v="961"/>
    <x v="0"/>
    <s v="H"/>
    <x v="811"/>
    <n v="899659097"/>
    <d v="2012-12-03T00:00:00"/>
    <n v="7974"/>
    <n v="437.2"/>
    <n v="263.33"/>
    <n v="3486232.8"/>
    <n v="2099793.42"/>
    <n v="1386439.38"/>
    <x v="5"/>
    <n v="11"/>
  </r>
  <r>
    <x v="3"/>
    <x v="85"/>
    <x v="11"/>
    <x v="962"/>
    <x v="1"/>
    <s v="C"/>
    <x v="2"/>
    <n v="453089320"/>
    <d v="2010-06-16T00:00:00"/>
    <n v="8053"/>
    <n v="437.2"/>
    <n v="263.33"/>
    <n v="3520771.6"/>
    <n v="2120596.4900000002"/>
    <n v="1400175.11"/>
    <x v="2"/>
    <n v="5"/>
  </r>
  <r>
    <x v="2"/>
    <x v="96"/>
    <x v="11"/>
    <x v="963"/>
    <x v="0"/>
    <s v="M"/>
    <x v="812"/>
    <n v="586165082"/>
    <d v="2017-01-27T00:00:00"/>
    <n v="8128"/>
    <n v="437.2"/>
    <n v="263.33"/>
    <n v="3553561.6"/>
    <n v="2140346.2400000002"/>
    <n v="1413215.36"/>
    <x v="7"/>
    <n v="1"/>
  </r>
  <r>
    <x v="5"/>
    <x v="183"/>
    <x v="3"/>
    <x v="964"/>
    <x v="1"/>
    <s v="M"/>
    <x v="813"/>
    <n v="991644704"/>
    <d v="2016-05-18T00:00:00"/>
    <n v="8559"/>
    <n v="668.27"/>
    <n v="502.54"/>
    <n v="5719722.9299999997"/>
    <n v="4301239.8600000003"/>
    <n v="1418483.07"/>
    <x v="1"/>
    <n v="4"/>
  </r>
  <r>
    <x v="4"/>
    <x v="123"/>
    <x v="11"/>
    <x v="965"/>
    <x v="0"/>
    <s v="M"/>
    <x v="814"/>
    <n v="651621711"/>
    <d v="2010-10-16T00:00:00"/>
    <n v="8200"/>
    <n v="437.2"/>
    <n v="263.33"/>
    <n v="3585040"/>
    <n v="2159306"/>
    <n v="1425734"/>
    <x v="2"/>
    <n v="8"/>
  </r>
  <r>
    <x v="5"/>
    <x v="67"/>
    <x v="3"/>
    <x v="966"/>
    <x v="1"/>
    <s v="M"/>
    <x v="583"/>
    <n v="671898782"/>
    <d v="2013-02-06T00:00:00"/>
    <n v="8635"/>
    <n v="668.27"/>
    <n v="502.54"/>
    <n v="5770511.4500000002"/>
    <n v="4339432.9000000004"/>
    <n v="1431078.55"/>
    <x v="4"/>
    <n v="1"/>
  </r>
  <r>
    <x v="0"/>
    <x v="91"/>
    <x v="11"/>
    <x v="967"/>
    <x v="1"/>
    <s v="H"/>
    <x v="649"/>
    <n v="461065137"/>
    <d v="2017-08-19T00:00:00"/>
    <n v="8275"/>
    <n v="437.2"/>
    <n v="263.33"/>
    <n v="3617830"/>
    <n v="2179055.75"/>
    <n v="1438774.25"/>
    <x v="7"/>
    <n v="7"/>
  </r>
  <r>
    <x v="1"/>
    <x v="171"/>
    <x v="11"/>
    <x v="968"/>
    <x v="0"/>
    <s v="H"/>
    <x v="815"/>
    <n v="877424657"/>
    <d v="2016-04-10T00:00:00"/>
    <n v="8309"/>
    <n v="437.2"/>
    <n v="263.33"/>
    <n v="3632694.8"/>
    <n v="2188008.9700000002"/>
    <n v="1444685.83"/>
    <x v="1"/>
    <n v="3"/>
  </r>
  <r>
    <x v="0"/>
    <x v="36"/>
    <x v="3"/>
    <x v="969"/>
    <x v="0"/>
    <s v="H"/>
    <x v="816"/>
    <n v="165380990"/>
    <d v="2012-07-27T00:00:00"/>
    <n v="8765"/>
    <n v="668.27"/>
    <n v="502.54"/>
    <n v="5857386.5499999998"/>
    <n v="4404763.0999999996"/>
    <n v="1452623.45"/>
    <x v="5"/>
    <n v="7"/>
  </r>
  <r>
    <x v="0"/>
    <x v="158"/>
    <x v="11"/>
    <x v="970"/>
    <x v="1"/>
    <s v="M"/>
    <x v="817"/>
    <n v="270001733"/>
    <d v="2015-01-01T00:00:00"/>
    <n v="8368"/>
    <n v="437.2"/>
    <n v="263.33"/>
    <n v="3658489.6"/>
    <n v="2203545.44"/>
    <n v="1454944.16"/>
    <x v="3"/>
    <n v="11"/>
  </r>
  <r>
    <x v="3"/>
    <x v="115"/>
    <x v="11"/>
    <x v="971"/>
    <x v="1"/>
    <s v="M"/>
    <x v="818"/>
    <n v="432037627"/>
    <d v="2011-08-18T00:00:00"/>
    <n v="8390"/>
    <n v="437.2"/>
    <n v="263.33"/>
    <n v="3668108"/>
    <n v="2209338.7000000002"/>
    <n v="1458769.3"/>
    <x v="6"/>
    <n v="8"/>
  </r>
  <r>
    <x v="3"/>
    <x v="15"/>
    <x v="11"/>
    <x v="972"/>
    <x v="0"/>
    <s v="M"/>
    <x v="819"/>
    <n v="686800706"/>
    <d v="2014-10-31T00:00:00"/>
    <n v="8446"/>
    <n v="437.2"/>
    <n v="263.33"/>
    <n v="3692591.2"/>
    <n v="2224085.1800000002"/>
    <n v="1468506.02"/>
    <x v="3"/>
    <n v="10"/>
  </r>
  <r>
    <x v="1"/>
    <x v="54"/>
    <x v="3"/>
    <x v="973"/>
    <x v="0"/>
    <s v="H"/>
    <x v="820"/>
    <n v="494454562"/>
    <d v="2014-09-22T00:00:00"/>
    <n v="8948"/>
    <n v="668.27"/>
    <n v="502.54"/>
    <n v="5979679.96"/>
    <n v="4496727.92"/>
    <n v="1482952.04"/>
    <x v="3"/>
    <n v="9"/>
  </r>
  <r>
    <x v="0"/>
    <x v="184"/>
    <x v="11"/>
    <x v="974"/>
    <x v="1"/>
    <s v="M"/>
    <x v="821"/>
    <n v="225666320"/>
    <d v="2016-08-21T00:00:00"/>
    <n v="8534"/>
    <n v="437.2"/>
    <n v="263.33"/>
    <n v="3731064.8"/>
    <n v="2247258.2200000002"/>
    <n v="1483806.58"/>
    <x v="1"/>
    <n v="7"/>
  </r>
  <r>
    <x v="1"/>
    <x v="14"/>
    <x v="3"/>
    <x v="975"/>
    <x v="0"/>
    <s v="L"/>
    <x v="822"/>
    <n v="247802054"/>
    <d v="2012-09-08T00:00:00"/>
    <n v="8989"/>
    <n v="668.27"/>
    <n v="502.54"/>
    <n v="6007079.0300000003"/>
    <n v="4517332.0599999996"/>
    <n v="1489746.97"/>
    <x v="5"/>
    <n v="8"/>
  </r>
  <r>
    <x v="5"/>
    <x v="183"/>
    <x v="3"/>
    <x v="976"/>
    <x v="0"/>
    <s v="L"/>
    <x v="823"/>
    <n v="157542073"/>
    <d v="2010-03-15T00:00:00"/>
    <n v="9055"/>
    <n v="668.27"/>
    <n v="502.54"/>
    <n v="6051184.8499999996"/>
    <n v="4550499.7"/>
    <n v="1500685.15"/>
    <x v="2"/>
    <n v="2"/>
  </r>
  <r>
    <x v="0"/>
    <x v="117"/>
    <x v="3"/>
    <x v="977"/>
    <x v="1"/>
    <s v="C"/>
    <x v="824"/>
    <n v="781253516"/>
    <d v="2014-09-01T00:00:00"/>
    <n v="9131"/>
    <n v="668.27"/>
    <n v="502.54"/>
    <n v="6101973.3700000001"/>
    <n v="4588692.74"/>
    <n v="1513280.63"/>
    <x v="3"/>
    <n v="8"/>
  </r>
  <r>
    <x v="1"/>
    <x v="50"/>
    <x v="3"/>
    <x v="978"/>
    <x v="0"/>
    <s v="H"/>
    <x v="825"/>
    <n v="243882596"/>
    <d v="2015-05-11T00:00:00"/>
    <n v="9135"/>
    <n v="668.27"/>
    <n v="502.54"/>
    <n v="6104646.4500000002"/>
    <n v="4590702.9000000004"/>
    <n v="1513943.55"/>
    <x v="0"/>
    <n v="4"/>
  </r>
  <r>
    <x v="4"/>
    <x v="156"/>
    <x v="11"/>
    <x v="979"/>
    <x v="1"/>
    <s v="L"/>
    <x v="826"/>
    <n v="574441039"/>
    <d v="2017-04-06T00:00:00"/>
    <n v="8724"/>
    <n v="437.2"/>
    <n v="263.33"/>
    <n v="3814132.8"/>
    <n v="2297290.92"/>
    <n v="1516841.88"/>
    <x v="7"/>
    <n v="3"/>
  </r>
  <r>
    <x v="3"/>
    <x v="132"/>
    <x v="3"/>
    <x v="980"/>
    <x v="1"/>
    <s v="L"/>
    <x v="827"/>
    <n v="276661765"/>
    <d v="2016-04-20T00:00:00"/>
    <n v="9219"/>
    <n v="668.27"/>
    <n v="502.54"/>
    <n v="6160781.1299999999"/>
    <n v="4632916.26"/>
    <n v="1527864.87"/>
    <x v="1"/>
    <n v="3"/>
  </r>
  <r>
    <x v="5"/>
    <x v="183"/>
    <x v="11"/>
    <x v="981"/>
    <x v="0"/>
    <s v="H"/>
    <x v="828"/>
    <n v="534633624"/>
    <d v="2011-06-08T00:00:00"/>
    <n v="8825"/>
    <n v="437.2"/>
    <n v="263.33"/>
    <n v="3858290"/>
    <n v="2323887.25"/>
    <n v="1534402.75"/>
    <x v="6"/>
    <n v="4"/>
  </r>
  <r>
    <x v="6"/>
    <x v="52"/>
    <x v="3"/>
    <x v="982"/>
    <x v="1"/>
    <s v="L"/>
    <x v="331"/>
    <n v="192721068"/>
    <d v="2014-05-20T00:00:00"/>
    <n v="9302"/>
    <n v="668.27"/>
    <n v="502.54"/>
    <n v="6216247.54"/>
    <n v="4674627.08"/>
    <n v="1541620.46"/>
    <x v="3"/>
    <n v="4"/>
  </r>
  <r>
    <x v="1"/>
    <x v="171"/>
    <x v="3"/>
    <x v="983"/>
    <x v="1"/>
    <s v="H"/>
    <x v="829"/>
    <n v="256994950"/>
    <d v="2010-02-19T00:00:00"/>
    <n v="9372"/>
    <n v="668.27"/>
    <n v="502.54"/>
    <n v="6263026.4400000004"/>
    <n v="4709804.88"/>
    <n v="1553221.56"/>
    <x v="2"/>
    <n v="1"/>
  </r>
  <r>
    <x v="5"/>
    <x v="63"/>
    <x v="11"/>
    <x v="984"/>
    <x v="0"/>
    <s v="C"/>
    <x v="830"/>
    <n v="663857305"/>
    <d v="2013-11-13T00:00:00"/>
    <n v="8984"/>
    <n v="437.2"/>
    <n v="263.33"/>
    <n v="3927804.8"/>
    <n v="2365756.7200000002"/>
    <n v="1562048.08"/>
    <x v="4"/>
    <n v="10"/>
  </r>
  <r>
    <x v="0"/>
    <x v="103"/>
    <x v="11"/>
    <x v="985"/>
    <x v="0"/>
    <s v="C"/>
    <x v="49"/>
    <n v="837855851"/>
    <d v="2015-11-08T00:00:00"/>
    <n v="9020"/>
    <n v="437.2"/>
    <n v="263.33"/>
    <n v="3943544"/>
    <n v="2375236.6"/>
    <n v="1568307.4"/>
    <x v="0"/>
    <n v="11"/>
  </r>
  <r>
    <x v="1"/>
    <x v="92"/>
    <x v="11"/>
    <x v="986"/>
    <x v="0"/>
    <s v="H"/>
    <x v="831"/>
    <n v="562817418"/>
    <d v="2011-06-02T00:00:00"/>
    <n v="9036"/>
    <n v="437.2"/>
    <n v="263.33"/>
    <n v="3950539.2"/>
    <n v="2379449.88"/>
    <n v="1571089.32"/>
    <x v="6"/>
    <n v="5"/>
  </r>
  <r>
    <x v="4"/>
    <x v="130"/>
    <x v="3"/>
    <x v="987"/>
    <x v="0"/>
    <s v="H"/>
    <x v="832"/>
    <n v="714818418"/>
    <d v="2013-08-24T00:00:00"/>
    <n v="9509"/>
    <n v="668.27"/>
    <n v="502.54"/>
    <n v="6354579.4299999997"/>
    <n v="4778652.8600000003"/>
    <n v="1575926.57"/>
    <x v="4"/>
    <n v="7"/>
  </r>
  <r>
    <x v="3"/>
    <x v="78"/>
    <x v="11"/>
    <x v="988"/>
    <x v="0"/>
    <s v="M"/>
    <x v="543"/>
    <n v="281561410"/>
    <d v="2014-08-02T00:00:00"/>
    <n v="9133"/>
    <n v="437.2"/>
    <n v="263.33"/>
    <n v="3992947.6"/>
    <n v="2404992.89"/>
    <n v="1587954.71"/>
    <x v="3"/>
    <n v="7"/>
  </r>
  <r>
    <x v="0"/>
    <x v="10"/>
    <x v="3"/>
    <x v="989"/>
    <x v="0"/>
    <s v="L"/>
    <x v="833"/>
    <n v="289606320"/>
    <d v="2016-02-14T00:00:00"/>
    <n v="9801"/>
    <n v="668.27"/>
    <n v="502.54"/>
    <n v="6549714.2699999996"/>
    <n v="4925394.54"/>
    <n v="1624319.73"/>
    <x v="1"/>
    <n v="1"/>
  </r>
  <r>
    <x v="2"/>
    <x v="4"/>
    <x v="3"/>
    <x v="990"/>
    <x v="1"/>
    <s v="C"/>
    <x v="247"/>
    <n v="428392827"/>
    <d v="2013-02-05T00:00:00"/>
    <n v="9812"/>
    <n v="668.27"/>
    <n v="502.54"/>
    <n v="6557065.2400000002"/>
    <n v="4930922.4800000004"/>
    <n v="1626142.76"/>
    <x v="4"/>
    <n v="2"/>
  </r>
  <r>
    <x v="4"/>
    <x v="48"/>
    <x v="11"/>
    <x v="991"/>
    <x v="1"/>
    <s v="L"/>
    <x v="834"/>
    <n v="888647449"/>
    <d v="2012-02-28T00:00:00"/>
    <n v="9383"/>
    <n v="437.2"/>
    <n v="263.33"/>
    <n v="4102247.6"/>
    <n v="2470825.39"/>
    <n v="1631422.21"/>
    <x v="5"/>
    <n v="1"/>
  </r>
  <r>
    <x v="5"/>
    <x v="183"/>
    <x v="3"/>
    <x v="992"/>
    <x v="1"/>
    <s v="M"/>
    <x v="835"/>
    <n v="442214143"/>
    <d v="2012-05-03T00:00:00"/>
    <n v="9847"/>
    <n v="668.27"/>
    <n v="502.54"/>
    <n v="6580454.6900000004"/>
    <n v="4948511.38"/>
    <n v="1631943.31"/>
    <x v="5"/>
    <n v="3"/>
  </r>
  <r>
    <x v="0"/>
    <x v="71"/>
    <x v="3"/>
    <x v="993"/>
    <x v="1"/>
    <s v="L"/>
    <x v="312"/>
    <n v="494525372"/>
    <d v="2010-03-02T00:00:00"/>
    <n v="9902"/>
    <n v="668.27"/>
    <n v="502.54"/>
    <n v="6617209.54"/>
    <n v="4976151.08"/>
    <n v="1641058.46"/>
    <x v="2"/>
    <n v="2"/>
  </r>
  <r>
    <x v="0"/>
    <x v="32"/>
    <x v="11"/>
    <x v="994"/>
    <x v="0"/>
    <s v="L"/>
    <x v="836"/>
    <n v="869589173"/>
    <d v="2016-03-17T00:00:00"/>
    <n v="9615"/>
    <n v="437.2"/>
    <n v="263.33"/>
    <n v="4203678"/>
    <n v="2531917.9500000002"/>
    <n v="1671760.05"/>
    <x v="1"/>
    <n v="2"/>
  </r>
  <r>
    <x v="3"/>
    <x v="28"/>
    <x v="11"/>
    <x v="995"/>
    <x v="0"/>
    <s v="C"/>
    <x v="837"/>
    <n v="409873998"/>
    <d v="2010-06-03T00:00:00"/>
    <n v="9679"/>
    <n v="437.2"/>
    <n v="263.33"/>
    <n v="4231658.8"/>
    <n v="2548771.0699999998"/>
    <n v="1682887.73"/>
    <x v="2"/>
    <n v="5"/>
  </r>
  <r>
    <x v="2"/>
    <x v="70"/>
    <x v="11"/>
    <x v="996"/>
    <x v="0"/>
    <s v="M"/>
    <x v="838"/>
    <n v="573025262"/>
    <d v="2011-11-14T00:00:00"/>
    <n v="9764"/>
    <n v="437.2"/>
    <n v="263.33"/>
    <n v="4268820.8"/>
    <n v="2571154.12"/>
    <n v="1697666.68"/>
    <x v="6"/>
    <n v="10"/>
  </r>
  <r>
    <x v="0"/>
    <x v="149"/>
    <x v="11"/>
    <x v="997"/>
    <x v="1"/>
    <s v="L"/>
    <x v="839"/>
    <n v="418593108"/>
    <d v="2014-03-25T00:00:00"/>
    <n v="9858"/>
    <n v="437.2"/>
    <n v="263.33"/>
    <n v="4309917.5999999996"/>
    <n v="2595907.14"/>
    <n v="1714010.46"/>
    <x v="3"/>
    <n v="3"/>
  </r>
  <r>
    <x v="2"/>
    <x v="80"/>
    <x v="11"/>
    <x v="998"/>
    <x v="0"/>
    <s v="L"/>
    <x v="840"/>
    <n v="653148210"/>
    <d v="2017-01-21T00:00:00"/>
    <n v="9924"/>
    <n v="437.2"/>
    <n v="263.33"/>
    <n v="4338772.8"/>
    <n v="2613286.92"/>
    <n v="1725485.88"/>
    <x v="1"/>
    <n v="12"/>
  </r>
  <r>
    <x v="0"/>
    <x v="61"/>
    <x v="11"/>
    <x v="999"/>
    <x v="1"/>
    <s v="H"/>
    <x v="199"/>
    <n v="403961122"/>
    <d v="2010-03-20T00:00:00"/>
    <n v="9928"/>
    <n v="437.2"/>
    <n v="263.33"/>
    <n v="4340521.5999999996"/>
    <n v="2614340.2400000002"/>
    <n v="1726181.36"/>
    <x v="2"/>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7F94BD-3968-470E-9D28-9F39C5547AE7}"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B188" firstHeaderRow="1" firstDataRow="1" firstDataCol="1"/>
  <pivotFields count="19">
    <pivotField showAll="0">
      <items count="8">
        <item x="2"/>
        <item x="5"/>
        <item x="4"/>
        <item x="0"/>
        <item x="3"/>
        <item x="6"/>
        <item x="1"/>
        <item t="default"/>
      </items>
    </pivotField>
    <pivotField axis="axisRow" showAll="0">
      <items count="186">
        <item x="34"/>
        <item x="24"/>
        <item x="170"/>
        <item x="43"/>
        <item x="50"/>
        <item x="163"/>
        <item x="42"/>
        <item x="181"/>
        <item x="154"/>
        <item x="137"/>
        <item x="56"/>
        <item x="146"/>
        <item x="93"/>
        <item x="116"/>
        <item x="61"/>
        <item x="177"/>
        <item x="3"/>
        <item x="145"/>
        <item x="84"/>
        <item x="164"/>
        <item x="102"/>
        <item x="53"/>
        <item x="142"/>
        <item x="92"/>
        <item x="86"/>
        <item x="94"/>
        <item x="95"/>
        <item x="1"/>
        <item x="171"/>
        <item x="72"/>
        <item x="96"/>
        <item x="139"/>
        <item x="156"/>
        <item x="160"/>
        <item x="33"/>
        <item x="130"/>
        <item x="126"/>
        <item x="71"/>
        <item x="66"/>
        <item x="29"/>
        <item x="168"/>
        <item x="134"/>
        <item x="57"/>
        <item x="63"/>
        <item x="108"/>
        <item x="25"/>
        <item x="125"/>
        <item x="136"/>
        <item x="87"/>
        <item x="58"/>
        <item x="82"/>
        <item x="99"/>
        <item x="10"/>
        <item x="19"/>
        <item x="179"/>
        <item x="36"/>
        <item x="122"/>
        <item x="148"/>
        <item x="127"/>
        <item x="52"/>
        <item x="105"/>
        <item x="17"/>
        <item x="129"/>
        <item x="159"/>
        <item x="121"/>
        <item x="128"/>
        <item x="100"/>
        <item x="83"/>
        <item x="80"/>
        <item x="165"/>
        <item x="78"/>
        <item x="65"/>
        <item x="113"/>
        <item x="89"/>
        <item x="141"/>
        <item x="68"/>
        <item x="106"/>
        <item x="69"/>
        <item x="138"/>
        <item x="62"/>
        <item x="144"/>
        <item x="178"/>
        <item x="176"/>
        <item x="11"/>
        <item x="104"/>
        <item x="143"/>
        <item x="132"/>
        <item x="16"/>
        <item x="2"/>
        <item x="15"/>
        <item x="182"/>
        <item x="30"/>
        <item x="117"/>
        <item x="81"/>
        <item x="21"/>
        <item x="119"/>
        <item x="59"/>
        <item x="70"/>
        <item x="46"/>
        <item x="184"/>
        <item x="51"/>
        <item x="155"/>
        <item x="161"/>
        <item x="180"/>
        <item x="32"/>
        <item x="112"/>
        <item x="4"/>
        <item x="118"/>
        <item x="85"/>
        <item x="7"/>
        <item x="79"/>
        <item x="101"/>
        <item x="74"/>
        <item x="26"/>
        <item x="5"/>
        <item x="166"/>
        <item x="75"/>
        <item x="38"/>
        <item x="97"/>
        <item x="41"/>
        <item x="103"/>
        <item x="23"/>
        <item x="49"/>
        <item x="110"/>
        <item x="123"/>
        <item x="183"/>
        <item x="20"/>
        <item x="39"/>
        <item x="147"/>
        <item x="115"/>
        <item x="22"/>
        <item x="64"/>
        <item x="8"/>
        <item x="13"/>
        <item x="109"/>
        <item x="48"/>
        <item x="40"/>
        <item x="107"/>
        <item x="0"/>
        <item x="162"/>
        <item x="173"/>
        <item x="14"/>
        <item x="91"/>
        <item x="9"/>
        <item x="76"/>
        <item x="124"/>
        <item x="175"/>
        <item x="153"/>
        <item x="150"/>
        <item x="114"/>
        <item x="54"/>
        <item x="44"/>
        <item x="27"/>
        <item x="77"/>
        <item x="169"/>
        <item x="12"/>
        <item x="111"/>
        <item x="149"/>
        <item x="31"/>
        <item x="88"/>
        <item x="140"/>
        <item x="55"/>
        <item x="157"/>
        <item x="120"/>
        <item x="135"/>
        <item x="174"/>
        <item x="167"/>
        <item x="67"/>
        <item x="73"/>
        <item x="6"/>
        <item x="28"/>
        <item x="98"/>
        <item x="45"/>
        <item x="18"/>
        <item x="158"/>
        <item x="133"/>
        <item x="131"/>
        <item x="90"/>
        <item x="152"/>
        <item x="47"/>
        <item x="151"/>
        <item x="35"/>
        <item x="172"/>
        <item x="37"/>
        <item x="60"/>
        <item t="default"/>
      </items>
    </pivotField>
    <pivotField showAll="0">
      <items count="13">
        <item x="7"/>
        <item x="2"/>
        <item x="10"/>
        <item x="8"/>
        <item x="11"/>
        <item x="0"/>
        <item x="3"/>
        <item x="4"/>
        <item x="6"/>
        <item x="1"/>
        <item x="9"/>
        <item x="5"/>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numFmtId="1" showAll="0"/>
    <pivotField numFmtId="164" showAll="0"/>
    <pivotField numFmtId="164" showAll="0"/>
    <pivotField showAll="0"/>
    <pivotField numFmtId="164" showAll="0"/>
    <pivotField dataField="1" numFmtId="164" showAll="0"/>
    <pivotField showAll="0">
      <items count="9">
        <item x="2"/>
        <item x="6"/>
        <item x="5"/>
        <item x="4"/>
        <item x="3"/>
        <item x="0"/>
        <item x="1"/>
        <item x="7"/>
        <item t="default"/>
      </items>
    </pivotField>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Profi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C058E4-B49B-45B1-9759-81CFF83D1768}"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504:B1544" firstHeaderRow="1" firstDataRow="1" firstDataCol="1"/>
  <pivotFields count="19">
    <pivotField showAll="0">
      <items count="8">
        <item x="2"/>
        <item x="5"/>
        <item x="4"/>
        <item x="0"/>
        <item x="3"/>
        <item x="6"/>
        <item x="1"/>
        <item t="default"/>
      </items>
    </pivotField>
    <pivotField showAll="0">
      <items count="186">
        <item x="34"/>
        <item x="24"/>
        <item x="170"/>
        <item x="43"/>
        <item x="50"/>
        <item x="163"/>
        <item x="42"/>
        <item x="181"/>
        <item x="154"/>
        <item x="137"/>
        <item x="56"/>
        <item x="146"/>
        <item x="93"/>
        <item x="116"/>
        <item x="61"/>
        <item x="177"/>
        <item x="3"/>
        <item x="145"/>
        <item x="84"/>
        <item x="164"/>
        <item x="102"/>
        <item x="53"/>
        <item x="142"/>
        <item x="92"/>
        <item x="86"/>
        <item x="94"/>
        <item x="95"/>
        <item x="1"/>
        <item x="171"/>
        <item x="72"/>
        <item x="96"/>
        <item x="139"/>
        <item x="156"/>
        <item x="160"/>
        <item x="33"/>
        <item x="130"/>
        <item x="126"/>
        <item x="71"/>
        <item x="66"/>
        <item x="29"/>
        <item x="168"/>
        <item x="134"/>
        <item x="57"/>
        <item x="63"/>
        <item x="108"/>
        <item x="25"/>
        <item x="125"/>
        <item x="136"/>
        <item x="87"/>
        <item x="58"/>
        <item x="82"/>
        <item x="99"/>
        <item x="10"/>
        <item x="19"/>
        <item x="179"/>
        <item x="36"/>
        <item x="122"/>
        <item x="148"/>
        <item x="127"/>
        <item x="52"/>
        <item x="105"/>
        <item x="17"/>
        <item x="129"/>
        <item x="159"/>
        <item x="121"/>
        <item x="128"/>
        <item x="100"/>
        <item x="83"/>
        <item x="80"/>
        <item x="165"/>
        <item x="78"/>
        <item x="65"/>
        <item x="113"/>
        <item x="89"/>
        <item x="141"/>
        <item x="68"/>
        <item x="106"/>
        <item x="69"/>
        <item x="138"/>
        <item x="62"/>
        <item x="144"/>
        <item x="178"/>
        <item x="176"/>
        <item x="11"/>
        <item x="104"/>
        <item x="143"/>
        <item x="132"/>
        <item x="16"/>
        <item x="2"/>
        <item x="15"/>
        <item x="182"/>
        <item x="30"/>
        <item x="117"/>
        <item x="81"/>
        <item x="21"/>
        <item x="119"/>
        <item x="59"/>
        <item x="70"/>
        <item x="46"/>
        <item x="184"/>
        <item x="51"/>
        <item x="155"/>
        <item x="161"/>
        <item x="180"/>
        <item x="32"/>
        <item x="112"/>
        <item x="4"/>
        <item x="118"/>
        <item x="85"/>
        <item x="7"/>
        <item x="79"/>
        <item x="101"/>
        <item x="74"/>
        <item x="26"/>
        <item x="5"/>
        <item x="166"/>
        <item x="75"/>
        <item x="38"/>
        <item x="97"/>
        <item x="41"/>
        <item x="103"/>
        <item x="23"/>
        <item x="49"/>
        <item x="110"/>
        <item x="123"/>
        <item x="183"/>
        <item x="20"/>
        <item x="39"/>
        <item x="147"/>
        <item x="115"/>
        <item x="22"/>
        <item x="64"/>
        <item x="8"/>
        <item x="13"/>
        <item x="109"/>
        <item x="48"/>
        <item x="40"/>
        <item x="107"/>
        <item x="0"/>
        <item x="162"/>
        <item x="173"/>
        <item x="14"/>
        <item x="91"/>
        <item x="9"/>
        <item x="76"/>
        <item x="124"/>
        <item x="175"/>
        <item x="153"/>
        <item x="150"/>
        <item x="114"/>
        <item x="54"/>
        <item x="44"/>
        <item x="27"/>
        <item x="77"/>
        <item x="169"/>
        <item x="12"/>
        <item x="111"/>
        <item x="149"/>
        <item x="31"/>
        <item x="88"/>
        <item x="140"/>
        <item x="55"/>
        <item x="157"/>
        <item x="120"/>
        <item x="135"/>
        <item x="174"/>
        <item x="167"/>
        <item x="67"/>
        <item x="73"/>
        <item x="6"/>
        <item x="28"/>
        <item x="98"/>
        <item x="45"/>
        <item x="18"/>
        <item x="158"/>
        <item x="133"/>
        <item x="131"/>
        <item x="90"/>
        <item x="152"/>
        <item x="47"/>
        <item x="151"/>
        <item x="35"/>
        <item x="172"/>
        <item x="37"/>
        <item x="60"/>
        <item t="default"/>
      </items>
    </pivotField>
    <pivotField showAll="0">
      <items count="13">
        <item x="7"/>
        <item x="2"/>
        <item x="10"/>
        <item x="8"/>
        <item x="11"/>
        <item x="0"/>
        <item x="3"/>
        <item x="4"/>
        <item x="6"/>
        <item x="1"/>
        <item x="9"/>
        <item x="5"/>
        <item t="default"/>
      </items>
    </pivotField>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numFmtId="1" showAll="0"/>
    <pivotField numFmtId="164" showAll="0"/>
    <pivotField numFmtId="164" showAll="0"/>
    <pivotField dataField="1" showAll="0"/>
    <pivotField numFmtId="164" showAll="0"/>
    <pivotField numFmtId="164" showAll="0"/>
    <pivotField showAll="0">
      <items count="9">
        <item x="2"/>
        <item x="6"/>
        <item x="5"/>
        <item x="4"/>
        <item x="3"/>
        <item x="0"/>
        <item x="1"/>
        <item x="7"/>
        <item t="default"/>
      </items>
    </pivotField>
    <pivotField showAll="0"/>
    <pivotField axis="axisRow" showAll="0">
      <items count="7">
        <item sd="0" x="0"/>
        <item sd="0" x="1"/>
        <item sd="0" x="2"/>
        <item sd="0" x="3"/>
        <item sd="0" x="4"/>
        <item sd="0" x="5"/>
        <item t="default" sd="0"/>
      </items>
    </pivotField>
    <pivotField axis="axisRow" showAll="0">
      <items count="11">
        <item sd="0" x="0"/>
        <item x="1"/>
        <item x="2"/>
        <item x="3"/>
        <item x="4"/>
        <item x="5"/>
        <item x="6"/>
        <item x="7"/>
        <item x="8"/>
        <item sd="0" x="9"/>
        <item t="default"/>
      </items>
    </pivotField>
  </pivotFields>
  <rowFields count="3">
    <field x="18"/>
    <field x="17"/>
    <field x="6"/>
  </rowFields>
  <rowItems count="4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i>
      <x v="7"/>
    </i>
    <i r="1">
      <x v="1"/>
    </i>
    <i r="1">
      <x v="2"/>
    </i>
    <i r="1">
      <x v="3"/>
    </i>
    <i r="1">
      <x v="4"/>
    </i>
    <i>
      <x v="8"/>
    </i>
    <i r="1">
      <x v="1"/>
    </i>
    <i r="1">
      <x v="2"/>
    </i>
    <i r="1">
      <x v="3"/>
    </i>
    <i t="grand">
      <x/>
    </i>
  </rowItems>
  <colItems count="1">
    <i/>
  </colItems>
  <dataFields count="1">
    <dataField name="Sum of Total Revenue" fld="12" baseField="0" baseItem="0" numFmtId="165"/>
  </dataFields>
  <formats count="2">
    <format dxfId="61">
      <pivotArea collapsedLevelsAreSubtotals="1" fieldPosition="0">
        <references count="1">
          <reference field="18" count="1">
            <x v="1"/>
          </reference>
        </references>
      </pivotArea>
    </format>
    <format dxfId="60">
      <pivotArea outline="0" fieldPosition="0"/>
    </format>
  </formats>
  <chartFormats count="1">
    <chartFormat chart="1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A8B071-0998-4B2C-B1EB-B9CD3F22A01D}"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203:B215" firstHeaderRow="1" firstDataRow="1" firstDataCol="1"/>
  <pivotFields count="19">
    <pivotField showAll="0"/>
    <pivotField showAll="0">
      <items count="186">
        <item x="34"/>
        <item x="24"/>
        <item x="170"/>
        <item x="43"/>
        <item x="50"/>
        <item x="163"/>
        <item x="42"/>
        <item x="181"/>
        <item x="154"/>
        <item x="137"/>
        <item x="56"/>
        <item x="146"/>
        <item x="93"/>
        <item x="116"/>
        <item x="61"/>
        <item x="177"/>
        <item x="3"/>
        <item x="145"/>
        <item x="84"/>
        <item x="164"/>
        <item x="102"/>
        <item x="53"/>
        <item x="142"/>
        <item x="92"/>
        <item x="86"/>
        <item x="94"/>
        <item x="95"/>
        <item x="1"/>
        <item x="171"/>
        <item x="72"/>
        <item x="96"/>
        <item x="139"/>
        <item x="156"/>
        <item x="160"/>
        <item x="33"/>
        <item x="130"/>
        <item x="126"/>
        <item x="71"/>
        <item x="66"/>
        <item x="29"/>
        <item x="168"/>
        <item x="134"/>
        <item x="57"/>
        <item x="63"/>
        <item x="108"/>
        <item x="25"/>
        <item x="125"/>
        <item x="136"/>
        <item x="87"/>
        <item x="58"/>
        <item x="82"/>
        <item x="99"/>
        <item x="10"/>
        <item x="19"/>
        <item x="179"/>
        <item x="36"/>
        <item x="122"/>
        <item x="148"/>
        <item x="127"/>
        <item x="52"/>
        <item x="105"/>
        <item x="17"/>
        <item x="129"/>
        <item x="159"/>
        <item x="121"/>
        <item x="128"/>
        <item x="100"/>
        <item x="83"/>
        <item x="80"/>
        <item x="165"/>
        <item x="78"/>
        <item x="65"/>
        <item x="113"/>
        <item x="89"/>
        <item x="141"/>
        <item x="68"/>
        <item x="106"/>
        <item x="69"/>
        <item x="138"/>
        <item x="62"/>
        <item x="144"/>
        <item x="178"/>
        <item x="176"/>
        <item x="11"/>
        <item x="104"/>
        <item x="143"/>
        <item x="132"/>
        <item x="16"/>
        <item x="2"/>
        <item x="15"/>
        <item x="182"/>
        <item x="30"/>
        <item x="117"/>
        <item x="81"/>
        <item x="21"/>
        <item x="119"/>
        <item x="59"/>
        <item x="70"/>
        <item x="46"/>
        <item x="184"/>
        <item x="51"/>
        <item x="155"/>
        <item x="161"/>
        <item x="180"/>
        <item x="32"/>
        <item x="112"/>
        <item x="4"/>
        <item x="118"/>
        <item x="85"/>
        <item x="7"/>
        <item x="79"/>
        <item x="101"/>
        <item x="74"/>
        <item x="26"/>
        <item x="5"/>
        <item x="166"/>
        <item x="75"/>
        <item x="38"/>
        <item x="97"/>
        <item x="41"/>
        <item x="103"/>
        <item x="23"/>
        <item x="49"/>
        <item x="110"/>
        <item x="123"/>
        <item x="183"/>
        <item x="20"/>
        <item x="39"/>
        <item x="147"/>
        <item x="115"/>
        <item x="22"/>
        <item x="64"/>
        <item x="8"/>
        <item x="13"/>
        <item x="109"/>
        <item x="48"/>
        <item x="40"/>
        <item x="107"/>
        <item x="0"/>
        <item x="162"/>
        <item x="173"/>
        <item x="14"/>
        <item x="91"/>
        <item x="9"/>
        <item x="76"/>
        <item x="124"/>
        <item x="175"/>
        <item x="153"/>
        <item x="150"/>
        <item x="114"/>
        <item x="54"/>
        <item x="44"/>
        <item x="27"/>
        <item x="77"/>
        <item x="169"/>
        <item x="12"/>
        <item x="111"/>
        <item x="149"/>
        <item x="31"/>
        <item x="88"/>
        <item x="140"/>
        <item x="55"/>
        <item x="157"/>
        <item x="120"/>
        <item x="135"/>
        <item x="174"/>
        <item x="167"/>
        <item x="67"/>
        <item x="73"/>
        <item x="6"/>
        <item x="28"/>
        <item x="98"/>
        <item x="45"/>
        <item x="18"/>
        <item x="158"/>
        <item x="133"/>
        <item x="131"/>
        <item x="90"/>
        <item x="152"/>
        <item x="47"/>
        <item x="151"/>
        <item x="35"/>
        <item x="172"/>
        <item x="37"/>
        <item x="60"/>
        <item t="default"/>
      </items>
    </pivotField>
    <pivotField axis="axisRow" showAll="0">
      <items count="13">
        <item x="7"/>
        <item x="2"/>
        <item x="10"/>
        <item x="8"/>
        <item x="11"/>
        <item x="0"/>
        <item x="3"/>
        <item x="4"/>
        <item x="6"/>
        <item x="1"/>
        <item x="9"/>
        <item x="5"/>
        <item t="default"/>
      </items>
    </pivotField>
    <pivotField showAll="0"/>
    <pivotField showAll="0"/>
    <pivotField showAll="0"/>
    <pivotField numFmtId="14" showAll="0"/>
    <pivotField showAll="0"/>
    <pivotField numFmtId="14" showAll="0"/>
    <pivotField numFmtId="1" showAll="0"/>
    <pivotField numFmtId="164" showAll="0"/>
    <pivotField numFmtId="164" showAll="0"/>
    <pivotField dataField="1" showAll="0"/>
    <pivotField numFmtId="164" showAll="0"/>
    <pivotField numFmtId="164" showAll="0"/>
    <pivotField showAll="0">
      <items count="9">
        <item x="2"/>
        <item x="6"/>
        <item x="5"/>
        <item x="4"/>
        <item x="3"/>
        <item x="0"/>
        <item x="1"/>
        <item x="7"/>
        <item t="default"/>
      </items>
    </pivotField>
    <pivotField showAll="0"/>
    <pivotField showAll="0" defaultSubtotal="0"/>
    <pivotField showAll="0" defaultSubtotal="0"/>
  </pivotFields>
  <rowFields count="1">
    <field x="2"/>
  </rowFields>
  <rowItems count="12">
    <i>
      <x/>
    </i>
    <i>
      <x v="1"/>
    </i>
    <i>
      <x v="2"/>
    </i>
    <i>
      <x v="3"/>
    </i>
    <i>
      <x v="4"/>
    </i>
    <i>
      <x v="5"/>
    </i>
    <i>
      <x v="6"/>
    </i>
    <i>
      <x v="7"/>
    </i>
    <i>
      <x v="8"/>
    </i>
    <i>
      <x v="9"/>
    </i>
    <i>
      <x v="10"/>
    </i>
    <i>
      <x v="11"/>
    </i>
  </rowItems>
  <colItems count="1">
    <i/>
  </colItems>
  <dataFields count="1">
    <dataField name="Sum of Total Revenue" fld="12" baseField="0" baseItem="0" numFmtId="165"/>
  </dataFields>
  <formats count="1">
    <format dxfId="6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0BC403-15C6-4A5E-B46E-F43BB80F9AF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4:B197" firstHeaderRow="1" firstDataRow="1" firstDataCol="1"/>
  <pivotFields count="19">
    <pivotField showAll="0">
      <items count="8">
        <item x="2"/>
        <item x="5"/>
        <item x="4"/>
        <item x="0"/>
        <item x="3"/>
        <item x="6"/>
        <item x="1"/>
        <item t="default"/>
      </items>
    </pivotField>
    <pivotField showAll="0">
      <items count="186">
        <item x="34"/>
        <item x="24"/>
        <item x="170"/>
        <item x="43"/>
        <item x="50"/>
        <item x="163"/>
        <item x="42"/>
        <item x="181"/>
        <item x="154"/>
        <item x="137"/>
        <item x="56"/>
        <item x="146"/>
        <item x="93"/>
        <item x="116"/>
        <item x="61"/>
        <item x="177"/>
        <item x="3"/>
        <item x="145"/>
        <item x="84"/>
        <item x="164"/>
        <item x="102"/>
        <item x="53"/>
        <item x="142"/>
        <item x="92"/>
        <item x="86"/>
        <item x="94"/>
        <item x="95"/>
        <item x="1"/>
        <item x="171"/>
        <item x="72"/>
        <item x="96"/>
        <item x="139"/>
        <item x="156"/>
        <item x="160"/>
        <item x="33"/>
        <item x="130"/>
        <item x="126"/>
        <item x="71"/>
        <item x="66"/>
        <item x="29"/>
        <item x="168"/>
        <item x="134"/>
        <item x="57"/>
        <item x="63"/>
        <item x="108"/>
        <item x="25"/>
        <item x="125"/>
        <item x="136"/>
        <item x="87"/>
        <item x="58"/>
        <item x="82"/>
        <item x="99"/>
        <item x="10"/>
        <item x="19"/>
        <item x="179"/>
        <item x="36"/>
        <item x="122"/>
        <item x="148"/>
        <item x="127"/>
        <item x="52"/>
        <item x="105"/>
        <item x="17"/>
        <item x="129"/>
        <item x="159"/>
        <item x="121"/>
        <item x="128"/>
        <item x="100"/>
        <item x="83"/>
        <item x="80"/>
        <item x="165"/>
        <item x="78"/>
        <item x="65"/>
        <item x="113"/>
        <item x="89"/>
        <item x="141"/>
        <item x="68"/>
        <item x="106"/>
        <item x="69"/>
        <item x="138"/>
        <item x="62"/>
        <item x="144"/>
        <item x="178"/>
        <item x="176"/>
        <item x="11"/>
        <item x="104"/>
        <item x="143"/>
        <item x="132"/>
        <item x="16"/>
        <item x="2"/>
        <item x="15"/>
        <item x="182"/>
        <item x="30"/>
        <item x="117"/>
        <item x="81"/>
        <item x="21"/>
        <item x="119"/>
        <item x="59"/>
        <item x="70"/>
        <item x="46"/>
        <item x="184"/>
        <item x="51"/>
        <item x="155"/>
        <item x="161"/>
        <item x="180"/>
        <item x="32"/>
        <item x="112"/>
        <item x="4"/>
        <item x="118"/>
        <item x="85"/>
        <item x="7"/>
        <item x="79"/>
        <item x="101"/>
        <item x="74"/>
        <item x="26"/>
        <item x="5"/>
        <item x="166"/>
        <item x="75"/>
        <item x="38"/>
        <item x="97"/>
        <item x="41"/>
        <item x="103"/>
        <item x="23"/>
        <item x="49"/>
        <item x="110"/>
        <item x="123"/>
        <item x="183"/>
        <item x="20"/>
        <item x="39"/>
        <item x="147"/>
        <item x="115"/>
        <item x="22"/>
        <item x="64"/>
        <item x="8"/>
        <item x="13"/>
        <item x="109"/>
        <item x="48"/>
        <item x="40"/>
        <item x="107"/>
        <item x="0"/>
        <item x="162"/>
        <item x="173"/>
        <item x="14"/>
        <item x="91"/>
        <item x="9"/>
        <item x="76"/>
        <item x="124"/>
        <item x="175"/>
        <item x="153"/>
        <item x="150"/>
        <item x="114"/>
        <item x="54"/>
        <item x="44"/>
        <item x="27"/>
        <item x="77"/>
        <item x="169"/>
        <item x="12"/>
        <item x="111"/>
        <item x="149"/>
        <item x="31"/>
        <item x="88"/>
        <item x="140"/>
        <item x="55"/>
        <item x="157"/>
        <item x="120"/>
        <item x="135"/>
        <item x="174"/>
        <item x="167"/>
        <item x="67"/>
        <item x="73"/>
        <item x="6"/>
        <item x="28"/>
        <item x="98"/>
        <item x="45"/>
        <item x="18"/>
        <item x="158"/>
        <item x="133"/>
        <item x="131"/>
        <item x="90"/>
        <item x="152"/>
        <item x="47"/>
        <item x="151"/>
        <item x="35"/>
        <item x="172"/>
        <item x="37"/>
        <item x="60"/>
        <item t="default"/>
      </items>
    </pivotField>
    <pivotField showAll="0">
      <items count="13">
        <item x="7"/>
        <item x="2"/>
        <item x="10"/>
        <item x="8"/>
        <item x="11"/>
        <item x="0"/>
        <item x="3"/>
        <item x="4"/>
        <item x="6"/>
        <item x="1"/>
        <item x="9"/>
        <item x="5"/>
        <item t="default"/>
      </items>
    </pivotField>
    <pivotField showAll="0"/>
    <pivotField axis="axisRow" showAll="0" sortType="ascending">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numFmtId="14" showAll="0"/>
    <pivotField numFmtId="1" showAll="0"/>
    <pivotField numFmtId="164" showAll="0"/>
    <pivotField numFmtId="164" showAll="0"/>
    <pivotField dataField="1" showAll="0"/>
    <pivotField numFmtId="164" showAll="0"/>
    <pivotField numFmtId="164" showAll="0"/>
    <pivotField showAll="0">
      <items count="9">
        <item x="2"/>
        <item x="6"/>
        <item x="5"/>
        <item x="4"/>
        <item x="3"/>
        <item x="0"/>
        <item x="1"/>
        <item x="7"/>
        <item t="default"/>
      </items>
    </pivotField>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4"/>
  </rowFields>
  <rowItems count="3">
    <i>
      <x/>
    </i>
    <i>
      <x v="1"/>
    </i>
    <i t="grand">
      <x/>
    </i>
  </rowItems>
  <colItems count="1">
    <i/>
  </colItems>
  <dataFields count="1">
    <dataField name="Count of Total Revenue" fld="12" subtotal="count" showDataAs="percentOfTotal" baseField="4" baseItem="0" numFmtId="1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7440E8-2BE0-4ACA-B77A-7D486DD0BF23}"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62:B2563" firstHeaderRow="1" firstDataRow="1" firstDataCol="1"/>
  <pivotFields count="19">
    <pivotField showAll="0">
      <items count="8">
        <item x="2"/>
        <item x="5"/>
        <item x="4"/>
        <item x="0"/>
        <item x="3"/>
        <item x="6"/>
        <item x="1"/>
        <item t="default"/>
      </items>
    </pivotField>
    <pivotField showAll="0">
      <items count="186">
        <item x="34"/>
        <item x="24"/>
        <item x="170"/>
        <item x="43"/>
        <item x="50"/>
        <item x="163"/>
        <item x="42"/>
        <item x="181"/>
        <item x="154"/>
        <item x="137"/>
        <item x="56"/>
        <item x="146"/>
        <item x="93"/>
        <item x="116"/>
        <item x="61"/>
        <item x="177"/>
        <item x="3"/>
        <item x="145"/>
        <item x="84"/>
        <item x="164"/>
        <item x="102"/>
        <item x="53"/>
        <item x="142"/>
        <item x="92"/>
        <item x="86"/>
        <item x="94"/>
        <item x="95"/>
        <item x="1"/>
        <item x="171"/>
        <item x="72"/>
        <item x="96"/>
        <item x="139"/>
        <item x="156"/>
        <item x="160"/>
        <item x="33"/>
        <item x="130"/>
        <item x="126"/>
        <item x="71"/>
        <item x="66"/>
        <item x="29"/>
        <item x="168"/>
        <item x="134"/>
        <item x="57"/>
        <item x="63"/>
        <item x="108"/>
        <item x="25"/>
        <item x="125"/>
        <item x="136"/>
        <item x="87"/>
        <item x="58"/>
        <item x="82"/>
        <item x="99"/>
        <item x="10"/>
        <item x="19"/>
        <item x="179"/>
        <item x="36"/>
        <item x="122"/>
        <item x="148"/>
        <item x="127"/>
        <item x="52"/>
        <item x="105"/>
        <item x="17"/>
        <item x="129"/>
        <item x="159"/>
        <item x="121"/>
        <item x="128"/>
        <item x="100"/>
        <item x="83"/>
        <item x="80"/>
        <item x="165"/>
        <item x="78"/>
        <item x="65"/>
        <item x="113"/>
        <item x="89"/>
        <item x="141"/>
        <item x="68"/>
        <item x="106"/>
        <item x="69"/>
        <item x="138"/>
        <item x="62"/>
        <item x="144"/>
        <item x="178"/>
        <item x="176"/>
        <item x="11"/>
        <item x="104"/>
        <item x="143"/>
        <item x="132"/>
        <item x="16"/>
        <item x="2"/>
        <item x="15"/>
        <item x="182"/>
        <item x="30"/>
        <item x="117"/>
        <item x="81"/>
        <item x="21"/>
        <item x="119"/>
        <item x="59"/>
        <item x="70"/>
        <item x="46"/>
        <item x="184"/>
        <item x="51"/>
        <item x="155"/>
        <item x="161"/>
        <item x="180"/>
        <item x="32"/>
        <item x="112"/>
        <item x="4"/>
        <item x="118"/>
        <item x="85"/>
        <item x="7"/>
        <item x="79"/>
        <item x="101"/>
        <item x="74"/>
        <item x="26"/>
        <item x="5"/>
        <item x="166"/>
        <item x="75"/>
        <item x="38"/>
        <item x="97"/>
        <item x="41"/>
        <item x="103"/>
        <item x="23"/>
        <item x="49"/>
        <item x="110"/>
        <item x="123"/>
        <item x="183"/>
        <item x="20"/>
        <item x="39"/>
        <item x="147"/>
        <item x="115"/>
        <item x="22"/>
        <item x="64"/>
        <item x="8"/>
        <item x="13"/>
        <item x="109"/>
        <item x="48"/>
        <item x="40"/>
        <item x="107"/>
        <item x="0"/>
        <item x="162"/>
        <item x="173"/>
        <item x="14"/>
        <item x="91"/>
        <item x="9"/>
        <item x="76"/>
        <item x="124"/>
        <item x="175"/>
        <item x="153"/>
        <item x="150"/>
        <item x="114"/>
        <item x="54"/>
        <item x="44"/>
        <item x="27"/>
        <item x="77"/>
        <item x="169"/>
        <item x="12"/>
        <item x="111"/>
        <item x="149"/>
        <item x="31"/>
        <item x="88"/>
        <item x="140"/>
        <item x="55"/>
        <item x="157"/>
        <item x="120"/>
        <item x="135"/>
        <item x="174"/>
        <item x="167"/>
        <item x="67"/>
        <item x="73"/>
        <item x="6"/>
        <item x="28"/>
        <item x="98"/>
        <item x="45"/>
        <item x="18"/>
        <item x="158"/>
        <item x="133"/>
        <item x="131"/>
        <item x="90"/>
        <item x="152"/>
        <item x="47"/>
        <item x="151"/>
        <item x="35"/>
        <item x="172"/>
        <item x="37"/>
        <item x="60"/>
        <item t="default"/>
      </items>
    </pivotField>
    <pivotField showAll="0">
      <items count="13">
        <item x="7"/>
        <item x="2"/>
        <item x="10"/>
        <item x="8"/>
        <item x="11"/>
        <item x="0"/>
        <item x="3"/>
        <item x="4"/>
        <item x="6"/>
        <item x="1"/>
        <item x="9"/>
        <item x="5"/>
        <item t="default"/>
      </items>
    </pivotField>
    <pivotField axis="axisRow" showAll="0">
      <items count="1001">
        <item x="890"/>
        <item x="801"/>
        <item x="569"/>
        <item x="673"/>
        <item x="968"/>
        <item x="688"/>
        <item x="918"/>
        <item x="893"/>
        <item x="953"/>
        <item x="508"/>
        <item x="835"/>
        <item x="800"/>
        <item x="637"/>
        <item x="83"/>
        <item x="675"/>
        <item x="334"/>
        <item x="657"/>
        <item x="12"/>
        <item x="469"/>
        <item x="439"/>
        <item x="604"/>
        <item x="98"/>
        <item x="348"/>
        <item x="322"/>
        <item x="112"/>
        <item x="718"/>
        <item x="814"/>
        <item x="636"/>
        <item x="373"/>
        <item x="685"/>
        <item x="123"/>
        <item x="320"/>
        <item x="124"/>
        <item x="662"/>
        <item x="518"/>
        <item x="435"/>
        <item x="191"/>
        <item x="257"/>
        <item x="530"/>
        <item x="774"/>
        <item x="951"/>
        <item x="194"/>
        <item x="259"/>
        <item x="919"/>
        <item x="681"/>
        <item x="441"/>
        <item x="914"/>
        <item x="656"/>
        <item x="377"/>
        <item x="133"/>
        <item x="744"/>
        <item x="724"/>
        <item x="448"/>
        <item x="745"/>
        <item x="876"/>
        <item x="126"/>
        <item x="229"/>
        <item x="324"/>
        <item x="143"/>
        <item x="420"/>
        <item x="760"/>
        <item x="515"/>
        <item x="973"/>
        <item x="393"/>
        <item x="809"/>
        <item x="227"/>
        <item x="495"/>
        <item x="76"/>
        <item x="640"/>
        <item x="796"/>
        <item x="847"/>
        <item x="538"/>
        <item x="73"/>
        <item x="777"/>
        <item x="908"/>
        <item x="64"/>
        <item x="746"/>
        <item x="722"/>
        <item x="564"/>
        <item x="885"/>
        <item x="952"/>
        <item x="164"/>
        <item x="337"/>
        <item x="3"/>
        <item x="613"/>
        <item x="897"/>
        <item x="549"/>
        <item x="100"/>
        <item x="906"/>
        <item x="177"/>
        <item x="751"/>
        <item x="783"/>
        <item x="730"/>
        <item x="260"/>
        <item x="964"/>
        <item x="494"/>
        <item x="5"/>
        <item x="231"/>
        <item x="981"/>
        <item x="696"/>
        <item x="433"/>
        <item x="562"/>
        <item x="987"/>
        <item x="936"/>
        <item x="849"/>
        <item x="638"/>
        <item x="593"/>
        <item x="335"/>
        <item x="385"/>
        <item x="410"/>
        <item x="942"/>
        <item x="838"/>
        <item x="453"/>
        <item x="500"/>
        <item x="651"/>
        <item x="362"/>
        <item x="563"/>
        <item x="345"/>
        <item x="929"/>
        <item x="58"/>
        <item x="465"/>
        <item x="892"/>
        <item x="523"/>
        <item x="513"/>
        <item x="771"/>
        <item x="8"/>
        <item x="117"/>
        <item x="778"/>
        <item x="989"/>
        <item x="860"/>
        <item x="805"/>
        <item x="791"/>
        <item x="14"/>
        <item x="676"/>
        <item x="464"/>
        <item x="534"/>
        <item x="146"/>
        <item x="998"/>
        <item x="271"/>
        <item x="460"/>
        <item x="281"/>
        <item x="841"/>
        <item x="426"/>
        <item x="969"/>
        <item x="732"/>
        <item x="130"/>
        <item x="781"/>
        <item x="360"/>
        <item x="447"/>
        <item x="84"/>
        <item x="635"/>
        <item x="812"/>
        <item x="395"/>
        <item x="820"/>
        <item x="255"/>
        <item x="241"/>
        <item x="69"/>
        <item x="416"/>
        <item x="887"/>
        <item x="749"/>
        <item x="836"/>
        <item x="160"/>
        <item x="763"/>
        <item x="270"/>
        <item x="429"/>
        <item x="374"/>
        <item x="855"/>
        <item x="166"/>
        <item x="785"/>
        <item x="118"/>
        <item x="46"/>
        <item x="946"/>
        <item x="308"/>
        <item x="150"/>
        <item x="388"/>
        <item x="442"/>
        <item x="709"/>
        <item x="122"/>
        <item x="142"/>
        <item x="463"/>
        <item x="119"/>
        <item x="131"/>
        <item x="896"/>
        <item x="870"/>
        <item x="217"/>
        <item x="50"/>
        <item x="120"/>
        <item x="911"/>
        <item x="7"/>
        <item x="359"/>
        <item x="432"/>
        <item x="691"/>
        <item x="576"/>
        <item x="900"/>
        <item x="99"/>
        <item x="742"/>
        <item x="526"/>
        <item x="907"/>
        <item x="886"/>
        <item x="162"/>
        <item x="326"/>
        <item x="321"/>
        <item x="276"/>
        <item x="610"/>
        <item x="710"/>
        <item x="161"/>
        <item x="684"/>
        <item x="210"/>
        <item x="312"/>
        <item x="89"/>
        <item x="379"/>
        <item x="917"/>
        <item x="861"/>
        <item x="541"/>
        <item x="507"/>
        <item x="821"/>
        <item x="496"/>
        <item x="786"/>
        <item x="940"/>
        <item x="704"/>
        <item x="588"/>
        <item x="57"/>
        <item x="483"/>
        <item x="714"/>
        <item x="424"/>
        <item x="363"/>
        <item x="152"/>
        <item x="88"/>
        <item x="792"/>
        <item x="731"/>
        <item x="883"/>
        <item x="477"/>
        <item x="79"/>
        <item x="875"/>
        <item x="176"/>
        <item x="301"/>
        <item x="620"/>
        <item x="427"/>
        <item x="78"/>
        <item x="930"/>
        <item x="54"/>
        <item x="802"/>
        <item x="346"/>
        <item x="608"/>
        <item x="587"/>
        <item x="137"/>
        <item x="39"/>
        <item x="267"/>
        <item x="700"/>
        <item x="186"/>
        <item x="713"/>
        <item x="252"/>
        <item x="96"/>
        <item x="965"/>
        <item x="833"/>
        <item x="355"/>
        <item x="482"/>
        <item x="661"/>
        <item x="262"/>
        <item x="364"/>
        <item x="862"/>
        <item x="263"/>
        <item x="251"/>
        <item x="174"/>
        <item x="218"/>
        <item x="817"/>
        <item x="375"/>
        <item x="9"/>
        <item x="62"/>
        <item x="728"/>
        <item x="234"/>
        <item x="103"/>
        <item x="121"/>
        <item x="95"/>
        <item x="748"/>
        <item x="215"/>
        <item x="319"/>
        <item x="357"/>
        <item x="867"/>
        <item x="394"/>
        <item x="740"/>
        <item x="370"/>
        <item x="344"/>
        <item x="971"/>
        <item x="414"/>
        <item x="966"/>
        <item x="228"/>
        <item x="784"/>
        <item x="844"/>
        <item x="615"/>
        <item x="962"/>
        <item x="939"/>
        <item x="163"/>
        <item x="56"/>
        <item x="235"/>
        <item x="264"/>
        <item x="624"/>
        <item x="34"/>
        <item x="138"/>
        <item x="868"/>
        <item x="17"/>
        <item x="492"/>
        <item x="254"/>
        <item x="330"/>
        <item x="764"/>
        <item x="958"/>
        <item x="491"/>
        <item x="571"/>
        <item x="630"/>
        <item x="315"/>
        <item x="941"/>
        <item x="667"/>
        <item x="498"/>
        <item x="707"/>
        <item x="408"/>
        <item x="476"/>
        <item x="612"/>
        <item x="470"/>
        <item x="111"/>
        <item x="535"/>
        <item x="444"/>
        <item x="27"/>
        <item x="884"/>
        <item x="306"/>
        <item x="340"/>
        <item x="455"/>
        <item x="399"/>
        <item x="739"/>
        <item x="524"/>
        <item x="369"/>
        <item x="269"/>
        <item x="555"/>
        <item x="108"/>
        <item x="967"/>
        <item x="237"/>
        <item x="533"/>
        <item x="905"/>
        <item x="156"/>
        <item x="401"/>
        <item x="614"/>
        <item x="551"/>
        <item x="599"/>
        <item x="680"/>
        <item x="190"/>
        <item x="654"/>
        <item x="598"/>
        <item x="799"/>
        <item x="318"/>
        <item x="666"/>
        <item x="927"/>
        <item x="376"/>
        <item x="173"/>
        <item x="960"/>
        <item x="261"/>
        <item x="954"/>
        <item x="48"/>
        <item x="634"/>
        <item x="107"/>
        <item x="38"/>
        <item x="35"/>
        <item x="708"/>
        <item x="199"/>
        <item x="155"/>
        <item x="547"/>
        <item x="702"/>
        <item x="283"/>
        <item x="627"/>
        <item x="471"/>
        <item x="87"/>
        <item x="605"/>
        <item x="705"/>
        <item x="757"/>
        <item x="655"/>
        <item x="239"/>
        <item x="583"/>
        <item x="631"/>
        <item x="478"/>
        <item x="144"/>
        <item x="454"/>
        <item x="832"/>
        <item x="711"/>
        <item x="754"/>
        <item x="141"/>
        <item x="182"/>
        <item x="949"/>
        <item x="880"/>
        <item x="616"/>
        <item x="413"/>
        <item x="203"/>
        <item x="104"/>
        <item x="21"/>
        <item x="298"/>
        <item x="645"/>
        <item x="682"/>
        <item x="297"/>
        <item x="188"/>
        <item x="703"/>
        <item x="273"/>
        <item x="831"/>
        <item x="450"/>
        <item x="948"/>
        <item x="466"/>
        <item x="371"/>
        <item x="323"/>
        <item x="920"/>
        <item x="127"/>
        <item x="565"/>
        <item x="959"/>
        <item x="664"/>
        <item x="208"/>
        <item x="816"/>
        <item x="617"/>
        <item x="168"/>
        <item x="115"/>
        <item x="16"/>
        <item x="109"/>
        <item x="797"/>
        <item x="803"/>
        <item x="995"/>
        <item x="356"/>
        <item x="839"/>
        <item x="290"/>
        <item x="690"/>
        <item x="842"/>
        <item x="310"/>
        <item x="557"/>
        <item x="924"/>
        <item x="978"/>
        <item x="818"/>
        <item x="829"/>
        <item x="586"/>
        <item x="871"/>
        <item x="932"/>
        <item x="220"/>
        <item x="15"/>
        <item x="975"/>
        <item x="97"/>
        <item x="165"/>
        <item x="183"/>
        <item x="140"/>
        <item x="970"/>
        <item x="991"/>
        <item x="284"/>
        <item x="830"/>
        <item x="10"/>
        <item x="247"/>
        <item x="436"/>
        <item x="752"/>
        <item x="520"/>
        <item x="437"/>
        <item x="854"/>
        <item x="134"/>
        <item x="67"/>
        <item x="68"/>
        <item x="780"/>
        <item x="649"/>
        <item x="782"/>
        <item x="716"/>
        <item x="402"/>
        <item x="431"/>
        <item x="976"/>
        <item x="6"/>
        <item x="55"/>
        <item x="406"/>
        <item x="984"/>
        <item x="650"/>
        <item x="125"/>
        <item x="44"/>
        <item x="187"/>
        <item x="300"/>
        <item x="621"/>
        <item x="822"/>
        <item x="532"/>
        <item x="519"/>
        <item x="521"/>
        <item x="311"/>
        <item x="678"/>
        <item x="502"/>
        <item x="910"/>
        <item x="658"/>
        <item x="560"/>
        <item x="387"/>
        <item x="159"/>
        <item x="834"/>
        <item x="23"/>
        <item x="922"/>
        <item x="274"/>
        <item x="294"/>
        <item x="245"/>
        <item x="253"/>
        <item x="11"/>
        <item x="189"/>
        <item x="977"/>
        <item x="384"/>
        <item x="737"/>
        <item x="611"/>
        <item x="633"/>
        <item x="249"/>
        <item x="47"/>
        <item x="602"/>
        <item x="652"/>
        <item x="889"/>
        <item x="644"/>
        <item x="550"/>
        <item x="216"/>
        <item x="643"/>
        <item x="531"/>
        <item x="317"/>
        <item x="484"/>
        <item x="628"/>
        <item x="619"/>
        <item x="516"/>
        <item x="110"/>
        <item x="72"/>
        <item x="136"/>
        <item x="289"/>
        <item x="151"/>
        <item x="178"/>
        <item x="40"/>
        <item x="409"/>
        <item x="277"/>
        <item x="66"/>
        <item x="286"/>
        <item x="30"/>
        <item x="440"/>
        <item x="632"/>
        <item x="343"/>
        <item x="419"/>
        <item x="213"/>
        <item x="795"/>
        <item x="789"/>
        <item x="332"/>
        <item x="692"/>
        <item x="250"/>
        <item x="167"/>
        <item x="265"/>
        <item x="240"/>
        <item x="501"/>
        <item x="114"/>
        <item x="626"/>
        <item x="462"/>
        <item x="196"/>
        <item x="86"/>
        <item x="824"/>
        <item x="537"/>
        <item x="266"/>
        <item x="556"/>
        <item x="864"/>
        <item x="425"/>
        <item x="827"/>
        <item x="275"/>
        <item x="423"/>
        <item x="845"/>
        <item x="417"/>
        <item x="418"/>
        <item x="672"/>
        <item x="775"/>
        <item x="717"/>
        <item x="993"/>
        <item x="201"/>
        <item x="609"/>
        <item x="361"/>
        <item x="506"/>
        <item x="699"/>
        <item x="24"/>
        <item x="622"/>
        <item x="806"/>
        <item x="327"/>
        <item x="577"/>
        <item x="798"/>
        <item x="540"/>
        <item x="204"/>
        <item x="972"/>
        <item x="222"/>
        <item x="756"/>
        <item x="509"/>
        <item x="41"/>
        <item x="451"/>
        <item x="912"/>
        <item x="512"/>
        <item x="272"/>
        <item x="765"/>
        <item x="956"/>
        <item x="548"/>
        <item x="372"/>
        <item x="2"/>
        <item x="902"/>
        <item x="595"/>
        <item x="449"/>
        <item x="580"/>
        <item x="697"/>
        <item x="618"/>
        <item x="944"/>
        <item x="843"/>
        <item x="358"/>
        <item x="738"/>
        <item x="428"/>
        <item x="179"/>
        <item x="736"/>
        <item x="669"/>
        <item x="933"/>
        <item x="135"/>
        <item x="303"/>
        <item x="411"/>
        <item x="851"/>
        <item x="904"/>
        <item x="172"/>
        <item x="811"/>
        <item x="594"/>
        <item x="246"/>
        <item x="132"/>
        <item x="347"/>
        <item x="997"/>
        <item x="415"/>
        <item x="653"/>
        <item x="390"/>
        <item x="405"/>
        <item x="305"/>
        <item x="603"/>
        <item x="45"/>
        <item x="485"/>
        <item x="840"/>
        <item x="694"/>
        <item x="82"/>
        <item x="646"/>
        <item x="639"/>
        <item x="349"/>
        <item x="878"/>
        <item x="292"/>
        <item x="36"/>
        <item x="874"/>
        <item x="574"/>
        <item x="19"/>
        <item x="859"/>
        <item x="243"/>
        <item x="43"/>
        <item x="901"/>
        <item x="386"/>
        <item x="567"/>
        <item x="600"/>
        <item x="903"/>
        <item x="367"/>
        <item x="293"/>
        <item x="559"/>
        <item x="169"/>
        <item x="882"/>
        <item x="723"/>
        <item x="421"/>
        <item x="683"/>
        <item x="663"/>
        <item x="592"/>
        <item x="461"/>
        <item x="582"/>
        <item x="299"/>
        <item x="32"/>
        <item x="407"/>
        <item x="400"/>
        <item x="29"/>
        <item x="974"/>
        <item x="392"/>
        <item x="180"/>
        <item x="438"/>
        <item x="329"/>
        <item x="479"/>
        <item x="280"/>
        <item x="468"/>
        <item x="741"/>
        <item x="4"/>
        <item x="31"/>
        <item x="891"/>
        <item x="779"/>
        <item x="475"/>
        <item x="947"/>
        <item x="913"/>
        <item x="338"/>
        <item x="584"/>
        <item x="597"/>
        <item x="20"/>
        <item x="826"/>
        <item x="591"/>
        <item x="957"/>
        <item x="200"/>
        <item x="101"/>
        <item x="403"/>
        <item x="866"/>
        <item x="670"/>
        <item x="383"/>
        <item x="472"/>
        <item x="18"/>
        <item x="671"/>
        <item x="665"/>
        <item x="412"/>
        <item x="596"/>
        <item x="568"/>
        <item x="758"/>
        <item x="961"/>
        <item x="404"/>
        <item x="865"/>
        <item x="456"/>
        <item x="398"/>
        <item x="397"/>
        <item x="761"/>
        <item x="61"/>
        <item x="527"/>
        <item x="804"/>
        <item x="648"/>
        <item x="197"/>
        <item x="909"/>
        <item x="278"/>
        <item x="63"/>
        <item x="223"/>
        <item x="623"/>
        <item x="198"/>
        <item x="175"/>
        <item x="396"/>
        <item x="75"/>
        <item x="943"/>
        <item x="192"/>
        <item x="157"/>
        <item x="80"/>
        <item x="499"/>
        <item x="916"/>
        <item x="489"/>
        <item x="931"/>
        <item x="503"/>
        <item x="279"/>
        <item x="26"/>
        <item x="869"/>
        <item x="205"/>
        <item x="575"/>
        <item x="808"/>
        <item x="793"/>
        <item x="828"/>
        <item x="794"/>
        <item x="314"/>
        <item x="52"/>
        <item x="282"/>
        <item x="443"/>
        <item x="147"/>
        <item x="148"/>
        <item x="894"/>
        <item x="925"/>
        <item x="354"/>
        <item x="573"/>
        <item x="807"/>
        <item x="316"/>
        <item x="352"/>
        <item x="170"/>
        <item x="790"/>
        <item x="341"/>
        <item x="787"/>
        <item x="543"/>
        <item x="629"/>
        <item x="853"/>
        <item x="302"/>
        <item x="382"/>
        <item x="232"/>
        <item x="445"/>
        <item x="113"/>
        <item x="873"/>
        <item x="129"/>
        <item x="926"/>
        <item x="721"/>
        <item x="295"/>
        <item x="810"/>
        <item x="881"/>
        <item x="712"/>
        <item x="77"/>
        <item x="309"/>
        <item x="154"/>
        <item x="733"/>
        <item x="983"/>
        <item x="766"/>
        <item x="625"/>
        <item x="28"/>
        <item x="525"/>
        <item x="230"/>
        <item x="641"/>
        <item x="242"/>
        <item x="982"/>
        <item x="212"/>
        <item x="296"/>
        <item x="490"/>
        <item x="695"/>
        <item x="474"/>
        <item x="307"/>
        <item x="727"/>
        <item x="214"/>
        <item x="65"/>
        <item x="22"/>
        <item x="679"/>
        <item x="850"/>
        <item x="381"/>
        <item x="514"/>
        <item x="459"/>
        <item x="91"/>
        <item x="566"/>
        <item x="955"/>
        <item x="668"/>
        <item x="825"/>
        <item x="753"/>
        <item x="590"/>
        <item x="726"/>
        <item x="452"/>
        <item x="813"/>
        <item x="928"/>
        <item x="686"/>
        <item x="171"/>
        <item x="333"/>
        <item x="207"/>
        <item x="938"/>
        <item x="92"/>
        <item x="735"/>
        <item x="486"/>
        <item x="106"/>
        <item x="536"/>
        <item x="195"/>
        <item x="211"/>
        <item x="539"/>
        <item x="422"/>
        <item x="25"/>
        <item x="288"/>
        <item x="579"/>
        <item x="244"/>
        <item x="642"/>
        <item x="446"/>
        <item x="734"/>
        <item x="837"/>
        <item x="899"/>
        <item x="480"/>
        <item x="979"/>
        <item x="0"/>
        <item x="225"/>
        <item x="511"/>
        <item x="74"/>
        <item x="457"/>
        <item x="572"/>
        <item x="510"/>
        <item x="342"/>
        <item x="701"/>
        <item x="325"/>
        <item x="53"/>
        <item x="488"/>
        <item x="193"/>
        <item x="857"/>
        <item x="647"/>
        <item x="719"/>
        <item x="236"/>
        <item x="934"/>
        <item x="915"/>
        <item x="336"/>
        <item x="49"/>
        <item x="238"/>
        <item x="921"/>
        <item x="339"/>
        <item x="287"/>
        <item x="994"/>
        <item x="285"/>
        <item x="988"/>
        <item x="366"/>
        <item x="759"/>
        <item x="985"/>
        <item x="601"/>
        <item x="578"/>
        <item x="923"/>
        <item x="945"/>
        <item x="149"/>
        <item x="391"/>
        <item x="60"/>
        <item x="561"/>
        <item x="767"/>
        <item x="935"/>
        <item x="996"/>
        <item x="102"/>
        <item x="351"/>
        <item x="458"/>
        <item x="963"/>
        <item x="528"/>
        <item x="755"/>
        <item x="13"/>
        <item x="378"/>
        <item x="776"/>
        <item x="677"/>
        <item x="581"/>
        <item x="544"/>
        <item x="877"/>
        <item x="687"/>
        <item x="434"/>
        <item x="139"/>
        <item x="888"/>
        <item x="772"/>
        <item x="674"/>
        <item x="181"/>
        <item x="248"/>
        <item x="185"/>
        <item x="93"/>
        <item x="769"/>
        <item x="706"/>
        <item x="858"/>
        <item x="81"/>
        <item x="209"/>
        <item x="819"/>
        <item x="585"/>
        <item x="184"/>
        <item x="71"/>
        <item x="221"/>
        <item x="689"/>
        <item x="497"/>
        <item x="368"/>
        <item x="552"/>
        <item x="872"/>
        <item x="365"/>
        <item x="542"/>
        <item x="815"/>
        <item x="848"/>
        <item x="128"/>
        <item x="331"/>
        <item x="304"/>
        <item x="720"/>
        <item x="105"/>
        <item x="226"/>
        <item x="505"/>
        <item x="823"/>
        <item x="950"/>
        <item x="145"/>
        <item x="856"/>
        <item x="85"/>
        <item x="660"/>
        <item x="59"/>
        <item x="589"/>
        <item x="546"/>
        <item x="90"/>
        <item x="522"/>
        <item x="529"/>
        <item x="224"/>
        <item x="268"/>
        <item x="233"/>
        <item x="380"/>
        <item x="504"/>
        <item x="545"/>
        <item x="473"/>
        <item x="846"/>
        <item x="999"/>
        <item x="762"/>
        <item x="898"/>
        <item x="70"/>
        <item x="770"/>
        <item x="747"/>
        <item x="693"/>
        <item x="291"/>
        <item x="729"/>
        <item x="992"/>
        <item x="37"/>
        <item x="553"/>
        <item x="743"/>
        <item x="153"/>
        <item x="487"/>
        <item x="51"/>
        <item x="256"/>
        <item x="116"/>
        <item x="990"/>
        <item x="1"/>
        <item x="33"/>
        <item x="879"/>
        <item x="725"/>
        <item x="773"/>
        <item x="750"/>
        <item x="467"/>
        <item x="659"/>
        <item x="606"/>
        <item x="430"/>
        <item x="517"/>
        <item x="258"/>
        <item x="493"/>
        <item x="481"/>
        <item x="607"/>
        <item x="570"/>
        <item x="94"/>
        <item x="863"/>
        <item x="328"/>
        <item x="788"/>
        <item x="895"/>
        <item x="986"/>
        <item x="937"/>
        <item x="852"/>
        <item x="768"/>
        <item x="219"/>
        <item x="313"/>
        <item x="42"/>
        <item x="206"/>
        <item x="980"/>
        <item x="558"/>
        <item x="698"/>
        <item x="715"/>
        <item x="389"/>
        <item x="350"/>
        <item x="353"/>
        <item x="202"/>
        <item x="554"/>
        <item x="158"/>
        <item t="default"/>
      </items>
    </pivotField>
    <pivotField showAll="0"/>
    <pivotField showAll="0"/>
    <pivotField numFmtId="14" showAll="0"/>
    <pivotField showAll="0"/>
    <pivotField numFmtId="14" showAll="0"/>
    <pivotField numFmtId="1" showAll="0"/>
    <pivotField numFmtId="164" showAll="0"/>
    <pivotField numFmtId="164" showAll="0"/>
    <pivotField dataField="1" showAll="0"/>
    <pivotField numFmtId="164" showAll="0"/>
    <pivotField numFmtId="164" showAll="0"/>
    <pivotField showAll="0">
      <items count="9">
        <item x="2"/>
        <item x="6"/>
        <item x="5"/>
        <item x="4"/>
        <item x="3"/>
        <item x="0"/>
        <item x="1"/>
        <item x="7"/>
        <item t="default"/>
      </items>
    </pivotField>
    <pivotField showAll="0"/>
    <pivotField showAll="0" defaultSubtotal="0"/>
    <pivotField showAll="0" defaultSubtotal="0"/>
  </pivotFields>
  <rowFields count="1">
    <field x="3"/>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Items count="1">
    <i/>
  </colItems>
  <dataFields count="1">
    <dataField name="Sum of Total Revenue" fld="12" baseField="0" baseItem="0"/>
  </dataFields>
  <formats count="1">
    <format dxfId="63">
      <pivotArea collapsedLevelsAreSubtotals="1" fieldPosition="0">
        <references count="1">
          <reference field="3"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414C78B-F4E9-41BF-984B-F3E735CE4EA3}" sourceName="Country">
  <pivotTables>
    <pivotTable tabId="3" name="PivotTable7"/>
    <pivotTable tabId="3" name="PivotTable2"/>
    <pivotTable tabId="3" name="PivotTable9"/>
    <pivotTable tabId="3" name="PivotTable1"/>
    <pivotTable tabId="3" name="PivotTable3"/>
  </pivotTables>
  <data>
    <tabular pivotCacheId="2024906365">
      <items count="185">
        <i x="34" s="1"/>
        <i x="24" s="1"/>
        <i x="170" s="1"/>
        <i x="43" s="1"/>
        <i x="50" s="1"/>
        <i x="163" s="1"/>
        <i x="42" s="1"/>
        <i x="181" s="1"/>
        <i x="154" s="1"/>
        <i x="137" s="1"/>
        <i x="56" s="1"/>
        <i x="146" s="1"/>
        <i x="93" s="1"/>
        <i x="116" s="1"/>
        <i x="61" s="1"/>
        <i x="177" s="1"/>
        <i x="3" s="1"/>
        <i x="145" s="1"/>
        <i x="84" s="1"/>
        <i x="164" s="1"/>
        <i x="102" s="1"/>
        <i x="53" s="1"/>
        <i x="142" s="1"/>
        <i x="92" s="1"/>
        <i x="86" s="1"/>
        <i x="94" s="1"/>
        <i x="95" s="1"/>
        <i x="1" s="1"/>
        <i x="171" s="1"/>
        <i x="72" s="1"/>
        <i x="96" s="1"/>
        <i x="139" s="1"/>
        <i x="156" s="1"/>
        <i x="160" s="1"/>
        <i x="33" s="1"/>
        <i x="130" s="1"/>
        <i x="126" s="1"/>
        <i x="71" s="1"/>
        <i x="66" s="1"/>
        <i x="29" s="1"/>
        <i x="168" s="1"/>
        <i x="134" s="1"/>
        <i x="57" s="1"/>
        <i x="63" s="1"/>
        <i x="108" s="1"/>
        <i x="25" s="1"/>
        <i x="125" s="1"/>
        <i x="136" s="1"/>
        <i x="87" s="1"/>
        <i x="58" s="1"/>
        <i x="82" s="1"/>
        <i x="99" s="1"/>
        <i x="10" s="1"/>
        <i x="19" s="1"/>
        <i x="179" s="1"/>
        <i x="36" s="1"/>
        <i x="122" s="1"/>
        <i x="148" s="1"/>
        <i x="127" s="1"/>
        <i x="52" s="1"/>
        <i x="105" s="1"/>
        <i x="17" s="1"/>
        <i x="129" s="1"/>
        <i x="159" s="1"/>
        <i x="121" s="1"/>
        <i x="128" s="1"/>
        <i x="100" s="1"/>
        <i x="83" s="1"/>
        <i x="80" s="1"/>
        <i x="165" s="1"/>
        <i x="78" s="1"/>
        <i x="65" s="1"/>
        <i x="113" s="1"/>
        <i x="89" s="1"/>
        <i x="141" s="1"/>
        <i x="68" s="1"/>
        <i x="106" s="1"/>
        <i x="69" s="1"/>
        <i x="138" s="1"/>
        <i x="62" s="1"/>
        <i x="144" s="1"/>
        <i x="178" s="1"/>
        <i x="176" s="1"/>
        <i x="11" s="1"/>
        <i x="104" s="1"/>
        <i x="143" s="1"/>
        <i x="132" s="1"/>
        <i x="16" s="1"/>
        <i x="2" s="1"/>
        <i x="15" s="1"/>
        <i x="182" s="1"/>
        <i x="30" s="1"/>
        <i x="117" s="1"/>
        <i x="81" s="1"/>
        <i x="21" s="1"/>
        <i x="119" s="1"/>
        <i x="59" s="1"/>
        <i x="70" s="1"/>
        <i x="46" s="1"/>
        <i x="184" s="1"/>
        <i x="51" s="1"/>
        <i x="155" s="1"/>
        <i x="161" s="1"/>
        <i x="180" s="1"/>
        <i x="32" s="1"/>
        <i x="112" s="1"/>
        <i x="4" s="1"/>
        <i x="118" s="1"/>
        <i x="85" s="1"/>
        <i x="7" s="1"/>
        <i x="79" s="1"/>
        <i x="101" s="1"/>
        <i x="74" s="1"/>
        <i x="26" s="1"/>
        <i x="5" s="1"/>
        <i x="166" s="1"/>
        <i x="75" s="1"/>
        <i x="38" s="1"/>
        <i x="97" s="1"/>
        <i x="41" s="1"/>
        <i x="103" s="1"/>
        <i x="23" s="1"/>
        <i x="49" s="1"/>
        <i x="110" s="1"/>
        <i x="123" s="1"/>
        <i x="183" s="1"/>
        <i x="20" s="1"/>
        <i x="39" s="1"/>
        <i x="147" s="1"/>
        <i x="115" s="1"/>
        <i x="22" s="1"/>
        <i x="64" s="1"/>
        <i x="8" s="1"/>
        <i x="13" s="1"/>
        <i x="109" s="1"/>
        <i x="48" s="1"/>
        <i x="40" s="1"/>
        <i x="107" s="1"/>
        <i x="0" s="1"/>
        <i x="162" s="1"/>
        <i x="173" s="1"/>
        <i x="14" s="1"/>
        <i x="91" s="1"/>
        <i x="9" s="1"/>
        <i x="76" s="1"/>
        <i x="124" s="1"/>
        <i x="175" s="1"/>
        <i x="153" s="1"/>
        <i x="150" s="1"/>
        <i x="114" s="1"/>
        <i x="54" s="1"/>
        <i x="44" s="1"/>
        <i x="27" s="1"/>
        <i x="77" s="1"/>
        <i x="169" s="1"/>
        <i x="12" s="1"/>
        <i x="111" s="1"/>
        <i x="149" s="1"/>
        <i x="31" s="1"/>
        <i x="88" s="1"/>
        <i x="140" s="1"/>
        <i x="55" s="1"/>
        <i x="157" s="1"/>
        <i x="120" s="1"/>
        <i x="135" s="1"/>
        <i x="174" s="1"/>
        <i x="167" s="1"/>
        <i x="67" s="1"/>
        <i x="73" s="1"/>
        <i x="6" s="1"/>
        <i x="28" s="1"/>
        <i x="98" s="1"/>
        <i x="45" s="1"/>
        <i x="18" s="1"/>
        <i x="158" s="1"/>
        <i x="133" s="1"/>
        <i x="131" s="1"/>
        <i x="90" s="1"/>
        <i x="152" s="1"/>
        <i x="47" s="1"/>
        <i x="151" s="1"/>
        <i x="35" s="1"/>
        <i x="172" s="1"/>
        <i x="37" s="1"/>
        <i x="6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77EF242D-11CB-4486-8574-E6EF3EA9EB44}" sourceName="Order_Year">
  <pivotTables>
    <pivotTable tabId="3" name="PivotTable7"/>
    <pivotTable tabId="3" name="PivotTable1"/>
    <pivotTable tabId="3" name="PivotTable2"/>
    <pivotTable tabId="3" name="PivotTable9"/>
    <pivotTable tabId="3" name="PivotTable3"/>
  </pivotTables>
  <data>
    <tabular pivotCacheId="2024906365">
      <items count="8">
        <i x="2" s="1"/>
        <i x="6" s="1"/>
        <i x="5" s="1"/>
        <i x="4" s="1"/>
        <i x="3" s="1"/>
        <i x="0"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86380DB-4483-4B02-ADEC-73ECC0A05922}" sourceName="Item Type">
  <pivotTables>
    <pivotTable tabId="3" name="PivotTable7"/>
    <pivotTable tabId="3" name="PivotTable1"/>
    <pivotTable tabId="3" name="PivotTable2"/>
    <pivotTable tabId="3" name="PivotTable9"/>
    <pivotTable tabId="3" name="PivotTable3"/>
  </pivotTables>
  <data>
    <tabular pivotCacheId="2024906365">
      <items count="12">
        <i x="7" s="1"/>
        <i x="2" s="1"/>
        <i x="10" s="1"/>
        <i x="8" s="1"/>
        <i x="11" s="1"/>
        <i x="0" s="1"/>
        <i x="3" s="1"/>
        <i x="4" s="1"/>
        <i x="6" s="1"/>
        <i x="1" s="1"/>
        <i x="9"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6F60729-0957-4E50-B0D8-BACD60376084}" cache="Slicer_Country" caption="Country" startItem="52" style="SlicerStyleDark1" rowHeight="234950"/>
  <slicer name="Order_Year" xr10:uid="{818D09C8-F25A-4278-AD55-0115E2209A28}" cache="Slicer_Order_Year" caption="Year" style="SlicerStyleDark1" rowHeight="234950"/>
  <slicer name="Item Type" xr10:uid="{D5F02899-1439-4096-BA65-1587B4F6ACF1}" cache="Slicer_Item_Type" caption="Item Type" startItem="3"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D6B091-D010-470B-936D-6EB1FB7439BE}" name="Table1" displayName="Table1" ref="A1:Q1001" totalsRowShown="0">
  <autoFilter ref="A1:Q1001" xr:uid="{49C045F5-8C76-4A05-993C-FBA83C7E8F1C}"/>
  <sortState ref="A2:Q1001">
    <sortCondition ref="O1:O1001"/>
  </sortState>
  <tableColumns count="17">
    <tableColumn id="1" xr3:uid="{2AC798D7-31A3-4080-8560-DA811439CAB5}" name="Region"/>
    <tableColumn id="2" xr3:uid="{15B04DFC-3EBA-4582-807C-8AE92FD1AC91}" name="Country"/>
    <tableColumn id="3" xr3:uid="{3FA136D0-9E1A-4A2F-9FE5-CFC40ED2B540}" name="Item Type"/>
    <tableColumn id="4" xr3:uid="{1F6EBED0-78F3-4904-B303-3FB75578E6FB}" name="Rep Name"/>
    <tableColumn id="5" xr3:uid="{B3A02648-5874-4C34-9039-6DD20F27EADC}" name="Sales Channel"/>
    <tableColumn id="6" xr3:uid="{629F094E-DAA3-4504-AC17-EC175ACCF042}" name="Order Priority"/>
    <tableColumn id="7" xr3:uid="{55F29D9E-F628-4DF2-8E19-D4B38606FF67}" name="Order Date" dataDxfId="71"/>
    <tableColumn id="8" xr3:uid="{A1482B2D-9DC7-4C83-B802-D7BF935DDF06}" name="Order ID"/>
    <tableColumn id="9" xr3:uid="{5DFDBDA9-6EF4-47FD-8635-02170EF6848B}" name="Ship Date" dataDxfId="70"/>
    <tableColumn id="10" xr3:uid="{8F1B5E41-1019-489B-9D09-BA15D00DA726}" name="Units Sold" dataDxfId="69"/>
    <tableColumn id="11" xr3:uid="{EC634489-D80F-4486-9739-835AFBFE24D9}" name="Unit Price" dataDxfId="68" dataCellStyle="Currency"/>
    <tableColumn id="12" xr3:uid="{2CDCB2FE-6EA1-458E-8594-DC5C98279C6A}" name="Unit Cost" dataDxfId="67" dataCellStyle="Currency"/>
    <tableColumn id="13" xr3:uid="{65977B99-932F-4C61-888D-E22581E229B0}" name="Total Revenue" dataDxfId="66" dataCellStyle="Currency"/>
    <tableColumn id="14" xr3:uid="{21A08615-951C-43FA-AD1D-5D44C394EFBA}" name="Total Cost" dataDxfId="65" dataCellStyle="Currency"/>
    <tableColumn id="15" xr3:uid="{CA81C0D3-1A45-4483-97A3-B3243B95B4E0}" name="Total Profit" dataDxfId="64" dataCellStyle="Currency"/>
    <tableColumn id="16" xr3:uid="{5E96FE1A-A2D5-4037-8A3A-B350949392E1}" name="Order_Year"/>
    <tableColumn id="17" xr3:uid="{8FE6F04D-4250-4B2A-9CC2-905857DC1E66}" name="Order_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CE1DC-40D5-46EF-8AD4-9C3107567A18}">
  <dimension ref="A1:AV3"/>
  <sheetViews>
    <sheetView showGridLines="0" tabSelected="1" zoomScale="98" zoomScaleNormal="98" workbookViewId="0">
      <selection sqref="A1:X3"/>
    </sheetView>
  </sheetViews>
  <sheetFormatPr defaultRowHeight="14.4" x14ac:dyDescent="0.3"/>
  <sheetData>
    <row r="1" spans="1:48" ht="14.4" customHeight="1" x14ac:dyDescent="0.3">
      <c r="A1" s="12" t="s">
        <v>1240</v>
      </c>
      <c r="B1" s="12"/>
      <c r="C1" s="12"/>
      <c r="D1" s="12"/>
      <c r="E1" s="12"/>
      <c r="F1" s="12"/>
      <c r="G1" s="12"/>
      <c r="H1" s="12"/>
      <c r="I1" s="12"/>
      <c r="J1" s="12"/>
      <c r="K1" s="12"/>
      <c r="L1" s="12"/>
      <c r="M1" s="12"/>
      <c r="N1" s="12"/>
      <c r="O1" s="12"/>
      <c r="P1" s="12"/>
      <c r="Q1" s="12"/>
      <c r="R1" s="12"/>
      <c r="S1" s="12"/>
      <c r="T1" s="12"/>
      <c r="U1" s="12"/>
      <c r="V1" s="12"/>
      <c r="W1" s="12"/>
      <c r="X1" s="12"/>
      <c r="Y1" s="13"/>
      <c r="Z1" s="13"/>
      <c r="AA1" s="13"/>
      <c r="AB1" s="13"/>
      <c r="AC1" s="13"/>
      <c r="AD1" s="13"/>
      <c r="AE1" s="13"/>
      <c r="AF1" s="13"/>
      <c r="AG1" s="13"/>
      <c r="AH1" s="13"/>
      <c r="AI1" s="13"/>
      <c r="AJ1" s="13"/>
      <c r="AK1" s="13"/>
      <c r="AL1" s="13"/>
      <c r="AM1" s="13"/>
      <c r="AN1" s="13"/>
      <c r="AO1" s="13"/>
      <c r="AP1" s="13"/>
      <c r="AQ1" s="13"/>
      <c r="AR1" s="13"/>
      <c r="AS1" s="13"/>
      <c r="AT1" s="13"/>
      <c r="AU1" s="13"/>
      <c r="AV1" s="13"/>
    </row>
    <row r="2" spans="1:48" ht="14.4" customHeight="1" x14ac:dyDescent="0.3">
      <c r="A2" s="12"/>
      <c r="B2" s="12"/>
      <c r="C2" s="12"/>
      <c r="D2" s="12"/>
      <c r="E2" s="12"/>
      <c r="F2" s="12"/>
      <c r="G2" s="12"/>
      <c r="H2" s="12"/>
      <c r="I2" s="12"/>
      <c r="J2" s="12"/>
      <c r="K2" s="12"/>
      <c r="L2" s="12"/>
      <c r="M2" s="12"/>
      <c r="N2" s="12"/>
      <c r="O2" s="12"/>
      <c r="P2" s="12"/>
      <c r="Q2" s="12"/>
      <c r="R2" s="12"/>
      <c r="S2" s="12"/>
      <c r="T2" s="12"/>
      <c r="U2" s="12"/>
      <c r="V2" s="12"/>
      <c r="W2" s="12"/>
      <c r="X2" s="12"/>
      <c r="Y2" s="13"/>
      <c r="Z2" s="13"/>
      <c r="AA2" s="13"/>
      <c r="AB2" s="13"/>
      <c r="AC2" s="13"/>
      <c r="AD2" s="13"/>
      <c r="AE2" s="13"/>
      <c r="AF2" s="13"/>
      <c r="AG2" s="13"/>
      <c r="AH2" s="13"/>
      <c r="AI2" s="13"/>
      <c r="AJ2" s="13"/>
      <c r="AK2" s="13"/>
      <c r="AL2" s="13"/>
      <c r="AM2" s="13"/>
      <c r="AN2" s="13"/>
      <c r="AO2" s="13"/>
      <c r="AP2" s="13"/>
      <c r="AQ2" s="13"/>
      <c r="AR2" s="13"/>
      <c r="AS2" s="13"/>
      <c r="AT2" s="13"/>
      <c r="AU2" s="13"/>
      <c r="AV2" s="13"/>
    </row>
    <row r="3" spans="1:48" ht="14.4" customHeight="1" x14ac:dyDescent="0.3">
      <c r="A3" s="12"/>
      <c r="B3" s="12"/>
      <c r="C3" s="12"/>
      <c r="D3" s="12"/>
      <c r="E3" s="12"/>
      <c r="F3" s="12"/>
      <c r="G3" s="12"/>
      <c r="H3" s="12"/>
      <c r="I3" s="12"/>
      <c r="J3" s="12"/>
      <c r="K3" s="12"/>
      <c r="L3" s="12"/>
      <c r="M3" s="12"/>
      <c r="N3" s="12"/>
      <c r="O3" s="12"/>
      <c r="P3" s="12"/>
      <c r="Q3" s="12"/>
      <c r="R3" s="12"/>
      <c r="S3" s="12"/>
      <c r="T3" s="12"/>
      <c r="U3" s="12"/>
      <c r="V3" s="12"/>
      <c r="W3" s="12"/>
      <c r="X3" s="12"/>
      <c r="Y3" s="13"/>
      <c r="Z3" s="13"/>
      <c r="AA3" s="13"/>
      <c r="AB3" s="13"/>
      <c r="AC3" s="13"/>
      <c r="AD3" s="13"/>
      <c r="AE3" s="13"/>
      <c r="AF3" s="13"/>
      <c r="AG3" s="13"/>
      <c r="AH3" s="13"/>
      <c r="AI3" s="13"/>
      <c r="AJ3" s="13"/>
      <c r="AK3" s="13"/>
      <c r="AL3" s="13"/>
      <c r="AM3" s="13"/>
      <c r="AN3" s="13"/>
      <c r="AO3" s="13"/>
      <c r="AP3" s="13"/>
      <c r="AQ3" s="13"/>
      <c r="AR3" s="13"/>
      <c r="AS3" s="13"/>
      <c r="AT3" s="13"/>
      <c r="AU3" s="13"/>
      <c r="AV3" s="13"/>
    </row>
  </sheetData>
  <mergeCells count="2">
    <mergeCell ref="A1:X3"/>
    <mergeCell ref="Y1:A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4"/>
  <sheetViews>
    <sheetView topLeftCell="A996" workbookViewId="0">
      <selection activeCell="G1001" sqref="G1001"/>
    </sheetView>
  </sheetViews>
  <sheetFormatPr defaultRowHeight="14.4" x14ac:dyDescent="0.3"/>
  <cols>
    <col min="1" max="1" width="29.77734375" bestFit="1" customWidth="1"/>
    <col min="2" max="2" width="29.21875" bestFit="1" customWidth="1"/>
    <col min="3" max="3" width="13.109375" bestFit="1" customWidth="1"/>
    <col min="4" max="4" width="19.5546875" bestFit="1" customWidth="1"/>
    <col min="5" max="5" width="14.44140625" customWidth="1"/>
    <col min="6" max="6" width="14.21875" customWidth="1"/>
    <col min="7" max="7" width="12" customWidth="1"/>
    <col min="8" max="8" width="10" bestFit="1" customWidth="1"/>
    <col min="9" max="9" width="16.44140625" bestFit="1" customWidth="1"/>
    <col min="10" max="10" width="11.6640625" bestFit="1" customWidth="1"/>
    <col min="11" max="11" width="12.6640625" style="2" bestFit="1" customWidth="1"/>
    <col min="12" max="12" width="12.21875" style="2" bestFit="1" customWidth="1"/>
    <col min="13" max="13" width="16.6640625" style="2" bestFit="1" customWidth="1"/>
    <col min="14" max="14" width="24" style="2" bestFit="1" customWidth="1"/>
    <col min="15" max="15" width="15.6640625" style="2" bestFit="1" customWidth="1"/>
    <col min="16" max="16" width="15.6640625" bestFit="1" customWidth="1"/>
    <col min="17" max="17" width="14.44140625" customWidth="1"/>
  </cols>
  <sheetData>
    <row r="1" spans="1:17" x14ac:dyDescent="0.3">
      <c r="A1" t="s">
        <v>0</v>
      </c>
      <c r="B1" t="s">
        <v>1</v>
      </c>
      <c r="C1" t="s">
        <v>2</v>
      </c>
      <c r="D1" t="s">
        <v>3</v>
      </c>
      <c r="E1" t="s">
        <v>4</v>
      </c>
      <c r="F1" t="s">
        <v>5</v>
      </c>
      <c r="G1" t="s">
        <v>6</v>
      </c>
      <c r="H1" t="s">
        <v>7</v>
      </c>
      <c r="I1" t="s">
        <v>8</v>
      </c>
      <c r="J1" t="s">
        <v>9</v>
      </c>
      <c r="K1" s="2" t="s">
        <v>10</v>
      </c>
      <c r="L1" s="2" t="s">
        <v>11</v>
      </c>
      <c r="M1" s="2" t="s">
        <v>12</v>
      </c>
      <c r="N1" s="2" t="s">
        <v>13</v>
      </c>
      <c r="O1" s="2" t="s">
        <v>14</v>
      </c>
      <c r="P1" t="s">
        <v>15</v>
      </c>
      <c r="Q1" t="s">
        <v>16</v>
      </c>
    </row>
    <row r="2" spans="1:17" x14ac:dyDescent="0.3">
      <c r="A2" t="s">
        <v>40</v>
      </c>
      <c r="B2" t="s">
        <v>736</v>
      </c>
      <c r="C2" t="s">
        <v>37</v>
      </c>
      <c r="D2" t="s">
        <v>737</v>
      </c>
      <c r="E2" t="s">
        <v>21</v>
      </c>
      <c r="F2" t="s">
        <v>22</v>
      </c>
      <c r="G2" s="1">
        <v>42165</v>
      </c>
      <c r="H2">
        <v>873105657</v>
      </c>
      <c r="I2" s="1">
        <v>42178</v>
      </c>
      <c r="J2" s="4">
        <v>221</v>
      </c>
      <c r="K2" s="2">
        <v>9.33</v>
      </c>
      <c r="L2" s="2">
        <v>6.92</v>
      </c>
      <c r="M2" s="2">
        <v>2061.9299999999998</v>
      </c>
      <c r="N2" s="2">
        <v>1529.32</v>
      </c>
      <c r="O2" s="2">
        <v>532.61</v>
      </c>
      <c r="P2">
        <v>2015</v>
      </c>
      <c r="Q2">
        <v>6</v>
      </c>
    </row>
    <row r="3" spans="1:17" x14ac:dyDescent="0.3">
      <c r="A3" t="s">
        <v>35</v>
      </c>
      <c r="B3" t="s">
        <v>73</v>
      </c>
      <c r="C3" t="s">
        <v>82</v>
      </c>
      <c r="D3" t="s">
        <v>970</v>
      </c>
      <c r="E3" t="s">
        <v>21</v>
      </c>
      <c r="F3" t="s">
        <v>65</v>
      </c>
      <c r="G3" s="1">
        <v>42570</v>
      </c>
      <c r="H3">
        <v>458942115</v>
      </c>
      <c r="I3" s="1">
        <v>42580</v>
      </c>
      <c r="J3" s="4">
        <v>25</v>
      </c>
      <c r="K3" s="2">
        <v>81.73</v>
      </c>
      <c r="L3" s="2">
        <v>56.67</v>
      </c>
      <c r="M3" s="2">
        <v>2043.25</v>
      </c>
      <c r="N3" s="2">
        <v>1416.75</v>
      </c>
      <c r="O3" s="2">
        <v>626.5</v>
      </c>
      <c r="P3">
        <v>2016</v>
      </c>
      <c r="Q3">
        <v>7</v>
      </c>
    </row>
    <row r="4" spans="1:17" x14ac:dyDescent="0.3">
      <c r="A4" t="s">
        <v>35</v>
      </c>
      <c r="B4" t="s">
        <v>184</v>
      </c>
      <c r="C4" t="s">
        <v>37</v>
      </c>
      <c r="D4" t="s">
        <v>363</v>
      </c>
      <c r="E4" t="s">
        <v>27</v>
      </c>
      <c r="F4" t="s">
        <v>39</v>
      </c>
      <c r="G4" s="1">
        <v>40316</v>
      </c>
      <c r="H4">
        <v>109966123</v>
      </c>
      <c r="I4" s="1">
        <v>40334</v>
      </c>
      <c r="J4" s="4">
        <v>274</v>
      </c>
      <c r="K4" s="2">
        <v>9.33</v>
      </c>
      <c r="L4" s="2">
        <v>6.92</v>
      </c>
      <c r="M4" s="2">
        <v>2556.42</v>
      </c>
      <c r="N4" s="2">
        <v>1896.08</v>
      </c>
      <c r="O4" s="2">
        <v>660.34</v>
      </c>
      <c r="P4">
        <v>2010</v>
      </c>
      <c r="Q4">
        <v>5</v>
      </c>
    </row>
    <row r="5" spans="1:17" x14ac:dyDescent="0.3">
      <c r="A5" t="s">
        <v>35</v>
      </c>
      <c r="B5" t="s">
        <v>99</v>
      </c>
      <c r="C5" t="s">
        <v>37</v>
      </c>
      <c r="D5" t="s">
        <v>100</v>
      </c>
      <c r="E5" t="s">
        <v>27</v>
      </c>
      <c r="F5" t="s">
        <v>65</v>
      </c>
      <c r="G5" s="1">
        <v>41667</v>
      </c>
      <c r="H5">
        <v>564646470</v>
      </c>
      <c r="I5" s="1">
        <v>41714</v>
      </c>
      <c r="J5" s="4">
        <v>293</v>
      </c>
      <c r="K5" s="2">
        <v>9.33</v>
      </c>
      <c r="L5" s="2">
        <v>6.92</v>
      </c>
      <c r="M5" s="2">
        <v>2733.69</v>
      </c>
      <c r="N5" s="2">
        <v>2027.56</v>
      </c>
      <c r="O5" s="2">
        <v>706.13</v>
      </c>
      <c r="P5">
        <v>2014</v>
      </c>
      <c r="Q5">
        <v>1</v>
      </c>
    </row>
    <row r="6" spans="1:17" x14ac:dyDescent="0.3">
      <c r="A6" t="s">
        <v>31</v>
      </c>
      <c r="B6" t="s">
        <v>84</v>
      </c>
      <c r="C6" t="s">
        <v>37</v>
      </c>
      <c r="D6" t="s">
        <v>780</v>
      </c>
      <c r="E6" t="s">
        <v>27</v>
      </c>
      <c r="F6" t="s">
        <v>22</v>
      </c>
      <c r="G6" s="1">
        <v>41529</v>
      </c>
      <c r="H6">
        <v>171131217</v>
      </c>
      <c r="I6" s="1">
        <v>41555</v>
      </c>
      <c r="J6" s="4">
        <v>385</v>
      </c>
      <c r="K6" s="2">
        <v>9.33</v>
      </c>
      <c r="L6" s="2">
        <v>6.92</v>
      </c>
      <c r="M6" s="2">
        <v>3592.05</v>
      </c>
      <c r="N6" s="2">
        <v>2664.2</v>
      </c>
      <c r="O6" s="2">
        <v>927.85</v>
      </c>
      <c r="P6">
        <v>2013</v>
      </c>
      <c r="Q6">
        <v>9</v>
      </c>
    </row>
    <row r="7" spans="1:17" x14ac:dyDescent="0.3">
      <c r="A7" t="s">
        <v>40</v>
      </c>
      <c r="B7" t="s">
        <v>757</v>
      </c>
      <c r="C7" t="s">
        <v>37</v>
      </c>
      <c r="D7" t="s">
        <v>1108</v>
      </c>
      <c r="E7" t="s">
        <v>27</v>
      </c>
      <c r="F7" t="s">
        <v>65</v>
      </c>
      <c r="G7" s="1">
        <v>42674</v>
      </c>
      <c r="H7">
        <v>792983996</v>
      </c>
      <c r="I7" s="1">
        <v>42706</v>
      </c>
      <c r="J7" s="4">
        <v>441</v>
      </c>
      <c r="K7" s="2">
        <v>9.33</v>
      </c>
      <c r="L7" s="2">
        <v>6.92</v>
      </c>
      <c r="M7" s="2">
        <v>4114.53</v>
      </c>
      <c r="N7" s="2">
        <v>3051.72</v>
      </c>
      <c r="O7" s="2">
        <v>1062.81</v>
      </c>
      <c r="P7">
        <v>2016</v>
      </c>
      <c r="Q7">
        <v>10</v>
      </c>
    </row>
    <row r="8" spans="1:17" x14ac:dyDescent="0.3">
      <c r="A8" t="s">
        <v>17</v>
      </c>
      <c r="B8" t="s">
        <v>180</v>
      </c>
      <c r="C8" t="s">
        <v>71</v>
      </c>
      <c r="D8" t="s">
        <v>977</v>
      </c>
      <c r="E8" t="s">
        <v>27</v>
      </c>
      <c r="F8" t="s">
        <v>65</v>
      </c>
      <c r="G8" s="1">
        <v>41697</v>
      </c>
      <c r="H8">
        <v>377502095</v>
      </c>
      <c r="I8" s="1">
        <v>41701</v>
      </c>
      <c r="J8" s="4">
        <v>114</v>
      </c>
      <c r="K8" s="2">
        <v>47.45</v>
      </c>
      <c r="L8" s="2">
        <v>31.79</v>
      </c>
      <c r="M8" s="2">
        <v>5409.3</v>
      </c>
      <c r="N8" s="2">
        <v>3624.06</v>
      </c>
      <c r="O8" s="2">
        <v>1785.24</v>
      </c>
      <c r="P8">
        <v>2014</v>
      </c>
      <c r="Q8">
        <v>2</v>
      </c>
    </row>
    <row r="9" spans="1:17" x14ac:dyDescent="0.3">
      <c r="A9" t="s">
        <v>35</v>
      </c>
      <c r="B9" t="s">
        <v>382</v>
      </c>
      <c r="C9" t="s">
        <v>37</v>
      </c>
      <c r="D9" t="s">
        <v>1039</v>
      </c>
      <c r="E9" t="s">
        <v>27</v>
      </c>
      <c r="F9" t="s">
        <v>30</v>
      </c>
      <c r="G9" s="1">
        <v>41257</v>
      </c>
      <c r="H9">
        <v>433228528</v>
      </c>
      <c r="I9" s="1">
        <v>41264</v>
      </c>
      <c r="J9" s="4">
        <v>804</v>
      </c>
      <c r="K9" s="2">
        <v>9.33</v>
      </c>
      <c r="L9" s="2">
        <v>6.92</v>
      </c>
      <c r="M9" s="2">
        <v>7501.32</v>
      </c>
      <c r="N9" s="2">
        <v>5563.68</v>
      </c>
      <c r="O9" s="2">
        <v>1937.64</v>
      </c>
      <c r="P9">
        <v>2012</v>
      </c>
      <c r="Q9">
        <v>12</v>
      </c>
    </row>
    <row r="10" spans="1:17" x14ac:dyDescent="0.3">
      <c r="A10" t="s">
        <v>40</v>
      </c>
      <c r="B10" t="s">
        <v>412</v>
      </c>
      <c r="C10" t="s">
        <v>37</v>
      </c>
      <c r="D10" t="s">
        <v>1109</v>
      </c>
      <c r="E10" t="s">
        <v>27</v>
      </c>
      <c r="F10" t="s">
        <v>30</v>
      </c>
      <c r="G10" s="1">
        <v>42554</v>
      </c>
      <c r="H10">
        <v>722088277</v>
      </c>
      <c r="I10" s="1">
        <v>42554</v>
      </c>
      <c r="J10" s="4">
        <v>822</v>
      </c>
      <c r="K10" s="2">
        <v>9.33</v>
      </c>
      <c r="L10" s="2">
        <v>6.92</v>
      </c>
      <c r="M10" s="2">
        <v>7669.26</v>
      </c>
      <c r="N10" s="2">
        <v>5688.24</v>
      </c>
      <c r="O10" s="2">
        <v>1981.02</v>
      </c>
      <c r="P10">
        <v>2016</v>
      </c>
      <c r="Q10">
        <v>7</v>
      </c>
    </row>
    <row r="11" spans="1:17" x14ac:dyDescent="0.3">
      <c r="A11" t="s">
        <v>35</v>
      </c>
      <c r="B11" t="s">
        <v>414</v>
      </c>
      <c r="C11" t="s">
        <v>59</v>
      </c>
      <c r="D11" t="s">
        <v>808</v>
      </c>
      <c r="E11" t="s">
        <v>27</v>
      </c>
      <c r="F11" t="s">
        <v>30</v>
      </c>
      <c r="G11" s="1">
        <v>41545</v>
      </c>
      <c r="H11">
        <v>109694898</v>
      </c>
      <c r="I11" s="1">
        <v>41563</v>
      </c>
      <c r="J11" s="4">
        <v>13</v>
      </c>
      <c r="K11" s="2">
        <v>668.27</v>
      </c>
      <c r="L11" s="2">
        <v>502.54</v>
      </c>
      <c r="M11" s="2">
        <v>8687.51</v>
      </c>
      <c r="N11" s="2">
        <v>6533.02</v>
      </c>
      <c r="O11" s="2">
        <v>2154.4899999999998</v>
      </c>
      <c r="P11">
        <v>2013</v>
      </c>
      <c r="Q11">
        <v>9</v>
      </c>
    </row>
    <row r="12" spans="1:17" x14ac:dyDescent="0.3">
      <c r="A12" t="s">
        <v>40</v>
      </c>
      <c r="B12" t="s">
        <v>377</v>
      </c>
      <c r="C12" t="s">
        <v>82</v>
      </c>
      <c r="D12" t="s">
        <v>553</v>
      </c>
      <c r="E12" t="s">
        <v>27</v>
      </c>
      <c r="F12" t="s">
        <v>65</v>
      </c>
      <c r="G12" s="1">
        <v>40495</v>
      </c>
      <c r="H12">
        <v>409774005</v>
      </c>
      <c r="I12" s="1">
        <v>40509</v>
      </c>
      <c r="J12" s="4">
        <v>89</v>
      </c>
      <c r="K12" s="2">
        <v>81.73</v>
      </c>
      <c r="L12" s="2">
        <v>56.67</v>
      </c>
      <c r="M12" s="2">
        <v>7273.97</v>
      </c>
      <c r="N12" s="2">
        <v>5043.63</v>
      </c>
      <c r="O12" s="2">
        <v>2230.34</v>
      </c>
      <c r="P12">
        <v>2010</v>
      </c>
      <c r="Q12">
        <v>11</v>
      </c>
    </row>
    <row r="13" spans="1:17" x14ac:dyDescent="0.3">
      <c r="A13" t="s">
        <v>31</v>
      </c>
      <c r="B13" t="s">
        <v>643</v>
      </c>
      <c r="C13" t="s">
        <v>37</v>
      </c>
      <c r="D13" t="s">
        <v>644</v>
      </c>
      <c r="E13" t="s">
        <v>27</v>
      </c>
      <c r="F13" t="s">
        <v>30</v>
      </c>
      <c r="G13" s="1">
        <v>40922</v>
      </c>
      <c r="H13">
        <v>402614009</v>
      </c>
      <c r="I13" s="1">
        <v>40970</v>
      </c>
      <c r="J13" s="4">
        <v>1287</v>
      </c>
      <c r="K13" s="2">
        <v>9.33</v>
      </c>
      <c r="L13" s="2">
        <v>6.92</v>
      </c>
      <c r="M13" s="2">
        <v>12007.71</v>
      </c>
      <c r="N13" s="2">
        <v>8906.0400000000009</v>
      </c>
      <c r="O13" s="2">
        <v>3101.67</v>
      </c>
      <c r="P13">
        <v>2012</v>
      </c>
      <c r="Q13">
        <v>1</v>
      </c>
    </row>
    <row r="14" spans="1:17" x14ac:dyDescent="0.3">
      <c r="A14" t="s">
        <v>35</v>
      </c>
      <c r="B14" t="s">
        <v>61</v>
      </c>
      <c r="C14" t="s">
        <v>37</v>
      </c>
      <c r="D14" t="s">
        <v>212</v>
      </c>
      <c r="E14" t="s">
        <v>27</v>
      </c>
      <c r="F14" t="s">
        <v>65</v>
      </c>
      <c r="G14" s="1">
        <v>41269</v>
      </c>
      <c r="H14">
        <v>193775498</v>
      </c>
      <c r="I14" s="1">
        <v>41305</v>
      </c>
      <c r="J14" s="4">
        <v>1331</v>
      </c>
      <c r="K14" s="2">
        <v>9.33</v>
      </c>
      <c r="L14" s="2">
        <v>6.92</v>
      </c>
      <c r="M14" s="2">
        <v>12418.23</v>
      </c>
      <c r="N14" s="2">
        <v>9210.52</v>
      </c>
      <c r="O14" s="2">
        <v>3207.71</v>
      </c>
      <c r="P14">
        <v>2012</v>
      </c>
      <c r="Q14">
        <v>12</v>
      </c>
    </row>
    <row r="15" spans="1:17" x14ac:dyDescent="0.3">
      <c r="A15" t="s">
        <v>35</v>
      </c>
      <c r="B15" t="s">
        <v>191</v>
      </c>
      <c r="C15" t="s">
        <v>91</v>
      </c>
      <c r="D15" t="s">
        <v>828</v>
      </c>
      <c r="E15" t="s">
        <v>21</v>
      </c>
      <c r="F15" t="s">
        <v>30</v>
      </c>
      <c r="G15" s="1">
        <v>41507</v>
      </c>
      <c r="H15">
        <v>884493243</v>
      </c>
      <c r="I15" s="1">
        <v>41549</v>
      </c>
      <c r="J15" s="4">
        <v>61</v>
      </c>
      <c r="K15" s="2">
        <v>421.89</v>
      </c>
      <c r="L15" s="2">
        <v>364.69</v>
      </c>
      <c r="M15" s="3">
        <v>25735.29</v>
      </c>
      <c r="N15" s="2">
        <v>22246.09</v>
      </c>
      <c r="O15" s="2">
        <v>3489.2</v>
      </c>
      <c r="P15">
        <v>2013</v>
      </c>
      <c r="Q15">
        <v>8</v>
      </c>
    </row>
    <row r="16" spans="1:17" x14ac:dyDescent="0.3">
      <c r="A16" t="s">
        <v>40</v>
      </c>
      <c r="B16" t="s">
        <v>412</v>
      </c>
      <c r="C16" t="s">
        <v>37</v>
      </c>
      <c r="D16" t="s">
        <v>1183</v>
      </c>
      <c r="E16" t="s">
        <v>27</v>
      </c>
      <c r="F16" t="s">
        <v>22</v>
      </c>
      <c r="G16" s="1">
        <v>40588</v>
      </c>
      <c r="H16">
        <v>103617227</v>
      </c>
      <c r="I16" s="1">
        <v>40614</v>
      </c>
      <c r="J16" s="4">
        <v>1495</v>
      </c>
      <c r="K16" s="2">
        <v>9.33</v>
      </c>
      <c r="L16" s="2">
        <v>6.92</v>
      </c>
      <c r="M16" s="2">
        <v>13948.35</v>
      </c>
      <c r="N16" s="2">
        <v>10345.4</v>
      </c>
      <c r="O16" s="2">
        <v>3602.95</v>
      </c>
      <c r="P16">
        <v>2011</v>
      </c>
      <c r="Q16">
        <v>2</v>
      </c>
    </row>
    <row r="17" spans="1:17" x14ac:dyDescent="0.3">
      <c r="A17" t="s">
        <v>35</v>
      </c>
      <c r="B17" t="s">
        <v>75</v>
      </c>
      <c r="C17" t="s">
        <v>37</v>
      </c>
      <c r="D17" t="s">
        <v>747</v>
      </c>
      <c r="E17" t="s">
        <v>21</v>
      </c>
      <c r="F17" t="s">
        <v>39</v>
      </c>
      <c r="G17" s="1">
        <v>42553</v>
      </c>
      <c r="H17">
        <v>292180383</v>
      </c>
      <c r="I17" s="1">
        <v>42597</v>
      </c>
      <c r="J17" s="4">
        <v>1523</v>
      </c>
      <c r="K17" s="2">
        <v>9.33</v>
      </c>
      <c r="L17" s="2">
        <v>6.92</v>
      </c>
      <c r="M17" s="2">
        <v>14209.59</v>
      </c>
      <c r="N17" s="2">
        <v>10539.16</v>
      </c>
      <c r="O17" s="2">
        <v>3670.43</v>
      </c>
      <c r="P17">
        <v>2016</v>
      </c>
      <c r="Q17">
        <v>7</v>
      </c>
    </row>
    <row r="18" spans="1:17" x14ac:dyDescent="0.3">
      <c r="A18" t="s">
        <v>17</v>
      </c>
      <c r="B18" t="s">
        <v>18</v>
      </c>
      <c r="C18" t="s">
        <v>25</v>
      </c>
      <c r="D18" t="s">
        <v>475</v>
      </c>
      <c r="E18" t="s">
        <v>27</v>
      </c>
      <c r="F18" t="s">
        <v>30</v>
      </c>
      <c r="G18" s="1">
        <v>42006</v>
      </c>
      <c r="H18">
        <v>276225316</v>
      </c>
      <c r="I18" s="1">
        <v>42044</v>
      </c>
      <c r="J18" s="4">
        <v>64</v>
      </c>
      <c r="K18" s="2">
        <v>154.06</v>
      </c>
      <c r="L18" s="2">
        <v>90.93</v>
      </c>
      <c r="M18" s="2">
        <v>9859.84</v>
      </c>
      <c r="N18" s="2">
        <v>5819.52</v>
      </c>
      <c r="O18" s="2">
        <v>4040.32</v>
      </c>
      <c r="P18">
        <v>2015</v>
      </c>
      <c r="Q18">
        <v>1</v>
      </c>
    </row>
    <row r="19" spans="1:17" x14ac:dyDescent="0.3">
      <c r="A19" t="s">
        <v>35</v>
      </c>
      <c r="B19" t="s">
        <v>316</v>
      </c>
      <c r="C19" t="s">
        <v>37</v>
      </c>
      <c r="D19" t="s">
        <v>624</v>
      </c>
      <c r="E19" t="s">
        <v>27</v>
      </c>
      <c r="F19" t="s">
        <v>39</v>
      </c>
      <c r="G19" s="1">
        <v>40437</v>
      </c>
      <c r="H19">
        <v>536028802</v>
      </c>
      <c r="I19" s="1">
        <v>40443</v>
      </c>
      <c r="J19" s="4">
        <v>1689</v>
      </c>
      <c r="K19" s="2">
        <v>9.33</v>
      </c>
      <c r="L19" s="2">
        <v>6.92</v>
      </c>
      <c r="M19" s="2">
        <v>15758.37</v>
      </c>
      <c r="N19" s="2">
        <v>11687.88</v>
      </c>
      <c r="O19" s="2">
        <v>4070.49</v>
      </c>
      <c r="P19">
        <v>2010</v>
      </c>
      <c r="Q19">
        <v>9</v>
      </c>
    </row>
    <row r="20" spans="1:17" x14ac:dyDescent="0.3">
      <c r="A20" t="s">
        <v>48</v>
      </c>
      <c r="B20" t="s">
        <v>433</v>
      </c>
      <c r="C20" t="s">
        <v>37</v>
      </c>
      <c r="D20" t="s">
        <v>953</v>
      </c>
      <c r="E20" t="s">
        <v>27</v>
      </c>
      <c r="F20" t="s">
        <v>22</v>
      </c>
      <c r="G20" s="1">
        <v>41728</v>
      </c>
      <c r="H20">
        <v>346215522</v>
      </c>
      <c r="I20" s="1">
        <v>41763</v>
      </c>
      <c r="J20" s="4">
        <v>1721</v>
      </c>
      <c r="K20" s="2">
        <v>9.33</v>
      </c>
      <c r="L20" s="2">
        <v>6.92</v>
      </c>
      <c r="M20" s="2">
        <v>16056.93</v>
      </c>
      <c r="N20" s="2">
        <v>11909.32</v>
      </c>
      <c r="O20" s="2">
        <v>4147.6099999999997</v>
      </c>
      <c r="P20">
        <v>2014</v>
      </c>
      <c r="Q20">
        <v>3</v>
      </c>
    </row>
    <row r="21" spans="1:17" x14ac:dyDescent="0.3">
      <c r="A21" t="s">
        <v>35</v>
      </c>
      <c r="B21" t="s">
        <v>427</v>
      </c>
      <c r="C21" t="s">
        <v>37</v>
      </c>
      <c r="D21" t="s">
        <v>1008</v>
      </c>
      <c r="E21" t="s">
        <v>27</v>
      </c>
      <c r="F21" t="s">
        <v>65</v>
      </c>
      <c r="G21" s="1">
        <v>40302</v>
      </c>
      <c r="H21">
        <v>624295365</v>
      </c>
      <c r="I21" s="1">
        <v>40352</v>
      </c>
      <c r="J21" s="4">
        <v>1727</v>
      </c>
      <c r="K21" s="2">
        <v>9.33</v>
      </c>
      <c r="L21" s="2">
        <v>6.92</v>
      </c>
      <c r="M21" s="2">
        <v>16112.91</v>
      </c>
      <c r="N21" s="2">
        <v>11950.84</v>
      </c>
      <c r="O21" s="2">
        <v>4162.07</v>
      </c>
      <c r="P21">
        <v>2010</v>
      </c>
      <c r="Q21">
        <v>5</v>
      </c>
    </row>
    <row r="22" spans="1:17" x14ac:dyDescent="0.3">
      <c r="A22" t="s">
        <v>40</v>
      </c>
      <c r="B22" t="s">
        <v>1081</v>
      </c>
      <c r="C22" t="s">
        <v>68</v>
      </c>
      <c r="D22" t="s">
        <v>1091</v>
      </c>
      <c r="E22" t="s">
        <v>21</v>
      </c>
      <c r="F22" t="s">
        <v>39</v>
      </c>
      <c r="G22" s="1">
        <v>42519</v>
      </c>
      <c r="H22">
        <v>459212481</v>
      </c>
      <c r="I22" s="1">
        <v>42537</v>
      </c>
      <c r="J22" s="4">
        <v>33</v>
      </c>
      <c r="K22" s="2">
        <v>651.21</v>
      </c>
      <c r="L22" s="2">
        <v>524.96</v>
      </c>
      <c r="M22" s="2">
        <v>21489.93</v>
      </c>
      <c r="N22" s="2">
        <v>17323.68</v>
      </c>
      <c r="O22" s="2">
        <v>4166.25</v>
      </c>
      <c r="P22">
        <v>2016</v>
      </c>
      <c r="Q22">
        <v>5</v>
      </c>
    </row>
    <row r="23" spans="1:17" x14ac:dyDescent="0.3">
      <c r="A23" t="s">
        <v>31</v>
      </c>
      <c r="B23" t="s">
        <v>200</v>
      </c>
      <c r="C23" t="s">
        <v>37</v>
      </c>
      <c r="D23" t="s">
        <v>1080</v>
      </c>
      <c r="E23" t="s">
        <v>21</v>
      </c>
      <c r="F23" t="s">
        <v>65</v>
      </c>
      <c r="G23" s="1">
        <v>41398</v>
      </c>
      <c r="H23">
        <v>827964293</v>
      </c>
      <c r="I23" s="1">
        <v>41426</v>
      </c>
      <c r="J23" s="4">
        <v>1888</v>
      </c>
      <c r="K23" s="2">
        <v>9.33</v>
      </c>
      <c r="L23" s="2">
        <v>6.92</v>
      </c>
      <c r="M23" s="2">
        <v>17615.04</v>
      </c>
      <c r="N23" s="2">
        <v>13064.96</v>
      </c>
      <c r="O23" s="2">
        <v>4550.08</v>
      </c>
      <c r="P23">
        <v>2013</v>
      </c>
      <c r="Q23">
        <v>5</v>
      </c>
    </row>
    <row r="24" spans="1:17" x14ac:dyDescent="0.3">
      <c r="A24" t="s">
        <v>35</v>
      </c>
      <c r="B24" t="s">
        <v>137</v>
      </c>
      <c r="C24" t="s">
        <v>37</v>
      </c>
      <c r="D24" t="s">
        <v>756</v>
      </c>
      <c r="E24" t="s">
        <v>21</v>
      </c>
      <c r="F24" t="s">
        <v>22</v>
      </c>
      <c r="G24" s="1">
        <v>42924</v>
      </c>
      <c r="H24">
        <v>701816356</v>
      </c>
      <c r="I24" s="1">
        <v>42946</v>
      </c>
      <c r="J24" s="4">
        <v>1910</v>
      </c>
      <c r="K24" s="2">
        <v>9.33</v>
      </c>
      <c r="L24" s="2">
        <v>6.92</v>
      </c>
      <c r="M24" s="2">
        <v>17820.3</v>
      </c>
      <c r="N24" s="2">
        <v>13217.2</v>
      </c>
      <c r="O24" s="2">
        <v>4603.1000000000004</v>
      </c>
      <c r="P24">
        <v>2017</v>
      </c>
      <c r="Q24">
        <v>7</v>
      </c>
    </row>
    <row r="25" spans="1:17" x14ac:dyDescent="0.3">
      <c r="A25" t="s">
        <v>35</v>
      </c>
      <c r="B25" t="s">
        <v>300</v>
      </c>
      <c r="C25" t="s">
        <v>37</v>
      </c>
      <c r="D25" t="s">
        <v>743</v>
      </c>
      <c r="E25" t="s">
        <v>27</v>
      </c>
      <c r="F25" t="s">
        <v>65</v>
      </c>
      <c r="G25" s="1">
        <v>41029</v>
      </c>
      <c r="H25">
        <v>251529252</v>
      </c>
      <c r="I25" s="1">
        <v>41034</v>
      </c>
      <c r="J25" s="4">
        <v>1950</v>
      </c>
      <c r="K25" s="2">
        <v>9.33</v>
      </c>
      <c r="L25" s="2">
        <v>6.92</v>
      </c>
      <c r="M25" s="2">
        <v>18193.5</v>
      </c>
      <c r="N25" s="2">
        <v>13494</v>
      </c>
      <c r="O25" s="2">
        <v>4699.5</v>
      </c>
      <c r="P25">
        <v>2012</v>
      </c>
      <c r="Q25">
        <v>4</v>
      </c>
    </row>
    <row r="26" spans="1:17" x14ac:dyDescent="0.3">
      <c r="A26" t="s">
        <v>17</v>
      </c>
      <c r="B26" t="s">
        <v>281</v>
      </c>
      <c r="C26" t="s">
        <v>37</v>
      </c>
      <c r="D26" t="s">
        <v>783</v>
      </c>
      <c r="E26" t="s">
        <v>27</v>
      </c>
      <c r="F26" t="s">
        <v>30</v>
      </c>
      <c r="G26" s="1">
        <v>40503</v>
      </c>
      <c r="H26">
        <v>960905301</v>
      </c>
      <c r="I26" s="1">
        <v>40507</v>
      </c>
      <c r="J26" s="4">
        <v>2087</v>
      </c>
      <c r="K26" s="2">
        <v>9.33</v>
      </c>
      <c r="L26" s="2">
        <v>6.92</v>
      </c>
      <c r="M26" s="2">
        <v>19471.71</v>
      </c>
      <c r="N26" s="2">
        <v>14442.04</v>
      </c>
      <c r="O26" s="2">
        <v>5029.67</v>
      </c>
      <c r="P26">
        <v>2010</v>
      </c>
      <c r="Q26">
        <v>11</v>
      </c>
    </row>
    <row r="27" spans="1:17" x14ac:dyDescent="0.3">
      <c r="A27" t="s">
        <v>40</v>
      </c>
      <c r="B27" t="s">
        <v>255</v>
      </c>
      <c r="C27" t="s">
        <v>37</v>
      </c>
      <c r="D27" t="s">
        <v>256</v>
      </c>
      <c r="E27" t="s">
        <v>21</v>
      </c>
      <c r="F27" t="s">
        <v>22</v>
      </c>
      <c r="G27" s="1">
        <v>40803</v>
      </c>
      <c r="H27">
        <v>765955483</v>
      </c>
      <c r="I27" s="1">
        <v>40823</v>
      </c>
      <c r="J27" s="4">
        <v>2104</v>
      </c>
      <c r="K27" s="2">
        <v>9.33</v>
      </c>
      <c r="L27" s="2">
        <v>6.92</v>
      </c>
      <c r="M27" s="2">
        <v>19630.32</v>
      </c>
      <c r="N27" s="2">
        <v>14559.68</v>
      </c>
      <c r="O27" s="2">
        <v>5070.6400000000003</v>
      </c>
      <c r="P27">
        <v>2011</v>
      </c>
      <c r="Q27">
        <v>9</v>
      </c>
    </row>
    <row r="28" spans="1:17" x14ac:dyDescent="0.3">
      <c r="A28" t="s">
        <v>48</v>
      </c>
      <c r="B28" t="s">
        <v>202</v>
      </c>
      <c r="C28" t="s">
        <v>37</v>
      </c>
      <c r="D28" t="s">
        <v>448</v>
      </c>
      <c r="E28" t="s">
        <v>27</v>
      </c>
      <c r="F28" t="s">
        <v>30</v>
      </c>
      <c r="G28" s="1">
        <v>42680</v>
      </c>
      <c r="H28">
        <v>245042169</v>
      </c>
      <c r="I28" s="1">
        <v>42719</v>
      </c>
      <c r="J28" s="4">
        <v>2278</v>
      </c>
      <c r="K28" s="2">
        <v>9.33</v>
      </c>
      <c r="L28" s="2">
        <v>6.92</v>
      </c>
      <c r="M28" s="2">
        <v>21253.74</v>
      </c>
      <c r="N28" s="2">
        <v>15763.76</v>
      </c>
      <c r="O28" s="2">
        <v>5489.98</v>
      </c>
      <c r="P28">
        <v>2016</v>
      </c>
      <c r="Q28">
        <v>11</v>
      </c>
    </row>
    <row r="29" spans="1:17" x14ac:dyDescent="0.3">
      <c r="A29" t="s">
        <v>31</v>
      </c>
      <c r="B29" t="s">
        <v>145</v>
      </c>
      <c r="C29" t="s">
        <v>37</v>
      </c>
      <c r="D29" t="s">
        <v>1158</v>
      </c>
      <c r="E29" t="s">
        <v>27</v>
      </c>
      <c r="F29" t="s">
        <v>30</v>
      </c>
      <c r="G29" s="1">
        <v>41842</v>
      </c>
      <c r="H29">
        <v>673803794</v>
      </c>
      <c r="I29" s="1">
        <v>41849</v>
      </c>
      <c r="J29" s="4">
        <v>2371</v>
      </c>
      <c r="K29" s="2">
        <v>9.33</v>
      </c>
      <c r="L29" s="2">
        <v>6.92</v>
      </c>
      <c r="M29" s="2">
        <v>22121.43</v>
      </c>
      <c r="N29" s="2">
        <v>16407.32</v>
      </c>
      <c r="O29" s="2">
        <v>5714.11</v>
      </c>
      <c r="P29">
        <v>2014</v>
      </c>
      <c r="Q29">
        <v>7</v>
      </c>
    </row>
    <row r="30" spans="1:17" x14ac:dyDescent="0.3">
      <c r="A30" t="s">
        <v>35</v>
      </c>
      <c r="B30" t="s">
        <v>176</v>
      </c>
      <c r="C30" t="s">
        <v>71</v>
      </c>
      <c r="D30" t="s">
        <v>893</v>
      </c>
      <c r="E30" t="s">
        <v>27</v>
      </c>
      <c r="F30" t="s">
        <v>65</v>
      </c>
      <c r="G30" s="1">
        <v>40809</v>
      </c>
      <c r="H30">
        <v>806298053</v>
      </c>
      <c r="I30" s="1">
        <v>40840</v>
      </c>
      <c r="J30" s="4">
        <v>366</v>
      </c>
      <c r="K30" s="2">
        <v>47.45</v>
      </c>
      <c r="L30" s="2">
        <v>31.79</v>
      </c>
      <c r="M30" s="2">
        <v>17366.7</v>
      </c>
      <c r="N30" s="2">
        <v>11635.14</v>
      </c>
      <c r="O30" s="2">
        <v>5731.56</v>
      </c>
      <c r="P30">
        <v>2011</v>
      </c>
      <c r="Q30">
        <v>9</v>
      </c>
    </row>
    <row r="31" spans="1:17" x14ac:dyDescent="0.3">
      <c r="A31" t="s">
        <v>17</v>
      </c>
      <c r="B31" t="s">
        <v>116</v>
      </c>
      <c r="C31" t="s">
        <v>91</v>
      </c>
      <c r="D31" t="s">
        <v>117</v>
      </c>
      <c r="E31" t="s">
        <v>27</v>
      </c>
      <c r="F31" t="s">
        <v>65</v>
      </c>
      <c r="G31" s="1">
        <v>40821</v>
      </c>
      <c r="H31">
        <v>681298100</v>
      </c>
      <c r="I31" s="1">
        <v>40867</v>
      </c>
      <c r="J31" s="4">
        <v>103</v>
      </c>
      <c r="K31" s="2">
        <v>421.89</v>
      </c>
      <c r="L31" s="2">
        <v>364.69</v>
      </c>
      <c r="M31" s="2">
        <v>43454.67</v>
      </c>
      <c r="N31" s="2">
        <v>37563.07</v>
      </c>
      <c r="O31" s="2">
        <v>5891.6</v>
      </c>
      <c r="P31">
        <v>2011</v>
      </c>
      <c r="Q31">
        <v>10</v>
      </c>
    </row>
    <row r="32" spans="1:17" x14ac:dyDescent="0.3">
      <c r="A32" t="s">
        <v>40</v>
      </c>
      <c r="B32" t="s">
        <v>441</v>
      </c>
      <c r="C32" t="s">
        <v>71</v>
      </c>
      <c r="D32" t="s">
        <v>657</v>
      </c>
      <c r="E32" t="s">
        <v>21</v>
      </c>
      <c r="F32" t="s">
        <v>30</v>
      </c>
      <c r="G32" s="1">
        <v>42170</v>
      </c>
      <c r="H32">
        <v>537578904</v>
      </c>
      <c r="I32" s="1">
        <v>42194</v>
      </c>
      <c r="J32" s="4">
        <v>399</v>
      </c>
      <c r="K32" s="2">
        <v>47.45</v>
      </c>
      <c r="L32" s="2">
        <v>31.79</v>
      </c>
      <c r="M32" s="2">
        <v>18932.55</v>
      </c>
      <c r="N32" s="2">
        <v>12684.21</v>
      </c>
      <c r="O32" s="2">
        <v>6248.34</v>
      </c>
      <c r="P32">
        <v>2015</v>
      </c>
      <c r="Q32">
        <v>6</v>
      </c>
    </row>
    <row r="33" spans="1:17" x14ac:dyDescent="0.3">
      <c r="A33" t="s">
        <v>35</v>
      </c>
      <c r="B33" t="s">
        <v>176</v>
      </c>
      <c r="C33" t="s">
        <v>37</v>
      </c>
      <c r="D33" t="s">
        <v>761</v>
      </c>
      <c r="E33" t="s">
        <v>27</v>
      </c>
      <c r="F33" t="s">
        <v>22</v>
      </c>
      <c r="G33" s="1">
        <v>42378</v>
      </c>
      <c r="H33">
        <v>793938434</v>
      </c>
      <c r="I33" s="1">
        <v>42408</v>
      </c>
      <c r="J33" s="4">
        <v>2880</v>
      </c>
      <c r="K33" s="2">
        <v>9.33</v>
      </c>
      <c r="L33" s="2">
        <v>6.92</v>
      </c>
      <c r="M33" s="2">
        <v>26870.400000000001</v>
      </c>
      <c r="N33" s="2">
        <v>19929.599999999999</v>
      </c>
      <c r="O33" s="2">
        <v>6940.8</v>
      </c>
      <c r="P33">
        <v>2016</v>
      </c>
      <c r="Q33">
        <v>1</v>
      </c>
    </row>
    <row r="34" spans="1:17" x14ac:dyDescent="0.3">
      <c r="A34" t="s">
        <v>40</v>
      </c>
      <c r="B34" t="s">
        <v>298</v>
      </c>
      <c r="C34" t="s">
        <v>37</v>
      </c>
      <c r="D34" t="s">
        <v>299</v>
      </c>
      <c r="E34" t="s">
        <v>21</v>
      </c>
      <c r="F34" t="s">
        <v>39</v>
      </c>
      <c r="G34" s="1">
        <v>41625</v>
      </c>
      <c r="H34">
        <v>367576634</v>
      </c>
      <c r="I34" s="1">
        <v>41644</v>
      </c>
      <c r="J34" s="4">
        <v>2949</v>
      </c>
      <c r="K34" s="2">
        <v>9.33</v>
      </c>
      <c r="L34" s="2">
        <v>6.92</v>
      </c>
      <c r="M34" s="2">
        <v>27514.17</v>
      </c>
      <c r="N34" s="2">
        <v>20407.080000000002</v>
      </c>
      <c r="O34" s="2">
        <v>7107.09</v>
      </c>
      <c r="P34">
        <v>2013</v>
      </c>
      <c r="Q34">
        <v>12</v>
      </c>
    </row>
    <row r="35" spans="1:17" x14ac:dyDescent="0.3">
      <c r="A35" t="s">
        <v>40</v>
      </c>
      <c r="B35" t="s">
        <v>398</v>
      </c>
      <c r="C35" t="s">
        <v>71</v>
      </c>
      <c r="D35" t="s">
        <v>483</v>
      </c>
      <c r="E35" t="s">
        <v>21</v>
      </c>
      <c r="F35" t="s">
        <v>65</v>
      </c>
      <c r="G35" s="1">
        <v>40584</v>
      </c>
      <c r="H35">
        <v>669978749</v>
      </c>
      <c r="I35" s="1">
        <v>40622</v>
      </c>
      <c r="J35" s="4">
        <v>455</v>
      </c>
      <c r="K35" s="2">
        <v>47.45</v>
      </c>
      <c r="L35" s="2">
        <v>31.79</v>
      </c>
      <c r="M35" s="2">
        <v>21589.75</v>
      </c>
      <c r="N35" s="2">
        <v>14464.45</v>
      </c>
      <c r="O35" s="2">
        <v>7125.3</v>
      </c>
      <c r="P35">
        <v>2011</v>
      </c>
      <c r="Q35">
        <v>2</v>
      </c>
    </row>
    <row r="36" spans="1:17" x14ac:dyDescent="0.3">
      <c r="A36" t="s">
        <v>40</v>
      </c>
      <c r="B36" t="s">
        <v>306</v>
      </c>
      <c r="C36" t="s">
        <v>37</v>
      </c>
      <c r="D36" t="s">
        <v>431</v>
      </c>
      <c r="E36" t="s">
        <v>21</v>
      </c>
      <c r="F36" t="s">
        <v>30</v>
      </c>
      <c r="G36" s="1">
        <v>40498</v>
      </c>
      <c r="H36">
        <v>267888581</v>
      </c>
      <c r="I36" s="1">
        <v>40534</v>
      </c>
      <c r="J36" s="4">
        <v>3039</v>
      </c>
      <c r="K36" s="2">
        <v>9.33</v>
      </c>
      <c r="L36" s="2">
        <v>6.92</v>
      </c>
      <c r="M36" s="2">
        <v>28353.87</v>
      </c>
      <c r="N36" s="2">
        <v>21029.88</v>
      </c>
      <c r="O36" s="2">
        <v>7323.99</v>
      </c>
      <c r="P36">
        <v>2010</v>
      </c>
      <c r="Q36">
        <v>11</v>
      </c>
    </row>
    <row r="37" spans="1:17" x14ac:dyDescent="0.3">
      <c r="A37" t="s">
        <v>40</v>
      </c>
      <c r="B37" t="s">
        <v>135</v>
      </c>
      <c r="C37" t="s">
        <v>71</v>
      </c>
      <c r="D37" t="s">
        <v>136</v>
      </c>
      <c r="E37" t="s">
        <v>27</v>
      </c>
      <c r="F37" t="s">
        <v>30</v>
      </c>
      <c r="G37" s="1">
        <v>42537</v>
      </c>
      <c r="H37">
        <v>681941401</v>
      </c>
      <c r="I37" s="1">
        <v>42579</v>
      </c>
      <c r="J37" s="4">
        <v>470</v>
      </c>
      <c r="K37" s="2">
        <v>47.45</v>
      </c>
      <c r="L37" s="2">
        <v>31.79</v>
      </c>
      <c r="M37" s="2">
        <v>22301.5</v>
      </c>
      <c r="N37" s="2">
        <v>14941.3</v>
      </c>
      <c r="O37" s="2">
        <v>7360.2</v>
      </c>
      <c r="P37">
        <v>2016</v>
      </c>
      <c r="Q37">
        <v>6</v>
      </c>
    </row>
    <row r="38" spans="1:17" x14ac:dyDescent="0.3">
      <c r="A38" t="s">
        <v>17</v>
      </c>
      <c r="B38" t="s">
        <v>208</v>
      </c>
      <c r="C38" t="s">
        <v>28</v>
      </c>
      <c r="D38" t="s">
        <v>407</v>
      </c>
      <c r="E38" t="s">
        <v>27</v>
      </c>
      <c r="F38" t="s">
        <v>22</v>
      </c>
      <c r="G38" s="1">
        <v>41098</v>
      </c>
      <c r="H38">
        <v>767401731</v>
      </c>
      <c r="I38" s="1">
        <v>41120</v>
      </c>
      <c r="J38" s="4">
        <v>80</v>
      </c>
      <c r="K38" s="2">
        <v>255.28</v>
      </c>
      <c r="L38" s="2">
        <v>159.41999999999999</v>
      </c>
      <c r="M38" s="2">
        <v>20422.400000000001</v>
      </c>
      <c r="N38" s="2">
        <v>12753.6</v>
      </c>
      <c r="O38" s="2">
        <v>7668.8</v>
      </c>
      <c r="P38">
        <v>2012</v>
      </c>
      <c r="Q38">
        <v>7</v>
      </c>
    </row>
    <row r="39" spans="1:17" x14ac:dyDescent="0.3">
      <c r="A39" t="s">
        <v>31</v>
      </c>
      <c r="B39" t="s">
        <v>241</v>
      </c>
      <c r="C39" t="s">
        <v>82</v>
      </c>
      <c r="D39" t="s">
        <v>1104</v>
      </c>
      <c r="E39" t="s">
        <v>21</v>
      </c>
      <c r="F39" t="s">
        <v>65</v>
      </c>
      <c r="G39" s="1">
        <v>42904</v>
      </c>
      <c r="H39">
        <v>109358012</v>
      </c>
      <c r="I39" s="1">
        <v>42926</v>
      </c>
      <c r="J39" s="4">
        <v>321</v>
      </c>
      <c r="K39" s="2">
        <v>81.73</v>
      </c>
      <c r="L39" s="2">
        <v>56.67</v>
      </c>
      <c r="M39" s="2">
        <v>26235.33</v>
      </c>
      <c r="N39" s="2">
        <v>18191.07</v>
      </c>
      <c r="O39" s="2">
        <v>8044.26</v>
      </c>
      <c r="P39">
        <v>2017</v>
      </c>
      <c r="Q39">
        <v>6</v>
      </c>
    </row>
    <row r="40" spans="1:17" x14ac:dyDescent="0.3">
      <c r="A40" t="s">
        <v>40</v>
      </c>
      <c r="B40" t="s">
        <v>322</v>
      </c>
      <c r="C40" t="s">
        <v>82</v>
      </c>
      <c r="D40" t="s">
        <v>626</v>
      </c>
      <c r="E40" t="s">
        <v>27</v>
      </c>
      <c r="F40" t="s">
        <v>30</v>
      </c>
      <c r="G40" s="1">
        <v>41163</v>
      </c>
      <c r="H40">
        <v>226077878</v>
      </c>
      <c r="I40" s="1">
        <v>41205</v>
      </c>
      <c r="J40" s="4">
        <v>323</v>
      </c>
      <c r="K40" s="2">
        <v>81.73</v>
      </c>
      <c r="L40" s="2">
        <v>56.67</v>
      </c>
      <c r="M40" s="2">
        <v>26398.79</v>
      </c>
      <c r="N40" s="2">
        <v>18304.41</v>
      </c>
      <c r="O40" s="2">
        <v>8094.38</v>
      </c>
      <c r="P40">
        <v>2012</v>
      </c>
      <c r="Q40">
        <v>9</v>
      </c>
    </row>
    <row r="41" spans="1:17" x14ac:dyDescent="0.3">
      <c r="A41" t="s">
        <v>35</v>
      </c>
      <c r="B41" t="s">
        <v>1014</v>
      </c>
      <c r="C41" t="s">
        <v>37</v>
      </c>
      <c r="D41" t="s">
        <v>1019</v>
      </c>
      <c r="E41" t="s">
        <v>27</v>
      </c>
      <c r="F41" t="s">
        <v>65</v>
      </c>
      <c r="G41" s="1">
        <v>42150</v>
      </c>
      <c r="H41">
        <v>360820043</v>
      </c>
      <c r="I41" s="1">
        <v>42187</v>
      </c>
      <c r="J41" s="4">
        <v>3524</v>
      </c>
      <c r="K41" s="2">
        <v>9.33</v>
      </c>
      <c r="L41" s="2">
        <v>6.92</v>
      </c>
      <c r="M41" s="2">
        <v>32878.92</v>
      </c>
      <c r="N41" s="2">
        <v>24386.080000000002</v>
      </c>
      <c r="O41" s="2">
        <v>8492.84</v>
      </c>
      <c r="P41">
        <v>2015</v>
      </c>
      <c r="Q41">
        <v>5</v>
      </c>
    </row>
    <row r="42" spans="1:17" x14ac:dyDescent="0.3">
      <c r="A42" t="s">
        <v>35</v>
      </c>
      <c r="B42" t="s">
        <v>162</v>
      </c>
      <c r="C42" t="s">
        <v>46</v>
      </c>
      <c r="D42" t="s">
        <v>213</v>
      </c>
      <c r="E42" t="s">
        <v>27</v>
      </c>
      <c r="F42" t="s">
        <v>22</v>
      </c>
      <c r="G42" s="1">
        <v>42249</v>
      </c>
      <c r="H42">
        <v>835054767</v>
      </c>
      <c r="I42" s="1">
        <v>42286</v>
      </c>
      <c r="J42" s="4">
        <v>117</v>
      </c>
      <c r="K42" s="2">
        <v>109.28</v>
      </c>
      <c r="L42" s="2">
        <v>35.840000000000003</v>
      </c>
      <c r="M42" s="2">
        <v>12785.76</v>
      </c>
      <c r="N42" s="2">
        <v>4193.28</v>
      </c>
      <c r="O42" s="2">
        <v>8592.48</v>
      </c>
      <c r="P42">
        <v>2015</v>
      </c>
      <c r="Q42">
        <v>9</v>
      </c>
    </row>
    <row r="43" spans="1:17" x14ac:dyDescent="0.3">
      <c r="A43" t="s">
        <v>40</v>
      </c>
      <c r="B43" t="s">
        <v>271</v>
      </c>
      <c r="C43" t="s">
        <v>71</v>
      </c>
      <c r="D43" t="s">
        <v>688</v>
      </c>
      <c r="E43" t="s">
        <v>21</v>
      </c>
      <c r="F43" t="s">
        <v>65</v>
      </c>
      <c r="G43" s="1">
        <v>40867</v>
      </c>
      <c r="H43">
        <v>769464671</v>
      </c>
      <c r="I43" s="1">
        <v>40901</v>
      </c>
      <c r="J43" s="4">
        <v>550</v>
      </c>
      <c r="K43" s="2">
        <v>47.45</v>
      </c>
      <c r="L43" s="2">
        <v>31.79</v>
      </c>
      <c r="M43" s="2">
        <v>26097.5</v>
      </c>
      <c r="N43" s="2">
        <v>17484.5</v>
      </c>
      <c r="O43" s="2">
        <v>8613</v>
      </c>
      <c r="P43">
        <v>2011</v>
      </c>
      <c r="Q43">
        <v>11</v>
      </c>
    </row>
    <row r="44" spans="1:17" x14ac:dyDescent="0.3">
      <c r="A44" t="s">
        <v>48</v>
      </c>
      <c r="B44" t="s">
        <v>967</v>
      </c>
      <c r="C44" t="s">
        <v>68</v>
      </c>
      <c r="D44" t="s">
        <v>968</v>
      </c>
      <c r="E44" t="s">
        <v>21</v>
      </c>
      <c r="F44" t="s">
        <v>39</v>
      </c>
      <c r="G44" s="1">
        <v>42348</v>
      </c>
      <c r="H44">
        <v>136931979</v>
      </c>
      <c r="I44" s="1">
        <v>42351</v>
      </c>
      <c r="J44" s="4">
        <v>70</v>
      </c>
      <c r="K44" s="2">
        <v>651.21</v>
      </c>
      <c r="L44" s="2">
        <v>524.96</v>
      </c>
      <c r="M44" s="2">
        <v>45584.7</v>
      </c>
      <c r="N44" s="2">
        <v>36747.199999999997</v>
      </c>
      <c r="O44" s="2">
        <v>8837.5</v>
      </c>
      <c r="P44">
        <v>2015</v>
      </c>
      <c r="Q44">
        <v>12</v>
      </c>
    </row>
    <row r="45" spans="1:17" x14ac:dyDescent="0.3">
      <c r="A45" t="s">
        <v>31</v>
      </c>
      <c r="B45" t="s">
        <v>446</v>
      </c>
      <c r="C45" t="s">
        <v>56</v>
      </c>
      <c r="D45" t="s">
        <v>540</v>
      </c>
      <c r="E45" t="s">
        <v>27</v>
      </c>
      <c r="F45" t="s">
        <v>30</v>
      </c>
      <c r="G45" s="1">
        <v>42807</v>
      </c>
      <c r="H45">
        <v>522371423</v>
      </c>
      <c r="I45" s="1">
        <v>42833</v>
      </c>
      <c r="J45" s="4">
        <v>167</v>
      </c>
      <c r="K45" s="2">
        <v>152.58000000000001</v>
      </c>
      <c r="L45" s="2">
        <v>97.44</v>
      </c>
      <c r="M45" s="2">
        <v>25480.86</v>
      </c>
      <c r="N45" s="2">
        <v>16272.48</v>
      </c>
      <c r="O45" s="2">
        <v>9208.3799999999992</v>
      </c>
      <c r="P45">
        <v>2017</v>
      </c>
      <c r="Q45">
        <v>3</v>
      </c>
    </row>
    <row r="46" spans="1:17" x14ac:dyDescent="0.3">
      <c r="A46" t="s">
        <v>40</v>
      </c>
      <c r="B46" t="s">
        <v>41</v>
      </c>
      <c r="C46" t="s">
        <v>37</v>
      </c>
      <c r="D46" t="s">
        <v>1044</v>
      </c>
      <c r="E46" t="s">
        <v>27</v>
      </c>
      <c r="F46" t="s">
        <v>30</v>
      </c>
      <c r="G46" s="1">
        <v>40661</v>
      </c>
      <c r="H46">
        <v>681006705</v>
      </c>
      <c r="I46" s="1">
        <v>40708</v>
      </c>
      <c r="J46" s="4">
        <v>3872</v>
      </c>
      <c r="K46" s="2">
        <v>9.33</v>
      </c>
      <c r="L46" s="2">
        <v>6.92</v>
      </c>
      <c r="M46" s="2">
        <v>36125.760000000002</v>
      </c>
      <c r="N46" s="2">
        <v>26794.240000000002</v>
      </c>
      <c r="O46" s="2">
        <v>9331.52</v>
      </c>
      <c r="P46">
        <v>2011</v>
      </c>
      <c r="Q46">
        <v>4</v>
      </c>
    </row>
    <row r="47" spans="1:17" x14ac:dyDescent="0.3">
      <c r="A47" t="s">
        <v>40</v>
      </c>
      <c r="B47" t="s">
        <v>359</v>
      </c>
      <c r="C47" t="s">
        <v>71</v>
      </c>
      <c r="D47" t="s">
        <v>703</v>
      </c>
      <c r="E47" t="s">
        <v>21</v>
      </c>
      <c r="F47" t="s">
        <v>39</v>
      </c>
      <c r="G47" s="1">
        <v>41450</v>
      </c>
      <c r="H47">
        <v>989691627</v>
      </c>
      <c r="I47" s="1">
        <v>41465</v>
      </c>
      <c r="J47" s="4">
        <v>600</v>
      </c>
      <c r="K47" s="2">
        <v>47.45</v>
      </c>
      <c r="L47" s="2">
        <v>31.79</v>
      </c>
      <c r="M47" s="2">
        <v>28470</v>
      </c>
      <c r="N47" s="2">
        <v>19074</v>
      </c>
      <c r="O47" s="2">
        <v>9396</v>
      </c>
      <c r="P47">
        <v>2013</v>
      </c>
      <c r="Q47">
        <v>6</v>
      </c>
    </row>
    <row r="48" spans="1:17" x14ac:dyDescent="0.3">
      <c r="A48" t="s">
        <v>31</v>
      </c>
      <c r="B48" t="s">
        <v>187</v>
      </c>
      <c r="C48" t="s">
        <v>37</v>
      </c>
      <c r="D48" t="s">
        <v>188</v>
      </c>
      <c r="E48" t="s">
        <v>21</v>
      </c>
      <c r="F48" t="s">
        <v>65</v>
      </c>
      <c r="G48" s="1">
        <v>40244</v>
      </c>
      <c r="H48">
        <v>769205892</v>
      </c>
      <c r="I48" s="1">
        <v>40254</v>
      </c>
      <c r="J48" s="4">
        <v>3972</v>
      </c>
      <c r="K48" s="2">
        <v>9.33</v>
      </c>
      <c r="L48" s="2">
        <v>6.92</v>
      </c>
      <c r="M48" s="2">
        <v>37058.76</v>
      </c>
      <c r="N48" s="2">
        <v>27486.240000000002</v>
      </c>
      <c r="O48" s="2">
        <v>9572.52</v>
      </c>
      <c r="P48">
        <v>2010</v>
      </c>
      <c r="Q48">
        <v>3</v>
      </c>
    </row>
    <row r="49" spans="1:17" x14ac:dyDescent="0.3">
      <c r="A49" t="s">
        <v>51</v>
      </c>
      <c r="B49" t="s">
        <v>210</v>
      </c>
      <c r="C49" t="s">
        <v>37</v>
      </c>
      <c r="D49" t="s">
        <v>1172</v>
      </c>
      <c r="E49" t="s">
        <v>21</v>
      </c>
      <c r="F49" t="s">
        <v>65</v>
      </c>
      <c r="G49" s="1">
        <v>41328</v>
      </c>
      <c r="H49">
        <v>447601306</v>
      </c>
      <c r="I49" s="1">
        <v>41344</v>
      </c>
      <c r="J49" s="4">
        <v>4028</v>
      </c>
      <c r="K49" s="2">
        <v>9.33</v>
      </c>
      <c r="L49" s="2">
        <v>6.92</v>
      </c>
      <c r="M49" s="2">
        <v>37581.24</v>
      </c>
      <c r="N49" s="2">
        <v>27873.759999999998</v>
      </c>
      <c r="O49" s="2">
        <v>9707.48</v>
      </c>
      <c r="P49">
        <v>2013</v>
      </c>
      <c r="Q49">
        <v>2</v>
      </c>
    </row>
    <row r="50" spans="1:17" x14ac:dyDescent="0.3">
      <c r="A50" t="s">
        <v>35</v>
      </c>
      <c r="B50" t="s">
        <v>159</v>
      </c>
      <c r="C50" t="s">
        <v>37</v>
      </c>
      <c r="D50" t="s">
        <v>777</v>
      </c>
      <c r="E50" t="s">
        <v>21</v>
      </c>
      <c r="F50" t="s">
        <v>39</v>
      </c>
      <c r="G50" s="1">
        <v>41479</v>
      </c>
      <c r="H50">
        <v>333281266</v>
      </c>
      <c r="I50" s="1">
        <v>41483</v>
      </c>
      <c r="J50" s="4">
        <v>4188</v>
      </c>
      <c r="K50" s="2">
        <v>9.33</v>
      </c>
      <c r="L50" s="2">
        <v>6.92</v>
      </c>
      <c r="M50" s="2">
        <v>39074.04</v>
      </c>
      <c r="N50" s="2">
        <v>28980.959999999999</v>
      </c>
      <c r="O50" s="2">
        <v>10093.08</v>
      </c>
      <c r="P50">
        <v>2013</v>
      </c>
      <c r="Q50">
        <v>7</v>
      </c>
    </row>
    <row r="51" spans="1:17" x14ac:dyDescent="0.3">
      <c r="A51" t="s">
        <v>51</v>
      </c>
      <c r="B51" t="s">
        <v>129</v>
      </c>
      <c r="C51" t="s">
        <v>71</v>
      </c>
      <c r="D51" t="s">
        <v>815</v>
      </c>
      <c r="E51" t="s">
        <v>21</v>
      </c>
      <c r="F51" t="s">
        <v>22</v>
      </c>
      <c r="G51" s="1">
        <v>42316</v>
      </c>
      <c r="H51">
        <v>293258845</v>
      </c>
      <c r="I51" s="1">
        <v>42322</v>
      </c>
      <c r="J51" s="4">
        <v>664</v>
      </c>
      <c r="K51" s="2">
        <v>47.45</v>
      </c>
      <c r="L51" s="2">
        <v>31.79</v>
      </c>
      <c r="M51" s="2">
        <v>31506.799999999999</v>
      </c>
      <c r="N51" s="2">
        <v>21108.560000000001</v>
      </c>
      <c r="O51" s="2">
        <v>10398.24</v>
      </c>
      <c r="P51">
        <v>2015</v>
      </c>
      <c r="Q51">
        <v>11</v>
      </c>
    </row>
    <row r="52" spans="1:17" x14ac:dyDescent="0.3">
      <c r="A52" t="s">
        <v>48</v>
      </c>
      <c r="B52" t="s">
        <v>261</v>
      </c>
      <c r="C52" t="s">
        <v>25</v>
      </c>
      <c r="D52" t="s">
        <v>775</v>
      </c>
      <c r="E52" t="s">
        <v>27</v>
      </c>
      <c r="F52" t="s">
        <v>30</v>
      </c>
      <c r="G52" s="1">
        <v>40969</v>
      </c>
      <c r="H52">
        <v>151868665</v>
      </c>
      <c r="I52" s="1">
        <v>41018</v>
      </c>
      <c r="J52" s="4">
        <v>168</v>
      </c>
      <c r="K52" s="2">
        <v>154.06</v>
      </c>
      <c r="L52" s="2">
        <v>90.93</v>
      </c>
      <c r="M52" s="2">
        <v>25882.080000000002</v>
      </c>
      <c r="N52" s="2">
        <v>15276.24</v>
      </c>
      <c r="O52" s="2">
        <v>10605.84</v>
      </c>
      <c r="P52">
        <v>2012</v>
      </c>
      <c r="Q52">
        <v>3</v>
      </c>
    </row>
    <row r="53" spans="1:17" x14ac:dyDescent="0.3">
      <c r="A53" t="s">
        <v>17</v>
      </c>
      <c r="B53" t="s">
        <v>558</v>
      </c>
      <c r="C53" t="s">
        <v>46</v>
      </c>
      <c r="D53" t="s">
        <v>943</v>
      </c>
      <c r="E53" t="s">
        <v>21</v>
      </c>
      <c r="F53" t="s">
        <v>30</v>
      </c>
      <c r="G53" s="1">
        <v>40572</v>
      </c>
      <c r="H53">
        <v>693159472</v>
      </c>
      <c r="I53" s="1">
        <v>40579</v>
      </c>
      <c r="J53" s="4">
        <v>146</v>
      </c>
      <c r="K53" s="2">
        <v>109.28</v>
      </c>
      <c r="L53" s="2">
        <v>35.840000000000003</v>
      </c>
      <c r="M53" s="2">
        <v>15954.88</v>
      </c>
      <c r="N53" s="2">
        <v>5232.6400000000003</v>
      </c>
      <c r="O53" s="2">
        <v>10722.24</v>
      </c>
      <c r="P53">
        <v>2011</v>
      </c>
      <c r="Q53">
        <v>1</v>
      </c>
    </row>
    <row r="54" spans="1:17" x14ac:dyDescent="0.3">
      <c r="A54" t="s">
        <v>35</v>
      </c>
      <c r="B54" t="s">
        <v>443</v>
      </c>
      <c r="C54" t="s">
        <v>71</v>
      </c>
      <c r="D54" t="s">
        <v>672</v>
      </c>
      <c r="E54" t="s">
        <v>21</v>
      </c>
      <c r="F54" t="s">
        <v>39</v>
      </c>
      <c r="G54" s="1">
        <v>41935</v>
      </c>
      <c r="H54">
        <v>141259562</v>
      </c>
      <c r="I54" s="1">
        <v>41954</v>
      </c>
      <c r="J54" s="4">
        <v>698</v>
      </c>
      <c r="K54" s="2">
        <v>47.45</v>
      </c>
      <c r="L54" s="2">
        <v>31.79</v>
      </c>
      <c r="M54" s="2">
        <v>33120.1</v>
      </c>
      <c r="N54" s="2">
        <v>22189.42</v>
      </c>
      <c r="O54" s="2">
        <v>10930.68</v>
      </c>
      <c r="P54">
        <v>2014</v>
      </c>
      <c r="Q54">
        <v>10</v>
      </c>
    </row>
    <row r="55" spans="1:17" x14ac:dyDescent="0.3">
      <c r="A55" t="s">
        <v>40</v>
      </c>
      <c r="B55" t="s">
        <v>412</v>
      </c>
      <c r="C55" t="s">
        <v>37</v>
      </c>
      <c r="D55" t="s">
        <v>710</v>
      </c>
      <c r="E55" t="s">
        <v>21</v>
      </c>
      <c r="F55" t="s">
        <v>65</v>
      </c>
      <c r="G55" s="1">
        <v>40551</v>
      </c>
      <c r="H55">
        <v>221530139</v>
      </c>
      <c r="I55" s="1">
        <v>40569</v>
      </c>
      <c r="J55" s="4">
        <v>4546</v>
      </c>
      <c r="K55" s="2">
        <v>9.33</v>
      </c>
      <c r="L55" s="2">
        <v>6.92</v>
      </c>
      <c r="M55" s="2">
        <v>42414.18</v>
      </c>
      <c r="N55" s="2">
        <v>31458.32</v>
      </c>
      <c r="O55" s="2">
        <v>10955.86</v>
      </c>
      <c r="P55">
        <v>2011</v>
      </c>
      <c r="Q55">
        <v>1</v>
      </c>
    </row>
    <row r="56" spans="1:17" x14ac:dyDescent="0.3">
      <c r="A56" t="s">
        <v>51</v>
      </c>
      <c r="B56" t="s">
        <v>243</v>
      </c>
      <c r="C56" t="s">
        <v>37</v>
      </c>
      <c r="D56" t="s">
        <v>564</v>
      </c>
      <c r="E56" t="s">
        <v>27</v>
      </c>
      <c r="F56" t="s">
        <v>65</v>
      </c>
      <c r="G56" s="1">
        <v>40545</v>
      </c>
      <c r="H56">
        <v>692566382</v>
      </c>
      <c r="I56" s="1">
        <v>40557</v>
      </c>
      <c r="J56" s="4">
        <v>4638</v>
      </c>
      <c r="K56" s="2">
        <v>9.33</v>
      </c>
      <c r="L56" s="2">
        <v>6.92</v>
      </c>
      <c r="M56" s="2">
        <v>43272.54</v>
      </c>
      <c r="N56" s="2">
        <v>32094.959999999999</v>
      </c>
      <c r="O56" s="2">
        <v>11177.58</v>
      </c>
      <c r="P56">
        <v>2011</v>
      </c>
      <c r="Q56">
        <v>1</v>
      </c>
    </row>
    <row r="57" spans="1:17" x14ac:dyDescent="0.3">
      <c r="A57" t="s">
        <v>23</v>
      </c>
      <c r="B57" t="s">
        <v>70</v>
      </c>
      <c r="C57" t="s">
        <v>37</v>
      </c>
      <c r="D57" t="s">
        <v>90</v>
      </c>
      <c r="E57" t="s">
        <v>21</v>
      </c>
      <c r="F57" t="s">
        <v>22</v>
      </c>
      <c r="G57" s="1">
        <v>40939</v>
      </c>
      <c r="H57">
        <v>469839179</v>
      </c>
      <c r="I57" s="1">
        <v>40961</v>
      </c>
      <c r="J57" s="4">
        <v>4709</v>
      </c>
      <c r="K57" s="2">
        <v>9.33</v>
      </c>
      <c r="L57" s="2">
        <v>6.92</v>
      </c>
      <c r="M57" s="2">
        <v>43934.97</v>
      </c>
      <c r="N57" s="2">
        <v>32586.28</v>
      </c>
      <c r="O57" s="2">
        <v>11348.69</v>
      </c>
      <c r="P57">
        <v>2012</v>
      </c>
      <c r="Q57">
        <v>1</v>
      </c>
    </row>
    <row r="58" spans="1:17" x14ac:dyDescent="0.3">
      <c r="A58" t="s">
        <v>35</v>
      </c>
      <c r="B58" t="s">
        <v>382</v>
      </c>
      <c r="C58" t="s">
        <v>37</v>
      </c>
      <c r="D58" t="s">
        <v>675</v>
      </c>
      <c r="E58" t="s">
        <v>21</v>
      </c>
      <c r="F58" t="s">
        <v>39</v>
      </c>
      <c r="G58" s="1">
        <v>40260</v>
      </c>
      <c r="H58">
        <v>861462724</v>
      </c>
      <c r="I58" s="1">
        <v>40287</v>
      </c>
      <c r="J58" s="4">
        <v>4818</v>
      </c>
      <c r="K58" s="2">
        <v>9.33</v>
      </c>
      <c r="L58" s="2">
        <v>6.92</v>
      </c>
      <c r="M58" s="2">
        <v>44951.94</v>
      </c>
      <c r="N58" s="2">
        <v>33340.559999999998</v>
      </c>
      <c r="O58" s="2">
        <v>11611.38</v>
      </c>
      <c r="P58">
        <v>2010</v>
      </c>
      <c r="Q58">
        <v>3</v>
      </c>
    </row>
    <row r="59" spans="1:17" x14ac:dyDescent="0.3">
      <c r="A59" t="s">
        <v>40</v>
      </c>
      <c r="B59" t="s">
        <v>79</v>
      </c>
      <c r="C59" t="s">
        <v>37</v>
      </c>
      <c r="D59" t="s">
        <v>965</v>
      </c>
      <c r="E59" t="s">
        <v>27</v>
      </c>
      <c r="F59" t="s">
        <v>39</v>
      </c>
      <c r="G59" s="1">
        <v>42045</v>
      </c>
      <c r="H59">
        <v>850108611</v>
      </c>
      <c r="I59" s="1">
        <v>42060</v>
      </c>
      <c r="J59" s="4">
        <v>4884</v>
      </c>
      <c r="K59" s="2">
        <v>9.33</v>
      </c>
      <c r="L59" s="2">
        <v>6.92</v>
      </c>
      <c r="M59" s="2">
        <v>45567.72</v>
      </c>
      <c r="N59" s="2">
        <v>33797.279999999999</v>
      </c>
      <c r="O59" s="2">
        <v>11770.44</v>
      </c>
      <c r="P59">
        <v>2015</v>
      </c>
      <c r="Q59">
        <v>2</v>
      </c>
    </row>
    <row r="60" spans="1:17" x14ac:dyDescent="0.3">
      <c r="A60" t="s">
        <v>35</v>
      </c>
      <c r="B60" t="s">
        <v>252</v>
      </c>
      <c r="C60" t="s">
        <v>37</v>
      </c>
      <c r="D60" t="s">
        <v>807</v>
      </c>
      <c r="E60" t="s">
        <v>21</v>
      </c>
      <c r="F60" t="s">
        <v>65</v>
      </c>
      <c r="G60" s="1">
        <v>40604</v>
      </c>
      <c r="H60">
        <v>821587932</v>
      </c>
      <c r="I60" s="1">
        <v>40613</v>
      </c>
      <c r="J60" s="4">
        <v>4981</v>
      </c>
      <c r="K60" s="2">
        <v>9.33</v>
      </c>
      <c r="L60" s="2">
        <v>6.92</v>
      </c>
      <c r="M60" s="2">
        <v>46472.73</v>
      </c>
      <c r="N60" s="2">
        <v>34468.519999999997</v>
      </c>
      <c r="O60" s="2">
        <v>12004.21</v>
      </c>
      <c r="P60">
        <v>2011</v>
      </c>
      <c r="Q60">
        <v>3</v>
      </c>
    </row>
    <row r="61" spans="1:17" x14ac:dyDescent="0.3">
      <c r="A61" t="s">
        <v>31</v>
      </c>
      <c r="B61" t="s">
        <v>495</v>
      </c>
      <c r="C61" t="s">
        <v>91</v>
      </c>
      <c r="D61" t="s">
        <v>1041</v>
      </c>
      <c r="E61" t="s">
        <v>27</v>
      </c>
      <c r="F61" t="s">
        <v>22</v>
      </c>
      <c r="G61" s="1">
        <v>41097</v>
      </c>
      <c r="H61">
        <v>368547379</v>
      </c>
      <c r="I61" s="1">
        <v>41102</v>
      </c>
      <c r="J61" s="4">
        <v>214</v>
      </c>
      <c r="K61" s="2">
        <v>421.89</v>
      </c>
      <c r="L61" s="2">
        <v>364.69</v>
      </c>
      <c r="M61" s="2">
        <v>90284.46</v>
      </c>
      <c r="N61" s="2">
        <v>78043.66</v>
      </c>
      <c r="O61" s="2">
        <v>12240.8</v>
      </c>
      <c r="P61">
        <v>2012</v>
      </c>
      <c r="Q61">
        <v>7</v>
      </c>
    </row>
    <row r="62" spans="1:17" x14ac:dyDescent="0.3">
      <c r="A62" t="s">
        <v>17</v>
      </c>
      <c r="B62" t="s">
        <v>308</v>
      </c>
      <c r="C62" t="s">
        <v>37</v>
      </c>
      <c r="D62" t="s">
        <v>1120</v>
      </c>
      <c r="E62" t="s">
        <v>27</v>
      </c>
      <c r="F62" t="s">
        <v>22</v>
      </c>
      <c r="G62" s="1">
        <v>42808</v>
      </c>
      <c r="H62">
        <v>688344371</v>
      </c>
      <c r="I62" s="1">
        <v>42853</v>
      </c>
      <c r="J62" s="4">
        <v>5251</v>
      </c>
      <c r="K62" s="2">
        <v>9.33</v>
      </c>
      <c r="L62" s="2">
        <v>6.92</v>
      </c>
      <c r="M62" s="2">
        <v>48991.83</v>
      </c>
      <c r="N62" s="2">
        <v>36336.92</v>
      </c>
      <c r="O62" s="2">
        <v>12654.91</v>
      </c>
      <c r="P62">
        <v>2017</v>
      </c>
      <c r="Q62">
        <v>3</v>
      </c>
    </row>
    <row r="63" spans="1:17" x14ac:dyDescent="0.3">
      <c r="A63" t="s">
        <v>48</v>
      </c>
      <c r="B63" t="s">
        <v>454</v>
      </c>
      <c r="C63" t="s">
        <v>46</v>
      </c>
      <c r="D63" t="s">
        <v>503</v>
      </c>
      <c r="E63" t="s">
        <v>27</v>
      </c>
      <c r="F63" t="s">
        <v>39</v>
      </c>
      <c r="G63" s="1">
        <v>41617</v>
      </c>
      <c r="H63">
        <v>263080346</v>
      </c>
      <c r="I63" s="1">
        <v>41622</v>
      </c>
      <c r="J63" s="4">
        <v>175</v>
      </c>
      <c r="K63" s="2">
        <v>109.28</v>
      </c>
      <c r="L63" s="2">
        <v>35.840000000000003</v>
      </c>
      <c r="M63" s="2">
        <v>19124</v>
      </c>
      <c r="N63" s="2">
        <v>6272</v>
      </c>
      <c r="O63" s="2">
        <v>12852</v>
      </c>
      <c r="P63">
        <v>2013</v>
      </c>
      <c r="Q63">
        <v>12</v>
      </c>
    </row>
    <row r="64" spans="1:17" x14ac:dyDescent="0.3">
      <c r="A64" t="s">
        <v>35</v>
      </c>
      <c r="B64" t="s">
        <v>328</v>
      </c>
      <c r="C64" t="s">
        <v>71</v>
      </c>
      <c r="D64" t="s">
        <v>513</v>
      </c>
      <c r="E64" t="s">
        <v>27</v>
      </c>
      <c r="F64" t="s">
        <v>30</v>
      </c>
      <c r="G64" s="1">
        <v>41320</v>
      </c>
      <c r="H64">
        <v>875304210</v>
      </c>
      <c r="I64" s="1">
        <v>41345</v>
      </c>
      <c r="J64" s="4">
        <v>822</v>
      </c>
      <c r="K64" s="2">
        <v>47.45</v>
      </c>
      <c r="L64" s="2">
        <v>31.79</v>
      </c>
      <c r="M64" s="2">
        <v>39003.9</v>
      </c>
      <c r="N64" s="2">
        <v>26131.38</v>
      </c>
      <c r="O64" s="2">
        <v>12872.52</v>
      </c>
      <c r="P64">
        <v>2013</v>
      </c>
      <c r="Q64">
        <v>2</v>
      </c>
    </row>
    <row r="65" spans="1:17" x14ac:dyDescent="0.3">
      <c r="A65" t="s">
        <v>35</v>
      </c>
      <c r="B65" t="s">
        <v>184</v>
      </c>
      <c r="C65" t="s">
        <v>37</v>
      </c>
      <c r="D65" t="s">
        <v>458</v>
      </c>
      <c r="E65" t="s">
        <v>27</v>
      </c>
      <c r="F65" t="s">
        <v>22</v>
      </c>
      <c r="G65" s="1">
        <v>41920</v>
      </c>
      <c r="H65">
        <v>217140328</v>
      </c>
      <c r="I65" s="1">
        <v>41942</v>
      </c>
      <c r="J65" s="4">
        <v>5503</v>
      </c>
      <c r="K65" s="2">
        <v>9.33</v>
      </c>
      <c r="L65" s="2">
        <v>6.92</v>
      </c>
      <c r="M65" s="2">
        <v>51342.99</v>
      </c>
      <c r="N65" s="2">
        <v>38080.76</v>
      </c>
      <c r="O65" s="2">
        <v>13262.23</v>
      </c>
      <c r="P65">
        <v>2014</v>
      </c>
      <c r="Q65">
        <v>10</v>
      </c>
    </row>
    <row r="66" spans="1:17" x14ac:dyDescent="0.3">
      <c r="A66" t="s">
        <v>31</v>
      </c>
      <c r="B66" t="s">
        <v>139</v>
      </c>
      <c r="C66" t="s">
        <v>71</v>
      </c>
      <c r="D66" t="s">
        <v>689</v>
      </c>
      <c r="E66" t="s">
        <v>21</v>
      </c>
      <c r="F66" t="s">
        <v>65</v>
      </c>
      <c r="G66" s="1">
        <v>42137</v>
      </c>
      <c r="H66">
        <v>860232770</v>
      </c>
      <c r="I66" s="1">
        <v>42159</v>
      </c>
      <c r="J66" s="4">
        <v>848</v>
      </c>
      <c r="K66" s="2">
        <v>47.45</v>
      </c>
      <c r="L66" s="2">
        <v>31.79</v>
      </c>
      <c r="M66" s="2">
        <v>40237.599999999999</v>
      </c>
      <c r="N66" s="2">
        <v>26957.919999999998</v>
      </c>
      <c r="O66" s="2">
        <v>13279.68</v>
      </c>
      <c r="P66">
        <v>2015</v>
      </c>
      <c r="Q66">
        <v>5</v>
      </c>
    </row>
    <row r="67" spans="1:17" x14ac:dyDescent="0.3">
      <c r="A67" t="s">
        <v>35</v>
      </c>
      <c r="B67" t="s">
        <v>276</v>
      </c>
      <c r="C67" t="s">
        <v>71</v>
      </c>
      <c r="D67" t="s">
        <v>543</v>
      </c>
      <c r="E67" t="s">
        <v>21</v>
      </c>
      <c r="F67" t="s">
        <v>65</v>
      </c>
      <c r="G67" s="1">
        <v>42356</v>
      </c>
      <c r="H67">
        <v>567588317</v>
      </c>
      <c r="I67" s="1">
        <v>42364</v>
      </c>
      <c r="J67" s="4">
        <v>851</v>
      </c>
      <c r="K67" s="2">
        <v>47.45</v>
      </c>
      <c r="L67" s="2">
        <v>31.79</v>
      </c>
      <c r="M67" s="2">
        <v>40379.949999999997</v>
      </c>
      <c r="N67" s="2">
        <v>27053.29</v>
      </c>
      <c r="O67" s="2">
        <v>13326.66</v>
      </c>
      <c r="P67">
        <v>2015</v>
      </c>
      <c r="Q67">
        <v>12</v>
      </c>
    </row>
    <row r="68" spans="1:17" x14ac:dyDescent="0.3">
      <c r="A68" t="s">
        <v>35</v>
      </c>
      <c r="B68" t="s">
        <v>137</v>
      </c>
      <c r="C68" t="s">
        <v>37</v>
      </c>
      <c r="D68" t="s">
        <v>987</v>
      </c>
      <c r="E68" t="s">
        <v>27</v>
      </c>
      <c r="F68" t="s">
        <v>22</v>
      </c>
      <c r="G68" s="1">
        <v>42939</v>
      </c>
      <c r="H68">
        <v>987714517</v>
      </c>
      <c r="I68" s="1">
        <v>42989</v>
      </c>
      <c r="J68" s="4">
        <v>5530</v>
      </c>
      <c r="K68" s="2">
        <v>9.33</v>
      </c>
      <c r="L68" s="2">
        <v>6.92</v>
      </c>
      <c r="M68" s="2">
        <v>51594.9</v>
      </c>
      <c r="N68" s="2">
        <v>38267.599999999999</v>
      </c>
      <c r="O68" s="2">
        <v>13327.3</v>
      </c>
      <c r="P68">
        <v>2017</v>
      </c>
      <c r="Q68">
        <v>7</v>
      </c>
    </row>
    <row r="69" spans="1:17" x14ac:dyDescent="0.3">
      <c r="A69" t="s">
        <v>40</v>
      </c>
      <c r="B69" t="s">
        <v>388</v>
      </c>
      <c r="C69" t="s">
        <v>56</v>
      </c>
      <c r="D69" t="s">
        <v>872</v>
      </c>
      <c r="E69" t="s">
        <v>27</v>
      </c>
      <c r="F69" t="s">
        <v>30</v>
      </c>
      <c r="G69" s="1">
        <v>41801</v>
      </c>
      <c r="H69">
        <v>277070748</v>
      </c>
      <c r="I69" s="1">
        <v>41822</v>
      </c>
      <c r="J69" s="4">
        <v>246</v>
      </c>
      <c r="K69" s="2">
        <v>152.58000000000001</v>
      </c>
      <c r="L69" s="2">
        <v>97.44</v>
      </c>
      <c r="M69" s="2">
        <v>37534.68</v>
      </c>
      <c r="N69" s="2">
        <v>23970.240000000002</v>
      </c>
      <c r="O69" s="2">
        <v>13564.44</v>
      </c>
      <c r="P69">
        <v>2014</v>
      </c>
      <c r="Q69">
        <v>6</v>
      </c>
    </row>
    <row r="70" spans="1:17" x14ac:dyDescent="0.3">
      <c r="A70" t="s">
        <v>35</v>
      </c>
      <c r="B70" t="s">
        <v>191</v>
      </c>
      <c r="C70" t="s">
        <v>37</v>
      </c>
      <c r="D70" t="s">
        <v>842</v>
      </c>
      <c r="E70" t="s">
        <v>27</v>
      </c>
      <c r="F70" t="s">
        <v>39</v>
      </c>
      <c r="G70" s="1">
        <v>42164</v>
      </c>
      <c r="H70">
        <v>925333631</v>
      </c>
      <c r="I70" s="1">
        <v>42210</v>
      </c>
      <c r="J70" s="4">
        <v>5639</v>
      </c>
      <c r="K70" s="2">
        <v>9.33</v>
      </c>
      <c r="L70" s="2">
        <v>6.92</v>
      </c>
      <c r="M70" s="2">
        <v>52611.87</v>
      </c>
      <c r="N70" s="2">
        <v>39021.879999999997</v>
      </c>
      <c r="O70" s="2">
        <v>13589.99</v>
      </c>
      <c r="P70">
        <v>2015</v>
      </c>
      <c r="Q70">
        <v>6</v>
      </c>
    </row>
    <row r="71" spans="1:17" x14ac:dyDescent="0.3">
      <c r="A71" t="s">
        <v>35</v>
      </c>
      <c r="B71" t="s">
        <v>159</v>
      </c>
      <c r="C71" t="s">
        <v>71</v>
      </c>
      <c r="D71" t="s">
        <v>1217</v>
      </c>
      <c r="E71" t="s">
        <v>27</v>
      </c>
      <c r="F71" t="s">
        <v>65</v>
      </c>
      <c r="G71" s="1">
        <v>40985</v>
      </c>
      <c r="H71">
        <v>410452497</v>
      </c>
      <c r="I71" s="1">
        <v>40994</v>
      </c>
      <c r="J71" s="4">
        <v>870</v>
      </c>
      <c r="K71" s="2">
        <v>47.45</v>
      </c>
      <c r="L71" s="2">
        <v>31.79</v>
      </c>
      <c r="M71" s="2">
        <v>41281.5</v>
      </c>
      <c r="N71" s="2">
        <v>27657.3</v>
      </c>
      <c r="O71" s="2">
        <v>13624.2</v>
      </c>
      <c r="P71">
        <v>2012</v>
      </c>
      <c r="Q71">
        <v>3</v>
      </c>
    </row>
    <row r="72" spans="1:17" x14ac:dyDescent="0.3">
      <c r="A72" t="s">
        <v>35</v>
      </c>
      <c r="B72" t="s">
        <v>189</v>
      </c>
      <c r="C72" t="s">
        <v>71</v>
      </c>
      <c r="D72" t="s">
        <v>231</v>
      </c>
      <c r="E72" t="s">
        <v>27</v>
      </c>
      <c r="F72" t="s">
        <v>22</v>
      </c>
      <c r="G72" s="1">
        <v>41040</v>
      </c>
      <c r="H72">
        <v>274200570</v>
      </c>
      <c r="I72" s="1">
        <v>41086</v>
      </c>
      <c r="J72" s="4">
        <v>897</v>
      </c>
      <c r="K72" s="2">
        <v>47.45</v>
      </c>
      <c r="L72" s="2">
        <v>31.79</v>
      </c>
      <c r="M72" s="2">
        <v>42562.65</v>
      </c>
      <c r="N72" s="2">
        <v>28515.63</v>
      </c>
      <c r="O72" s="2">
        <v>14047.02</v>
      </c>
      <c r="P72">
        <v>2012</v>
      </c>
      <c r="Q72">
        <v>5</v>
      </c>
    </row>
    <row r="73" spans="1:17" x14ac:dyDescent="0.3">
      <c r="A73" t="s">
        <v>35</v>
      </c>
      <c r="B73" t="s">
        <v>276</v>
      </c>
      <c r="C73" t="s">
        <v>37</v>
      </c>
      <c r="D73" t="s">
        <v>879</v>
      </c>
      <c r="E73" t="s">
        <v>21</v>
      </c>
      <c r="F73" t="s">
        <v>39</v>
      </c>
      <c r="G73" s="1">
        <v>41917</v>
      </c>
      <c r="H73">
        <v>903740775</v>
      </c>
      <c r="I73" s="1">
        <v>41935</v>
      </c>
      <c r="J73" s="4">
        <v>5833</v>
      </c>
      <c r="K73" s="2">
        <v>9.33</v>
      </c>
      <c r="L73" s="2">
        <v>6.92</v>
      </c>
      <c r="M73" s="2">
        <v>54421.89</v>
      </c>
      <c r="N73" s="2">
        <v>40364.36</v>
      </c>
      <c r="O73" s="2">
        <v>14057.53</v>
      </c>
      <c r="P73">
        <v>2014</v>
      </c>
      <c r="Q73">
        <v>10</v>
      </c>
    </row>
    <row r="74" spans="1:17" x14ac:dyDescent="0.3">
      <c r="A74" t="s">
        <v>48</v>
      </c>
      <c r="B74" t="s">
        <v>202</v>
      </c>
      <c r="C74" t="s">
        <v>91</v>
      </c>
      <c r="D74" t="s">
        <v>848</v>
      </c>
      <c r="E74" t="s">
        <v>21</v>
      </c>
      <c r="F74" t="s">
        <v>65</v>
      </c>
      <c r="G74" s="1">
        <v>41626</v>
      </c>
      <c r="H74">
        <v>957553613</v>
      </c>
      <c r="I74" s="1">
        <v>41649</v>
      </c>
      <c r="J74" s="4">
        <v>248</v>
      </c>
      <c r="K74" s="2">
        <v>421.89</v>
      </c>
      <c r="L74" s="2">
        <v>364.69</v>
      </c>
      <c r="M74" s="2">
        <v>104628.72</v>
      </c>
      <c r="N74" s="2">
        <v>90443.12</v>
      </c>
      <c r="O74" s="2">
        <v>14185.6</v>
      </c>
      <c r="P74">
        <v>2013</v>
      </c>
      <c r="Q74">
        <v>12</v>
      </c>
    </row>
    <row r="75" spans="1:17" x14ac:dyDescent="0.3">
      <c r="A75" t="s">
        <v>51</v>
      </c>
      <c r="B75" t="s">
        <v>216</v>
      </c>
      <c r="C75" t="s">
        <v>37</v>
      </c>
      <c r="D75" t="s">
        <v>467</v>
      </c>
      <c r="E75" t="s">
        <v>21</v>
      </c>
      <c r="F75" t="s">
        <v>22</v>
      </c>
      <c r="G75" s="1">
        <v>42700</v>
      </c>
      <c r="H75">
        <v>195177543</v>
      </c>
      <c r="I75" s="1">
        <v>42727</v>
      </c>
      <c r="J75" s="4">
        <v>6227</v>
      </c>
      <c r="K75" s="2">
        <v>9.33</v>
      </c>
      <c r="L75" s="2">
        <v>6.92</v>
      </c>
      <c r="M75" s="2">
        <v>58097.91</v>
      </c>
      <c r="N75" s="2">
        <v>43090.84</v>
      </c>
      <c r="O75" s="2">
        <v>15007.07</v>
      </c>
      <c r="P75">
        <v>2016</v>
      </c>
      <c r="Q75">
        <v>11</v>
      </c>
    </row>
    <row r="76" spans="1:17" x14ac:dyDescent="0.3">
      <c r="A76" t="s">
        <v>35</v>
      </c>
      <c r="B76" t="s">
        <v>300</v>
      </c>
      <c r="C76" t="s">
        <v>37</v>
      </c>
      <c r="D76" t="s">
        <v>395</v>
      </c>
      <c r="E76" t="s">
        <v>21</v>
      </c>
      <c r="F76" t="s">
        <v>30</v>
      </c>
      <c r="G76" s="1">
        <v>42664</v>
      </c>
      <c r="H76">
        <v>252557933</v>
      </c>
      <c r="I76" s="1">
        <v>42678</v>
      </c>
      <c r="J76" s="4">
        <v>6360</v>
      </c>
      <c r="K76" s="2">
        <v>9.33</v>
      </c>
      <c r="L76" s="2">
        <v>6.92</v>
      </c>
      <c r="M76" s="2">
        <v>59338.8</v>
      </c>
      <c r="N76" s="2">
        <v>44011.199999999997</v>
      </c>
      <c r="O76" s="2">
        <v>15327.6</v>
      </c>
      <c r="P76">
        <v>2016</v>
      </c>
      <c r="Q76">
        <v>10</v>
      </c>
    </row>
    <row r="77" spans="1:17" x14ac:dyDescent="0.3">
      <c r="A77" t="s">
        <v>17</v>
      </c>
      <c r="B77" t="s">
        <v>208</v>
      </c>
      <c r="C77" t="s">
        <v>37</v>
      </c>
      <c r="D77" t="s">
        <v>1137</v>
      </c>
      <c r="E77" t="s">
        <v>27</v>
      </c>
      <c r="F77" t="s">
        <v>30</v>
      </c>
      <c r="G77" s="1">
        <v>41386</v>
      </c>
      <c r="H77">
        <v>967644727</v>
      </c>
      <c r="I77" s="1">
        <v>41394</v>
      </c>
      <c r="J77" s="4">
        <v>6433</v>
      </c>
      <c r="K77" s="2">
        <v>9.33</v>
      </c>
      <c r="L77" s="2">
        <v>6.92</v>
      </c>
      <c r="M77" s="2">
        <v>60019.89</v>
      </c>
      <c r="N77" s="2">
        <v>44516.36</v>
      </c>
      <c r="O77" s="2">
        <v>15503.53</v>
      </c>
      <c r="P77">
        <v>2013</v>
      </c>
      <c r="Q77">
        <v>4</v>
      </c>
    </row>
    <row r="78" spans="1:17" x14ac:dyDescent="0.3">
      <c r="A78" t="s">
        <v>17</v>
      </c>
      <c r="B78" t="s">
        <v>558</v>
      </c>
      <c r="C78" t="s">
        <v>37</v>
      </c>
      <c r="D78" t="s">
        <v>748</v>
      </c>
      <c r="E78" t="s">
        <v>21</v>
      </c>
      <c r="F78" t="s">
        <v>65</v>
      </c>
      <c r="G78" s="1">
        <v>40799</v>
      </c>
      <c r="H78">
        <v>733563411</v>
      </c>
      <c r="I78" s="1">
        <v>40806</v>
      </c>
      <c r="J78" s="4">
        <v>6569</v>
      </c>
      <c r="K78" s="2">
        <v>9.33</v>
      </c>
      <c r="L78" s="2">
        <v>6.92</v>
      </c>
      <c r="M78" s="2">
        <v>61288.77</v>
      </c>
      <c r="N78" s="2">
        <v>45457.48</v>
      </c>
      <c r="O78" s="2">
        <v>15831.29</v>
      </c>
      <c r="P78">
        <v>2011</v>
      </c>
      <c r="Q78">
        <v>9</v>
      </c>
    </row>
    <row r="79" spans="1:17" x14ac:dyDescent="0.3">
      <c r="A79" t="s">
        <v>40</v>
      </c>
      <c r="B79" t="s">
        <v>157</v>
      </c>
      <c r="C79" t="s">
        <v>37</v>
      </c>
      <c r="D79" t="s">
        <v>945</v>
      </c>
      <c r="E79" t="s">
        <v>21</v>
      </c>
      <c r="F79" t="s">
        <v>30</v>
      </c>
      <c r="G79" s="1">
        <v>41008</v>
      </c>
      <c r="H79">
        <v>131209647</v>
      </c>
      <c r="I79" s="1">
        <v>41032</v>
      </c>
      <c r="J79" s="4">
        <v>6705</v>
      </c>
      <c r="K79" s="2">
        <v>9.33</v>
      </c>
      <c r="L79" s="2">
        <v>6.92</v>
      </c>
      <c r="M79" s="2">
        <v>62557.65</v>
      </c>
      <c r="N79" s="2">
        <v>46398.6</v>
      </c>
      <c r="O79" s="2">
        <v>16159.05</v>
      </c>
      <c r="P79">
        <v>2012</v>
      </c>
      <c r="Q79">
        <v>4</v>
      </c>
    </row>
    <row r="80" spans="1:17" x14ac:dyDescent="0.3">
      <c r="A80" t="s">
        <v>31</v>
      </c>
      <c r="B80" t="s">
        <v>495</v>
      </c>
      <c r="C80" t="s">
        <v>91</v>
      </c>
      <c r="D80" t="s">
        <v>878</v>
      </c>
      <c r="E80" t="s">
        <v>21</v>
      </c>
      <c r="F80" t="s">
        <v>22</v>
      </c>
      <c r="G80" s="1">
        <v>41508</v>
      </c>
      <c r="H80">
        <v>801093709</v>
      </c>
      <c r="I80" s="1">
        <v>41552</v>
      </c>
      <c r="J80" s="4">
        <v>285</v>
      </c>
      <c r="K80" s="2">
        <v>421.89</v>
      </c>
      <c r="L80" s="2">
        <v>364.69</v>
      </c>
      <c r="M80" s="2">
        <v>120238.65</v>
      </c>
      <c r="N80" s="2">
        <v>103936.65</v>
      </c>
      <c r="O80" s="2">
        <v>16302</v>
      </c>
      <c r="P80">
        <v>2013</v>
      </c>
      <c r="Q80">
        <v>8</v>
      </c>
    </row>
    <row r="81" spans="1:17" x14ac:dyDescent="0.3">
      <c r="A81" t="s">
        <v>17</v>
      </c>
      <c r="B81" t="s">
        <v>313</v>
      </c>
      <c r="C81" t="s">
        <v>71</v>
      </c>
      <c r="D81" t="s">
        <v>652</v>
      </c>
      <c r="E81" t="s">
        <v>27</v>
      </c>
      <c r="F81" t="s">
        <v>65</v>
      </c>
      <c r="G81" s="1">
        <v>41977</v>
      </c>
      <c r="H81">
        <v>515007579</v>
      </c>
      <c r="I81" s="1">
        <v>42015</v>
      </c>
      <c r="J81" s="4">
        <v>1042</v>
      </c>
      <c r="K81" s="2">
        <v>47.45</v>
      </c>
      <c r="L81" s="2">
        <v>31.79</v>
      </c>
      <c r="M81" s="2">
        <v>49442.9</v>
      </c>
      <c r="N81" s="2">
        <v>33125.18</v>
      </c>
      <c r="O81" s="2">
        <v>16317.72</v>
      </c>
      <c r="P81">
        <v>2014</v>
      </c>
      <c r="Q81">
        <v>12</v>
      </c>
    </row>
    <row r="82" spans="1:17" x14ac:dyDescent="0.3">
      <c r="A82" t="s">
        <v>35</v>
      </c>
      <c r="B82" t="s">
        <v>206</v>
      </c>
      <c r="C82" t="s">
        <v>37</v>
      </c>
      <c r="D82" t="s">
        <v>285</v>
      </c>
      <c r="E82" t="s">
        <v>21</v>
      </c>
      <c r="F82" t="s">
        <v>39</v>
      </c>
      <c r="G82" s="1">
        <v>42840</v>
      </c>
      <c r="H82">
        <v>105966842</v>
      </c>
      <c r="I82" s="1">
        <v>42874</v>
      </c>
      <c r="J82" s="4">
        <v>6798</v>
      </c>
      <c r="K82" s="2">
        <v>9.33</v>
      </c>
      <c r="L82" s="2">
        <v>6.92</v>
      </c>
      <c r="M82" s="2">
        <v>63425.34</v>
      </c>
      <c r="N82" s="2">
        <v>47042.16</v>
      </c>
      <c r="O82" s="2">
        <v>16383.18</v>
      </c>
      <c r="P82">
        <v>2017</v>
      </c>
      <c r="Q82">
        <v>4</v>
      </c>
    </row>
    <row r="83" spans="1:17" x14ac:dyDescent="0.3">
      <c r="A83" t="s">
        <v>35</v>
      </c>
      <c r="B83" t="s">
        <v>61</v>
      </c>
      <c r="C83" t="s">
        <v>37</v>
      </c>
      <c r="D83" t="s">
        <v>502</v>
      </c>
      <c r="E83" t="s">
        <v>27</v>
      </c>
      <c r="F83" t="s">
        <v>30</v>
      </c>
      <c r="G83" s="1">
        <v>42397</v>
      </c>
      <c r="H83">
        <v>561255729</v>
      </c>
      <c r="I83" s="1">
        <v>42401</v>
      </c>
      <c r="J83" s="4">
        <v>6897</v>
      </c>
      <c r="K83" s="2">
        <v>9.33</v>
      </c>
      <c r="L83" s="2">
        <v>6.92</v>
      </c>
      <c r="M83" s="2">
        <v>64349.01</v>
      </c>
      <c r="N83" s="2">
        <v>47727.24</v>
      </c>
      <c r="O83" s="2">
        <v>16621.77</v>
      </c>
      <c r="P83">
        <v>2016</v>
      </c>
      <c r="Q83">
        <v>1</v>
      </c>
    </row>
    <row r="84" spans="1:17" x14ac:dyDescent="0.3">
      <c r="A84" t="s">
        <v>51</v>
      </c>
      <c r="B84" t="s">
        <v>204</v>
      </c>
      <c r="C84" t="s">
        <v>37</v>
      </c>
      <c r="D84" t="s">
        <v>507</v>
      </c>
      <c r="E84" t="s">
        <v>21</v>
      </c>
      <c r="F84" t="s">
        <v>65</v>
      </c>
      <c r="G84" s="1">
        <v>40683</v>
      </c>
      <c r="H84">
        <v>227486360</v>
      </c>
      <c r="I84" s="1">
        <v>40702</v>
      </c>
      <c r="J84" s="4">
        <v>7124</v>
      </c>
      <c r="K84" s="2">
        <v>9.33</v>
      </c>
      <c r="L84" s="2">
        <v>6.92</v>
      </c>
      <c r="M84" s="2">
        <v>66466.92</v>
      </c>
      <c r="N84" s="2">
        <v>49298.080000000002</v>
      </c>
      <c r="O84" s="2">
        <v>17168.84</v>
      </c>
      <c r="P84">
        <v>2011</v>
      </c>
      <c r="Q84">
        <v>5</v>
      </c>
    </row>
    <row r="85" spans="1:17" x14ac:dyDescent="0.3">
      <c r="A85" t="s">
        <v>48</v>
      </c>
      <c r="B85" t="s">
        <v>49</v>
      </c>
      <c r="C85" t="s">
        <v>37</v>
      </c>
      <c r="D85" t="s">
        <v>918</v>
      </c>
      <c r="E85" t="s">
        <v>21</v>
      </c>
      <c r="F85" t="s">
        <v>65</v>
      </c>
      <c r="G85" s="1">
        <v>42660</v>
      </c>
      <c r="H85">
        <v>941323029</v>
      </c>
      <c r="I85" s="1">
        <v>42670</v>
      </c>
      <c r="J85" s="4">
        <v>7258</v>
      </c>
      <c r="K85" s="2">
        <v>9.33</v>
      </c>
      <c r="L85" s="2">
        <v>6.92</v>
      </c>
      <c r="M85" s="2">
        <v>67717.14</v>
      </c>
      <c r="N85" s="2">
        <v>50225.36</v>
      </c>
      <c r="O85" s="2">
        <v>17491.78</v>
      </c>
      <c r="P85">
        <v>2016</v>
      </c>
      <c r="Q85">
        <v>10</v>
      </c>
    </row>
    <row r="86" spans="1:17" x14ac:dyDescent="0.3">
      <c r="A86" t="s">
        <v>40</v>
      </c>
      <c r="B86" t="s">
        <v>412</v>
      </c>
      <c r="C86" t="s">
        <v>71</v>
      </c>
      <c r="D86" t="s">
        <v>801</v>
      </c>
      <c r="E86" t="s">
        <v>21</v>
      </c>
      <c r="F86" t="s">
        <v>30</v>
      </c>
      <c r="G86" s="1">
        <v>40184</v>
      </c>
      <c r="H86">
        <v>515616118</v>
      </c>
      <c r="I86" s="1">
        <v>40214</v>
      </c>
      <c r="J86" s="4">
        <v>1122</v>
      </c>
      <c r="K86" s="2">
        <v>47.45</v>
      </c>
      <c r="L86" s="2">
        <v>31.79</v>
      </c>
      <c r="M86" s="2">
        <v>53238.9</v>
      </c>
      <c r="N86" s="2">
        <v>35668.379999999997</v>
      </c>
      <c r="O86" s="2">
        <v>17570.52</v>
      </c>
      <c r="P86">
        <v>2010</v>
      </c>
      <c r="Q86">
        <v>1</v>
      </c>
    </row>
    <row r="87" spans="1:17" x14ac:dyDescent="0.3">
      <c r="A87" t="s">
        <v>17</v>
      </c>
      <c r="B87" t="s">
        <v>219</v>
      </c>
      <c r="C87" t="s">
        <v>37</v>
      </c>
      <c r="D87" t="s">
        <v>712</v>
      </c>
      <c r="E87" t="s">
        <v>27</v>
      </c>
      <c r="F87" t="s">
        <v>30</v>
      </c>
      <c r="G87" s="1">
        <v>42870</v>
      </c>
      <c r="H87">
        <v>521787345</v>
      </c>
      <c r="I87" s="1">
        <v>42911</v>
      </c>
      <c r="J87" s="4">
        <v>7325</v>
      </c>
      <c r="K87" s="2">
        <v>9.33</v>
      </c>
      <c r="L87" s="2">
        <v>6.92</v>
      </c>
      <c r="M87" s="2">
        <v>68342.25</v>
      </c>
      <c r="N87" s="2">
        <v>50689</v>
      </c>
      <c r="O87" s="2">
        <v>17653.25</v>
      </c>
      <c r="P87">
        <v>2017</v>
      </c>
      <c r="Q87">
        <v>5</v>
      </c>
    </row>
    <row r="88" spans="1:17" x14ac:dyDescent="0.3">
      <c r="A88" t="s">
        <v>31</v>
      </c>
      <c r="B88" t="s">
        <v>63</v>
      </c>
      <c r="C88" t="s">
        <v>37</v>
      </c>
      <c r="D88" t="s">
        <v>64</v>
      </c>
      <c r="E88" t="s">
        <v>21</v>
      </c>
      <c r="F88" t="s">
        <v>65</v>
      </c>
      <c r="G88" s="1">
        <v>40551</v>
      </c>
      <c r="H88">
        <v>714135205</v>
      </c>
      <c r="I88" s="1">
        <v>40580</v>
      </c>
      <c r="J88" s="4">
        <v>7332</v>
      </c>
      <c r="K88" s="2">
        <v>9.33</v>
      </c>
      <c r="L88" s="2">
        <v>6.92</v>
      </c>
      <c r="M88" s="2">
        <v>68407.56</v>
      </c>
      <c r="N88" s="2">
        <v>50737.440000000002</v>
      </c>
      <c r="O88" s="2">
        <v>17670.12</v>
      </c>
      <c r="P88">
        <v>2011</v>
      </c>
      <c r="Q88">
        <v>1</v>
      </c>
    </row>
    <row r="89" spans="1:17" x14ac:dyDescent="0.3">
      <c r="A89" t="s">
        <v>40</v>
      </c>
      <c r="B89" t="s">
        <v>196</v>
      </c>
      <c r="C89" t="s">
        <v>56</v>
      </c>
      <c r="D89" t="s">
        <v>197</v>
      </c>
      <c r="E89" t="s">
        <v>27</v>
      </c>
      <c r="F89" t="s">
        <v>30</v>
      </c>
      <c r="G89" s="1">
        <v>41453</v>
      </c>
      <c r="H89">
        <v>887400329</v>
      </c>
      <c r="I89" s="1">
        <v>41503</v>
      </c>
      <c r="J89" s="4">
        <v>332</v>
      </c>
      <c r="K89" s="2">
        <v>152.58000000000001</v>
      </c>
      <c r="L89" s="2">
        <v>97.44</v>
      </c>
      <c r="M89" s="2">
        <v>50656.56</v>
      </c>
      <c r="N89" s="2">
        <v>32350.080000000002</v>
      </c>
      <c r="O89" s="2">
        <v>18306.48</v>
      </c>
      <c r="P89">
        <v>2013</v>
      </c>
      <c r="Q89">
        <v>6</v>
      </c>
    </row>
    <row r="90" spans="1:17" x14ac:dyDescent="0.3">
      <c r="A90" t="s">
        <v>35</v>
      </c>
      <c r="B90" t="s">
        <v>276</v>
      </c>
      <c r="C90" t="s">
        <v>37</v>
      </c>
      <c r="D90" t="s">
        <v>292</v>
      </c>
      <c r="E90" t="s">
        <v>21</v>
      </c>
      <c r="F90" t="s">
        <v>65</v>
      </c>
      <c r="G90" s="1">
        <v>40859</v>
      </c>
      <c r="H90">
        <v>731640803</v>
      </c>
      <c r="I90" s="1">
        <v>40907</v>
      </c>
      <c r="J90" s="4">
        <v>7627</v>
      </c>
      <c r="K90" s="2">
        <v>9.33</v>
      </c>
      <c r="L90" s="2">
        <v>6.92</v>
      </c>
      <c r="M90" s="2">
        <v>71159.91</v>
      </c>
      <c r="N90" s="2">
        <v>52778.84</v>
      </c>
      <c r="O90" s="2">
        <v>18381.07</v>
      </c>
      <c r="P90">
        <v>2011</v>
      </c>
      <c r="Q90">
        <v>11</v>
      </c>
    </row>
    <row r="91" spans="1:17" x14ac:dyDescent="0.3">
      <c r="A91" t="s">
        <v>35</v>
      </c>
      <c r="B91" t="s">
        <v>137</v>
      </c>
      <c r="C91" t="s">
        <v>37</v>
      </c>
      <c r="D91" t="s">
        <v>138</v>
      </c>
      <c r="E91" t="s">
        <v>27</v>
      </c>
      <c r="F91" t="s">
        <v>65</v>
      </c>
      <c r="G91" s="1">
        <v>42521</v>
      </c>
      <c r="H91">
        <v>566935575</v>
      </c>
      <c r="I91" s="1">
        <v>42528</v>
      </c>
      <c r="J91" s="4">
        <v>7690</v>
      </c>
      <c r="K91" s="2">
        <v>9.33</v>
      </c>
      <c r="L91" s="2">
        <v>6.92</v>
      </c>
      <c r="M91" s="2">
        <v>71747.7</v>
      </c>
      <c r="N91" s="2">
        <v>53214.8</v>
      </c>
      <c r="O91" s="2">
        <v>18532.900000000001</v>
      </c>
      <c r="P91">
        <v>2016</v>
      </c>
      <c r="Q91">
        <v>5</v>
      </c>
    </row>
    <row r="92" spans="1:17" x14ac:dyDescent="0.3">
      <c r="A92" t="s">
        <v>35</v>
      </c>
      <c r="B92" t="s">
        <v>36</v>
      </c>
      <c r="C92" t="s">
        <v>28</v>
      </c>
      <c r="D92" t="s">
        <v>1036</v>
      </c>
      <c r="E92" t="s">
        <v>21</v>
      </c>
      <c r="F92" t="s">
        <v>39</v>
      </c>
      <c r="G92" s="1">
        <v>42591</v>
      </c>
      <c r="H92">
        <v>579379737</v>
      </c>
      <c r="I92" s="1">
        <v>42608</v>
      </c>
      <c r="J92" s="4">
        <v>194</v>
      </c>
      <c r="K92" s="2">
        <v>255.28</v>
      </c>
      <c r="L92" s="2">
        <v>159.41999999999999</v>
      </c>
      <c r="M92" s="2">
        <v>49524.32</v>
      </c>
      <c r="N92" s="2">
        <v>30927.48</v>
      </c>
      <c r="O92" s="2">
        <v>18596.84</v>
      </c>
      <c r="P92">
        <v>2016</v>
      </c>
      <c r="Q92">
        <v>8</v>
      </c>
    </row>
    <row r="93" spans="1:17" x14ac:dyDescent="0.3">
      <c r="A93" t="s">
        <v>48</v>
      </c>
      <c r="B93" t="s">
        <v>107</v>
      </c>
      <c r="C93" t="s">
        <v>37</v>
      </c>
      <c r="D93" t="s">
        <v>935</v>
      </c>
      <c r="E93" t="s">
        <v>21</v>
      </c>
      <c r="F93" t="s">
        <v>65</v>
      </c>
      <c r="G93" s="1">
        <v>41541</v>
      </c>
      <c r="H93">
        <v>854545199</v>
      </c>
      <c r="I93" s="1">
        <v>41587</v>
      </c>
      <c r="J93" s="4">
        <v>7769</v>
      </c>
      <c r="K93" s="2">
        <v>9.33</v>
      </c>
      <c r="L93" s="2">
        <v>6.92</v>
      </c>
      <c r="M93" s="2">
        <v>72484.77</v>
      </c>
      <c r="N93" s="2">
        <v>53761.48</v>
      </c>
      <c r="O93" s="2">
        <v>18723.29</v>
      </c>
      <c r="P93">
        <v>2013</v>
      </c>
      <c r="Q93">
        <v>9</v>
      </c>
    </row>
    <row r="94" spans="1:17" x14ac:dyDescent="0.3">
      <c r="A94" t="s">
        <v>40</v>
      </c>
      <c r="B94" t="s">
        <v>298</v>
      </c>
      <c r="C94" t="s">
        <v>37</v>
      </c>
      <c r="D94" t="s">
        <v>544</v>
      </c>
      <c r="E94" t="s">
        <v>21</v>
      </c>
      <c r="F94" t="s">
        <v>39</v>
      </c>
      <c r="G94" s="1">
        <v>40841</v>
      </c>
      <c r="H94">
        <v>594003999</v>
      </c>
      <c r="I94" s="1">
        <v>40863</v>
      </c>
      <c r="J94" s="4">
        <v>7838</v>
      </c>
      <c r="K94" s="2">
        <v>9.33</v>
      </c>
      <c r="L94" s="2">
        <v>6.92</v>
      </c>
      <c r="M94" s="2">
        <v>73128.539999999994</v>
      </c>
      <c r="N94" s="2">
        <v>54238.96</v>
      </c>
      <c r="O94" s="2">
        <v>18889.580000000002</v>
      </c>
      <c r="P94">
        <v>2011</v>
      </c>
      <c r="Q94">
        <v>10</v>
      </c>
    </row>
    <row r="95" spans="1:17" x14ac:dyDescent="0.3">
      <c r="A95" t="s">
        <v>31</v>
      </c>
      <c r="B95" t="s">
        <v>495</v>
      </c>
      <c r="C95" t="s">
        <v>71</v>
      </c>
      <c r="D95" t="s">
        <v>1168</v>
      </c>
      <c r="E95" t="s">
        <v>21</v>
      </c>
      <c r="F95" t="s">
        <v>30</v>
      </c>
      <c r="G95" s="1">
        <v>41893</v>
      </c>
      <c r="H95">
        <v>337022197</v>
      </c>
      <c r="I95" s="1">
        <v>41904</v>
      </c>
      <c r="J95" s="4">
        <v>1212</v>
      </c>
      <c r="K95" s="2">
        <v>47.45</v>
      </c>
      <c r="L95" s="2">
        <v>31.79</v>
      </c>
      <c r="M95" s="2">
        <v>57509.4</v>
      </c>
      <c r="N95" s="2">
        <v>38529.480000000003</v>
      </c>
      <c r="O95" s="2">
        <v>18979.919999999998</v>
      </c>
      <c r="P95">
        <v>2014</v>
      </c>
      <c r="Q95">
        <v>9</v>
      </c>
    </row>
    <row r="96" spans="1:17" x14ac:dyDescent="0.3">
      <c r="A96" t="s">
        <v>51</v>
      </c>
      <c r="B96" t="s">
        <v>374</v>
      </c>
      <c r="C96" t="s">
        <v>37</v>
      </c>
      <c r="D96" t="s">
        <v>853</v>
      </c>
      <c r="E96" t="s">
        <v>27</v>
      </c>
      <c r="F96" t="s">
        <v>65</v>
      </c>
      <c r="G96" s="1">
        <v>40231</v>
      </c>
      <c r="H96">
        <v>607757937</v>
      </c>
      <c r="I96" s="1">
        <v>40273</v>
      </c>
      <c r="J96" s="4">
        <v>7934</v>
      </c>
      <c r="K96" s="2">
        <v>9.33</v>
      </c>
      <c r="L96" s="2">
        <v>6.92</v>
      </c>
      <c r="M96" s="2">
        <v>74024.22</v>
      </c>
      <c r="N96" s="2">
        <v>54903.28</v>
      </c>
      <c r="O96" s="2">
        <v>19120.939999999999</v>
      </c>
      <c r="P96">
        <v>2010</v>
      </c>
      <c r="Q96">
        <v>2</v>
      </c>
    </row>
    <row r="97" spans="1:17" x14ac:dyDescent="0.3">
      <c r="A97" t="s">
        <v>48</v>
      </c>
      <c r="B97" t="s">
        <v>294</v>
      </c>
      <c r="C97" t="s">
        <v>37</v>
      </c>
      <c r="D97" t="s">
        <v>811</v>
      </c>
      <c r="E97" t="s">
        <v>27</v>
      </c>
      <c r="F97" t="s">
        <v>22</v>
      </c>
      <c r="G97" s="1">
        <v>41881</v>
      </c>
      <c r="H97">
        <v>933924853</v>
      </c>
      <c r="I97" s="1">
        <v>41895</v>
      </c>
      <c r="J97" s="4">
        <v>7973</v>
      </c>
      <c r="K97" s="2">
        <v>9.33</v>
      </c>
      <c r="L97" s="2">
        <v>6.92</v>
      </c>
      <c r="M97" s="2">
        <v>74388.09</v>
      </c>
      <c r="N97" s="2">
        <v>55173.16</v>
      </c>
      <c r="O97" s="2">
        <v>19214.93</v>
      </c>
      <c r="P97">
        <v>2014</v>
      </c>
      <c r="Q97">
        <v>8</v>
      </c>
    </row>
    <row r="98" spans="1:17" x14ac:dyDescent="0.3">
      <c r="A98" t="s">
        <v>35</v>
      </c>
      <c r="B98" t="s">
        <v>989</v>
      </c>
      <c r="C98" t="s">
        <v>37</v>
      </c>
      <c r="D98" t="s">
        <v>1182</v>
      </c>
      <c r="E98" t="s">
        <v>21</v>
      </c>
      <c r="F98" t="s">
        <v>30</v>
      </c>
      <c r="G98" s="1">
        <v>41022</v>
      </c>
      <c r="H98">
        <v>627122199</v>
      </c>
      <c r="I98" s="1">
        <v>41028</v>
      </c>
      <c r="J98" s="4">
        <v>8250</v>
      </c>
      <c r="K98" s="2">
        <v>9.33</v>
      </c>
      <c r="L98" s="2">
        <v>6.92</v>
      </c>
      <c r="M98" s="2">
        <v>76972.5</v>
      </c>
      <c r="N98" s="2">
        <v>57090</v>
      </c>
      <c r="O98" s="2">
        <v>19882.5</v>
      </c>
      <c r="P98">
        <v>2012</v>
      </c>
      <c r="Q98">
        <v>4</v>
      </c>
    </row>
    <row r="99" spans="1:17" x14ac:dyDescent="0.3">
      <c r="A99" t="s">
        <v>35</v>
      </c>
      <c r="B99" t="s">
        <v>206</v>
      </c>
      <c r="C99" t="s">
        <v>37</v>
      </c>
      <c r="D99" t="s">
        <v>548</v>
      </c>
      <c r="E99" t="s">
        <v>21</v>
      </c>
      <c r="F99" t="s">
        <v>22</v>
      </c>
      <c r="G99" s="1">
        <v>41382</v>
      </c>
      <c r="H99">
        <v>243102395</v>
      </c>
      <c r="I99" s="1">
        <v>41382</v>
      </c>
      <c r="J99" s="4">
        <v>8256</v>
      </c>
      <c r="K99" s="2">
        <v>9.33</v>
      </c>
      <c r="L99" s="2">
        <v>6.92</v>
      </c>
      <c r="M99" s="2">
        <v>77028.479999999996</v>
      </c>
      <c r="N99" s="2">
        <v>57131.519999999997</v>
      </c>
      <c r="O99" s="2">
        <v>19896.96</v>
      </c>
      <c r="P99">
        <v>2013</v>
      </c>
      <c r="Q99">
        <v>4</v>
      </c>
    </row>
    <row r="100" spans="1:17" x14ac:dyDescent="0.3">
      <c r="A100" t="s">
        <v>48</v>
      </c>
      <c r="B100" t="s">
        <v>967</v>
      </c>
      <c r="C100" t="s">
        <v>37</v>
      </c>
      <c r="D100" t="s">
        <v>1161</v>
      </c>
      <c r="E100" t="s">
        <v>21</v>
      </c>
      <c r="F100" t="s">
        <v>65</v>
      </c>
      <c r="G100" s="1">
        <v>41566</v>
      </c>
      <c r="H100">
        <v>957547605</v>
      </c>
      <c r="I100" s="1">
        <v>41599</v>
      </c>
      <c r="J100" s="4">
        <v>8470</v>
      </c>
      <c r="K100" s="2">
        <v>9.33</v>
      </c>
      <c r="L100" s="2">
        <v>6.92</v>
      </c>
      <c r="M100" s="2">
        <v>79025.100000000006</v>
      </c>
      <c r="N100" s="2">
        <v>58612.4</v>
      </c>
      <c r="O100" s="2">
        <v>20412.7</v>
      </c>
      <c r="P100">
        <v>2013</v>
      </c>
      <c r="Q100">
        <v>10</v>
      </c>
    </row>
    <row r="101" spans="1:17" x14ac:dyDescent="0.3">
      <c r="A101" t="s">
        <v>40</v>
      </c>
      <c r="B101" t="s">
        <v>135</v>
      </c>
      <c r="C101" t="s">
        <v>71</v>
      </c>
      <c r="D101" t="s">
        <v>998</v>
      </c>
      <c r="E101" t="s">
        <v>27</v>
      </c>
      <c r="F101" t="s">
        <v>22</v>
      </c>
      <c r="G101" s="1">
        <v>41634</v>
      </c>
      <c r="H101">
        <v>989119565</v>
      </c>
      <c r="I101" s="1">
        <v>41645</v>
      </c>
      <c r="J101" s="4">
        <v>1315</v>
      </c>
      <c r="K101" s="2">
        <v>47.45</v>
      </c>
      <c r="L101" s="2">
        <v>31.79</v>
      </c>
      <c r="M101" s="2">
        <v>62396.75</v>
      </c>
      <c r="N101" s="2">
        <v>41803.85</v>
      </c>
      <c r="O101" s="2">
        <v>20592.900000000001</v>
      </c>
      <c r="P101">
        <v>2013</v>
      </c>
      <c r="Q101">
        <v>12</v>
      </c>
    </row>
    <row r="102" spans="1:17" x14ac:dyDescent="0.3">
      <c r="A102" t="s">
        <v>40</v>
      </c>
      <c r="B102" t="s">
        <v>385</v>
      </c>
      <c r="C102" t="s">
        <v>56</v>
      </c>
      <c r="D102" t="s">
        <v>1136</v>
      </c>
      <c r="E102" t="s">
        <v>21</v>
      </c>
      <c r="F102" t="s">
        <v>22</v>
      </c>
      <c r="G102" s="1">
        <v>41686</v>
      </c>
      <c r="H102">
        <v>469283854</v>
      </c>
      <c r="I102" s="1">
        <v>41686</v>
      </c>
      <c r="J102" s="4">
        <v>376</v>
      </c>
      <c r="K102" s="2">
        <v>152.58000000000001</v>
      </c>
      <c r="L102" s="2">
        <v>97.44</v>
      </c>
      <c r="M102" s="2">
        <v>57370.080000000002</v>
      </c>
      <c r="N102" s="2">
        <v>36637.440000000002</v>
      </c>
      <c r="O102" s="2">
        <v>20732.64</v>
      </c>
      <c r="P102">
        <v>2014</v>
      </c>
      <c r="Q102">
        <v>2</v>
      </c>
    </row>
    <row r="103" spans="1:17" x14ac:dyDescent="0.3">
      <c r="A103" t="s">
        <v>17</v>
      </c>
      <c r="B103" t="s">
        <v>308</v>
      </c>
      <c r="C103" t="s">
        <v>37</v>
      </c>
      <c r="D103" t="s">
        <v>1143</v>
      </c>
      <c r="E103" t="s">
        <v>21</v>
      </c>
      <c r="F103" t="s">
        <v>39</v>
      </c>
      <c r="G103" s="1">
        <v>41180</v>
      </c>
      <c r="H103">
        <v>675548303</v>
      </c>
      <c r="I103" s="1">
        <v>41219</v>
      </c>
      <c r="J103" s="4">
        <v>8610</v>
      </c>
      <c r="K103" s="2">
        <v>9.33</v>
      </c>
      <c r="L103" s="2">
        <v>6.92</v>
      </c>
      <c r="M103" s="2">
        <v>80331.3</v>
      </c>
      <c r="N103" s="2">
        <v>59581.2</v>
      </c>
      <c r="O103" s="2">
        <v>20750.099999999999</v>
      </c>
      <c r="P103">
        <v>2012</v>
      </c>
      <c r="Q103">
        <v>9</v>
      </c>
    </row>
    <row r="104" spans="1:17" x14ac:dyDescent="0.3">
      <c r="A104" t="s">
        <v>35</v>
      </c>
      <c r="B104" t="s">
        <v>206</v>
      </c>
      <c r="C104" t="s">
        <v>82</v>
      </c>
      <c r="D104" t="s">
        <v>590</v>
      </c>
      <c r="E104" t="s">
        <v>21</v>
      </c>
      <c r="F104" t="s">
        <v>22</v>
      </c>
      <c r="G104" s="1">
        <v>40665</v>
      </c>
      <c r="H104">
        <v>351855885</v>
      </c>
      <c r="I104" s="1">
        <v>40696</v>
      </c>
      <c r="J104" s="4">
        <v>830</v>
      </c>
      <c r="K104" s="2">
        <v>81.73</v>
      </c>
      <c r="L104" s="2">
        <v>56.67</v>
      </c>
      <c r="M104" s="2">
        <v>67835.899999999994</v>
      </c>
      <c r="N104" s="2">
        <v>47036.1</v>
      </c>
      <c r="O104" s="2">
        <v>20799.8</v>
      </c>
      <c r="P104">
        <v>2011</v>
      </c>
      <c r="Q104">
        <v>5</v>
      </c>
    </row>
    <row r="105" spans="1:17" x14ac:dyDescent="0.3">
      <c r="A105" t="s">
        <v>17</v>
      </c>
      <c r="B105" t="s">
        <v>348</v>
      </c>
      <c r="C105" t="s">
        <v>56</v>
      </c>
      <c r="D105" t="s">
        <v>949</v>
      </c>
      <c r="E105" t="s">
        <v>21</v>
      </c>
      <c r="F105" t="s">
        <v>39</v>
      </c>
      <c r="G105" s="1">
        <v>41984</v>
      </c>
      <c r="H105">
        <v>875370299</v>
      </c>
      <c r="I105" s="1">
        <v>42001</v>
      </c>
      <c r="J105" s="4">
        <v>379</v>
      </c>
      <c r="K105" s="2">
        <v>152.58000000000001</v>
      </c>
      <c r="L105" s="2">
        <v>97.44</v>
      </c>
      <c r="M105" s="2">
        <v>57827.82</v>
      </c>
      <c r="N105" s="2">
        <v>36929.760000000002</v>
      </c>
      <c r="O105" s="2">
        <v>20898.060000000001</v>
      </c>
      <c r="P105">
        <v>2014</v>
      </c>
      <c r="Q105">
        <v>12</v>
      </c>
    </row>
    <row r="106" spans="1:17" x14ac:dyDescent="0.3">
      <c r="A106" t="s">
        <v>31</v>
      </c>
      <c r="B106" t="s">
        <v>370</v>
      </c>
      <c r="C106" t="s">
        <v>71</v>
      </c>
      <c r="D106" t="s">
        <v>1093</v>
      </c>
      <c r="E106" t="s">
        <v>27</v>
      </c>
      <c r="F106" t="s">
        <v>39</v>
      </c>
      <c r="G106" s="1">
        <v>40806</v>
      </c>
      <c r="H106">
        <v>644772422</v>
      </c>
      <c r="I106" s="1">
        <v>40842</v>
      </c>
      <c r="J106" s="4">
        <v>1343</v>
      </c>
      <c r="K106" s="2">
        <v>47.45</v>
      </c>
      <c r="L106" s="2">
        <v>31.79</v>
      </c>
      <c r="M106" s="2">
        <v>63725.35</v>
      </c>
      <c r="N106" s="2">
        <v>42693.97</v>
      </c>
      <c r="O106" s="2">
        <v>21031.38</v>
      </c>
      <c r="P106">
        <v>2011</v>
      </c>
      <c r="Q106">
        <v>9</v>
      </c>
    </row>
    <row r="107" spans="1:17" x14ac:dyDescent="0.3">
      <c r="A107" t="s">
        <v>31</v>
      </c>
      <c r="B107" t="s">
        <v>166</v>
      </c>
      <c r="C107" t="s">
        <v>37</v>
      </c>
      <c r="D107" t="s">
        <v>167</v>
      </c>
      <c r="E107" t="s">
        <v>27</v>
      </c>
      <c r="F107" t="s">
        <v>39</v>
      </c>
      <c r="G107" s="1">
        <v>40388</v>
      </c>
      <c r="H107">
        <v>658348691</v>
      </c>
      <c r="I107" s="1">
        <v>40412</v>
      </c>
      <c r="J107" s="4">
        <v>8862</v>
      </c>
      <c r="K107" s="2">
        <v>9.33</v>
      </c>
      <c r="L107" s="2">
        <v>6.92</v>
      </c>
      <c r="M107" s="2">
        <v>82682.460000000006</v>
      </c>
      <c r="N107" s="2">
        <v>61325.04</v>
      </c>
      <c r="O107" s="2">
        <v>21357.42</v>
      </c>
      <c r="P107">
        <v>2010</v>
      </c>
      <c r="Q107">
        <v>7</v>
      </c>
    </row>
    <row r="108" spans="1:17" x14ac:dyDescent="0.3">
      <c r="A108" t="s">
        <v>40</v>
      </c>
      <c r="B108" t="s">
        <v>265</v>
      </c>
      <c r="C108" t="s">
        <v>37</v>
      </c>
      <c r="D108" t="s">
        <v>1155</v>
      </c>
      <c r="E108" t="s">
        <v>21</v>
      </c>
      <c r="F108" t="s">
        <v>22</v>
      </c>
      <c r="G108" s="1">
        <v>40762</v>
      </c>
      <c r="H108">
        <v>716202867</v>
      </c>
      <c r="I108" s="1">
        <v>40806</v>
      </c>
      <c r="J108" s="4">
        <v>9199</v>
      </c>
      <c r="K108" s="2">
        <v>9.33</v>
      </c>
      <c r="L108" s="2">
        <v>6.92</v>
      </c>
      <c r="M108" s="2">
        <v>85826.67</v>
      </c>
      <c r="N108" s="2">
        <v>63657.08</v>
      </c>
      <c r="O108" s="2">
        <v>22169.59</v>
      </c>
      <c r="P108">
        <v>2011</v>
      </c>
      <c r="Q108">
        <v>8</v>
      </c>
    </row>
    <row r="109" spans="1:17" x14ac:dyDescent="0.3">
      <c r="A109" t="s">
        <v>51</v>
      </c>
      <c r="B109" t="s">
        <v>77</v>
      </c>
      <c r="C109" t="s">
        <v>56</v>
      </c>
      <c r="D109" t="s">
        <v>78</v>
      </c>
      <c r="E109" t="s">
        <v>27</v>
      </c>
      <c r="F109" t="s">
        <v>30</v>
      </c>
      <c r="G109" s="1">
        <v>41155</v>
      </c>
      <c r="H109">
        <v>531023156</v>
      </c>
      <c r="I109" s="1">
        <v>41197</v>
      </c>
      <c r="J109" s="4">
        <v>407</v>
      </c>
      <c r="K109" s="2">
        <v>152.58000000000001</v>
      </c>
      <c r="L109" s="2">
        <v>97.44</v>
      </c>
      <c r="M109" s="2">
        <v>62100.06</v>
      </c>
      <c r="N109" s="2">
        <v>39658.080000000002</v>
      </c>
      <c r="O109" s="2">
        <v>22441.98</v>
      </c>
      <c r="P109">
        <v>2012</v>
      </c>
      <c r="Q109">
        <v>9</v>
      </c>
    </row>
    <row r="110" spans="1:17" x14ac:dyDescent="0.3">
      <c r="A110" t="s">
        <v>40</v>
      </c>
      <c r="B110" t="s">
        <v>172</v>
      </c>
      <c r="C110" t="s">
        <v>25</v>
      </c>
      <c r="D110" t="s">
        <v>1139</v>
      </c>
      <c r="E110" t="s">
        <v>27</v>
      </c>
      <c r="F110" t="s">
        <v>22</v>
      </c>
      <c r="G110" s="1">
        <v>40975</v>
      </c>
      <c r="H110">
        <v>248178422</v>
      </c>
      <c r="I110" s="1">
        <v>40990</v>
      </c>
      <c r="J110" s="4">
        <v>365</v>
      </c>
      <c r="K110" s="2">
        <v>154.06</v>
      </c>
      <c r="L110" s="2">
        <v>90.93</v>
      </c>
      <c r="M110" s="2">
        <v>56231.9</v>
      </c>
      <c r="N110" s="2">
        <v>33189.449999999997</v>
      </c>
      <c r="O110" s="2">
        <v>23042.45</v>
      </c>
      <c r="P110">
        <v>2012</v>
      </c>
      <c r="Q110">
        <v>3</v>
      </c>
    </row>
    <row r="111" spans="1:17" x14ac:dyDescent="0.3">
      <c r="A111" t="s">
        <v>40</v>
      </c>
      <c r="B111" t="s">
        <v>377</v>
      </c>
      <c r="C111" t="s">
        <v>82</v>
      </c>
      <c r="D111" t="s">
        <v>932</v>
      </c>
      <c r="E111" t="s">
        <v>21</v>
      </c>
      <c r="F111" t="s">
        <v>30</v>
      </c>
      <c r="G111" s="1">
        <v>41411</v>
      </c>
      <c r="H111">
        <v>166435849</v>
      </c>
      <c r="I111" s="1">
        <v>41432</v>
      </c>
      <c r="J111" s="4">
        <v>921</v>
      </c>
      <c r="K111" s="2">
        <v>81.73</v>
      </c>
      <c r="L111" s="2">
        <v>56.67</v>
      </c>
      <c r="M111" s="2">
        <v>75273.33</v>
      </c>
      <c r="N111" s="2">
        <v>52193.07</v>
      </c>
      <c r="O111" s="2">
        <v>23080.26</v>
      </c>
      <c r="P111">
        <v>2013</v>
      </c>
      <c r="Q111">
        <v>5</v>
      </c>
    </row>
    <row r="112" spans="1:17" x14ac:dyDescent="0.3">
      <c r="A112" t="s">
        <v>31</v>
      </c>
      <c r="B112" t="s">
        <v>84</v>
      </c>
      <c r="C112" t="s">
        <v>37</v>
      </c>
      <c r="D112" t="s">
        <v>786</v>
      </c>
      <c r="E112" t="s">
        <v>27</v>
      </c>
      <c r="F112" t="s">
        <v>22</v>
      </c>
      <c r="G112" s="1">
        <v>41728</v>
      </c>
      <c r="H112">
        <v>805484378</v>
      </c>
      <c r="I112" s="1">
        <v>41760</v>
      </c>
      <c r="J112" s="4">
        <v>9582</v>
      </c>
      <c r="K112" s="2">
        <v>9.33</v>
      </c>
      <c r="L112" s="2">
        <v>6.92</v>
      </c>
      <c r="M112" s="2">
        <v>89400.06</v>
      </c>
      <c r="N112" s="2">
        <v>66307.44</v>
      </c>
      <c r="O112" s="2">
        <v>23092.62</v>
      </c>
      <c r="P112">
        <v>2014</v>
      </c>
      <c r="Q112">
        <v>3</v>
      </c>
    </row>
    <row r="113" spans="1:17" x14ac:dyDescent="0.3">
      <c r="A113" t="s">
        <v>40</v>
      </c>
      <c r="B113" t="s">
        <v>388</v>
      </c>
      <c r="C113" t="s">
        <v>37</v>
      </c>
      <c r="D113" t="s">
        <v>389</v>
      </c>
      <c r="E113" t="s">
        <v>21</v>
      </c>
      <c r="F113" t="s">
        <v>65</v>
      </c>
      <c r="G113" s="1">
        <v>40470</v>
      </c>
      <c r="H113">
        <v>674808442</v>
      </c>
      <c r="I113" s="1">
        <v>40475</v>
      </c>
      <c r="J113" s="4">
        <v>9669</v>
      </c>
      <c r="K113" s="2">
        <v>9.33</v>
      </c>
      <c r="L113" s="2">
        <v>6.92</v>
      </c>
      <c r="M113" s="2">
        <v>90211.77</v>
      </c>
      <c r="N113" s="2">
        <v>66909.48</v>
      </c>
      <c r="O113" s="2">
        <v>23302.29</v>
      </c>
      <c r="P113">
        <v>2010</v>
      </c>
      <c r="Q113">
        <v>10</v>
      </c>
    </row>
    <row r="114" spans="1:17" x14ac:dyDescent="0.3">
      <c r="A114" t="s">
        <v>35</v>
      </c>
      <c r="B114" t="s">
        <v>36</v>
      </c>
      <c r="C114" t="s">
        <v>37</v>
      </c>
      <c r="D114" t="s">
        <v>598</v>
      </c>
      <c r="E114" t="s">
        <v>21</v>
      </c>
      <c r="F114" t="s">
        <v>30</v>
      </c>
      <c r="G114" s="1">
        <v>40487</v>
      </c>
      <c r="H114">
        <v>430081975</v>
      </c>
      <c r="I114" s="1">
        <v>40521</v>
      </c>
      <c r="J114" s="4">
        <v>9669</v>
      </c>
      <c r="K114" s="2">
        <v>9.33</v>
      </c>
      <c r="L114" s="2">
        <v>6.92</v>
      </c>
      <c r="M114" s="2">
        <v>90211.77</v>
      </c>
      <c r="N114" s="2">
        <v>66909.48</v>
      </c>
      <c r="O114" s="2">
        <v>23302.29</v>
      </c>
      <c r="P114">
        <v>2010</v>
      </c>
      <c r="Q114">
        <v>11</v>
      </c>
    </row>
    <row r="115" spans="1:17" x14ac:dyDescent="0.3">
      <c r="A115" t="s">
        <v>17</v>
      </c>
      <c r="B115" t="s">
        <v>308</v>
      </c>
      <c r="C115" t="s">
        <v>37</v>
      </c>
      <c r="D115" t="s">
        <v>1040</v>
      </c>
      <c r="E115" t="s">
        <v>27</v>
      </c>
      <c r="F115" t="s">
        <v>65</v>
      </c>
      <c r="G115" s="1">
        <v>42328</v>
      </c>
      <c r="H115">
        <v>282475936</v>
      </c>
      <c r="I115" s="1">
        <v>42336</v>
      </c>
      <c r="J115" s="4">
        <v>9762</v>
      </c>
      <c r="K115" s="2">
        <v>9.33</v>
      </c>
      <c r="L115" s="2">
        <v>6.92</v>
      </c>
      <c r="M115" s="2">
        <v>91079.46</v>
      </c>
      <c r="N115" s="2">
        <v>67553.039999999994</v>
      </c>
      <c r="O115" s="2">
        <v>23526.42</v>
      </c>
      <c r="P115">
        <v>2015</v>
      </c>
      <c r="Q115">
        <v>11</v>
      </c>
    </row>
    <row r="116" spans="1:17" x14ac:dyDescent="0.3">
      <c r="A116" t="s">
        <v>35</v>
      </c>
      <c r="B116" t="s">
        <v>73</v>
      </c>
      <c r="C116" t="s">
        <v>37</v>
      </c>
      <c r="D116" t="s">
        <v>766</v>
      </c>
      <c r="E116" t="s">
        <v>21</v>
      </c>
      <c r="F116" t="s">
        <v>39</v>
      </c>
      <c r="G116" s="1">
        <v>41335</v>
      </c>
      <c r="H116">
        <v>695557582</v>
      </c>
      <c r="I116" s="1">
        <v>41367</v>
      </c>
      <c r="J116" s="4">
        <v>9800</v>
      </c>
      <c r="K116" s="2">
        <v>9.33</v>
      </c>
      <c r="L116" s="2">
        <v>6.92</v>
      </c>
      <c r="M116" s="2">
        <v>91434</v>
      </c>
      <c r="N116" s="2">
        <v>67816</v>
      </c>
      <c r="O116" s="2">
        <v>23618</v>
      </c>
      <c r="P116">
        <v>2013</v>
      </c>
      <c r="Q116">
        <v>3</v>
      </c>
    </row>
    <row r="117" spans="1:17" x14ac:dyDescent="0.3">
      <c r="A117" t="s">
        <v>35</v>
      </c>
      <c r="B117" t="s">
        <v>36</v>
      </c>
      <c r="C117" t="s">
        <v>37</v>
      </c>
      <c r="D117" t="s">
        <v>38</v>
      </c>
      <c r="E117" t="s">
        <v>21</v>
      </c>
      <c r="F117" t="s">
        <v>39</v>
      </c>
      <c r="G117" s="1">
        <v>40771</v>
      </c>
      <c r="H117">
        <v>645713555</v>
      </c>
      <c r="I117" s="1">
        <v>40786</v>
      </c>
      <c r="J117" s="4">
        <v>9845</v>
      </c>
      <c r="K117" s="2">
        <v>9.33</v>
      </c>
      <c r="L117" s="2">
        <v>6.92</v>
      </c>
      <c r="M117" s="2">
        <v>91853.85</v>
      </c>
      <c r="N117" s="2">
        <v>68127.399999999994</v>
      </c>
      <c r="O117" s="2">
        <v>23726.45</v>
      </c>
      <c r="P117">
        <v>2011</v>
      </c>
      <c r="Q117">
        <v>8</v>
      </c>
    </row>
    <row r="118" spans="1:17" x14ac:dyDescent="0.3">
      <c r="A118" t="s">
        <v>35</v>
      </c>
      <c r="B118" t="s">
        <v>276</v>
      </c>
      <c r="C118" t="s">
        <v>37</v>
      </c>
      <c r="D118" t="s">
        <v>1166</v>
      </c>
      <c r="E118" t="s">
        <v>21</v>
      </c>
      <c r="F118" t="s">
        <v>30</v>
      </c>
      <c r="G118" s="1">
        <v>40385</v>
      </c>
      <c r="H118">
        <v>314004981</v>
      </c>
      <c r="I118" s="1">
        <v>40399</v>
      </c>
      <c r="J118" s="4">
        <v>9907</v>
      </c>
      <c r="K118" s="2">
        <v>9.33</v>
      </c>
      <c r="L118" s="2">
        <v>6.92</v>
      </c>
      <c r="M118" s="2">
        <v>92432.31</v>
      </c>
      <c r="N118" s="2">
        <v>68556.44</v>
      </c>
      <c r="O118" s="2">
        <v>23875.87</v>
      </c>
      <c r="P118">
        <v>2010</v>
      </c>
      <c r="Q118">
        <v>7</v>
      </c>
    </row>
    <row r="119" spans="1:17" x14ac:dyDescent="0.3">
      <c r="A119" t="s">
        <v>31</v>
      </c>
      <c r="B119" t="s">
        <v>643</v>
      </c>
      <c r="C119" t="s">
        <v>71</v>
      </c>
      <c r="D119" t="s">
        <v>729</v>
      </c>
      <c r="E119" t="s">
        <v>27</v>
      </c>
      <c r="F119" t="s">
        <v>30</v>
      </c>
      <c r="G119" s="1">
        <v>40271</v>
      </c>
      <c r="H119">
        <v>393693625</v>
      </c>
      <c r="I119" s="1">
        <v>40277</v>
      </c>
      <c r="J119" s="4">
        <v>1547</v>
      </c>
      <c r="K119" s="2">
        <v>47.45</v>
      </c>
      <c r="L119" s="2">
        <v>31.79</v>
      </c>
      <c r="M119" s="2">
        <v>73405.149999999994</v>
      </c>
      <c r="N119" s="2">
        <v>49179.13</v>
      </c>
      <c r="O119" s="2">
        <v>24226.02</v>
      </c>
      <c r="P119">
        <v>2010</v>
      </c>
      <c r="Q119">
        <v>4</v>
      </c>
    </row>
    <row r="120" spans="1:17" x14ac:dyDescent="0.3">
      <c r="A120" t="s">
        <v>40</v>
      </c>
      <c r="B120" t="s">
        <v>306</v>
      </c>
      <c r="C120" t="s">
        <v>91</v>
      </c>
      <c r="D120" t="s">
        <v>307</v>
      </c>
      <c r="E120" t="s">
        <v>21</v>
      </c>
      <c r="F120" t="s">
        <v>65</v>
      </c>
      <c r="G120" s="1">
        <v>41989</v>
      </c>
      <c r="H120">
        <v>971916091</v>
      </c>
      <c r="I120" s="1">
        <v>42023</v>
      </c>
      <c r="J120" s="4">
        <v>424</v>
      </c>
      <c r="K120" s="2">
        <v>421.89</v>
      </c>
      <c r="L120" s="2">
        <v>364.69</v>
      </c>
      <c r="M120" s="2">
        <v>178881.36</v>
      </c>
      <c r="N120" s="2">
        <v>154628.56</v>
      </c>
      <c r="O120" s="2">
        <v>24252.799999999999</v>
      </c>
      <c r="P120">
        <v>2014</v>
      </c>
      <c r="Q120">
        <v>12</v>
      </c>
    </row>
    <row r="121" spans="1:17" x14ac:dyDescent="0.3">
      <c r="A121" t="s">
        <v>40</v>
      </c>
      <c r="B121" t="s">
        <v>196</v>
      </c>
      <c r="C121" t="s">
        <v>71</v>
      </c>
      <c r="D121" t="s">
        <v>749</v>
      </c>
      <c r="E121" t="s">
        <v>27</v>
      </c>
      <c r="F121" t="s">
        <v>39</v>
      </c>
      <c r="G121" s="1">
        <v>40651</v>
      </c>
      <c r="H121">
        <v>296438443</v>
      </c>
      <c r="I121" s="1">
        <v>40652</v>
      </c>
      <c r="J121" s="4">
        <v>1578</v>
      </c>
      <c r="K121" s="2">
        <v>47.45</v>
      </c>
      <c r="L121" s="2">
        <v>31.79</v>
      </c>
      <c r="M121" s="2">
        <v>74876.100000000006</v>
      </c>
      <c r="N121" s="2">
        <v>50164.62</v>
      </c>
      <c r="O121" s="2">
        <v>24711.48</v>
      </c>
      <c r="P121">
        <v>2011</v>
      </c>
      <c r="Q121">
        <v>4</v>
      </c>
    </row>
    <row r="122" spans="1:17" x14ac:dyDescent="0.3">
      <c r="A122" t="s">
        <v>40</v>
      </c>
      <c r="B122" t="s">
        <v>820</v>
      </c>
      <c r="C122" t="s">
        <v>56</v>
      </c>
      <c r="D122" t="s">
        <v>850</v>
      </c>
      <c r="E122" t="s">
        <v>27</v>
      </c>
      <c r="F122" t="s">
        <v>22</v>
      </c>
      <c r="G122" s="1">
        <v>40338</v>
      </c>
      <c r="H122">
        <v>363276517</v>
      </c>
      <c r="I122" s="1">
        <v>40368</v>
      </c>
      <c r="J122" s="4">
        <v>449</v>
      </c>
      <c r="K122" s="2">
        <v>152.58000000000001</v>
      </c>
      <c r="L122" s="2">
        <v>97.44</v>
      </c>
      <c r="M122" s="2">
        <v>68508.42</v>
      </c>
      <c r="N122" s="2">
        <v>43750.559999999998</v>
      </c>
      <c r="O122" s="2">
        <v>24757.86</v>
      </c>
      <c r="P122">
        <v>2010</v>
      </c>
      <c r="Q122">
        <v>6</v>
      </c>
    </row>
    <row r="123" spans="1:17" x14ac:dyDescent="0.3">
      <c r="A123" t="s">
        <v>17</v>
      </c>
      <c r="B123" t="s">
        <v>95</v>
      </c>
      <c r="C123" t="s">
        <v>33</v>
      </c>
      <c r="D123" t="s">
        <v>1164</v>
      </c>
      <c r="E123" t="s">
        <v>27</v>
      </c>
      <c r="F123" t="s">
        <v>39</v>
      </c>
      <c r="G123" s="1">
        <v>41184</v>
      </c>
      <c r="H123">
        <v>795315158</v>
      </c>
      <c r="I123" s="1">
        <v>41208</v>
      </c>
      <c r="J123" s="4">
        <v>284</v>
      </c>
      <c r="K123" s="2">
        <v>205.7</v>
      </c>
      <c r="L123" s="2">
        <v>117.11</v>
      </c>
      <c r="M123" s="2">
        <v>58418.8</v>
      </c>
      <c r="N123" s="2">
        <v>33259.24</v>
      </c>
      <c r="O123" s="2">
        <v>25159.56</v>
      </c>
      <c r="P123">
        <v>2012</v>
      </c>
      <c r="Q123">
        <v>10</v>
      </c>
    </row>
    <row r="124" spans="1:17" x14ac:dyDescent="0.3">
      <c r="A124" t="s">
        <v>31</v>
      </c>
      <c r="B124" t="s">
        <v>634</v>
      </c>
      <c r="C124" t="s">
        <v>28</v>
      </c>
      <c r="D124" t="s">
        <v>1096</v>
      </c>
      <c r="E124" t="s">
        <v>21</v>
      </c>
      <c r="F124" t="s">
        <v>30</v>
      </c>
      <c r="G124" s="1">
        <v>40910</v>
      </c>
      <c r="H124">
        <v>556738889</v>
      </c>
      <c r="I124" s="1">
        <v>40933</v>
      </c>
      <c r="J124" s="4">
        <v>264</v>
      </c>
      <c r="K124" s="2">
        <v>255.28</v>
      </c>
      <c r="L124" s="2">
        <v>159.41999999999999</v>
      </c>
      <c r="M124" s="2">
        <v>67393.919999999998</v>
      </c>
      <c r="N124" s="2">
        <v>42086.879999999997</v>
      </c>
      <c r="O124" s="2">
        <v>25307.040000000001</v>
      </c>
      <c r="P124">
        <v>2012</v>
      </c>
      <c r="Q124">
        <v>1</v>
      </c>
    </row>
    <row r="125" spans="1:17" x14ac:dyDescent="0.3">
      <c r="A125" t="s">
        <v>40</v>
      </c>
      <c r="B125" t="s">
        <v>67</v>
      </c>
      <c r="C125" t="s">
        <v>28</v>
      </c>
      <c r="D125" t="s">
        <v>296</v>
      </c>
      <c r="E125" t="s">
        <v>21</v>
      </c>
      <c r="F125" t="s">
        <v>30</v>
      </c>
      <c r="G125" s="1">
        <v>40544</v>
      </c>
      <c r="H125">
        <v>462085664</v>
      </c>
      <c r="I125" s="1">
        <v>40558</v>
      </c>
      <c r="J125" s="4">
        <v>271</v>
      </c>
      <c r="K125" s="2">
        <v>255.28</v>
      </c>
      <c r="L125" s="2">
        <v>159.41999999999999</v>
      </c>
      <c r="M125" s="2">
        <v>69180.88</v>
      </c>
      <c r="N125" s="2">
        <v>43202.82</v>
      </c>
      <c r="O125" s="2">
        <v>25978.06</v>
      </c>
      <c r="P125">
        <v>2011</v>
      </c>
      <c r="Q125">
        <v>1</v>
      </c>
    </row>
    <row r="126" spans="1:17" x14ac:dyDescent="0.3">
      <c r="A126" t="s">
        <v>17</v>
      </c>
      <c r="B126" t="s">
        <v>667</v>
      </c>
      <c r="C126" t="s">
        <v>56</v>
      </c>
      <c r="D126" t="s">
        <v>1006</v>
      </c>
      <c r="E126" t="s">
        <v>21</v>
      </c>
      <c r="F126" t="s">
        <v>65</v>
      </c>
      <c r="G126" s="1">
        <v>40378</v>
      </c>
      <c r="H126">
        <v>770714795</v>
      </c>
      <c r="I126" s="1">
        <v>40416</v>
      </c>
      <c r="J126" s="4">
        <v>490</v>
      </c>
      <c r="K126" s="2">
        <v>152.58000000000001</v>
      </c>
      <c r="L126" s="2">
        <v>97.44</v>
      </c>
      <c r="M126" s="2">
        <v>74764.2</v>
      </c>
      <c r="N126" s="2">
        <v>47745.599999999999</v>
      </c>
      <c r="O126" s="2">
        <v>27018.6</v>
      </c>
      <c r="P126">
        <v>2010</v>
      </c>
      <c r="Q126">
        <v>7</v>
      </c>
    </row>
    <row r="127" spans="1:17" x14ac:dyDescent="0.3">
      <c r="A127" t="s">
        <v>40</v>
      </c>
      <c r="B127" t="s">
        <v>322</v>
      </c>
      <c r="C127" t="s">
        <v>28</v>
      </c>
      <c r="D127" t="s">
        <v>1223</v>
      </c>
      <c r="E127" t="s">
        <v>21</v>
      </c>
      <c r="F127" t="s">
        <v>39</v>
      </c>
      <c r="G127" s="1">
        <v>40756</v>
      </c>
      <c r="H127">
        <v>590768182</v>
      </c>
      <c r="I127" s="1">
        <v>40793</v>
      </c>
      <c r="J127" s="4">
        <v>288</v>
      </c>
      <c r="K127" s="2">
        <v>255.28</v>
      </c>
      <c r="L127" s="2">
        <v>159.41999999999999</v>
      </c>
      <c r="M127" s="2">
        <v>73520.639999999999</v>
      </c>
      <c r="N127" s="2">
        <v>45912.959999999999</v>
      </c>
      <c r="O127" s="2">
        <v>27607.68</v>
      </c>
      <c r="P127">
        <v>2011</v>
      </c>
      <c r="Q127">
        <v>8</v>
      </c>
    </row>
    <row r="128" spans="1:17" x14ac:dyDescent="0.3">
      <c r="A128" t="s">
        <v>17</v>
      </c>
      <c r="B128" t="s">
        <v>125</v>
      </c>
      <c r="C128" t="s">
        <v>82</v>
      </c>
      <c r="D128" t="s">
        <v>536</v>
      </c>
      <c r="E128" t="s">
        <v>27</v>
      </c>
      <c r="F128" t="s">
        <v>65</v>
      </c>
      <c r="G128" s="1">
        <v>41042</v>
      </c>
      <c r="H128">
        <v>290455615</v>
      </c>
      <c r="I128" s="1">
        <v>41057</v>
      </c>
      <c r="J128" s="4">
        <v>1126</v>
      </c>
      <c r="K128" s="2">
        <v>81.73</v>
      </c>
      <c r="L128" s="2">
        <v>56.67</v>
      </c>
      <c r="M128" s="2">
        <v>92027.98</v>
      </c>
      <c r="N128" s="2">
        <v>63810.42</v>
      </c>
      <c r="O128" s="2">
        <v>28217.56</v>
      </c>
      <c r="P128">
        <v>2012</v>
      </c>
      <c r="Q128">
        <v>5</v>
      </c>
    </row>
    <row r="129" spans="1:17" x14ac:dyDescent="0.3">
      <c r="A129" t="s">
        <v>23</v>
      </c>
      <c r="B129" t="s">
        <v>182</v>
      </c>
      <c r="C129" t="s">
        <v>71</v>
      </c>
      <c r="D129" t="s">
        <v>531</v>
      </c>
      <c r="E129" t="s">
        <v>27</v>
      </c>
      <c r="F129" t="s">
        <v>65</v>
      </c>
      <c r="G129" s="1">
        <v>41468</v>
      </c>
      <c r="H129">
        <v>799003732</v>
      </c>
      <c r="I129" s="1">
        <v>41469</v>
      </c>
      <c r="J129" s="4">
        <v>1815</v>
      </c>
      <c r="K129" s="2">
        <v>47.45</v>
      </c>
      <c r="L129" s="2">
        <v>31.79</v>
      </c>
      <c r="M129" s="2">
        <v>86121.75</v>
      </c>
      <c r="N129" s="2">
        <v>57698.85</v>
      </c>
      <c r="O129" s="2">
        <v>28422.9</v>
      </c>
      <c r="P129">
        <v>2013</v>
      </c>
      <c r="Q129">
        <v>7</v>
      </c>
    </row>
    <row r="130" spans="1:17" x14ac:dyDescent="0.3">
      <c r="A130" t="s">
        <v>48</v>
      </c>
      <c r="B130" t="s">
        <v>261</v>
      </c>
      <c r="C130" t="s">
        <v>59</v>
      </c>
      <c r="D130" t="s">
        <v>646</v>
      </c>
      <c r="E130" t="s">
        <v>27</v>
      </c>
      <c r="F130" t="s">
        <v>39</v>
      </c>
      <c r="G130" s="1">
        <v>41680</v>
      </c>
      <c r="H130">
        <v>539065062</v>
      </c>
      <c r="I130" s="1">
        <v>41708</v>
      </c>
      <c r="J130" s="4">
        <v>186</v>
      </c>
      <c r="K130" s="2">
        <v>668.27</v>
      </c>
      <c r="L130" s="2">
        <v>502.54</v>
      </c>
      <c r="M130" s="2">
        <v>124298.22</v>
      </c>
      <c r="N130" s="2">
        <v>93472.44</v>
      </c>
      <c r="O130" s="2">
        <v>30825.78</v>
      </c>
      <c r="P130">
        <v>2014</v>
      </c>
      <c r="Q130">
        <v>2</v>
      </c>
    </row>
    <row r="131" spans="1:17" x14ac:dyDescent="0.3">
      <c r="A131" t="s">
        <v>17</v>
      </c>
      <c r="B131" t="s">
        <v>308</v>
      </c>
      <c r="C131" t="s">
        <v>71</v>
      </c>
      <c r="D131" t="s">
        <v>1204</v>
      </c>
      <c r="E131" t="s">
        <v>21</v>
      </c>
      <c r="F131" t="s">
        <v>22</v>
      </c>
      <c r="G131" s="1">
        <v>42794</v>
      </c>
      <c r="H131">
        <v>886628711</v>
      </c>
      <c r="I131" s="1">
        <v>42825</v>
      </c>
      <c r="J131" s="4">
        <v>1993</v>
      </c>
      <c r="K131" s="2">
        <v>47.45</v>
      </c>
      <c r="L131" s="2">
        <v>31.79</v>
      </c>
      <c r="M131" s="2">
        <v>94567.85</v>
      </c>
      <c r="N131" s="2">
        <v>63357.47</v>
      </c>
      <c r="O131" s="2">
        <v>31210.38</v>
      </c>
      <c r="P131">
        <v>2017</v>
      </c>
      <c r="Q131">
        <v>2</v>
      </c>
    </row>
    <row r="132" spans="1:17" x14ac:dyDescent="0.3">
      <c r="A132" t="s">
        <v>40</v>
      </c>
      <c r="B132" t="s">
        <v>283</v>
      </c>
      <c r="C132" t="s">
        <v>71</v>
      </c>
      <c r="D132" t="s">
        <v>1060</v>
      </c>
      <c r="E132" t="s">
        <v>21</v>
      </c>
      <c r="F132" t="s">
        <v>39</v>
      </c>
      <c r="G132" s="1">
        <v>42427</v>
      </c>
      <c r="H132">
        <v>791975486</v>
      </c>
      <c r="I132" s="1">
        <v>42449</v>
      </c>
      <c r="J132" s="4">
        <v>2001</v>
      </c>
      <c r="K132" s="2">
        <v>47.45</v>
      </c>
      <c r="L132" s="2">
        <v>31.79</v>
      </c>
      <c r="M132" s="2">
        <v>94947.45</v>
      </c>
      <c r="N132" s="2">
        <v>63611.79</v>
      </c>
      <c r="O132" s="2">
        <v>31335.66</v>
      </c>
      <c r="P132">
        <v>2016</v>
      </c>
      <c r="Q132">
        <v>2</v>
      </c>
    </row>
    <row r="133" spans="1:17" x14ac:dyDescent="0.3">
      <c r="A133" t="s">
        <v>17</v>
      </c>
      <c r="B133" t="s">
        <v>180</v>
      </c>
      <c r="C133" t="s">
        <v>82</v>
      </c>
      <c r="D133" t="s">
        <v>461</v>
      </c>
      <c r="E133" t="s">
        <v>21</v>
      </c>
      <c r="F133" t="s">
        <v>39</v>
      </c>
      <c r="G133" s="1">
        <v>40483</v>
      </c>
      <c r="H133">
        <v>888248336</v>
      </c>
      <c r="I133" s="1">
        <v>40489</v>
      </c>
      <c r="J133" s="4">
        <v>1276</v>
      </c>
      <c r="K133" s="2">
        <v>81.73</v>
      </c>
      <c r="L133" s="2">
        <v>56.67</v>
      </c>
      <c r="M133" s="2">
        <v>104287.48</v>
      </c>
      <c r="N133" s="2">
        <v>72310.92</v>
      </c>
      <c r="O133" s="2">
        <v>31976.560000000001</v>
      </c>
      <c r="P133">
        <v>2010</v>
      </c>
      <c r="Q133">
        <v>11</v>
      </c>
    </row>
    <row r="134" spans="1:17" x14ac:dyDescent="0.3">
      <c r="A134" t="s">
        <v>35</v>
      </c>
      <c r="B134" t="s">
        <v>131</v>
      </c>
      <c r="C134" t="s">
        <v>71</v>
      </c>
      <c r="D134" t="s">
        <v>1205</v>
      </c>
      <c r="E134" t="s">
        <v>27</v>
      </c>
      <c r="F134" t="s">
        <v>30</v>
      </c>
      <c r="G134" s="1">
        <v>40885</v>
      </c>
      <c r="H134">
        <v>312559163</v>
      </c>
      <c r="I134" s="1">
        <v>40893</v>
      </c>
      <c r="J134" s="4">
        <v>2057</v>
      </c>
      <c r="K134" s="2">
        <v>47.45</v>
      </c>
      <c r="L134" s="2">
        <v>31.79</v>
      </c>
      <c r="M134" s="2">
        <v>97604.65</v>
      </c>
      <c r="N134" s="2">
        <v>65392.03</v>
      </c>
      <c r="O134" s="2">
        <v>32212.62</v>
      </c>
      <c r="P134">
        <v>2011</v>
      </c>
      <c r="Q134">
        <v>12</v>
      </c>
    </row>
    <row r="135" spans="1:17" x14ac:dyDescent="0.3">
      <c r="A135" t="s">
        <v>48</v>
      </c>
      <c r="B135" t="s">
        <v>705</v>
      </c>
      <c r="C135" t="s">
        <v>56</v>
      </c>
      <c r="D135" t="s">
        <v>706</v>
      </c>
      <c r="E135" t="s">
        <v>27</v>
      </c>
      <c r="F135" t="s">
        <v>30</v>
      </c>
      <c r="G135" s="1">
        <v>41538</v>
      </c>
      <c r="H135">
        <v>599622905</v>
      </c>
      <c r="I135" s="1">
        <v>41569</v>
      </c>
      <c r="J135" s="4">
        <v>597</v>
      </c>
      <c r="K135" s="2">
        <v>152.58000000000001</v>
      </c>
      <c r="L135" s="2">
        <v>97.44</v>
      </c>
      <c r="M135" s="2">
        <v>91090.26</v>
      </c>
      <c r="N135" s="2">
        <v>58171.68</v>
      </c>
      <c r="O135" s="2">
        <v>32918.58</v>
      </c>
      <c r="P135">
        <v>2013</v>
      </c>
      <c r="Q135">
        <v>9</v>
      </c>
    </row>
    <row r="136" spans="1:17" x14ac:dyDescent="0.3">
      <c r="A136" t="s">
        <v>17</v>
      </c>
      <c r="B136" t="s">
        <v>125</v>
      </c>
      <c r="C136" t="s">
        <v>71</v>
      </c>
      <c r="D136" t="s">
        <v>357</v>
      </c>
      <c r="E136" t="s">
        <v>21</v>
      </c>
      <c r="F136" t="s">
        <v>30</v>
      </c>
      <c r="G136" s="1">
        <v>40892</v>
      </c>
      <c r="H136">
        <v>608414113</v>
      </c>
      <c r="I136" s="1">
        <v>40900</v>
      </c>
      <c r="J136" s="4">
        <v>2111</v>
      </c>
      <c r="K136" s="2">
        <v>47.45</v>
      </c>
      <c r="L136" s="2">
        <v>31.79</v>
      </c>
      <c r="M136" s="2">
        <v>100166.95</v>
      </c>
      <c r="N136" s="2">
        <v>67108.69</v>
      </c>
      <c r="O136" s="2">
        <v>33058.26</v>
      </c>
      <c r="P136">
        <v>2011</v>
      </c>
      <c r="Q136">
        <v>12</v>
      </c>
    </row>
    <row r="137" spans="1:17" x14ac:dyDescent="0.3">
      <c r="A137" t="s">
        <v>17</v>
      </c>
      <c r="B137" t="s">
        <v>667</v>
      </c>
      <c r="C137" t="s">
        <v>82</v>
      </c>
      <c r="D137" t="s">
        <v>951</v>
      </c>
      <c r="E137" t="s">
        <v>21</v>
      </c>
      <c r="F137" t="s">
        <v>30</v>
      </c>
      <c r="G137" s="1">
        <v>41766</v>
      </c>
      <c r="H137">
        <v>219762027</v>
      </c>
      <c r="I137" s="1">
        <v>41787</v>
      </c>
      <c r="J137" s="4">
        <v>1322</v>
      </c>
      <c r="K137" s="2">
        <v>81.73</v>
      </c>
      <c r="L137" s="2">
        <v>56.67</v>
      </c>
      <c r="M137" s="2">
        <v>108047.06</v>
      </c>
      <c r="N137" s="2">
        <v>74917.740000000005</v>
      </c>
      <c r="O137" s="2">
        <v>33129.32</v>
      </c>
      <c r="P137">
        <v>2014</v>
      </c>
      <c r="Q137">
        <v>5</v>
      </c>
    </row>
    <row r="138" spans="1:17" x14ac:dyDescent="0.3">
      <c r="A138" t="s">
        <v>40</v>
      </c>
      <c r="B138" t="s">
        <v>67</v>
      </c>
      <c r="C138" t="s">
        <v>71</v>
      </c>
      <c r="D138" t="s">
        <v>769</v>
      </c>
      <c r="E138" t="s">
        <v>27</v>
      </c>
      <c r="F138" t="s">
        <v>65</v>
      </c>
      <c r="G138" s="1">
        <v>40844</v>
      </c>
      <c r="H138">
        <v>373048341</v>
      </c>
      <c r="I138" s="1">
        <v>40889</v>
      </c>
      <c r="J138" s="4">
        <v>2149</v>
      </c>
      <c r="K138" s="2">
        <v>47.45</v>
      </c>
      <c r="L138" s="2">
        <v>31.79</v>
      </c>
      <c r="M138" s="2">
        <v>101970.05</v>
      </c>
      <c r="N138" s="2">
        <v>68316.710000000006</v>
      </c>
      <c r="O138" s="2">
        <v>33653.339999999997</v>
      </c>
      <c r="P138">
        <v>2011</v>
      </c>
      <c r="Q138">
        <v>10</v>
      </c>
    </row>
    <row r="139" spans="1:17" x14ac:dyDescent="0.3">
      <c r="A139" t="s">
        <v>35</v>
      </c>
      <c r="B139" t="s">
        <v>300</v>
      </c>
      <c r="C139" t="s">
        <v>71</v>
      </c>
      <c r="D139" t="s">
        <v>452</v>
      </c>
      <c r="E139" t="s">
        <v>27</v>
      </c>
      <c r="F139" t="s">
        <v>65</v>
      </c>
      <c r="G139" s="1">
        <v>41085</v>
      </c>
      <c r="H139">
        <v>732568633</v>
      </c>
      <c r="I139" s="1">
        <v>41095</v>
      </c>
      <c r="J139" s="4">
        <v>2193</v>
      </c>
      <c r="K139" s="2">
        <v>47.45</v>
      </c>
      <c r="L139" s="2">
        <v>31.79</v>
      </c>
      <c r="M139" s="2">
        <v>104057.85</v>
      </c>
      <c r="N139" s="2">
        <v>69715.47</v>
      </c>
      <c r="O139" s="2">
        <v>34342.379999999997</v>
      </c>
      <c r="P139">
        <v>2012</v>
      </c>
      <c r="Q139">
        <v>6</v>
      </c>
    </row>
    <row r="140" spans="1:17" x14ac:dyDescent="0.3">
      <c r="A140" t="s">
        <v>35</v>
      </c>
      <c r="B140" t="s">
        <v>303</v>
      </c>
      <c r="C140" t="s">
        <v>56</v>
      </c>
      <c r="D140" t="s">
        <v>304</v>
      </c>
      <c r="E140" t="s">
        <v>27</v>
      </c>
      <c r="F140" t="s">
        <v>30</v>
      </c>
      <c r="G140" s="1">
        <v>41471</v>
      </c>
      <c r="H140">
        <v>376456248</v>
      </c>
      <c r="I140" s="1">
        <v>41487</v>
      </c>
      <c r="J140" s="4">
        <v>624</v>
      </c>
      <c r="K140" s="2">
        <v>152.58000000000001</v>
      </c>
      <c r="L140" s="2">
        <v>97.44</v>
      </c>
      <c r="M140" s="2">
        <v>95209.919999999998</v>
      </c>
      <c r="N140" s="2">
        <v>60802.559999999998</v>
      </c>
      <c r="O140" s="2">
        <v>34407.360000000001</v>
      </c>
      <c r="P140">
        <v>2013</v>
      </c>
      <c r="Q140">
        <v>7</v>
      </c>
    </row>
    <row r="141" spans="1:17" x14ac:dyDescent="0.3">
      <c r="A141" t="s">
        <v>23</v>
      </c>
      <c r="B141" t="s">
        <v>24</v>
      </c>
      <c r="C141" t="s">
        <v>71</v>
      </c>
      <c r="D141" t="s">
        <v>648</v>
      </c>
      <c r="E141" t="s">
        <v>27</v>
      </c>
      <c r="F141" t="s">
        <v>30</v>
      </c>
      <c r="G141" s="1">
        <v>42476</v>
      </c>
      <c r="H141">
        <v>694687259</v>
      </c>
      <c r="I141" s="1">
        <v>42523</v>
      </c>
      <c r="J141" s="4">
        <v>2252</v>
      </c>
      <c r="K141" s="2">
        <v>47.45</v>
      </c>
      <c r="L141" s="2">
        <v>31.79</v>
      </c>
      <c r="M141" s="2">
        <v>106857.4</v>
      </c>
      <c r="N141" s="2">
        <v>71591.08</v>
      </c>
      <c r="O141" s="2">
        <v>35266.32</v>
      </c>
      <c r="P141">
        <v>2016</v>
      </c>
      <c r="Q141">
        <v>4</v>
      </c>
    </row>
    <row r="142" spans="1:17" x14ac:dyDescent="0.3">
      <c r="A142" t="s">
        <v>17</v>
      </c>
      <c r="B142" t="s">
        <v>116</v>
      </c>
      <c r="C142" t="s">
        <v>28</v>
      </c>
      <c r="D142" t="s">
        <v>735</v>
      </c>
      <c r="E142" t="s">
        <v>27</v>
      </c>
      <c r="F142" t="s">
        <v>22</v>
      </c>
      <c r="G142" s="1">
        <v>41755</v>
      </c>
      <c r="H142">
        <v>224287021</v>
      </c>
      <c r="I142" s="1">
        <v>41776</v>
      </c>
      <c r="J142" s="4">
        <v>368</v>
      </c>
      <c r="K142" s="2">
        <v>255.28</v>
      </c>
      <c r="L142" s="2">
        <v>159.41999999999999</v>
      </c>
      <c r="M142" s="2">
        <v>93943.039999999994</v>
      </c>
      <c r="N142" s="2">
        <v>58666.559999999998</v>
      </c>
      <c r="O142" s="2">
        <v>35276.480000000003</v>
      </c>
      <c r="P142">
        <v>2014</v>
      </c>
      <c r="Q142">
        <v>4</v>
      </c>
    </row>
    <row r="143" spans="1:17" x14ac:dyDescent="0.3">
      <c r="A143" t="s">
        <v>17</v>
      </c>
      <c r="B143" t="s">
        <v>116</v>
      </c>
      <c r="C143" t="s">
        <v>25</v>
      </c>
      <c r="D143" t="s">
        <v>1061</v>
      </c>
      <c r="E143" t="s">
        <v>21</v>
      </c>
      <c r="F143" t="s">
        <v>22</v>
      </c>
      <c r="G143" s="1">
        <v>41875</v>
      </c>
      <c r="H143">
        <v>496656548</v>
      </c>
      <c r="I143" s="1">
        <v>41911</v>
      </c>
      <c r="J143" s="4">
        <v>564</v>
      </c>
      <c r="K143" s="2">
        <v>154.06</v>
      </c>
      <c r="L143" s="2">
        <v>90.93</v>
      </c>
      <c r="M143" s="2">
        <v>86889.84</v>
      </c>
      <c r="N143" s="2">
        <v>51284.52</v>
      </c>
      <c r="O143" s="2">
        <v>35605.32</v>
      </c>
      <c r="P143">
        <v>2014</v>
      </c>
      <c r="Q143">
        <v>8</v>
      </c>
    </row>
    <row r="144" spans="1:17" x14ac:dyDescent="0.3">
      <c r="A144" t="s">
        <v>31</v>
      </c>
      <c r="B144" t="s">
        <v>229</v>
      </c>
      <c r="C144" t="s">
        <v>19</v>
      </c>
      <c r="D144" t="s">
        <v>230</v>
      </c>
      <c r="E144" t="s">
        <v>21</v>
      </c>
      <c r="F144" t="s">
        <v>65</v>
      </c>
      <c r="G144" s="1">
        <v>40808</v>
      </c>
      <c r="H144">
        <v>773315894</v>
      </c>
      <c r="I144" s="1">
        <v>40851</v>
      </c>
      <c r="J144" s="4">
        <v>213</v>
      </c>
      <c r="K144" s="2">
        <v>437.2</v>
      </c>
      <c r="L144" s="2">
        <v>263.33</v>
      </c>
      <c r="M144" s="2">
        <v>93123.6</v>
      </c>
      <c r="N144" s="2">
        <v>56089.29</v>
      </c>
      <c r="O144" s="2">
        <v>37034.31</v>
      </c>
      <c r="P144">
        <v>2011</v>
      </c>
      <c r="Q144">
        <v>9</v>
      </c>
    </row>
    <row r="145" spans="1:17" x14ac:dyDescent="0.3">
      <c r="A145" t="s">
        <v>17</v>
      </c>
      <c r="B145" t="s">
        <v>95</v>
      </c>
      <c r="C145" t="s">
        <v>71</v>
      </c>
      <c r="D145" t="s">
        <v>96</v>
      </c>
      <c r="E145" t="s">
        <v>21</v>
      </c>
      <c r="F145" t="s">
        <v>30</v>
      </c>
      <c r="G145" s="1">
        <v>42887</v>
      </c>
      <c r="H145">
        <v>944415509</v>
      </c>
      <c r="I145" s="1">
        <v>42909</v>
      </c>
      <c r="J145" s="4">
        <v>2391</v>
      </c>
      <c r="K145" s="2">
        <v>47.45</v>
      </c>
      <c r="L145" s="2">
        <v>31.79</v>
      </c>
      <c r="M145" s="2">
        <v>113452.95</v>
      </c>
      <c r="N145" s="2">
        <v>76009.89</v>
      </c>
      <c r="O145" s="2">
        <v>37443.06</v>
      </c>
      <c r="P145">
        <v>2017</v>
      </c>
      <c r="Q145">
        <v>6</v>
      </c>
    </row>
    <row r="146" spans="1:17" x14ac:dyDescent="0.3">
      <c r="A146" t="s">
        <v>31</v>
      </c>
      <c r="B146" t="s">
        <v>84</v>
      </c>
      <c r="C146" t="s">
        <v>46</v>
      </c>
      <c r="D146" t="s">
        <v>85</v>
      </c>
      <c r="E146" t="s">
        <v>27</v>
      </c>
      <c r="F146" t="s">
        <v>65</v>
      </c>
      <c r="G146" s="1">
        <v>42350</v>
      </c>
      <c r="H146">
        <v>770478332</v>
      </c>
      <c r="I146" s="1">
        <v>42393</v>
      </c>
      <c r="J146" s="4">
        <v>515</v>
      </c>
      <c r="K146" s="2">
        <v>109.28</v>
      </c>
      <c r="L146" s="2">
        <v>35.840000000000003</v>
      </c>
      <c r="M146" s="2">
        <v>56279.199999999997</v>
      </c>
      <c r="N146" s="2">
        <v>18457.599999999999</v>
      </c>
      <c r="O146" s="2">
        <v>37821.599999999999</v>
      </c>
      <c r="P146">
        <v>2015</v>
      </c>
      <c r="Q146">
        <v>12</v>
      </c>
    </row>
    <row r="147" spans="1:17" x14ac:dyDescent="0.3">
      <c r="A147" t="s">
        <v>17</v>
      </c>
      <c r="B147" t="s">
        <v>308</v>
      </c>
      <c r="C147" t="s">
        <v>28</v>
      </c>
      <c r="D147" t="s">
        <v>1021</v>
      </c>
      <c r="E147" t="s">
        <v>27</v>
      </c>
      <c r="F147" t="s">
        <v>22</v>
      </c>
      <c r="G147" s="1">
        <v>40595</v>
      </c>
      <c r="H147">
        <v>195833718</v>
      </c>
      <c r="I147" s="1">
        <v>40640</v>
      </c>
      <c r="J147" s="4">
        <v>404</v>
      </c>
      <c r="K147" s="2">
        <v>255.28</v>
      </c>
      <c r="L147" s="2">
        <v>159.41999999999999</v>
      </c>
      <c r="M147" s="2">
        <v>103133.12</v>
      </c>
      <c r="N147" s="2">
        <v>64405.68</v>
      </c>
      <c r="O147" s="2">
        <v>38727.440000000002</v>
      </c>
      <c r="P147">
        <v>2011</v>
      </c>
      <c r="Q147">
        <v>2</v>
      </c>
    </row>
    <row r="148" spans="1:17" x14ac:dyDescent="0.3">
      <c r="A148" t="s">
        <v>35</v>
      </c>
      <c r="B148" t="s">
        <v>184</v>
      </c>
      <c r="C148" t="s">
        <v>68</v>
      </c>
      <c r="D148" t="s">
        <v>717</v>
      </c>
      <c r="E148" t="s">
        <v>21</v>
      </c>
      <c r="F148" t="s">
        <v>30</v>
      </c>
      <c r="G148" s="1">
        <v>41906</v>
      </c>
      <c r="H148">
        <v>459112060</v>
      </c>
      <c r="I148" s="1">
        <v>41924</v>
      </c>
      <c r="J148" s="4">
        <v>316</v>
      </c>
      <c r="K148" s="2">
        <v>651.21</v>
      </c>
      <c r="L148" s="2">
        <v>524.96</v>
      </c>
      <c r="M148" s="2">
        <v>205782.36</v>
      </c>
      <c r="N148" s="2">
        <v>165887.35999999999</v>
      </c>
      <c r="O148" s="2">
        <v>39895</v>
      </c>
      <c r="P148">
        <v>2014</v>
      </c>
      <c r="Q148">
        <v>9</v>
      </c>
    </row>
    <row r="149" spans="1:17" x14ac:dyDescent="0.3">
      <c r="A149" t="s">
        <v>35</v>
      </c>
      <c r="B149" t="s">
        <v>334</v>
      </c>
      <c r="C149" t="s">
        <v>82</v>
      </c>
      <c r="D149" t="s">
        <v>335</v>
      </c>
      <c r="E149" t="s">
        <v>21</v>
      </c>
      <c r="F149" t="s">
        <v>39</v>
      </c>
      <c r="G149" s="1">
        <v>40865</v>
      </c>
      <c r="H149">
        <v>823739278</v>
      </c>
      <c r="I149" s="1">
        <v>40906</v>
      </c>
      <c r="J149" s="4">
        <v>1612</v>
      </c>
      <c r="K149" s="2">
        <v>81.73</v>
      </c>
      <c r="L149" s="2">
        <v>56.67</v>
      </c>
      <c r="M149" s="2">
        <v>131748.76</v>
      </c>
      <c r="N149" s="2">
        <v>91352.04</v>
      </c>
      <c r="O149" s="2">
        <v>40396.720000000001</v>
      </c>
      <c r="P149">
        <v>2011</v>
      </c>
      <c r="Q149">
        <v>11</v>
      </c>
    </row>
    <row r="150" spans="1:17" x14ac:dyDescent="0.3">
      <c r="A150" t="s">
        <v>31</v>
      </c>
      <c r="B150" t="s">
        <v>446</v>
      </c>
      <c r="C150" t="s">
        <v>71</v>
      </c>
      <c r="D150" t="s">
        <v>1116</v>
      </c>
      <c r="E150" t="s">
        <v>27</v>
      </c>
      <c r="F150" t="s">
        <v>30</v>
      </c>
      <c r="G150" s="1">
        <v>41502</v>
      </c>
      <c r="H150">
        <v>829352176</v>
      </c>
      <c r="I150" s="1">
        <v>41512</v>
      </c>
      <c r="J150" s="4">
        <v>2594</v>
      </c>
      <c r="K150" s="2">
        <v>47.45</v>
      </c>
      <c r="L150" s="2">
        <v>31.79</v>
      </c>
      <c r="M150" s="2">
        <v>123085.3</v>
      </c>
      <c r="N150" s="2">
        <v>82463.259999999995</v>
      </c>
      <c r="O150" s="2">
        <v>40622.04</v>
      </c>
      <c r="P150">
        <v>2013</v>
      </c>
      <c r="Q150">
        <v>8</v>
      </c>
    </row>
    <row r="151" spans="1:17" x14ac:dyDescent="0.3">
      <c r="A151" t="s">
        <v>40</v>
      </c>
      <c r="B151" t="s">
        <v>283</v>
      </c>
      <c r="C151" t="s">
        <v>71</v>
      </c>
      <c r="D151" t="s">
        <v>994</v>
      </c>
      <c r="E151" t="s">
        <v>27</v>
      </c>
      <c r="F151" t="s">
        <v>39</v>
      </c>
      <c r="G151" s="1">
        <v>42112</v>
      </c>
      <c r="H151">
        <v>682489430</v>
      </c>
      <c r="I151" s="1">
        <v>42147</v>
      </c>
      <c r="J151" s="4">
        <v>2644</v>
      </c>
      <c r="K151" s="2">
        <v>47.45</v>
      </c>
      <c r="L151" s="2">
        <v>31.79</v>
      </c>
      <c r="M151" s="2">
        <v>125457.8</v>
      </c>
      <c r="N151" s="2">
        <v>84052.76</v>
      </c>
      <c r="O151" s="2">
        <v>41405.040000000001</v>
      </c>
      <c r="P151">
        <v>2015</v>
      </c>
      <c r="Q151">
        <v>4</v>
      </c>
    </row>
    <row r="152" spans="1:17" x14ac:dyDescent="0.3">
      <c r="A152" t="s">
        <v>48</v>
      </c>
      <c r="B152" t="s">
        <v>454</v>
      </c>
      <c r="C152" t="s">
        <v>46</v>
      </c>
      <c r="D152" t="s">
        <v>572</v>
      </c>
      <c r="E152" t="s">
        <v>21</v>
      </c>
      <c r="F152" t="s">
        <v>65</v>
      </c>
      <c r="G152" s="1">
        <v>40538</v>
      </c>
      <c r="H152">
        <v>716849601</v>
      </c>
      <c r="I152" s="1">
        <v>40543</v>
      </c>
      <c r="J152" s="4">
        <v>582</v>
      </c>
      <c r="K152" s="2">
        <v>109.28</v>
      </c>
      <c r="L152" s="2">
        <v>35.840000000000003</v>
      </c>
      <c r="M152" s="2">
        <v>63600.959999999999</v>
      </c>
      <c r="N152" s="2">
        <v>20858.88</v>
      </c>
      <c r="O152" s="2">
        <v>42742.080000000002</v>
      </c>
      <c r="P152">
        <v>2010</v>
      </c>
      <c r="Q152">
        <v>12</v>
      </c>
    </row>
    <row r="153" spans="1:17" x14ac:dyDescent="0.3">
      <c r="A153" t="s">
        <v>31</v>
      </c>
      <c r="B153" t="s">
        <v>582</v>
      </c>
      <c r="C153" t="s">
        <v>68</v>
      </c>
      <c r="D153" t="s">
        <v>1026</v>
      </c>
      <c r="E153" t="s">
        <v>21</v>
      </c>
      <c r="F153" t="s">
        <v>22</v>
      </c>
      <c r="G153" s="1">
        <v>42698</v>
      </c>
      <c r="H153">
        <v>143657672</v>
      </c>
      <c r="I153" s="1">
        <v>42743</v>
      </c>
      <c r="J153" s="4">
        <v>352</v>
      </c>
      <c r="K153" s="2">
        <v>651.21</v>
      </c>
      <c r="L153" s="2">
        <v>524.96</v>
      </c>
      <c r="M153" s="2">
        <v>229225.92</v>
      </c>
      <c r="N153" s="2">
        <v>184785.92000000001</v>
      </c>
      <c r="O153" s="2">
        <v>44440</v>
      </c>
      <c r="P153">
        <v>2016</v>
      </c>
      <c r="Q153">
        <v>11</v>
      </c>
    </row>
    <row r="154" spans="1:17" x14ac:dyDescent="0.3">
      <c r="A154" t="s">
        <v>17</v>
      </c>
      <c r="B154" t="s">
        <v>125</v>
      </c>
      <c r="C154" t="s">
        <v>71</v>
      </c>
      <c r="D154" t="s">
        <v>568</v>
      </c>
      <c r="E154" t="s">
        <v>27</v>
      </c>
      <c r="F154" t="s">
        <v>30</v>
      </c>
      <c r="G154" s="1">
        <v>41935</v>
      </c>
      <c r="H154">
        <v>581990706</v>
      </c>
      <c r="I154" s="1">
        <v>41958</v>
      </c>
      <c r="J154" s="4">
        <v>2838</v>
      </c>
      <c r="K154" s="2">
        <v>47.45</v>
      </c>
      <c r="L154" s="2">
        <v>31.79</v>
      </c>
      <c r="M154" s="2">
        <v>134663.1</v>
      </c>
      <c r="N154" s="2">
        <v>90220.02</v>
      </c>
      <c r="O154" s="2">
        <v>44443.08</v>
      </c>
      <c r="P154">
        <v>2014</v>
      </c>
      <c r="Q154">
        <v>10</v>
      </c>
    </row>
    <row r="155" spans="1:17" x14ac:dyDescent="0.3">
      <c r="A155" t="s">
        <v>23</v>
      </c>
      <c r="B155" t="s">
        <v>70</v>
      </c>
      <c r="C155" t="s">
        <v>71</v>
      </c>
      <c r="D155" t="s">
        <v>72</v>
      </c>
      <c r="E155" t="s">
        <v>27</v>
      </c>
      <c r="F155" t="s">
        <v>22</v>
      </c>
      <c r="G155" s="1">
        <v>41117</v>
      </c>
      <c r="H155">
        <v>414244067</v>
      </c>
      <c r="I155" s="1">
        <v>41128</v>
      </c>
      <c r="J155" s="4">
        <v>2880</v>
      </c>
      <c r="K155" s="2">
        <v>47.45</v>
      </c>
      <c r="L155" s="2">
        <v>31.79</v>
      </c>
      <c r="M155" s="2">
        <v>136656</v>
      </c>
      <c r="N155" s="2">
        <v>91555.199999999997</v>
      </c>
      <c r="O155" s="2">
        <v>45100.800000000003</v>
      </c>
      <c r="P155">
        <v>2012</v>
      </c>
      <c r="Q155">
        <v>7</v>
      </c>
    </row>
    <row r="156" spans="1:17" x14ac:dyDescent="0.3">
      <c r="A156" t="s">
        <v>51</v>
      </c>
      <c r="B156" t="s">
        <v>52</v>
      </c>
      <c r="C156" t="s">
        <v>82</v>
      </c>
      <c r="D156" t="s">
        <v>147</v>
      </c>
      <c r="E156" t="s">
        <v>21</v>
      </c>
      <c r="F156" t="s">
        <v>39</v>
      </c>
      <c r="G156" s="1">
        <v>42721</v>
      </c>
      <c r="H156">
        <v>600370490</v>
      </c>
      <c r="I156" s="1">
        <v>42760</v>
      </c>
      <c r="J156" s="4">
        <v>1824</v>
      </c>
      <c r="K156" s="2">
        <v>81.73</v>
      </c>
      <c r="L156" s="2">
        <v>56.67</v>
      </c>
      <c r="M156" s="2">
        <v>149075.51999999999</v>
      </c>
      <c r="N156" s="2">
        <v>103366.08</v>
      </c>
      <c r="O156" s="2">
        <v>45709.440000000002</v>
      </c>
      <c r="P156">
        <v>2016</v>
      </c>
      <c r="Q156">
        <v>12</v>
      </c>
    </row>
    <row r="157" spans="1:17" x14ac:dyDescent="0.3">
      <c r="A157" t="s">
        <v>40</v>
      </c>
      <c r="B157" t="s">
        <v>310</v>
      </c>
      <c r="C157" t="s">
        <v>25</v>
      </c>
      <c r="D157" t="s">
        <v>320</v>
      </c>
      <c r="E157" t="s">
        <v>27</v>
      </c>
      <c r="F157" t="s">
        <v>30</v>
      </c>
      <c r="G157" s="1">
        <v>41784</v>
      </c>
      <c r="H157">
        <v>739998137</v>
      </c>
      <c r="I157" s="1">
        <v>41829</v>
      </c>
      <c r="J157" s="4">
        <v>748</v>
      </c>
      <c r="K157" s="2">
        <v>154.06</v>
      </c>
      <c r="L157" s="2">
        <v>90.93</v>
      </c>
      <c r="M157" s="2">
        <v>115236.88</v>
      </c>
      <c r="N157" s="2">
        <v>68015.64</v>
      </c>
      <c r="O157" s="2">
        <v>47221.24</v>
      </c>
      <c r="P157">
        <v>2014</v>
      </c>
      <c r="Q157">
        <v>5</v>
      </c>
    </row>
    <row r="158" spans="1:17" x14ac:dyDescent="0.3">
      <c r="A158" t="s">
        <v>35</v>
      </c>
      <c r="B158" t="s">
        <v>273</v>
      </c>
      <c r="C158" t="s">
        <v>59</v>
      </c>
      <c r="D158" t="s">
        <v>274</v>
      </c>
      <c r="E158" t="s">
        <v>27</v>
      </c>
      <c r="F158" t="s">
        <v>39</v>
      </c>
      <c r="G158" s="1">
        <v>41281</v>
      </c>
      <c r="H158">
        <v>382537782</v>
      </c>
      <c r="I158" s="1">
        <v>41301</v>
      </c>
      <c r="J158" s="4">
        <v>285</v>
      </c>
      <c r="K158" s="2">
        <v>668.27</v>
      </c>
      <c r="L158" s="2">
        <v>502.54</v>
      </c>
      <c r="M158" s="2">
        <v>190456.95</v>
      </c>
      <c r="N158" s="2">
        <v>143223.9</v>
      </c>
      <c r="O158" s="2">
        <v>47233.05</v>
      </c>
      <c r="P158">
        <v>2013</v>
      </c>
      <c r="Q158">
        <v>1</v>
      </c>
    </row>
    <row r="159" spans="1:17" x14ac:dyDescent="0.3">
      <c r="A159" t="s">
        <v>31</v>
      </c>
      <c r="B159" t="s">
        <v>287</v>
      </c>
      <c r="C159" t="s">
        <v>71</v>
      </c>
      <c r="D159" t="s">
        <v>764</v>
      </c>
      <c r="E159" t="s">
        <v>27</v>
      </c>
      <c r="F159" t="s">
        <v>65</v>
      </c>
      <c r="G159" s="1">
        <v>40984</v>
      </c>
      <c r="H159">
        <v>668365561</v>
      </c>
      <c r="I159" s="1">
        <v>41033</v>
      </c>
      <c r="J159" s="4">
        <v>3077</v>
      </c>
      <c r="K159" s="2">
        <v>47.45</v>
      </c>
      <c r="L159" s="2">
        <v>31.79</v>
      </c>
      <c r="M159" s="2">
        <v>146003.65</v>
      </c>
      <c r="N159" s="2">
        <v>97817.83</v>
      </c>
      <c r="O159" s="2">
        <v>48185.82</v>
      </c>
      <c r="P159">
        <v>2012</v>
      </c>
      <c r="Q159">
        <v>3</v>
      </c>
    </row>
    <row r="160" spans="1:17" x14ac:dyDescent="0.3">
      <c r="A160" t="s">
        <v>40</v>
      </c>
      <c r="B160" t="s">
        <v>279</v>
      </c>
      <c r="C160" t="s">
        <v>82</v>
      </c>
      <c r="D160" t="s">
        <v>915</v>
      </c>
      <c r="E160" t="s">
        <v>21</v>
      </c>
      <c r="F160" t="s">
        <v>39</v>
      </c>
      <c r="G160" s="1">
        <v>40345</v>
      </c>
      <c r="H160">
        <v>496897733</v>
      </c>
      <c r="I160" s="1">
        <v>40380</v>
      </c>
      <c r="J160" s="4">
        <v>1936</v>
      </c>
      <c r="K160" s="2">
        <v>81.73</v>
      </c>
      <c r="L160" s="2">
        <v>56.67</v>
      </c>
      <c r="M160" s="2">
        <v>158229.28</v>
      </c>
      <c r="N160" s="2">
        <v>109713.12</v>
      </c>
      <c r="O160" s="2">
        <v>48516.160000000003</v>
      </c>
      <c r="P160">
        <v>2010</v>
      </c>
      <c r="Q160">
        <v>6</v>
      </c>
    </row>
    <row r="161" spans="1:17" x14ac:dyDescent="0.3">
      <c r="A161" t="s">
        <v>31</v>
      </c>
      <c r="B161" t="s">
        <v>121</v>
      </c>
      <c r="C161" t="s">
        <v>71</v>
      </c>
      <c r="D161" t="s">
        <v>122</v>
      </c>
      <c r="E161" t="s">
        <v>27</v>
      </c>
      <c r="F161" t="s">
        <v>22</v>
      </c>
      <c r="G161" s="1">
        <v>41355</v>
      </c>
      <c r="H161">
        <v>693473613</v>
      </c>
      <c r="I161" s="1">
        <v>41385</v>
      </c>
      <c r="J161" s="4">
        <v>3107</v>
      </c>
      <c r="K161" s="2">
        <v>47.45</v>
      </c>
      <c r="L161" s="2">
        <v>31.79</v>
      </c>
      <c r="M161" s="2">
        <v>147427.15</v>
      </c>
      <c r="N161" s="2">
        <v>98771.53</v>
      </c>
      <c r="O161" s="2">
        <v>48655.62</v>
      </c>
      <c r="P161">
        <v>2013</v>
      </c>
      <c r="Q161">
        <v>3</v>
      </c>
    </row>
    <row r="162" spans="1:17" x14ac:dyDescent="0.3">
      <c r="A162" t="s">
        <v>48</v>
      </c>
      <c r="B162" t="s">
        <v>86</v>
      </c>
      <c r="C162" t="s">
        <v>28</v>
      </c>
      <c r="D162" t="s">
        <v>527</v>
      </c>
      <c r="E162" t="s">
        <v>27</v>
      </c>
      <c r="F162" t="s">
        <v>22</v>
      </c>
      <c r="G162" s="1">
        <v>41448</v>
      </c>
      <c r="H162">
        <v>641018617</v>
      </c>
      <c r="I162" s="1">
        <v>41455</v>
      </c>
      <c r="J162" s="4">
        <v>508</v>
      </c>
      <c r="K162" s="2">
        <v>255.28</v>
      </c>
      <c r="L162" s="2">
        <v>159.41999999999999</v>
      </c>
      <c r="M162" s="2">
        <v>129682.24000000001</v>
      </c>
      <c r="N162" s="2">
        <v>80985.36</v>
      </c>
      <c r="O162" s="2">
        <v>48696.88</v>
      </c>
      <c r="P162">
        <v>2013</v>
      </c>
      <c r="Q162">
        <v>6</v>
      </c>
    </row>
    <row r="163" spans="1:17" x14ac:dyDescent="0.3">
      <c r="A163" t="s">
        <v>31</v>
      </c>
      <c r="B163" t="s">
        <v>32</v>
      </c>
      <c r="C163" t="s">
        <v>19</v>
      </c>
      <c r="D163" t="s">
        <v>1128</v>
      </c>
      <c r="E163" t="s">
        <v>27</v>
      </c>
      <c r="F163" t="s">
        <v>65</v>
      </c>
      <c r="G163" s="1">
        <v>42375</v>
      </c>
      <c r="H163">
        <v>453569972</v>
      </c>
      <c r="I163" s="1">
        <v>42419</v>
      </c>
      <c r="J163" s="4">
        <v>289</v>
      </c>
      <c r="K163" s="2">
        <v>437.2</v>
      </c>
      <c r="L163" s="2">
        <v>263.33</v>
      </c>
      <c r="M163" s="2">
        <v>126350.8</v>
      </c>
      <c r="N163" s="2">
        <v>76102.37</v>
      </c>
      <c r="O163" s="2">
        <v>50248.43</v>
      </c>
      <c r="P163">
        <v>2016</v>
      </c>
      <c r="Q163">
        <v>1</v>
      </c>
    </row>
    <row r="164" spans="1:17" x14ac:dyDescent="0.3">
      <c r="A164" t="s">
        <v>35</v>
      </c>
      <c r="B164" t="s">
        <v>273</v>
      </c>
      <c r="C164" t="s">
        <v>71</v>
      </c>
      <c r="D164" t="s">
        <v>693</v>
      </c>
      <c r="E164" t="s">
        <v>21</v>
      </c>
      <c r="F164" t="s">
        <v>39</v>
      </c>
      <c r="G164" s="1">
        <v>41135</v>
      </c>
      <c r="H164">
        <v>554045522</v>
      </c>
      <c r="I164" s="1">
        <v>41172</v>
      </c>
      <c r="J164" s="4">
        <v>3237</v>
      </c>
      <c r="K164" s="2">
        <v>47.45</v>
      </c>
      <c r="L164" s="2">
        <v>31.79</v>
      </c>
      <c r="M164" s="2">
        <v>153595.65</v>
      </c>
      <c r="N164" s="2">
        <v>102904.23</v>
      </c>
      <c r="O164" s="2">
        <v>50691.42</v>
      </c>
      <c r="P164">
        <v>2012</v>
      </c>
      <c r="Q164">
        <v>8</v>
      </c>
    </row>
    <row r="165" spans="1:17" x14ac:dyDescent="0.3">
      <c r="A165" t="s">
        <v>51</v>
      </c>
      <c r="B165" t="s">
        <v>522</v>
      </c>
      <c r="C165" t="s">
        <v>46</v>
      </c>
      <c r="D165" t="s">
        <v>523</v>
      </c>
      <c r="E165" t="s">
        <v>21</v>
      </c>
      <c r="F165" t="s">
        <v>22</v>
      </c>
      <c r="G165" s="1">
        <v>42207</v>
      </c>
      <c r="H165">
        <v>847999322</v>
      </c>
      <c r="I165" s="1">
        <v>42222</v>
      </c>
      <c r="J165" s="4">
        <v>699</v>
      </c>
      <c r="K165" s="2">
        <v>109.28</v>
      </c>
      <c r="L165" s="2">
        <v>35.840000000000003</v>
      </c>
      <c r="M165" s="2">
        <v>76386.720000000001</v>
      </c>
      <c r="N165" s="2">
        <v>25052.16</v>
      </c>
      <c r="O165" s="2">
        <v>51334.559999999998</v>
      </c>
      <c r="P165">
        <v>2015</v>
      </c>
      <c r="Q165">
        <v>7</v>
      </c>
    </row>
    <row r="166" spans="1:17" x14ac:dyDescent="0.3">
      <c r="A166" t="s">
        <v>17</v>
      </c>
      <c r="B166" t="s">
        <v>237</v>
      </c>
      <c r="C166" t="s">
        <v>68</v>
      </c>
      <c r="D166" t="s">
        <v>1188</v>
      </c>
      <c r="E166" t="s">
        <v>27</v>
      </c>
      <c r="F166" t="s">
        <v>30</v>
      </c>
      <c r="G166" s="1">
        <v>40500</v>
      </c>
      <c r="H166">
        <v>841138446</v>
      </c>
      <c r="I166" s="1">
        <v>40520</v>
      </c>
      <c r="J166" s="4">
        <v>413</v>
      </c>
      <c r="K166" s="2">
        <v>651.21</v>
      </c>
      <c r="L166" s="2">
        <v>524.96</v>
      </c>
      <c r="M166" s="2">
        <v>268949.73</v>
      </c>
      <c r="N166" s="2">
        <v>216808.48</v>
      </c>
      <c r="O166" s="2">
        <v>52141.25</v>
      </c>
      <c r="P166">
        <v>2010</v>
      </c>
      <c r="Q166">
        <v>11</v>
      </c>
    </row>
    <row r="167" spans="1:17" x14ac:dyDescent="0.3">
      <c r="A167" t="s">
        <v>48</v>
      </c>
      <c r="B167" t="s">
        <v>629</v>
      </c>
      <c r="C167" t="s">
        <v>33</v>
      </c>
      <c r="D167" t="s">
        <v>1197</v>
      </c>
      <c r="E167" t="s">
        <v>21</v>
      </c>
      <c r="F167" t="s">
        <v>39</v>
      </c>
      <c r="G167" s="1">
        <v>42421</v>
      </c>
      <c r="H167">
        <v>708063542</v>
      </c>
      <c r="I167" s="1">
        <v>42448</v>
      </c>
      <c r="J167" s="4">
        <v>592</v>
      </c>
      <c r="K167" s="2">
        <v>205.7</v>
      </c>
      <c r="L167" s="2">
        <v>117.11</v>
      </c>
      <c r="M167" s="2">
        <v>121774.39999999999</v>
      </c>
      <c r="N167" s="2">
        <v>69329.119999999995</v>
      </c>
      <c r="O167" s="2">
        <v>52445.279999999999</v>
      </c>
      <c r="P167">
        <v>2016</v>
      </c>
      <c r="Q167">
        <v>2</v>
      </c>
    </row>
    <row r="168" spans="1:17" x14ac:dyDescent="0.3">
      <c r="A168" t="s">
        <v>51</v>
      </c>
      <c r="B168" t="s">
        <v>400</v>
      </c>
      <c r="C168" t="s">
        <v>25</v>
      </c>
      <c r="D168" t="s">
        <v>660</v>
      </c>
      <c r="E168" t="s">
        <v>21</v>
      </c>
      <c r="F168" t="s">
        <v>30</v>
      </c>
      <c r="G168" s="1">
        <v>40358</v>
      </c>
      <c r="H168">
        <v>167787253</v>
      </c>
      <c r="I168" s="1">
        <v>40375</v>
      </c>
      <c r="J168" s="4">
        <v>832</v>
      </c>
      <c r="K168" s="2">
        <v>154.06</v>
      </c>
      <c r="L168" s="2">
        <v>90.93</v>
      </c>
      <c r="M168" s="2">
        <v>128177.92</v>
      </c>
      <c r="N168" s="2">
        <v>75653.759999999995</v>
      </c>
      <c r="O168" s="2">
        <v>52524.160000000003</v>
      </c>
      <c r="P168">
        <v>2010</v>
      </c>
      <c r="Q168">
        <v>6</v>
      </c>
    </row>
    <row r="169" spans="1:17" x14ac:dyDescent="0.3">
      <c r="A169" t="s">
        <v>35</v>
      </c>
      <c r="B169" t="s">
        <v>105</v>
      </c>
      <c r="C169" t="s">
        <v>91</v>
      </c>
      <c r="D169" t="s">
        <v>435</v>
      </c>
      <c r="E169" t="s">
        <v>27</v>
      </c>
      <c r="F169" t="s">
        <v>22</v>
      </c>
      <c r="G169" s="1">
        <v>41875</v>
      </c>
      <c r="H169">
        <v>947620856</v>
      </c>
      <c r="I169" s="1">
        <v>41885</v>
      </c>
      <c r="J169" s="4">
        <v>924</v>
      </c>
      <c r="K169" s="2">
        <v>421.89</v>
      </c>
      <c r="L169" s="2">
        <v>364.69</v>
      </c>
      <c r="M169" s="2">
        <v>389826.36</v>
      </c>
      <c r="N169" s="2">
        <v>336973.56</v>
      </c>
      <c r="O169" s="2">
        <v>52852.800000000003</v>
      </c>
      <c r="P169">
        <v>2014</v>
      </c>
      <c r="Q169">
        <v>8</v>
      </c>
    </row>
    <row r="170" spans="1:17" x14ac:dyDescent="0.3">
      <c r="A170" t="s">
        <v>17</v>
      </c>
      <c r="B170" t="s">
        <v>125</v>
      </c>
      <c r="C170" t="s">
        <v>82</v>
      </c>
      <c r="D170" t="s">
        <v>126</v>
      </c>
      <c r="E170" t="s">
        <v>21</v>
      </c>
      <c r="F170" t="s">
        <v>39</v>
      </c>
      <c r="G170" s="1">
        <v>42242</v>
      </c>
      <c r="H170">
        <v>262749040</v>
      </c>
      <c r="I170" s="1">
        <v>42246</v>
      </c>
      <c r="J170" s="4">
        <v>2135</v>
      </c>
      <c r="K170" s="2">
        <v>81.73</v>
      </c>
      <c r="L170" s="2">
        <v>56.67</v>
      </c>
      <c r="M170" s="2">
        <v>174493.55</v>
      </c>
      <c r="N170" s="2">
        <v>120990.45</v>
      </c>
      <c r="O170" s="2">
        <v>53503.1</v>
      </c>
      <c r="P170">
        <v>2015</v>
      </c>
      <c r="Q170">
        <v>8</v>
      </c>
    </row>
    <row r="171" spans="1:17" x14ac:dyDescent="0.3">
      <c r="A171" t="s">
        <v>40</v>
      </c>
      <c r="B171" t="s">
        <v>172</v>
      </c>
      <c r="C171" t="s">
        <v>82</v>
      </c>
      <c r="D171" t="s">
        <v>225</v>
      </c>
      <c r="E171" t="s">
        <v>27</v>
      </c>
      <c r="F171" t="s">
        <v>22</v>
      </c>
      <c r="G171" s="1">
        <v>41404</v>
      </c>
      <c r="H171">
        <v>641801393</v>
      </c>
      <c r="I171" s="1">
        <v>41418</v>
      </c>
      <c r="J171" s="4">
        <v>2149</v>
      </c>
      <c r="K171" s="2">
        <v>81.73</v>
      </c>
      <c r="L171" s="2">
        <v>56.67</v>
      </c>
      <c r="M171" s="2">
        <v>175637.77</v>
      </c>
      <c r="N171" s="2">
        <v>121783.83</v>
      </c>
      <c r="O171" s="2">
        <v>53853.94</v>
      </c>
      <c r="P171">
        <v>2013</v>
      </c>
      <c r="Q171">
        <v>5</v>
      </c>
    </row>
    <row r="172" spans="1:17" x14ac:dyDescent="0.3">
      <c r="A172" t="s">
        <v>31</v>
      </c>
      <c r="B172" t="s">
        <v>643</v>
      </c>
      <c r="C172" t="s">
        <v>28</v>
      </c>
      <c r="D172" t="s">
        <v>985</v>
      </c>
      <c r="E172" t="s">
        <v>27</v>
      </c>
      <c r="F172" t="s">
        <v>65</v>
      </c>
      <c r="G172" s="1">
        <v>41298</v>
      </c>
      <c r="H172">
        <v>671939122</v>
      </c>
      <c r="I172" s="1">
        <v>41319</v>
      </c>
      <c r="J172" s="4">
        <v>573</v>
      </c>
      <c r="K172" s="2">
        <v>255.28</v>
      </c>
      <c r="L172" s="2">
        <v>159.41999999999999</v>
      </c>
      <c r="M172" s="2">
        <v>146275.44</v>
      </c>
      <c r="N172" s="2">
        <v>91347.66</v>
      </c>
      <c r="O172" s="2">
        <v>54927.78</v>
      </c>
      <c r="P172">
        <v>2013</v>
      </c>
      <c r="Q172">
        <v>1</v>
      </c>
    </row>
    <row r="173" spans="1:17" x14ac:dyDescent="0.3">
      <c r="A173" t="s">
        <v>48</v>
      </c>
      <c r="B173" t="s">
        <v>629</v>
      </c>
      <c r="C173" t="s">
        <v>91</v>
      </c>
      <c r="D173" t="s">
        <v>1194</v>
      </c>
      <c r="E173" t="s">
        <v>27</v>
      </c>
      <c r="F173" t="s">
        <v>65</v>
      </c>
      <c r="G173" s="1">
        <v>40935</v>
      </c>
      <c r="H173">
        <v>626523101</v>
      </c>
      <c r="I173" s="1">
        <v>40955</v>
      </c>
      <c r="J173" s="4">
        <v>963</v>
      </c>
      <c r="K173" s="2">
        <v>421.89</v>
      </c>
      <c r="L173" s="2">
        <v>364.69</v>
      </c>
      <c r="M173" s="2">
        <v>406280.07</v>
      </c>
      <c r="N173" s="2">
        <v>351196.47</v>
      </c>
      <c r="O173" s="2">
        <v>55083.6</v>
      </c>
      <c r="P173">
        <v>2012</v>
      </c>
      <c r="Q173">
        <v>1</v>
      </c>
    </row>
    <row r="174" spans="1:17" x14ac:dyDescent="0.3">
      <c r="A174" t="s">
        <v>40</v>
      </c>
      <c r="B174" t="s">
        <v>279</v>
      </c>
      <c r="C174" t="s">
        <v>82</v>
      </c>
      <c r="D174" t="s">
        <v>280</v>
      </c>
      <c r="E174" t="s">
        <v>27</v>
      </c>
      <c r="F174" t="s">
        <v>39</v>
      </c>
      <c r="G174" s="1">
        <v>40577</v>
      </c>
      <c r="H174">
        <v>347163522</v>
      </c>
      <c r="I174" s="1">
        <v>40624</v>
      </c>
      <c r="J174" s="4">
        <v>2256</v>
      </c>
      <c r="K174" s="2">
        <v>81.73</v>
      </c>
      <c r="L174" s="2">
        <v>56.67</v>
      </c>
      <c r="M174" s="2">
        <v>184382.88</v>
      </c>
      <c r="N174" s="2">
        <v>127847.52</v>
      </c>
      <c r="O174" s="2">
        <v>56535.360000000001</v>
      </c>
      <c r="P174">
        <v>2011</v>
      </c>
      <c r="Q174">
        <v>2</v>
      </c>
    </row>
    <row r="175" spans="1:17" x14ac:dyDescent="0.3">
      <c r="A175" t="s">
        <v>17</v>
      </c>
      <c r="B175" t="s">
        <v>116</v>
      </c>
      <c r="C175" t="s">
        <v>71</v>
      </c>
      <c r="D175" t="s">
        <v>1101</v>
      </c>
      <c r="E175" t="s">
        <v>27</v>
      </c>
      <c r="F175" t="s">
        <v>30</v>
      </c>
      <c r="G175" s="1">
        <v>40665</v>
      </c>
      <c r="H175">
        <v>860952031</v>
      </c>
      <c r="I175" s="1">
        <v>40676</v>
      </c>
      <c r="J175" s="4">
        <v>3693</v>
      </c>
      <c r="K175" s="2">
        <v>47.45</v>
      </c>
      <c r="L175" s="2">
        <v>31.79</v>
      </c>
      <c r="M175" s="2">
        <v>175232.85</v>
      </c>
      <c r="N175" s="2">
        <v>117400.47</v>
      </c>
      <c r="O175" s="2">
        <v>57832.38</v>
      </c>
      <c r="P175">
        <v>2011</v>
      </c>
      <c r="Q175">
        <v>5</v>
      </c>
    </row>
    <row r="176" spans="1:17" x14ac:dyDescent="0.3">
      <c r="A176" t="s">
        <v>23</v>
      </c>
      <c r="B176" t="s">
        <v>70</v>
      </c>
      <c r="C176" t="s">
        <v>28</v>
      </c>
      <c r="D176" t="s">
        <v>514</v>
      </c>
      <c r="E176" t="s">
        <v>21</v>
      </c>
      <c r="F176" t="s">
        <v>30</v>
      </c>
      <c r="G176" s="1">
        <v>41828</v>
      </c>
      <c r="H176">
        <v>360945355</v>
      </c>
      <c r="I176" s="1">
        <v>41867</v>
      </c>
      <c r="J176" s="4">
        <v>607</v>
      </c>
      <c r="K176" s="2">
        <v>255.28</v>
      </c>
      <c r="L176" s="2">
        <v>159.41999999999999</v>
      </c>
      <c r="M176" s="2">
        <v>154954.96</v>
      </c>
      <c r="N176" s="2">
        <v>96767.94</v>
      </c>
      <c r="O176" s="2">
        <v>58187.02</v>
      </c>
      <c r="P176">
        <v>2014</v>
      </c>
      <c r="Q176">
        <v>7</v>
      </c>
    </row>
    <row r="177" spans="1:17" x14ac:dyDescent="0.3">
      <c r="A177" t="s">
        <v>40</v>
      </c>
      <c r="B177" t="s">
        <v>584</v>
      </c>
      <c r="C177" t="s">
        <v>56</v>
      </c>
      <c r="D177" t="s">
        <v>1215</v>
      </c>
      <c r="E177" t="s">
        <v>21</v>
      </c>
      <c r="F177" t="s">
        <v>22</v>
      </c>
      <c r="G177" s="1">
        <v>41270</v>
      </c>
      <c r="H177">
        <v>858611428</v>
      </c>
      <c r="I177" s="1">
        <v>41283</v>
      </c>
      <c r="J177" s="4">
        <v>1057</v>
      </c>
      <c r="K177" s="2">
        <v>152.58000000000001</v>
      </c>
      <c r="L177" s="2">
        <v>97.44</v>
      </c>
      <c r="M177" s="2">
        <v>161277.06</v>
      </c>
      <c r="N177" s="2">
        <v>102994.08</v>
      </c>
      <c r="O177" s="2">
        <v>58282.98</v>
      </c>
      <c r="P177">
        <v>2012</v>
      </c>
      <c r="Q177">
        <v>12</v>
      </c>
    </row>
    <row r="178" spans="1:17" x14ac:dyDescent="0.3">
      <c r="A178" t="s">
        <v>51</v>
      </c>
      <c r="B178" t="s">
        <v>243</v>
      </c>
      <c r="C178" t="s">
        <v>71</v>
      </c>
      <c r="D178" t="s">
        <v>526</v>
      </c>
      <c r="E178" t="s">
        <v>21</v>
      </c>
      <c r="F178" t="s">
        <v>22</v>
      </c>
      <c r="G178" s="1">
        <v>42219</v>
      </c>
      <c r="H178">
        <v>666678130</v>
      </c>
      <c r="I178" s="1">
        <v>42268</v>
      </c>
      <c r="J178" s="4">
        <v>3729</v>
      </c>
      <c r="K178" s="2">
        <v>47.45</v>
      </c>
      <c r="L178" s="2">
        <v>31.79</v>
      </c>
      <c r="M178" s="2">
        <v>176941.05</v>
      </c>
      <c r="N178" s="2">
        <v>118544.91</v>
      </c>
      <c r="O178" s="2">
        <v>58396.14</v>
      </c>
      <c r="P178">
        <v>2015</v>
      </c>
      <c r="Q178">
        <v>8</v>
      </c>
    </row>
    <row r="179" spans="1:17" x14ac:dyDescent="0.3">
      <c r="A179" t="s">
        <v>40</v>
      </c>
      <c r="B179" t="s">
        <v>247</v>
      </c>
      <c r="C179" t="s">
        <v>46</v>
      </c>
      <c r="D179" t="s">
        <v>694</v>
      </c>
      <c r="E179" t="s">
        <v>27</v>
      </c>
      <c r="F179" t="s">
        <v>30</v>
      </c>
      <c r="G179" s="1">
        <v>40985</v>
      </c>
      <c r="H179">
        <v>526834189</v>
      </c>
      <c r="I179" s="1">
        <v>41031</v>
      </c>
      <c r="J179" s="4">
        <v>799</v>
      </c>
      <c r="K179" s="2">
        <v>109.28</v>
      </c>
      <c r="L179" s="2">
        <v>35.840000000000003</v>
      </c>
      <c r="M179" s="2">
        <v>87314.72</v>
      </c>
      <c r="N179" s="2">
        <v>28636.16</v>
      </c>
      <c r="O179" s="2">
        <v>58678.559999999998</v>
      </c>
      <c r="P179">
        <v>2012</v>
      </c>
      <c r="Q179">
        <v>3</v>
      </c>
    </row>
    <row r="180" spans="1:17" x14ac:dyDescent="0.3">
      <c r="A180" t="s">
        <v>40</v>
      </c>
      <c r="B180" t="s">
        <v>1081</v>
      </c>
      <c r="C180" t="s">
        <v>25</v>
      </c>
      <c r="D180" t="s">
        <v>1094</v>
      </c>
      <c r="E180" t="s">
        <v>21</v>
      </c>
      <c r="F180" t="s">
        <v>30</v>
      </c>
      <c r="G180" s="1">
        <v>41011</v>
      </c>
      <c r="H180">
        <v>959853875</v>
      </c>
      <c r="I180" s="1">
        <v>41033</v>
      </c>
      <c r="J180" s="4">
        <v>947</v>
      </c>
      <c r="K180" s="2">
        <v>154.06</v>
      </c>
      <c r="L180" s="2">
        <v>90.93</v>
      </c>
      <c r="M180" s="2">
        <v>145894.82</v>
      </c>
      <c r="N180" s="2">
        <v>86110.71</v>
      </c>
      <c r="O180" s="2">
        <v>59784.11</v>
      </c>
      <c r="P180">
        <v>2012</v>
      </c>
      <c r="Q180">
        <v>4</v>
      </c>
    </row>
    <row r="181" spans="1:17" x14ac:dyDescent="0.3">
      <c r="A181" t="s">
        <v>40</v>
      </c>
      <c r="B181" t="s">
        <v>322</v>
      </c>
      <c r="C181" t="s">
        <v>56</v>
      </c>
      <c r="D181" t="s">
        <v>1020</v>
      </c>
      <c r="E181" t="s">
        <v>27</v>
      </c>
      <c r="F181" t="s">
        <v>30</v>
      </c>
      <c r="G181" s="1">
        <v>40322</v>
      </c>
      <c r="H181">
        <v>958840644</v>
      </c>
      <c r="I181" s="1">
        <v>40331</v>
      </c>
      <c r="J181" s="4">
        <v>1109</v>
      </c>
      <c r="K181" s="2">
        <v>152.58000000000001</v>
      </c>
      <c r="L181" s="2">
        <v>97.44</v>
      </c>
      <c r="M181" s="2">
        <v>169211.22</v>
      </c>
      <c r="N181" s="2">
        <v>108060.96</v>
      </c>
      <c r="O181" s="2">
        <v>61150.26</v>
      </c>
      <c r="P181">
        <v>2010</v>
      </c>
      <c r="Q181">
        <v>5</v>
      </c>
    </row>
    <row r="182" spans="1:17" x14ac:dyDescent="0.3">
      <c r="A182" t="s">
        <v>17</v>
      </c>
      <c r="B182" t="s">
        <v>232</v>
      </c>
      <c r="C182" t="s">
        <v>33</v>
      </c>
      <c r="D182" t="s">
        <v>714</v>
      </c>
      <c r="E182" t="s">
        <v>21</v>
      </c>
      <c r="F182" t="s">
        <v>30</v>
      </c>
      <c r="G182" s="1">
        <v>42180</v>
      </c>
      <c r="H182">
        <v>215434443</v>
      </c>
      <c r="I182" s="1">
        <v>42185</v>
      </c>
      <c r="J182" s="4">
        <v>694</v>
      </c>
      <c r="K182" s="2">
        <v>205.7</v>
      </c>
      <c r="L182" s="2">
        <v>117.11</v>
      </c>
      <c r="M182" s="2">
        <v>142755.79999999999</v>
      </c>
      <c r="N182" s="2">
        <v>81274.34</v>
      </c>
      <c r="O182" s="2">
        <v>61481.46</v>
      </c>
      <c r="P182">
        <v>2015</v>
      </c>
      <c r="Q182">
        <v>6</v>
      </c>
    </row>
    <row r="183" spans="1:17" x14ac:dyDescent="0.3">
      <c r="A183" t="s">
        <v>17</v>
      </c>
      <c r="B183" t="s">
        <v>174</v>
      </c>
      <c r="C183" t="s">
        <v>91</v>
      </c>
      <c r="D183" t="s">
        <v>795</v>
      </c>
      <c r="E183" t="s">
        <v>27</v>
      </c>
      <c r="F183" t="s">
        <v>39</v>
      </c>
      <c r="G183" s="1">
        <v>42612</v>
      </c>
      <c r="H183">
        <v>635309588</v>
      </c>
      <c r="I183" s="1">
        <v>42657</v>
      </c>
      <c r="J183" s="4">
        <v>1080</v>
      </c>
      <c r="K183" s="2">
        <v>421.89</v>
      </c>
      <c r="L183" s="2">
        <v>364.69</v>
      </c>
      <c r="M183" s="2">
        <v>455641.2</v>
      </c>
      <c r="N183" s="2">
        <v>393865.2</v>
      </c>
      <c r="O183" s="2">
        <v>61776</v>
      </c>
      <c r="P183">
        <v>2016</v>
      </c>
      <c r="Q183">
        <v>8</v>
      </c>
    </row>
    <row r="184" spans="1:17" x14ac:dyDescent="0.3">
      <c r="A184" t="s">
        <v>40</v>
      </c>
      <c r="B184" t="s">
        <v>111</v>
      </c>
      <c r="C184" t="s">
        <v>82</v>
      </c>
      <c r="D184" t="s">
        <v>353</v>
      </c>
      <c r="E184" t="s">
        <v>21</v>
      </c>
      <c r="F184" t="s">
        <v>39</v>
      </c>
      <c r="G184" s="1">
        <v>41251</v>
      </c>
      <c r="H184">
        <v>642140424</v>
      </c>
      <c r="I184" s="1">
        <v>41290</v>
      </c>
      <c r="J184" s="4">
        <v>2476</v>
      </c>
      <c r="K184" s="2">
        <v>81.73</v>
      </c>
      <c r="L184" s="2">
        <v>56.67</v>
      </c>
      <c r="M184" s="2">
        <v>202363.48</v>
      </c>
      <c r="N184" s="2">
        <v>140314.92000000001</v>
      </c>
      <c r="O184" s="2">
        <v>62048.56</v>
      </c>
      <c r="P184">
        <v>2012</v>
      </c>
      <c r="Q184">
        <v>12</v>
      </c>
    </row>
    <row r="185" spans="1:17" x14ac:dyDescent="0.3">
      <c r="A185" t="s">
        <v>17</v>
      </c>
      <c r="B185" t="s">
        <v>125</v>
      </c>
      <c r="C185" t="s">
        <v>82</v>
      </c>
      <c r="D185" t="s">
        <v>226</v>
      </c>
      <c r="E185" t="s">
        <v>27</v>
      </c>
      <c r="F185" t="s">
        <v>22</v>
      </c>
      <c r="G185" s="1">
        <v>42714</v>
      </c>
      <c r="H185">
        <v>173571383</v>
      </c>
      <c r="I185" s="1">
        <v>42746</v>
      </c>
      <c r="J185" s="4">
        <v>2484</v>
      </c>
      <c r="K185" s="2">
        <v>81.73</v>
      </c>
      <c r="L185" s="2">
        <v>56.67</v>
      </c>
      <c r="M185" s="2">
        <v>203017.32</v>
      </c>
      <c r="N185" s="2">
        <v>140768.28</v>
      </c>
      <c r="O185" s="2">
        <v>62249.04</v>
      </c>
      <c r="P185">
        <v>2016</v>
      </c>
      <c r="Q185">
        <v>12</v>
      </c>
    </row>
    <row r="186" spans="1:17" x14ac:dyDescent="0.3">
      <c r="A186" t="s">
        <v>40</v>
      </c>
      <c r="B186" t="s">
        <v>398</v>
      </c>
      <c r="C186" t="s">
        <v>71</v>
      </c>
      <c r="D186" t="s">
        <v>1219</v>
      </c>
      <c r="E186" t="s">
        <v>21</v>
      </c>
      <c r="F186" t="s">
        <v>65</v>
      </c>
      <c r="G186" s="1">
        <v>42784</v>
      </c>
      <c r="H186">
        <v>682831895</v>
      </c>
      <c r="I186" s="1">
        <v>42810</v>
      </c>
      <c r="J186" s="4">
        <v>3987</v>
      </c>
      <c r="K186" s="2">
        <v>47.45</v>
      </c>
      <c r="L186" s="2">
        <v>31.79</v>
      </c>
      <c r="M186" s="2">
        <v>189183.15</v>
      </c>
      <c r="N186" s="2">
        <v>126746.73</v>
      </c>
      <c r="O186" s="2">
        <v>62436.42</v>
      </c>
      <c r="P186">
        <v>2017</v>
      </c>
      <c r="Q186">
        <v>2</v>
      </c>
    </row>
    <row r="187" spans="1:17" x14ac:dyDescent="0.3">
      <c r="A187" t="s">
        <v>40</v>
      </c>
      <c r="B187" t="s">
        <v>168</v>
      </c>
      <c r="C187" t="s">
        <v>91</v>
      </c>
      <c r="D187" t="s">
        <v>528</v>
      </c>
      <c r="E187" t="s">
        <v>27</v>
      </c>
      <c r="F187" t="s">
        <v>30</v>
      </c>
      <c r="G187" s="1">
        <v>40758</v>
      </c>
      <c r="H187">
        <v>775278842</v>
      </c>
      <c r="I187" s="1">
        <v>40808</v>
      </c>
      <c r="J187" s="4">
        <v>1093</v>
      </c>
      <c r="K187" s="2">
        <v>421.89</v>
      </c>
      <c r="L187" s="2">
        <v>364.69</v>
      </c>
      <c r="M187" s="2">
        <v>461125.77</v>
      </c>
      <c r="N187" s="2">
        <v>398606.17</v>
      </c>
      <c r="O187" s="2">
        <v>62519.6</v>
      </c>
      <c r="P187">
        <v>2011</v>
      </c>
      <c r="Q187">
        <v>8</v>
      </c>
    </row>
    <row r="188" spans="1:17" x14ac:dyDescent="0.3">
      <c r="A188" t="s">
        <v>40</v>
      </c>
      <c r="B188" t="s">
        <v>45</v>
      </c>
      <c r="C188" t="s">
        <v>71</v>
      </c>
      <c r="D188" t="s">
        <v>198</v>
      </c>
      <c r="E188" t="s">
        <v>21</v>
      </c>
      <c r="F188" t="s">
        <v>22</v>
      </c>
      <c r="G188" s="1">
        <v>40790</v>
      </c>
      <c r="H188">
        <v>980612885</v>
      </c>
      <c r="I188" s="1">
        <v>40790</v>
      </c>
      <c r="J188" s="4">
        <v>3999</v>
      </c>
      <c r="K188" s="2">
        <v>47.45</v>
      </c>
      <c r="L188" s="2">
        <v>31.79</v>
      </c>
      <c r="M188" s="2">
        <v>189752.55</v>
      </c>
      <c r="N188" s="2">
        <v>127128.21</v>
      </c>
      <c r="O188" s="2">
        <v>62624.34</v>
      </c>
      <c r="P188">
        <v>2011</v>
      </c>
      <c r="Q188">
        <v>9</v>
      </c>
    </row>
    <row r="189" spans="1:17" x14ac:dyDescent="0.3">
      <c r="A189" t="s">
        <v>40</v>
      </c>
      <c r="B189" t="s">
        <v>168</v>
      </c>
      <c r="C189" t="s">
        <v>82</v>
      </c>
      <c r="D189" t="s">
        <v>567</v>
      </c>
      <c r="E189" t="s">
        <v>21</v>
      </c>
      <c r="F189" t="s">
        <v>30</v>
      </c>
      <c r="G189" s="1">
        <v>41185</v>
      </c>
      <c r="H189">
        <v>418973767</v>
      </c>
      <c r="I189" s="1">
        <v>41209</v>
      </c>
      <c r="J189" s="4">
        <v>2503</v>
      </c>
      <c r="K189" s="2">
        <v>81.73</v>
      </c>
      <c r="L189" s="2">
        <v>56.67</v>
      </c>
      <c r="M189" s="2">
        <v>204570.19</v>
      </c>
      <c r="N189" s="2">
        <v>141845.01</v>
      </c>
      <c r="O189" s="2">
        <v>62725.18</v>
      </c>
      <c r="P189">
        <v>2012</v>
      </c>
      <c r="Q189">
        <v>10</v>
      </c>
    </row>
    <row r="190" spans="1:17" x14ac:dyDescent="0.3">
      <c r="A190" t="s">
        <v>51</v>
      </c>
      <c r="B190" t="s">
        <v>52</v>
      </c>
      <c r="C190" t="s">
        <v>46</v>
      </c>
      <c r="D190" t="s">
        <v>1208</v>
      </c>
      <c r="E190" t="s">
        <v>21</v>
      </c>
      <c r="F190" t="s">
        <v>22</v>
      </c>
      <c r="G190" s="1">
        <v>41219</v>
      </c>
      <c r="H190">
        <v>407681453</v>
      </c>
      <c r="I190" s="1">
        <v>41267</v>
      </c>
      <c r="J190" s="4">
        <v>856</v>
      </c>
      <c r="K190" s="2">
        <v>109.28</v>
      </c>
      <c r="L190" s="2">
        <v>35.840000000000003</v>
      </c>
      <c r="M190" s="2">
        <v>93543.679999999993</v>
      </c>
      <c r="N190" s="2">
        <v>30679.040000000001</v>
      </c>
      <c r="O190" s="2">
        <v>62864.639999999999</v>
      </c>
      <c r="P190">
        <v>2012</v>
      </c>
      <c r="Q190">
        <v>11</v>
      </c>
    </row>
    <row r="191" spans="1:17" x14ac:dyDescent="0.3">
      <c r="A191" t="s">
        <v>51</v>
      </c>
      <c r="B191" t="s">
        <v>52</v>
      </c>
      <c r="C191" t="s">
        <v>71</v>
      </c>
      <c r="D191" t="s">
        <v>1207</v>
      </c>
      <c r="E191" t="s">
        <v>21</v>
      </c>
      <c r="F191" t="s">
        <v>39</v>
      </c>
      <c r="G191" s="1">
        <v>42479</v>
      </c>
      <c r="H191">
        <v>448817956</v>
      </c>
      <c r="I191" s="1">
        <v>42482</v>
      </c>
      <c r="J191" s="4">
        <v>4062</v>
      </c>
      <c r="K191" s="2">
        <v>47.45</v>
      </c>
      <c r="L191" s="2">
        <v>31.79</v>
      </c>
      <c r="M191" s="2">
        <v>192741.9</v>
      </c>
      <c r="N191" s="2">
        <v>129130.98</v>
      </c>
      <c r="O191" s="2">
        <v>63610.92</v>
      </c>
      <c r="P191">
        <v>2016</v>
      </c>
      <c r="Q191">
        <v>4</v>
      </c>
    </row>
    <row r="192" spans="1:17" x14ac:dyDescent="0.3">
      <c r="A192" t="s">
        <v>40</v>
      </c>
      <c r="B192" t="s">
        <v>265</v>
      </c>
      <c r="C192" t="s">
        <v>71</v>
      </c>
      <c r="D192" t="s">
        <v>266</v>
      </c>
      <c r="E192" t="s">
        <v>27</v>
      </c>
      <c r="F192" t="s">
        <v>30</v>
      </c>
      <c r="G192" s="1">
        <v>40622</v>
      </c>
      <c r="H192">
        <v>107005393</v>
      </c>
      <c r="I192" s="1">
        <v>40667</v>
      </c>
      <c r="J192" s="4">
        <v>4129</v>
      </c>
      <c r="K192" s="2">
        <v>47.45</v>
      </c>
      <c r="L192" s="2">
        <v>31.79</v>
      </c>
      <c r="M192" s="2">
        <v>195921.05</v>
      </c>
      <c r="N192" s="2">
        <v>131260.91</v>
      </c>
      <c r="O192" s="2">
        <v>64660.14</v>
      </c>
      <c r="P192">
        <v>2011</v>
      </c>
      <c r="Q192">
        <v>3</v>
      </c>
    </row>
    <row r="193" spans="1:17" x14ac:dyDescent="0.3">
      <c r="A193" t="s">
        <v>35</v>
      </c>
      <c r="B193" t="s">
        <v>105</v>
      </c>
      <c r="C193" t="s">
        <v>82</v>
      </c>
      <c r="D193" t="s">
        <v>1163</v>
      </c>
      <c r="E193" t="s">
        <v>21</v>
      </c>
      <c r="F193" t="s">
        <v>39</v>
      </c>
      <c r="G193" s="1">
        <v>41178</v>
      </c>
      <c r="H193">
        <v>890010011</v>
      </c>
      <c r="I193" s="1">
        <v>41196</v>
      </c>
      <c r="J193" s="4">
        <v>2595</v>
      </c>
      <c r="K193" s="2">
        <v>81.73</v>
      </c>
      <c r="L193" s="2">
        <v>56.67</v>
      </c>
      <c r="M193" s="2">
        <v>212089.35</v>
      </c>
      <c r="N193" s="2">
        <v>147058.65</v>
      </c>
      <c r="O193" s="2">
        <v>65030.7</v>
      </c>
      <c r="P193">
        <v>2012</v>
      </c>
      <c r="Q193">
        <v>9</v>
      </c>
    </row>
    <row r="194" spans="1:17" x14ac:dyDescent="0.3">
      <c r="A194" t="s">
        <v>35</v>
      </c>
      <c r="B194" t="s">
        <v>223</v>
      </c>
      <c r="C194" t="s">
        <v>71</v>
      </c>
      <c r="D194" t="s">
        <v>525</v>
      </c>
      <c r="E194" t="s">
        <v>27</v>
      </c>
      <c r="F194" t="s">
        <v>39</v>
      </c>
      <c r="G194" s="1">
        <v>40936</v>
      </c>
      <c r="H194">
        <v>686583554</v>
      </c>
      <c r="I194" s="1">
        <v>40961</v>
      </c>
      <c r="J194" s="4">
        <v>4186</v>
      </c>
      <c r="K194" s="2">
        <v>47.45</v>
      </c>
      <c r="L194" s="2">
        <v>31.79</v>
      </c>
      <c r="M194" s="2">
        <v>198625.7</v>
      </c>
      <c r="N194" s="2">
        <v>133072.94</v>
      </c>
      <c r="O194" s="2">
        <v>65552.759999999995</v>
      </c>
      <c r="P194">
        <v>2012</v>
      </c>
      <c r="Q194">
        <v>1</v>
      </c>
    </row>
    <row r="195" spans="1:17" x14ac:dyDescent="0.3">
      <c r="A195" t="s">
        <v>35</v>
      </c>
      <c r="B195" t="s">
        <v>382</v>
      </c>
      <c r="C195" t="s">
        <v>71</v>
      </c>
      <c r="D195" t="s">
        <v>587</v>
      </c>
      <c r="E195" t="s">
        <v>27</v>
      </c>
      <c r="F195" t="s">
        <v>22</v>
      </c>
      <c r="G195" s="1">
        <v>41926</v>
      </c>
      <c r="H195">
        <v>625283706</v>
      </c>
      <c r="I195" s="1">
        <v>41935</v>
      </c>
      <c r="J195" s="4">
        <v>4199</v>
      </c>
      <c r="K195" s="2">
        <v>47.45</v>
      </c>
      <c r="L195" s="2">
        <v>31.79</v>
      </c>
      <c r="M195" s="2">
        <v>199242.55</v>
      </c>
      <c r="N195" s="2">
        <v>133486.21</v>
      </c>
      <c r="O195" s="2">
        <v>65756.34</v>
      </c>
      <c r="P195">
        <v>2014</v>
      </c>
      <c r="Q195">
        <v>10</v>
      </c>
    </row>
    <row r="196" spans="1:17" x14ac:dyDescent="0.3">
      <c r="A196" t="s">
        <v>31</v>
      </c>
      <c r="B196" t="s">
        <v>32</v>
      </c>
      <c r="C196" t="s">
        <v>71</v>
      </c>
      <c r="D196" t="s">
        <v>321</v>
      </c>
      <c r="E196" t="s">
        <v>27</v>
      </c>
      <c r="F196" t="s">
        <v>39</v>
      </c>
      <c r="G196" s="1">
        <v>41200</v>
      </c>
      <c r="H196">
        <v>981086671</v>
      </c>
      <c r="I196" s="1">
        <v>41234</v>
      </c>
      <c r="J196" s="4">
        <v>4203</v>
      </c>
      <c r="K196" s="2">
        <v>47.45</v>
      </c>
      <c r="L196" s="2">
        <v>31.79</v>
      </c>
      <c r="M196" s="2">
        <v>199432.35</v>
      </c>
      <c r="N196" s="2">
        <v>133613.37</v>
      </c>
      <c r="O196" s="2">
        <v>65818.98</v>
      </c>
      <c r="P196">
        <v>2012</v>
      </c>
      <c r="Q196">
        <v>10</v>
      </c>
    </row>
    <row r="197" spans="1:17" x14ac:dyDescent="0.3">
      <c r="A197" t="s">
        <v>17</v>
      </c>
      <c r="B197" t="s">
        <v>667</v>
      </c>
      <c r="C197" t="s">
        <v>25</v>
      </c>
      <c r="D197" t="s">
        <v>1195</v>
      </c>
      <c r="E197" t="s">
        <v>21</v>
      </c>
      <c r="F197" t="s">
        <v>22</v>
      </c>
      <c r="G197" s="1">
        <v>42179</v>
      </c>
      <c r="H197">
        <v>433871400</v>
      </c>
      <c r="I197" s="1">
        <v>42186</v>
      </c>
      <c r="J197" s="4">
        <v>1044</v>
      </c>
      <c r="K197" s="2">
        <v>154.06</v>
      </c>
      <c r="L197" s="2">
        <v>90.93</v>
      </c>
      <c r="M197" s="2">
        <v>160838.64000000001</v>
      </c>
      <c r="N197" s="2">
        <v>94930.92</v>
      </c>
      <c r="O197" s="2">
        <v>65907.72</v>
      </c>
      <c r="P197">
        <v>2015</v>
      </c>
      <c r="Q197">
        <v>6</v>
      </c>
    </row>
    <row r="198" spans="1:17" x14ac:dyDescent="0.3">
      <c r="A198" t="s">
        <v>31</v>
      </c>
      <c r="B198" t="s">
        <v>437</v>
      </c>
      <c r="C198" t="s">
        <v>59</v>
      </c>
      <c r="D198" t="s">
        <v>438</v>
      </c>
      <c r="E198" t="s">
        <v>27</v>
      </c>
      <c r="F198" t="s">
        <v>39</v>
      </c>
      <c r="G198" s="1">
        <v>42634</v>
      </c>
      <c r="H198">
        <v>352327525</v>
      </c>
      <c r="I198" s="1">
        <v>42670</v>
      </c>
      <c r="J198" s="4">
        <v>399</v>
      </c>
      <c r="K198" s="2">
        <v>668.27</v>
      </c>
      <c r="L198" s="2">
        <v>502.54</v>
      </c>
      <c r="M198" s="2">
        <v>266639.73</v>
      </c>
      <c r="N198" s="2">
        <v>200513.46</v>
      </c>
      <c r="O198" s="2">
        <v>66126.27</v>
      </c>
      <c r="P198">
        <v>2016</v>
      </c>
      <c r="Q198">
        <v>9</v>
      </c>
    </row>
    <row r="199" spans="1:17" x14ac:dyDescent="0.3">
      <c r="A199" t="s">
        <v>40</v>
      </c>
      <c r="B199" t="s">
        <v>247</v>
      </c>
      <c r="C199" t="s">
        <v>25</v>
      </c>
      <c r="D199" t="s">
        <v>248</v>
      </c>
      <c r="E199" t="s">
        <v>27</v>
      </c>
      <c r="F199" t="s">
        <v>22</v>
      </c>
      <c r="G199" s="1">
        <v>40972</v>
      </c>
      <c r="H199">
        <v>419306790</v>
      </c>
      <c r="I199" s="1">
        <v>40980</v>
      </c>
      <c r="J199" s="4">
        <v>1052</v>
      </c>
      <c r="K199" s="2">
        <v>154.06</v>
      </c>
      <c r="L199" s="2">
        <v>90.93</v>
      </c>
      <c r="M199" s="2">
        <v>162071.12</v>
      </c>
      <c r="N199" s="2">
        <v>95658.36</v>
      </c>
      <c r="O199" s="2">
        <v>66412.759999999995</v>
      </c>
      <c r="P199">
        <v>2012</v>
      </c>
      <c r="Q199">
        <v>3</v>
      </c>
    </row>
    <row r="200" spans="1:17" x14ac:dyDescent="0.3">
      <c r="A200" t="s">
        <v>31</v>
      </c>
      <c r="B200" t="s">
        <v>446</v>
      </c>
      <c r="C200" t="s">
        <v>71</v>
      </c>
      <c r="D200" t="s">
        <v>787</v>
      </c>
      <c r="E200" t="s">
        <v>27</v>
      </c>
      <c r="F200" t="s">
        <v>30</v>
      </c>
      <c r="G200" s="1">
        <v>42627</v>
      </c>
      <c r="H200">
        <v>752716100</v>
      </c>
      <c r="I200" s="1">
        <v>42655</v>
      </c>
      <c r="J200" s="4">
        <v>4276</v>
      </c>
      <c r="K200" s="2">
        <v>47.45</v>
      </c>
      <c r="L200" s="2">
        <v>31.79</v>
      </c>
      <c r="M200" s="2">
        <v>202896.2</v>
      </c>
      <c r="N200" s="2">
        <v>135934.04</v>
      </c>
      <c r="O200" s="2">
        <v>66962.16</v>
      </c>
      <c r="P200">
        <v>2016</v>
      </c>
      <c r="Q200">
        <v>9</v>
      </c>
    </row>
    <row r="201" spans="1:17" x14ac:dyDescent="0.3">
      <c r="A201" t="s">
        <v>40</v>
      </c>
      <c r="B201" t="s">
        <v>388</v>
      </c>
      <c r="C201" t="s">
        <v>71</v>
      </c>
      <c r="D201" t="s">
        <v>498</v>
      </c>
      <c r="E201" t="s">
        <v>21</v>
      </c>
      <c r="F201" t="s">
        <v>22</v>
      </c>
      <c r="G201" s="1">
        <v>41385</v>
      </c>
      <c r="H201">
        <v>978349959</v>
      </c>
      <c r="I201" s="1">
        <v>41415</v>
      </c>
      <c r="J201" s="4">
        <v>4349</v>
      </c>
      <c r="K201" s="2">
        <v>47.45</v>
      </c>
      <c r="L201" s="2">
        <v>31.79</v>
      </c>
      <c r="M201" s="2">
        <v>206360.05</v>
      </c>
      <c r="N201" s="2">
        <v>138254.71</v>
      </c>
      <c r="O201" s="2">
        <v>68105.34</v>
      </c>
      <c r="P201">
        <v>2013</v>
      </c>
      <c r="Q201">
        <v>4</v>
      </c>
    </row>
    <row r="202" spans="1:17" x14ac:dyDescent="0.3">
      <c r="A202" t="s">
        <v>48</v>
      </c>
      <c r="B202" t="s">
        <v>916</v>
      </c>
      <c r="C202" t="s">
        <v>56</v>
      </c>
      <c r="D202" t="s">
        <v>1193</v>
      </c>
      <c r="E202" t="s">
        <v>27</v>
      </c>
      <c r="F202" t="s">
        <v>22</v>
      </c>
      <c r="G202" s="1">
        <v>40575</v>
      </c>
      <c r="H202">
        <v>644670712</v>
      </c>
      <c r="I202" s="1">
        <v>40623</v>
      </c>
      <c r="J202" s="4">
        <v>1245</v>
      </c>
      <c r="K202" s="2">
        <v>152.58000000000001</v>
      </c>
      <c r="L202" s="2">
        <v>97.44</v>
      </c>
      <c r="M202" s="2">
        <v>189962.1</v>
      </c>
      <c r="N202" s="2">
        <v>121312.8</v>
      </c>
      <c r="O202" s="2">
        <v>68649.3</v>
      </c>
      <c r="P202">
        <v>2011</v>
      </c>
      <c r="Q202">
        <v>2</v>
      </c>
    </row>
    <row r="203" spans="1:17" x14ac:dyDescent="0.3">
      <c r="A203" t="s">
        <v>40</v>
      </c>
      <c r="B203" t="s">
        <v>268</v>
      </c>
      <c r="C203" t="s">
        <v>82</v>
      </c>
      <c r="D203" t="s">
        <v>639</v>
      </c>
      <c r="E203" t="s">
        <v>21</v>
      </c>
      <c r="F203" t="s">
        <v>30</v>
      </c>
      <c r="G203" s="1">
        <v>40341</v>
      </c>
      <c r="H203">
        <v>285662829</v>
      </c>
      <c r="I203" s="1">
        <v>40372</v>
      </c>
      <c r="J203" s="4">
        <v>2834</v>
      </c>
      <c r="K203" s="2">
        <v>81.73</v>
      </c>
      <c r="L203" s="2">
        <v>56.67</v>
      </c>
      <c r="M203" s="2">
        <v>231622.82</v>
      </c>
      <c r="N203" s="2">
        <v>160602.78</v>
      </c>
      <c r="O203" s="2">
        <v>71020.039999999994</v>
      </c>
      <c r="P203">
        <v>2010</v>
      </c>
      <c r="Q203">
        <v>6</v>
      </c>
    </row>
    <row r="204" spans="1:17" x14ac:dyDescent="0.3">
      <c r="A204" t="s">
        <v>48</v>
      </c>
      <c r="B204" t="s">
        <v>150</v>
      </c>
      <c r="C204" t="s">
        <v>82</v>
      </c>
      <c r="D204" t="s">
        <v>1156</v>
      </c>
      <c r="E204" t="s">
        <v>27</v>
      </c>
      <c r="F204" t="s">
        <v>39</v>
      </c>
      <c r="G204" s="1">
        <v>42512</v>
      </c>
      <c r="H204">
        <v>606017291</v>
      </c>
      <c r="I204" s="1">
        <v>42533</v>
      </c>
      <c r="J204" s="4">
        <v>2838</v>
      </c>
      <c r="K204" s="2">
        <v>81.73</v>
      </c>
      <c r="L204" s="2">
        <v>56.67</v>
      </c>
      <c r="M204" s="2">
        <v>231949.74</v>
      </c>
      <c r="N204" s="2">
        <v>160829.46</v>
      </c>
      <c r="O204" s="2">
        <v>71120.28</v>
      </c>
      <c r="P204">
        <v>2016</v>
      </c>
      <c r="Q204">
        <v>5</v>
      </c>
    </row>
    <row r="205" spans="1:17" x14ac:dyDescent="0.3">
      <c r="A205" t="s">
        <v>17</v>
      </c>
      <c r="B205" t="s">
        <v>18</v>
      </c>
      <c r="C205" t="s">
        <v>71</v>
      </c>
      <c r="D205" t="s">
        <v>926</v>
      </c>
      <c r="E205" t="s">
        <v>21</v>
      </c>
      <c r="F205" t="s">
        <v>39</v>
      </c>
      <c r="G205" s="1">
        <v>40578</v>
      </c>
      <c r="H205">
        <v>854095017</v>
      </c>
      <c r="I205" s="1">
        <v>40606</v>
      </c>
      <c r="J205" s="4">
        <v>4550</v>
      </c>
      <c r="K205" s="2">
        <v>47.45</v>
      </c>
      <c r="L205" s="2">
        <v>31.79</v>
      </c>
      <c r="M205" s="2">
        <v>215897.5</v>
      </c>
      <c r="N205" s="2">
        <v>144644.5</v>
      </c>
      <c r="O205" s="2">
        <v>71253</v>
      </c>
      <c r="P205">
        <v>2011</v>
      </c>
      <c r="Q205">
        <v>2</v>
      </c>
    </row>
    <row r="206" spans="1:17" x14ac:dyDescent="0.3">
      <c r="A206" t="s">
        <v>51</v>
      </c>
      <c r="B206" t="s">
        <v>216</v>
      </c>
      <c r="C206" t="s">
        <v>71</v>
      </c>
      <c r="D206" t="s">
        <v>1111</v>
      </c>
      <c r="E206" t="s">
        <v>21</v>
      </c>
      <c r="F206" t="s">
        <v>65</v>
      </c>
      <c r="G206" s="1">
        <v>41979</v>
      </c>
      <c r="H206">
        <v>275632226</v>
      </c>
      <c r="I206" s="1">
        <v>42022</v>
      </c>
      <c r="J206" s="4">
        <v>4556</v>
      </c>
      <c r="K206" s="2">
        <v>47.45</v>
      </c>
      <c r="L206" s="2">
        <v>31.79</v>
      </c>
      <c r="M206" s="2">
        <v>216182.2</v>
      </c>
      <c r="N206" s="2">
        <v>144835.24</v>
      </c>
      <c r="O206" s="2">
        <v>71346.960000000006</v>
      </c>
      <c r="P206">
        <v>2014</v>
      </c>
      <c r="Q206">
        <v>12</v>
      </c>
    </row>
    <row r="207" spans="1:17" x14ac:dyDescent="0.3">
      <c r="A207" t="s">
        <v>31</v>
      </c>
      <c r="B207" t="s">
        <v>538</v>
      </c>
      <c r="C207" t="s">
        <v>71</v>
      </c>
      <c r="D207" t="s">
        <v>1016</v>
      </c>
      <c r="E207" t="s">
        <v>21</v>
      </c>
      <c r="F207" t="s">
        <v>65</v>
      </c>
      <c r="G207" s="1">
        <v>40221</v>
      </c>
      <c r="H207">
        <v>936042296</v>
      </c>
      <c r="I207" s="1">
        <v>40254</v>
      </c>
      <c r="J207" s="4">
        <v>4571</v>
      </c>
      <c r="K207" s="2">
        <v>47.45</v>
      </c>
      <c r="L207" s="2">
        <v>31.79</v>
      </c>
      <c r="M207" s="2">
        <v>216893.95</v>
      </c>
      <c r="N207" s="2">
        <v>145312.09</v>
      </c>
      <c r="O207" s="2">
        <v>71581.86</v>
      </c>
      <c r="P207">
        <v>2010</v>
      </c>
      <c r="Q207">
        <v>2</v>
      </c>
    </row>
    <row r="208" spans="1:17" x14ac:dyDescent="0.3">
      <c r="A208" t="s">
        <v>35</v>
      </c>
      <c r="B208" t="s">
        <v>103</v>
      </c>
      <c r="C208" t="s">
        <v>91</v>
      </c>
      <c r="D208" t="s">
        <v>740</v>
      </c>
      <c r="E208" t="s">
        <v>21</v>
      </c>
      <c r="F208" t="s">
        <v>65</v>
      </c>
      <c r="G208" s="1">
        <v>42566</v>
      </c>
      <c r="H208">
        <v>565798747</v>
      </c>
      <c r="I208" s="1">
        <v>42591</v>
      </c>
      <c r="J208" s="4">
        <v>1277</v>
      </c>
      <c r="K208" s="2">
        <v>421.89</v>
      </c>
      <c r="L208" s="2">
        <v>364.69</v>
      </c>
      <c r="M208" s="2">
        <v>538753.53</v>
      </c>
      <c r="N208" s="2">
        <v>465709.13</v>
      </c>
      <c r="O208" s="2">
        <v>73044.399999999994</v>
      </c>
      <c r="P208">
        <v>2016</v>
      </c>
      <c r="Q208">
        <v>7</v>
      </c>
    </row>
    <row r="209" spans="1:17" x14ac:dyDescent="0.3">
      <c r="A209" t="s">
        <v>35</v>
      </c>
      <c r="B209" t="s">
        <v>414</v>
      </c>
      <c r="C209" t="s">
        <v>25</v>
      </c>
      <c r="D209" t="s">
        <v>415</v>
      </c>
      <c r="E209" t="s">
        <v>21</v>
      </c>
      <c r="F209" t="s">
        <v>65</v>
      </c>
      <c r="G209" s="1">
        <v>40330</v>
      </c>
      <c r="H209">
        <v>620441138</v>
      </c>
      <c r="I209" s="1">
        <v>40351</v>
      </c>
      <c r="J209" s="4">
        <v>1175</v>
      </c>
      <c r="K209" s="2">
        <v>154.06</v>
      </c>
      <c r="L209" s="2">
        <v>90.93</v>
      </c>
      <c r="M209" s="2">
        <v>181020.5</v>
      </c>
      <c r="N209" s="2">
        <v>106842.75</v>
      </c>
      <c r="O209" s="2">
        <v>74177.75</v>
      </c>
      <c r="P209">
        <v>2010</v>
      </c>
      <c r="Q209">
        <v>6</v>
      </c>
    </row>
    <row r="210" spans="1:17" x14ac:dyDescent="0.3">
      <c r="A210" t="s">
        <v>35</v>
      </c>
      <c r="B210" t="s">
        <v>328</v>
      </c>
      <c r="C210" t="s">
        <v>82</v>
      </c>
      <c r="D210" t="s">
        <v>329</v>
      </c>
      <c r="E210" t="s">
        <v>21</v>
      </c>
      <c r="F210" t="s">
        <v>30</v>
      </c>
      <c r="G210" s="1">
        <v>40191</v>
      </c>
      <c r="H210">
        <v>967328870</v>
      </c>
      <c r="I210" s="1">
        <v>40193</v>
      </c>
      <c r="J210" s="4">
        <v>2964</v>
      </c>
      <c r="K210" s="2">
        <v>81.73</v>
      </c>
      <c r="L210" s="2">
        <v>56.67</v>
      </c>
      <c r="M210" s="2">
        <v>242247.72</v>
      </c>
      <c r="N210" s="2">
        <v>167969.88</v>
      </c>
      <c r="O210" s="2">
        <v>74277.84</v>
      </c>
      <c r="P210">
        <v>2010</v>
      </c>
      <c r="Q210">
        <v>1</v>
      </c>
    </row>
    <row r="211" spans="1:17" x14ac:dyDescent="0.3">
      <c r="A211" t="s">
        <v>31</v>
      </c>
      <c r="B211" t="s">
        <v>229</v>
      </c>
      <c r="C211" t="s">
        <v>71</v>
      </c>
      <c r="D211" t="s">
        <v>267</v>
      </c>
      <c r="E211" t="s">
        <v>21</v>
      </c>
      <c r="F211" t="s">
        <v>30</v>
      </c>
      <c r="G211" s="1">
        <v>41380</v>
      </c>
      <c r="H211">
        <v>332877862</v>
      </c>
      <c r="I211" s="1">
        <v>41401</v>
      </c>
      <c r="J211" s="4">
        <v>4811</v>
      </c>
      <c r="K211" s="2">
        <v>47.45</v>
      </c>
      <c r="L211" s="2">
        <v>31.79</v>
      </c>
      <c r="M211" s="2">
        <v>228281.95</v>
      </c>
      <c r="N211" s="2">
        <v>152941.69</v>
      </c>
      <c r="O211" s="2">
        <v>75340.259999999995</v>
      </c>
      <c r="P211">
        <v>2013</v>
      </c>
      <c r="Q211">
        <v>4</v>
      </c>
    </row>
    <row r="212" spans="1:17" x14ac:dyDescent="0.3">
      <c r="A212" t="s">
        <v>48</v>
      </c>
      <c r="B212" t="s">
        <v>86</v>
      </c>
      <c r="C212" t="s">
        <v>33</v>
      </c>
      <c r="D212" t="s">
        <v>87</v>
      </c>
      <c r="E212" t="s">
        <v>27</v>
      </c>
      <c r="F212" t="s">
        <v>39</v>
      </c>
      <c r="G212" s="1">
        <v>41210</v>
      </c>
      <c r="H212">
        <v>430390107</v>
      </c>
      <c r="I212" s="1">
        <v>41226</v>
      </c>
      <c r="J212" s="4">
        <v>852</v>
      </c>
      <c r="K212" s="2">
        <v>205.7</v>
      </c>
      <c r="L212" s="2">
        <v>117.11</v>
      </c>
      <c r="M212" s="2">
        <v>175256.4</v>
      </c>
      <c r="N212" s="2">
        <v>99777.72</v>
      </c>
      <c r="O212" s="2">
        <v>75478.679999999993</v>
      </c>
      <c r="P212">
        <v>2012</v>
      </c>
      <c r="Q212">
        <v>10</v>
      </c>
    </row>
    <row r="213" spans="1:17" x14ac:dyDescent="0.3">
      <c r="A213" t="s">
        <v>31</v>
      </c>
      <c r="B213" t="s">
        <v>121</v>
      </c>
      <c r="C213" t="s">
        <v>68</v>
      </c>
      <c r="D213" t="s">
        <v>664</v>
      </c>
      <c r="E213" t="s">
        <v>21</v>
      </c>
      <c r="F213" t="s">
        <v>22</v>
      </c>
      <c r="G213" s="1">
        <v>42247</v>
      </c>
      <c r="H213">
        <v>588200986</v>
      </c>
      <c r="I213" s="1">
        <v>42292</v>
      </c>
      <c r="J213" s="4">
        <v>598</v>
      </c>
      <c r="K213" s="2">
        <v>651.21</v>
      </c>
      <c r="L213" s="2">
        <v>524.96</v>
      </c>
      <c r="M213" s="2">
        <v>389423.58</v>
      </c>
      <c r="N213" s="2">
        <v>313926.08</v>
      </c>
      <c r="O213" s="2">
        <v>75497.5</v>
      </c>
      <c r="P213">
        <v>2015</v>
      </c>
      <c r="Q213">
        <v>8</v>
      </c>
    </row>
    <row r="214" spans="1:17" x14ac:dyDescent="0.3">
      <c r="A214" t="s">
        <v>40</v>
      </c>
      <c r="B214" t="s">
        <v>221</v>
      </c>
      <c r="C214" t="s">
        <v>33</v>
      </c>
      <c r="D214" t="s">
        <v>1122</v>
      </c>
      <c r="E214" t="s">
        <v>27</v>
      </c>
      <c r="F214" t="s">
        <v>30</v>
      </c>
      <c r="G214" s="1">
        <v>41833</v>
      </c>
      <c r="H214">
        <v>941909682</v>
      </c>
      <c r="I214" s="1">
        <v>41852</v>
      </c>
      <c r="J214" s="4">
        <v>861</v>
      </c>
      <c r="K214" s="2">
        <v>205.7</v>
      </c>
      <c r="L214" s="2">
        <v>117.11</v>
      </c>
      <c r="M214" s="2">
        <v>177107.7</v>
      </c>
      <c r="N214" s="2">
        <v>100831.71</v>
      </c>
      <c r="O214" s="2">
        <v>76275.990000000005</v>
      </c>
      <c r="P214">
        <v>2014</v>
      </c>
      <c r="Q214">
        <v>7</v>
      </c>
    </row>
    <row r="215" spans="1:17" x14ac:dyDescent="0.3">
      <c r="A215" t="s">
        <v>17</v>
      </c>
      <c r="B215" t="s">
        <v>232</v>
      </c>
      <c r="C215" t="s">
        <v>71</v>
      </c>
      <c r="D215" t="s">
        <v>1125</v>
      </c>
      <c r="E215" t="s">
        <v>27</v>
      </c>
      <c r="F215" t="s">
        <v>22</v>
      </c>
      <c r="G215" s="1">
        <v>40290</v>
      </c>
      <c r="H215">
        <v>942700612</v>
      </c>
      <c r="I215" s="1">
        <v>40335</v>
      </c>
      <c r="J215" s="4">
        <v>4915</v>
      </c>
      <c r="K215" s="2">
        <v>47.45</v>
      </c>
      <c r="L215" s="2">
        <v>31.79</v>
      </c>
      <c r="M215" s="2">
        <v>233216.75</v>
      </c>
      <c r="N215" s="2">
        <v>156247.85</v>
      </c>
      <c r="O215" s="2">
        <v>76968.899999999994</v>
      </c>
      <c r="P215">
        <v>2010</v>
      </c>
      <c r="Q215">
        <v>4</v>
      </c>
    </row>
    <row r="216" spans="1:17" x14ac:dyDescent="0.3">
      <c r="A216" t="s">
        <v>40</v>
      </c>
      <c r="B216" t="s">
        <v>58</v>
      </c>
      <c r="C216" t="s">
        <v>82</v>
      </c>
      <c r="D216" t="s">
        <v>922</v>
      </c>
      <c r="E216" t="s">
        <v>27</v>
      </c>
      <c r="F216" t="s">
        <v>22</v>
      </c>
      <c r="G216" s="1">
        <v>42224</v>
      </c>
      <c r="H216">
        <v>644913613</v>
      </c>
      <c r="I216" s="1">
        <v>42254</v>
      </c>
      <c r="J216" s="4">
        <v>3124</v>
      </c>
      <c r="K216" s="2">
        <v>81.73</v>
      </c>
      <c r="L216" s="2">
        <v>56.67</v>
      </c>
      <c r="M216" s="2">
        <v>255324.52</v>
      </c>
      <c r="N216" s="2">
        <v>177037.08</v>
      </c>
      <c r="O216" s="2">
        <v>78287.44</v>
      </c>
      <c r="P216">
        <v>2015</v>
      </c>
      <c r="Q216">
        <v>8</v>
      </c>
    </row>
    <row r="217" spans="1:17" x14ac:dyDescent="0.3">
      <c r="A217" t="s">
        <v>35</v>
      </c>
      <c r="B217" t="s">
        <v>162</v>
      </c>
      <c r="C217" t="s">
        <v>71</v>
      </c>
      <c r="D217" t="s">
        <v>720</v>
      </c>
      <c r="E217" t="s">
        <v>27</v>
      </c>
      <c r="F217" t="s">
        <v>30</v>
      </c>
      <c r="G217" s="1">
        <v>41572</v>
      </c>
      <c r="H217">
        <v>742141759</v>
      </c>
      <c r="I217" s="1">
        <v>41575</v>
      </c>
      <c r="J217" s="4">
        <v>5093</v>
      </c>
      <c r="K217" s="2">
        <v>47.45</v>
      </c>
      <c r="L217" s="2">
        <v>31.79</v>
      </c>
      <c r="M217" s="2">
        <v>241662.85</v>
      </c>
      <c r="N217" s="2">
        <v>161906.47</v>
      </c>
      <c r="O217" s="2">
        <v>79756.38</v>
      </c>
      <c r="P217">
        <v>2013</v>
      </c>
      <c r="Q217">
        <v>10</v>
      </c>
    </row>
    <row r="218" spans="1:17" x14ac:dyDescent="0.3">
      <c r="A218" t="s">
        <v>40</v>
      </c>
      <c r="B218" t="s">
        <v>441</v>
      </c>
      <c r="C218" t="s">
        <v>71</v>
      </c>
      <c r="D218" t="s">
        <v>442</v>
      </c>
      <c r="E218" t="s">
        <v>27</v>
      </c>
      <c r="F218" t="s">
        <v>30</v>
      </c>
      <c r="G218" s="1">
        <v>41030</v>
      </c>
      <c r="H218">
        <v>328316819</v>
      </c>
      <c r="I218" s="1">
        <v>41059</v>
      </c>
      <c r="J218" s="4">
        <v>5098</v>
      </c>
      <c r="K218" s="2">
        <v>47.45</v>
      </c>
      <c r="L218" s="2">
        <v>31.79</v>
      </c>
      <c r="M218" s="2">
        <v>241900.1</v>
      </c>
      <c r="N218" s="2">
        <v>162065.42000000001</v>
      </c>
      <c r="O218" s="2">
        <v>79834.679999999993</v>
      </c>
      <c r="P218">
        <v>2012</v>
      </c>
      <c r="Q218">
        <v>5</v>
      </c>
    </row>
    <row r="219" spans="1:17" x14ac:dyDescent="0.3">
      <c r="A219" t="s">
        <v>48</v>
      </c>
      <c r="B219" t="s">
        <v>916</v>
      </c>
      <c r="C219" t="s">
        <v>56</v>
      </c>
      <c r="D219" t="s">
        <v>1068</v>
      </c>
      <c r="E219" t="s">
        <v>21</v>
      </c>
      <c r="F219" t="s">
        <v>39</v>
      </c>
      <c r="G219" s="1">
        <v>41975</v>
      </c>
      <c r="H219">
        <v>351317298</v>
      </c>
      <c r="I219" s="1">
        <v>42018</v>
      </c>
      <c r="J219" s="4">
        <v>1450</v>
      </c>
      <c r="K219" s="2">
        <v>152.58000000000001</v>
      </c>
      <c r="L219" s="2">
        <v>97.44</v>
      </c>
      <c r="M219" s="2">
        <v>221241</v>
      </c>
      <c r="N219" s="2">
        <v>141288</v>
      </c>
      <c r="O219" s="2">
        <v>79953</v>
      </c>
      <c r="P219">
        <v>2014</v>
      </c>
      <c r="Q219">
        <v>12</v>
      </c>
    </row>
    <row r="220" spans="1:17" x14ac:dyDescent="0.3">
      <c r="A220" t="s">
        <v>48</v>
      </c>
      <c r="B220" t="s">
        <v>97</v>
      </c>
      <c r="C220" t="s">
        <v>82</v>
      </c>
      <c r="D220" t="s">
        <v>983</v>
      </c>
      <c r="E220" t="s">
        <v>21</v>
      </c>
      <c r="F220" t="s">
        <v>65</v>
      </c>
      <c r="G220" s="1">
        <v>41290</v>
      </c>
      <c r="H220">
        <v>619670808</v>
      </c>
      <c r="I220" s="1">
        <v>41330</v>
      </c>
      <c r="J220" s="4">
        <v>3217</v>
      </c>
      <c r="K220" s="2">
        <v>81.73</v>
      </c>
      <c r="L220" s="2">
        <v>56.67</v>
      </c>
      <c r="M220" s="2">
        <v>262925.40999999997</v>
      </c>
      <c r="N220" s="2">
        <v>182307.39</v>
      </c>
      <c r="O220" s="2">
        <v>80618.02</v>
      </c>
      <c r="P220">
        <v>2013</v>
      </c>
      <c r="Q220">
        <v>1</v>
      </c>
    </row>
    <row r="221" spans="1:17" x14ac:dyDescent="0.3">
      <c r="A221" t="s">
        <v>35</v>
      </c>
      <c r="B221" t="s">
        <v>159</v>
      </c>
      <c r="C221" t="s">
        <v>71</v>
      </c>
      <c r="D221" t="s">
        <v>478</v>
      </c>
      <c r="E221" t="s">
        <v>21</v>
      </c>
      <c r="F221" t="s">
        <v>39</v>
      </c>
      <c r="G221" s="1">
        <v>41264</v>
      </c>
      <c r="H221">
        <v>859909617</v>
      </c>
      <c r="I221" s="1">
        <v>41303</v>
      </c>
      <c r="J221" s="4">
        <v>5220</v>
      </c>
      <c r="K221" s="2">
        <v>47.45</v>
      </c>
      <c r="L221" s="2">
        <v>31.79</v>
      </c>
      <c r="M221" s="2">
        <v>247689</v>
      </c>
      <c r="N221" s="2">
        <v>165943.79999999999</v>
      </c>
      <c r="O221" s="2">
        <v>81745.2</v>
      </c>
      <c r="P221">
        <v>2012</v>
      </c>
      <c r="Q221">
        <v>12</v>
      </c>
    </row>
    <row r="222" spans="1:17" x14ac:dyDescent="0.3">
      <c r="A222" t="s">
        <v>35</v>
      </c>
      <c r="B222" t="s">
        <v>73</v>
      </c>
      <c r="C222" t="s">
        <v>46</v>
      </c>
      <c r="D222" t="s">
        <v>74</v>
      </c>
      <c r="E222" t="s">
        <v>27</v>
      </c>
      <c r="F222" t="s">
        <v>30</v>
      </c>
      <c r="G222" s="1">
        <v>41890</v>
      </c>
      <c r="H222">
        <v>821912801</v>
      </c>
      <c r="I222" s="1">
        <v>41915</v>
      </c>
      <c r="J222" s="4">
        <v>1117</v>
      </c>
      <c r="K222" s="2">
        <v>109.28</v>
      </c>
      <c r="L222" s="2">
        <v>35.840000000000003</v>
      </c>
      <c r="M222" s="2">
        <v>122065.76</v>
      </c>
      <c r="N222" s="2">
        <v>40033.279999999999</v>
      </c>
      <c r="O222" s="2">
        <v>82032.479999999996</v>
      </c>
      <c r="P222">
        <v>2014</v>
      </c>
      <c r="Q222">
        <v>9</v>
      </c>
    </row>
    <row r="223" spans="1:17" x14ac:dyDescent="0.3">
      <c r="A223" t="s">
        <v>35</v>
      </c>
      <c r="B223" t="s">
        <v>409</v>
      </c>
      <c r="C223" t="s">
        <v>91</v>
      </c>
      <c r="D223" t="s">
        <v>469</v>
      </c>
      <c r="E223" t="s">
        <v>27</v>
      </c>
      <c r="F223" t="s">
        <v>39</v>
      </c>
      <c r="G223" s="1">
        <v>41991</v>
      </c>
      <c r="H223">
        <v>807281672</v>
      </c>
      <c r="I223" s="1">
        <v>42030</v>
      </c>
      <c r="J223" s="4">
        <v>1441</v>
      </c>
      <c r="K223" s="2">
        <v>421.89</v>
      </c>
      <c r="L223" s="2">
        <v>364.69</v>
      </c>
      <c r="M223" s="2">
        <v>607943.49</v>
      </c>
      <c r="N223" s="2">
        <v>525518.29</v>
      </c>
      <c r="O223" s="2">
        <v>82425.2</v>
      </c>
      <c r="P223">
        <v>2014</v>
      </c>
      <c r="Q223">
        <v>12</v>
      </c>
    </row>
    <row r="224" spans="1:17" x14ac:dyDescent="0.3">
      <c r="A224" t="s">
        <v>40</v>
      </c>
      <c r="B224" t="s">
        <v>67</v>
      </c>
      <c r="C224" t="s">
        <v>91</v>
      </c>
      <c r="D224" t="s">
        <v>745</v>
      </c>
      <c r="E224" t="s">
        <v>21</v>
      </c>
      <c r="F224" t="s">
        <v>39</v>
      </c>
      <c r="G224" s="1">
        <v>41861</v>
      </c>
      <c r="H224">
        <v>175257527</v>
      </c>
      <c r="I224" s="1">
        <v>41907</v>
      </c>
      <c r="J224" s="4">
        <v>1452</v>
      </c>
      <c r="K224" s="2">
        <v>421.89</v>
      </c>
      <c r="L224" s="2">
        <v>364.69</v>
      </c>
      <c r="M224" s="2">
        <v>612584.28</v>
      </c>
      <c r="N224" s="2">
        <v>529529.88</v>
      </c>
      <c r="O224" s="2">
        <v>83054.399999999994</v>
      </c>
      <c r="P224">
        <v>2014</v>
      </c>
      <c r="Q224">
        <v>8</v>
      </c>
    </row>
    <row r="225" spans="1:17" x14ac:dyDescent="0.3">
      <c r="A225" t="s">
        <v>48</v>
      </c>
      <c r="B225" t="s">
        <v>193</v>
      </c>
      <c r="C225" t="s">
        <v>71</v>
      </c>
      <c r="D225" t="s">
        <v>194</v>
      </c>
      <c r="E225" t="s">
        <v>21</v>
      </c>
      <c r="F225" t="s">
        <v>30</v>
      </c>
      <c r="G225" s="1">
        <v>40552</v>
      </c>
      <c r="H225">
        <v>890695369</v>
      </c>
      <c r="I225" s="1">
        <v>40597</v>
      </c>
      <c r="J225" s="4">
        <v>5408</v>
      </c>
      <c r="K225" s="2">
        <v>47.45</v>
      </c>
      <c r="L225" s="2">
        <v>31.79</v>
      </c>
      <c r="M225" s="2">
        <v>256609.6</v>
      </c>
      <c r="N225" s="2">
        <v>171920.32</v>
      </c>
      <c r="O225" s="2">
        <v>84689.279999999999</v>
      </c>
      <c r="P225">
        <v>2011</v>
      </c>
      <c r="Q225">
        <v>1</v>
      </c>
    </row>
    <row r="226" spans="1:17" x14ac:dyDescent="0.3">
      <c r="A226" t="s">
        <v>17</v>
      </c>
      <c r="B226" t="s">
        <v>558</v>
      </c>
      <c r="C226" t="s">
        <v>25</v>
      </c>
      <c r="D226" t="s">
        <v>1062</v>
      </c>
      <c r="E226" t="s">
        <v>21</v>
      </c>
      <c r="F226" t="s">
        <v>30</v>
      </c>
      <c r="G226" s="1">
        <v>41420</v>
      </c>
      <c r="H226">
        <v>345437037</v>
      </c>
      <c r="I226" s="1">
        <v>41455</v>
      </c>
      <c r="J226" s="4">
        <v>1351</v>
      </c>
      <c r="K226" s="2">
        <v>154.06</v>
      </c>
      <c r="L226" s="2">
        <v>90.93</v>
      </c>
      <c r="M226" s="2">
        <v>208135.06</v>
      </c>
      <c r="N226" s="2">
        <v>122846.43</v>
      </c>
      <c r="O226" s="2">
        <v>85288.63</v>
      </c>
      <c r="P226">
        <v>2013</v>
      </c>
      <c r="Q226">
        <v>5</v>
      </c>
    </row>
    <row r="227" spans="1:17" x14ac:dyDescent="0.3">
      <c r="A227" t="s">
        <v>40</v>
      </c>
      <c r="B227" t="s">
        <v>178</v>
      </c>
      <c r="C227" t="s">
        <v>71</v>
      </c>
      <c r="D227" t="s">
        <v>1123</v>
      </c>
      <c r="E227" t="s">
        <v>21</v>
      </c>
      <c r="F227" t="s">
        <v>30</v>
      </c>
      <c r="G227" s="1">
        <v>42582</v>
      </c>
      <c r="H227">
        <v>219607102</v>
      </c>
      <c r="I227" s="1">
        <v>42595</v>
      </c>
      <c r="J227" s="4">
        <v>5477</v>
      </c>
      <c r="K227" s="2">
        <v>47.45</v>
      </c>
      <c r="L227" s="2">
        <v>31.79</v>
      </c>
      <c r="M227" s="2">
        <v>259883.65</v>
      </c>
      <c r="N227" s="2">
        <v>174113.83</v>
      </c>
      <c r="O227" s="2">
        <v>85769.82</v>
      </c>
      <c r="P227">
        <v>2016</v>
      </c>
      <c r="Q227">
        <v>7</v>
      </c>
    </row>
    <row r="228" spans="1:17" x14ac:dyDescent="0.3">
      <c r="A228" t="s">
        <v>51</v>
      </c>
      <c r="B228" t="s">
        <v>216</v>
      </c>
      <c r="C228" t="s">
        <v>56</v>
      </c>
      <c r="D228" t="s">
        <v>744</v>
      </c>
      <c r="E228" t="s">
        <v>21</v>
      </c>
      <c r="F228" t="s">
        <v>30</v>
      </c>
      <c r="G228" s="1">
        <v>41412</v>
      </c>
      <c r="H228">
        <v>351182544</v>
      </c>
      <c r="I228" s="1">
        <v>41447</v>
      </c>
      <c r="J228" s="4">
        <v>1574</v>
      </c>
      <c r="K228" s="2">
        <v>152.58000000000001</v>
      </c>
      <c r="L228" s="2">
        <v>97.44</v>
      </c>
      <c r="M228" s="2">
        <v>240160.92</v>
      </c>
      <c r="N228" s="2">
        <v>153370.56</v>
      </c>
      <c r="O228" s="2">
        <v>86790.36</v>
      </c>
      <c r="P228">
        <v>2013</v>
      </c>
      <c r="Q228">
        <v>5</v>
      </c>
    </row>
    <row r="229" spans="1:17" x14ac:dyDescent="0.3">
      <c r="A229" t="s">
        <v>31</v>
      </c>
      <c r="B229" t="s">
        <v>634</v>
      </c>
      <c r="C229" t="s">
        <v>56</v>
      </c>
      <c r="D229" t="s">
        <v>635</v>
      </c>
      <c r="E229" t="s">
        <v>27</v>
      </c>
      <c r="F229" t="s">
        <v>30</v>
      </c>
      <c r="G229" s="1">
        <v>40993</v>
      </c>
      <c r="H229">
        <v>990708720</v>
      </c>
      <c r="I229" s="1">
        <v>41033</v>
      </c>
      <c r="J229" s="4">
        <v>1581</v>
      </c>
      <c r="K229" s="2">
        <v>152.58000000000001</v>
      </c>
      <c r="L229" s="2">
        <v>97.44</v>
      </c>
      <c r="M229" s="2">
        <v>241228.98</v>
      </c>
      <c r="N229" s="2">
        <v>154052.64000000001</v>
      </c>
      <c r="O229" s="2">
        <v>87176.34</v>
      </c>
      <c r="P229">
        <v>2012</v>
      </c>
      <c r="Q229">
        <v>3</v>
      </c>
    </row>
    <row r="230" spans="1:17" x14ac:dyDescent="0.3">
      <c r="A230" t="s">
        <v>40</v>
      </c>
      <c r="B230" t="s">
        <v>45</v>
      </c>
      <c r="C230" t="s">
        <v>71</v>
      </c>
      <c r="D230" t="s">
        <v>1087</v>
      </c>
      <c r="E230" t="s">
        <v>21</v>
      </c>
      <c r="F230" t="s">
        <v>65</v>
      </c>
      <c r="G230" s="1">
        <v>41974</v>
      </c>
      <c r="H230">
        <v>532324779</v>
      </c>
      <c r="I230" s="1">
        <v>42007</v>
      </c>
      <c r="J230" s="4">
        <v>5586</v>
      </c>
      <c r="K230" s="2">
        <v>47.45</v>
      </c>
      <c r="L230" s="2">
        <v>31.79</v>
      </c>
      <c r="M230" s="2">
        <v>265055.7</v>
      </c>
      <c r="N230" s="2">
        <v>177578.94</v>
      </c>
      <c r="O230" s="2">
        <v>87476.76</v>
      </c>
      <c r="P230">
        <v>2014</v>
      </c>
      <c r="Q230">
        <v>12</v>
      </c>
    </row>
    <row r="231" spans="1:17" x14ac:dyDescent="0.3">
      <c r="A231" t="s">
        <v>48</v>
      </c>
      <c r="B231" t="s">
        <v>150</v>
      </c>
      <c r="C231" t="s">
        <v>82</v>
      </c>
      <c r="D231" t="s">
        <v>1004</v>
      </c>
      <c r="E231" t="s">
        <v>21</v>
      </c>
      <c r="F231" t="s">
        <v>22</v>
      </c>
      <c r="G231" s="1">
        <v>40378</v>
      </c>
      <c r="H231">
        <v>147047555</v>
      </c>
      <c r="I231" s="1">
        <v>40424</v>
      </c>
      <c r="J231" s="4">
        <v>3494</v>
      </c>
      <c r="K231" s="2">
        <v>81.73</v>
      </c>
      <c r="L231" s="2">
        <v>56.67</v>
      </c>
      <c r="M231" s="2">
        <v>285564.62</v>
      </c>
      <c r="N231" s="2">
        <v>198004.98</v>
      </c>
      <c r="O231" s="2">
        <v>87559.64</v>
      </c>
      <c r="P231">
        <v>2010</v>
      </c>
      <c r="Q231">
        <v>7</v>
      </c>
    </row>
    <row r="232" spans="1:17" x14ac:dyDescent="0.3">
      <c r="A232" t="s">
        <v>17</v>
      </c>
      <c r="B232" t="s">
        <v>318</v>
      </c>
      <c r="C232" t="s">
        <v>46</v>
      </c>
      <c r="D232" t="s">
        <v>928</v>
      </c>
      <c r="E232" t="s">
        <v>21</v>
      </c>
      <c r="F232" t="s">
        <v>39</v>
      </c>
      <c r="G232" s="1">
        <v>41900</v>
      </c>
      <c r="H232">
        <v>749258840</v>
      </c>
      <c r="I232" s="1">
        <v>41948</v>
      </c>
      <c r="J232" s="4">
        <v>1196</v>
      </c>
      <c r="K232" s="2">
        <v>109.28</v>
      </c>
      <c r="L232" s="2">
        <v>35.840000000000003</v>
      </c>
      <c r="M232" s="2">
        <v>130698.88</v>
      </c>
      <c r="N232" s="2">
        <v>42864.639999999999</v>
      </c>
      <c r="O232" s="2">
        <v>87834.240000000005</v>
      </c>
      <c r="P232">
        <v>2014</v>
      </c>
      <c r="Q232">
        <v>9</v>
      </c>
    </row>
    <row r="233" spans="1:17" x14ac:dyDescent="0.3">
      <c r="A233" t="s">
        <v>31</v>
      </c>
      <c r="B233" t="s">
        <v>63</v>
      </c>
      <c r="C233" t="s">
        <v>68</v>
      </c>
      <c r="D233" t="s">
        <v>1011</v>
      </c>
      <c r="E233" t="s">
        <v>27</v>
      </c>
      <c r="F233" t="s">
        <v>39</v>
      </c>
      <c r="G233" s="1">
        <v>40272</v>
      </c>
      <c r="H233">
        <v>989928519</v>
      </c>
      <c r="I233" s="1">
        <v>40279</v>
      </c>
      <c r="J233" s="4">
        <v>702</v>
      </c>
      <c r="K233" s="2">
        <v>651.21</v>
      </c>
      <c r="L233" s="2">
        <v>524.96</v>
      </c>
      <c r="M233" s="2">
        <v>457149.42</v>
      </c>
      <c r="N233" s="2">
        <v>368521.92</v>
      </c>
      <c r="O233" s="2">
        <v>88627.5</v>
      </c>
      <c r="P233">
        <v>2010</v>
      </c>
      <c r="Q233">
        <v>4</v>
      </c>
    </row>
    <row r="234" spans="1:17" x14ac:dyDescent="0.3">
      <c r="A234" t="s">
        <v>17</v>
      </c>
      <c r="B234" t="s">
        <v>227</v>
      </c>
      <c r="C234" t="s">
        <v>56</v>
      </c>
      <c r="D234" t="s">
        <v>228</v>
      </c>
      <c r="E234" t="s">
        <v>21</v>
      </c>
      <c r="F234" t="s">
        <v>39</v>
      </c>
      <c r="G234" s="1">
        <v>40622</v>
      </c>
      <c r="H234">
        <v>115309941</v>
      </c>
      <c r="I234" s="1">
        <v>40639</v>
      </c>
      <c r="J234" s="4">
        <v>1629</v>
      </c>
      <c r="K234" s="2">
        <v>152.58000000000001</v>
      </c>
      <c r="L234" s="2">
        <v>97.44</v>
      </c>
      <c r="M234" s="2">
        <v>248552.82</v>
      </c>
      <c r="N234" s="2">
        <v>158729.76</v>
      </c>
      <c r="O234" s="2">
        <v>89823.06</v>
      </c>
      <c r="P234">
        <v>2011</v>
      </c>
      <c r="Q234">
        <v>3</v>
      </c>
    </row>
    <row r="235" spans="1:17" x14ac:dyDescent="0.3">
      <c r="A235" t="s">
        <v>51</v>
      </c>
      <c r="B235" t="s">
        <v>243</v>
      </c>
      <c r="C235" t="s">
        <v>56</v>
      </c>
      <c r="D235" t="s">
        <v>244</v>
      </c>
      <c r="E235" t="s">
        <v>27</v>
      </c>
      <c r="F235" t="s">
        <v>65</v>
      </c>
      <c r="G235" s="1">
        <v>40920</v>
      </c>
      <c r="H235">
        <v>521396386</v>
      </c>
      <c r="I235" s="1">
        <v>40953</v>
      </c>
      <c r="J235" s="4">
        <v>1632</v>
      </c>
      <c r="K235" s="2">
        <v>152.58000000000001</v>
      </c>
      <c r="L235" s="2">
        <v>97.44</v>
      </c>
      <c r="M235" s="2">
        <v>249010.56</v>
      </c>
      <c r="N235" s="2">
        <v>159022.07999999999</v>
      </c>
      <c r="O235" s="2">
        <v>89988.479999999996</v>
      </c>
      <c r="P235">
        <v>2012</v>
      </c>
      <c r="Q235">
        <v>1</v>
      </c>
    </row>
    <row r="236" spans="1:17" x14ac:dyDescent="0.3">
      <c r="A236" t="s">
        <v>48</v>
      </c>
      <c r="B236" t="s">
        <v>912</v>
      </c>
      <c r="C236" t="s">
        <v>56</v>
      </c>
      <c r="D236" t="s">
        <v>913</v>
      </c>
      <c r="E236" t="s">
        <v>21</v>
      </c>
      <c r="F236" t="s">
        <v>65</v>
      </c>
      <c r="G236" s="1">
        <v>42146</v>
      </c>
      <c r="H236">
        <v>590198266</v>
      </c>
      <c r="I236" s="1">
        <v>42156</v>
      </c>
      <c r="J236" s="4">
        <v>1637</v>
      </c>
      <c r="K236" s="2">
        <v>152.58000000000001</v>
      </c>
      <c r="L236" s="2">
        <v>97.44</v>
      </c>
      <c r="M236" s="2">
        <v>249773.46</v>
      </c>
      <c r="N236" s="2">
        <v>159509.28</v>
      </c>
      <c r="O236" s="2">
        <v>90264.18</v>
      </c>
      <c r="P236">
        <v>2015</v>
      </c>
      <c r="Q236">
        <v>5</v>
      </c>
    </row>
    <row r="237" spans="1:17" x14ac:dyDescent="0.3">
      <c r="A237" t="s">
        <v>17</v>
      </c>
      <c r="B237" t="s">
        <v>308</v>
      </c>
      <c r="C237" t="s">
        <v>82</v>
      </c>
      <c r="D237" t="s">
        <v>1085</v>
      </c>
      <c r="E237" t="s">
        <v>27</v>
      </c>
      <c r="F237" t="s">
        <v>30</v>
      </c>
      <c r="G237" s="1">
        <v>41856</v>
      </c>
      <c r="H237">
        <v>502715766</v>
      </c>
      <c r="I237" s="1">
        <v>41868</v>
      </c>
      <c r="J237" s="4">
        <v>3621</v>
      </c>
      <c r="K237" s="2">
        <v>81.73</v>
      </c>
      <c r="L237" s="2">
        <v>56.67</v>
      </c>
      <c r="M237" s="2">
        <v>295944.33</v>
      </c>
      <c r="N237" s="2">
        <v>205202.07</v>
      </c>
      <c r="O237" s="2">
        <v>90742.26</v>
      </c>
      <c r="P237">
        <v>2014</v>
      </c>
      <c r="Q237">
        <v>8</v>
      </c>
    </row>
    <row r="238" spans="1:17" x14ac:dyDescent="0.3">
      <c r="A238" t="s">
        <v>48</v>
      </c>
      <c r="B238" t="s">
        <v>261</v>
      </c>
      <c r="C238" t="s">
        <v>19</v>
      </c>
      <c r="D238" t="s">
        <v>262</v>
      </c>
      <c r="E238" t="s">
        <v>27</v>
      </c>
      <c r="F238" t="s">
        <v>30</v>
      </c>
      <c r="G238" s="1">
        <v>41134</v>
      </c>
      <c r="H238">
        <v>845058763</v>
      </c>
      <c r="I238" s="1">
        <v>41174</v>
      </c>
      <c r="J238" s="4">
        <v>522</v>
      </c>
      <c r="K238" s="2">
        <v>437.2</v>
      </c>
      <c r="L238" s="2">
        <v>263.33</v>
      </c>
      <c r="M238" s="2">
        <v>228218.4</v>
      </c>
      <c r="N238" s="2">
        <v>137458.26</v>
      </c>
      <c r="O238" s="2">
        <v>90760.14</v>
      </c>
      <c r="P238">
        <v>2012</v>
      </c>
      <c r="Q238">
        <v>8</v>
      </c>
    </row>
    <row r="239" spans="1:17" x14ac:dyDescent="0.3">
      <c r="A239" t="s">
        <v>35</v>
      </c>
      <c r="B239" t="s">
        <v>334</v>
      </c>
      <c r="C239" t="s">
        <v>28</v>
      </c>
      <c r="D239" t="s">
        <v>908</v>
      </c>
      <c r="E239" t="s">
        <v>27</v>
      </c>
      <c r="F239" t="s">
        <v>65</v>
      </c>
      <c r="G239" s="1">
        <v>40942</v>
      </c>
      <c r="H239">
        <v>238414323</v>
      </c>
      <c r="I239" s="1">
        <v>40966</v>
      </c>
      <c r="J239" s="4">
        <v>951</v>
      </c>
      <c r="K239" s="2">
        <v>255.28</v>
      </c>
      <c r="L239" s="2">
        <v>159.41999999999999</v>
      </c>
      <c r="M239" s="2">
        <v>242771.28</v>
      </c>
      <c r="N239" s="2">
        <v>151608.42000000001</v>
      </c>
      <c r="O239" s="2">
        <v>91162.86</v>
      </c>
      <c r="P239">
        <v>2012</v>
      </c>
      <c r="Q239">
        <v>2</v>
      </c>
    </row>
    <row r="240" spans="1:17" x14ac:dyDescent="0.3">
      <c r="A240" t="s">
        <v>40</v>
      </c>
      <c r="B240" t="s">
        <v>306</v>
      </c>
      <c r="C240" t="s">
        <v>82</v>
      </c>
      <c r="D240" t="s">
        <v>866</v>
      </c>
      <c r="E240" t="s">
        <v>27</v>
      </c>
      <c r="F240" t="s">
        <v>30</v>
      </c>
      <c r="G240" s="1">
        <v>41361</v>
      </c>
      <c r="H240">
        <v>975002133</v>
      </c>
      <c r="I240" s="1">
        <v>41371</v>
      </c>
      <c r="J240" s="4">
        <v>3653</v>
      </c>
      <c r="K240" s="2">
        <v>81.73</v>
      </c>
      <c r="L240" s="2">
        <v>56.67</v>
      </c>
      <c r="M240" s="2">
        <v>298559.69</v>
      </c>
      <c r="N240" s="2">
        <v>207015.51</v>
      </c>
      <c r="O240" s="2">
        <v>91544.18</v>
      </c>
      <c r="P240">
        <v>2013</v>
      </c>
      <c r="Q240">
        <v>3</v>
      </c>
    </row>
    <row r="241" spans="1:17" x14ac:dyDescent="0.3">
      <c r="A241" t="s">
        <v>51</v>
      </c>
      <c r="B241" t="s">
        <v>243</v>
      </c>
      <c r="C241" t="s">
        <v>71</v>
      </c>
      <c r="D241" t="s">
        <v>956</v>
      </c>
      <c r="E241" t="s">
        <v>21</v>
      </c>
      <c r="F241" t="s">
        <v>39</v>
      </c>
      <c r="G241" s="1">
        <v>41561</v>
      </c>
      <c r="H241">
        <v>185342633</v>
      </c>
      <c r="I241" s="1">
        <v>41602</v>
      </c>
      <c r="J241" s="4">
        <v>5859</v>
      </c>
      <c r="K241" s="2">
        <v>47.45</v>
      </c>
      <c r="L241" s="2">
        <v>31.79</v>
      </c>
      <c r="M241" s="2">
        <v>278009.55</v>
      </c>
      <c r="N241" s="2">
        <v>186257.61</v>
      </c>
      <c r="O241" s="2">
        <v>91751.94</v>
      </c>
      <c r="P241">
        <v>2013</v>
      </c>
      <c r="Q241">
        <v>10</v>
      </c>
    </row>
    <row r="242" spans="1:17" x14ac:dyDescent="0.3">
      <c r="A242" t="s">
        <v>40</v>
      </c>
      <c r="B242" t="s">
        <v>172</v>
      </c>
      <c r="C242" t="s">
        <v>46</v>
      </c>
      <c r="D242" t="s">
        <v>600</v>
      </c>
      <c r="E242" t="s">
        <v>21</v>
      </c>
      <c r="F242" t="s">
        <v>39</v>
      </c>
      <c r="G242" s="1">
        <v>41189</v>
      </c>
      <c r="H242">
        <v>312117135</v>
      </c>
      <c r="I242" s="1">
        <v>41198</v>
      </c>
      <c r="J242" s="4">
        <v>1251</v>
      </c>
      <c r="K242" s="2">
        <v>109.28</v>
      </c>
      <c r="L242" s="2">
        <v>35.840000000000003</v>
      </c>
      <c r="M242" s="2">
        <v>136709.28</v>
      </c>
      <c r="N242" s="2">
        <v>44835.839999999997</v>
      </c>
      <c r="O242" s="2">
        <v>91873.44</v>
      </c>
      <c r="P242">
        <v>2012</v>
      </c>
      <c r="Q242">
        <v>10</v>
      </c>
    </row>
    <row r="243" spans="1:17" x14ac:dyDescent="0.3">
      <c r="A243" t="s">
        <v>40</v>
      </c>
      <c r="B243" t="s">
        <v>111</v>
      </c>
      <c r="C243" t="s">
        <v>33</v>
      </c>
      <c r="D243" t="s">
        <v>1053</v>
      </c>
      <c r="E243" t="s">
        <v>21</v>
      </c>
      <c r="F243" t="s">
        <v>30</v>
      </c>
      <c r="G243" s="1">
        <v>41060</v>
      </c>
      <c r="H243">
        <v>261765420</v>
      </c>
      <c r="I243" s="1">
        <v>41107</v>
      </c>
      <c r="J243" s="4">
        <v>1060</v>
      </c>
      <c r="K243" s="2">
        <v>205.7</v>
      </c>
      <c r="L243" s="2">
        <v>117.11</v>
      </c>
      <c r="M243" s="2">
        <v>218042</v>
      </c>
      <c r="N243" s="2">
        <v>124136.6</v>
      </c>
      <c r="O243" s="2">
        <v>93905.4</v>
      </c>
      <c r="P243">
        <v>2012</v>
      </c>
      <c r="Q243">
        <v>5</v>
      </c>
    </row>
    <row r="244" spans="1:17" x14ac:dyDescent="0.3">
      <c r="A244" t="s">
        <v>35</v>
      </c>
      <c r="B244" t="s">
        <v>414</v>
      </c>
      <c r="C244" t="s">
        <v>82</v>
      </c>
      <c r="D244" t="s">
        <v>791</v>
      </c>
      <c r="E244" t="s">
        <v>27</v>
      </c>
      <c r="F244" t="s">
        <v>30</v>
      </c>
      <c r="G244" s="1">
        <v>40560</v>
      </c>
      <c r="H244">
        <v>379710948</v>
      </c>
      <c r="I244" s="1">
        <v>40573</v>
      </c>
      <c r="J244" s="4">
        <v>3762</v>
      </c>
      <c r="K244" s="2">
        <v>81.73</v>
      </c>
      <c r="L244" s="2">
        <v>56.67</v>
      </c>
      <c r="M244" s="2">
        <v>307468.26</v>
      </c>
      <c r="N244" s="2">
        <v>213192.54</v>
      </c>
      <c r="O244" s="2">
        <v>94275.72</v>
      </c>
      <c r="P244">
        <v>2011</v>
      </c>
      <c r="Q244">
        <v>1</v>
      </c>
    </row>
    <row r="245" spans="1:17" x14ac:dyDescent="0.3">
      <c r="A245" t="s">
        <v>51</v>
      </c>
      <c r="B245" t="s">
        <v>522</v>
      </c>
      <c r="C245" t="s">
        <v>82</v>
      </c>
      <c r="D245" t="s">
        <v>959</v>
      </c>
      <c r="E245" t="s">
        <v>27</v>
      </c>
      <c r="F245" t="s">
        <v>30</v>
      </c>
      <c r="G245" s="1">
        <v>40284</v>
      </c>
      <c r="H245">
        <v>559352862</v>
      </c>
      <c r="I245" s="1">
        <v>40333</v>
      </c>
      <c r="J245" s="4">
        <v>3797</v>
      </c>
      <c r="K245" s="2">
        <v>81.73</v>
      </c>
      <c r="L245" s="2">
        <v>56.67</v>
      </c>
      <c r="M245" s="2">
        <v>310328.81</v>
      </c>
      <c r="N245" s="2">
        <v>215175.99</v>
      </c>
      <c r="O245" s="2">
        <v>95152.82</v>
      </c>
      <c r="P245">
        <v>2010</v>
      </c>
      <c r="Q245">
        <v>4</v>
      </c>
    </row>
    <row r="246" spans="1:17" x14ac:dyDescent="0.3">
      <c r="A246" t="s">
        <v>40</v>
      </c>
      <c r="B246" t="s">
        <v>247</v>
      </c>
      <c r="C246" t="s">
        <v>91</v>
      </c>
      <c r="D246" t="s">
        <v>818</v>
      </c>
      <c r="E246" t="s">
        <v>21</v>
      </c>
      <c r="F246" t="s">
        <v>30</v>
      </c>
      <c r="G246" s="1">
        <v>40891</v>
      </c>
      <c r="H246">
        <v>207395112</v>
      </c>
      <c r="I246" s="1">
        <v>40934</v>
      </c>
      <c r="J246" s="4">
        <v>1677</v>
      </c>
      <c r="K246" s="2">
        <v>421.89</v>
      </c>
      <c r="L246" s="2">
        <v>364.69</v>
      </c>
      <c r="M246" s="2">
        <v>707509.53</v>
      </c>
      <c r="N246" s="2">
        <v>611585.13</v>
      </c>
      <c r="O246" s="2">
        <v>95924.4</v>
      </c>
      <c r="P246">
        <v>2011</v>
      </c>
      <c r="Q246">
        <v>12</v>
      </c>
    </row>
    <row r="247" spans="1:17" x14ac:dyDescent="0.3">
      <c r="A247" t="s">
        <v>35</v>
      </c>
      <c r="B247" t="s">
        <v>99</v>
      </c>
      <c r="C247" t="s">
        <v>68</v>
      </c>
      <c r="D247" t="s">
        <v>793</v>
      </c>
      <c r="E247" t="s">
        <v>27</v>
      </c>
      <c r="F247" t="s">
        <v>30</v>
      </c>
      <c r="G247" s="1">
        <v>40595</v>
      </c>
      <c r="H247">
        <v>547143447</v>
      </c>
      <c r="I247" s="1">
        <v>40597</v>
      </c>
      <c r="J247" s="4">
        <v>760</v>
      </c>
      <c r="K247" s="2">
        <v>651.21</v>
      </c>
      <c r="L247" s="2">
        <v>524.96</v>
      </c>
      <c r="M247" s="2">
        <v>494919.6</v>
      </c>
      <c r="N247" s="2">
        <v>398969.59999999998</v>
      </c>
      <c r="O247" s="2">
        <v>95950</v>
      </c>
      <c r="P247">
        <v>2011</v>
      </c>
      <c r="Q247">
        <v>2</v>
      </c>
    </row>
    <row r="248" spans="1:17" x14ac:dyDescent="0.3">
      <c r="A248" t="s">
        <v>17</v>
      </c>
      <c r="B248" t="s">
        <v>348</v>
      </c>
      <c r="C248" t="s">
        <v>25</v>
      </c>
      <c r="D248" t="s">
        <v>486</v>
      </c>
      <c r="E248" t="s">
        <v>21</v>
      </c>
      <c r="F248" t="s">
        <v>22</v>
      </c>
      <c r="G248" s="1">
        <v>42354</v>
      </c>
      <c r="H248">
        <v>938025844</v>
      </c>
      <c r="I248" s="1">
        <v>42390</v>
      </c>
      <c r="J248" s="4">
        <v>1547</v>
      </c>
      <c r="K248" s="2">
        <v>154.06</v>
      </c>
      <c r="L248" s="2">
        <v>90.93</v>
      </c>
      <c r="M248" s="2">
        <v>238330.82</v>
      </c>
      <c r="N248" s="2">
        <v>140668.71</v>
      </c>
      <c r="O248" s="2">
        <v>97662.11</v>
      </c>
      <c r="P248">
        <v>2015</v>
      </c>
      <c r="Q248">
        <v>12</v>
      </c>
    </row>
    <row r="249" spans="1:17" x14ac:dyDescent="0.3">
      <c r="A249" t="s">
        <v>31</v>
      </c>
      <c r="B249" t="s">
        <v>229</v>
      </c>
      <c r="C249" t="s">
        <v>82</v>
      </c>
      <c r="D249" t="s">
        <v>366</v>
      </c>
      <c r="E249" t="s">
        <v>27</v>
      </c>
      <c r="F249" t="s">
        <v>65</v>
      </c>
      <c r="G249" s="1">
        <v>41163</v>
      </c>
      <c r="H249">
        <v>637448060</v>
      </c>
      <c r="I249" s="1">
        <v>41167</v>
      </c>
      <c r="J249" s="4">
        <v>3901</v>
      </c>
      <c r="K249" s="2">
        <v>81.73</v>
      </c>
      <c r="L249" s="2">
        <v>56.67</v>
      </c>
      <c r="M249" s="2">
        <v>318828.73</v>
      </c>
      <c r="N249" s="2">
        <v>221069.67</v>
      </c>
      <c r="O249" s="2">
        <v>97759.06</v>
      </c>
      <c r="P249">
        <v>2012</v>
      </c>
      <c r="Q249">
        <v>9</v>
      </c>
    </row>
    <row r="250" spans="1:17" x14ac:dyDescent="0.3">
      <c r="A250" t="s">
        <v>40</v>
      </c>
      <c r="B250" t="s">
        <v>271</v>
      </c>
      <c r="C250" t="s">
        <v>71</v>
      </c>
      <c r="D250" t="s">
        <v>355</v>
      </c>
      <c r="E250" t="s">
        <v>27</v>
      </c>
      <c r="F250" t="s">
        <v>65</v>
      </c>
      <c r="G250" s="1">
        <v>40996</v>
      </c>
      <c r="H250">
        <v>221062791</v>
      </c>
      <c r="I250" s="1">
        <v>41017</v>
      </c>
      <c r="J250" s="4">
        <v>6247</v>
      </c>
      <c r="K250" s="2">
        <v>47.45</v>
      </c>
      <c r="L250" s="2">
        <v>31.79</v>
      </c>
      <c r="M250" s="2">
        <v>296420.15000000002</v>
      </c>
      <c r="N250" s="2">
        <v>198592.13</v>
      </c>
      <c r="O250" s="2">
        <v>97828.02</v>
      </c>
      <c r="P250">
        <v>2012</v>
      </c>
      <c r="Q250">
        <v>3</v>
      </c>
    </row>
    <row r="251" spans="1:17" x14ac:dyDescent="0.3">
      <c r="A251" t="s">
        <v>51</v>
      </c>
      <c r="B251" t="s">
        <v>216</v>
      </c>
      <c r="C251" t="s">
        <v>71</v>
      </c>
      <c r="D251" t="s">
        <v>901</v>
      </c>
      <c r="E251" t="s">
        <v>27</v>
      </c>
      <c r="F251" t="s">
        <v>30</v>
      </c>
      <c r="G251" s="1">
        <v>42160</v>
      </c>
      <c r="H251">
        <v>179970920</v>
      </c>
      <c r="I251" s="1">
        <v>42180</v>
      </c>
      <c r="J251" s="4">
        <v>6249</v>
      </c>
      <c r="K251" s="2">
        <v>47.45</v>
      </c>
      <c r="L251" s="2">
        <v>31.79</v>
      </c>
      <c r="M251" s="2">
        <v>296515.05</v>
      </c>
      <c r="N251" s="2">
        <v>198655.71</v>
      </c>
      <c r="O251" s="2">
        <v>97859.34</v>
      </c>
      <c r="P251">
        <v>2015</v>
      </c>
      <c r="Q251">
        <v>6</v>
      </c>
    </row>
    <row r="252" spans="1:17" x14ac:dyDescent="0.3">
      <c r="A252" t="s">
        <v>40</v>
      </c>
      <c r="B252" t="s">
        <v>412</v>
      </c>
      <c r="C252" t="s">
        <v>71</v>
      </c>
      <c r="D252" t="s">
        <v>611</v>
      </c>
      <c r="E252" t="s">
        <v>21</v>
      </c>
      <c r="F252" t="s">
        <v>65</v>
      </c>
      <c r="G252" s="1">
        <v>42323</v>
      </c>
      <c r="H252">
        <v>740760314</v>
      </c>
      <c r="I252" s="1">
        <v>42329</v>
      </c>
      <c r="J252" s="4">
        <v>6293</v>
      </c>
      <c r="K252" s="2">
        <v>47.45</v>
      </c>
      <c r="L252" s="2">
        <v>31.79</v>
      </c>
      <c r="M252" s="2">
        <v>298602.84999999998</v>
      </c>
      <c r="N252" s="2">
        <v>200054.47</v>
      </c>
      <c r="O252" s="2">
        <v>98548.38</v>
      </c>
      <c r="P252">
        <v>2015</v>
      </c>
      <c r="Q252">
        <v>11</v>
      </c>
    </row>
    <row r="253" spans="1:17" x14ac:dyDescent="0.3">
      <c r="A253" t="s">
        <v>48</v>
      </c>
      <c r="B253" t="s">
        <v>454</v>
      </c>
      <c r="C253" t="s">
        <v>33</v>
      </c>
      <c r="D253" t="s">
        <v>937</v>
      </c>
      <c r="E253" t="s">
        <v>21</v>
      </c>
      <c r="F253" t="s">
        <v>39</v>
      </c>
      <c r="G253" s="1">
        <v>41933</v>
      </c>
      <c r="H253">
        <v>110442054</v>
      </c>
      <c r="I253" s="1">
        <v>41963</v>
      </c>
      <c r="J253" s="4">
        <v>1113</v>
      </c>
      <c r="K253" s="2">
        <v>205.7</v>
      </c>
      <c r="L253" s="2">
        <v>117.11</v>
      </c>
      <c r="M253" s="2">
        <v>228944.1</v>
      </c>
      <c r="N253" s="2">
        <v>130343.43</v>
      </c>
      <c r="O253" s="2">
        <v>98600.67</v>
      </c>
      <c r="P253">
        <v>2014</v>
      </c>
      <c r="Q253">
        <v>10</v>
      </c>
    </row>
    <row r="254" spans="1:17" x14ac:dyDescent="0.3">
      <c r="A254" t="s">
        <v>48</v>
      </c>
      <c r="B254" t="s">
        <v>489</v>
      </c>
      <c r="C254" t="s">
        <v>56</v>
      </c>
      <c r="D254" t="s">
        <v>753</v>
      </c>
      <c r="E254" t="s">
        <v>21</v>
      </c>
      <c r="F254" t="s">
        <v>39</v>
      </c>
      <c r="G254" s="1">
        <v>42078</v>
      </c>
      <c r="H254">
        <v>768522679</v>
      </c>
      <c r="I254" s="1">
        <v>42090</v>
      </c>
      <c r="J254" s="4">
        <v>1794</v>
      </c>
      <c r="K254" s="2">
        <v>152.58000000000001</v>
      </c>
      <c r="L254" s="2">
        <v>97.44</v>
      </c>
      <c r="M254" s="2">
        <v>273728.52</v>
      </c>
      <c r="N254" s="2">
        <v>174807.36</v>
      </c>
      <c r="O254" s="2">
        <v>98921.16</v>
      </c>
      <c r="P254">
        <v>2015</v>
      </c>
      <c r="Q254">
        <v>3</v>
      </c>
    </row>
    <row r="255" spans="1:17" x14ac:dyDescent="0.3">
      <c r="A255" t="s">
        <v>35</v>
      </c>
      <c r="B255" t="s">
        <v>43</v>
      </c>
      <c r="C255" t="s">
        <v>33</v>
      </c>
      <c r="D255" t="s">
        <v>239</v>
      </c>
      <c r="E255" t="s">
        <v>21</v>
      </c>
      <c r="F255" t="s">
        <v>30</v>
      </c>
      <c r="G255" s="1">
        <v>41885</v>
      </c>
      <c r="H255">
        <v>775076282</v>
      </c>
      <c r="I255" s="1">
        <v>41901</v>
      </c>
      <c r="J255" s="4">
        <v>1150</v>
      </c>
      <c r="K255" s="2">
        <v>205.7</v>
      </c>
      <c r="L255" s="2">
        <v>117.11</v>
      </c>
      <c r="M255" s="2">
        <v>236555</v>
      </c>
      <c r="N255" s="2">
        <v>134676.5</v>
      </c>
      <c r="O255" s="2">
        <v>101878.5</v>
      </c>
      <c r="P255">
        <v>2014</v>
      </c>
      <c r="Q255">
        <v>9</v>
      </c>
    </row>
    <row r="256" spans="1:17" x14ac:dyDescent="0.3">
      <c r="A256" t="s">
        <v>48</v>
      </c>
      <c r="B256" t="s">
        <v>967</v>
      </c>
      <c r="C256" t="s">
        <v>71</v>
      </c>
      <c r="D256" t="s">
        <v>971</v>
      </c>
      <c r="E256" t="s">
        <v>21</v>
      </c>
      <c r="F256" t="s">
        <v>30</v>
      </c>
      <c r="G256" s="1">
        <v>42744</v>
      </c>
      <c r="H256">
        <v>917834603</v>
      </c>
      <c r="I256" s="1">
        <v>42748</v>
      </c>
      <c r="J256" s="4">
        <v>6510</v>
      </c>
      <c r="K256" s="2">
        <v>47.45</v>
      </c>
      <c r="L256" s="2">
        <v>31.79</v>
      </c>
      <c r="M256" s="2">
        <v>308899.5</v>
      </c>
      <c r="N256" s="2">
        <v>206952.9</v>
      </c>
      <c r="O256" s="2">
        <v>101946.6</v>
      </c>
      <c r="P256">
        <v>2017</v>
      </c>
      <c r="Q256">
        <v>1</v>
      </c>
    </row>
    <row r="257" spans="1:17" x14ac:dyDescent="0.3">
      <c r="A257" t="s">
        <v>17</v>
      </c>
      <c r="B257" t="s">
        <v>698</v>
      </c>
      <c r="C257" t="s">
        <v>25</v>
      </c>
      <c r="D257" t="s">
        <v>1010</v>
      </c>
      <c r="E257" t="s">
        <v>27</v>
      </c>
      <c r="F257" t="s">
        <v>30</v>
      </c>
      <c r="G257" s="1">
        <v>41847</v>
      </c>
      <c r="H257">
        <v>751929891</v>
      </c>
      <c r="I257" s="1">
        <v>41852</v>
      </c>
      <c r="J257" s="4">
        <v>1619</v>
      </c>
      <c r="K257" s="2">
        <v>154.06</v>
      </c>
      <c r="L257" s="2">
        <v>90.93</v>
      </c>
      <c r="M257" s="2">
        <v>249423.14</v>
      </c>
      <c r="N257" s="2">
        <v>147215.67000000001</v>
      </c>
      <c r="O257" s="2">
        <v>102207.47</v>
      </c>
      <c r="P257">
        <v>2014</v>
      </c>
      <c r="Q257">
        <v>7</v>
      </c>
    </row>
    <row r="258" spans="1:17" x14ac:dyDescent="0.3">
      <c r="A258" t="s">
        <v>51</v>
      </c>
      <c r="B258" t="s">
        <v>129</v>
      </c>
      <c r="C258" t="s">
        <v>68</v>
      </c>
      <c r="D258" t="s">
        <v>604</v>
      </c>
      <c r="E258" t="s">
        <v>27</v>
      </c>
      <c r="F258" t="s">
        <v>65</v>
      </c>
      <c r="G258" s="1">
        <v>42430</v>
      </c>
      <c r="H258">
        <v>402646195</v>
      </c>
      <c r="I258" s="1">
        <v>42457</v>
      </c>
      <c r="J258" s="4">
        <v>812</v>
      </c>
      <c r="K258" s="2">
        <v>651.21</v>
      </c>
      <c r="L258" s="2">
        <v>524.96</v>
      </c>
      <c r="M258" s="2">
        <v>528782.52</v>
      </c>
      <c r="N258" s="2">
        <v>426267.52</v>
      </c>
      <c r="O258" s="2">
        <v>102515</v>
      </c>
      <c r="P258">
        <v>2016</v>
      </c>
      <c r="Q258">
        <v>3</v>
      </c>
    </row>
    <row r="259" spans="1:17" x14ac:dyDescent="0.3">
      <c r="A259" t="s">
        <v>31</v>
      </c>
      <c r="B259" t="s">
        <v>655</v>
      </c>
      <c r="C259" t="s">
        <v>71</v>
      </c>
      <c r="D259" t="s">
        <v>656</v>
      </c>
      <c r="E259" t="s">
        <v>27</v>
      </c>
      <c r="F259" t="s">
        <v>39</v>
      </c>
      <c r="G259" s="1">
        <v>41310</v>
      </c>
      <c r="H259">
        <v>467986953</v>
      </c>
      <c r="I259" s="1">
        <v>41322</v>
      </c>
      <c r="J259" s="4">
        <v>6594</v>
      </c>
      <c r="K259" s="2">
        <v>47.45</v>
      </c>
      <c r="L259" s="2">
        <v>31.79</v>
      </c>
      <c r="M259" s="2">
        <v>312885.3</v>
      </c>
      <c r="N259" s="2">
        <v>209623.26</v>
      </c>
      <c r="O259" s="2">
        <v>103262.04</v>
      </c>
      <c r="P259">
        <v>2013</v>
      </c>
      <c r="Q259">
        <v>2</v>
      </c>
    </row>
    <row r="260" spans="1:17" x14ac:dyDescent="0.3">
      <c r="A260" t="s">
        <v>35</v>
      </c>
      <c r="B260" t="s">
        <v>346</v>
      </c>
      <c r="C260" t="s">
        <v>82</v>
      </c>
      <c r="D260" t="s">
        <v>894</v>
      </c>
      <c r="E260" t="s">
        <v>27</v>
      </c>
      <c r="F260" t="s">
        <v>65</v>
      </c>
      <c r="G260" s="1">
        <v>40475</v>
      </c>
      <c r="H260">
        <v>719362294</v>
      </c>
      <c r="I260" s="1">
        <v>40515</v>
      </c>
      <c r="J260" s="4">
        <v>4144</v>
      </c>
      <c r="K260" s="2">
        <v>81.73</v>
      </c>
      <c r="L260" s="2">
        <v>56.67</v>
      </c>
      <c r="M260" s="2">
        <v>338689.12</v>
      </c>
      <c r="N260" s="2">
        <v>234840.48</v>
      </c>
      <c r="O260" s="2">
        <v>103848.64</v>
      </c>
      <c r="P260">
        <v>2010</v>
      </c>
      <c r="Q260">
        <v>10</v>
      </c>
    </row>
    <row r="261" spans="1:17" x14ac:dyDescent="0.3">
      <c r="A261" t="s">
        <v>31</v>
      </c>
      <c r="B261" t="s">
        <v>245</v>
      </c>
      <c r="C261" t="s">
        <v>82</v>
      </c>
      <c r="D261" t="s">
        <v>551</v>
      </c>
      <c r="E261" t="s">
        <v>21</v>
      </c>
      <c r="F261" t="s">
        <v>39</v>
      </c>
      <c r="G261" s="1">
        <v>41608</v>
      </c>
      <c r="H261">
        <v>865650832</v>
      </c>
      <c r="I261" s="1">
        <v>41639</v>
      </c>
      <c r="J261" s="4">
        <v>4173</v>
      </c>
      <c r="K261" s="2">
        <v>81.73</v>
      </c>
      <c r="L261" s="2">
        <v>56.67</v>
      </c>
      <c r="M261" s="2">
        <v>341059.29</v>
      </c>
      <c r="N261" s="2">
        <v>236483.91</v>
      </c>
      <c r="O261" s="2">
        <v>104575.38</v>
      </c>
      <c r="P261">
        <v>2013</v>
      </c>
      <c r="Q261">
        <v>11</v>
      </c>
    </row>
    <row r="262" spans="1:17" x14ac:dyDescent="0.3">
      <c r="A262" t="s">
        <v>17</v>
      </c>
      <c r="B262" t="s">
        <v>318</v>
      </c>
      <c r="C262" t="s">
        <v>71</v>
      </c>
      <c r="D262" t="s">
        <v>1191</v>
      </c>
      <c r="E262" t="s">
        <v>27</v>
      </c>
      <c r="F262" t="s">
        <v>22</v>
      </c>
      <c r="G262" s="1">
        <v>41446</v>
      </c>
      <c r="H262">
        <v>296320855</v>
      </c>
      <c r="I262" s="1">
        <v>41468</v>
      </c>
      <c r="J262" s="4">
        <v>6781</v>
      </c>
      <c r="K262" s="2">
        <v>47.45</v>
      </c>
      <c r="L262" s="2">
        <v>31.79</v>
      </c>
      <c r="M262" s="2">
        <v>321758.45</v>
      </c>
      <c r="N262" s="2">
        <v>215567.99</v>
      </c>
      <c r="O262" s="2">
        <v>106190.46</v>
      </c>
      <c r="P262">
        <v>2013</v>
      </c>
      <c r="Q262">
        <v>6</v>
      </c>
    </row>
    <row r="263" spans="1:17" x14ac:dyDescent="0.3">
      <c r="A263" t="s">
        <v>40</v>
      </c>
      <c r="B263" t="s">
        <v>359</v>
      </c>
      <c r="C263" t="s">
        <v>59</v>
      </c>
      <c r="D263" t="s">
        <v>453</v>
      </c>
      <c r="E263" t="s">
        <v>27</v>
      </c>
      <c r="F263" t="s">
        <v>22</v>
      </c>
      <c r="G263" s="1">
        <v>41219</v>
      </c>
      <c r="H263">
        <v>723608338</v>
      </c>
      <c r="I263" s="1">
        <v>41236</v>
      </c>
      <c r="J263" s="4">
        <v>642</v>
      </c>
      <c r="K263" s="2">
        <v>668.27</v>
      </c>
      <c r="L263" s="2">
        <v>502.54</v>
      </c>
      <c r="M263" s="2">
        <v>429029.34</v>
      </c>
      <c r="N263" s="2">
        <v>322630.68</v>
      </c>
      <c r="O263" s="2">
        <v>106398.66</v>
      </c>
      <c r="P263">
        <v>2012</v>
      </c>
      <c r="Q263">
        <v>11</v>
      </c>
    </row>
    <row r="264" spans="1:17" x14ac:dyDescent="0.3">
      <c r="A264" t="s">
        <v>40</v>
      </c>
      <c r="B264" t="s">
        <v>111</v>
      </c>
      <c r="C264" t="s">
        <v>25</v>
      </c>
      <c r="D264" t="s">
        <v>927</v>
      </c>
      <c r="E264" t="s">
        <v>21</v>
      </c>
      <c r="F264" t="s">
        <v>30</v>
      </c>
      <c r="G264" s="1">
        <v>41216</v>
      </c>
      <c r="H264">
        <v>478919208</v>
      </c>
      <c r="I264" s="1">
        <v>41240</v>
      </c>
      <c r="J264" s="4">
        <v>1691</v>
      </c>
      <c r="K264" s="2">
        <v>154.06</v>
      </c>
      <c r="L264" s="2">
        <v>90.93</v>
      </c>
      <c r="M264" s="2">
        <v>260515.46</v>
      </c>
      <c r="N264" s="2">
        <v>153762.63</v>
      </c>
      <c r="O264" s="2">
        <v>106752.83</v>
      </c>
      <c r="P264">
        <v>2012</v>
      </c>
      <c r="Q264">
        <v>11</v>
      </c>
    </row>
    <row r="265" spans="1:17" x14ac:dyDescent="0.3">
      <c r="A265" t="s">
        <v>40</v>
      </c>
      <c r="B265" t="s">
        <v>111</v>
      </c>
      <c r="C265" t="s">
        <v>71</v>
      </c>
      <c r="D265" t="s">
        <v>152</v>
      </c>
      <c r="E265" t="s">
        <v>21</v>
      </c>
      <c r="F265" t="s">
        <v>65</v>
      </c>
      <c r="G265" s="1">
        <v>41367</v>
      </c>
      <c r="H265">
        <v>248335492</v>
      </c>
      <c r="I265" s="1">
        <v>41368</v>
      </c>
      <c r="J265" s="4">
        <v>6846</v>
      </c>
      <c r="K265" s="2">
        <v>47.45</v>
      </c>
      <c r="L265" s="2">
        <v>31.79</v>
      </c>
      <c r="M265" s="2">
        <v>324842.7</v>
      </c>
      <c r="N265" s="2">
        <v>217634.34</v>
      </c>
      <c r="O265" s="2">
        <v>107208.36</v>
      </c>
      <c r="P265">
        <v>2013</v>
      </c>
      <c r="Q265">
        <v>4</v>
      </c>
    </row>
    <row r="266" spans="1:17" x14ac:dyDescent="0.3">
      <c r="A266" t="s">
        <v>17</v>
      </c>
      <c r="B266" t="s">
        <v>308</v>
      </c>
      <c r="C266" t="s">
        <v>71</v>
      </c>
      <c r="D266" t="s">
        <v>1071</v>
      </c>
      <c r="E266" t="s">
        <v>27</v>
      </c>
      <c r="F266" t="s">
        <v>65</v>
      </c>
      <c r="G266" s="1">
        <v>42179</v>
      </c>
      <c r="H266">
        <v>953554761</v>
      </c>
      <c r="I266" s="1">
        <v>42213</v>
      </c>
      <c r="J266" s="4">
        <v>6899</v>
      </c>
      <c r="K266" s="2">
        <v>47.45</v>
      </c>
      <c r="L266" s="2">
        <v>31.79</v>
      </c>
      <c r="M266" s="2">
        <v>327357.55</v>
      </c>
      <c r="N266" s="2">
        <v>219319.21</v>
      </c>
      <c r="O266" s="2">
        <v>108038.34</v>
      </c>
      <c r="P266">
        <v>2015</v>
      </c>
      <c r="Q266">
        <v>6</v>
      </c>
    </row>
    <row r="267" spans="1:17" x14ac:dyDescent="0.3">
      <c r="A267" t="s">
        <v>40</v>
      </c>
      <c r="B267" t="s">
        <v>398</v>
      </c>
      <c r="C267" t="s">
        <v>33</v>
      </c>
      <c r="D267" t="s">
        <v>802</v>
      </c>
      <c r="E267" t="s">
        <v>21</v>
      </c>
      <c r="F267" t="s">
        <v>30</v>
      </c>
      <c r="G267" s="1">
        <v>41325</v>
      </c>
      <c r="H267">
        <v>423159730</v>
      </c>
      <c r="I267" s="1">
        <v>41375</v>
      </c>
      <c r="J267" s="4">
        <v>1222</v>
      </c>
      <c r="K267" s="2">
        <v>205.7</v>
      </c>
      <c r="L267" s="2">
        <v>117.11</v>
      </c>
      <c r="M267" s="2">
        <v>251365.4</v>
      </c>
      <c r="N267" s="2">
        <v>143108.42000000001</v>
      </c>
      <c r="O267" s="2">
        <v>108256.98</v>
      </c>
      <c r="P267">
        <v>2013</v>
      </c>
      <c r="Q267">
        <v>2</v>
      </c>
    </row>
    <row r="268" spans="1:17" x14ac:dyDescent="0.3">
      <c r="A268" t="s">
        <v>48</v>
      </c>
      <c r="B268" t="s">
        <v>107</v>
      </c>
      <c r="C268" t="s">
        <v>56</v>
      </c>
      <c r="D268" t="s">
        <v>1171</v>
      </c>
      <c r="E268" t="s">
        <v>21</v>
      </c>
      <c r="F268" t="s">
        <v>65</v>
      </c>
      <c r="G268" s="1">
        <v>41943</v>
      </c>
      <c r="H268">
        <v>723680436</v>
      </c>
      <c r="I268" s="1">
        <v>41993</v>
      </c>
      <c r="J268" s="4">
        <v>1978</v>
      </c>
      <c r="K268" s="2">
        <v>152.58000000000001</v>
      </c>
      <c r="L268" s="2">
        <v>97.44</v>
      </c>
      <c r="M268" s="2">
        <v>301803.24</v>
      </c>
      <c r="N268" s="2">
        <v>192736.32</v>
      </c>
      <c r="O268" s="2">
        <v>109066.92</v>
      </c>
      <c r="P268">
        <v>2014</v>
      </c>
      <c r="Q268">
        <v>10</v>
      </c>
    </row>
    <row r="269" spans="1:17" x14ac:dyDescent="0.3">
      <c r="A269" t="s">
        <v>40</v>
      </c>
      <c r="B269" t="s">
        <v>271</v>
      </c>
      <c r="C269" t="s">
        <v>59</v>
      </c>
      <c r="D269" t="s">
        <v>560</v>
      </c>
      <c r="E269" t="s">
        <v>27</v>
      </c>
      <c r="F269" t="s">
        <v>30</v>
      </c>
      <c r="G269" s="1">
        <v>42159</v>
      </c>
      <c r="H269">
        <v>795451629</v>
      </c>
      <c r="I269" s="1">
        <v>42174</v>
      </c>
      <c r="J269" s="4">
        <v>668</v>
      </c>
      <c r="K269" s="2">
        <v>668.27</v>
      </c>
      <c r="L269" s="2">
        <v>502.54</v>
      </c>
      <c r="M269" s="2">
        <v>446404.36</v>
      </c>
      <c r="N269" s="2">
        <v>335696.72</v>
      </c>
      <c r="O269" s="2">
        <v>110707.64</v>
      </c>
      <c r="P269">
        <v>2015</v>
      </c>
      <c r="Q269">
        <v>6</v>
      </c>
    </row>
    <row r="270" spans="1:17" x14ac:dyDescent="0.3">
      <c r="A270" t="s">
        <v>40</v>
      </c>
      <c r="B270" t="s">
        <v>67</v>
      </c>
      <c r="C270" t="s">
        <v>25</v>
      </c>
      <c r="D270" t="s">
        <v>939</v>
      </c>
      <c r="E270" t="s">
        <v>27</v>
      </c>
      <c r="F270" t="s">
        <v>65</v>
      </c>
      <c r="G270" s="1">
        <v>42731</v>
      </c>
      <c r="H270">
        <v>826916301</v>
      </c>
      <c r="I270" s="1">
        <v>42742</v>
      </c>
      <c r="J270" s="4">
        <v>1764</v>
      </c>
      <c r="K270" s="2">
        <v>154.06</v>
      </c>
      <c r="L270" s="2">
        <v>90.93</v>
      </c>
      <c r="M270" s="2">
        <v>271761.84000000003</v>
      </c>
      <c r="N270" s="2">
        <v>160400.51999999999</v>
      </c>
      <c r="O270" s="2">
        <v>111361.32</v>
      </c>
      <c r="P270">
        <v>2016</v>
      </c>
      <c r="Q270">
        <v>12</v>
      </c>
    </row>
    <row r="271" spans="1:17" x14ac:dyDescent="0.3">
      <c r="A271" t="s">
        <v>17</v>
      </c>
      <c r="B271" t="s">
        <v>558</v>
      </c>
      <c r="C271" t="s">
        <v>71</v>
      </c>
      <c r="D271" t="s">
        <v>559</v>
      </c>
      <c r="E271" t="s">
        <v>27</v>
      </c>
      <c r="F271" t="s">
        <v>65</v>
      </c>
      <c r="G271" s="1">
        <v>41890</v>
      </c>
      <c r="H271">
        <v>275269162</v>
      </c>
      <c r="I271" s="1">
        <v>41897</v>
      </c>
      <c r="J271" s="4">
        <v>7117</v>
      </c>
      <c r="K271" s="2">
        <v>47.45</v>
      </c>
      <c r="L271" s="2">
        <v>31.79</v>
      </c>
      <c r="M271" s="2">
        <v>337701.65</v>
      </c>
      <c r="N271" s="2">
        <v>226249.43</v>
      </c>
      <c r="O271" s="2">
        <v>111452.22</v>
      </c>
      <c r="P271">
        <v>2014</v>
      </c>
      <c r="Q271">
        <v>9</v>
      </c>
    </row>
    <row r="272" spans="1:17" x14ac:dyDescent="0.3">
      <c r="A272" t="s">
        <v>48</v>
      </c>
      <c r="B272" t="s">
        <v>49</v>
      </c>
      <c r="C272" t="s">
        <v>71</v>
      </c>
      <c r="D272" t="s">
        <v>102</v>
      </c>
      <c r="E272" t="s">
        <v>21</v>
      </c>
      <c r="F272" t="s">
        <v>65</v>
      </c>
      <c r="G272" s="1">
        <v>40425</v>
      </c>
      <c r="H272">
        <v>262056386</v>
      </c>
      <c r="I272" s="1">
        <v>40475</v>
      </c>
      <c r="J272" s="4">
        <v>7163</v>
      </c>
      <c r="K272" s="2">
        <v>47.45</v>
      </c>
      <c r="L272" s="2">
        <v>31.79</v>
      </c>
      <c r="M272" s="2">
        <v>339884.35</v>
      </c>
      <c r="N272" s="2">
        <v>227711.77</v>
      </c>
      <c r="O272" s="2">
        <v>112172.58</v>
      </c>
      <c r="P272">
        <v>2010</v>
      </c>
      <c r="Q272">
        <v>9</v>
      </c>
    </row>
    <row r="273" spans="1:17" x14ac:dyDescent="0.3">
      <c r="A273" t="s">
        <v>48</v>
      </c>
      <c r="B273" t="s">
        <v>86</v>
      </c>
      <c r="C273" t="s">
        <v>82</v>
      </c>
      <c r="D273" t="s">
        <v>936</v>
      </c>
      <c r="E273" t="s">
        <v>27</v>
      </c>
      <c r="F273" t="s">
        <v>22</v>
      </c>
      <c r="G273" s="1">
        <v>40447</v>
      </c>
      <c r="H273">
        <v>272016179</v>
      </c>
      <c r="I273" s="1">
        <v>40490</v>
      </c>
      <c r="J273" s="4">
        <v>4487</v>
      </c>
      <c r="K273" s="2">
        <v>81.73</v>
      </c>
      <c r="L273" s="2">
        <v>56.67</v>
      </c>
      <c r="M273" s="2">
        <v>366722.51</v>
      </c>
      <c r="N273" s="2">
        <v>254278.29</v>
      </c>
      <c r="O273" s="2">
        <v>112444.22</v>
      </c>
      <c r="P273">
        <v>2010</v>
      </c>
      <c r="Q273">
        <v>9</v>
      </c>
    </row>
    <row r="274" spans="1:17" x14ac:dyDescent="0.3">
      <c r="A274" t="s">
        <v>40</v>
      </c>
      <c r="B274" t="s">
        <v>143</v>
      </c>
      <c r="C274" t="s">
        <v>71</v>
      </c>
      <c r="D274" t="s">
        <v>940</v>
      </c>
      <c r="E274" t="s">
        <v>21</v>
      </c>
      <c r="F274" t="s">
        <v>39</v>
      </c>
      <c r="G274" s="1">
        <v>41516</v>
      </c>
      <c r="H274">
        <v>419124829</v>
      </c>
      <c r="I274" s="1">
        <v>41536</v>
      </c>
      <c r="J274" s="4">
        <v>7206</v>
      </c>
      <c r="K274" s="2">
        <v>47.45</v>
      </c>
      <c r="L274" s="2">
        <v>31.79</v>
      </c>
      <c r="M274" s="2">
        <v>341924.7</v>
      </c>
      <c r="N274" s="2">
        <v>229078.74</v>
      </c>
      <c r="O274" s="2">
        <v>112845.96</v>
      </c>
      <c r="P274">
        <v>2013</v>
      </c>
      <c r="Q274">
        <v>8</v>
      </c>
    </row>
    <row r="275" spans="1:17" x14ac:dyDescent="0.3">
      <c r="A275" t="s">
        <v>40</v>
      </c>
      <c r="B275" t="s">
        <v>45</v>
      </c>
      <c r="C275" t="s">
        <v>46</v>
      </c>
      <c r="D275" t="s">
        <v>199</v>
      </c>
      <c r="E275" t="s">
        <v>21</v>
      </c>
      <c r="F275" t="s">
        <v>22</v>
      </c>
      <c r="G275" s="1">
        <v>42565</v>
      </c>
      <c r="H275">
        <v>734526431</v>
      </c>
      <c r="I275" s="1">
        <v>42584</v>
      </c>
      <c r="J275" s="4">
        <v>1549</v>
      </c>
      <c r="K275" s="2">
        <v>109.28</v>
      </c>
      <c r="L275" s="2">
        <v>35.840000000000003</v>
      </c>
      <c r="M275" s="2">
        <v>169274.72</v>
      </c>
      <c r="N275" s="2">
        <v>55516.160000000003</v>
      </c>
      <c r="O275" s="2">
        <v>113758.56</v>
      </c>
      <c r="P275">
        <v>2016</v>
      </c>
      <c r="Q275">
        <v>7</v>
      </c>
    </row>
    <row r="276" spans="1:17" x14ac:dyDescent="0.3">
      <c r="A276" t="s">
        <v>51</v>
      </c>
      <c r="B276" t="s">
        <v>210</v>
      </c>
      <c r="C276" t="s">
        <v>56</v>
      </c>
      <c r="D276" t="s">
        <v>211</v>
      </c>
      <c r="E276" t="s">
        <v>21</v>
      </c>
      <c r="F276" t="s">
        <v>65</v>
      </c>
      <c r="G276" s="1">
        <v>40618</v>
      </c>
      <c r="H276">
        <v>369837844</v>
      </c>
      <c r="I276" s="1">
        <v>40625</v>
      </c>
      <c r="J276" s="4">
        <v>2091</v>
      </c>
      <c r="K276" s="2">
        <v>152.58000000000001</v>
      </c>
      <c r="L276" s="2">
        <v>97.44</v>
      </c>
      <c r="M276" s="2">
        <v>319044.78000000003</v>
      </c>
      <c r="N276" s="2">
        <v>203747.04</v>
      </c>
      <c r="O276" s="2">
        <v>115297.74</v>
      </c>
      <c r="P276">
        <v>2011</v>
      </c>
      <c r="Q276">
        <v>3</v>
      </c>
    </row>
    <row r="277" spans="1:17" x14ac:dyDescent="0.3">
      <c r="A277" t="s">
        <v>35</v>
      </c>
      <c r="B277" t="s">
        <v>443</v>
      </c>
      <c r="C277" t="s">
        <v>91</v>
      </c>
      <c r="D277" t="s">
        <v>920</v>
      </c>
      <c r="E277" t="s">
        <v>21</v>
      </c>
      <c r="F277" t="s">
        <v>65</v>
      </c>
      <c r="G277" s="1">
        <v>42490</v>
      </c>
      <c r="H277">
        <v>267614781</v>
      </c>
      <c r="I277" s="1">
        <v>42502</v>
      </c>
      <c r="J277" s="4">
        <v>2016</v>
      </c>
      <c r="K277" s="2">
        <v>421.89</v>
      </c>
      <c r="L277" s="2">
        <v>364.69</v>
      </c>
      <c r="M277" s="2">
        <v>850530.24</v>
      </c>
      <c r="N277" s="2">
        <v>735215.04</v>
      </c>
      <c r="O277" s="2">
        <v>115315.2</v>
      </c>
      <c r="P277">
        <v>2016</v>
      </c>
      <c r="Q277">
        <v>4</v>
      </c>
    </row>
    <row r="278" spans="1:17" x14ac:dyDescent="0.3">
      <c r="A278" t="s">
        <v>35</v>
      </c>
      <c r="B278" t="s">
        <v>341</v>
      </c>
      <c r="C278" t="s">
        <v>68</v>
      </c>
      <c r="D278" t="s">
        <v>342</v>
      </c>
      <c r="E278" t="s">
        <v>21</v>
      </c>
      <c r="F278" t="s">
        <v>22</v>
      </c>
      <c r="G278" s="1">
        <v>42505</v>
      </c>
      <c r="H278">
        <v>971377074</v>
      </c>
      <c r="I278" s="1">
        <v>42505</v>
      </c>
      <c r="J278" s="4">
        <v>917</v>
      </c>
      <c r="K278" s="2">
        <v>651.21</v>
      </c>
      <c r="L278" s="2">
        <v>524.96</v>
      </c>
      <c r="M278" s="2">
        <v>597159.56999999995</v>
      </c>
      <c r="N278" s="2">
        <v>481388.32</v>
      </c>
      <c r="O278" s="2">
        <v>115771.25</v>
      </c>
      <c r="P278">
        <v>2016</v>
      </c>
      <c r="Q278">
        <v>5</v>
      </c>
    </row>
    <row r="279" spans="1:17" x14ac:dyDescent="0.3">
      <c r="A279" t="s">
        <v>35</v>
      </c>
      <c r="B279" t="s">
        <v>191</v>
      </c>
      <c r="C279" t="s">
        <v>56</v>
      </c>
      <c r="D279" t="s">
        <v>192</v>
      </c>
      <c r="E279" t="s">
        <v>27</v>
      </c>
      <c r="F279" t="s">
        <v>22</v>
      </c>
      <c r="G279" s="1">
        <v>42800</v>
      </c>
      <c r="H279">
        <v>866792809</v>
      </c>
      <c r="I279" s="1">
        <v>42812</v>
      </c>
      <c r="J279" s="4">
        <v>2109</v>
      </c>
      <c r="K279" s="2">
        <v>152.58000000000001</v>
      </c>
      <c r="L279" s="2">
        <v>97.44</v>
      </c>
      <c r="M279" s="2">
        <v>321791.21999999997</v>
      </c>
      <c r="N279" s="2">
        <v>205500.96</v>
      </c>
      <c r="O279" s="2">
        <v>116290.26</v>
      </c>
      <c r="P279">
        <v>2017</v>
      </c>
      <c r="Q279">
        <v>3</v>
      </c>
    </row>
    <row r="280" spans="1:17" x14ac:dyDescent="0.3">
      <c r="A280" t="s">
        <v>40</v>
      </c>
      <c r="B280" t="s">
        <v>788</v>
      </c>
      <c r="C280" t="s">
        <v>71</v>
      </c>
      <c r="D280" t="s">
        <v>877</v>
      </c>
      <c r="E280" t="s">
        <v>27</v>
      </c>
      <c r="F280" t="s">
        <v>22</v>
      </c>
      <c r="G280" s="1">
        <v>42523</v>
      </c>
      <c r="H280">
        <v>447917163</v>
      </c>
      <c r="I280" s="1">
        <v>42545</v>
      </c>
      <c r="J280" s="4">
        <v>7497</v>
      </c>
      <c r="K280" s="2">
        <v>47.45</v>
      </c>
      <c r="L280" s="2">
        <v>31.79</v>
      </c>
      <c r="M280" s="2">
        <v>355732.65</v>
      </c>
      <c r="N280" s="2">
        <v>238329.63</v>
      </c>
      <c r="O280" s="2">
        <v>117403.02</v>
      </c>
      <c r="P280">
        <v>2016</v>
      </c>
      <c r="Q280">
        <v>6</v>
      </c>
    </row>
    <row r="281" spans="1:17" x14ac:dyDescent="0.3">
      <c r="A281" t="s">
        <v>17</v>
      </c>
      <c r="B281" t="s">
        <v>232</v>
      </c>
      <c r="C281" t="s">
        <v>82</v>
      </c>
      <c r="D281" t="s">
        <v>645</v>
      </c>
      <c r="E281" t="s">
        <v>27</v>
      </c>
      <c r="F281" t="s">
        <v>30</v>
      </c>
      <c r="G281" s="1">
        <v>41353</v>
      </c>
      <c r="H281">
        <v>749912869</v>
      </c>
      <c r="I281" s="1">
        <v>41389</v>
      </c>
      <c r="J281" s="4">
        <v>4738</v>
      </c>
      <c r="K281" s="2">
        <v>81.73</v>
      </c>
      <c r="L281" s="2">
        <v>56.67</v>
      </c>
      <c r="M281" s="2">
        <v>387236.74</v>
      </c>
      <c r="N281" s="2">
        <v>268502.46000000002</v>
      </c>
      <c r="O281" s="2">
        <v>118734.28</v>
      </c>
      <c r="P281">
        <v>2013</v>
      </c>
      <c r="Q281">
        <v>3</v>
      </c>
    </row>
    <row r="282" spans="1:17" x14ac:dyDescent="0.3">
      <c r="A282" t="s">
        <v>51</v>
      </c>
      <c r="B282" t="s">
        <v>216</v>
      </c>
      <c r="C282" t="s">
        <v>25</v>
      </c>
      <c r="D282" t="s">
        <v>397</v>
      </c>
      <c r="E282" t="s">
        <v>27</v>
      </c>
      <c r="F282" t="s">
        <v>30</v>
      </c>
      <c r="G282" s="1">
        <v>40767</v>
      </c>
      <c r="H282">
        <v>505244338</v>
      </c>
      <c r="I282" s="1">
        <v>40805</v>
      </c>
      <c r="J282" s="4">
        <v>1882</v>
      </c>
      <c r="K282" s="2">
        <v>154.06</v>
      </c>
      <c r="L282" s="2">
        <v>90.93</v>
      </c>
      <c r="M282" s="2">
        <v>289940.92</v>
      </c>
      <c r="N282" s="2">
        <v>171130.26</v>
      </c>
      <c r="O282" s="2">
        <v>118810.66</v>
      </c>
      <c r="P282">
        <v>2011</v>
      </c>
      <c r="Q282">
        <v>8</v>
      </c>
    </row>
    <row r="283" spans="1:17" x14ac:dyDescent="0.3">
      <c r="A283" t="s">
        <v>51</v>
      </c>
      <c r="B283" t="s">
        <v>343</v>
      </c>
      <c r="C283" t="s">
        <v>91</v>
      </c>
      <c r="D283" t="s">
        <v>344</v>
      </c>
      <c r="E283" t="s">
        <v>27</v>
      </c>
      <c r="F283" t="s">
        <v>65</v>
      </c>
      <c r="G283" s="1">
        <v>40485</v>
      </c>
      <c r="H283">
        <v>139540803</v>
      </c>
      <c r="I283" s="1">
        <v>40516</v>
      </c>
      <c r="J283" s="4">
        <v>2079</v>
      </c>
      <c r="K283" s="2">
        <v>421.89</v>
      </c>
      <c r="L283" s="2">
        <v>364.69</v>
      </c>
      <c r="M283" s="2">
        <v>877109.31</v>
      </c>
      <c r="N283" s="2">
        <v>758190.51</v>
      </c>
      <c r="O283" s="2">
        <v>118918.8</v>
      </c>
      <c r="P283">
        <v>2010</v>
      </c>
      <c r="Q283">
        <v>11</v>
      </c>
    </row>
    <row r="284" spans="1:17" x14ac:dyDescent="0.3">
      <c r="A284" t="s">
        <v>31</v>
      </c>
      <c r="B284" t="s">
        <v>127</v>
      </c>
      <c r="C284" t="s">
        <v>91</v>
      </c>
      <c r="D284" t="s">
        <v>982</v>
      </c>
      <c r="E284" t="s">
        <v>27</v>
      </c>
      <c r="F284" t="s">
        <v>30</v>
      </c>
      <c r="G284" s="1">
        <v>41772</v>
      </c>
      <c r="H284">
        <v>251800048</v>
      </c>
      <c r="I284" s="1">
        <v>41781</v>
      </c>
      <c r="J284" s="4">
        <v>2085</v>
      </c>
      <c r="K284" s="2">
        <v>421.89</v>
      </c>
      <c r="L284" s="2">
        <v>364.69</v>
      </c>
      <c r="M284" s="2">
        <v>879640.65</v>
      </c>
      <c r="N284" s="2">
        <v>760378.65</v>
      </c>
      <c r="O284" s="2">
        <v>119262</v>
      </c>
      <c r="P284">
        <v>2014</v>
      </c>
      <c r="Q284">
        <v>5</v>
      </c>
    </row>
    <row r="285" spans="1:17" x14ac:dyDescent="0.3">
      <c r="A285" t="s">
        <v>31</v>
      </c>
      <c r="B285" t="s">
        <v>235</v>
      </c>
      <c r="C285" t="s">
        <v>82</v>
      </c>
      <c r="D285" t="s">
        <v>369</v>
      </c>
      <c r="E285" t="s">
        <v>21</v>
      </c>
      <c r="F285" t="s">
        <v>22</v>
      </c>
      <c r="G285" s="1">
        <v>40385</v>
      </c>
      <c r="H285">
        <v>496941077</v>
      </c>
      <c r="I285" s="1">
        <v>40388</v>
      </c>
      <c r="J285" s="4">
        <v>4763</v>
      </c>
      <c r="K285" s="2">
        <v>81.73</v>
      </c>
      <c r="L285" s="2">
        <v>56.67</v>
      </c>
      <c r="M285" s="2">
        <v>389279.99</v>
      </c>
      <c r="N285" s="2">
        <v>269919.21000000002</v>
      </c>
      <c r="O285" s="2">
        <v>119360.78</v>
      </c>
      <c r="P285">
        <v>2010</v>
      </c>
      <c r="Q285">
        <v>7</v>
      </c>
    </row>
    <row r="286" spans="1:17" x14ac:dyDescent="0.3">
      <c r="A286" t="s">
        <v>40</v>
      </c>
      <c r="B286" t="s">
        <v>148</v>
      </c>
      <c r="C286" t="s">
        <v>68</v>
      </c>
      <c r="D286" t="s">
        <v>149</v>
      </c>
      <c r="E286" t="s">
        <v>27</v>
      </c>
      <c r="F286" t="s">
        <v>65</v>
      </c>
      <c r="G286" s="1">
        <v>41817</v>
      </c>
      <c r="H286">
        <v>535654580</v>
      </c>
      <c r="I286" s="1">
        <v>41849</v>
      </c>
      <c r="J286" s="4">
        <v>949</v>
      </c>
      <c r="K286" s="2">
        <v>651.21</v>
      </c>
      <c r="L286" s="2">
        <v>524.96</v>
      </c>
      <c r="M286" s="2">
        <v>617998.29</v>
      </c>
      <c r="N286" s="2">
        <v>498187.04</v>
      </c>
      <c r="O286" s="2">
        <v>119811.25</v>
      </c>
      <c r="P286">
        <v>2014</v>
      </c>
      <c r="Q286">
        <v>6</v>
      </c>
    </row>
    <row r="287" spans="1:17" x14ac:dyDescent="0.3">
      <c r="A287" t="s">
        <v>35</v>
      </c>
      <c r="B287" t="s">
        <v>382</v>
      </c>
      <c r="C287" t="s">
        <v>71</v>
      </c>
      <c r="D287" t="s">
        <v>796</v>
      </c>
      <c r="E287" t="s">
        <v>27</v>
      </c>
      <c r="F287" t="s">
        <v>30</v>
      </c>
      <c r="G287" s="1">
        <v>41993</v>
      </c>
      <c r="H287">
        <v>376547658</v>
      </c>
      <c r="I287" s="1">
        <v>41999</v>
      </c>
      <c r="J287" s="4">
        <v>7675</v>
      </c>
      <c r="K287" s="2">
        <v>47.45</v>
      </c>
      <c r="L287" s="2">
        <v>31.79</v>
      </c>
      <c r="M287" s="2">
        <v>364178.75</v>
      </c>
      <c r="N287" s="2">
        <v>243988.25</v>
      </c>
      <c r="O287" s="2">
        <v>120190.5</v>
      </c>
      <c r="P287">
        <v>2014</v>
      </c>
      <c r="Q287">
        <v>12</v>
      </c>
    </row>
    <row r="288" spans="1:17" x14ac:dyDescent="0.3">
      <c r="A288" t="s">
        <v>40</v>
      </c>
      <c r="B288" t="s">
        <v>359</v>
      </c>
      <c r="C288" t="s">
        <v>25</v>
      </c>
      <c r="D288" t="s">
        <v>846</v>
      </c>
      <c r="E288" t="s">
        <v>27</v>
      </c>
      <c r="F288" t="s">
        <v>22</v>
      </c>
      <c r="G288" s="1">
        <v>41532</v>
      </c>
      <c r="H288">
        <v>257915914</v>
      </c>
      <c r="I288" s="1">
        <v>41553</v>
      </c>
      <c r="J288" s="4">
        <v>1905</v>
      </c>
      <c r="K288" s="2">
        <v>154.06</v>
      </c>
      <c r="L288" s="2">
        <v>90.93</v>
      </c>
      <c r="M288" s="2">
        <v>293484.3</v>
      </c>
      <c r="N288" s="2">
        <v>173221.65</v>
      </c>
      <c r="O288" s="2">
        <v>120262.65</v>
      </c>
      <c r="P288">
        <v>2013</v>
      </c>
      <c r="Q288">
        <v>9</v>
      </c>
    </row>
    <row r="289" spans="1:17" x14ac:dyDescent="0.3">
      <c r="A289" t="s">
        <v>35</v>
      </c>
      <c r="B289" t="s">
        <v>258</v>
      </c>
      <c r="C289" t="s">
        <v>33</v>
      </c>
      <c r="D289" t="s">
        <v>290</v>
      </c>
      <c r="E289" t="s">
        <v>21</v>
      </c>
      <c r="F289" t="s">
        <v>22</v>
      </c>
      <c r="G289" s="1">
        <v>41578</v>
      </c>
      <c r="H289">
        <v>108989799</v>
      </c>
      <c r="I289" s="1">
        <v>41617</v>
      </c>
      <c r="J289" s="4">
        <v>1358</v>
      </c>
      <c r="K289" s="2">
        <v>205.7</v>
      </c>
      <c r="L289" s="2">
        <v>117.11</v>
      </c>
      <c r="M289" s="2">
        <v>279340.59999999998</v>
      </c>
      <c r="N289" s="2">
        <v>159035.38</v>
      </c>
      <c r="O289" s="2">
        <v>120305.22</v>
      </c>
      <c r="P289">
        <v>2013</v>
      </c>
      <c r="Q289">
        <v>10</v>
      </c>
    </row>
    <row r="290" spans="1:17" x14ac:dyDescent="0.3">
      <c r="A290" t="s">
        <v>40</v>
      </c>
      <c r="B290" t="s">
        <v>109</v>
      </c>
      <c r="C290" t="s">
        <v>33</v>
      </c>
      <c r="D290" t="s">
        <v>817</v>
      </c>
      <c r="E290" t="s">
        <v>27</v>
      </c>
      <c r="F290" t="s">
        <v>65</v>
      </c>
      <c r="G290" s="1">
        <v>40494</v>
      </c>
      <c r="H290">
        <v>247776305</v>
      </c>
      <c r="I290" s="1">
        <v>40512</v>
      </c>
      <c r="J290" s="4">
        <v>1370</v>
      </c>
      <c r="K290" s="2">
        <v>205.7</v>
      </c>
      <c r="L290" s="2">
        <v>117.11</v>
      </c>
      <c r="M290" s="2">
        <v>281809</v>
      </c>
      <c r="N290" s="2">
        <v>160440.70000000001</v>
      </c>
      <c r="O290" s="2">
        <v>121368.3</v>
      </c>
      <c r="P290">
        <v>2010</v>
      </c>
      <c r="Q290">
        <v>11</v>
      </c>
    </row>
    <row r="291" spans="1:17" x14ac:dyDescent="0.3">
      <c r="A291" t="s">
        <v>51</v>
      </c>
      <c r="B291" t="s">
        <v>338</v>
      </c>
      <c r="C291" t="s">
        <v>82</v>
      </c>
      <c r="D291" t="s">
        <v>339</v>
      </c>
      <c r="E291" t="s">
        <v>27</v>
      </c>
      <c r="F291" t="s">
        <v>39</v>
      </c>
      <c r="G291" s="1">
        <v>40385</v>
      </c>
      <c r="H291">
        <v>363832271</v>
      </c>
      <c r="I291" s="1">
        <v>40433</v>
      </c>
      <c r="J291" s="4">
        <v>4909</v>
      </c>
      <c r="K291" s="2">
        <v>81.73</v>
      </c>
      <c r="L291" s="2">
        <v>56.67</v>
      </c>
      <c r="M291" s="2">
        <v>401212.57</v>
      </c>
      <c r="N291" s="2">
        <v>278193.03000000003</v>
      </c>
      <c r="O291" s="2">
        <v>123019.54</v>
      </c>
      <c r="P291">
        <v>2010</v>
      </c>
      <c r="Q291">
        <v>7</v>
      </c>
    </row>
    <row r="292" spans="1:17" x14ac:dyDescent="0.3">
      <c r="A292" t="s">
        <v>40</v>
      </c>
      <c r="B292" t="s">
        <v>462</v>
      </c>
      <c r="C292" t="s">
        <v>71</v>
      </c>
      <c r="D292" t="s">
        <v>679</v>
      </c>
      <c r="E292" t="s">
        <v>21</v>
      </c>
      <c r="F292" t="s">
        <v>22</v>
      </c>
      <c r="G292" s="1">
        <v>42464</v>
      </c>
      <c r="H292">
        <v>237660729</v>
      </c>
      <c r="I292" s="1">
        <v>42490</v>
      </c>
      <c r="J292" s="4">
        <v>7946</v>
      </c>
      <c r="K292" s="2">
        <v>47.45</v>
      </c>
      <c r="L292" s="2">
        <v>31.79</v>
      </c>
      <c r="M292" s="2">
        <v>377037.7</v>
      </c>
      <c r="N292" s="2">
        <v>252603.34</v>
      </c>
      <c r="O292" s="2">
        <v>124434.36</v>
      </c>
      <c r="P292">
        <v>2016</v>
      </c>
      <c r="Q292">
        <v>4</v>
      </c>
    </row>
    <row r="293" spans="1:17" x14ac:dyDescent="0.3">
      <c r="A293" t="s">
        <v>40</v>
      </c>
      <c r="B293" t="s">
        <v>255</v>
      </c>
      <c r="C293" t="s">
        <v>25</v>
      </c>
      <c r="D293" t="s">
        <v>999</v>
      </c>
      <c r="E293" t="s">
        <v>21</v>
      </c>
      <c r="F293" t="s">
        <v>22</v>
      </c>
      <c r="G293" s="1">
        <v>41164</v>
      </c>
      <c r="H293">
        <v>880444610</v>
      </c>
      <c r="I293" s="1">
        <v>41213</v>
      </c>
      <c r="J293" s="4">
        <v>1980</v>
      </c>
      <c r="K293" s="2">
        <v>154.06</v>
      </c>
      <c r="L293" s="2">
        <v>90.93</v>
      </c>
      <c r="M293" s="2">
        <v>305038.8</v>
      </c>
      <c r="N293" s="2">
        <v>180041.4</v>
      </c>
      <c r="O293" s="2">
        <v>124997.4</v>
      </c>
      <c r="P293">
        <v>2012</v>
      </c>
      <c r="Q293">
        <v>9</v>
      </c>
    </row>
    <row r="294" spans="1:17" x14ac:dyDescent="0.3">
      <c r="A294" t="s">
        <v>51</v>
      </c>
      <c r="B294" t="s">
        <v>77</v>
      </c>
      <c r="C294" t="s">
        <v>82</v>
      </c>
      <c r="D294" t="s">
        <v>574</v>
      </c>
      <c r="E294" t="s">
        <v>27</v>
      </c>
      <c r="F294" t="s">
        <v>22</v>
      </c>
      <c r="G294" s="1">
        <v>42603</v>
      </c>
      <c r="H294">
        <v>421043574</v>
      </c>
      <c r="I294" s="1">
        <v>42620</v>
      </c>
      <c r="J294" s="4">
        <v>5005</v>
      </c>
      <c r="K294" s="2">
        <v>81.73</v>
      </c>
      <c r="L294" s="2">
        <v>56.67</v>
      </c>
      <c r="M294" s="2">
        <v>409058.65</v>
      </c>
      <c r="N294" s="2">
        <v>283633.34999999998</v>
      </c>
      <c r="O294" s="2">
        <v>125425.3</v>
      </c>
      <c r="P294">
        <v>2016</v>
      </c>
      <c r="Q294">
        <v>8</v>
      </c>
    </row>
    <row r="295" spans="1:17" x14ac:dyDescent="0.3">
      <c r="A295" t="s">
        <v>31</v>
      </c>
      <c r="B295" t="s">
        <v>141</v>
      </c>
      <c r="C295" t="s">
        <v>46</v>
      </c>
      <c r="D295" t="s">
        <v>460</v>
      </c>
      <c r="E295" t="s">
        <v>27</v>
      </c>
      <c r="F295" t="s">
        <v>30</v>
      </c>
      <c r="G295" s="1">
        <v>40493</v>
      </c>
      <c r="H295">
        <v>432995069</v>
      </c>
      <c r="I295" s="1">
        <v>40525</v>
      </c>
      <c r="J295" s="4">
        <v>1718</v>
      </c>
      <c r="K295" s="2">
        <v>109.28</v>
      </c>
      <c r="L295" s="2">
        <v>35.840000000000003</v>
      </c>
      <c r="M295" s="2">
        <v>187743.04</v>
      </c>
      <c r="N295" s="2">
        <v>61573.120000000003</v>
      </c>
      <c r="O295" s="2">
        <v>126169.92</v>
      </c>
      <c r="P295">
        <v>2010</v>
      </c>
      <c r="Q295">
        <v>11</v>
      </c>
    </row>
    <row r="296" spans="1:17" x14ac:dyDescent="0.3">
      <c r="A296" t="s">
        <v>35</v>
      </c>
      <c r="B296" t="s">
        <v>99</v>
      </c>
      <c r="C296" t="s">
        <v>91</v>
      </c>
      <c r="D296" t="s">
        <v>810</v>
      </c>
      <c r="E296" t="s">
        <v>21</v>
      </c>
      <c r="F296" t="s">
        <v>65</v>
      </c>
      <c r="G296" s="1">
        <v>41971</v>
      </c>
      <c r="H296">
        <v>372845780</v>
      </c>
      <c r="I296" s="1">
        <v>41982</v>
      </c>
      <c r="J296" s="4">
        <v>2207</v>
      </c>
      <c r="K296" s="2">
        <v>421.89</v>
      </c>
      <c r="L296" s="2">
        <v>364.69</v>
      </c>
      <c r="M296" s="2">
        <v>931111.23</v>
      </c>
      <c r="N296" s="2">
        <v>804870.83</v>
      </c>
      <c r="O296" s="2">
        <v>126240.4</v>
      </c>
      <c r="P296">
        <v>2014</v>
      </c>
      <c r="Q296">
        <v>11</v>
      </c>
    </row>
    <row r="297" spans="1:17" x14ac:dyDescent="0.3">
      <c r="A297" t="s">
        <v>17</v>
      </c>
      <c r="B297" t="s">
        <v>174</v>
      </c>
      <c r="C297" t="s">
        <v>68</v>
      </c>
      <c r="D297" t="s">
        <v>946</v>
      </c>
      <c r="E297" t="s">
        <v>27</v>
      </c>
      <c r="F297" t="s">
        <v>39</v>
      </c>
      <c r="G297" s="1">
        <v>41088</v>
      </c>
      <c r="H297">
        <v>343239343</v>
      </c>
      <c r="I297" s="1">
        <v>41103</v>
      </c>
      <c r="J297" s="4">
        <v>1004</v>
      </c>
      <c r="K297" s="2">
        <v>651.21</v>
      </c>
      <c r="L297" s="2">
        <v>524.96</v>
      </c>
      <c r="M297" s="2">
        <v>653814.84</v>
      </c>
      <c r="N297" s="2">
        <v>527059.84</v>
      </c>
      <c r="O297" s="2">
        <v>126755</v>
      </c>
      <c r="P297">
        <v>2012</v>
      </c>
      <c r="Q297">
        <v>6</v>
      </c>
    </row>
    <row r="298" spans="1:17" x14ac:dyDescent="0.3">
      <c r="A298" t="s">
        <v>31</v>
      </c>
      <c r="B298" t="s">
        <v>370</v>
      </c>
      <c r="C298" t="s">
        <v>56</v>
      </c>
      <c r="D298" t="s">
        <v>371</v>
      </c>
      <c r="E298" t="s">
        <v>27</v>
      </c>
      <c r="F298" t="s">
        <v>65</v>
      </c>
      <c r="G298" s="1">
        <v>42545</v>
      </c>
      <c r="H298">
        <v>366526925</v>
      </c>
      <c r="I298" s="1">
        <v>42565</v>
      </c>
      <c r="J298" s="4">
        <v>2317</v>
      </c>
      <c r="K298" s="2">
        <v>152.58000000000001</v>
      </c>
      <c r="L298" s="2">
        <v>97.44</v>
      </c>
      <c r="M298" s="2">
        <v>353527.86</v>
      </c>
      <c r="N298" s="2">
        <v>225768.48</v>
      </c>
      <c r="O298" s="2">
        <v>127759.38</v>
      </c>
      <c r="P298">
        <v>2016</v>
      </c>
      <c r="Q298">
        <v>6</v>
      </c>
    </row>
    <row r="299" spans="1:17" x14ac:dyDescent="0.3">
      <c r="A299" t="s">
        <v>40</v>
      </c>
      <c r="B299" t="s">
        <v>403</v>
      </c>
      <c r="C299" t="s">
        <v>71</v>
      </c>
      <c r="D299" t="s">
        <v>499</v>
      </c>
      <c r="E299" t="s">
        <v>21</v>
      </c>
      <c r="F299" t="s">
        <v>65</v>
      </c>
      <c r="G299" s="1">
        <v>41861</v>
      </c>
      <c r="H299">
        <v>298015153</v>
      </c>
      <c r="I299" s="1">
        <v>41865</v>
      </c>
      <c r="J299" s="4">
        <v>8161</v>
      </c>
      <c r="K299" s="2">
        <v>47.45</v>
      </c>
      <c r="L299" s="2">
        <v>31.79</v>
      </c>
      <c r="M299" s="2">
        <v>387239.45</v>
      </c>
      <c r="N299" s="2">
        <v>259438.19</v>
      </c>
      <c r="O299" s="2">
        <v>127801.26</v>
      </c>
      <c r="P299">
        <v>2014</v>
      </c>
      <c r="Q299">
        <v>8</v>
      </c>
    </row>
    <row r="300" spans="1:17" x14ac:dyDescent="0.3">
      <c r="A300" t="s">
        <v>40</v>
      </c>
      <c r="B300" t="s">
        <v>164</v>
      </c>
      <c r="C300" t="s">
        <v>33</v>
      </c>
      <c r="D300" t="s">
        <v>1206</v>
      </c>
      <c r="E300" t="s">
        <v>27</v>
      </c>
      <c r="F300" t="s">
        <v>65</v>
      </c>
      <c r="G300" s="1">
        <v>41869</v>
      </c>
      <c r="H300">
        <v>753585135</v>
      </c>
      <c r="I300" s="1">
        <v>41895</v>
      </c>
      <c r="J300" s="4">
        <v>1443</v>
      </c>
      <c r="K300" s="2">
        <v>205.7</v>
      </c>
      <c r="L300" s="2">
        <v>117.11</v>
      </c>
      <c r="M300" s="2">
        <v>296825.09999999998</v>
      </c>
      <c r="N300" s="2">
        <v>168989.73</v>
      </c>
      <c r="O300" s="2">
        <v>127835.37</v>
      </c>
      <c r="P300">
        <v>2014</v>
      </c>
      <c r="Q300">
        <v>8</v>
      </c>
    </row>
    <row r="301" spans="1:17" x14ac:dyDescent="0.3">
      <c r="A301" t="s">
        <v>31</v>
      </c>
      <c r="B301" t="s">
        <v>187</v>
      </c>
      <c r="C301" t="s">
        <v>68</v>
      </c>
      <c r="D301" t="s">
        <v>416</v>
      </c>
      <c r="E301" t="s">
        <v>21</v>
      </c>
      <c r="F301" t="s">
        <v>22</v>
      </c>
      <c r="G301" s="1">
        <v>42211</v>
      </c>
      <c r="H301">
        <v>312927377</v>
      </c>
      <c r="I301" s="1">
        <v>42254</v>
      </c>
      <c r="J301" s="4">
        <v>1020</v>
      </c>
      <c r="K301" s="2">
        <v>651.21</v>
      </c>
      <c r="L301" s="2">
        <v>524.96</v>
      </c>
      <c r="M301" s="2">
        <v>664234.19999999995</v>
      </c>
      <c r="N301" s="2">
        <v>535459.19999999995</v>
      </c>
      <c r="O301" s="2">
        <v>128775</v>
      </c>
      <c r="P301">
        <v>2015</v>
      </c>
      <c r="Q301">
        <v>7</v>
      </c>
    </row>
    <row r="302" spans="1:17" x14ac:dyDescent="0.3">
      <c r="A302" t="s">
        <v>35</v>
      </c>
      <c r="B302" t="s">
        <v>316</v>
      </c>
      <c r="C302" t="s">
        <v>71</v>
      </c>
      <c r="D302" t="s">
        <v>885</v>
      </c>
      <c r="E302" t="s">
        <v>21</v>
      </c>
      <c r="F302" t="s">
        <v>65</v>
      </c>
      <c r="G302" s="1">
        <v>40239</v>
      </c>
      <c r="H302">
        <v>670613467</v>
      </c>
      <c r="I302" s="1">
        <v>40258</v>
      </c>
      <c r="J302" s="4">
        <v>8282</v>
      </c>
      <c r="K302" s="2">
        <v>47.45</v>
      </c>
      <c r="L302" s="2">
        <v>31.79</v>
      </c>
      <c r="M302" s="2">
        <v>392980.9</v>
      </c>
      <c r="N302" s="2">
        <v>263284.78000000003</v>
      </c>
      <c r="O302" s="2">
        <v>129696.12</v>
      </c>
      <c r="P302">
        <v>2010</v>
      </c>
      <c r="Q302">
        <v>3</v>
      </c>
    </row>
    <row r="303" spans="1:17" x14ac:dyDescent="0.3">
      <c r="A303" t="s">
        <v>40</v>
      </c>
      <c r="B303" t="s">
        <v>196</v>
      </c>
      <c r="C303" t="s">
        <v>28</v>
      </c>
      <c r="D303" t="s">
        <v>302</v>
      </c>
      <c r="E303" t="s">
        <v>27</v>
      </c>
      <c r="F303" t="s">
        <v>30</v>
      </c>
      <c r="G303" s="1">
        <v>40361</v>
      </c>
      <c r="H303">
        <v>817824685</v>
      </c>
      <c r="I303" s="1">
        <v>40386</v>
      </c>
      <c r="J303" s="4">
        <v>1353</v>
      </c>
      <c r="K303" s="2">
        <v>255.28</v>
      </c>
      <c r="L303" s="2">
        <v>159.41999999999999</v>
      </c>
      <c r="M303" s="2">
        <v>345393.84</v>
      </c>
      <c r="N303" s="2">
        <v>215695.26</v>
      </c>
      <c r="O303" s="2">
        <v>129698.58</v>
      </c>
      <c r="P303">
        <v>2010</v>
      </c>
      <c r="Q303">
        <v>7</v>
      </c>
    </row>
    <row r="304" spans="1:17" x14ac:dyDescent="0.3">
      <c r="A304" t="s">
        <v>35</v>
      </c>
      <c r="B304" t="s">
        <v>75</v>
      </c>
      <c r="C304" t="s">
        <v>71</v>
      </c>
      <c r="D304" t="s">
        <v>89</v>
      </c>
      <c r="E304" t="s">
        <v>21</v>
      </c>
      <c r="F304" t="s">
        <v>22</v>
      </c>
      <c r="G304" s="1">
        <v>41934</v>
      </c>
      <c r="H304">
        <v>683927953</v>
      </c>
      <c r="I304" s="1">
        <v>41947</v>
      </c>
      <c r="J304" s="4">
        <v>8334</v>
      </c>
      <c r="K304" s="2">
        <v>47.45</v>
      </c>
      <c r="L304" s="2">
        <v>31.79</v>
      </c>
      <c r="M304" s="2">
        <v>395448.3</v>
      </c>
      <c r="N304" s="2">
        <v>264937.86</v>
      </c>
      <c r="O304" s="2">
        <v>130510.44</v>
      </c>
      <c r="P304">
        <v>2014</v>
      </c>
      <c r="Q304">
        <v>10</v>
      </c>
    </row>
    <row r="305" spans="1:17" x14ac:dyDescent="0.3">
      <c r="A305" t="s">
        <v>17</v>
      </c>
      <c r="B305" t="s">
        <v>18</v>
      </c>
      <c r="C305" t="s">
        <v>33</v>
      </c>
      <c r="D305" t="s">
        <v>195</v>
      </c>
      <c r="E305" t="s">
        <v>21</v>
      </c>
      <c r="F305" t="s">
        <v>22</v>
      </c>
      <c r="G305" s="1">
        <v>41725</v>
      </c>
      <c r="H305">
        <v>964214932</v>
      </c>
      <c r="I305" s="1">
        <v>41729</v>
      </c>
      <c r="J305" s="4">
        <v>1480</v>
      </c>
      <c r="K305" s="2">
        <v>205.7</v>
      </c>
      <c r="L305" s="2">
        <v>117.11</v>
      </c>
      <c r="M305" s="2">
        <v>304436</v>
      </c>
      <c r="N305" s="2">
        <v>173322.8</v>
      </c>
      <c r="O305" s="2">
        <v>131113.20000000001</v>
      </c>
      <c r="P305">
        <v>2014</v>
      </c>
      <c r="Q305">
        <v>3</v>
      </c>
    </row>
    <row r="306" spans="1:17" x14ac:dyDescent="0.3">
      <c r="A306" t="s">
        <v>35</v>
      </c>
      <c r="B306" t="s">
        <v>176</v>
      </c>
      <c r="C306" t="s">
        <v>71</v>
      </c>
      <c r="D306" t="s">
        <v>816</v>
      </c>
      <c r="E306" t="s">
        <v>27</v>
      </c>
      <c r="F306" t="s">
        <v>30</v>
      </c>
      <c r="G306" s="1">
        <v>40399</v>
      </c>
      <c r="H306">
        <v>683184659</v>
      </c>
      <c r="I306" s="1">
        <v>40413</v>
      </c>
      <c r="J306" s="4">
        <v>8377</v>
      </c>
      <c r="K306" s="2">
        <v>47.45</v>
      </c>
      <c r="L306" s="2">
        <v>31.79</v>
      </c>
      <c r="M306" s="2">
        <v>397488.65</v>
      </c>
      <c r="N306" s="2">
        <v>266304.83</v>
      </c>
      <c r="O306" s="2">
        <v>131183.82</v>
      </c>
      <c r="P306">
        <v>2010</v>
      </c>
      <c r="Q306">
        <v>8</v>
      </c>
    </row>
    <row r="307" spans="1:17" x14ac:dyDescent="0.3">
      <c r="A307" t="s">
        <v>17</v>
      </c>
      <c r="B307" t="s">
        <v>308</v>
      </c>
      <c r="C307" t="s">
        <v>71</v>
      </c>
      <c r="D307" t="s">
        <v>1175</v>
      </c>
      <c r="E307" t="s">
        <v>27</v>
      </c>
      <c r="F307" t="s">
        <v>30</v>
      </c>
      <c r="G307" s="1">
        <v>40425</v>
      </c>
      <c r="H307">
        <v>133276879</v>
      </c>
      <c r="I307" s="1">
        <v>40468</v>
      </c>
      <c r="J307" s="4">
        <v>8445</v>
      </c>
      <c r="K307" s="2">
        <v>47.45</v>
      </c>
      <c r="L307" s="2">
        <v>31.79</v>
      </c>
      <c r="M307" s="2">
        <v>400715.25</v>
      </c>
      <c r="N307" s="2">
        <v>268466.55</v>
      </c>
      <c r="O307" s="2">
        <v>132248.70000000001</v>
      </c>
      <c r="P307">
        <v>2010</v>
      </c>
      <c r="Q307">
        <v>9</v>
      </c>
    </row>
    <row r="308" spans="1:17" x14ac:dyDescent="0.3">
      <c r="A308" t="s">
        <v>35</v>
      </c>
      <c r="B308" t="s">
        <v>184</v>
      </c>
      <c r="C308" t="s">
        <v>71</v>
      </c>
      <c r="D308" t="s">
        <v>732</v>
      </c>
      <c r="E308" t="s">
        <v>27</v>
      </c>
      <c r="F308" t="s">
        <v>65</v>
      </c>
      <c r="G308" s="1">
        <v>41778</v>
      </c>
      <c r="H308">
        <v>285884702</v>
      </c>
      <c r="I308" s="1">
        <v>41800</v>
      </c>
      <c r="J308" s="4">
        <v>8491</v>
      </c>
      <c r="K308" s="2">
        <v>47.45</v>
      </c>
      <c r="L308" s="2">
        <v>31.79</v>
      </c>
      <c r="M308" s="2">
        <v>402897.95</v>
      </c>
      <c r="N308" s="2">
        <v>269928.89</v>
      </c>
      <c r="O308" s="2">
        <v>132969.06</v>
      </c>
      <c r="P308">
        <v>2014</v>
      </c>
      <c r="Q308">
        <v>5</v>
      </c>
    </row>
    <row r="309" spans="1:17" x14ac:dyDescent="0.3">
      <c r="A309" t="s">
        <v>35</v>
      </c>
      <c r="B309" t="s">
        <v>427</v>
      </c>
      <c r="C309" t="s">
        <v>46</v>
      </c>
      <c r="D309" t="s">
        <v>428</v>
      </c>
      <c r="E309" t="s">
        <v>21</v>
      </c>
      <c r="F309" t="s">
        <v>30</v>
      </c>
      <c r="G309" s="1">
        <v>40952</v>
      </c>
      <c r="H309">
        <v>851652705</v>
      </c>
      <c r="I309" s="1">
        <v>40995</v>
      </c>
      <c r="J309" s="4">
        <v>1816</v>
      </c>
      <c r="K309" s="2">
        <v>109.28</v>
      </c>
      <c r="L309" s="2">
        <v>35.840000000000003</v>
      </c>
      <c r="M309" s="2">
        <v>198452.48000000001</v>
      </c>
      <c r="N309" s="2">
        <v>65085.440000000002</v>
      </c>
      <c r="O309" s="2">
        <v>133367.04000000001</v>
      </c>
      <c r="P309">
        <v>2012</v>
      </c>
      <c r="Q309">
        <v>2</v>
      </c>
    </row>
    <row r="310" spans="1:17" x14ac:dyDescent="0.3">
      <c r="A310" t="s">
        <v>35</v>
      </c>
      <c r="B310" t="s">
        <v>518</v>
      </c>
      <c r="C310" t="s">
        <v>71</v>
      </c>
      <c r="D310" t="s">
        <v>556</v>
      </c>
      <c r="E310" t="s">
        <v>27</v>
      </c>
      <c r="F310" t="s">
        <v>65</v>
      </c>
      <c r="G310" s="1">
        <v>40652</v>
      </c>
      <c r="H310">
        <v>186196649</v>
      </c>
      <c r="I310" s="1">
        <v>40691</v>
      </c>
      <c r="J310" s="4">
        <v>8581</v>
      </c>
      <c r="K310" s="2">
        <v>47.45</v>
      </c>
      <c r="L310" s="2">
        <v>31.79</v>
      </c>
      <c r="M310" s="2">
        <v>407168.45</v>
      </c>
      <c r="N310" s="2">
        <v>272789.99</v>
      </c>
      <c r="O310" s="2">
        <v>134378.46</v>
      </c>
      <c r="P310">
        <v>2011</v>
      </c>
      <c r="Q310">
        <v>4</v>
      </c>
    </row>
    <row r="311" spans="1:17" x14ac:dyDescent="0.3">
      <c r="A311" t="s">
        <v>35</v>
      </c>
      <c r="B311" t="s">
        <v>427</v>
      </c>
      <c r="C311" t="s">
        <v>71</v>
      </c>
      <c r="D311" t="s">
        <v>485</v>
      </c>
      <c r="E311" t="s">
        <v>27</v>
      </c>
      <c r="F311" t="s">
        <v>22</v>
      </c>
      <c r="G311" s="1">
        <v>41039</v>
      </c>
      <c r="H311">
        <v>567614495</v>
      </c>
      <c r="I311" s="1">
        <v>41088</v>
      </c>
      <c r="J311" s="4">
        <v>8598</v>
      </c>
      <c r="K311" s="2">
        <v>47.45</v>
      </c>
      <c r="L311" s="2">
        <v>31.79</v>
      </c>
      <c r="M311" s="2">
        <v>407975.1</v>
      </c>
      <c r="N311" s="2">
        <v>273330.42</v>
      </c>
      <c r="O311" s="2">
        <v>134644.68</v>
      </c>
      <c r="P311">
        <v>2012</v>
      </c>
      <c r="Q311">
        <v>5</v>
      </c>
    </row>
    <row r="312" spans="1:17" x14ac:dyDescent="0.3">
      <c r="A312" t="s">
        <v>31</v>
      </c>
      <c r="B312" t="s">
        <v>495</v>
      </c>
      <c r="C312" t="s">
        <v>71</v>
      </c>
      <c r="D312" t="s">
        <v>833</v>
      </c>
      <c r="E312" t="s">
        <v>27</v>
      </c>
      <c r="F312" t="s">
        <v>22</v>
      </c>
      <c r="G312" s="1">
        <v>42783</v>
      </c>
      <c r="H312">
        <v>866004025</v>
      </c>
      <c r="I312" s="1">
        <v>42798</v>
      </c>
      <c r="J312" s="4">
        <v>8691</v>
      </c>
      <c r="K312" s="2">
        <v>47.45</v>
      </c>
      <c r="L312" s="2">
        <v>31.79</v>
      </c>
      <c r="M312" s="2">
        <v>412387.95</v>
      </c>
      <c r="N312" s="2">
        <v>276286.89</v>
      </c>
      <c r="O312" s="2">
        <v>136101.06</v>
      </c>
      <c r="P312">
        <v>2017</v>
      </c>
      <c r="Q312">
        <v>2</v>
      </c>
    </row>
    <row r="313" spans="1:17" x14ac:dyDescent="0.3">
      <c r="A313" t="s">
        <v>31</v>
      </c>
      <c r="B313" t="s">
        <v>84</v>
      </c>
      <c r="C313" t="s">
        <v>71</v>
      </c>
      <c r="D313" t="s">
        <v>1187</v>
      </c>
      <c r="E313" t="s">
        <v>21</v>
      </c>
      <c r="F313" t="s">
        <v>22</v>
      </c>
      <c r="G313" s="1">
        <v>41752</v>
      </c>
      <c r="H313">
        <v>270611131</v>
      </c>
      <c r="I313" s="1">
        <v>41783</v>
      </c>
      <c r="J313" s="4">
        <v>8702</v>
      </c>
      <c r="K313" s="2">
        <v>47.45</v>
      </c>
      <c r="L313" s="2">
        <v>31.79</v>
      </c>
      <c r="M313" s="2">
        <v>412909.9</v>
      </c>
      <c r="N313" s="2">
        <v>276636.58</v>
      </c>
      <c r="O313" s="2">
        <v>136273.32</v>
      </c>
      <c r="P313">
        <v>2014</v>
      </c>
      <c r="Q313">
        <v>4</v>
      </c>
    </row>
    <row r="314" spans="1:17" x14ac:dyDescent="0.3">
      <c r="A314" t="s">
        <v>40</v>
      </c>
      <c r="B314" t="s">
        <v>462</v>
      </c>
      <c r="C314" t="s">
        <v>25</v>
      </c>
      <c r="D314" t="s">
        <v>463</v>
      </c>
      <c r="E314" t="s">
        <v>27</v>
      </c>
      <c r="F314" t="s">
        <v>30</v>
      </c>
      <c r="G314" s="1">
        <v>41757</v>
      </c>
      <c r="H314">
        <v>778763139</v>
      </c>
      <c r="I314" s="1">
        <v>41768</v>
      </c>
      <c r="J314" s="4">
        <v>2173</v>
      </c>
      <c r="K314" s="2">
        <v>154.06</v>
      </c>
      <c r="L314" s="2">
        <v>90.93</v>
      </c>
      <c r="M314" s="2">
        <v>334772.38</v>
      </c>
      <c r="N314" s="2">
        <v>197590.89</v>
      </c>
      <c r="O314" s="2">
        <v>137181.49</v>
      </c>
      <c r="P314">
        <v>2014</v>
      </c>
      <c r="Q314">
        <v>4</v>
      </c>
    </row>
    <row r="315" spans="1:17" x14ac:dyDescent="0.3">
      <c r="A315" t="s">
        <v>35</v>
      </c>
      <c r="B315" t="s">
        <v>223</v>
      </c>
      <c r="C315" t="s">
        <v>71</v>
      </c>
      <c r="D315" t="s">
        <v>969</v>
      </c>
      <c r="E315" t="s">
        <v>21</v>
      </c>
      <c r="F315" t="s">
        <v>65</v>
      </c>
      <c r="G315" s="1">
        <v>42617</v>
      </c>
      <c r="H315">
        <v>474178349</v>
      </c>
      <c r="I315" s="1">
        <v>42639</v>
      </c>
      <c r="J315" s="4">
        <v>8766</v>
      </c>
      <c r="K315" s="2">
        <v>47.45</v>
      </c>
      <c r="L315" s="2">
        <v>31.79</v>
      </c>
      <c r="M315" s="2">
        <v>415946.7</v>
      </c>
      <c r="N315" s="2">
        <v>278671.14</v>
      </c>
      <c r="O315" s="2">
        <v>137275.56</v>
      </c>
      <c r="P315">
        <v>2016</v>
      </c>
      <c r="Q315">
        <v>9</v>
      </c>
    </row>
    <row r="316" spans="1:17" x14ac:dyDescent="0.3">
      <c r="A316" t="s">
        <v>40</v>
      </c>
      <c r="B316" t="s">
        <v>255</v>
      </c>
      <c r="C316" t="s">
        <v>71</v>
      </c>
      <c r="D316" t="s">
        <v>1105</v>
      </c>
      <c r="E316" t="s">
        <v>27</v>
      </c>
      <c r="F316" t="s">
        <v>65</v>
      </c>
      <c r="G316" s="1">
        <v>40378</v>
      </c>
      <c r="H316">
        <v>531693494</v>
      </c>
      <c r="I316" s="1">
        <v>40396</v>
      </c>
      <c r="J316" s="4">
        <v>8775</v>
      </c>
      <c r="K316" s="2">
        <v>47.45</v>
      </c>
      <c r="L316" s="2">
        <v>31.79</v>
      </c>
      <c r="M316" s="2">
        <v>416373.75</v>
      </c>
      <c r="N316" s="2">
        <v>278957.25</v>
      </c>
      <c r="O316" s="2">
        <v>137416.5</v>
      </c>
      <c r="P316">
        <v>2010</v>
      </c>
      <c r="Q316">
        <v>7</v>
      </c>
    </row>
    <row r="317" spans="1:17" x14ac:dyDescent="0.3">
      <c r="A317" t="s">
        <v>40</v>
      </c>
      <c r="B317" t="s">
        <v>143</v>
      </c>
      <c r="C317" t="s">
        <v>82</v>
      </c>
      <c r="D317" t="s">
        <v>709</v>
      </c>
      <c r="E317" t="s">
        <v>27</v>
      </c>
      <c r="F317" t="s">
        <v>65</v>
      </c>
      <c r="G317" s="1">
        <v>40623</v>
      </c>
      <c r="H317">
        <v>127589738</v>
      </c>
      <c r="I317" s="1">
        <v>40635</v>
      </c>
      <c r="J317" s="4">
        <v>5494</v>
      </c>
      <c r="K317" s="2">
        <v>81.73</v>
      </c>
      <c r="L317" s="2">
        <v>56.67</v>
      </c>
      <c r="M317" s="2">
        <v>449024.62</v>
      </c>
      <c r="N317" s="2">
        <v>311344.98</v>
      </c>
      <c r="O317" s="2">
        <v>137679.64000000001</v>
      </c>
      <c r="P317">
        <v>2011</v>
      </c>
      <c r="Q317">
        <v>3</v>
      </c>
    </row>
    <row r="318" spans="1:17" x14ac:dyDescent="0.3">
      <c r="A318" t="s">
        <v>17</v>
      </c>
      <c r="B318" t="s">
        <v>227</v>
      </c>
      <c r="C318" t="s">
        <v>82</v>
      </c>
      <c r="D318" t="s">
        <v>837</v>
      </c>
      <c r="E318" t="s">
        <v>27</v>
      </c>
      <c r="F318" t="s">
        <v>39</v>
      </c>
      <c r="G318" s="1">
        <v>42145</v>
      </c>
      <c r="H318">
        <v>954259860</v>
      </c>
      <c r="I318" s="1">
        <v>42159</v>
      </c>
      <c r="J318" s="4">
        <v>5553</v>
      </c>
      <c r="K318" s="2">
        <v>81.73</v>
      </c>
      <c r="L318" s="2">
        <v>56.67</v>
      </c>
      <c r="M318" s="2">
        <v>453846.69</v>
      </c>
      <c r="N318" s="2">
        <v>314688.51</v>
      </c>
      <c r="O318" s="2">
        <v>139158.18</v>
      </c>
      <c r="P318">
        <v>2015</v>
      </c>
      <c r="Q318">
        <v>5</v>
      </c>
    </row>
    <row r="319" spans="1:17" x14ac:dyDescent="0.3">
      <c r="A319" t="s">
        <v>51</v>
      </c>
      <c r="B319" t="s">
        <v>210</v>
      </c>
      <c r="C319" t="s">
        <v>59</v>
      </c>
      <c r="D319" t="s">
        <v>723</v>
      </c>
      <c r="E319" t="s">
        <v>27</v>
      </c>
      <c r="F319" t="s">
        <v>65</v>
      </c>
      <c r="G319" s="1">
        <v>41182</v>
      </c>
      <c r="H319">
        <v>531734263</v>
      </c>
      <c r="I319" s="1">
        <v>41194</v>
      </c>
      <c r="J319" s="4">
        <v>840</v>
      </c>
      <c r="K319" s="2">
        <v>668.27</v>
      </c>
      <c r="L319" s="2">
        <v>502.54</v>
      </c>
      <c r="M319" s="2">
        <v>561346.80000000005</v>
      </c>
      <c r="N319" s="2">
        <v>422133.6</v>
      </c>
      <c r="O319" s="2">
        <v>139213.20000000001</v>
      </c>
      <c r="P319">
        <v>2012</v>
      </c>
      <c r="Q319">
        <v>9</v>
      </c>
    </row>
    <row r="320" spans="1:17" x14ac:dyDescent="0.3">
      <c r="A320" t="s">
        <v>48</v>
      </c>
      <c r="B320" t="s">
        <v>107</v>
      </c>
      <c r="C320" t="s">
        <v>71</v>
      </c>
      <c r="D320" t="s">
        <v>336</v>
      </c>
      <c r="E320" t="s">
        <v>21</v>
      </c>
      <c r="F320" t="s">
        <v>65</v>
      </c>
      <c r="G320" s="1">
        <v>41102</v>
      </c>
      <c r="H320">
        <v>643817985</v>
      </c>
      <c r="I320" s="1">
        <v>41140</v>
      </c>
      <c r="J320" s="4">
        <v>8904</v>
      </c>
      <c r="K320" s="2">
        <v>47.45</v>
      </c>
      <c r="L320" s="2">
        <v>31.79</v>
      </c>
      <c r="M320" s="2">
        <v>422494.8</v>
      </c>
      <c r="N320" s="2">
        <v>283058.15999999997</v>
      </c>
      <c r="O320" s="2">
        <v>139436.64000000001</v>
      </c>
      <c r="P320">
        <v>2012</v>
      </c>
      <c r="Q320">
        <v>7</v>
      </c>
    </row>
    <row r="321" spans="1:17" x14ac:dyDescent="0.3">
      <c r="A321" t="s">
        <v>17</v>
      </c>
      <c r="B321" t="s">
        <v>237</v>
      </c>
      <c r="C321" t="s">
        <v>71</v>
      </c>
      <c r="D321" t="s">
        <v>238</v>
      </c>
      <c r="E321" t="s">
        <v>21</v>
      </c>
      <c r="F321" t="s">
        <v>22</v>
      </c>
      <c r="G321" s="1">
        <v>41888</v>
      </c>
      <c r="H321">
        <v>749690568</v>
      </c>
      <c r="I321" s="1">
        <v>41938</v>
      </c>
      <c r="J321" s="4">
        <v>8954</v>
      </c>
      <c r="K321" s="2">
        <v>47.45</v>
      </c>
      <c r="L321" s="2">
        <v>31.79</v>
      </c>
      <c r="M321" s="2">
        <v>424867.3</v>
      </c>
      <c r="N321" s="2">
        <v>284647.65999999997</v>
      </c>
      <c r="O321" s="2">
        <v>140219.64000000001</v>
      </c>
      <c r="P321">
        <v>2014</v>
      </c>
      <c r="Q321">
        <v>9</v>
      </c>
    </row>
    <row r="322" spans="1:17" x14ac:dyDescent="0.3">
      <c r="A322" t="s">
        <v>31</v>
      </c>
      <c r="B322" t="s">
        <v>245</v>
      </c>
      <c r="C322" t="s">
        <v>82</v>
      </c>
      <c r="D322" t="s">
        <v>798</v>
      </c>
      <c r="E322" t="s">
        <v>27</v>
      </c>
      <c r="F322" t="s">
        <v>22</v>
      </c>
      <c r="G322" s="1">
        <v>42041</v>
      </c>
      <c r="H322">
        <v>672327935</v>
      </c>
      <c r="I322" s="1">
        <v>42041</v>
      </c>
      <c r="J322" s="4">
        <v>5631</v>
      </c>
      <c r="K322" s="2">
        <v>81.73</v>
      </c>
      <c r="L322" s="2">
        <v>56.67</v>
      </c>
      <c r="M322" s="2">
        <v>460221.63</v>
      </c>
      <c r="N322" s="2">
        <v>319108.77</v>
      </c>
      <c r="O322" s="2">
        <v>141112.85999999999</v>
      </c>
      <c r="P322">
        <v>2015</v>
      </c>
      <c r="Q322">
        <v>2</v>
      </c>
    </row>
    <row r="323" spans="1:17" x14ac:dyDescent="0.3">
      <c r="A323" t="s">
        <v>40</v>
      </c>
      <c r="B323" t="s">
        <v>788</v>
      </c>
      <c r="C323" t="s">
        <v>46</v>
      </c>
      <c r="D323" t="s">
        <v>789</v>
      </c>
      <c r="E323" t="s">
        <v>27</v>
      </c>
      <c r="F323" t="s">
        <v>22</v>
      </c>
      <c r="G323" s="1">
        <v>41158</v>
      </c>
      <c r="H323">
        <v>551371467</v>
      </c>
      <c r="I323" s="1">
        <v>41167</v>
      </c>
      <c r="J323" s="4">
        <v>1925</v>
      </c>
      <c r="K323" s="2">
        <v>109.28</v>
      </c>
      <c r="L323" s="2">
        <v>35.840000000000003</v>
      </c>
      <c r="M323" s="2">
        <v>210364</v>
      </c>
      <c r="N323" s="2">
        <v>68992</v>
      </c>
      <c r="O323" s="2">
        <v>141372</v>
      </c>
      <c r="P323">
        <v>2012</v>
      </c>
      <c r="Q323">
        <v>9</v>
      </c>
    </row>
    <row r="324" spans="1:17" x14ac:dyDescent="0.3">
      <c r="A324" t="s">
        <v>40</v>
      </c>
      <c r="B324" t="s">
        <v>279</v>
      </c>
      <c r="C324" t="s">
        <v>28</v>
      </c>
      <c r="D324" t="s">
        <v>1129</v>
      </c>
      <c r="E324" t="s">
        <v>21</v>
      </c>
      <c r="F324" t="s">
        <v>39</v>
      </c>
      <c r="G324" s="1">
        <v>42599</v>
      </c>
      <c r="H324">
        <v>328236997</v>
      </c>
      <c r="I324" s="1">
        <v>42623</v>
      </c>
      <c r="J324" s="4">
        <v>1476</v>
      </c>
      <c r="K324" s="2">
        <v>255.28</v>
      </c>
      <c r="L324" s="2">
        <v>159.41999999999999</v>
      </c>
      <c r="M324" s="2">
        <v>376793.28</v>
      </c>
      <c r="N324" s="2">
        <v>235303.92</v>
      </c>
      <c r="O324" s="2">
        <v>141489.35999999999</v>
      </c>
      <c r="P324">
        <v>2016</v>
      </c>
      <c r="Q324">
        <v>8</v>
      </c>
    </row>
    <row r="325" spans="1:17" x14ac:dyDescent="0.3">
      <c r="A325" t="s">
        <v>31</v>
      </c>
      <c r="B325" t="s">
        <v>127</v>
      </c>
      <c r="C325" t="s">
        <v>71</v>
      </c>
      <c r="D325" t="s">
        <v>1148</v>
      </c>
      <c r="E325" t="s">
        <v>21</v>
      </c>
      <c r="F325" t="s">
        <v>22</v>
      </c>
      <c r="G325" s="1">
        <v>41856</v>
      </c>
      <c r="H325">
        <v>554707705</v>
      </c>
      <c r="I325" s="1">
        <v>41901</v>
      </c>
      <c r="J325" s="4">
        <v>9192</v>
      </c>
      <c r="K325" s="2">
        <v>47.45</v>
      </c>
      <c r="L325" s="2">
        <v>31.79</v>
      </c>
      <c r="M325" s="2">
        <v>436160.4</v>
      </c>
      <c r="N325" s="2">
        <v>292213.68</v>
      </c>
      <c r="O325" s="2">
        <v>143946.72</v>
      </c>
      <c r="P325">
        <v>2014</v>
      </c>
      <c r="Q325">
        <v>8</v>
      </c>
    </row>
    <row r="326" spans="1:17" x14ac:dyDescent="0.3">
      <c r="A326" t="s">
        <v>40</v>
      </c>
      <c r="B326" t="s">
        <v>377</v>
      </c>
      <c r="C326" t="s">
        <v>82</v>
      </c>
      <c r="D326" t="s">
        <v>575</v>
      </c>
      <c r="E326" t="s">
        <v>27</v>
      </c>
      <c r="F326" t="s">
        <v>22</v>
      </c>
      <c r="G326" s="1">
        <v>42038</v>
      </c>
      <c r="H326">
        <v>841291654</v>
      </c>
      <c r="I326" s="1">
        <v>42083</v>
      </c>
      <c r="J326" s="4">
        <v>5751</v>
      </c>
      <c r="K326" s="2">
        <v>81.73</v>
      </c>
      <c r="L326" s="2">
        <v>56.67</v>
      </c>
      <c r="M326" s="2">
        <v>470029.23</v>
      </c>
      <c r="N326" s="2">
        <v>325909.17</v>
      </c>
      <c r="O326" s="2">
        <v>144120.06</v>
      </c>
      <c r="P326">
        <v>2015</v>
      </c>
      <c r="Q326">
        <v>2</v>
      </c>
    </row>
    <row r="327" spans="1:17" x14ac:dyDescent="0.3">
      <c r="A327" t="s">
        <v>17</v>
      </c>
      <c r="B327" t="s">
        <v>18</v>
      </c>
      <c r="C327" t="s">
        <v>28</v>
      </c>
      <c r="D327" t="s">
        <v>29</v>
      </c>
      <c r="E327" t="s">
        <v>21</v>
      </c>
      <c r="F327" t="s">
        <v>30</v>
      </c>
      <c r="G327" s="1">
        <v>42674</v>
      </c>
      <c r="H327">
        <v>246222341</v>
      </c>
      <c r="I327" s="1">
        <v>42713</v>
      </c>
      <c r="J327" s="4">
        <v>1517</v>
      </c>
      <c r="K327" s="2">
        <v>255.28</v>
      </c>
      <c r="L327" s="2">
        <v>159.41999999999999</v>
      </c>
      <c r="M327" s="2">
        <v>387259.76</v>
      </c>
      <c r="N327" s="2">
        <v>241840.14</v>
      </c>
      <c r="O327" s="2">
        <v>145419.62</v>
      </c>
      <c r="P327">
        <v>2016</v>
      </c>
      <c r="Q327">
        <v>10</v>
      </c>
    </row>
    <row r="328" spans="1:17" x14ac:dyDescent="0.3">
      <c r="A328" t="s">
        <v>23</v>
      </c>
      <c r="B328" t="s">
        <v>70</v>
      </c>
      <c r="C328" t="s">
        <v>56</v>
      </c>
      <c r="D328" t="s">
        <v>976</v>
      </c>
      <c r="E328" t="s">
        <v>21</v>
      </c>
      <c r="F328" t="s">
        <v>65</v>
      </c>
      <c r="G328" s="1">
        <v>40353</v>
      </c>
      <c r="H328">
        <v>977499377</v>
      </c>
      <c r="I328" s="1">
        <v>40402</v>
      </c>
      <c r="J328" s="4">
        <v>2643</v>
      </c>
      <c r="K328" s="2">
        <v>152.58000000000001</v>
      </c>
      <c r="L328" s="2">
        <v>97.44</v>
      </c>
      <c r="M328" s="2">
        <v>403268.94</v>
      </c>
      <c r="N328" s="2">
        <v>257533.92</v>
      </c>
      <c r="O328" s="2">
        <v>145735.01999999999</v>
      </c>
      <c r="P328">
        <v>2010</v>
      </c>
      <c r="Q328">
        <v>6</v>
      </c>
    </row>
    <row r="329" spans="1:17" x14ac:dyDescent="0.3">
      <c r="A329" t="s">
        <v>17</v>
      </c>
      <c r="B329" t="s">
        <v>558</v>
      </c>
      <c r="C329" t="s">
        <v>91</v>
      </c>
      <c r="D329" t="s">
        <v>1038</v>
      </c>
      <c r="E329" t="s">
        <v>27</v>
      </c>
      <c r="F329" t="s">
        <v>30</v>
      </c>
      <c r="G329" s="1">
        <v>41322</v>
      </c>
      <c r="H329">
        <v>612943828</v>
      </c>
      <c r="I329" s="1">
        <v>41334</v>
      </c>
      <c r="J329" s="4">
        <v>2554</v>
      </c>
      <c r="K329" s="2">
        <v>421.89</v>
      </c>
      <c r="L329" s="2">
        <v>364.69</v>
      </c>
      <c r="M329" s="2">
        <v>1077507.06</v>
      </c>
      <c r="N329" s="2">
        <v>931418.26</v>
      </c>
      <c r="O329" s="2">
        <v>146088.79999999999</v>
      </c>
      <c r="P329">
        <v>2013</v>
      </c>
      <c r="Q329">
        <v>2</v>
      </c>
    </row>
    <row r="330" spans="1:17" x14ac:dyDescent="0.3">
      <c r="A330" t="s">
        <v>51</v>
      </c>
      <c r="B330" t="s">
        <v>204</v>
      </c>
      <c r="C330" t="s">
        <v>71</v>
      </c>
      <c r="D330" t="s">
        <v>234</v>
      </c>
      <c r="E330" t="s">
        <v>21</v>
      </c>
      <c r="F330" t="s">
        <v>65</v>
      </c>
      <c r="G330" s="1">
        <v>40205</v>
      </c>
      <c r="H330">
        <v>812613904</v>
      </c>
      <c r="I330" s="1">
        <v>40207</v>
      </c>
      <c r="J330" s="4">
        <v>9367</v>
      </c>
      <c r="K330" s="2">
        <v>47.45</v>
      </c>
      <c r="L330" s="2">
        <v>31.79</v>
      </c>
      <c r="M330" s="2">
        <v>444464.15</v>
      </c>
      <c r="N330" s="2">
        <v>297776.93</v>
      </c>
      <c r="O330" s="2">
        <v>146687.22</v>
      </c>
      <c r="P330">
        <v>2010</v>
      </c>
      <c r="Q330">
        <v>1</v>
      </c>
    </row>
    <row r="331" spans="1:17" x14ac:dyDescent="0.3">
      <c r="A331" t="s">
        <v>35</v>
      </c>
      <c r="B331" t="s">
        <v>334</v>
      </c>
      <c r="C331" t="s">
        <v>71</v>
      </c>
      <c r="D331" t="s">
        <v>974</v>
      </c>
      <c r="E331" t="s">
        <v>27</v>
      </c>
      <c r="F331" t="s">
        <v>65</v>
      </c>
      <c r="G331" s="1">
        <v>40568</v>
      </c>
      <c r="H331">
        <v>960085189</v>
      </c>
      <c r="I331" s="1">
        <v>40587</v>
      </c>
      <c r="J331" s="4">
        <v>9397</v>
      </c>
      <c r="K331" s="2">
        <v>47.45</v>
      </c>
      <c r="L331" s="2">
        <v>31.79</v>
      </c>
      <c r="M331" s="2">
        <v>445887.65</v>
      </c>
      <c r="N331" s="2">
        <v>298730.63</v>
      </c>
      <c r="O331" s="2">
        <v>147157.01999999999</v>
      </c>
      <c r="P331">
        <v>2011</v>
      </c>
      <c r="Q331">
        <v>1</v>
      </c>
    </row>
    <row r="332" spans="1:17" x14ac:dyDescent="0.3">
      <c r="A332" t="s">
        <v>35</v>
      </c>
      <c r="B332" t="s">
        <v>159</v>
      </c>
      <c r="C332" t="s">
        <v>71</v>
      </c>
      <c r="D332" t="s">
        <v>625</v>
      </c>
      <c r="E332" t="s">
        <v>27</v>
      </c>
      <c r="F332" t="s">
        <v>65</v>
      </c>
      <c r="G332" s="1">
        <v>41499</v>
      </c>
      <c r="H332">
        <v>254291713</v>
      </c>
      <c r="I332" s="1">
        <v>41501</v>
      </c>
      <c r="J332" s="4">
        <v>9424</v>
      </c>
      <c r="K332" s="2">
        <v>47.45</v>
      </c>
      <c r="L332" s="2">
        <v>31.79</v>
      </c>
      <c r="M332" s="2">
        <v>447168.8</v>
      </c>
      <c r="N332" s="2">
        <v>299588.96000000002</v>
      </c>
      <c r="O332" s="2">
        <v>147579.84</v>
      </c>
      <c r="P332">
        <v>2013</v>
      </c>
      <c r="Q332">
        <v>8</v>
      </c>
    </row>
    <row r="333" spans="1:17" x14ac:dyDescent="0.3">
      <c r="A333" t="s">
        <v>48</v>
      </c>
      <c r="B333" t="s">
        <v>916</v>
      </c>
      <c r="C333" t="s">
        <v>71</v>
      </c>
      <c r="D333" t="s">
        <v>917</v>
      </c>
      <c r="E333" t="s">
        <v>27</v>
      </c>
      <c r="F333" t="s">
        <v>30</v>
      </c>
      <c r="G333" s="1">
        <v>40855</v>
      </c>
      <c r="H333">
        <v>106753051</v>
      </c>
      <c r="I333" s="1">
        <v>40861</v>
      </c>
      <c r="J333" s="4">
        <v>9455</v>
      </c>
      <c r="K333" s="2">
        <v>47.45</v>
      </c>
      <c r="L333" s="2">
        <v>31.79</v>
      </c>
      <c r="M333" s="2">
        <v>448639.75</v>
      </c>
      <c r="N333" s="2">
        <v>300574.45</v>
      </c>
      <c r="O333" s="2">
        <v>148065.29999999999</v>
      </c>
      <c r="P333">
        <v>2011</v>
      </c>
      <c r="Q333">
        <v>11</v>
      </c>
    </row>
    <row r="334" spans="1:17" x14ac:dyDescent="0.3">
      <c r="A334" t="s">
        <v>40</v>
      </c>
      <c r="B334" t="s">
        <v>45</v>
      </c>
      <c r="C334" t="s">
        <v>56</v>
      </c>
      <c r="D334" t="s">
        <v>57</v>
      </c>
      <c r="E334" t="s">
        <v>21</v>
      </c>
      <c r="F334" t="s">
        <v>22</v>
      </c>
      <c r="G334" s="1">
        <v>40236</v>
      </c>
      <c r="H334">
        <v>220003211</v>
      </c>
      <c r="I334" s="1">
        <v>40255</v>
      </c>
      <c r="J334" s="4">
        <v>2694</v>
      </c>
      <c r="K334" s="2">
        <v>152.58000000000001</v>
      </c>
      <c r="L334" s="2">
        <v>97.44</v>
      </c>
      <c r="M334" s="2">
        <v>411050.52</v>
      </c>
      <c r="N334" s="2">
        <v>262503.36</v>
      </c>
      <c r="O334" s="2">
        <v>148547.16</v>
      </c>
      <c r="P334">
        <v>2010</v>
      </c>
      <c r="Q334">
        <v>2</v>
      </c>
    </row>
    <row r="335" spans="1:17" x14ac:dyDescent="0.3">
      <c r="A335" t="s">
        <v>17</v>
      </c>
      <c r="B335" t="s">
        <v>95</v>
      </c>
      <c r="C335" t="s">
        <v>71</v>
      </c>
      <c r="D335" t="s">
        <v>739</v>
      </c>
      <c r="E335" t="s">
        <v>21</v>
      </c>
      <c r="F335" t="s">
        <v>30</v>
      </c>
      <c r="G335" s="1">
        <v>41149</v>
      </c>
      <c r="H335">
        <v>632093942</v>
      </c>
      <c r="I335" s="1">
        <v>41157</v>
      </c>
      <c r="J335" s="4">
        <v>9499</v>
      </c>
      <c r="K335" s="2">
        <v>47.45</v>
      </c>
      <c r="L335" s="2">
        <v>31.79</v>
      </c>
      <c r="M335" s="2">
        <v>450727.55</v>
      </c>
      <c r="N335" s="2">
        <v>301973.21000000002</v>
      </c>
      <c r="O335" s="2">
        <v>148754.34</v>
      </c>
      <c r="P335">
        <v>2012</v>
      </c>
      <c r="Q335">
        <v>8</v>
      </c>
    </row>
    <row r="336" spans="1:17" x14ac:dyDescent="0.3">
      <c r="A336" t="s">
        <v>48</v>
      </c>
      <c r="B336" t="s">
        <v>433</v>
      </c>
      <c r="C336" t="s">
        <v>71</v>
      </c>
      <c r="D336" t="s">
        <v>434</v>
      </c>
      <c r="E336" t="s">
        <v>21</v>
      </c>
      <c r="F336" t="s">
        <v>39</v>
      </c>
      <c r="G336" s="1">
        <v>41846</v>
      </c>
      <c r="H336">
        <v>812344396</v>
      </c>
      <c r="I336" s="1">
        <v>41881</v>
      </c>
      <c r="J336" s="4">
        <v>9614</v>
      </c>
      <c r="K336" s="2">
        <v>47.45</v>
      </c>
      <c r="L336" s="2">
        <v>31.79</v>
      </c>
      <c r="M336" s="2">
        <v>456184.3</v>
      </c>
      <c r="N336" s="2">
        <v>305629.06</v>
      </c>
      <c r="O336" s="2">
        <v>150555.24</v>
      </c>
      <c r="P336">
        <v>2014</v>
      </c>
      <c r="Q336">
        <v>7</v>
      </c>
    </row>
    <row r="337" spans="1:17" x14ac:dyDescent="0.3">
      <c r="A337" t="s">
        <v>31</v>
      </c>
      <c r="B337" t="s">
        <v>655</v>
      </c>
      <c r="C337" t="s">
        <v>28</v>
      </c>
      <c r="D337" t="s">
        <v>752</v>
      </c>
      <c r="E337" t="s">
        <v>21</v>
      </c>
      <c r="F337" t="s">
        <v>39</v>
      </c>
      <c r="G337" s="1">
        <v>40467</v>
      </c>
      <c r="H337">
        <v>166066348</v>
      </c>
      <c r="I337" s="1">
        <v>40517</v>
      </c>
      <c r="J337" s="4">
        <v>1578</v>
      </c>
      <c r="K337" s="2">
        <v>255.28</v>
      </c>
      <c r="L337" s="2">
        <v>159.41999999999999</v>
      </c>
      <c r="M337" s="2">
        <v>402831.84</v>
      </c>
      <c r="N337" s="2">
        <v>251564.76</v>
      </c>
      <c r="O337" s="2">
        <v>151267.07999999999</v>
      </c>
      <c r="P337">
        <v>2010</v>
      </c>
      <c r="Q337">
        <v>10</v>
      </c>
    </row>
    <row r="338" spans="1:17" x14ac:dyDescent="0.3">
      <c r="A338" t="s">
        <v>40</v>
      </c>
      <c r="B338" t="s">
        <v>268</v>
      </c>
      <c r="C338" t="s">
        <v>82</v>
      </c>
      <c r="D338" t="s">
        <v>1124</v>
      </c>
      <c r="E338" t="s">
        <v>21</v>
      </c>
      <c r="F338" t="s">
        <v>39</v>
      </c>
      <c r="G338" s="1">
        <v>40420</v>
      </c>
      <c r="H338">
        <v>778708636</v>
      </c>
      <c r="I338" s="1">
        <v>40423</v>
      </c>
      <c r="J338" s="4">
        <v>6045</v>
      </c>
      <c r="K338" s="2">
        <v>81.73</v>
      </c>
      <c r="L338" s="2">
        <v>56.67</v>
      </c>
      <c r="M338" s="2">
        <v>494057.85</v>
      </c>
      <c r="N338" s="2">
        <v>342570.15</v>
      </c>
      <c r="O338" s="2">
        <v>151487.70000000001</v>
      </c>
      <c r="P338">
        <v>2010</v>
      </c>
      <c r="Q338">
        <v>8</v>
      </c>
    </row>
    <row r="339" spans="1:17" x14ac:dyDescent="0.3">
      <c r="A339" t="s">
        <v>40</v>
      </c>
      <c r="B339" t="s">
        <v>67</v>
      </c>
      <c r="C339" t="s">
        <v>71</v>
      </c>
      <c r="D339" t="s">
        <v>875</v>
      </c>
      <c r="E339" t="s">
        <v>21</v>
      </c>
      <c r="F339" t="s">
        <v>39</v>
      </c>
      <c r="G339" s="1">
        <v>40326</v>
      </c>
      <c r="H339">
        <v>985092818</v>
      </c>
      <c r="I339" s="1">
        <v>40376</v>
      </c>
      <c r="J339" s="4">
        <v>9711</v>
      </c>
      <c r="K339" s="2">
        <v>47.45</v>
      </c>
      <c r="L339" s="2">
        <v>31.79</v>
      </c>
      <c r="M339" s="2">
        <v>460786.95</v>
      </c>
      <c r="N339" s="2">
        <v>308712.69</v>
      </c>
      <c r="O339" s="2">
        <v>152074.26</v>
      </c>
      <c r="P339">
        <v>2010</v>
      </c>
      <c r="Q339">
        <v>5</v>
      </c>
    </row>
    <row r="340" spans="1:17" x14ac:dyDescent="0.3">
      <c r="A340" t="s">
        <v>51</v>
      </c>
      <c r="B340" t="s">
        <v>243</v>
      </c>
      <c r="C340" t="s">
        <v>82</v>
      </c>
      <c r="D340" t="s">
        <v>501</v>
      </c>
      <c r="E340" t="s">
        <v>21</v>
      </c>
      <c r="F340" t="s">
        <v>30</v>
      </c>
      <c r="G340" s="1">
        <v>41377</v>
      </c>
      <c r="H340">
        <v>605825459</v>
      </c>
      <c r="I340" s="1">
        <v>41408</v>
      </c>
      <c r="J340" s="4">
        <v>6071</v>
      </c>
      <c r="K340" s="2">
        <v>81.73</v>
      </c>
      <c r="L340" s="2">
        <v>56.67</v>
      </c>
      <c r="M340" s="2">
        <v>496182.83</v>
      </c>
      <c r="N340" s="2">
        <v>344043.57</v>
      </c>
      <c r="O340" s="2">
        <v>152139.26</v>
      </c>
      <c r="P340">
        <v>2013</v>
      </c>
      <c r="Q340">
        <v>4</v>
      </c>
    </row>
    <row r="341" spans="1:17" x14ac:dyDescent="0.3">
      <c r="A341" t="s">
        <v>31</v>
      </c>
      <c r="B341" t="s">
        <v>121</v>
      </c>
      <c r="C341" t="s">
        <v>71</v>
      </c>
      <c r="D341" t="s">
        <v>1003</v>
      </c>
      <c r="E341" t="s">
        <v>27</v>
      </c>
      <c r="F341" t="s">
        <v>39</v>
      </c>
      <c r="G341" s="1">
        <v>41868</v>
      </c>
      <c r="H341">
        <v>315254676</v>
      </c>
      <c r="I341" s="1">
        <v>41890</v>
      </c>
      <c r="J341" s="4">
        <v>9719</v>
      </c>
      <c r="K341" s="2">
        <v>47.45</v>
      </c>
      <c r="L341" s="2">
        <v>31.79</v>
      </c>
      <c r="M341" s="2">
        <v>461166.55</v>
      </c>
      <c r="N341" s="2">
        <v>308967.01</v>
      </c>
      <c r="O341" s="2">
        <v>152199.54</v>
      </c>
      <c r="P341">
        <v>2014</v>
      </c>
      <c r="Q341">
        <v>8</v>
      </c>
    </row>
    <row r="342" spans="1:17" x14ac:dyDescent="0.3">
      <c r="A342" t="s">
        <v>40</v>
      </c>
      <c r="B342" t="s">
        <v>45</v>
      </c>
      <c r="C342" t="s">
        <v>82</v>
      </c>
      <c r="D342" t="s">
        <v>836</v>
      </c>
      <c r="E342" t="s">
        <v>27</v>
      </c>
      <c r="F342" t="s">
        <v>22</v>
      </c>
      <c r="G342" s="1">
        <v>41850</v>
      </c>
      <c r="H342">
        <v>431083619</v>
      </c>
      <c r="I342" s="1">
        <v>41861</v>
      </c>
      <c r="J342" s="4">
        <v>6077</v>
      </c>
      <c r="K342" s="2">
        <v>81.73</v>
      </c>
      <c r="L342" s="2">
        <v>56.67</v>
      </c>
      <c r="M342" s="2">
        <v>496673.21</v>
      </c>
      <c r="N342" s="2">
        <v>344383.59</v>
      </c>
      <c r="O342" s="2">
        <v>152289.62</v>
      </c>
      <c r="P342">
        <v>2014</v>
      </c>
      <c r="Q342">
        <v>7</v>
      </c>
    </row>
    <row r="343" spans="1:17" x14ac:dyDescent="0.3">
      <c r="A343" t="s">
        <v>48</v>
      </c>
      <c r="B343" t="s">
        <v>86</v>
      </c>
      <c r="C343" t="s">
        <v>71</v>
      </c>
      <c r="D343" t="s">
        <v>88</v>
      </c>
      <c r="E343" t="s">
        <v>27</v>
      </c>
      <c r="F343" t="s">
        <v>22</v>
      </c>
      <c r="G343" s="1">
        <v>42765</v>
      </c>
      <c r="H343">
        <v>397877871</v>
      </c>
      <c r="I343" s="1">
        <v>42814</v>
      </c>
      <c r="J343" s="4">
        <v>9759</v>
      </c>
      <c r="K343" s="2">
        <v>47.45</v>
      </c>
      <c r="L343" s="2">
        <v>31.79</v>
      </c>
      <c r="M343" s="2">
        <v>463064.55</v>
      </c>
      <c r="N343" s="2">
        <v>310238.61</v>
      </c>
      <c r="O343" s="2">
        <v>152825.94</v>
      </c>
      <c r="P343">
        <v>2017</v>
      </c>
      <c r="Q343">
        <v>1</v>
      </c>
    </row>
    <row r="344" spans="1:17" x14ac:dyDescent="0.3">
      <c r="A344" t="s">
        <v>48</v>
      </c>
      <c r="B344" t="s">
        <v>202</v>
      </c>
      <c r="C344" t="s">
        <v>82</v>
      </c>
      <c r="D344" t="s">
        <v>580</v>
      </c>
      <c r="E344" t="s">
        <v>21</v>
      </c>
      <c r="F344" t="s">
        <v>30</v>
      </c>
      <c r="G344" s="1">
        <v>42746</v>
      </c>
      <c r="H344">
        <v>214743077</v>
      </c>
      <c r="I344" s="1">
        <v>42784</v>
      </c>
      <c r="J344" s="4">
        <v>6103</v>
      </c>
      <c r="K344" s="2">
        <v>81.73</v>
      </c>
      <c r="L344" s="2">
        <v>56.67</v>
      </c>
      <c r="M344" s="2">
        <v>498798.19</v>
      </c>
      <c r="N344" s="2">
        <v>345857.01</v>
      </c>
      <c r="O344" s="2">
        <v>152941.18</v>
      </c>
      <c r="P344">
        <v>2017</v>
      </c>
      <c r="Q344">
        <v>1</v>
      </c>
    </row>
    <row r="345" spans="1:17" x14ac:dyDescent="0.3">
      <c r="A345" t="s">
        <v>48</v>
      </c>
      <c r="B345" t="s">
        <v>49</v>
      </c>
      <c r="C345" t="s">
        <v>25</v>
      </c>
      <c r="D345" t="s">
        <v>50</v>
      </c>
      <c r="E345" t="s">
        <v>27</v>
      </c>
      <c r="F345" t="s">
        <v>39</v>
      </c>
      <c r="G345" s="1">
        <v>42033</v>
      </c>
      <c r="H345">
        <v>266467225</v>
      </c>
      <c r="I345" s="1">
        <v>42070</v>
      </c>
      <c r="J345" s="4">
        <v>2428</v>
      </c>
      <c r="K345" s="2">
        <v>154.06</v>
      </c>
      <c r="L345" s="2">
        <v>90.93</v>
      </c>
      <c r="M345" s="2">
        <v>374057.68</v>
      </c>
      <c r="N345" s="2">
        <v>220778.04</v>
      </c>
      <c r="O345" s="2">
        <v>153279.64000000001</v>
      </c>
      <c r="P345">
        <v>2015</v>
      </c>
      <c r="Q345">
        <v>1</v>
      </c>
    </row>
    <row r="346" spans="1:17" x14ac:dyDescent="0.3">
      <c r="A346" t="s">
        <v>35</v>
      </c>
      <c r="B346" t="s">
        <v>73</v>
      </c>
      <c r="C346" t="s">
        <v>71</v>
      </c>
      <c r="D346" t="s">
        <v>170</v>
      </c>
      <c r="E346" t="s">
        <v>21</v>
      </c>
      <c r="F346" t="s">
        <v>39</v>
      </c>
      <c r="G346" s="1">
        <v>41570</v>
      </c>
      <c r="H346">
        <v>858877503</v>
      </c>
      <c r="I346" s="1">
        <v>41584</v>
      </c>
      <c r="J346" s="4">
        <v>9794</v>
      </c>
      <c r="K346" s="2">
        <v>47.45</v>
      </c>
      <c r="L346" s="2">
        <v>31.79</v>
      </c>
      <c r="M346" s="2">
        <v>464725.3</v>
      </c>
      <c r="N346" s="2">
        <v>311351.26</v>
      </c>
      <c r="O346" s="2">
        <v>153374.04</v>
      </c>
      <c r="P346">
        <v>2013</v>
      </c>
      <c r="Q346">
        <v>10</v>
      </c>
    </row>
    <row r="347" spans="1:17" x14ac:dyDescent="0.3">
      <c r="A347" t="s">
        <v>48</v>
      </c>
      <c r="B347" t="s">
        <v>193</v>
      </c>
      <c r="C347" t="s">
        <v>82</v>
      </c>
      <c r="D347" t="s">
        <v>665</v>
      </c>
      <c r="E347" t="s">
        <v>27</v>
      </c>
      <c r="F347" t="s">
        <v>65</v>
      </c>
      <c r="G347" s="1">
        <v>42239</v>
      </c>
      <c r="H347">
        <v>928647124</v>
      </c>
      <c r="I347" s="1">
        <v>42246</v>
      </c>
      <c r="J347" s="4">
        <v>6176</v>
      </c>
      <c r="K347" s="2">
        <v>81.73</v>
      </c>
      <c r="L347" s="2">
        <v>56.67</v>
      </c>
      <c r="M347" s="2">
        <v>504764.48</v>
      </c>
      <c r="N347" s="2">
        <v>349993.92</v>
      </c>
      <c r="O347" s="2">
        <v>154770.56</v>
      </c>
      <c r="P347">
        <v>2015</v>
      </c>
      <c r="Q347">
        <v>8</v>
      </c>
    </row>
    <row r="348" spans="1:17" x14ac:dyDescent="0.3">
      <c r="A348" t="s">
        <v>17</v>
      </c>
      <c r="B348" t="s">
        <v>125</v>
      </c>
      <c r="C348" t="s">
        <v>28</v>
      </c>
      <c r="D348" t="s">
        <v>456</v>
      </c>
      <c r="E348" t="s">
        <v>21</v>
      </c>
      <c r="F348" t="s">
        <v>22</v>
      </c>
      <c r="G348" s="1">
        <v>42266</v>
      </c>
      <c r="H348">
        <v>212058293</v>
      </c>
      <c r="I348" s="1">
        <v>42283</v>
      </c>
      <c r="J348" s="4">
        <v>1616</v>
      </c>
      <c r="K348" s="2">
        <v>255.28</v>
      </c>
      <c r="L348" s="2">
        <v>159.41999999999999</v>
      </c>
      <c r="M348" s="2">
        <v>412532.47999999998</v>
      </c>
      <c r="N348" s="2">
        <v>257622.72</v>
      </c>
      <c r="O348" s="2">
        <v>154909.76000000001</v>
      </c>
      <c r="P348">
        <v>2015</v>
      </c>
      <c r="Q348">
        <v>9</v>
      </c>
    </row>
    <row r="349" spans="1:17" x14ac:dyDescent="0.3">
      <c r="A349" t="s">
        <v>35</v>
      </c>
      <c r="B349" t="s">
        <v>346</v>
      </c>
      <c r="C349" t="s">
        <v>82</v>
      </c>
      <c r="D349" t="s">
        <v>1211</v>
      </c>
      <c r="E349" t="s">
        <v>21</v>
      </c>
      <c r="F349" t="s">
        <v>39</v>
      </c>
      <c r="G349" s="1">
        <v>42004</v>
      </c>
      <c r="H349">
        <v>864981782</v>
      </c>
      <c r="I349" s="1">
        <v>42046</v>
      </c>
      <c r="J349" s="4">
        <v>6186</v>
      </c>
      <c r="K349" s="2">
        <v>81.73</v>
      </c>
      <c r="L349" s="2">
        <v>56.67</v>
      </c>
      <c r="M349" s="2">
        <v>505581.78</v>
      </c>
      <c r="N349" s="2">
        <v>350560.62</v>
      </c>
      <c r="O349" s="2">
        <v>155021.16</v>
      </c>
      <c r="P349">
        <v>2014</v>
      </c>
      <c r="Q349">
        <v>12</v>
      </c>
    </row>
    <row r="350" spans="1:17" x14ac:dyDescent="0.3">
      <c r="A350" t="s">
        <v>31</v>
      </c>
      <c r="B350" t="s">
        <v>84</v>
      </c>
      <c r="C350" t="s">
        <v>71</v>
      </c>
      <c r="D350" t="s">
        <v>115</v>
      </c>
      <c r="E350" t="s">
        <v>27</v>
      </c>
      <c r="F350" t="s">
        <v>22</v>
      </c>
      <c r="G350" s="1">
        <v>41489</v>
      </c>
      <c r="H350">
        <v>329110324</v>
      </c>
      <c r="I350" s="1">
        <v>41519</v>
      </c>
      <c r="J350" s="4">
        <v>9913</v>
      </c>
      <c r="K350" s="2">
        <v>47.45</v>
      </c>
      <c r="L350" s="2">
        <v>31.79</v>
      </c>
      <c r="M350" s="2">
        <v>470371.85</v>
      </c>
      <c r="N350" s="2">
        <v>315134.27</v>
      </c>
      <c r="O350" s="2">
        <v>155237.57999999999</v>
      </c>
      <c r="P350">
        <v>2013</v>
      </c>
      <c r="Q350">
        <v>8</v>
      </c>
    </row>
    <row r="351" spans="1:17" x14ac:dyDescent="0.3">
      <c r="A351" t="s">
        <v>40</v>
      </c>
      <c r="B351" t="s">
        <v>247</v>
      </c>
      <c r="C351" t="s">
        <v>71</v>
      </c>
      <c r="D351" t="s">
        <v>890</v>
      </c>
      <c r="E351" t="s">
        <v>21</v>
      </c>
      <c r="F351" t="s">
        <v>65</v>
      </c>
      <c r="G351" s="1">
        <v>42829</v>
      </c>
      <c r="H351">
        <v>607190167</v>
      </c>
      <c r="I351" s="1">
        <v>42873</v>
      </c>
      <c r="J351" s="4">
        <v>9919</v>
      </c>
      <c r="K351" s="2">
        <v>47.45</v>
      </c>
      <c r="L351" s="2">
        <v>31.79</v>
      </c>
      <c r="M351" s="2">
        <v>470656.55</v>
      </c>
      <c r="N351" s="2">
        <v>315325.01</v>
      </c>
      <c r="O351" s="2">
        <v>155331.54</v>
      </c>
      <c r="P351">
        <v>2017</v>
      </c>
      <c r="Q351">
        <v>4</v>
      </c>
    </row>
    <row r="352" spans="1:17" x14ac:dyDescent="0.3">
      <c r="A352" t="s">
        <v>48</v>
      </c>
      <c r="B352" t="s">
        <v>261</v>
      </c>
      <c r="C352" t="s">
        <v>82</v>
      </c>
      <c r="D352" t="s">
        <v>794</v>
      </c>
      <c r="E352" t="s">
        <v>27</v>
      </c>
      <c r="F352" t="s">
        <v>30</v>
      </c>
      <c r="G352" s="1">
        <v>41028</v>
      </c>
      <c r="H352">
        <v>133336961</v>
      </c>
      <c r="I352" s="1">
        <v>41073</v>
      </c>
      <c r="J352" s="4">
        <v>6225</v>
      </c>
      <c r="K352" s="2">
        <v>81.73</v>
      </c>
      <c r="L352" s="2">
        <v>56.67</v>
      </c>
      <c r="M352" s="2">
        <v>508769.25</v>
      </c>
      <c r="N352" s="2">
        <v>352770.75</v>
      </c>
      <c r="O352" s="2">
        <v>155998.5</v>
      </c>
      <c r="P352">
        <v>2012</v>
      </c>
      <c r="Q352">
        <v>4</v>
      </c>
    </row>
    <row r="353" spans="1:17" x14ac:dyDescent="0.3">
      <c r="A353" t="s">
        <v>48</v>
      </c>
      <c r="B353" t="s">
        <v>418</v>
      </c>
      <c r="C353" t="s">
        <v>46</v>
      </c>
      <c r="D353" t="s">
        <v>907</v>
      </c>
      <c r="E353" t="s">
        <v>21</v>
      </c>
      <c r="F353" t="s">
        <v>39</v>
      </c>
      <c r="G353" s="1">
        <v>41746</v>
      </c>
      <c r="H353">
        <v>568944442</v>
      </c>
      <c r="I353" s="1">
        <v>41753</v>
      </c>
      <c r="J353" s="4">
        <v>2158</v>
      </c>
      <c r="K353" s="2">
        <v>109.28</v>
      </c>
      <c r="L353" s="2">
        <v>35.840000000000003</v>
      </c>
      <c r="M353" s="2">
        <v>235826.24</v>
      </c>
      <c r="N353" s="2">
        <v>77342.720000000001</v>
      </c>
      <c r="O353" s="2">
        <v>158483.51999999999</v>
      </c>
      <c r="P353">
        <v>2014</v>
      </c>
      <c r="Q353">
        <v>4</v>
      </c>
    </row>
    <row r="354" spans="1:17" x14ac:dyDescent="0.3">
      <c r="A354" t="s">
        <v>48</v>
      </c>
      <c r="B354" t="s">
        <v>454</v>
      </c>
      <c r="C354" t="s">
        <v>82</v>
      </c>
      <c r="D354" t="s">
        <v>838</v>
      </c>
      <c r="E354" t="s">
        <v>21</v>
      </c>
      <c r="F354" t="s">
        <v>30</v>
      </c>
      <c r="G354" s="1">
        <v>42495</v>
      </c>
      <c r="H354">
        <v>312404668</v>
      </c>
      <c r="I354" s="1">
        <v>42542</v>
      </c>
      <c r="J354" s="4">
        <v>6338</v>
      </c>
      <c r="K354" s="2">
        <v>81.73</v>
      </c>
      <c r="L354" s="2">
        <v>56.67</v>
      </c>
      <c r="M354" s="2">
        <v>518004.74</v>
      </c>
      <c r="N354" s="2">
        <v>359174.46</v>
      </c>
      <c r="O354" s="2">
        <v>158830.28</v>
      </c>
      <c r="P354">
        <v>2016</v>
      </c>
      <c r="Q354">
        <v>5</v>
      </c>
    </row>
    <row r="355" spans="1:17" x14ac:dyDescent="0.3">
      <c r="A355" t="s">
        <v>40</v>
      </c>
      <c r="B355" t="s">
        <v>196</v>
      </c>
      <c r="C355" t="s">
        <v>82</v>
      </c>
      <c r="D355" t="s">
        <v>803</v>
      </c>
      <c r="E355" t="s">
        <v>21</v>
      </c>
      <c r="F355" t="s">
        <v>39</v>
      </c>
      <c r="G355" s="1">
        <v>41511</v>
      </c>
      <c r="H355">
        <v>603123080</v>
      </c>
      <c r="I355" s="1">
        <v>41546</v>
      </c>
      <c r="J355" s="4">
        <v>6377</v>
      </c>
      <c r="K355" s="2">
        <v>81.73</v>
      </c>
      <c r="L355" s="2">
        <v>56.67</v>
      </c>
      <c r="M355" s="2">
        <v>521192.21</v>
      </c>
      <c r="N355" s="2">
        <v>361384.59</v>
      </c>
      <c r="O355" s="2">
        <v>159807.62</v>
      </c>
      <c r="P355">
        <v>2013</v>
      </c>
      <c r="Q355">
        <v>8</v>
      </c>
    </row>
    <row r="356" spans="1:17" x14ac:dyDescent="0.3">
      <c r="A356" t="s">
        <v>40</v>
      </c>
      <c r="B356" t="s">
        <v>820</v>
      </c>
      <c r="C356" t="s">
        <v>25</v>
      </c>
      <c r="D356" t="s">
        <v>821</v>
      </c>
      <c r="E356" t="s">
        <v>27</v>
      </c>
      <c r="F356" t="s">
        <v>30</v>
      </c>
      <c r="G356" s="1">
        <v>40454</v>
      </c>
      <c r="H356">
        <v>694722020</v>
      </c>
      <c r="I356" s="1">
        <v>40454</v>
      </c>
      <c r="J356" s="4">
        <v>2539</v>
      </c>
      <c r="K356" s="2">
        <v>154.06</v>
      </c>
      <c r="L356" s="2">
        <v>90.93</v>
      </c>
      <c r="M356" s="2">
        <v>391158.34</v>
      </c>
      <c r="N356" s="2">
        <v>230871.27</v>
      </c>
      <c r="O356" s="2">
        <v>160287.07</v>
      </c>
      <c r="P356">
        <v>2010</v>
      </c>
      <c r="Q356">
        <v>10</v>
      </c>
    </row>
    <row r="357" spans="1:17" x14ac:dyDescent="0.3">
      <c r="A357" t="s">
        <v>35</v>
      </c>
      <c r="B357" t="s">
        <v>131</v>
      </c>
      <c r="C357" t="s">
        <v>28</v>
      </c>
      <c r="D357" t="s">
        <v>1013</v>
      </c>
      <c r="E357" t="s">
        <v>27</v>
      </c>
      <c r="F357" t="s">
        <v>39</v>
      </c>
      <c r="G357" s="1">
        <v>42373</v>
      </c>
      <c r="H357">
        <v>659845149</v>
      </c>
      <c r="I357" s="1">
        <v>42398</v>
      </c>
      <c r="J357" s="4">
        <v>1698</v>
      </c>
      <c r="K357" s="2">
        <v>255.28</v>
      </c>
      <c r="L357" s="2">
        <v>159.41999999999999</v>
      </c>
      <c r="M357" s="2">
        <v>433465.44</v>
      </c>
      <c r="N357" s="2">
        <v>270695.15999999997</v>
      </c>
      <c r="O357" s="2">
        <v>162770.28</v>
      </c>
      <c r="P357">
        <v>2016</v>
      </c>
      <c r="Q357">
        <v>1</v>
      </c>
    </row>
    <row r="358" spans="1:17" x14ac:dyDescent="0.3">
      <c r="A358" t="s">
        <v>35</v>
      </c>
      <c r="B358" t="s">
        <v>155</v>
      </c>
      <c r="C358" t="s">
        <v>33</v>
      </c>
      <c r="D358" t="s">
        <v>504</v>
      </c>
      <c r="E358" t="s">
        <v>21</v>
      </c>
      <c r="F358" t="s">
        <v>30</v>
      </c>
      <c r="G358" s="1">
        <v>41691</v>
      </c>
      <c r="H358">
        <v>270723140</v>
      </c>
      <c r="I358" s="1">
        <v>41707</v>
      </c>
      <c r="J358" s="4">
        <v>1848</v>
      </c>
      <c r="K358" s="2">
        <v>205.7</v>
      </c>
      <c r="L358" s="2">
        <v>117.11</v>
      </c>
      <c r="M358" s="2">
        <v>380133.6</v>
      </c>
      <c r="N358" s="2">
        <v>216419.28</v>
      </c>
      <c r="O358" s="2">
        <v>163714.32</v>
      </c>
      <c r="P358">
        <v>2014</v>
      </c>
      <c r="Q358">
        <v>2</v>
      </c>
    </row>
    <row r="359" spans="1:17" x14ac:dyDescent="0.3">
      <c r="A359" t="s">
        <v>35</v>
      </c>
      <c r="B359" t="s">
        <v>443</v>
      </c>
      <c r="C359" t="s">
        <v>82</v>
      </c>
      <c r="D359" t="s">
        <v>981</v>
      </c>
      <c r="E359" t="s">
        <v>27</v>
      </c>
      <c r="F359" t="s">
        <v>39</v>
      </c>
      <c r="G359" s="1">
        <v>40525</v>
      </c>
      <c r="H359">
        <v>461768949</v>
      </c>
      <c r="I359" s="1">
        <v>40542</v>
      </c>
      <c r="J359" s="4">
        <v>6548</v>
      </c>
      <c r="K359" s="2">
        <v>81.73</v>
      </c>
      <c r="L359" s="2">
        <v>56.67</v>
      </c>
      <c r="M359" s="2">
        <v>535168.04</v>
      </c>
      <c r="N359" s="2">
        <v>371075.16</v>
      </c>
      <c r="O359" s="2">
        <v>164092.88</v>
      </c>
      <c r="P359">
        <v>2010</v>
      </c>
      <c r="Q359">
        <v>12</v>
      </c>
    </row>
    <row r="360" spans="1:17" x14ac:dyDescent="0.3">
      <c r="A360" t="s">
        <v>40</v>
      </c>
      <c r="B360" t="s">
        <v>462</v>
      </c>
      <c r="C360" t="s">
        <v>46</v>
      </c>
      <c r="D360" t="s">
        <v>1051</v>
      </c>
      <c r="E360" t="s">
        <v>21</v>
      </c>
      <c r="F360" t="s">
        <v>30</v>
      </c>
      <c r="G360" s="1">
        <v>40279</v>
      </c>
      <c r="H360">
        <v>907513463</v>
      </c>
      <c r="I360" s="1">
        <v>40287</v>
      </c>
      <c r="J360" s="4">
        <v>2256</v>
      </c>
      <c r="K360" s="2">
        <v>109.28</v>
      </c>
      <c r="L360" s="2">
        <v>35.840000000000003</v>
      </c>
      <c r="M360" s="2">
        <v>246535.67999999999</v>
      </c>
      <c r="N360" s="2">
        <v>80855.039999999994</v>
      </c>
      <c r="O360" s="2">
        <v>165680.64000000001</v>
      </c>
      <c r="P360">
        <v>2010</v>
      </c>
      <c r="Q360">
        <v>4</v>
      </c>
    </row>
    <row r="361" spans="1:17" x14ac:dyDescent="0.3">
      <c r="A361" t="s">
        <v>31</v>
      </c>
      <c r="B361" t="s">
        <v>495</v>
      </c>
      <c r="C361" t="s">
        <v>82</v>
      </c>
      <c r="D361" t="s">
        <v>1033</v>
      </c>
      <c r="E361" t="s">
        <v>27</v>
      </c>
      <c r="F361" t="s">
        <v>22</v>
      </c>
      <c r="G361" s="1">
        <v>40375</v>
      </c>
      <c r="H361">
        <v>492689454</v>
      </c>
      <c r="I361" s="1">
        <v>40406</v>
      </c>
      <c r="J361" s="4">
        <v>6613</v>
      </c>
      <c r="K361" s="2">
        <v>81.73</v>
      </c>
      <c r="L361" s="2">
        <v>56.67</v>
      </c>
      <c r="M361" s="2">
        <v>540480.49</v>
      </c>
      <c r="N361" s="2">
        <v>374758.71</v>
      </c>
      <c r="O361" s="2">
        <v>165721.78</v>
      </c>
      <c r="P361">
        <v>2010</v>
      </c>
      <c r="Q361">
        <v>7</v>
      </c>
    </row>
    <row r="362" spans="1:17" x14ac:dyDescent="0.3">
      <c r="A362" t="s">
        <v>31</v>
      </c>
      <c r="B362" t="s">
        <v>187</v>
      </c>
      <c r="C362" t="s">
        <v>28</v>
      </c>
      <c r="D362" t="s">
        <v>405</v>
      </c>
      <c r="E362" t="s">
        <v>27</v>
      </c>
      <c r="F362" t="s">
        <v>65</v>
      </c>
      <c r="G362" s="1">
        <v>41599</v>
      </c>
      <c r="H362">
        <v>780282342</v>
      </c>
      <c r="I362" s="1">
        <v>41635</v>
      </c>
      <c r="J362" s="4">
        <v>1739</v>
      </c>
      <c r="K362" s="2">
        <v>255.28</v>
      </c>
      <c r="L362" s="2">
        <v>159.41999999999999</v>
      </c>
      <c r="M362" s="2">
        <v>443931.92</v>
      </c>
      <c r="N362" s="2">
        <v>277231.38</v>
      </c>
      <c r="O362" s="2">
        <v>166700.54</v>
      </c>
      <c r="P362">
        <v>2013</v>
      </c>
      <c r="Q362">
        <v>11</v>
      </c>
    </row>
    <row r="363" spans="1:17" x14ac:dyDescent="0.3">
      <c r="A363" t="s">
        <v>35</v>
      </c>
      <c r="B363" t="s">
        <v>276</v>
      </c>
      <c r="C363" t="s">
        <v>82</v>
      </c>
      <c r="D363" t="s">
        <v>993</v>
      </c>
      <c r="E363" t="s">
        <v>21</v>
      </c>
      <c r="F363" t="s">
        <v>65</v>
      </c>
      <c r="G363" s="1">
        <v>40778</v>
      </c>
      <c r="H363">
        <v>147599017</v>
      </c>
      <c r="I363" s="1">
        <v>40783</v>
      </c>
      <c r="J363" s="4">
        <v>6684</v>
      </c>
      <c r="K363" s="2">
        <v>81.73</v>
      </c>
      <c r="L363" s="2">
        <v>56.67</v>
      </c>
      <c r="M363" s="2">
        <v>546283.31999999995</v>
      </c>
      <c r="N363" s="2">
        <v>378782.28</v>
      </c>
      <c r="O363" s="2">
        <v>167501.04</v>
      </c>
      <c r="P363">
        <v>2011</v>
      </c>
      <c r="Q363">
        <v>8</v>
      </c>
    </row>
    <row r="364" spans="1:17" x14ac:dyDescent="0.3">
      <c r="A364" t="s">
        <v>40</v>
      </c>
      <c r="B364" t="s">
        <v>279</v>
      </c>
      <c r="C364" t="s">
        <v>46</v>
      </c>
      <c r="D364" t="s">
        <v>406</v>
      </c>
      <c r="E364" t="s">
        <v>27</v>
      </c>
      <c r="F364" t="s">
        <v>39</v>
      </c>
      <c r="G364" s="1">
        <v>40275</v>
      </c>
      <c r="H364">
        <v>126767909</v>
      </c>
      <c r="I364" s="1">
        <v>40320</v>
      </c>
      <c r="J364" s="4">
        <v>2296</v>
      </c>
      <c r="K364" s="2">
        <v>109.28</v>
      </c>
      <c r="L364" s="2">
        <v>35.840000000000003</v>
      </c>
      <c r="M364" s="2">
        <v>250906.88</v>
      </c>
      <c r="N364" s="2">
        <v>82288.639999999999</v>
      </c>
      <c r="O364" s="2">
        <v>168618.23999999999</v>
      </c>
      <c r="P364">
        <v>2010</v>
      </c>
      <c r="Q364">
        <v>4</v>
      </c>
    </row>
    <row r="365" spans="1:17" x14ac:dyDescent="0.3">
      <c r="A365" t="s">
        <v>35</v>
      </c>
      <c r="B365" t="s">
        <v>273</v>
      </c>
      <c r="C365" t="s">
        <v>25</v>
      </c>
      <c r="D365" t="s">
        <v>897</v>
      </c>
      <c r="E365" t="s">
        <v>21</v>
      </c>
      <c r="F365" t="s">
        <v>30</v>
      </c>
      <c r="G365" s="1">
        <v>41862</v>
      </c>
      <c r="H365">
        <v>461823451</v>
      </c>
      <c r="I365" s="1">
        <v>41886</v>
      </c>
      <c r="J365" s="4">
        <v>2677</v>
      </c>
      <c r="K365" s="2">
        <v>154.06</v>
      </c>
      <c r="L365" s="2">
        <v>90.93</v>
      </c>
      <c r="M365" s="2">
        <v>412418.62</v>
      </c>
      <c r="N365" s="2">
        <v>243419.61</v>
      </c>
      <c r="O365" s="2">
        <v>168999.01</v>
      </c>
      <c r="P365">
        <v>2014</v>
      </c>
      <c r="Q365">
        <v>8</v>
      </c>
    </row>
    <row r="366" spans="1:17" x14ac:dyDescent="0.3">
      <c r="A366" t="s">
        <v>40</v>
      </c>
      <c r="B366" t="s">
        <v>279</v>
      </c>
      <c r="C366" t="s">
        <v>59</v>
      </c>
      <c r="D366" t="s">
        <v>547</v>
      </c>
      <c r="E366" t="s">
        <v>21</v>
      </c>
      <c r="F366" t="s">
        <v>22</v>
      </c>
      <c r="G366" s="1">
        <v>42727</v>
      </c>
      <c r="H366">
        <v>326714789</v>
      </c>
      <c r="I366" s="1">
        <v>42756</v>
      </c>
      <c r="J366" s="4">
        <v>1021</v>
      </c>
      <c r="K366" s="2">
        <v>668.27</v>
      </c>
      <c r="L366" s="2">
        <v>502.54</v>
      </c>
      <c r="M366" s="2">
        <v>682303.67</v>
      </c>
      <c r="N366" s="2">
        <v>513093.34</v>
      </c>
      <c r="O366" s="2">
        <v>169210.33</v>
      </c>
      <c r="P366">
        <v>2016</v>
      </c>
      <c r="Q366">
        <v>12</v>
      </c>
    </row>
    <row r="367" spans="1:17" x14ac:dyDescent="0.3">
      <c r="A367" t="s">
        <v>35</v>
      </c>
      <c r="B367" t="s">
        <v>427</v>
      </c>
      <c r="C367" t="s">
        <v>82</v>
      </c>
      <c r="D367" t="s">
        <v>1084</v>
      </c>
      <c r="E367" t="s">
        <v>27</v>
      </c>
      <c r="F367" t="s">
        <v>22</v>
      </c>
      <c r="G367" s="1">
        <v>41217</v>
      </c>
      <c r="H367">
        <v>512019383</v>
      </c>
      <c r="I367" s="1">
        <v>41255</v>
      </c>
      <c r="J367" s="4">
        <v>6769</v>
      </c>
      <c r="K367" s="2">
        <v>81.73</v>
      </c>
      <c r="L367" s="2">
        <v>56.67</v>
      </c>
      <c r="M367" s="2">
        <v>553230.37</v>
      </c>
      <c r="N367" s="2">
        <v>383599.23</v>
      </c>
      <c r="O367" s="2">
        <v>169631.14</v>
      </c>
      <c r="P367">
        <v>2012</v>
      </c>
      <c r="Q367">
        <v>11</v>
      </c>
    </row>
    <row r="368" spans="1:17" x14ac:dyDescent="0.3">
      <c r="A368" t="s">
        <v>40</v>
      </c>
      <c r="B368" t="s">
        <v>388</v>
      </c>
      <c r="C368" t="s">
        <v>68</v>
      </c>
      <c r="D368" t="s">
        <v>700</v>
      </c>
      <c r="E368" t="s">
        <v>21</v>
      </c>
      <c r="F368" t="s">
        <v>30</v>
      </c>
      <c r="G368" s="1">
        <v>42776</v>
      </c>
      <c r="H368">
        <v>146263062</v>
      </c>
      <c r="I368" s="1">
        <v>42782</v>
      </c>
      <c r="J368" s="4">
        <v>1345</v>
      </c>
      <c r="K368" s="2">
        <v>651.21</v>
      </c>
      <c r="L368" s="2">
        <v>524.96</v>
      </c>
      <c r="M368" s="2">
        <v>875877.45</v>
      </c>
      <c r="N368" s="2">
        <v>706071.2</v>
      </c>
      <c r="O368" s="2">
        <v>169806.25</v>
      </c>
      <c r="P368">
        <v>2017</v>
      </c>
      <c r="Q368">
        <v>2</v>
      </c>
    </row>
    <row r="369" spans="1:17" x14ac:dyDescent="0.3">
      <c r="A369" t="s">
        <v>40</v>
      </c>
      <c r="B369" t="s">
        <v>172</v>
      </c>
      <c r="C369" t="s">
        <v>91</v>
      </c>
      <c r="D369" t="s">
        <v>173</v>
      </c>
      <c r="E369" t="s">
        <v>21</v>
      </c>
      <c r="F369" t="s">
        <v>39</v>
      </c>
      <c r="G369" s="1">
        <v>42083</v>
      </c>
      <c r="H369">
        <v>869397771</v>
      </c>
      <c r="I369" s="1">
        <v>42111</v>
      </c>
      <c r="J369" s="4">
        <v>2975</v>
      </c>
      <c r="K369" s="2">
        <v>421.89</v>
      </c>
      <c r="L369" s="2">
        <v>364.69</v>
      </c>
      <c r="M369" s="2">
        <v>1255122.75</v>
      </c>
      <c r="N369" s="2">
        <v>1084952.75</v>
      </c>
      <c r="O369" s="2">
        <v>170170</v>
      </c>
      <c r="P369">
        <v>2015</v>
      </c>
      <c r="Q369">
        <v>3</v>
      </c>
    </row>
    <row r="370" spans="1:17" x14ac:dyDescent="0.3">
      <c r="A370" t="s">
        <v>17</v>
      </c>
      <c r="B370" t="s">
        <v>237</v>
      </c>
      <c r="C370" t="s">
        <v>68</v>
      </c>
      <c r="D370" t="s">
        <v>948</v>
      </c>
      <c r="E370" t="s">
        <v>27</v>
      </c>
      <c r="F370" t="s">
        <v>22</v>
      </c>
      <c r="G370" s="1">
        <v>40413</v>
      </c>
      <c r="H370">
        <v>950427091</v>
      </c>
      <c r="I370" s="1">
        <v>40435</v>
      </c>
      <c r="J370" s="4">
        <v>1352</v>
      </c>
      <c r="K370" s="2">
        <v>651.21</v>
      </c>
      <c r="L370" s="2">
        <v>524.96</v>
      </c>
      <c r="M370" s="2">
        <v>880435.92</v>
      </c>
      <c r="N370" s="2">
        <v>709745.92</v>
      </c>
      <c r="O370" s="2">
        <v>170690</v>
      </c>
      <c r="P370">
        <v>2010</v>
      </c>
      <c r="Q370">
        <v>8</v>
      </c>
    </row>
    <row r="371" spans="1:17" x14ac:dyDescent="0.3">
      <c r="A371" t="s">
        <v>17</v>
      </c>
      <c r="B371" t="s">
        <v>208</v>
      </c>
      <c r="C371" t="s">
        <v>46</v>
      </c>
      <c r="D371" t="s">
        <v>1146</v>
      </c>
      <c r="E371" t="s">
        <v>21</v>
      </c>
      <c r="F371" t="s">
        <v>30</v>
      </c>
      <c r="G371" s="1">
        <v>42748</v>
      </c>
      <c r="H371">
        <v>551136291</v>
      </c>
      <c r="I371" s="1">
        <v>42748</v>
      </c>
      <c r="J371" s="4">
        <v>2331</v>
      </c>
      <c r="K371" s="2">
        <v>109.28</v>
      </c>
      <c r="L371" s="2">
        <v>35.840000000000003</v>
      </c>
      <c r="M371" s="2">
        <v>254731.68</v>
      </c>
      <c r="N371" s="2">
        <v>83543.039999999994</v>
      </c>
      <c r="O371" s="2">
        <v>171188.64</v>
      </c>
      <c r="P371">
        <v>2017</v>
      </c>
      <c r="Q371">
        <v>1</v>
      </c>
    </row>
    <row r="372" spans="1:17" x14ac:dyDescent="0.3">
      <c r="A372" t="s">
        <v>48</v>
      </c>
      <c r="B372" t="s">
        <v>705</v>
      </c>
      <c r="C372" t="s">
        <v>82</v>
      </c>
      <c r="D372" t="s">
        <v>930</v>
      </c>
      <c r="E372" t="s">
        <v>27</v>
      </c>
      <c r="F372" t="s">
        <v>30</v>
      </c>
      <c r="G372" s="1">
        <v>40229</v>
      </c>
      <c r="H372">
        <v>921992242</v>
      </c>
      <c r="I372" s="1">
        <v>40241</v>
      </c>
      <c r="J372" s="4">
        <v>6848</v>
      </c>
      <c r="K372" s="2">
        <v>81.73</v>
      </c>
      <c r="L372" s="2">
        <v>56.67</v>
      </c>
      <c r="M372" s="2">
        <v>559687.04</v>
      </c>
      <c r="N372" s="2">
        <v>388076.16</v>
      </c>
      <c r="O372" s="2">
        <v>171610.88</v>
      </c>
      <c r="P372">
        <v>2010</v>
      </c>
      <c r="Q372">
        <v>2</v>
      </c>
    </row>
    <row r="373" spans="1:17" x14ac:dyDescent="0.3">
      <c r="A373" t="s">
        <v>51</v>
      </c>
      <c r="B373" t="s">
        <v>52</v>
      </c>
      <c r="C373" t="s">
        <v>46</v>
      </c>
      <c r="D373" t="s">
        <v>524</v>
      </c>
      <c r="E373" t="s">
        <v>27</v>
      </c>
      <c r="F373" t="s">
        <v>39</v>
      </c>
      <c r="G373" s="1">
        <v>42767</v>
      </c>
      <c r="H373">
        <v>605373561</v>
      </c>
      <c r="I373" s="1">
        <v>42796</v>
      </c>
      <c r="J373" s="4">
        <v>2344</v>
      </c>
      <c r="K373" s="2">
        <v>109.28</v>
      </c>
      <c r="L373" s="2">
        <v>35.840000000000003</v>
      </c>
      <c r="M373" s="2">
        <v>256152.32000000001</v>
      </c>
      <c r="N373" s="2">
        <v>84008.960000000006</v>
      </c>
      <c r="O373" s="2">
        <v>172143.35999999999</v>
      </c>
      <c r="P373">
        <v>2017</v>
      </c>
      <c r="Q373">
        <v>2</v>
      </c>
    </row>
    <row r="374" spans="1:17" x14ac:dyDescent="0.3">
      <c r="A374" t="s">
        <v>40</v>
      </c>
      <c r="B374" t="s">
        <v>757</v>
      </c>
      <c r="C374" t="s">
        <v>46</v>
      </c>
      <c r="D374" t="s">
        <v>863</v>
      </c>
      <c r="E374" t="s">
        <v>27</v>
      </c>
      <c r="F374" t="s">
        <v>39</v>
      </c>
      <c r="G374" s="1">
        <v>40615</v>
      </c>
      <c r="H374">
        <v>339256370</v>
      </c>
      <c r="I374" s="1">
        <v>40633</v>
      </c>
      <c r="J374" s="4">
        <v>2354</v>
      </c>
      <c r="K374" s="2">
        <v>109.28</v>
      </c>
      <c r="L374" s="2">
        <v>35.840000000000003</v>
      </c>
      <c r="M374" s="2">
        <v>257245.12</v>
      </c>
      <c r="N374" s="2">
        <v>84367.360000000001</v>
      </c>
      <c r="O374" s="2">
        <v>172877.76</v>
      </c>
      <c r="P374">
        <v>2011</v>
      </c>
      <c r="Q374">
        <v>3</v>
      </c>
    </row>
    <row r="375" spans="1:17" x14ac:dyDescent="0.3">
      <c r="A375" t="s">
        <v>17</v>
      </c>
      <c r="B375" t="s">
        <v>174</v>
      </c>
      <c r="C375" t="s">
        <v>82</v>
      </c>
      <c r="D375" t="s">
        <v>175</v>
      </c>
      <c r="E375" t="s">
        <v>21</v>
      </c>
      <c r="F375" t="s">
        <v>65</v>
      </c>
      <c r="G375" s="1">
        <v>41035</v>
      </c>
      <c r="H375">
        <v>481065833</v>
      </c>
      <c r="I375" s="1">
        <v>41037</v>
      </c>
      <c r="J375" s="4">
        <v>6925</v>
      </c>
      <c r="K375" s="2">
        <v>81.73</v>
      </c>
      <c r="L375" s="2">
        <v>56.67</v>
      </c>
      <c r="M375" s="2">
        <v>565980.25</v>
      </c>
      <c r="N375" s="2">
        <v>392439.75</v>
      </c>
      <c r="O375" s="2">
        <v>173540.5</v>
      </c>
      <c r="P375">
        <v>2012</v>
      </c>
      <c r="Q375">
        <v>5</v>
      </c>
    </row>
    <row r="376" spans="1:17" x14ac:dyDescent="0.3">
      <c r="A376" t="s">
        <v>17</v>
      </c>
      <c r="B376" t="s">
        <v>348</v>
      </c>
      <c r="C376" t="s">
        <v>91</v>
      </c>
      <c r="D376" t="s">
        <v>899</v>
      </c>
      <c r="E376" t="s">
        <v>27</v>
      </c>
      <c r="F376" t="s">
        <v>30</v>
      </c>
      <c r="G376" s="1">
        <v>42554</v>
      </c>
      <c r="H376">
        <v>212874114</v>
      </c>
      <c r="I376" s="1">
        <v>42599</v>
      </c>
      <c r="J376" s="4">
        <v>3036</v>
      </c>
      <c r="K376" s="2">
        <v>421.89</v>
      </c>
      <c r="L376" s="2">
        <v>364.69</v>
      </c>
      <c r="M376" s="2">
        <v>1280858.04</v>
      </c>
      <c r="N376" s="2">
        <v>1107198.8400000001</v>
      </c>
      <c r="O376" s="2">
        <v>173659.2</v>
      </c>
      <c r="P376">
        <v>2016</v>
      </c>
      <c r="Q376">
        <v>7</v>
      </c>
    </row>
    <row r="377" spans="1:17" x14ac:dyDescent="0.3">
      <c r="A377" t="s">
        <v>51</v>
      </c>
      <c r="B377" t="s">
        <v>216</v>
      </c>
      <c r="C377" t="s">
        <v>25</v>
      </c>
      <c r="D377" t="s">
        <v>217</v>
      </c>
      <c r="E377" t="s">
        <v>21</v>
      </c>
      <c r="F377" t="s">
        <v>30</v>
      </c>
      <c r="G377" s="1">
        <v>41855</v>
      </c>
      <c r="H377">
        <v>633895957</v>
      </c>
      <c r="I377" s="1">
        <v>41873</v>
      </c>
      <c r="J377" s="4">
        <v>2755</v>
      </c>
      <c r="K377" s="2">
        <v>154.06</v>
      </c>
      <c r="L377" s="2">
        <v>90.93</v>
      </c>
      <c r="M377" s="2">
        <v>424435.3</v>
      </c>
      <c r="N377" s="2">
        <v>250512.15</v>
      </c>
      <c r="O377" s="2">
        <v>173923.15</v>
      </c>
      <c r="P377">
        <v>2014</v>
      </c>
      <c r="Q377">
        <v>8</v>
      </c>
    </row>
    <row r="378" spans="1:17" x14ac:dyDescent="0.3">
      <c r="A378" t="s">
        <v>40</v>
      </c>
      <c r="B378" t="s">
        <v>157</v>
      </c>
      <c r="C378" t="s">
        <v>59</v>
      </c>
      <c r="D378" t="s">
        <v>1118</v>
      </c>
      <c r="E378" t="s">
        <v>27</v>
      </c>
      <c r="F378" t="s">
        <v>39</v>
      </c>
      <c r="G378" s="1">
        <v>41996</v>
      </c>
      <c r="H378">
        <v>436372077</v>
      </c>
      <c r="I378" s="1">
        <v>42007</v>
      </c>
      <c r="J378" s="4">
        <v>1050</v>
      </c>
      <c r="K378" s="2">
        <v>668.27</v>
      </c>
      <c r="L378" s="2">
        <v>502.54</v>
      </c>
      <c r="M378" s="2">
        <v>701683.5</v>
      </c>
      <c r="N378" s="2">
        <v>527667</v>
      </c>
      <c r="O378" s="2">
        <v>174016.5</v>
      </c>
      <c r="P378">
        <v>2014</v>
      </c>
      <c r="Q378">
        <v>12</v>
      </c>
    </row>
    <row r="379" spans="1:17" x14ac:dyDescent="0.3">
      <c r="A379" t="s">
        <v>40</v>
      </c>
      <c r="B379" t="s">
        <v>196</v>
      </c>
      <c r="C379" t="s">
        <v>33</v>
      </c>
      <c r="D379" t="s">
        <v>421</v>
      </c>
      <c r="E379" t="s">
        <v>27</v>
      </c>
      <c r="F379" t="s">
        <v>65</v>
      </c>
      <c r="G379" s="1">
        <v>41697</v>
      </c>
      <c r="H379">
        <v>317323625</v>
      </c>
      <c r="I379" s="1">
        <v>41722</v>
      </c>
      <c r="J379" s="4">
        <v>1967</v>
      </c>
      <c r="K379" s="2">
        <v>205.7</v>
      </c>
      <c r="L379" s="2">
        <v>117.11</v>
      </c>
      <c r="M379" s="2">
        <v>404611.9</v>
      </c>
      <c r="N379" s="2">
        <v>230355.37</v>
      </c>
      <c r="O379" s="2">
        <v>174256.53</v>
      </c>
      <c r="P379">
        <v>2014</v>
      </c>
      <c r="Q379">
        <v>2</v>
      </c>
    </row>
    <row r="380" spans="1:17" x14ac:dyDescent="0.3">
      <c r="A380" t="s">
        <v>48</v>
      </c>
      <c r="B380" t="s">
        <v>916</v>
      </c>
      <c r="C380" t="s">
        <v>25</v>
      </c>
      <c r="D380" t="s">
        <v>1112</v>
      </c>
      <c r="E380" t="s">
        <v>21</v>
      </c>
      <c r="F380" t="s">
        <v>39</v>
      </c>
      <c r="G380" s="1">
        <v>42293</v>
      </c>
      <c r="H380">
        <v>948607051</v>
      </c>
      <c r="I380" s="1">
        <v>42335</v>
      </c>
      <c r="J380" s="4">
        <v>2761</v>
      </c>
      <c r="K380" s="2">
        <v>154.06</v>
      </c>
      <c r="L380" s="2">
        <v>90.93</v>
      </c>
      <c r="M380" s="2">
        <v>425359.66</v>
      </c>
      <c r="N380" s="2">
        <v>251057.73</v>
      </c>
      <c r="O380" s="2">
        <v>174301.93</v>
      </c>
      <c r="P380">
        <v>2015</v>
      </c>
      <c r="Q380">
        <v>10</v>
      </c>
    </row>
    <row r="381" spans="1:17" x14ac:dyDescent="0.3">
      <c r="A381" t="s">
        <v>40</v>
      </c>
      <c r="B381" t="s">
        <v>133</v>
      </c>
      <c r="C381" t="s">
        <v>82</v>
      </c>
      <c r="D381" t="s">
        <v>550</v>
      </c>
      <c r="E381" t="s">
        <v>21</v>
      </c>
      <c r="F381" t="s">
        <v>22</v>
      </c>
      <c r="G381" s="1">
        <v>40697</v>
      </c>
      <c r="H381">
        <v>185177838</v>
      </c>
      <c r="I381" s="1">
        <v>40728</v>
      </c>
      <c r="J381" s="4">
        <v>7092</v>
      </c>
      <c r="K381" s="2">
        <v>81.73</v>
      </c>
      <c r="L381" s="2">
        <v>56.67</v>
      </c>
      <c r="M381" s="2">
        <v>579629.16</v>
      </c>
      <c r="N381" s="2">
        <v>401903.64</v>
      </c>
      <c r="O381" s="2">
        <v>177725.52</v>
      </c>
      <c r="P381">
        <v>2011</v>
      </c>
      <c r="Q381">
        <v>6</v>
      </c>
    </row>
    <row r="382" spans="1:17" x14ac:dyDescent="0.3">
      <c r="A382" t="s">
        <v>17</v>
      </c>
      <c r="B382" t="s">
        <v>180</v>
      </c>
      <c r="C382" t="s">
        <v>82</v>
      </c>
      <c r="D382" t="s">
        <v>1088</v>
      </c>
      <c r="E382" t="s">
        <v>21</v>
      </c>
      <c r="F382" t="s">
        <v>39</v>
      </c>
      <c r="G382" s="1">
        <v>42310</v>
      </c>
      <c r="H382">
        <v>635397565</v>
      </c>
      <c r="I382" s="1">
        <v>42329</v>
      </c>
      <c r="J382" s="4">
        <v>7114</v>
      </c>
      <c r="K382" s="2">
        <v>81.73</v>
      </c>
      <c r="L382" s="2">
        <v>56.67</v>
      </c>
      <c r="M382" s="2">
        <v>581427.22</v>
      </c>
      <c r="N382" s="2">
        <v>403150.38</v>
      </c>
      <c r="O382" s="2">
        <v>178276.84</v>
      </c>
      <c r="P382">
        <v>2015</v>
      </c>
      <c r="Q382">
        <v>11</v>
      </c>
    </row>
    <row r="383" spans="1:17" x14ac:dyDescent="0.3">
      <c r="A383" t="s">
        <v>51</v>
      </c>
      <c r="B383" t="s">
        <v>52</v>
      </c>
      <c r="C383" t="s">
        <v>56</v>
      </c>
      <c r="D383" t="s">
        <v>591</v>
      </c>
      <c r="E383" t="s">
        <v>27</v>
      </c>
      <c r="F383" t="s">
        <v>39</v>
      </c>
      <c r="G383" s="1">
        <v>40619</v>
      </c>
      <c r="H383">
        <v>673130881</v>
      </c>
      <c r="I383" s="1">
        <v>40625</v>
      </c>
      <c r="J383" s="4">
        <v>3241</v>
      </c>
      <c r="K383" s="2">
        <v>152.58000000000001</v>
      </c>
      <c r="L383" s="2">
        <v>97.44</v>
      </c>
      <c r="M383" s="2">
        <v>494511.78</v>
      </c>
      <c r="N383" s="2">
        <v>315803.03999999998</v>
      </c>
      <c r="O383" s="2">
        <v>178708.74</v>
      </c>
      <c r="P383">
        <v>2011</v>
      </c>
      <c r="Q383">
        <v>3</v>
      </c>
    </row>
    <row r="384" spans="1:17" x14ac:dyDescent="0.3">
      <c r="A384" t="s">
        <v>35</v>
      </c>
      <c r="B384" t="s">
        <v>113</v>
      </c>
      <c r="C384" t="s">
        <v>25</v>
      </c>
      <c r="D384" t="s">
        <v>931</v>
      </c>
      <c r="E384" t="s">
        <v>27</v>
      </c>
      <c r="F384" t="s">
        <v>65</v>
      </c>
      <c r="G384" s="1">
        <v>42794</v>
      </c>
      <c r="H384">
        <v>522921168</v>
      </c>
      <c r="I384" s="1">
        <v>42796</v>
      </c>
      <c r="J384" s="4">
        <v>2849</v>
      </c>
      <c r="K384" s="2">
        <v>154.06</v>
      </c>
      <c r="L384" s="2">
        <v>90.93</v>
      </c>
      <c r="M384" s="2">
        <v>438916.94</v>
      </c>
      <c r="N384" s="2">
        <v>259059.57</v>
      </c>
      <c r="O384" s="2">
        <v>179857.37</v>
      </c>
      <c r="P384">
        <v>2017</v>
      </c>
      <c r="Q384">
        <v>2</v>
      </c>
    </row>
    <row r="385" spans="1:17" x14ac:dyDescent="0.3">
      <c r="A385" t="s">
        <v>35</v>
      </c>
      <c r="B385" t="s">
        <v>393</v>
      </c>
      <c r="C385" t="s">
        <v>82</v>
      </c>
      <c r="D385" t="s">
        <v>394</v>
      </c>
      <c r="E385" t="s">
        <v>21</v>
      </c>
      <c r="F385" t="s">
        <v>30</v>
      </c>
      <c r="G385" s="1">
        <v>42372</v>
      </c>
      <c r="H385">
        <v>795000588</v>
      </c>
      <c r="I385" s="1">
        <v>42377</v>
      </c>
      <c r="J385" s="4">
        <v>7196</v>
      </c>
      <c r="K385" s="2">
        <v>81.73</v>
      </c>
      <c r="L385" s="2">
        <v>56.67</v>
      </c>
      <c r="M385" s="2">
        <v>588129.07999999996</v>
      </c>
      <c r="N385" s="2">
        <v>407797.32</v>
      </c>
      <c r="O385" s="2">
        <v>180331.76</v>
      </c>
      <c r="P385">
        <v>2016</v>
      </c>
      <c r="Q385">
        <v>1</v>
      </c>
    </row>
    <row r="386" spans="1:17" x14ac:dyDescent="0.3">
      <c r="A386" t="s">
        <v>40</v>
      </c>
      <c r="B386" t="s">
        <v>133</v>
      </c>
      <c r="C386" t="s">
        <v>68</v>
      </c>
      <c r="D386" t="s">
        <v>674</v>
      </c>
      <c r="E386" t="s">
        <v>27</v>
      </c>
      <c r="F386" t="s">
        <v>39</v>
      </c>
      <c r="G386" s="1">
        <v>42393</v>
      </c>
      <c r="H386">
        <v>346045577</v>
      </c>
      <c r="I386" s="1">
        <v>42420</v>
      </c>
      <c r="J386" s="4">
        <v>1431</v>
      </c>
      <c r="K386" s="2">
        <v>651.21</v>
      </c>
      <c r="L386" s="2">
        <v>524.96</v>
      </c>
      <c r="M386" s="2">
        <v>931881.51</v>
      </c>
      <c r="N386" s="2">
        <v>751217.76</v>
      </c>
      <c r="O386" s="2">
        <v>180663.75</v>
      </c>
      <c r="P386">
        <v>2016</v>
      </c>
      <c r="Q386">
        <v>1</v>
      </c>
    </row>
    <row r="387" spans="1:17" x14ac:dyDescent="0.3">
      <c r="A387" t="s">
        <v>35</v>
      </c>
      <c r="B387" t="s">
        <v>93</v>
      </c>
      <c r="C387" t="s">
        <v>82</v>
      </c>
      <c r="D387" t="s">
        <v>381</v>
      </c>
      <c r="E387" t="s">
        <v>27</v>
      </c>
      <c r="F387" t="s">
        <v>65</v>
      </c>
      <c r="G387" s="1">
        <v>42053</v>
      </c>
      <c r="H387">
        <v>686458671</v>
      </c>
      <c r="I387" s="1">
        <v>42071</v>
      </c>
      <c r="J387" s="4">
        <v>7230</v>
      </c>
      <c r="K387" s="2">
        <v>81.73</v>
      </c>
      <c r="L387" s="2">
        <v>56.67</v>
      </c>
      <c r="M387" s="2">
        <v>590907.9</v>
      </c>
      <c r="N387" s="2">
        <v>409724.1</v>
      </c>
      <c r="O387" s="2">
        <v>181183.8</v>
      </c>
      <c r="P387">
        <v>2015</v>
      </c>
      <c r="Q387">
        <v>2</v>
      </c>
    </row>
    <row r="388" spans="1:17" x14ac:dyDescent="0.3">
      <c r="A388" t="s">
        <v>31</v>
      </c>
      <c r="B388" t="s">
        <v>446</v>
      </c>
      <c r="C388" t="s">
        <v>19</v>
      </c>
      <c r="D388" t="s">
        <v>1070</v>
      </c>
      <c r="E388" t="s">
        <v>21</v>
      </c>
      <c r="F388" t="s">
        <v>30</v>
      </c>
      <c r="G388" s="1">
        <v>42783</v>
      </c>
      <c r="H388">
        <v>157244670</v>
      </c>
      <c r="I388" s="1">
        <v>42809</v>
      </c>
      <c r="J388" s="4">
        <v>1047</v>
      </c>
      <c r="K388" s="2">
        <v>437.2</v>
      </c>
      <c r="L388" s="2">
        <v>263.33</v>
      </c>
      <c r="M388" s="2">
        <v>457748.4</v>
      </c>
      <c r="N388" s="2">
        <v>275706.51</v>
      </c>
      <c r="O388" s="2">
        <v>182041.89</v>
      </c>
      <c r="P388">
        <v>2017</v>
      </c>
      <c r="Q388">
        <v>2</v>
      </c>
    </row>
    <row r="389" spans="1:17" x14ac:dyDescent="0.3">
      <c r="A389" t="s">
        <v>35</v>
      </c>
      <c r="B389" t="s">
        <v>105</v>
      </c>
      <c r="C389" t="s">
        <v>46</v>
      </c>
      <c r="D389" t="s">
        <v>779</v>
      </c>
      <c r="E389" t="s">
        <v>21</v>
      </c>
      <c r="F389" t="s">
        <v>22</v>
      </c>
      <c r="G389" s="1">
        <v>41708</v>
      </c>
      <c r="H389">
        <v>844997823</v>
      </c>
      <c r="I389" s="1">
        <v>41755</v>
      </c>
      <c r="J389" s="4">
        <v>2488</v>
      </c>
      <c r="K389" s="2">
        <v>109.28</v>
      </c>
      <c r="L389" s="2">
        <v>35.840000000000003</v>
      </c>
      <c r="M389" s="2">
        <v>271888.64000000001</v>
      </c>
      <c r="N389" s="2">
        <v>89169.919999999998</v>
      </c>
      <c r="O389" s="2">
        <v>182718.72</v>
      </c>
      <c r="P389">
        <v>2014</v>
      </c>
      <c r="Q389">
        <v>3</v>
      </c>
    </row>
    <row r="390" spans="1:17" x14ac:dyDescent="0.3">
      <c r="A390" t="s">
        <v>48</v>
      </c>
      <c r="B390" t="s">
        <v>261</v>
      </c>
      <c r="C390" t="s">
        <v>91</v>
      </c>
      <c r="D390" t="s">
        <v>601</v>
      </c>
      <c r="E390" t="s">
        <v>21</v>
      </c>
      <c r="F390" t="s">
        <v>65</v>
      </c>
      <c r="G390" s="1">
        <v>41477</v>
      </c>
      <c r="H390">
        <v>447970378</v>
      </c>
      <c r="I390" s="1">
        <v>41519</v>
      </c>
      <c r="J390" s="4">
        <v>3245</v>
      </c>
      <c r="K390" s="2">
        <v>421.89</v>
      </c>
      <c r="L390" s="2">
        <v>364.69</v>
      </c>
      <c r="M390" s="2">
        <v>1369033.05</v>
      </c>
      <c r="N390" s="2">
        <v>1183419.05</v>
      </c>
      <c r="O390" s="2">
        <v>185614</v>
      </c>
      <c r="P390">
        <v>2013</v>
      </c>
      <c r="Q390">
        <v>7</v>
      </c>
    </row>
    <row r="391" spans="1:17" x14ac:dyDescent="0.3">
      <c r="A391" t="s">
        <v>31</v>
      </c>
      <c r="B391" t="s">
        <v>245</v>
      </c>
      <c r="C391" t="s">
        <v>59</v>
      </c>
      <c r="D391" t="s">
        <v>246</v>
      </c>
      <c r="E391" t="s">
        <v>27</v>
      </c>
      <c r="F391" t="s">
        <v>30</v>
      </c>
      <c r="G391" s="1">
        <v>42758</v>
      </c>
      <c r="H391">
        <v>607261836</v>
      </c>
      <c r="I391" s="1">
        <v>42788</v>
      </c>
      <c r="J391" s="4">
        <v>1127</v>
      </c>
      <c r="K391" s="2">
        <v>668.27</v>
      </c>
      <c r="L391" s="2">
        <v>502.54</v>
      </c>
      <c r="M391" s="2">
        <v>753140.29</v>
      </c>
      <c r="N391" s="2">
        <v>566362.57999999996</v>
      </c>
      <c r="O391" s="2">
        <v>186777.71</v>
      </c>
      <c r="P391">
        <v>2017</v>
      </c>
      <c r="Q391">
        <v>1</v>
      </c>
    </row>
    <row r="392" spans="1:17" x14ac:dyDescent="0.3">
      <c r="A392" t="s">
        <v>40</v>
      </c>
      <c r="B392" t="s">
        <v>221</v>
      </c>
      <c r="C392" t="s">
        <v>33</v>
      </c>
      <c r="D392" t="s">
        <v>725</v>
      </c>
      <c r="E392" t="s">
        <v>21</v>
      </c>
      <c r="F392" t="s">
        <v>22</v>
      </c>
      <c r="G392" s="1">
        <v>40866</v>
      </c>
      <c r="H392">
        <v>141940200</v>
      </c>
      <c r="I392" s="1">
        <v>40910</v>
      </c>
      <c r="J392" s="4">
        <v>2114</v>
      </c>
      <c r="K392" s="2">
        <v>205.7</v>
      </c>
      <c r="L392" s="2">
        <v>117.11</v>
      </c>
      <c r="M392" s="2">
        <v>434849.8</v>
      </c>
      <c r="N392" s="2">
        <v>247570.54</v>
      </c>
      <c r="O392" s="2">
        <v>187279.26</v>
      </c>
      <c r="P392">
        <v>2011</v>
      </c>
      <c r="Q392">
        <v>11</v>
      </c>
    </row>
    <row r="393" spans="1:17" x14ac:dyDescent="0.3">
      <c r="A393" t="s">
        <v>35</v>
      </c>
      <c r="B393" t="s">
        <v>578</v>
      </c>
      <c r="C393" t="s">
        <v>91</v>
      </c>
      <c r="D393" t="s">
        <v>579</v>
      </c>
      <c r="E393" t="s">
        <v>21</v>
      </c>
      <c r="F393" t="s">
        <v>22</v>
      </c>
      <c r="G393" s="1">
        <v>41726</v>
      </c>
      <c r="H393">
        <v>386163699</v>
      </c>
      <c r="I393" s="1">
        <v>41748</v>
      </c>
      <c r="J393" s="4">
        <v>3275</v>
      </c>
      <c r="K393" s="2">
        <v>421.89</v>
      </c>
      <c r="L393" s="2">
        <v>364.69</v>
      </c>
      <c r="M393" s="2">
        <v>1381689.75</v>
      </c>
      <c r="N393" s="2">
        <v>1194359.75</v>
      </c>
      <c r="O393" s="2">
        <v>187330</v>
      </c>
      <c r="P393">
        <v>2014</v>
      </c>
      <c r="Q393">
        <v>3</v>
      </c>
    </row>
    <row r="394" spans="1:17" x14ac:dyDescent="0.3">
      <c r="A394" t="s">
        <v>40</v>
      </c>
      <c r="B394" t="s">
        <v>168</v>
      </c>
      <c r="C394" t="s">
        <v>25</v>
      </c>
      <c r="D394" t="s">
        <v>658</v>
      </c>
      <c r="E394" t="s">
        <v>21</v>
      </c>
      <c r="F394" t="s">
        <v>65</v>
      </c>
      <c r="G394" s="1">
        <v>41933</v>
      </c>
      <c r="H394">
        <v>116699969</v>
      </c>
      <c r="I394" s="1">
        <v>41961</v>
      </c>
      <c r="J394" s="4">
        <v>2969</v>
      </c>
      <c r="K394" s="2">
        <v>154.06</v>
      </c>
      <c r="L394" s="2">
        <v>90.93</v>
      </c>
      <c r="M394" s="2">
        <v>457404.14</v>
      </c>
      <c r="N394" s="2">
        <v>269971.17</v>
      </c>
      <c r="O394" s="2">
        <v>187432.97</v>
      </c>
      <c r="P394">
        <v>2014</v>
      </c>
      <c r="Q394">
        <v>10</v>
      </c>
    </row>
    <row r="395" spans="1:17" x14ac:dyDescent="0.3">
      <c r="A395" t="s">
        <v>31</v>
      </c>
      <c r="B395" t="s">
        <v>84</v>
      </c>
      <c r="C395" t="s">
        <v>25</v>
      </c>
      <c r="D395" t="s">
        <v>571</v>
      </c>
      <c r="E395" t="s">
        <v>27</v>
      </c>
      <c r="F395" t="s">
        <v>30</v>
      </c>
      <c r="G395" s="1">
        <v>40509</v>
      </c>
      <c r="H395">
        <v>693743550</v>
      </c>
      <c r="I395" s="1">
        <v>40552</v>
      </c>
      <c r="J395" s="4">
        <v>2988</v>
      </c>
      <c r="K395" s="2">
        <v>154.06</v>
      </c>
      <c r="L395" s="2">
        <v>90.93</v>
      </c>
      <c r="M395" s="2">
        <v>460331.28</v>
      </c>
      <c r="N395" s="2">
        <v>271698.84000000003</v>
      </c>
      <c r="O395" s="2">
        <v>188632.44</v>
      </c>
      <c r="P395">
        <v>2010</v>
      </c>
      <c r="Q395">
        <v>11</v>
      </c>
    </row>
    <row r="396" spans="1:17" x14ac:dyDescent="0.3">
      <c r="A396" t="s">
        <v>51</v>
      </c>
      <c r="B396" t="s">
        <v>338</v>
      </c>
      <c r="C396" t="s">
        <v>82</v>
      </c>
      <c r="D396" t="s">
        <v>426</v>
      </c>
      <c r="E396" t="s">
        <v>21</v>
      </c>
      <c r="F396" t="s">
        <v>39</v>
      </c>
      <c r="G396" s="1">
        <v>42134</v>
      </c>
      <c r="H396">
        <v>517935693</v>
      </c>
      <c r="I396" s="1">
        <v>42171</v>
      </c>
      <c r="J396" s="4">
        <v>7536</v>
      </c>
      <c r="K396" s="2">
        <v>81.73</v>
      </c>
      <c r="L396" s="2">
        <v>56.67</v>
      </c>
      <c r="M396" s="2">
        <v>615917.28</v>
      </c>
      <c r="N396" s="2">
        <v>427065.12</v>
      </c>
      <c r="O396" s="2">
        <v>188852.16</v>
      </c>
      <c r="P396">
        <v>2015</v>
      </c>
      <c r="Q396">
        <v>5</v>
      </c>
    </row>
    <row r="397" spans="1:17" x14ac:dyDescent="0.3">
      <c r="A397" t="s">
        <v>31</v>
      </c>
      <c r="B397" t="s">
        <v>166</v>
      </c>
      <c r="C397" t="s">
        <v>82</v>
      </c>
      <c r="D397" t="s">
        <v>340</v>
      </c>
      <c r="E397" t="s">
        <v>27</v>
      </c>
      <c r="F397" t="s">
        <v>65</v>
      </c>
      <c r="G397" s="1">
        <v>42362</v>
      </c>
      <c r="H397">
        <v>102928006</v>
      </c>
      <c r="I397" s="1">
        <v>42400</v>
      </c>
      <c r="J397" s="4">
        <v>7539</v>
      </c>
      <c r="K397" s="2">
        <v>81.73</v>
      </c>
      <c r="L397" s="2">
        <v>56.67</v>
      </c>
      <c r="M397" s="2">
        <v>616162.47</v>
      </c>
      <c r="N397" s="2">
        <v>427235.13</v>
      </c>
      <c r="O397" s="2">
        <v>188927.34</v>
      </c>
      <c r="P397">
        <v>2015</v>
      </c>
      <c r="Q397">
        <v>12</v>
      </c>
    </row>
    <row r="398" spans="1:17" x14ac:dyDescent="0.3">
      <c r="A398" t="s">
        <v>40</v>
      </c>
      <c r="B398" t="s">
        <v>255</v>
      </c>
      <c r="C398" t="s">
        <v>28</v>
      </c>
      <c r="D398" t="s">
        <v>1075</v>
      </c>
      <c r="E398" t="s">
        <v>27</v>
      </c>
      <c r="F398" t="s">
        <v>65</v>
      </c>
      <c r="G398" s="1">
        <v>42275</v>
      </c>
      <c r="H398">
        <v>474222981</v>
      </c>
      <c r="I398" s="1">
        <v>42303</v>
      </c>
      <c r="J398" s="4">
        <v>1973</v>
      </c>
      <c r="K398" s="2">
        <v>255.28</v>
      </c>
      <c r="L398" s="2">
        <v>159.41999999999999</v>
      </c>
      <c r="M398" s="2">
        <v>503667.44</v>
      </c>
      <c r="N398" s="2">
        <v>314535.65999999997</v>
      </c>
      <c r="O398" s="2">
        <v>189131.78</v>
      </c>
      <c r="P398">
        <v>2015</v>
      </c>
      <c r="Q398">
        <v>9</v>
      </c>
    </row>
    <row r="399" spans="1:17" x14ac:dyDescent="0.3">
      <c r="A399" t="s">
        <v>51</v>
      </c>
      <c r="B399" t="s">
        <v>243</v>
      </c>
      <c r="C399" t="s">
        <v>82</v>
      </c>
      <c r="D399" t="s">
        <v>312</v>
      </c>
      <c r="E399" t="s">
        <v>21</v>
      </c>
      <c r="F399" t="s">
        <v>65</v>
      </c>
      <c r="G399" s="1">
        <v>42925</v>
      </c>
      <c r="H399">
        <v>803517568</v>
      </c>
      <c r="I399" s="1">
        <v>42937</v>
      </c>
      <c r="J399" s="4">
        <v>7559</v>
      </c>
      <c r="K399" s="2">
        <v>81.73</v>
      </c>
      <c r="L399" s="2">
        <v>56.67</v>
      </c>
      <c r="M399" s="2">
        <v>617797.06999999995</v>
      </c>
      <c r="N399" s="2">
        <v>428368.53</v>
      </c>
      <c r="O399" s="2">
        <v>189428.54</v>
      </c>
      <c r="P399">
        <v>2017</v>
      </c>
      <c r="Q399">
        <v>7</v>
      </c>
    </row>
    <row r="400" spans="1:17" x14ac:dyDescent="0.3">
      <c r="A400" t="s">
        <v>31</v>
      </c>
      <c r="B400" t="s">
        <v>235</v>
      </c>
      <c r="C400" t="s">
        <v>82</v>
      </c>
      <c r="D400" t="s">
        <v>408</v>
      </c>
      <c r="E400" t="s">
        <v>27</v>
      </c>
      <c r="F400" t="s">
        <v>65</v>
      </c>
      <c r="G400" s="1">
        <v>42658</v>
      </c>
      <c r="H400">
        <v>927232635</v>
      </c>
      <c r="I400" s="1">
        <v>42698</v>
      </c>
      <c r="J400" s="4">
        <v>7597</v>
      </c>
      <c r="K400" s="2">
        <v>81.73</v>
      </c>
      <c r="L400" s="2">
        <v>56.67</v>
      </c>
      <c r="M400" s="2">
        <v>620902.81000000006</v>
      </c>
      <c r="N400" s="2">
        <v>430521.99</v>
      </c>
      <c r="O400" s="2">
        <v>190380.82</v>
      </c>
      <c r="P400">
        <v>2016</v>
      </c>
      <c r="Q400">
        <v>10</v>
      </c>
    </row>
    <row r="401" spans="1:17" x14ac:dyDescent="0.3">
      <c r="A401" t="s">
        <v>23</v>
      </c>
      <c r="B401" t="s">
        <v>24</v>
      </c>
      <c r="C401" t="s">
        <v>25</v>
      </c>
      <c r="D401" t="s">
        <v>26</v>
      </c>
      <c r="E401" t="s">
        <v>27</v>
      </c>
      <c r="F401" t="s">
        <v>22</v>
      </c>
      <c r="G401" s="1">
        <v>40854</v>
      </c>
      <c r="H401">
        <v>185941302</v>
      </c>
      <c r="I401" s="1">
        <v>40885</v>
      </c>
      <c r="J401" s="4">
        <v>3018</v>
      </c>
      <c r="K401" s="2">
        <v>154.06</v>
      </c>
      <c r="L401" s="2">
        <v>90.93</v>
      </c>
      <c r="M401" s="2">
        <v>464953.08</v>
      </c>
      <c r="N401" s="2">
        <v>274426.74</v>
      </c>
      <c r="O401" s="2">
        <v>190526.34</v>
      </c>
      <c r="P401">
        <v>2011</v>
      </c>
      <c r="Q401">
        <v>11</v>
      </c>
    </row>
    <row r="402" spans="1:17" x14ac:dyDescent="0.3">
      <c r="A402" t="s">
        <v>31</v>
      </c>
      <c r="B402" t="s">
        <v>235</v>
      </c>
      <c r="C402" t="s">
        <v>56</v>
      </c>
      <c r="D402" t="s">
        <v>746</v>
      </c>
      <c r="E402" t="s">
        <v>27</v>
      </c>
      <c r="F402" t="s">
        <v>39</v>
      </c>
      <c r="G402" s="1">
        <v>41486</v>
      </c>
      <c r="H402">
        <v>142553031</v>
      </c>
      <c r="I402" s="1">
        <v>41528</v>
      </c>
      <c r="J402" s="4">
        <v>3465</v>
      </c>
      <c r="K402" s="2">
        <v>152.58000000000001</v>
      </c>
      <c r="L402" s="2">
        <v>97.44</v>
      </c>
      <c r="M402" s="2">
        <v>528689.69999999995</v>
      </c>
      <c r="N402" s="2">
        <v>337629.6</v>
      </c>
      <c r="O402" s="2">
        <v>191060.1</v>
      </c>
      <c r="P402">
        <v>2013</v>
      </c>
      <c r="Q402">
        <v>7</v>
      </c>
    </row>
    <row r="403" spans="1:17" x14ac:dyDescent="0.3">
      <c r="A403" t="s">
        <v>40</v>
      </c>
      <c r="B403" t="s">
        <v>164</v>
      </c>
      <c r="C403" t="s">
        <v>25</v>
      </c>
      <c r="D403" t="s">
        <v>640</v>
      </c>
      <c r="E403" t="s">
        <v>27</v>
      </c>
      <c r="F403" t="s">
        <v>30</v>
      </c>
      <c r="G403" s="1">
        <v>42580</v>
      </c>
      <c r="H403">
        <v>612911641</v>
      </c>
      <c r="I403" s="1">
        <v>42613</v>
      </c>
      <c r="J403" s="4">
        <v>3030</v>
      </c>
      <c r="K403" s="2">
        <v>154.06</v>
      </c>
      <c r="L403" s="2">
        <v>90.93</v>
      </c>
      <c r="M403" s="2">
        <v>466801.8</v>
      </c>
      <c r="N403" s="2">
        <v>275517.90000000002</v>
      </c>
      <c r="O403" s="2">
        <v>191283.9</v>
      </c>
      <c r="P403">
        <v>2016</v>
      </c>
      <c r="Q403">
        <v>7</v>
      </c>
    </row>
    <row r="404" spans="1:17" x14ac:dyDescent="0.3">
      <c r="A404" t="s">
        <v>48</v>
      </c>
      <c r="B404" t="s">
        <v>294</v>
      </c>
      <c r="C404" t="s">
        <v>91</v>
      </c>
      <c r="D404" t="s">
        <v>663</v>
      </c>
      <c r="E404" t="s">
        <v>21</v>
      </c>
      <c r="F404" t="s">
        <v>65</v>
      </c>
      <c r="G404" s="1">
        <v>42084</v>
      </c>
      <c r="H404">
        <v>652889430</v>
      </c>
      <c r="I404" s="1">
        <v>42109</v>
      </c>
      <c r="J404" s="4">
        <v>3346</v>
      </c>
      <c r="K404" s="2">
        <v>421.89</v>
      </c>
      <c r="L404" s="2">
        <v>364.69</v>
      </c>
      <c r="M404" s="2">
        <v>1411643.94</v>
      </c>
      <c r="N404" s="2">
        <v>1220252.74</v>
      </c>
      <c r="O404" s="2">
        <v>191391.2</v>
      </c>
      <c r="P404">
        <v>2015</v>
      </c>
      <c r="Q404">
        <v>3</v>
      </c>
    </row>
    <row r="405" spans="1:17" x14ac:dyDescent="0.3">
      <c r="A405" t="s">
        <v>31</v>
      </c>
      <c r="B405" t="s">
        <v>84</v>
      </c>
      <c r="C405" t="s">
        <v>46</v>
      </c>
      <c r="D405" t="s">
        <v>1213</v>
      </c>
      <c r="E405" t="s">
        <v>21</v>
      </c>
      <c r="F405" t="s">
        <v>39</v>
      </c>
      <c r="G405" s="1">
        <v>42636</v>
      </c>
      <c r="H405">
        <v>308168065</v>
      </c>
      <c r="I405" s="1">
        <v>42661</v>
      </c>
      <c r="J405" s="4">
        <v>2633</v>
      </c>
      <c r="K405" s="2">
        <v>109.28</v>
      </c>
      <c r="L405" s="2">
        <v>35.840000000000003</v>
      </c>
      <c r="M405" s="2">
        <v>287734.24</v>
      </c>
      <c r="N405" s="2">
        <v>94366.720000000001</v>
      </c>
      <c r="O405" s="2">
        <v>193367.52</v>
      </c>
      <c r="P405">
        <v>2016</v>
      </c>
      <c r="Q405">
        <v>9</v>
      </c>
    </row>
    <row r="406" spans="1:17" x14ac:dyDescent="0.3">
      <c r="A406" t="s">
        <v>40</v>
      </c>
      <c r="B406" t="s">
        <v>109</v>
      </c>
      <c r="C406" t="s">
        <v>82</v>
      </c>
      <c r="D406" t="s">
        <v>707</v>
      </c>
      <c r="E406" t="s">
        <v>21</v>
      </c>
      <c r="F406" t="s">
        <v>30</v>
      </c>
      <c r="G406" s="1">
        <v>42712</v>
      </c>
      <c r="H406">
        <v>109653699</v>
      </c>
      <c r="I406" s="1">
        <v>42741</v>
      </c>
      <c r="J406" s="4">
        <v>7821</v>
      </c>
      <c r="K406" s="2">
        <v>81.73</v>
      </c>
      <c r="L406" s="2">
        <v>56.67</v>
      </c>
      <c r="M406" s="2">
        <v>639210.32999999996</v>
      </c>
      <c r="N406" s="2">
        <v>443216.07</v>
      </c>
      <c r="O406" s="2">
        <v>195994.26</v>
      </c>
      <c r="P406">
        <v>2016</v>
      </c>
      <c r="Q406">
        <v>12</v>
      </c>
    </row>
    <row r="407" spans="1:17" x14ac:dyDescent="0.3">
      <c r="A407" t="s">
        <v>48</v>
      </c>
      <c r="B407" t="s">
        <v>364</v>
      </c>
      <c r="C407" t="s">
        <v>25</v>
      </c>
      <c r="D407" t="s">
        <v>533</v>
      </c>
      <c r="E407" t="s">
        <v>27</v>
      </c>
      <c r="F407" t="s">
        <v>22</v>
      </c>
      <c r="G407" s="1">
        <v>40911</v>
      </c>
      <c r="H407">
        <v>165835034</v>
      </c>
      <c r="I407" s="1">
        <v>40913</v>
      </c>
      <c r="J407" s="4">
        <v>3127</v>
      </c>
      <c r="K407" s="2">
        <v>154.06</v>
      </c>
      <c r="L407" s="2">
        <v>90.93</v>
      </c>
      <c r="M407" s="2">
        <v>481745.62</v>
      </c>
      <c r="N407" s="2">
        <v>284338.11</v>
      </c>
      <c r="O407" s="2">
        <v>197407.51</v>
      </c>
      <c r="P407">
        <v>2012</v>
      </c>
      <c r="Q407">
        <v>1</v>
      </c>
    </row>
    <row r="408" spans="1:17" x14ac:dyDescent="0.3">
      <c r="A408" t="s">
        <v>40</v>
      </c>
      <c r="B408" t="s">
        <v>58</v>
      </c>
      <c r="C408" t="s">
        <v>82</v>
      </c>
      <c r="D408" t="s">
        <v>972</v>
      </c>
      <c r="E408" t="s">
        <v>21</v>
      </c>
      <c r="F408" t="s">
        <v>39</v>
      </c>
      <c r="G408" s="1">
        <v>42679</v>
      </c>
      <c r="H408">
        <v>947779643</v>
      </c>
      <c r="I408" s="1">
        <v>42709</v>
      </c>
      <c r="J408" s="4">
        <v>7913</v>
      </c>
      <c r="K408" s="2">
        <v>81.73</v>
      </c>
      <c r="L408" s="2">
        <v>56.67</v>
      </c>
      <c r="M408" s="2">
        <v>646729.49</v>
      </c>
      <c r="N408" s="2">
        <v>448429.71</v>
      </c>
      <c r="O408" s="2">
        <v>198299.78</v>
      </c>
      <c r="P408">
        <v>2016</v>
      </c>
      <c r="Q408">
        <v>11</v>
      </c>
    </row>
    <row r="409" spans="1:17" x14ac:dyDescent="0.3">
      <c r="A409" t="s">
        <v>35</v>
      </c>
      <c r="B409" t="s">
        <v>155</v>
      </c>
      <c r="C409" t="s">
        <v>82</v>
      </c>
      <c r="D409" t="s">
        <v>156</v>
      </c>
      <c r="E409" t="s">
        <v>27</v>
      </c>
      <c r="F409" t="s">
        <v>22</v>
      </c>
      <c r="G409" s="1">
        <v>41446</v>
      </c>
      <c r="H409">
        <v>400304734</v>
      </c>
      <c r="I409" s="1">
        <v>41484</v>
      </c>
      <c r="J409" s="4">
        <v>7921</v>
      </c>
      <c r="K409" s="2">
        <v>81.73</v>
      </c>
      <c r="L409" s="2">
        <v>56.67</v>
      </c>
      <c r="M409" s="2">
        <v>647383.32999999996</v>
      </c>
      <c r="N409" s="2">
        <v>448883.07</v>
      </c>
      <c r="O409" s="2">
        <v>198500.26</v>
      </c>
      <c r="P409">
        <v>2013</v>
      </c>
      <c r="Q409">
        <v>6</v>
      </c>
    </row>
    <row r="410" spans="1:17" x14ac:dyDescent="0.3">
      <c r="A410" t="s">
        <v>35</v>
      </c>
      <c r="B410" t="s">
        <v>276</v>
      </c>
      <c r="C410" t="s">
        <v>25</v>
      </c>
      <c r="D410" t="s">
        <v>1001</v>
      </c>
      <c r="E410" t="s">
        <v>27</v>
      </c>
      <c r="F410" t="s">
        <v>22</v>
      </c>
      <c r="G410" s="1">
        <v>41816</v>
      </c>
      <c r="H410">
        <v>727131259</v>
      </c>
      <c r="I410" s="1">
        <v>41860</v>
      </c>
      <c r="J410" s="4">
        <v>3153</v>
      </c>
      <c r="K410" s="2">
        <v>154.06</v>
      </c>
      <c r="L410" s="2">
        <v>90.93</v>
      </c>
      <c r="M410" s="2">
        <v>485751.18</v>
      </c>
      <c r="N410" s="2">
        <v>286702.28999999998</v>
      </c>
      <c r="O410" s="2">
        <v>199048.89</v>
      </c>
      <c r="P410">
        <v>2014</v>
      </c>
      <c r="Q410">
        <v>6</v>
      </c>
    </row>
    <row r="411" spans="1:17" x14ac:dyDescent="0.3">
      <c r="A411" t="s">
        <v>35</v>
      </c>
      <c r="B411" t="s">
        <v>189</v>
      </c>
      <c r="C411" t="s">
        <v>91</v>
      </c>
      <c r="D411" t="s">
        <v>1102</v>
      </c>
      <c r="E411" t="s">
        <v>21</v>
      </c>
      <c r="F411" t="s">
        <v>30</v>
      </c>
      <c r="G411" s="1">
        <v>42785</v>
      </c>
      <c r="H411">
        <v>531067359</v>
      </c>
      <c r="I411" s="1">
        <v>42786</v>
      </c>
      <c r="J411" s="4">
        <v>3488</v>
      </c>
      <c r="K411" s="2">
        <v>421.89</v>
      </c>
      <c r="L411" s="2">
        <v>364.69</v>
      </c>
      <c r="M411" s="2">
        <v>1471552.32</v>
      </c>
      <c r="N411" s="2">
        <v>1272038.72</v>
      </c>
      <c r="O411" s="2">
        <v>199513.60000000001</v>
      </c>
      <c r="P411">
        <v>2017</v>
      </c>
      <c r="Q411">
        <v>2</v>
      </c>
    </row>
    <row r="412" spans="1:17" x14ac:dyDescent="0.3">
      <c r="A412" t="s">
        <v>17</v>
      </c>
      <c r="B412" t="s">
        <v>219</v>
      </c>
      <c r="C412" t="s">
        <v>25</v>
      </c>
      <c r="D412" t="s">
        <v>220</v>
      </c>
      <c r="E412" t="s">
        <v>21</v>
      </c>
      <c r="F412" t="s">
        <v>65</v>
      </c>
      <c r="G412" s="1">
        <v>42168</v>
      </c>
      <c r="H412">
        <v>698002040</v>
      </c>
      <c r="I412" s="1">
        <v>42214</v>
      </c>
      <c r="J412" s="4">
        <v>3170</v>
      </c>
      <c r="K412" s="2">
        <v>154.06</v>
      </c>
      <c r="L412" s="2">
        <v>90.93</v>
      </c>
      <c r="M412" s="2">
        <v>488370.2</v>
      </c>
      <c r="N412" s="2">
        <v>288248.09999999998</v>
      </c>
      <c r="O412" s="2">
        <v>200122.1</v>
      </c>
      <c r="P412">
        <v>2015</v>
      </c>
      <c r="Q412">
        <v>6</v>
      </c>
    </row>
    <row r="413" spans="1:17" x14ac:dyDescent="0.3">
      <c r="A413" t="s">
        <v>51</v>
      </c>
      <c r="B413" t="s">
        <v>204</v>
      </c>
      <c r="C413" t="s">
        <v>91</v>
      </c>
      <c r="D413" t="s">
        <v>596</v>
      </c>
      <c r="E413" t="s">
        <v>21</v>
      </c>
      <c r="F413" t="s">
        <v>30</v>
      </c>
      <c r="G413" s="1">
        <v>41849</v>
      </c>
      <c r="H413">
        <v>389678895</v>
      </c>
      <c r="I413" s="1">
        <v>41875</v>
      </c>
      <c r="J413" s="4">
        <v>3499</v>
      </c>
      <c r="K413" s="2">
        <v>421.89</v>
      </c>
      <c r="L413" s="2">
        <v>364.69</v>
      </c>
      <c r="M413" s="2">
        <v>1476193.11</v>
      </c>
      <c r="N413" s="2">
        <v>1276050.31</v>
      </c>
      <c r="O413" s="2">
        <v>200142.8</v>
      </c>
      <c r="P413">
        <v>2014</v>
      </c>
      <c r="Q413">
        <v>7</v>
      </c>
    </row>
    <row r="414" spans="1:17" x14ac:dyDescent="0.3">
      <c r="A414" t="s">
        <v>35</v>
      </c>
      <c r="B414" t="s">
        <v>206</v>
      </c>
      <c r="C414" t="s">
        <v>82</v>
      </c>
      <c r="D414" t="s">
        <v>207</v>
      </c>
      <c r="E414" t="s">
        <v>21</v>
      </c>
      <c r="F414" t="s">
        <v>39</v>
      </c>
      <c r="G414" s="1">
        <v>40451</v>
      </c>
      <c r="H414">
        <v>331604564</v>
      </c>
      <c r="I414" s="1">
        <v>40499</v>
      </c>
      <c r="J414" s="4">
        <v>8014</v>
      </c>
      <c r="K414" s="2">
        <v>81.73</v>
      </c>
      <c r="L414" s="2">
        <v>56.67</v>
      </c>
      <c r="M414" s="2">
        <v>654984.22</v>
      </c>
      <c r="N414" s="2">
        <v>454153.38</v>
      </c>
      <c r="O414" s="2">
        <v>200830.84</v>
      </c>
      <c r="P414">
        <v>2010</v>
      </c>
      <c r="Q414">
        <v>9</v>
      </c>
    </row>
    <row r="415" spans="1:17" x14ac:dyDescent="0.3">
      <c r="A415" t="s">
        <v>35</v>
      </c>
      <c r="B415" t="s">
        <v>61</v>
      </c>
      <c r="C415" t="s">
        <v>68</v>
      </c>
      <c r="D415" t="s">
        <v>554</v>
      </c>
      <c r="E415" t="s">
        <v>27</v>
      </c>
      <c r="F415" t="s">
        <v>39</v>
      </c>
      <c r="G415" s="1">
        <v>42438</v>
      </c>
      <c r="H415">
        <v>800084340</v>
      </c>
      <c r="I415" s="1">
        <v>42481</v>
      </c>
      <c r="J415" s="4">
        <v>1591</v>
      </c>
      <c r="K415" s="2">
        <v>651.21</v>
      </c>
      <c r="L415" s="2">
        <v>524.96</v>
      </c>
      <c r="M415" s="2">
        <v>1036075.11</v>
      </c>
      <c r="N415" s="2">
        <v>835211.36</v>
      </c>
      <c r="O415" s="2">
        <v>200863.75</v>
      </c>
      <c r="P415">
        <v>2016</v>
      </c>
      <c r="Q415">
        <v>3</v>
      </c>
    </row>
    <row r="416" spans="1:17" x14ac:dyDescent="0.3">
      <c r="A416" t="s">
        <v>40</v>
      </c>
      <c r="B416" t="s">
        <v>306</v>
      </c>
      <c r="C416" t="s">
        <v>82</v>
      </c>
      <c r="D416" t="s">
        <v>337</v>
      </c>
      <c r="E416" t="s">
        <v>21</v>
      </c>
      <c r="F416" t="s">
        <v>39</v>
      </c>
      <c r="G416" s="1">
        <v>42824</v>
      </c>
      <c r="H416">
        <v>604041039</v>
      </c>
      <c r="I416" s="1">
        <v>42870</v>
      </c>
      <c r="J416" s="4">
        <v>8022</v>
      </c>
      <c r="K416" s="2">
        <v>81.73</v>
      </c>
      <c r="L416" s="2">
        <v>56.67</v>
      </c>
      <c r="M416" s="2">
        <v>655638.06000000006</v>
      </c>
      <c r="N416" s="2">
        <v>454606.74</v>
      </c>
      <c r="O416" s="2">
        <v>201031.32</v>
      </c>
      <c r="P416">
        <v>2017</v>
      </c>
      <c r="Q416">
        <v>3</v>
      </c>
    </row>
    <row r="417" spans="1:17" x14ac:dyDescent="0.3">
      <c r="A417" t="s">
        <v>35</v>
      </c>
      <c r="B417" t="s">
        <v>276</v>
      </c>
      <c r="C417" t="s">
        <v>25</v>
      </c>
      <c r="D417" t="s">
        <v>481</v>
      </c>
      <c r="E417" t="s">
        <v>21</v>
      </c>
      <c r="F417" t="s">
        <v>30</v>
      </c>
      <c r="G417" s="1">
        <v>41112</v>
      </c>
      <c r="H417">
        <v>768662583</v>
      </c>
      <c r="I417" s="1">
        <v>41131</v>
      </c>
      <c r="J417" s="4">
        <v>3195</v>
      </c>
      <c r="K417" s="2">
        <v>154.06</v>
      </c>
      <c r="L417" s="2">
        <v>90.93</v>
      </c>
      <c r="M417" s="2">
        <v>492221.7</v>
      </c>
      <c r="N417" s="2">
        <v>290521.34999999998</v>
      </c>
      <c r="O417" s="2">
        <v>201700.35</v>
      </c>
      <c r="P417">
        <v>2012</v>
      </c>
      <c r="Q417">
        <v>7</v>
      </c>
    </row>
    <row r="418" spans="1:17" x14ac:dyDescent="0.3">
      <c r="A418" t="s">
        <v>48</v>
      </c>
      <c r="B418" t="s">
        <v>967</v>
      </c>
      <c r="C418" t="s">
        <v>19</v>
      </c>
      <c r="D418" t="s">
        <v>1138</v>
      </c>
      <c r="E418" t="s">
        <v>21</v>
      </c>
      <c r="F418" t="s">
        <v>65</v>
      </c>
      <c r="G418" s="1">
        <v>41835</v>
      </c>
      <c r="H418">
        <v>974655807</v>
      </c>
      <c r="I418" s="1">
        <v>41843</v>
      </c>
      <c r="J418" s="4">
        <v>1167</v>
      </c>
      <c r="K418" s="2">
        <v>437.2</v>
      </c>
      <c r="L418" s="2">
        <v>263.33</v>
      </c>
      <c r="M418" s="2">
        <v>510212.4</v>
      </c>
      <c r="N418" s="2">
        <v>307306.11</v>
      </c>
      <c r="O418" s="2">
        <v>202906.29</v>
      </c>
      <c r="P418">
        <v>2014</v>
      </c>
      <c r="Q418">
        <v>7</v>
      </c>
    </row>
    <row r="419" spans="1:17" x14ac:dyDescent="0.3">
      <c r="A419" t="s">
        <v>35</v>
      </c>
      <c r="B419" t="s">
        <v>153</v>
      </c>
      <c r="C419" t="s">
        <v>33</v>
      </c>
      <c r="D419" t="s">
        <v>1049</v>
      </c>
      <c r="E419" t="s">
        <v>27</v>
      </c>
      <c r="F419" t="s">
        <v>30</v>
      </c>
      <c r="G419" s="1">
        <v>42858</v>
      </c>
      <c r="H419">
        <v>129268586</v>
      </c>
      <c r="I419" s="1">
        <v>42907</v>
      </c>
      <c r="J419" s="4">
        <v>2302</v>
      </c>
      <c r="K419" s="2">
        <v>205.7</v>
      </c>
      <c r="L419" s="2">
        <v>117.11</v>
      </c>
      <c r="M419" s="2">
        <v>473521.4</v>
      </c>
      <c r="N419" s="2">
        <v>269587.21999999997</v>
      </c>
      <c r="O419" s="2">
        <v>203934.18</v>
      </c>
      <c r="P419">
        <v>2017</v>
      </c>
      <c r="Q419">
        <v>5</v>
      </c>
    </row>
    <row r="420" spans="1:17" x14ac:dyDescent="0.3">
      <c r="A420" t="s">
        <v>40</v>
      </c>
      <c r="B420" t="s">
        <v>398</v>
      </c>
      <c r="C420" t="s">
        <v>46</v>
      </c>
      <c r="D420" t="s">
        <v>399</v>
      </c>
      <c r="E420" t="s">
        <v>21</v>
      </c>
      <c r="F420" t="s">
        <v>39</v>
      </c>
      <c r="G420" s="1">
        <v>40991</v>
      </c>
      <c r="H420">
        <v>745783555</v>
      </c>
      <c r="I420" s="1">
        <v>41038</v>
      </c>
      <c r="J420" s="4">
        <v>2782</v>
      </c>
      <c r="K420" s="2">
        <v>109.28</v>
      </c>
      <c r="L420" s="2">
        <v>35.840000000000003</v>
      </c>
      <c r="M420" s="2">
        <v>304016.96000000002</v>
      </c>
      <c r="N420" s="2">
        <v>99706.880000000005</v>
      </c>
      <c r="O420" s="2">
        <v>204310.08</v>
      </c>
      <c r="P420">
        <v>2012</v>
      </c>
      <c r="Q420">
        <v>3</v>
      </c>
    </row>
    <row r="421" spans="1:17" x14ac:dyDescent="0.3">
      <c r="A421" t="s">
        <v>35</v>
      </c>
      <c r="B421" t="s">
        <v>105</v>
      </c>
      <c r="C421" t="s">
        <v>28</v>
      </c>
      <c r="D421" t="s">
        <v>827</v>
      </c>
      <c r="E421" t="s">
        <v>21</v>
      </c>
      <c r="F421" t="s">
        <v>22</v>
      </c>
      <c r="G421" s="1">
        <v>41542</v>
      </c>
      <c r="H421">
        <v>151807725</v>
      </c>
      <c r="I421" s="1">
        <v>41546</v>
      </c>
      <c r="J421" s="4">
        <v>2134</v>
      </c>
      <c r="K421" s="2">
        <v>255.28</v>
      </c>
      <c r="L421" s="2">
        <v>159.41999999999999</v>
      </c>
      <c r="M421" s="2">
        <v>544767.52</v>
      </c>
      <c r="N421" s="2">
        <v>340202.28</v>
      </c>
      <c r="O421" s="2">
        <v>204565.24</v>
      </c>
      <c r="P421">
        <v>2013</v>
      </c>
      <c r="Q421">
        <v>9</v>
      </c>
    </row>
    <row r="422" spans="1:17" x14ac:dyDescent="0.3">
      <c r="A422" t="s">
        <v>35</v>
      </c>
      <c r="B422" t="s">
        <v>316</v>
      </c>
      <c r="C422" t="s">
        <v>82</v>
      </c>
      <c r="D422" t="s">
        <v>1130</v>
      </c>
      <c r="E422" t="s">
        <v>21</v>
      </c>
      <c r="F422" t="s">
        <v>30</v>
      </c>
      <c r="G422" s="1">
        <v>40838</v>
      </c>
      <c r="H422">
        <v>579913604</v>
      </c>
      <c r="I422" s="1">
        <v>40839</v>
      </c>
      <c r="J422" s="4">
        <v>8177</v>
      </c>
      <c r="K422" s="2">
        <v>81.73</v>
      </c>
      <c r="L422" s="2">
        <v>56.67</v>
      </c>
      <c r="M422" s="2">
        <v>668306.21</v>
      </c>
      <c r="N422" s="2">
        <v>463390.59</v>
      </c>
      <c r="O422" s="2">
        <v>204915.62</v>
      </c>
      <c r="P422">
        <v>2011</v>
      </c>
      <c r="Q422">
        <v>10</v>
      </c>
    </row>
    <row r="423" spans="1:17" x14ac:dyDescent="0.3">
      <c r="A423" t="s">
        <v>40</v>
      </c>
      <c r="B423" t="s">
        <v>398</v>
      </c>
      <c r="C423" t="s">
        <v>91</v>
      </c>
      <c r="D423" t="s">
        <v>958</v>
      </c>
      <c r="E423" t="s">
        <v>27</v>
      </c>
      <c r="F423" t="s">
        <v>30</v>
      </c>
      <c r="G423" s="1">
        <v>41265</v>
      </c>
      <c r="H423">
        <v>703815782</v>
      </c>
      <c r="I423" s="1">
        <v>41281</v>
      </c>
      <c r="J423" s="4">
        <v>3585</v>
      </c>
      <c r="K423" s="2">
        <v>421.89</v>
      </c>
      <c r="L423" s="2">
        <v>364.69</v>
      </c>
      <c r="M423" s="2">
        <v>1512475.65</v>
      </c>
      <c r="N423" s="2">
        <v>1307413.6499999999</v>
      </c>
      <c r="O423" s="2">
        <v>205062</v>
      </c>
      <c r="P423">
        <v>2012</v>
      </c>
      <c r="Q423">
        <v>12</v>
      </c>
    </row>
    <row r="424" spans="1:17" x14ac:dyDescent="0.3">
      <c r="A424" t="s">
        <v>31</v>
      </c>
      <c r="B424" t="s">
        <v>166</v>
      </c>
      <c r="C424" t="s">
        <v>82</v>
      </c>
      <c r="D424" t="s">
        <v>603</v>
      </c>
      <c r="E424" t="s">
        <v>21</v>
      </c>
      <c r="F424" t="s">
        <v>65</v>
      </c>
      <c r="G424" s="1">
        <v>41583</v>
      </c>
      <c r="H424">
        <v>995529830</v>
      </c>
      <c r="I424" s="1">
        <v>41625</v>
      </c>
      <c r="J424" s="4">
        <v>8254</v>
      </c>
      <c r="K424" s="2">
        <v>81.73</v>
      </c>
      <c r="L424" s="2">
        <v>56.67</v>
      </c>
      <c r="M424" s="2">
        <v>674599.42</v>
      </c>
      <c r="N424" s="2">
        <v>467754.18</v>
      </c>
      <c r="O424" s="2">
        <v>206845.24</v>
      </c>
      <c r="P424">
        <v>2013</v>
      </c>
      <c r="Q424">
        <v>11</v>
      </c>
    </row>
    <row r="425" spans="1:17" x14ac:dyDescent="0.3">
      <c r="A425" t="s">
        <v>31</v>
      </c>
      <c r="B425" t="s">
        <v>653</v>
      </c>
      <c r="C425" t="s">
        <v>82</v>
      </c>
      <c r="D425" t="s">
        <v>1186</v>
      </c>
      <c r="E425" t="s">
        <v>21</v>
      </c>
      <c r="F425" t="s">
        <v>39</v>
      </c>
      <c r="G425" s="1">
        <v>42599</v>
      </c>
      <c r="H425">
        <v>334612929</v>
      </c>
      <c r="I425" s="1">
        <v>42646</v>
      </c>
      <c r="J425" s="4">
        <v>8256</v>
      </c>
      <c r="K425" s="2">
        <v>81.73</v>
      </c>
      <c r="L425" s="2">
        <v>56.67</v>
      </c>
      <c r="M425" s="2">
        <v>674762.88</v>
      </c>
      <c r="N425" s="2">
        <v>467867.52</v>
      </c>
      <c r="O425" s="2">
        <v>206895.35999999999</v>
      </c>
      <c r="P425">
        <v>2016</v>
      </c>
      <c r="Q425">
        <v>8</v>
      </c>
    </row>
    <row r="426" spans="1:17" x14ac:dyDescent="0.3">
      <c r="A426" t="s">
        <v>31</v>
      </c>
      <c r="B426" t="s">
        <v>32</v>
      </c>
      <c r="C426" t="s">
        <v>82</v>
      </c>
      <c r="D426" t="s">
        <v>772</v>
      </c>
      <c r="E426" t="s">
        <v>21</v>
      </c>
      <c r="F426" t="s">
        <v>22</v>
      </c>
      <c r="G426" s="1">
        <v>40780</v>
      </c>
      <c r="H426">
        <v>885129249</v>
      </c>
      <c r="I426" s="1">
        <v>40789</v>
      </c>
      <c r="J426" s="4">
        <v>8269</v>
      </c>
      <c r="K426" s="2">
        <v>81.73</v>
      </c>
      <c r="L426" s="2">
        <v>56.67</v>
      </c>
      <c r="M426" s="2">
        <v>675825.37</v>
      </c>
      <c r="N426" s="2">
        <v>468604.23</v>
      </c>
      <c r="O426" s="2">
        <v>207221.14</v>
      </c>
      <c r="P426">
        <v>2011</v>
      </c>
      <c r="Q426">
        <v>8</v>
      </c>
    </row>
    <row r="427" spans="1:17" x14ac:dyDescent="0.3">
      <c r="A427" t="s">
        <v>31</v>
      </c>
      <c r="B427" t="s">
        <v>287</v>
      </c>
      <c r="C427" t="s">
        <v>46</v>
      </c>
      <c r="D427" t="s">
        <v>1200</v>
      </c>
      <c r="E427" t="s">
        <v>21</v>
      </c>
      <c r="F427" t="s">
        <v>39</v>
      </c>
      <c r="G427" s="1">
        <v>40761</v>
      </c>
      <c r="H427">
        <v>612573039</v>
      </c>
      <c r="I427" s="1">
        <v>40764</v>
      </c>
      <c r="J427" s="4">
        <v>2830</v>
      </c>
      <c r="K427" s="2">
        <v>109.28</v>
      </c>
      <c r="L427" s="2">
        <v>35.840000000000003</v>
      </c>
      <c r="M427" s="2">
        <v>309262.40000000002</v>
      </c>
      <c r="N427" s="2">
        <v>101427.2</v>
      </c>
      <c r="O427" s="2">
        <v>207835.2</v>
      </c>
      <c r="P427">
        <v>2011</v>
      </c>
      <c r="Q427">
        <v>8</v>
      </c>
    </row>
    <row r="428" spans="1:17" x14ac:dyDescent="0.3">
      <c r="A428" t="s">
        <v>48</v>
      </c>
      <c r="B428" t="s">
        <v>107</v>
      </c>
      <c r="C428" t="s">
        <v>25</v>
      </c>
      <c r="D428" t="s">
        <v>108</v>
      </c>
      <c r="E428" t="s">
        <v>21</v>
      </c>
      <c r="F428" t="s">
        <v>22</v>
      </c>
      <c r="G428" s="1">
        <v>40608</v>
      </c>
      <c r="H428">
        <v>280494105</v>
      </c>
      <c r="I428" s="1">
        <v>40647</v>
      </c>
      <c r="J428" s="4">
        <v>3294</v>
      </c>
      <c r="K428" s="2">
        <v>154.06</v>
      </c>
      <c r="L428" s="2">
        <v>90.93</v>
      </c>
      <c r="M428" s="2">
        <v>507473.64</v>
      </c>
      <c r="N428" s="2">
        <v>299523.42</v>
      </c>
      <c r="O428" s="2">
        <v>207950.22</v>
      </c>
      <c r="P428">
        <v>2011</v>
      </c>
      <c r="Q428">
        <v>3</v>
      </c>
    </row>
    <row r="429" spans="1:17" x14ac:dyDescent="0.3">
      <c r="A429" t="s">
        <v>40</v>
      </c>
      <c r="B429" t="s">
        <v>41</v>
      </c>
      <c r="C429" t="s">
        <v>82</v>
      </c>
      <c r="D429" t="s">
        <v>676</v>
      </c>
      <c r="E429" t="s">
        <v>27</v>
      </c>
      <c r="F429" t="s">
        <v>22</v>
      </c>
      <c r="G429" s="1">
        <v>41116</v>
      </c>
      <c r="H429">
        <v>499690234</v>
      </c>
      <c r="I429" s="1">
        <v>41149</v>
      </c>
      <c r="J429" s="4">
        <v>8299</v>
      </c>
      <c r="K429" s="2">
        <v>81.73</v>
      </c>
      <c r="L429" s="2">
        <v>56.67</v>
      </c>
      <c r="M429" s="2">
        <v>678277.27</v>
      </c>
      <c r="N429" s="2">
        <v>470304.33</v>
      </c>
      <c r="O429" s="2">
        <v>207972.94</v>
      </c>
      <c r="P429">
        <v>2012</v>
      </c>
      <c r="Q429">
        <v>7</v>
      </c>
    </row>
    <row r="430" spans="1:17" x14ac:dyDescent="0.3">
      <c r="A430" t="s">
        <v>51</v>
      </c>
      <c r="B430" t="s">
        <v>338</v>
      </c>
      <c r="C430" t="s">
        <v>46</v>
      </c>
      <c r="D430" t="s">
        <v>862</v>
      </c>
      <c r="E430" t="s">
        <v>21</v>
      </c>
      <c r="F430" t="s">
        <v>22</v>
      </c>
      <c r="G430" s="1">
        <v>41860</v>
      </c>
      <c r="H430">
        <v>647278249</v>
      </c>
      <c r="I430" s="1">
        <v>41898</v>
      </c>
      <c r="J430" s="4">
        <v>2873</v>
      </c>
      <c r="K430" s="2">
        <v>109.28</v>
      </c>
      <c r="L430" s="2">
        <v>35.840000000000003</v>
      </c>
      <c r="M430" s="2">
        <v>313961.44</v>
      </c>
      <c r="N430" s="2">
        <v>102968.32000000001</v>
      </c>
      <c r="O430" s="2">
        <v>210993.12</v>
      </c>
      <c r="P430">
        <v>2014</v>
      </c>
      <c r="Q430">
        <v>8</v>
      </c>
    </row>
    <row r="431" spans="1:17" x14ac:dyDescent="0.3">
      <c r="A431" t="s">
        <v>35</v>
      </c>
      <c r="B431" t="s">
        <v>75</v>
      </c>
      <c r="C431" t="s">
        <v>59</v>
      </c>
      <c r="D431" t="s">
        <v>988</v>
      </c>
      <c r="E431" t="s">
        <v>27</v>
      </c>
      <c r="F431" t="s">
        <v>39</v>
      </c>
      <c r="G431" s="1">
        <v>42497</v>
      </c>
      <c r="H431">
        <v>711141002</v>
      </c>
      <c r="I431" s="1">
        <v>42535</v>
      </c>
      <c r="J431" s="4">
        <v>1280</v>
      </c>
      <c r="K431" s="2">
        <v>668.27</v>
      </c>
      <c r="L431" s="2">
        <v>502.54</v>
      </c>
      <c r="M431" s="2">
        <v>855385.59999999998</v>
      </c>
      <c r="N431" s="2">
        <v>643251.19999999995</v>
      </c>
      <c r="O431" s="2">
        <v>212134.39999999999</v>
      </c>
      <c r="P431">
        <v>2016</v>
      </c>
      <c r="Q431">
        <v>5</v>
      </c>
    </row>
    <row r="432" spans="1:17" x14ac:dyDescent="0.3">
      <c r="A432" t="s">
        <v>51</v>
      </c>
      <c r="B432" t="s">
        <v>400</v>
      </c>
      <c r="C432" t="s">
        <v>56</v>
      </c>
      <c r="D432" t="s">
        <v>401</v>
      </c>
      <c r="E432" t="s">
        <v>21</v>
      </c>
      <c r="F432" t="s">
        <v>22</v>
      </c>
      <c r="G432" s="1">
        <v>41026</v>
      </c>
      <c r="H432">
        <v>509914386</v>
      </c>
      <c r="I432" s="1">
        <v>41071</v>
      </c>
      <c r="J432" s="4">
        <v>3853</v>
      </c>
      <c r="K432" s="2">
        <v>152.58000000000001</v>
      </c>
      <c r="L432" s="2">
        <v>97.44</v>
      </c>
      <c r="M432" s="2">
        <v>587890.74</v>
      </c>
      <c r="N432" s="2">
        <v>375436.32</v>
      </c>
      <c r="O432" s="2">
        <v>212454.42</v>
      </c>
      <c r="P432">
        <v>2012</v>
      </c>
      <c r="Q432">
        <v>4</v>
      </c>
    </row>
    <row r="433" spans="1:17" x14ac:dyDescent="0.3">
      <c r="A433" t="s">
        <v>40</v>
      </c>
      <c r="B433" t="s">
        <v>133</v>
      </c>
      <c r="C433" t="s">
        <v>59</v>
      </c>
      <c r="D433" t="s">
        <v>466</v>
      </c>
      <c r="E433" t="s">
        <v>21</v>
      </c>
      <c r="F433" t="s">
        <v>22</v>
      </c>
      <c r="G433" s="1">
        <v>41876</v>
      </c>
      <c r="H433">
        <v>498585164</v>
      </c>
      <c r="I433" s="1">
        <v>41911</v>
      </c>
      <c r="J433" s="4">
        <v>1285</v>
      </c>
      <c r="K433" s="2">
        <v>668.27</v>
      </c>
      <c r="L433" s="2">
        <v>502.54</v>
      </c>
      <c r="M433" s="2">
        <v>858726.95</v>
      </c>
      <c r="N433" s="2">
        <v>645763.9</v>
      </c>
      <c r="O433" s="2">
        <v>212963.05</v>
      </c>
      <c r="P433">
        <v>2014</v>
      </c>
      <c r="Q433">
        <v>8</v>
      </c>
    </row>
    <row r="434" spans="1:17" x14ac:dyDescent="0.3">
      <c r="A434" t="s">
        <v>35</v>
      </c>
      <c r="B434" t="s">
        <v>93</v>
      </c>
      <c r="C434" t="s">
        <v>82</v>
      </c>
      <c r="D434" t="s">
        <v>94</v>
      </c>
      <c r="E434" t="s">
        <v>27</v>
      </c>
      <c r="F434" t="s">
        <v>30</v>
      </c>
      <c r="G434" s="1">
        <v>42370</v>
      </c>
      <c r="H434">
        <v>118002879</v>
      </c>
      <c r="I434" s="1">
        <v>42376</v>
      </c>
      <c r="J434" s="4">
        <v>8529</v>
      </c>
      <c r="K434" s="2">
        <v>81.73</v>
      </c>
      <c r="L434" s="2">
        <v>56.67</v>
      </c>
      <c r="M434" s="2">
        <v>697075.17</v>
      </c>
      <c r="N434" s="2">
        <v>483338.43</v>
      </c>
      <c r="O434" s="2">
        <v>213736.74</v>
      </c>
      <c r="P434">
        <v>2016</v>
      </c>
      <c r="Q434">
        <v>1</v>
      </c>
    </row>
    <row r="435" spans="1:17" x14ac:dyDescent="0.3">
      <c r="A435" t="s">
        <v>35</v>
      </c>
      <c r="B435" t="s">
        <v>99</v>
      </c>
      <c r="C435" t="s">
        <v>59</v>
      </c>
      <c r="D435" t="s">
        <v>892</v>
      </c>
      <c r="E435" t="s">
        <v>21</v>
      </c>
      <c r="F435" t="s">
        <v>30</v>
      </c>
      <c r="G435" s="1">
        <v>42700</v>
      </c>
      <c r="H435">
        <v>962186753</v>
      </c>
      <c r="I435" s="1">
        <v>42747</v>
      </c>
      <c r="J435" s="4">
        <v>1297</v>
      </c>
      <c r="K435" s="2">
        <v>668.27</v>
      </c>
      <c r="L435" s="2">
        <v>502.54</v>
      </c>
      <c r="M435" s="2">
        <v>866746.19</v>
      </c>
      <c r="N435" s="2">
        <v>651794.38</v>
      </c>
      <c r="O435" s="2">
        <v>214951.81</v>
      </c>
      <c r="P435">
        <v>2016</v>
      </c>
      <c r="Q435">
        <v>11</v>
      </c>
    </row>
    <row r="436" spans="1:17" x14ac:dyDescent="0.3">
      <c r="A436" t="s">
        <v>31</v>
      </c>
      <c r="B436" t="s">
        <v>653</v>
      </c>
      <c r="C436" t="s">
        <v>19</v>
      </c>
      <c r="D436" t="s">
        <v>654</v>
      </c>
      <c r="E436" t="s">
        <v>21</v>
      </c>
      <c r="F436" t="s">
        <v>30</v>
      </c>
      <c r="G436" s="1">
        <v>40329</v>
      </c>
      <c r="H436">
        <v>304750287</v>
      </c>
      <c r="I436" s="1">
        <v>40330</v>
      </c>
      <c r="J436" s="4">
        <v>1237</v>
      </c>
      <c r="K436" s="2">
        <v>437.2</v>
      </c>
      <c r="L436" s="2">
        <v>263.33</v>
      </c>
      <c r="M436" s="2">
        <v>540816.4</v>
      </c>
      <c r="N436" s="2">
        <v>325739.21000000002</v>
      </c>
      <c r="O436" s="2">
        <v>215077.19</v>
      </c>
      <c r="P436">
        <v>2010</v>
      </c>
      <c r="Q436">
        <v>5</v>
      </c>
    </row>
    <row r="437" spans="1:17" x14ac:dyDescent="0.3">
      <c r="A437" t="s">
        <v>35</v>
      </c>
      <c r="B437" t="s">
        <v>131</v>
      </c>
      <c r="C437" t="s">
        <v>25</v>
      </c>
      <c r="D437" t="s">
        <v>132</v>
      </c>
      <c r="E437" t="s">
        <v>27</v>
      </c>
      <c r="F437" t="s">
        <v>22</v>
      </c>
      <c r="G437" s="1">
        <v>40499</v>
      </c>
      <c r="H437">
        <v>951380240</v>
      </c>
      <c r="I437" s="1">
        <v>40532</v>
      </c>
      <c r="J437" s="4">
        <v>3410</v>
      </c>
      <c r="K437" s="2">
        <v>154.06</v>
      </c>
      <c r="L437" s="2">
        <v>90.93</v>
      </c>
      <c r="M437" s="2">
        <v>525344.6</v>
      </c>
      <c r="N437" s="2">
        <v>310071.3</v>
      </c>
      <c r="O437" s="2">
        <v>215273.3</v>
      </c>
      <c r="P437">
        <v>2010</v>
      </c>
      <c r="Q437">
        <v>11</v>
      </c>
    </row>
    <row r="438" spans="1:17" x14ac:dyDescent="0.3">
      <c r="A438" t="s">
        <v>35</v>
      </c>
      <c r="B438" t="s">
        <v>316</v>
      </c>
      <c r="C438" t="s">
        <v>82</v>
      </c>
      <c r="D438" t="s">
        <v>1022</v>
      </c>
      <c r="E438" t="s">
        <v>21</v>
      </c>
      <c r="F438" t="s">
        <v>22</v>
      </c>
      <c r="G438" s="1">
        <v>41818</v>
      </c>
      <c r="H438">
        <v>543723094</v>
      </c>
      <c r="I438" s="1">
        <v>41822</v>
      </c>
      <c r="J438" s="4">
        <v>8601</v>
      </c>
      <c r="K438" s="2">
        <v>81.73</v>
      </c>
      <c r="L438" s="2">
        <v>56.67</v>
      </c>
      <c r="M438" s="2">
        <v>702959.73</v>
      </c>
      <c r="N438" s="2">
        <v>487418.67</v>
      </c>
      <c r="O438" s="2">
        <v>215541.06</v>
      </c>
      <c r="P438">
        <v>2014</v>
      </c>
      <c r="Q438">
        <v>6</v>
      </c>
    </row>
    <row r="439" spans="1:17" x14ac:dyDescent="0.3">
      <c r="A439" t="s">
        <v>31</v>
      </c>
      <c r="B439" t="s">
        <v>145</v>
      </c>
      <c r="C439" t="s">
        <v>33</v>
      </c>
      <c r="D439" t="s">
        <v>1157</v>
      </c>
      <c r="E439" t="s">
        <v>21</v>
      </c>
      <c r="F439" t="s">
        <v>39</v>
      </c>
      <c r="G439" s="1">
        <v>42017</v>
      </c>
      <c r="H439">
        <v>677284657</v>
      </c>
      <c r="I439" s="1">
        <v>42019</v>
      </c>
      <c r="J439" s="4">
        <v>2436</v>
      </c>
      <c r="K439" s="2">
        <v>205.7</v>
      </c>
      <c r="L439" s="2">
        <v>117.11</v>
      </c>
      <c r="M439" s="2">
        <v>501085.2</v>
      </c>
      <c r="N439" s="2">
        <v>285279.96000000002</v>
      </c>
      <c r="O439" s="2">
        <v>215805.24</v>
      </c>
      <c r="P439">
        <v>2015</v>
      </c>
      <c r="Q439">
        <v>1</v>
      </c>
    </row>
    <row r="440" spans="1:17" x14ac:dyDescent="0.3">
      <c r="A440" t="s">
        <v>35</v>
      </c>
      <c r="B440" t="s">
        <v>113</v>
      </c>
      <c r="C440" t="s">
        <v>25</v>
      </c>
      <c r="D440" t="s">
        <v>373</v>
      </c>
      <c r="E440" t="s">
        <v>27</v>
      </c>
      <c r="F440" t="s">
        <v>30</v>
      </c>
      <c r="G440" s="1">
        <v>40248</v>
      </c>
      <c r="H440">
        <v>531405103</v>
      </c>
      <c r="I440" s="1">
        <v>40287</v>
      </c>
      <c r="J440" s="4">
        <v>3434</v>
      </c>
      <c r="K440" s="2">
        <v>154.06</v>
      </c>
      <c r="L440" s="2">
        <v>90.93</v>
      </c>
      <c r="M440" s="2">
        <v>529042.04</v>
      </c>
      <c r="N440" s="2">
        <v>312253.62</v>
      </c>
      <c r="O440" s="2">
        <v>216788.42</v>
      </c>
      <c r="P440">
        <v>2010</v>
      </c>
      <c r="Q440">
        <v>3</v>
      </c>
    </row>
    <row r="441" spans="1:17" x14ac:dyDescent="0.3">
      <c r="A441" t="s">
        <v>40</v>
      </c>
      <c r="B441" t="s">
        <v>79</v>
      </c>
      <c r="C441" t="s">
        <v>46</v>
      </c>
      <c r="D441" t="s">
        <v>384</v>
      </c>
      <c r="E441" t="s">
        <v>27</v>
      </c>
      <c r="F441" t="s">
        <v>65</v>
      </c>
      <c r="G441" s="1">
        <v>41338</v>
      </c>
      <c r="H441">
        <v>403836238</v>
      </c>
      <c r="I441" s="1">
        <v>41367</v>
      </c>
      <c r="J441" s="4">
        <v>2972</v>
      </c>
      <c r="K441" s="2">
        <v>109.28</v>
      </c>
      <c r="L441" s="2">
        <v>35.840000000000003</v>
      </c>
      <c r="M441" s="2">
        <v>324780.15999999997</v>
      </c>
      <c r="N441" s="2">
        <v>106516.48</v>
      </c>
      <c r="O441" s="2">
        <v>218263.67999999999</v>
      </c>
      <c r="P441">
        <v>2013</v>
      </c>
      <c r="Q441">
        <v>3</v>
      </c>
    </row>
    <row r="442" spans="1:17" x14ac:dyDescent="0.3">
      <c r="A442" t="s">
        <v>31</v>
      </c>
      <c r="B442" t="s">
        <v>200</v>
      </c>
      <c r="C442" t="s">
        <v>82</v>
      </c>
      <c r="D442" t="s">
        <v>768</v>
      </c>
      <c r="E442" t="s">
        <v>27</v>
      </c>
      <c r="F442" t="s">
        <v>65</v>
      </c>
      <c r="G442" s="1">
        <v>41324</v>
      </c>
      <c r="H442">
        <v>232155120</v>
      </c>
      <c r="I442" s="1">
        <v>41363</v>
      </c>
      <c r="J442" s="4">
        <v>8714</v>
      </c>
      <c r="K442" s="2">
        <v>81.73</v>
      </c>
      <c r="L442" s="2">
        <v>56.67</v>
      </c>
      <c r="M442" s="2">
        <v>712195.22</v>
      </c>
      <c r="N442" s="2">
        <v>493822.38</v>
      </c>
      <c r="O442" s="2">
        <v>218372.84</v>
      </c>
      <c r="P442">
        <v>2013</v>
      </c>
      <c r="Q442">
        <v>2</v>
      </c>
    </row>
    <row r="443" spans="1:17" x14ac:dyDescent="0.3">
      <c r="A443" t="s">
        <v>35</v>
      </c>
      <c r="B443" t="s">
        <v>414</v>
      </c>
      <c r="C443" t="s">
        <v>28</v>
      </c>
      <c r="D443" t="s">
        <v>424</v>
      </c>
      <c r="E443" t="s">
        <v>27</v>
      </c>
      <c r="F443" t="s">
        <v>22</v>
      </c>
      <c r="G443" s="1">
        <v>42418</v>
      </c>
      <c r="H443">
        <v>349157369</v>
      </c>
      <c r="I443" s="1">
        <v>42465</v>
      </c>
      <c r="J443" s="4">
        <v>2279</v>
      </c>
      <c r="K443" s="2">
        <v>255.28</v>
      </c>
      <c r="L443" s="2">
        <v>159.41999999999999</v>
      </c>
      <c r="M443" s="2">
        <v>581783.12</v>
      </c>
      <c r="N443" s="2">
        <v>363318.18</v>
      </c>
      <c r="O443" s="2">
        <v>218464.94</v>
      </c>
      <c r="P443">
        <v>2016</v>
      </c>
      <c r="Q443">
        <v>2</v>
      </c>
    </row>
    <row r="444" spans="1:17" x14ac:dyDescent="0.3">
      <c r="A444" t="s">
        <v>40</v>
      </c>
      <c r="B444" t="s">
        <v>79</v>
      </c>
      <c r="C444" t="s">
        <v>25</v>
      </c>
      <c r="D444" t="s">
        <v>616</v>
      </c>
      <c r="E444" t="s">
        <v>27</v>
      </c>
      <c r="F444" t="s">
        <v>39</v>
      </c>
      <c r="G444" s="1">
        <v>41146</v>
      </c>
      <c r="H444">
        <v>614028298</v>
      </c>
      <c r="I444" s="1">
        <v>41161</v>
      </c>
      <c r="J444" s="4">
        <v>3473</v>
      </c>
      <c r="K444" s="2">
        <v>154.06</v>
      </c>
      <c r="L444" s="2">
        <v>90.93</v>
      </c>
      <c r="M444" s="2">
        <v>535050.38</v>
      </c>
      <c r="N444" s="2">
        <v>315799.89</v>
      </c>
      <c r="O444" s="2">
        <v>219250.49</v>
      </c>
      <c r="P444">
        <v>2012</v>
      </c>
      <c r="Q444">
        <v>8</v>
      </c>
    </row>
    <row r="445" spans="1:17" x14ac:dyDescent="0.3">
      <c r="A445" t="s">
        <v>40</v>
      </c>
      <c r="B445" t="s">
        <v>310</v>
      </c>
      <c r="C445" t="s">
        <v>25</v>
      </c>
      <c r="D445" t="s">
        <v>721</v>
      </c>
      <c r="E445" t="s">
        <v>21</v>
      </c>
      <c r="F445" t="s">
        <v>22</v>
      </c>
      <c r="G445" s="1">
        <v>40402</v>
      </c>
      <c r="H445">
        <v>248121345</v>
      </c>
      <c r="I445" s="1">
        <v>40435</v>
      </c>
      <c r="J445" s="4">
        <v>3475</v>
      </c>
      <c r="K445" s="2">
        <v>154.06</v>
      </c>
      <c r="L445" s="2">
        <v>90.93</v>
      </c>
      <c r="M445" s="2">
        <v>535358.5</v>
      </c>
      <c r="N445" s="2">
        <v>315981.75</v>
      </c>
      <c r="O445" s="2">
        <v>219376.75</v>
      </c>
      <c r="P445">
        <v>2010</v>
      </c>
      <c r="Q445">
        <v>8</v>
      </c>
    </row>
    <row r="446" spans="1:17" x14ac:dyDescent="0.3">
      <c r="A446" t="s">
        <v>51</v>
      </c>
      <c r="B446" t="s">
        <v>520</v>
      </c>
      <c r="C446" t="s">
        <v>82</v>
      </c>
      <c r="D446" t="s">
        <v>521</v>
      </c>
      <c r="E446" t="s">
        <v>27</v>
      </c>
      <c r="F446" t="s">
        <v>65</v>
      </c>
      <c r="G446" s="1">
        <v>41052</v>
      </c>
      <c r="H446">
        <v>109724509</v>
      </c>
      <c r="I446" s="1">
        <v>41076</v>
      </c>
      <c r="J446" s="4">
        <v>8775</v>
      </c>
      <c r="K446" s="2">
        <v>81.73</v>
      </c>
      <c r="L446" s="2">
        <v>56.67</v>
      </c>
      <c r="M446" s="2">
        <v>717180.75</v>
      </c>
      <c r="N446" s="2">
        <v>497279.25</v>
      </c>
      <c r="O446" s="2">
        <v>219901.5</v>
      </c>
      <c r="P446">
        <v>2012</v>
      </c>
      <c r="Q446">
        <v>5</v>
      </c>
    </row>
    <row r="447" spans="1:17" x14ac:dyDescent="0.3">
      <c r="A447" t="s">
        <v>40</v>
      </c>
      <c r="B447" t="s">
        <v>283</v>
      </c>
      <c r="C447" t="s">
        <v>25</v>
      </c>
      <c r="D447" t="s">
        <v>855</v>
      </c>
      <c r="E447" t="s">
        <v>27</v>
      </c>
      <c r="F447" t="s">
        <v>65</v>
      </c>
      <c r="G447" s="1">
        <v>42086</v>
      </c>
      <c r="H447">
        <v>685871589</v>
      </c>
      <c r="I447" s="1">
        <v>42099</v>
      </c>
      <c r="J447" s="4">
        <v>3500</v>
      </c>
      <c r="K447" s="2">
        <v>154.06</v>
      </c>
      <c r="L447" s="2">
        <v>90.93</v>
      </c>
      <c r="M447" s="2">
        <v>539210</v>
      </c>
      <c r="N447" s="2">
        <v>318255</v>
      </c>
      <c r="O447" s="2">
        <v>220955</v>
      </c>
      <c r="P447">
        <v>2015</v>
      </c>
      <c r="Q447">
        <v>3</v>
      </c>
    </row>
    <row r="448" spans="1:17" x14ac:dyDescent="0.3">
      <c r="A448" t="s">
        <v>35</v>
      </c>
      <c r="B448" t="s">
        <v>54</v>
      </c>
      <c r="C448" t="s">
        <v>46</v>
      </c>
      <c r="D448" t="s">
        <v>55</v>
      </c>
      <c r="E448" t="s">
        <v>27</v>
      </c>
      <c r="F448" t="s">
        <v>22</v>
      </c>
      <c r="G448" s="1">
        <v>42367</v>
      </c>
      <c r="H448">
        <v>451010930</v>
      </c>
      <c r="I448" s="1">
        <v>42388</v>
      </c>
      <c r="J448" s="4">
        <v>3012</v>
      </c>
      <c r="K448" s="2">
        <v>109.28</v>
      </c>
      <c r="L448" s="2">
        <v>35.840000000000003</v>
      </c>
      <c r="M448" s="2">
        <v>329151.35999999999</v>
      </c>
      <c r="N448" s="2">
        <v>107950.08</v>
      </c>
      <c r="O448" s="2">
        <v>221201.28</v>
      </c>
      <c r="P448">
        <v>2015</v>
      </c>
      <c r="Q448">
        <v>12</v>
      </c>
    </row>
    <row r="449" spans="1:17" x14ac:dyDescent="0.3">
      <c r="A449" t="s">
        <v>40</v>
      </c>
      <c r="B449" t="s">
        <v>462</v>
      </c>
      <c r="C449" t="s">
        <v>56</v>
      </c>
      <c r="D449" t="s">
        <v>738</v>
      </c>
      <c r="E449" t="s">
        <v>21</v>
      </c>
      <c r="F449" t="s">
        <v>30</v>
      </c>
      <c r="G449" s="1">
        <v>40402</v>
      </c>
      <c r="H449">
        <v>283504188</v>
      </c>
      <c r="I449" s="1">
        <v>40423</v>
      </c>
      <c r="J449" s="4">
        <v>4044</v>
      </c>
      <c r="K449" s="2">
        <v>152.58000000000001</v>
      </c>
      <c r="L449" s="2">
        <v>97.44</v>
      </c>
      <c r="M449" s="2">
        <v>617033.52</v>
      </c>
      <c r="N449" s="2">
        <v>394047.36</v>
      </c>
      <c r="O449" s="2">
        <v>222986.16</v>
      </c>
      <c r="P449">
        <v>2010</v>
      </c>
      <c r="Q449">
        <v>8</v>
      </c>
    </row>
    <row r="450" spans="1:17" x14ac:dyDescent="0.3">
      <c r="A450" t="s">
        <v>23</v>
      </c>
      <c r="B450" t="s">
        <v>182</v>
      </c>
      <c r="C450" t="s">
        <v>82</v>
      </c>
      <c r="D450" t="s">
        <v>690</v>
      </c>
      <c r="E450" t="s">
        <v>21</v>
      </c>
      <c r="F450" t="s">
        <v>30</v>
      </c>
      <c r="G450" s="1">
        <v>40375</v>
      </c>
      <c r="H450">
        <v>551057326</v>
      </c>
      <c r="I450" s="1">
        <v>40412</v>
      </c>
      <c r="J450" s="4">
        <v>8963</v>
      </c>
      <c r="K450" s="2">
        <v>81.73</v>
      </c>
      <c r="L450" s="2">
        <v>56.67</v>
      </c>
      <c r="M450" s="2">
        <v>732545.99</v>
      </c>
      <c r="N450" s="2">
        <v>507933.21</v>
      </c>
      <c r="O450" s="2">
        <v>224612.78</v>
      </c>
      <c r="P450">
        <v>2010</v>
      </c>
      <c r="Q450">
        <v>7</v>
      </c>
    </row>
    <row r="451" spans="1:17" x14ac:dyDescent="0.3">
      <c r="A451" t="s">
        <v>40</v>
      </c>
      <c r="B451" t="s">
        <v>265</v>
      </c>
      <c r="C451" t="s">
        <v>82</v>
      </c>
      <c r="D451" t="s">
        <v>1025</v>
      </c>
      <c r="E451" t="s">
        <v>21</v>
      </c>
      <c r="F451" t="s">
        <v>39</v>
      </c>
      <c r="G451" s="1">
        <v>42768</v>
      </c>
      <c r="H451">
        <v>276694810</v>
      </c>
      <c r="I451" s="1">
        <v>42782</v>
      </c>
      <c r="J451" s="4">
        <v>8998</v>
      </c>
      <c r="K451" s="2">
        <v>81.73</v>
      </c>
      <c r="L451" s="2">
        <v>56.67</v>
      </c>
      <c r="M451" s="2">
        <v>735406.54</v>
      </c>
      <c r="N451" s="2">
        <v>509916.66</v>
      </c>
      <c r="O451" s="2">
        <v>225489.88</v>
      </c>
      <c r="P451">
        <v>2017</v>
      </c>
      <c r="Q451">
        <v>2</v>
      </c>
    </row>
    <row r="452" spans="1:17" x14ac:dyDescent="0.3">
      <c r="A452" t="s">
        <v>35</v>
      </c>
      <c r="B452" t="s">
        <v>99</v>
      </c>
      <c r="C452" t="s">
        <v>91</v>
      </c>
      <c r="D452" t="s">
        <v>889</v>
      </c>
      <c r="E452" t="s">
        <v>21</v>
      </c>
      <c r="F452" t="s">
        <v>39</v>
      </c>
      <c r="G452" s="1">
        <v>42025</v>
      </c>
      <c r="H452">
        <v>960269725</v>
      </c>
      <c r="I452" s="1">
        <v>42057</v>
      </c>
      <c r="J452" s="4">
        <v>4006</v>
      </c>
      <c r="K452" s="2">
        <v>421.89</v>
      </c>
      <c r="L452" s="2">
        <v>364.69</v>
      </c>
      <c r="M452" s="2">
        <v>1690091.34</v>
      </c>
      <c r="N452" s="2">
        <v>1460948.14</v>
      </c>
      <c r="O452" s="2">
        <v>229143.2</v>
      </c>
      <c r="P452">
        <v>2015</v>
      </c>
      <c r="Q452">
        <v>1</v>
      </c>
    </row>
    <row r="453" spans="1:17" x14ac:dyDescent="0.3">
      <c r="A453" t="s">
        <v>31</v>
      </c>
      <c r="B453" t="s">
        <v>63</v>
      </c>
      <c r="C453" t="s">
        <v>82</v>
      </c>
      <c r="D453" t="s">
        <v>1162</v>
      </c>
      <c r="E453" t="s">
        <v>27</v>
      </c>
      <c r="F453" t="s">
        <v>22</v>
      </c>
      <c r="G453" s="1">
        <v>41556</v>
      </c>
      <c r="H453">
        <v>849312102</v>
      </c>
      <c r="I453" s="1">
        <v>41601</v>
      </c>
      <c r="J453" s="4">
        <v>9180</v>
      </c>
      <c r="K453" s="2">
        <v>81.73</v>
      </c>
      <c r="L453" s="2">
        <v>56.67</v>
      </c>
      <c r="M453" s="2">
        <v>750281.4</v>
      </c>
      <c r="N453" s="2">
        <v>520230.6</v>
      </c>
      <c r="O453" s="2">
        <v>230050.8</v>
      </c>
      <c r="P453">
        <v>2013</v>
      </c>
      <c r="Q453">
        <v>10</v>
      </c>
    </row>
    <row r="454" spans="1:17" x14ac:dyDescent="0.3">
      <c r="A454" t="s">
        <v>17</v>
      </c>
      <c r="B454" t="s">
        <v>174</v>
      </c>
      <c r="C454" t="s">
        <v>91</v>
      </c>
      <c r="D454" t="s">
        <v>1176</v>
      </c>
      <c r="E454" t="s">
        <v>27</v>
      </c>
      <c r="F454" t="s">
        <v>39</v>
      </c>
      <c r="G454" s="1">
        <v>41995</v>
      </c>
      <c r="H454">
        <v>480177485</v>
      </c>
      <c r="I454" s="1">
        <v>42042</v>
      </c>
      <c r="J454" s="4">
        <v>4043</v>
      </c>
      <c r="K454" s="2">
        <v>421.89</v>
      </c>
      <c r="L454" s="2">
        <v>364.69</v>
      </c>
      <c r="M454" s="2">
        <v>1705701.27</v>
      </c>
      <c r="N454" s="2">
        <v>1474441.67</v>
      </c>
      <c r="O454" s="2">
        <v>231259.6</v>
      </c>
      <c r="P454">
        <v>2014</v>
      </c>
      <c r="Q454">
        <v>12</v>
      </c>
    </row>
    <row r="455" spans="1:17" x14ac:dyDescent="0.3">
      <c r="A455" t="s">
        <v>31</v>
      </c>
      <c r="B455" t="s">
        <v>653</v>
      </c>
      <c r="C455" t="s">
        <v>82</v>
      </c>
      <c r="D455" t="s">
        <v>1150</v>
      </c>
      <c r="E455" t="s">
        <v>27</v>
      </c>
      <c r="F455" t="s">
        <v>39</v>
      </c>
      <c r="G455" s="1">
        <v>40796</v>
      </c>
      <c r="H455">
        <v>777840888</v>
      </c>
      <c r="I455" s="1">
        <v>40839</v>
      </c>
      <c r="J455" s="4">
        <v>9259</v>
      </c>
      <c r="K455" s="2">
        <v>81.73</v>
      </c>
      <c r="L455" s="2">
        <v>56.67</v>
      </c>
      <c r="M455" s="2">
        <v>756738.07</v>
      </c>
      <c r="N455" s="2">
        <v>524707.53</v>
      </c>
      <c r="O455" s="2">
        <v>232030.54</v>
      </c>
      <c r="P455">
        <v>2011</v>
      </c>
      <c r="Q455">
        <v>9</v>
      </c>
    </row>
    <row r="456" spans="1:17" x14ac:dyDescent="0.3">
      <c r="A456" t="s">
        <v>35</v>
      </c>
      <c r="B456" t="s">
        <v>276</v>
      </c>
      <c r="C456" t="s">
        <v>91</v>
      </c>
      <c r="D456" t="s">
        <v>529</v>
      </c>
      <c r="E456" t="s">
        <v>21</v>
      </c>
      <c r="F456" t="s">
        <v>22</v>
      </c>
      <c r="G456" s="1">
        <v>42673</v>
      </c>
      <c r="H456">
        <v>855445134</v>
      </c>
      <c r="I456" s="1">
        <v>42710</v>
      </c>
      <c r="J456" s="4">
        <v>4080</v>
      </c>
      <c r="K456" s="2">
        <v>421.89</v>
      </c>
      <c r="L456" s="2">
        <v>364.69</v>
      </c>
      <c r="M456" s="2">
        <v>1721311.2</v>
      </c>
      <c r="N456" s="2">
        <v>1487935.2</v>
      </c>
      <c r="O456" s="2">
        <v>233376</v>
      </c>
      <c r="P456">
        <v>2016</v>
      </c>
      <c r="Q456">
        <v>10</v>
      </c>
    </row>
    <row r="457" spans="1:17" x14ac:dyDescent="0.3">
      <c r="A457" t="s">
        <v>40</v>
      </c>
      <c r="B457" t="s">
        <v>109</v>
      </c>
      <c r="C457" t="s">
        <v>56</v>
      </c>
      <c r="D457" t="s">
        <v>250</v>
      </c>
      <c r="E457" t="s">
        <v>27</v>
      </c>
      <c r="F457" t="s">
        <v>22</v>
      </c>
      <c r="G457" s="1">
        <v>40645</v>
      </c>
      <c r="H457">
        <v>742443025</v>
      </c>
      <c r="I457" s="1">
        <v>40648</v>
      </c>
      <c r="J457" s="4">
        <v>4245</v>
      </c>
      <c r="K457" s="2">
        <v>152.58000000000001</v>
      </c>
      <c r="L457" s="2">
        <v>97.44</v>
      </c>
      <c r="M457" s="2">
        <v>647702.1</v>
      </c>
      <c r="N457" s="2">
        <v>413632.8</v>
      </c>
      <c r="O457" s="2">
        <v>234069.3</v>
      </c>
      <c r="P457">
        <v>2011</v>
      </c>
      <c r="Q457">
        <v>4</v>
      </c>
    </row>
    <row r="458" spans="1:17" x14ac:dyDescent="0.3">
      <c r="A458" t="s">
        <v>35</v>
      </c>
      <c r="B458" t="s">
        <v>464</v>
      </c>
      <c r="C458" t="s">
        <v>28</v>
      </c>
      <c r="D458" t="s">
        <v>929</v>
      </c>
      <c r="E458" t="s">
        <v>21</v>
      </c>
      <c r="F458" t="s">
        <v>39</v>
      </c>
      <c r="G458" s="1">
        <v>41046</v>
      </c>
      <c r="H458">
        <v>958912742</v>
      </c>
      <c r="I458" s="1">
        <v>41088</v>
      </c>
      <c r="J458" s="4">
        <v>2444</v>
      </c>
      <c r="K458" s="2">
        <v>255.28</v>
      </c>
      <c r="L458" s="2">
        <v>159.41999999999999</v>
      </c>
      <c r="M458" s="2">
        <v>623904.31999999995</v>
      </c>
      <c r="N458" s="2">
        <v>389622.48</v>
      </c>
      <c r="O458" s="2">
        <v>234281.84</v>
      </c>
      <c r="P458">
        <v>2012</v>
      </c>
      <c r="Q458">
        <v>5</v>
      </c>
    </row>
    <row r="459" spans="1:17" x14ac:dyDescent="0.3">
      <c r="A459" t="s">
        <v>35</v>
      </c>
      <c r="B459" t="s">
        <v>105</v>
      </c>
      <c r="C459" t="s">
        <v>82</v>
      </c>
      <c r="D459" t="s">
        <v>326</v>
      </c>
      <c r="E459" t="s">
        <v>27</v>
      </c>
      <c r="F459" t="s">
        <v>39</v>
      </c>
      <c r="G459" s="1">
        <v>42922</v>
      </c>
      <c r="H459">
        <v>377938973</v>
      </c>
      <c r="I459" s="1">
        <v>42927</v>
      </c>
      <c r="J459" s="4">
        <v>9396</v>
      </c>
      <c r="K459" s="2">
        <v>81.73</v>
      </c>
      <c r="L459" s="2">
        <v>56.67</v>
      </c>
      <c r="M459" s="2">
        <v>767935.08</v>
      </c>
      <c r="N459" s="2">
        <v>532471.31999999995</v>
      </c>
      <c r="O459" s="2">
        <v>235463.76</v>
      </c>
      <c r="P459">
        <v>2017</v>
      </c>
      <c r="Q459">
        <v>7</v>
      </c>
    </row>
    <row r="460" spans="1:17" x14ac:dyDescent="0.3">
      <c r="A460" t="s">
        <v>35</v>
      </c>
      <c r="B460" t="s">
        <v>43</v>
      </c>
      <c r="C460" t="s">
        <v>56</v>
      </c>
      <c r="D460" t="s">
        <v>186</v>
      </c>
      <c r="E460" t="s">
        <v>21</v>
      </c>
      <c r="F460" t="s">
        <v>65</v>
      </c>
      <c r="G460" s="1">
        <v>40203</v>
      </c>
      <c r="H460">
        <v>546986377</v>
      </c>
      <c r="I460" s="1">
        <v>40219</v>
      </c>
      <c r="J460" s="4">
        <v>4279</v>
      </c>
      <c r="K460" s="2">
        <v>152.58000000000001</v>
      </c>
      <c r="L460" s="2">
        <v>97.44</v>
      </c>
      <c r="M460" s="2">
        <v>652889.81999999995</v>
      </c>
      <c r="N460" s="2">
        <v>416945.76</v>
      </c>
      <c r="O460" s="2">
        <v>235944.06</v>
      </c>
      <c r="P460">
        <v>2010</v>
      </c>
      <c r="Q460">
        <v>1</v>
      </c>
    </row>
    <row r="461" spans="1:17" x14ac:dyDescent="0.3">
      <c r="A461" t="s">
        <v>48</v>
      </c>
      <c r="B461" t="s">
        <v>364</v>
      </c>
      <c r="C461" t="s">
        <v>46</v>
      </c>
      <c r="D461" t="s">
        <v>1106</v>
      </c>
      <c r="E461" t="s">
        <v>21</v>
      </c>
      <c r="F461" t="s">
        <v>30</v>
      </c>
      <c r="G461" s="1">
        <v>41495</v>
      </c>
      <c r="H461">
        <v>336116683</v>
      </c>
      <c r="I461" s="1">
        <v>41521</v>
      </c>
      <c r="J461" s="4">
        <v>3251</v>
      </c>
      <c r="K461" s="2">
        <v>109.28</v>
      </c>
      <c r="L461" s="2">
        <v>35.840000000000003</v>
      </c>
      <c r="M461" s="2">
        <v>355269.28</v>
      </c>
      <c r="N461" s="2">
        <v>116515.84</v>
      </c>
      <c r="O461" s="2">
        <v>238753.44</v>
      </c>
      <c r="P461">
        <v>2013</v>
      </c>
      <c r="Q461">
        <v>8</v>
      </c>
    </row>
    <row r="462" spans="1:17" x14ac:dyDescent="0.3">
      <c r="A462" t="s">
        <v>31</v>
      </c>
      <c r="B462" t="s">
        <v>63</v>
      </c>
      <c r="C462" t="s">
        <v>25</v>
      </c>
      <c r="D462" t="s">
        <v>436</v>
      </c>
      <c r="E462" t="s">
        <v>27</v>
      </c>
      <c r="F462" t="s">
        <v>39</v>
      </c>
      <c r="G462" s="1">
        <v>42060</v>
      </c>
      <c r="H462">
        <v>720307290</v>
      </c>
      <c r="I462" s="1">
        <v>42091</v>
      </c>
      <c r="J462" s="4">
        <v>3789</v>
      </c>
      <c r="K462" s="2">
        <v>154.06</v>
      </c>
      <c r="L462" s="2">
        <v>90.93</v>
      </c>
      <c r="M462" s="2">
        <v>583733.34</v>
      </c>
      <c r="N462" s="2">
        <v>344533.77</v>
      </c>
      <c r="O462" s="2">
        <v>239199.57</v>
      </c>
      <c r="P462">
        <v>2015</v>
      </c>
      <c r="Q462">
        <v>2</v>
      </c>
    </row>
    <row r="463" spans="1:17" x14ac:dyDescent="0.3">
      <c r="A463" t="s">
        <v>31</v>
      </c>
      <c r="B463" t="s">
        <v>834</v>
      </c>
      <c r="C463" t="s">
        <v>56</v>
      </c>
      <c r="D463" t="s">
        <v>944</v>
      </c>
      <c r="E463" t="s">
        <v>21</v>
      </c>
      <c r="F463" t="s">
        <v>65</v>
      </c>
      <c r="G463" s="1">
        <v>41591</v>
      </c>
      <c r="H463">
        <v>860886800</v>
      </c>
      <c r="I463" s="1">
        <v>41601</v>
      </c>
      <c r="J463" s="4">
        <v>4390</v>
      </c>
      <c r="K463" s="2">
        <v>152.58000000000001</v>
      </c>
      <c r="L463" s="2">
        <v>97.44</v>
      </c>
      <c r="M463" s="2">
        <v>669826.19999999995</v>
      </c>
      <c r="N463" s="2">
        <v>427761.6</v>
      </c>
      <c r="O463" s="2">
        <v>242064.6</v>
      </c>
      <c r="P463">
        <v>2013</v>
      </c>
      <c r="Q463">
        <v>11</v>
      </c>
    </row>
    <row r="464" spans="1:17" x14ac:dyDescent="0.3">
      <c r="A464" t="s">
        <v>31</v>
      </c>
      <c r="B464" t="s">
        <v>139</v>
      </c>
      <c r="C464" t="s">
        <v>28</v>
      </c>
      <c r="D464" t="s">
        <v>859</v>
      </c>
      <c r="E464" t="s">
        <v>21</v>
      </c>
      <c r="F464" t="s">
        <v>65</v>
      </c>
      <c r="G464" s="1">
        <v>40496</v>
      </c>
      <c r="H464">
        <v>783596694</v>
      </c>
      <c r="I464" s="1">
        <v>40536</v>
      </c>
      <c r="J464" s="4">
        <v>2530</v>
      </c>
      <c r="K464" s="2">
        <v>255.28</v>
      </c>
      <c r="L464" s="2">
        <v>159.41999999999999</v>
      </c>
      <c r="M464" s="2">
        <v>645858.4</v>
      </c>
      <c r="N464" s="2">
        <v>403332.6</v>
      </c>
      <c r="O464" s="2">
        <v>242525.8</v>
      </c>
      <c r="P464">
        <v>2010</v>
      </c>
      <c r="Q464">
        <v>11</v>
      </c>
    </row>
    <row r="465" spans="1:17" x14ac:dyDescent="0.3">
      <c r="A465" t="s">
        <v>17</v>
      </c>
      <c r="B465" t="s">
        <v>81</v>
      </c>
      <c r="C465" t="s">
        <v>82</v>
      </c>
      <c r="D465" t="s">
        <v>83</v>
      </c>
      <c r="E465" t="s">
        <v>27</v>
      </c>
      <c r="F465" t="s">
        <v>39</v>
      </c>
      <c r="G465" s="1">
        <v>40594</v>
      </c>
      <c r="H465">
        <v>127468717</v>
      </c>
      <c r="I465" s="1">
        <v>40611</v>
      </c>
      <c r="J465" s="4">
        <v>9681</v>
      </c>
      <c r="K465" s="2">
        <v>81.73</v>
      </c>
      <c r="L465" s="2">
        <v>56.67</v>
      </c>
      <c r="M465" s="2">
        <v>791228.13</v>
      </c>
      <c r="N465" s="2">
        <v>548622.27</v>
      </c>
      <c r="O465" s="2">
        <v>242605.86</v>
      </c>
      <c r="P465">
        <v>2011</v>
      </c>
      <c r="Q465">
        <v>2</v>
      </c>
    </row>
    <row r="466" spans="1:17" x14ac:dyDescent="0.3">
      <c r="A466" t="s">
        <v>51</v>
      </c>
      <c r="B466" t="s">
        <v>520</v>
      </c>
      <c r="C466" t="s">
        <v>59</v>
      </c>
      <c r="D466" t="s">
        <v>1126</v>
      </c>
      <c r="E466" t="s">
        <v>21</v>
      </c>
      <c r="F466" t="s">
        <v>39</v>
      </c>
      <c r="G466" s="1">
        <v>40611</v>
      </c>
      <c r="H466">
        <v>905381858</v>
      </c>
      <c r="I466" s="1">
        <v>40641</v>
      </c>
      <c r="J466" s="4">
        <v>1466</v>
      </c>
      <c r="K466" s="2">
        <v>668.27</v>
      </c>
      <c r="L466" s="2">
        <v>502.54</v>
      </c>
      <c r="M466" s="2">
        <v>979683.82</v>
      </c>
      <c r="N466" s="2">
        <v>736723.64</v>
      </c>
      <c r="O466" s="2">
        <v>242960.18</v>
      </c>
      <c r="P466">
        <v>2011</v>
      </c>
      <c r="Q466">
        <v>3</v>
      </c>
    </row>
    <row r="467" spans="1:17" x14ac:dyDescent="0.3">
      <c r="A467" t="s">
        <v>35</v>
      </c>
      <c r="B467" t="s">
        <v>118</v>
      </c>
      <c r="C467" t="s">
        <v>56</v>
      </c>
      <c r="D467" t="s">
        <v>119</v>
      </c>
      <c r="E467" t="s">
        <v>21</v>
      </c>
      <c r="F467" t="s">
        <v>65</v>
      </c>
      <c r="G467" s="1">
        <v>42689</v>
      </c>
      <c r="H467">
        <v>596628272</v>
      </c>
      <c r="I467" s="1">
        <v>42734</v>
      </c>
      <c r="J467" s="4">
        <v>4419</v>
      </c>
      <c r="K467" s="2">
        <v>152.58000000000001</v>
      </c>
      <c r="L467" s="2">
        <v>97.44</v>
      </c>
      <c r="M467" s="2">
        <v>674251.02</v>
      </c>
      <c r="N467" s="2">
        <v>430587.36</v>
      </c>
      <c r="O467" s="2">
        <v>243663.66</v>
      </c>
      <c r="P467">
        <v>2016</v>
      </c>
      <c r="Q467">
        <v>11</v>
      </c>
    </row>
    <row r="468" spans="1:17" x14ac:dyDescent="0.3">
      <c r="A468" t="s">
        <v>31</v>
      </c>
      <c r="B468" t="s">
        <v>84</v>
      </c>
      <c r="C468" t="s">
        <v>91</v>
      </c>
      <c r="D468" t="s">
        <v>278</v>
      </c>
      <c r="E468" t="s">
        <v>21</v>
      </c>
      <c r="F468" t="s">
        <v>22</v>
      </c>
      <c r="G468" s="1">
        <v>42007</v>
      </c>
      <c r="H468">
        <v>573378455</v>
      </c>
      <c r="I468" s="1">
        <v>42021</v>
      </c>
      <c r="J468" s="4">
        <v>4281</v>
      </c>
      <c r="K468" s="2">
        <v>421.89</v>
      </c>
      <c r="L468" s="2">
        <v>364.69</v>
      </c>
      <c r="M468" s="2">
        <v>1806111.09</v>
      </c>
      <c r="N468" s="2">
        <v>1561237.89</v>
      </c>
      <c r="O468" s="2">
        <v>244873.2</v>
      </c>
      <c r="P468">
        <v>2015</v>
      </c>
      <c r="Q468">
        <v>1</v>
      </c>
    </row>
    <row r="469" spans="1:17" x14ac:dyDescent="0.3">
      <c r="A469" t="s">
        <v>51</v>
      </c>
      <c r="B469" t="s">
        <v>338</v>
      </c>
      <c r="C469" t="s">
        <v>82</v>
      </c>
      <c r="D469" t="s">
        <v>904</v>
      </c>
      <c r="E469" t="s">
        <v>21</v>
      </c>
      <c r="F469" t="s">
        <v>22</v>
      </c>
      <c r="G469" s="1">
        <v>42072</v>
      </c>
      <c r="H469">
        <v>532846200</v>
      </c>
      <c r="I469" s="1">
        <v>42114</v>
      </c>
      <c r="J469" s="4">
        <v>9886</v>
      </c>
      <c r="K469" s="2">
        <v>81.73</v>
      </c>
      <c r="L469" s="2">
        <v>56.67</v>
      </c>
      <c r="M469" s="2">
        <v>807982.78</v>
      </c>
      <c r="N469" s="2">
        <v>560239.62</v>
      </c>
      <c r="O469" s="2">
        <v>247743.16</v>
      </c>
      <c r="P469">
        <v>2015</v>
      </c>
      <c r="Q469">
        <v>3</v>
      </c>
    </row>
    <row r="470" spans="1:17" x14ac:dyDescent="0.3">
      <c r="A470" t="s">
        <v>17</v>
      </c>
      <c r="B470" t="s">
        <v>232</v>
      </c>
      <c r="C470" t="s">
        <v>46</v>
      </c>
      <c r="D470" t="s">
        <v>233</v>
      </c>
      <c r="E470" t="s">
        <v>21</v>
      </c>
      <c r="F470" t="s">
        <v>22</v>
      </c>
      <c r="G470" s="1">
        <v>40862</v>
      </c>
      <c r="H470">
        <v>414887797</v>
      </c>
      <c r="I470" s="1">
        <v>40864</v>
      </c>
      <c r="J470" s="4">
        <v>3374</v>
      </c>
      <c r="K470" s="2">
        <v>109.28</v>
      </c>
      <c r="L470" s="2">
        <v>35.840000000000003</v>
      </c>
      <c r="M470" s="2">
        <v>368710.72</v>
      </c>
      <c r="N470" s="2">
        <v>120924.16</v>
      </c>
      <c r="O470" s="2">
        <v>247786.56</v>
      </c>
      <c r="P470">
        <v>2011</v>
      </c>
      <c r="Q470">
        <v>11</v>
      </c>
    </row>
    <row r="471" spans="1:17" x14ac:dyDescent="0.3">
      <c r="A471" t="s">
        <v>48</v>
      </c>
      <c r="B471" t="s">
        <v>86</v>
      </c>
      <c r="C471" t="s">
        <v>91</v>
      </c>
      <c r="D471" t="s">
        <v>577</v>
      </c>
      <c r="E471" t="s">
        <v>27</v>
      </c>
      <c r="F471" t="s">
        <v>65</v>
      </c>
      <c r="G471" s="1">
        <v>41041</v>
      </c>
      <c r="H471">
        <v>918334138</v>
      </c>
      <c r="I471" s="1">
        <v>41072</v>
      </c>
      <c r="J471" s="4">
        <v>4334</v>
      </c>
      <c r="K471" s="2">
        <v>421.89</v>
      </c>
      <c r="L471" s="2">
        <v>364.69</v>
      </c>
      <c r="M471" s="2">
        <v>1828471.26</v>
      </c>
      <c r="N471" s="2">
        <v>1580566.46</v>
      </c>
      <c r="O471" s="2">
        <v>247904.8</v>
      </c>
      <c r="P471">
        <v>2012</v>
      </c>
      <c r="Q471">
        <v>5</v>
      </c>
    </row>
    <row r="472" spans="1:17" x14ac:dyDescent="0.3">
      <c r="A472" t="s">
        <v>48</v>
      </c>
      <c r="B472" t="s">
        <v>629</v>
      </c>
      <c r="C472" t="s">
        <v>68</v>
      </c>
      <c r="D472" t="s">
        <v>678</v>
      </c>
      <c r="E472" t="s">
        <v>27</v>
      </c>
      <c r="F472" t="s">
        <v>22</v>
      </c>
      <c r="G472" s="1">
        <v>42913</v>
      </c>
      <c r="H472">
        <v>408834159</v>
      </c>
      <c r="I472" s="1">
        <v>42934</v>
      </c>
      <c r="J472" s="4">
        <v>1968</v>
      </c>
      <c r="K472" s="2">
        <v>651.21</v>
      </c>
      <c r="L472" s="2">
        <v>524.96</v>
      </c>
      <c r="M472" s="2">
        <v>1281581.28</v>
      </c>
      <c r="N472" s="2">
        <v>1033121.28</v>
      </c>
      <c r="O472" s="2">
        <v>248460</v>
      </c>
      <c r="P472">
        <v>2017</v>
      </c>
      <c r="Q472">
        <v>6</v>
      </c>
    </row>
    <row r="473" spans="1:17" x14ac:dyDescent="0.3">
      <c r="A473" t="s">
        <v>35</v>
      </c>
      <c r="B473" t="s">
        <v>184</v>
      </c>
      <c r="C473" t="s">
        <v>56</v>
      </c>
      <c r="D473" t="s">
        <v>1115</v>
      </c>
      <c r="E473" t="s">
        <v>21</v>
      </c>
      <c r="F473" t="s">
        <v>22</v>
      </c>
      <c r="G473" s="1">
        <v>41833</v>
      </c>
      <c r="H473">
        <v>370116364</v>
      </c>
      <c r="I473" s="1">
        <v>41868</v>
      </c>
      <c r="J473" s="4">
        <v>4512</v>
      </c>
      <c r="K473" s="2">
        <v>152.58000000000001</v>
      </c>
      <c r="L473" s="2">
        <v>97.44</v>
      </c>
      <c r="M473" s="2">
        <v>688440.96</v>
      </c>
      <c r="N473" s="2">
        <v>439649.28000000003</v>
      </c>
      <c r="O473" s="2">
        <v>248791.67999999999</v>
      </c>
      <c r="P473">
        <v>2014</v>
      </c>
      <c r="Q473">
        <v>7</v>
      </c>
    </row>
    <row r="474" spans="1:17" x14ac:dyDescent="0.3">
      <c r="A474" t="s">
        <v>40</v>
      </c>
      <c r="B474" t="s">
        <v>359</v>
      </c>
      <c r="C474" t="s">
        <v>91</v>
      </c>
      <c r="D474" t="s">
        <v>719</v>
      </c>
      <c r="E474" t="s">
        <v>21</v>
      </c>
      <c r="F474" t="s">
        <v>22</v>
      </c>
      <c r="G474" s="1">
        <v>40633</v>
      </c>
      <c r="H474">
        <v>834460818</v>
      </c>
      <c r="I474" s="1">
        <v>40633</v>
      </c>
      <c r="J474" s="4">
        <v>4355</v>
      </c>
      <c r="K474" s="2">
        <v>421.89</v>
      </c>
      <c r="L474" s="2">
        <v>364.69</v>
      </c>
      <c r="M474" s="2">
        <v>1837330.95</v>
      </c>
      <c r="N474" s="2">
        <v>1588224.95</v>
      </c>
      <c r="O474" s="2">
        <v>249106</v>
      </c>
      <c r="P474">
        <v>2011</v>
      </c>
      <c r="Q474">
        <v>3</v>
      </c>
    </row>
    <row r="475" spans="1:17" x14ac:dyDescent="0.3">
      <c r="A475" t="s">
        <v>31</v>
      </c>
      <c r="B475" t="s">
        <v>141</v>
      </c>
      <c r="C475" t="s">
        <v>82</v>
      </c>
      <c r="D475" t="s">
        <v>275</v>
      </c>
      <c r="E475" t="s">
        <v>21</v>
      </c>
      <c r="F475" t="s">
        <v>39</v>
      </c>
      <c r="G475" s="1">
        <v>41317</v>
      </c>
      <c r="H475">
        <v>707520663</v>
      </c>
      <c r="I475" s="1">
        <v>41348</v>
      </c>
      <c r="J475" s="4">
        <v>9942</v>
      </c>
      <c r="K475" s="2">
        <v>81.73</v>
      </c>
      <c r="L475" s="2">
        <v>56.67</v>
      </c>
      <c r="M475" s="2">
        <v>812559.66</v>
      </c>
      <c r="N475" s="2">
        <v>563413.14</v>
      </c>
      <c r="O475" s="2">
        <v>249146.52</v>
      </c>
      <c r="P475">
        <v>2013</v>
      </c>
      <c r="Q475">
        <v>2</v>
      </c>
    </row>
    <row r="476" spans="1:17" x14ac:dyDescent="0.3">
      <c r="A476" t="s">
        <v>40</v>
      </c>
      <c r="B476" t="s">
        <v>359</v>
      </c>
      <c r="C476" t="s">
        <v>82</v>
      </c>
      <c r="D476" t="s">
        <v>851</v>
      </c>
      <c r="E476" t="s">
        <v>27</v>
      </c>
      <c r="F476" t="s">
        <v>22</v>
      </c>
      <c r="G476" s="1">
        <v>42876</v>
      </c>
      <c r="H476">
        <v>692956054</v>
      </c>
      <c r="I476" s="1">
        <v>42909</v>
      </c>
      <c r="J476" s="4">
        <v>9950</v>
      </c>
      <c r="K476" s="2">
        <v>81.73</v>
      </c>
      <c r="L476" s="2">
        <v>56.67</v>
      </c>
      <c r="M476" s="2">
        <v>813213.5</v>
      </c>
      <c r="N476" s="2">
        <v>563866.5</v>
      </c>
      <c r="O476" s="2">
        <v>249347</v>
      </c>
      <c r="P476">
        <v>2017</v>
      </c>
      <c r="Q476">
        <v>5</v>
      </c>
    </row>
    <row r="477" spans="1:17" x14ac:dyDescent="0.3">
      <c r="A477" t="s">
        <v>40</v>
      </c>
      <c r="B477" t="s">
        <v>58</v>
      </c>
      <c r="C477" t="s">
        <v>59</v>
      </c>
      <c r="D477" t="s">
        <v>60</v>
      </c>
      <c r="E477" t="s">
        <v>27</v>
      </c>
      <c r="F477" t="s">
        <v>30</v>
      </c>
      <c r="G477" s="1">
        <v>42691</v>
      </c>
      <c r="H477">
        <v>702186715</v>
      </c>
      <c r="I477" s="1">
        <v>42726</v>
      </c>
      <c r="J477" s="4">
        <v>1508</v>
      </c>
      <c r="K477" s="2">
        <v>668.27</v>
      </c>
      <c r="L477" s="2">
        <v>502.54</v>
      </c>
      <c r="M477" s="2">
        <v>1007751.16</v>
      </c>
      <c r="N477" s="2">
        <v>757830.32</v>
      </c>
      <c r="O477" s="2">
        <v>249920.84</v>
      </c>
      <c r="P477">
        <v>2016</v>
      </c>
      <c r="Q477">
        <v>11</v>
      </c>
    </row>
    <row r="478" spans="1:17" x14ac:dyDescent="0.3">
      <c r="A478" t="s">
        <v>35</v>
      </c>
      <c r="B478" t="s">
        <v>153</v>
      </c>
      <c r="C478" t="s">
        <v>68</v>
      </c>
      <c r="D478" t="s">
        <v>781</v>
      </c>
      <c r="E478" t="s">
        <v>27</v>
      </c>
      <c r="F478" t="s">
        <v>30</v>
      </c>
      <c r="G478" s="1">
        <v>41279</v>
      </c>
      <c r="H478">
        <v>256158959</v>
      </c>
      <c r="I478" s="1">
        <v>41292</v>
      </c>
      <c r="J478" s="4">
        <v>1983</v>
      </c>
      <c r="K478" s="2">
        <v>651.21</v>
      </c>
      <c r="L478" s="2">
        <v>524.96</v>
      </c>
      <c r="M478" s="2">
        <v>1291349.43</v>
      </c>
      <c r="N478" s="2">
        <v>1040995.68</v>
      </c>
      <c r="O478" s="2">
        <v>250353.75</v>
      </c>
      <c r="P478">
        <v>2013</v>
      </c>
      <c r="Q478">
        <v>1</v>
      </c>
    </row>
    <row r="479" spans="1:17" x14ac:dyDescent="0.3">
      <c r="A479" t="s">
        <v>35</v>
      </c>
      <c r="B479" t="s">
        <v>43</v>
      </c>
      <c r="C479" t="s">
        <v>33</v>
      </c>
      <c r="D479" t="s">
        <v>44</v>
      </c>
      <c r="E479" t="s">
        <v>27</v>
      </c>
      <c r="F479" t="s">
        <v>39</v>
      </c>
      <c r="G479" s="1">
        <v>42067</v>
      </c>
      <c r="H479">
        <v>679414975</v>
      </c>
      <c r="I479" s="1">
        <v>42111</v>
      </c>
      <c r="J479" s="4">
        <v>2844</v>
      </c>
      <c r="K479" s="2">
        <v>205.7</v>
      </c>
      <c r="L479" s="2">
        <v>117.11</v>
      </c>
      <c r="M479" s="2">
        <v>585010.80000000005</v>
      </c>
      <c r="N479" s="2">
        <v>333060.84000000003</v>
      </c>
      <c r="O479" s="2">
        <v>251949.96</v>
      </c>
      <c r="P479">
        <v>2015</v>
      </c>
      <c r="Q479">
        <v>3</v>
      </c>
    </row>
    <row r="480" spans="1:17" x14ac:dyDescent="0.3">
      <c r="A480" t="s">
        <v>17</v>
      </c>
      <c r="B480" t="s">
        <v>208</v>
      </c>
      <c r="C480" t="s">
        <v>46</v>
      </c>
      <c r="D480" t="s">
        <v>1028</v>
      </c>
      <c r="E480" t="s">
        <v>27</v>
      </c>
      <c r="F480" t="s">
        <v>30</v>
      </c>
      <c r="G480" s="1">
        <v>42709</v>
      </c>
      <c r="H480">
        <v>446991050</v>
      </c>
      <c r="I480" s="1">
        <v>42751</v>
      </c>
      <c r="J480" s="4">
        <v>3440</v>
      </c>
      <c r="K480" s="2">
        <v>109.28</v>
      </c>
      <c r="L480" s="2">
        <v>35.840000000000003</v>
      </c>
      <c r="M480" s="2">
        <v>375923.20000000001</v>
      </c>
      <c r="N480" s="2">
        <v>123289.60000000001</v>
      </c>
      <c r="O480" s="2">
        <v>252633.60000000001</v>
      </c>
      <c r="P480">
        <v>2016</v>
      </c>
      <c r="Q480">
        <v>12</v>
      </c>
    </row>
    <row r="481" spans="1:17" x14ac:dyDescent="0.3">
      <c r="A481" t="s">
        <v>35</v>
      </c>
      <c r="B481" t="s">
        <v>341</v>
      </c>
      <c r="C481" t="s">
        <v>59</v>
      </c>
      <c r="D481" t="s">
        <v>449</v>
      </c>
      <c r="E481" t="s">
        <v>27</v>
      </c>
      <c r="F481" t="s">
        <v>22</v>
      </c>
      <c r="G481" s="1">
        <v>40602</v>
      </c>
      <c r="H481">
        <v>778490626</v>
      </c>
      <c r="I481" s="1">
        <v>40626</v>
      </c>
      <c r="J481" s="4">
        <v>1531</v>
      </c>
      <c r="K481" s="2">
        <v>668.27</v>
      </c>
      <c r="L481" s="2">
        <v>502.54</v>
      </c>
      <c r="M481" s="2">
        <v>1023121.37</v>
      </c>
      <c r="N481" s="2">
        <v>769388.74</v>
      </c>
      <c r="O481" s="2">
        <v>253732.63</v>
      </c>
      <c r="P481">
        <v>2011</v>
      </c>
      <c r="Q481">
        <v>2</v>
      </c>
    </row>
    <row r="482" spans="1:17" x14ac:dyDescent="0.3">
      <c r="A482" t="s">
        <v>40</v>
      </c>
      <c r="B482" t="s">
        <v>41</v>
      </c>
      <c r="C482" t="s">
        <v>56</v>
      </c>
      <c r="D482" t="s">
        <v>647</v>
      </c>
      <c r="E482" t="s">
        <v>21</v>
      </c>
      <c r="F482" t="s">
        <v>39</v>
      </c>
      <c r="G482" s="1">
        <v>41573</v>
      </c>
      <c r="H482">
        <v>540431916</v>
      </c>
      <c r="I482" s="1">
        <v>41593</v>
      </c>
      <c r="J482" s="4">
        <v>4668</v>
      </c>
      <c r="K482" s="2">
        <v>152.58000000000001</v>
      </c>
      <c r="L482" s="2">
        <v>97.44</v>
      </c>
      <c r="M482" s="2">
        <v>712243.44</v>
      </c>
      <c r="N482" s="2">
        <v>454849.92</v>
      </c>
      <c r="O482" s="2">
        <v>257393.52</v>
      </c>
      <c r="P482">
        <v>2013</v>
      </c>
      <c r="Q482">
        <v>10</v>
      </c>
    </row>
    <row r="483" spans="1:17" x14ac:dyDescent="0.3">
      <c r="A483" t="s">
        <v>17</v>
      </c>
      <c r="B483" t="s">
        <v>281</v>
      </c>
      <c r="C483" t="s">
        <v>56</v>
      </c>
      <c r="D483" t="s">
        <v>282</v>
      </c>
      <c r="E483" t="s">
        <v>21</v>
      </c>
      <c r="F483" t="s">
        <v>22</v>
      </c>
      <c r="G483" s="1">
        <v>41373</v>
      </c>
      <c r="H483">
        <v>887313640</v>
      </c>
      <c r="I483" s="1">
        <v>41385</v>
      </c>
      <c r="J483" s="4">
        <v>4679</v>
      </c>
      <c r="K483" s="2">
        <v>152.58000000000001</v>
      </c>
      <c r="L483" s="2">
        <v>97.44</v>
      </c>
      <c r="M483" s="2">
        <v>713921.82</v>
      </c>
      <c r="N483" s="2">
        <v>455921.76</v>
      </c>
      <c r="O483" s="2">
        <v>258000.06</v>
      </c>
      <c r="P483">
        <v>2013</v>
      </c>
      <c r="Q483">
        <v>4</v>
      </c>
    </row>
    <row r="484" spans="1:17" x14ac:dyDescent="0.3">
      <c r="A484" t="s">
        <v>48</v>
      </c>
      <c r="B484" t="s">
        <v>912</v>
      </c>
      <c r="C484" t="s">
        <v>25</v>
      </c>
      <c r="D484" t="s">
        <v>962</v>
      </c>
      <c r="E484" t="s">
        <v>21</v>
      </c>
      <c r="F484" t="s">
        <v>30</v>
      </c>
      <c r="G484" s="1">
        <v>41959</v>
      </c>
      <c r="H484">
        <v>653939568</v>
      </c>
      <c r="I484" s="1">
        <v>41979</v>
      </c>
      <c r="J484" s="4">
        <v>4105</v>
      </c>
      <c r="K484" s="2">
        <v>154.06</v>
      </c>
      <c r="L484" s="2">
        <v>90.93</v>
      </c>
      <c r="M484" s="2">
        <v>632416.30000000005</v>
      </c>
      <c r="N484" s="2">
        <v>373267.65</v>
      </c>
      <c r="O484" s="2">
        <v>259148.65</v>
      </c>
      <c r="P484">
        <v>2014</v>
      </c>
      <c r="Q484">
        <v>11</v>
      </c>
    </row>
    <row r="485" spans="1:17" x14ac:dyDescent="0.3">
      <c r="A485" t="s">
        <v>35</v>
      </c>
      <c r="B485" t="s">
        <v>113</v>
      </c>
      <c r="C485" t="s">
        <v>33</v>
      </c>
      <c r="D485" t="s">
        <v>884</v>
      </c>
      <c r="E485" t="s">
        <v>27</v>
      </c>
      <c r="F485" t="s">
        <v>65</v>
      </c>
      <c r="G485" s="1">
        <v>42027</v>
      </c>
      <c r="H485">
        <v>138867890</v>
      </c>
      <c r="I485" s="1">
        <v>42057</v>
      </c>
      <c r="J485" s="4">
        <v>2950</v>
      </c>
      <c r="K485" s="2">
        <v>205.7</v>
      </c>
      <c r="L485" s="2">
        <v>117.11</v>
      </c>
      <c r="M485" s="2">
        <v>606815</v>
      </c>
      <c r="N485" s="2">
        <v>345474.5</v>
      </c>
      <c r="O485" s="2">
        <v>261340.5</v>
      </c>
      <c r="P485">
        <v>2015</v>
      </c>
      <c r="Q485">
        <v>1</v>
      </c>
    </row>
    <row r="486" spans="1:17" x14ac:dyDescent="0.3">
      <c r="A486" t="s">
        <v>17</v>
      </c>
      <c r="B486" t="s">
        <v>180</v>
      </c>
      <c r="C486" t="s">
        <v>56</v>
      </c>
      <c r="D486" t="s">
        <v>651</v>
      </c>
      <c r="E486" t="s">
        <v>21</v>
      </c>
      <c r="F486" t="s">
        <v>65</v>
      </c>
      <c r="G486" s="1">
        <v>41093</v>
      </c>
      <c r="H486">
        <v>286210000</v>
      </c>
      <c r="I486" s="1">
        <v>41126</v>
      </c>
      <c r="J486" s="4">
        <v>4754</v>
      </c>
      <c r="K486" s="2">
        <v>152.58000000000001</v>
      </c>
      <c r="L486" s="2">
        <v>97.44</v>
      </c>
      <c r="M486" s="2">
        <v>725365.32</v>
      </c>
      <c r="N486" s="2">
        <v>463229.76</v>
      </c>
      <c r="O486" s="2">
        <v>262135.56</v>
      </c>
      <c r="P486">
        <v>2012</v>
      </c>
      <c r="Q486">
        <v>7</v>
      </c>
    </row>
    <row r="487" spans="1:17" x14ac:dyDescent="0.3">
      <c r="A487" t="s">
        <v>17</v>
      </c>
      <c r="B487" t="s">
        <v>237</v>
      </c>
      <c r="C487" t="s">
        <v>28</v>
      </c>
      <c r="D487" t="s">
        <v>774</v>
      </c>
      <c r="E487" t="s">
        <v>21</v>
      </c>
      <c r="F487" t="s">
        <v>22</v>
      </c>
      <c r="G487" s="1">
        <v>42255</v>
      </c>
      <c r="H487">
        <v>939787089</v>
      </c>
      <c r="I487" s="1">
        <v>42256</v>
      </c>
      <c r="J487" s="4">
        <v>2739</v>
      </c>
      <c r="K487" s="2">
        <v>255.28</v>
      </c>
      <c r="L487" s="2">
        <v>159.41999999999999</v>
      </c>
      <c r="M487" s="2">
        <v>699211.92</v>
      </c>
      <c r="N487" s="2">
        <v>436651.38</v>
      </c>
      <c r="O487" s="2">
        <v>262560.53999999998</v>
      </c>
      <c r="P487">
        <v>2015</v>
      </c>
      <c r="Q487">
        <v>9</v>
      </c>
    </row>
    <row r="488" spans="1:17" x14ac:dyDescent="0.3">
      <c r="A488" t="s">
        <v>35</v>
      </c>
      <c r="B488" t="s">
        <v>258</v>
      </c>
      <c r="C488" t="s">
        <v>68</v>
      </c>
      <c r="D488" t="s">
        <v>942</v>
      </c>
      <c r="E488" t="s">
        <v>21</v>
      </c>
      <c r="F488" t="s">
        <v>65</v>
      </c>
      <c r="G488" s="1">
        <v>41607</v>
      </c>
      <c r="H488">
        <v>109228837</v>
      </c>
      <c r="I488" s="1">
        <v>41615</v>
      </c>
      <c r="J488" s="4">
        <v>2095</v>
      </c>
      <c r="K488" s="2">
        <v>651.21</v>
      </c>
      <c r="L488" s="2">
        <v>524.96</v>
      </c>
      <c r="M488" s="2">
        <v>1364284.95</v>
      </c>
      <c r="N488" s="2">
        <v>1099791.2</v>
      </c>
      <c r="O488" s="2">
        <v>264493.75</v>
      </c>
      <c r="P488">
        <v>2013</v>
      </c>
      <c r="Q488">
        <v>11</v>
      </c>
    </row>
    <row r="489" spans="1:17" x14ac:dyDescent="0.3">
      <c r="A489" t="s">
        <v>40</v>
      </c>
      <c r="B489" t="s">
        <v>398</v>
      </c>
      <c r="C489" t="s">
        <v>56</v>
      </c>
      <c r="D489" t="s">
        <v>1209</v>
      </c>
      <c r="E489" t="s">
        <v>27</v>
      </c>
      <c r="F489" t="s">
        <v>39</v>
      </c>
      <c r="G489" s="1">
        <v>42517</v>
      </c>
      <c r="H489">
        <v>359911954</v>
      </c>
      <c r="I489" s="1">
        <v>42544</v>
      </c>
      <c r="J489" s="4">
        <v>4800</v>
      </c>
      <c r="K489" s="2">
        <v>152.58000000000001</v>
      </c>
      <c r="L489" s="2">
        <v>97.44</v>
      </c>
      <c r="M489" s="2">
        <v>732384</v>
      </c>
      <c r="N489" s="2">
        <v>467712</v>
      </c>
      <c r="O489" s="2">
        <v>264672</v>
      </c>
      <c r="P489">
        <v>2016</v>
      </c>
      <c r="Q489">
        <v>5</v>
      </c>
    </row>
    <row r="490" spans="1:17" x14ac:dyDescent="0.3">
      <c r="A490" t="s">
        <v>23</v>
      </c>
      <c r="B490" t="s">
        <v>24</v>
      </c>
      <c r="C490" t="s">
        <v>25</v>
      </c>
      <c r="D490" t="s">
        <v>356</v>
      </c>
      <c r="E490" t="s">
        <v>21</v>
      </c>
      <c r="F490" t="s">
        <v>65</v>
      </c>
      <c r="G490" s="1">
        <v>42650</v>
      </c>
      <c r="H490">
        <v>654480731</v>
      </c>
      <c r="I490" s="1">
        <v>42682</v>
      </c>
      <c r="J490" s="4">
        <v>4247</v>
      </c>
      <c r="K490" s="2">
        <v>154.06</v>
      </c>
      <c r="L490" s="2">
        <v>90.93</v>
      </c>
      <c r="M490" s="2">
        <v>654292.81999999995</v>
      </c>
      <c r="N490" s="2">
        <v>386179.71</v>
      </c>
      <c r="O490" s="2">
        <v>268113.11</v>
      </c>
      <c r="P490">
        <v>2016</v>
      </c>
      <c r="Q490">
        <v>10</v>
      </c>
    </row>
    <row r="491" spans="1:17" x14ac:dyDescent="0.3">
      <c r="A491" t="s">
        <v>35</v>
      </c>
      <c r="B491" t="s">
        <v>61</v>
      </c>
      <c r="C491" t="s">
        <v>25</v>
      </c>
      <c r="D491" t="s">
        <v>1198</v>
      </c>
      <c r="E491" t="s">
        <v>21</v>
      </c>
      <c r="F491" t="s">
        <v>39</v>
      </c>
      <c r="G491" s="1">
        <v>42708</v>
      </c>
      <c r="H491">
        <v>817192542</v>
      </c>
      <c r="I491" s="1">
        <v>42726</v>
      </c>
      <c r="J491" s="4">
        <v>4288</v>
      </c>
      <c r="K491" s="2">
        <v>154.06</v>
      </c>
      <c r="L491" s="2">
        <v>90.93</v>
      </c>
      <c r="M491" s="2">
        <v>660609.28000000003</v>
      </c>
      <c r="N491" s="2">
        <v>389907.84</v>
      </c>
      <c r="O491" s="2">
        <v>270701.44</v>
      </c>
      <c r="P491">
        <v>2016</v>
      </c>
      <c r="Q491">
        <v>12</v>
      </c>
    </row>
    <row r="492" spans="1:17" x14ac:dyDescent="0.3">
      <c r="A492" t="s">
        <v>17</v>
      </c>
      <c r="B492" t="s">
        <v>219</v>
      </c>
      <c r="C492" t="s">
        <v>91</v>
      </c>
      <c r="D492" t="s">
        <v>955</v>
      </c>
      <c r="E492" t="s">
        <v>27</v>
      </c>
      <c r="F492" t="s">
        <v>65</v>
      </c>
      <c r="G492" s="1">
        <v>41835</v>
      </c>
      <c r="H492">
        <v>386371409</v>
      </c>
      <c r="I492" s="1">
        <v>41839</v>
      </c>
      <c r="J492" s="4">
        <v>4741</v>
      </c>
      <c r="K492" s="2">
        <v>421.89</v>
      </c>
      <c r="L492" s="2">
        <v>364.69</v>
      </c>
      <c r="M492" s="2">
        <v>2000180.49</v>
      </c>
      <c r="N492" s="2">
        <v>1728995.29</v>
      </c>
      <c r="O492" s="2">
        <v>271185.2</v>
      </c>
      <c r="P492">
        <v>2014</v>
      </c>
      <c r="Q492">
        <v>7</v>
      </c>
    </row>
    <row r="493" spans="1:17" x14ac:dyDescent="0.3">
      <c r="A493" t="s">
        <v>40</v>
      </c>
      <c r="B493" t="s">
        <v>58</v>
      </c>
      <c r="C493" t="s">
        <v>59</v>
      </c>
      <c r="D493" t="s">
        <v>124</v>
      </c>
      <c r="E493" t="s">
        <v>27</v>
      </c>
      <c r="F493" t="s">
        <v>65</v>
      </c>
      <c r="G493" s="1">
        <v>40913</v>
      </c>
      <c r="H493">
        <v>876286971</v>
      </c>
      <c r="I493" s="1">
        <v>40954</v>
      </c>
      <c r="J493" s="4">
        <v>1643</v>
      </c>
      <c r="K493" s="2">
        <v>668.27</v>
      </c>
      <c r="L493" s="2">
        <v>502.54</v>
      </c>
      <c r="M493" s="2">
        <v>1097967.6100000001</v>
      </c>
      <c r="N493" s="2">
        <v>825673.22</v>
      </c>
      <c r="O493" s="2">
        <v>272294.39</v>
      </c>
      <c r="P493">
        <v>2012</v>
      </c>
      <c r="Q493">
        <v>1</v>
      </c>
    </row>
    <row r="494" spans="1:17" x14ac:dyDescent="0.3">
      <c r="A494" t="s">
        <v>35</v>
      </c>
      <c r="B494" t="s">
        <v>93</v>
      </c>
      <c r="C494" t="s">
        <v>59</v>
      </c>
      <c r="D494" t="s">
        <v>623</v>
      </c>
      <c r="E494" t="s">
        <v>27</v>
      </c>
      <c r="F494" t="s">
        <v>65</v>
      </c>
      <c r="G494" s="1">
        <v>41158</v>
      </c>
      <c r="H494">
        <v>216552817</v>
      </c>
      <c r="I494" s="1">
        <v>41179</v>
      </c>
      <c r="J494" s="4">
        <v>1646</v>
      </c>
      <c r="K494" s="2">
        <v>668.27</v>
      </c>
      <c r="L494" s="2">
        <v>502.54</v>
      </c>
      <c r="M494" s="2">
        <v>1099972.42</v>
      </c>
      <c r="N494" s="2">
        <v>827180.84</v>
      </c>
      <c r="O494" s="2">
        <v>272791.58</v>
      </c>
      <c r="P494">
        <v>2012</v>
      </c>
      <c r="Q494">
        <v>9</v>
      </c>
    </row>
    <row r="495" spans="1:17" x14ac:dyDescent="0.3">
      <c r="A495" t="s">
        <v>35</v>
      </c>
      <c r="B495" t="s">
        <v>118</v>
      </c>
      <c r="C495" t="s">
        <v>68</v>
      </c>
      <c r="D495" t="s">
        <v>161</v>
      </c>
      <c r="E495" t="s">
        <v>21</v>
      </c>
      <c r="F495" t="s">
        <v>30</v>
      </c>
      <c r="G495" s="1">
        <v>41747</v>
      </c>
      <c r="H495">
        <v>668599021</v>
      </c>
      <c r="I495" s="1">
        <v>41771</v>
      </c>
      <c r="J495" s="4">
        <v>2163</v>
      </c>
      <c r="K495" s="2">
        <v>651.21</v>
      </c>
      <c r="L495" s="2">
        <v>524.96</v>
      </c>
      <c r="M495" s="2">
        <v>1408567.23</v>
      </c>
      <c r="N495" s="2">
        <v>1135488.48</v>
      </c>
      <c r="O495" s="2">
        <v>273078.75</v>
      </c>
      <c r="P495">
        <v>2014</v>
      </c>
      <c r="Q495">
        <v>4</v>
      </c>
    </row>
    <row r="496" spans="1:17" x14ac:dyDescent="0.3">
      <c r="A496" t="s">
        <v>17</v>
      </c>
      <c r="B496" t="s">
        <v>450</v>
      </c>
      <c r="C496" t="s">
        <v>68</v>
      </c>
      <c r="D496" t="s">
        <v>588</v>
      </c>
      <c r="E496" t="s">
        <v>21</v>
      </c>
      <c r="F496" t="s">
        <v>30</v>
      </c>
      <c r="G496" s="1">
        <v>41617</v>
      </c>
      <c r="H496">
        <v>936574876</v>
      </c>
      <c r="I496" s="1">
        <v>41648</v>
      </c>
      <c r="J496" s="4">
        <v>2173</v>
      </c>
      <c r="K496" s="2">
        <v>651.21</v>
      </c>
      <c r="L496" s="2">
        <v>524.96</v>
      </c>
      <c r="M496" s="2">
        <v>1415079.33</v>
      </c>
      <c r="N496" s="2">
        <v>1140738.08</v>
      </c>
      <c r="O496" s="2">
        <v>274341.25</v>
      </c>
      <c r="P496">
        <v>2013</v>
      </c>
      <c r="Q496">
        <v>12</v>
      </c>
    </row>
    <row r="497" spans="1:17" x14ac:dyDescent="0.3">
      <c r="A497" t="s">
        <v>17</v>
      </c>
      <c r="B497" t="s">
        <v>508</v>
      </c>
      <c r="C497" t="s">
        <v>59</v>
      </c>
      <c r="D497" t="s">
        <v>1066</v>
      </c>
      <c r="E497" t="s">
        <v>27</v>
      </c>
      <c r="F497" t="s">
        <v>22</v>
      </c>
      <c r="G497" s="1">
        <v>42263</v>
      </c>
      <c r="H497">
        <v>430967319</v>
      </c>
      <c r="I497" s="1">
        <v>42282</v>
      </c>
      <c r="J497" s="4">
        <v>1661</v>
      </c>
      <c r="K497" s="2">
        <v>668.27</v>
      </c>
      <c r="L497" s="2">
        <v>502.54</v>
      </c>
      <c r="M497" s="2">
        <v>1109996.47</v>
      </c>
      <c r="N497" s="2">
        <v>834718.94</v>
      </c>
      <c r="O497" s="2">
        <v>275277.53000000003</v>
      </c>
      <c r="P497">
        <v>2015</v>
      </c>
      <c r="Q497">
        <v>9</v>
      </c>
    </row>
    <row r="498" spans="1:17" x14ac:dyDescent="0.3">
      <c r="A498" t="s">
        <v>35</v>
      </c>
      <c r="B498" t="s">
        <v>1097</v>
      </c>
      <c r="C498" t="s">
        <v>25</v>
      </c>
      <c r="D498" t="s">
        <v>1174</v>
      </c>
      <c r="E498" t="s">
        <v>21</v>
      </c>
      <c r="F498" t="s">
        <v>65</v>
      </c>
      <c r="G498" s="1">
        <v>42647</v>
      </c>
      <c r="H498">
        <v>823444449</v>
      </c>
      <c r="I498" s="1">
        <v>42673</v>
      </c>
      <c r="J498" s="4">
        <v>4366</v>
      </c>
      <c r="K498" s="2">
        <v>154.06</v>
      </c>
      <c r="L498" s="2">
        <v>90.93</v>
      </c>
      <c r="M498" s="2">
        <v>672625.96</v>
      </c>
      <c r="N498" s="2">
        <v>397000.38</v>
      </c>
      <c r="O498" s="2">
        <v>275625.58</v>
      </c>
      <c r="P498">
        <v>2016</v>
      </c>
      <c r="Q498">
        <v>10</v>
      </c>
    </row>
    <row r="499" spans="1:17" x14ac:dyDescent="0.3">
      <c r="A499" t="s">
        <v>31</v>
      </c>
      <c r="B499" t="s">
        <v>145</v>
      </c>
      <c r="C499" t="s">
        <v>91</v>
      </c>
      <c r="D499" t="s">
        <v>1221</v>
      </c>
      <c r="E499" t="s">
        <v>21</v>
      </c>
      <c r="F499" t="s">
        <v>30</v>
      </c>
      <c r="G499" s="1">
        <v>42834</v>
      </c>
      <c r="H499">
        <v>919890248</v>
      </c>
      <c r="I499" s="1">
        <v>42873</v>
      </c>
      <c r="J499" s="4">
        <v>4821</v>
      </c>
      <c r="K499" s="2">
        <v>421.89</v>
      </c>
      <c r="L499" s="2">
        <v>364.69</v>
      </c>
      <c r="M499" s="2">
        <v>2033931.69</v>
      </c>
      <c r="N499" s="2">
        <v>1758170.49</v>
      </c>
      <c r="O499" s="2">
        <v>275761.2</v>
      </c>
      <c r="P499">
        <v>2017</v>
      </c>
      <c r="Q499">
        <v>4</v>
      </c>
    </row>
    <row r="500" spans="1:17" x14ac:dyDescent="0.3">
      <c r="A500" t="s">
        <v>40</v>
      </c>
      <c r="B500" t="s">
        <v>584</v>
      </c>
      <c r="C500" t="s">
        <v>25</v>
      </c>
      <c r="D500" t="s">
        <v>585</v>
      </c>
      <c r="E500" t="s">
        <v>27</v>
      </c>
      <c r="F500" t="s">
        <v>39</v>
      </c>
      <c r="G500" s="1">
        <v>40179</v>
      </c>
      <c r="H500">
        <v>329530894</v>
      </c>
      <c r="I500" s="1">
        <v>40222</v>
      </c>
      <c r="J500" s="4">
        <v>4369</v>
      </c>
      <c r="K500" s="2">
        <v>154.06</v>
      </c>
      <c r="L500" s="2">
        <v>90.93</v>
      </c>
      <c r="M500" s="2">
        <v>673088.14</v>
      </c>
      <c r="N500" s="2">
        <v>397273.17</v>
      </c>
      <c r="O500" s="2">
        <v>275814.96999999997</v>
      </c>
      <c r="P500">
        <v>2010</v>
      </c>
      <c r="Q500">
        <v>1</v>
      </c>
    </row>
    <row r="501" spans="1:17" x14ac:dyDescent="0.3">
      <c r="A501" t="s">
        <v>35</v>
      </c>
      <c r="B501" t="s">
        <v>184</v>
      </c>
      <c r="C501" t="s">
        <v>33</v>
      </c>
      <c r="D501" t="s">
        <v>1218</v>
      </c>
      <c r="E501" t="s">
        <v>21</v>
      </c>
      <c r="F501" t="s">
        <v>39</v>
      </c>
      <c r="G501" s="1">
        <v>42355</v>
      </c>
      <c r="H501">
        <v>642683303</v>
      </c>
      <c r="I501" s="1">
        <v>42389</v>
      </c>
      <c r="J501" s="4">
        <v>3126</v>
      </c>
      <c r="K501" s="2">
        <v>205.7</v>
      </c>
      <c r="L501" s="2">
        <v>117.11</v>
      </c>
      <c r="M501" s="2">
        <v>643018.19999999995</v>
      </c>
      <c r="N501" s="2">
        <v>366085.86</v>
      </c>
      <c r="O501" s="2">
        <v>276932.34000000003</v>
      </c>
      <c r="P501">
        <v>2015</v>
      </c>
      <c r="Q501">
        <v>12</v>
      </c>
    </row>
    <row r="502" spans="1:17" x14ac:dyDescent="0.3">
      <c r="A502" t="s">
        <v>31</v>
      </c>
      <c r="B502" t="s">
        <v>139</v>
      </c>
      <c r="C502" t="s">
        <v>56</v>
      </c>
      <c r="D502" t="s">
        <v>140</v>
      </c>
      <c r="E502" t="s">
        <v>21</v>
      </c>
      <c r="F502" t="s">
        <v>22</v>
      </c>
      <c r="G502" s="1">
        <v>41188</v>
      </c>
      <c r="H502">
        <v>175033080</v>
      </c>
      <c r="I502" s="1">
        <v>41218</v>
      </c>
      <c r="J502" s="4">
        <v>5033</v>
      </c>
      <c r="K502" s="2">
        <v>152.58000000000001</v>
      </c>
      <c r="L502" s="2">
        <v>97.44</v>
      </c>
      <c r="M502" s="2">
        <v>767935.14</v>
      </c>
      <c r="N502" s="2">
        <v>490415.52</v>
      </c>
      <c r="O502" s="2">
        <v>277519.62</v>
      </c>
      <c r="P502">
        <v>2012</v>
      </c>
      <c r="Q502">
        <v>10</v>
      </c>
    </row>
    <row r="503" spans="1:17" x14ac:dyDescent="0.3">
      <c r="A503" t="s">
        <v>51</v>
      </c>
      <c r="B503" t="s">
        <v>400</v>
      </c>
      <c r="C503" t="s">
        <v>33</v>
      </c>
      <c r="D503" t="s">
        <v>1149</v>
      </c>
      <c r="E503" t="s">
        <v>21</v>
      </c>
      <c r="F503" t="s">
        <v>65</v>
      </c>
      <c r="G503" s="1">
        <v>40457</v>
      </c>
      <c r="H503">
        <v>494468724</v>
      </c>
      <c r="I503" s="1">
        <v>40474</v>
      </c>
      <c r="J503" s="4">
        <v>3139</v>
      </c>
      <c r="K503" s="2">
        <v>205.7</v>
      </c>
      <c r="L503" s="2">
        <v>117.11</v>
      </c>
      <c r="M503" s="2">
        <v>645692.30000000005</v>
      </c>
      <c r="N503" s="2">
        <v>367608.29</v>
      </c>
      <c r="O503" s="2">
        <v>278084.01</v>
      </c>
      <c r="P503">
        <v>2010</v>
      </c>
      <c r="Q503">
        <v>10</v>
      </c>
    </row>
    <row r="504" spans="1:17" x14ac:dyDescent="0.3">
      <c r="A504" t="s">
        <v>17</v>
      </c>
      <c r="B504" t="s">
        <v>227</v>
      </c>
      <c r="C504" t="s">
        <v>46</v>
      </c>
      <c r="D504" t="s">
        <v>671</v>
      </c>
      <c r="E504" t="s">
        <v>21</v>
      </c>
      <c r="F504" t="s">
        <v>30</v>
      </c>
      <c r="G504" s="1">
        <v>41083</v>
      </c>
      <c r="H504">
        <v>556480538</v>
      </c>
      <c r="I504" s="1">
        <v>41128</v>
      </c>
      <c r="J504" s="4">
        <v>3812</v>
      </c>
      <c r="K504" s="2">
        <v>109.28</v>
      </c>
      <c r="L504" s="2">
        <v>35.840000000000003</v>
      </c>
      <c r="M504" s="2">
        <v>416575.36</v>
      </c>
      <c r="N504" s="2">
        <v>136622.07999999999</v>
      </c>
      <c r="O504" s="2">
        <v>279953.28000000003</v>
      </c>
      <c r="P504">
        <v>2012</v>
      </c>
      <c r="Q504">
        <v>6</v>
      </c>
    </row>
    <row r="505" spans="1:17" x14ac:dyDescent="0.3">
      <c r="A505" t="s">
        <v>48</v>
      </c>
      <c r="B505" t="s">
        <v>489</v>
      </c>
      <c r="C505" t="s">
        <v>33</v>
      </c>
      <c r="D505" t="s">
        <v>576</v>
      </c>
      <c r="E505" t="s">
        <v>21</v>
      </c>
      <c r="F505" t="s">
        <v>65</v>
      </c>
      <c r="G505" s="1">
        <v>41627</v>
      </c>
      <c r="H505">
        <v>450268065</v>
      </c>
      <c r="I505" s="1">
        <v>41643</v>
      </c>
      <c r="J505" s="4">
        <v>3181</v>
      </c>
      <c r="K505" s="2">
        <v>205.7</v>
      </c>
      <c r="L505" s="2">
        <v>117.11</v>
      </c>
      <c r="M505" s="2">
        <v>654331.69999999995</v>
      </c>
      <c r="N505" s="2">
        <v>372526.91</v>
      </c>
      <c r="O505" s="2">
        <v>281804.78999999998</v>
      </c>
      <c r="P505">
        <v>2013</v>
      </c>
      <c r="Q505">
        <v>12</v>
      </c>
    </row>
    <row r="506" spans="1:17" x14ac:dyDescent="0.3">
      <c r="A506" t="s">
        <v>40</v>
      </c>
      <c r="B506" t="s">
        <v>361</v>
      </c>
      <c r="C506" t="s">
        <v>46</v>
      </c>
      <c r="D506" t="s">
        <v>362</v>
      </c>
      <c r="E506" t="s">
        <v>27</v>
      </c>
      <c r="F506" t="s">
        <v>65</v>
      </c>
      <c r="G506" s="1">
        <v>41375</v>
      </c>
      <c r="H506">
        <v>782857692</v>
      </c>
      <c r="I506" s="1">
        <v>41422</v>
      </c>
      <c r="J506" s="4">
        <v>3843</v>
      </c>
      <c r="K506" s="2">
        <v>109.28</v>
      </c>
      <c r="L506" s="2">
        <v>35.840000000000003</v>
      </c>
      <c r="M506" s="2">
        <v>419963.04</v>
      </c>
      <c r="N506" s="2">
        <v>137733.12</v>
      </c>
      <c r="O506" s="2">
        <v>282229.92</v>
      </c>
      <c r="P506">
        <v>2013</v>
      </c>
      <c r="Q506">
        <v>4</v>
      </c>
    </row>
    <row r="507" spans="1:17" x14ac:dyDescent="0.3">
      <c r="A507" t="s">
        <v>40</v>
      </c>
      <c r="B507" t="s">
        <v>265</v>
      </c>
      <c r="C507" t="s">
        <v>68</v>
      </c>
      <c r="D507" t="s">
        <v>592</v>
      </c>
      <c r="E507" t="s">
        <v>21</v>
      </c>
      <c r="F507" t="s">
        <v>39</v>
      </c>
      <c r="G507" s="1">
        <v>41906</v>
      </c>
      <c r="H507">
        <v>382206475</v>
      </c>
      <c r="I507" s="1">
        <v>41925</v>
      </c>
      <c r="J507" s="4">
        <v>2244</v>
      </c>
      <c r="K507" s="2">
        <v>651.21</v>
      </c>
      <c r="L507" s="2">
        <v>524.96</v>
      </c>
      <c r="M507" s="2">
        <v>1461315.24</v>
      </c>
      <c r="N507" s="2">
        <v>1178010.24</v>
      </c>
      <c r="O507" s="2">
        <v>283305</v>
      </c>
      <c r="P507">
        <v>2014</v>
      </c>
      <c r="Q507">
        <v>9</v>
      </c>
    </row>
    <row r="508" spans="1:17" x14ac:dyDescent="0.3">
      <c r="A508" t="s">
        <v>51</v>
      </c>
      <c r="B508" t="s">
        <v>243</v>
      </c>
      <c r="C508" t="s">
        <v>33</v>
      </c>
      <c r="D508" t="s">
        <v>964</v>
      </c>
      <c r="E508" t="s">
        <v>27</v>
      </c>
      <c r="F508" t="s">
        <v>65</v>
      </c>
      <c r="G508" s="1">
        <v>42884</v>
      </c>
      <c r="H508">
        <v>148871457</v>
      </c>
      <c r="I508" s="1">
        <v>42922</v>
      </c>
      <c r="J508" s="4">
        <v>3227</v>
      </c>
      <c r="K508" s="2">
        <v>205.7</v>
      </c>
      <c r="L508" s="2">
        <v>117.11</v>
      </c>
      <c r="M508" s="2">
        <v>663793.9</v>
      </c>
      <c r="N508" s="2">
        <v>377913.97</v>
      </c>
      <c r="O508" s="2">
        <v>285879.93</v>
      </c>
      <c r="P508">
        <v>2017</v>
      </c>
      <c r="Q508">
        <v>5</v>
      </c>
    </row>
    <row r="509" spans="1:17" x14ac:dyDescent="0.3">
      <c r="A509" t="s">
        <v>35</v>
      </c>
      <c r="B509" t="s">
        <v>93</v>
      </c>
      <c r="C509" t="s">
        <v>19</v>
      </c>
      <c r="D509" t="s">
        <v>615</v>
      </c>
      <c r="E509" t="s">
        <v>21</v>
      </c>
      <c r="F509" t="s">
        <v>39</v>
      </c>
      <c r="G509" s="1">
        <v>40285</v>
      </c>
      <c r="H509">
        <v>151839911</v>
      </c>
      <c r="I509" s="1">
        <v>40320</v>
      </c>
      <c r="J509" s="4">
        <v>1659</v>
      </c>
      <c r="K509" s="2">
        <v>437.2</v>
      </c>
      <c r="L509" s="2">
        <v>263.33</v>
      </c>
      <c r="M509" s="2">
        <v>725314.8</v>
      </c>
      <c r="N509" s="2">
        <v>436864.47</v>
      </c>
      <c r="O509" s="2">
        <v>288450.33</v>
      </c>
      <c r="P509">
        <v>2010</v>
      </c>
      <c r="Q509">
        <v>4</v>
      </c>
    </row>
    <row r="510" spans="1:17" x14ac:dyDescent="0.3">
      <c r="A510" t="s">
        <v>40</v>
      </c>
      <c r="B510" t="s">
        <v>271</v>
      </c>
      <c r="C510" t="s">
        <v>59</v>
      </c>
      <c r="D510" t="s">
        <v>726</v>
      </c>
      <c r="E510" t="s">
        <v>21</v>
      </c>
      <c r="F510" t="s">
        <v>22</v>
      </c>
      <c r="G510" s="1">
        <v>42895</v>
      </c>
      <c r="H510">
        <v>869832932</v>
      </c>
      <c r="I510" s="1">
        <v>42941</v>
      </c>
      <c r="J510" s="4">
        <v>1749</v>
      </c>
      <c r="K510" s="2">
        <v>668.27</v>
      </c>
      <c r="L510" s="2">
        <v>502.54</v>
      </c>
      <c r="M510" s="2">
        <v>1168804.23</v>
      </c>
      <c r="N510" s="2">
        <v>878942.46</v>
      </c>
      <c r="O510" s="2">
        <v>289861.77</v>
      </c>
      <c r="P510">
        <v>2017</v>
      </c>
      <c r="Q510">
        <v>6</v>
      </c>
    </row>
    <row r="511" spans="1:17" x14ac:dyDescent="0.3">
      <c r="A511" t="s">
        <v>48</v>
      </c>
      <c r="B511" t="s">
        <v>294</v>
      </c>
      <c r="C511" t="s">
        <v>33</v>
      </c>
      <c r="D511" t="s">
        <v>295</v>
      </c>
      <c r="E511" t="s">
        <v>27</v>
      </c>
      <c r="F511" t="s">
        <v>22</v>
      </c>
      <c r="G511" s="1">
        <v>40728</v>
      </c>
      <c r="H511">
        <v>835572326</v>
      </c>
      <c r="I511" s="1">
        <v>40763</v>
      </c>
      <c r="J511" s="4">
        <v>3274</v>
      </c>
      <c r="K511" s="2">
        <v>205.7</v>
      </c>
      <c r="L511" s="2">
        <v>117.11</v>
      </c>
      <c r="M511" s="2">
        <v>673461.8</v>
      </c>
      <c r="N511" s="2">
        <v>383418.14</v>
      </c>
      <c r="O511" s="2">
        <v>290043.65999999997</v>
      </c>
      <c r="P511">
        <v>2011</v>
      </c>
      <c r="Q511">
        <v>7</v>
      </c>
    </row>
    <row r="512" spans="1:17" x14ac:dyDescent="0.3">
      <c r="A512" t="s">
        <v>35</v>
      </c>
      <c r="B512" t="s">
        <v>93</v>
      </c>
      <c r="C512" t="s">
        <v>33</v>
      </c>
      <c r="D512" t="s">
        <v>805</v>
      </c>
      <c r="E512" t="s">
        <v>21</v>
      </c>
      <c r="F512" t="s">
        <v>65</v>
      </c>
      <c r="G512" s="1">
        <v>42584</v>
      </c>
      <c r="H512">
        <v>994566810</v>
      </c>
      <c r="I512" s="1">
        <v>42614</v>
      </c>
      <c r="J512" s="4">
        <v>3275</v>
      </c>
      <c r="K512" s="2">
        <v>205.7</v>
      </c>
      <c r="L512" s="2">
        <v>117.11</v>
      </c>
      <c r="M512" s="2">
        <v>673667.5</v>
      </c>
      <c r="N512" s="2">
        <v>383535.25</v>
      </c>
      <c r="O512" s="2">
        <v>290132.25</v>
      </c>
      <c r="P512">
        <v>2016</v>
      </c>
      <c r="Q512">
        <v>8</v>
      </c>
    </row>
    <row r="513" spans="1:17" x14ac:dyDescent="0.3">
      <c r="A513" t="s">
        <v>31</v>
      </c>
      <c r="B513" t="s">
        <v>643</v>
      </c>
      <c r="C513" t="s">
        <v>25</v>
      </c>
      <c r="D513" t="s">
        <v>1046</v>
      </c>
      <c r="E513" t="s">
        <v>21</v>
      </c>
      <c r="F513" t="s">
        <v>39</v>
      </c>
      <c r="G513" s="1">
        <v>42764</v>
      </c>
      <c r="H513">
        <v>348286616</v>
      </c>
      <c r="I513" s="1">
        <v>42779</v>
      </c>
      <c r="J513" s="4">
        <v>4604</v>
      </c>
      <c r="K513" s="2">
        <v>154.06</v>
      </c>
      <c r="L513" s="2">
        <v>90.93</v>
      </c>
      <c r="M513" s="2">
        <v>709292.24</v>
      </c>
      <c r="N513" s="2">
        <v>418641.72</v>
      </c>
      <c r="O513" s="2">
        <v>290650.52</v>
      </c>
      <c r="P513">
        <v>2017</v>
      </c>
      <c r="Q513">
        <v>1</v>
      </c>
    </row>
    <row r="514" spans="1:17" x14ac:dyDescent="0.3">
      <c r="A514" t="s">
        <v>17</v>
      </c>
      <c r="B514" t="s">
        <v>208</v>
      </c>
      <c r="C514" t="s">
        <v>33</v>
      </c>
      <c r="D514" t="s">
        <v>865</v>
      </c>
      <c r="E514" t="s">
        <v>21</v>
      </c>
      <c r="F514" t="s">
        <v>30</v>
      </c>
      <c r="G514" s="1">
        <v>42357</v>
      </c>
      <c r="H514">
        <v>808538234</v>
      </c>
      <c r="I514" s="1">
        <v>42385</v>
      </c>
      <c r="J514" s="4">
        <v>3286</v>
      </c>
      <c r="K514" s="2">
        <v>205.7</v>
      </c>
      <c r="L514" s="2">
        <v>117.11</v>
      </c>
      <c r="M514" s="2">
        <v>675930.2</v>
      </c>
      <c r="N514" s="2">
        <v>384823.46</v>
      </c>
      <c r="O514" s="2">
        <v>291106.74</v>
      </c>
      <c r="P514">
        <v>2015</v>
      </c>
      <c r="Q514">
        <v>12</v>
      </c>
    </row>
    <row r="515" spans="1:17" x14ac:dyDescent="0.3">
      <c r="A515" t="s">
        <v>17</v>
      </c>
      <c r="B515" t="s">
        <v>125</v>
      </c>
      <c r="C515" t="s">
        <v>91</v>
      </c>
      <c r="D515" t="s">
        <v>345</v>
      </c>
      <c r="E515" t="s">
        <v>21</v>
      </c>
      <c r="F515" t="s">
        <v>22</v>
      </c>
      <c r="G515" s="1">
        <v>40513</v>
      </c>
      <c r="H515">
        <v>248093020</v>
      </c>
      <c r="I515" s="1">
        <v>40528</v>
      </c>
      <c r="J515" s="4">
        <v>5093</v>
      </c>
      <c r="K515" s="2">
        <v>421.89</v>
      </c>
      <c r="L515" s="2">
        <v>364.69</v>
      </c>
      <c r="M515" s="2">
        <v>2148685.77</v>
      </c>
      <c r="N515" s="2">
        <v>1857366.17</v>
      </c>
      <c r="O515" s="2">
        <v>291319.59999999998</v>
      </c>
      <c r="P515">
        <v>2010</v>
      </c>
      <c r="Q515">
        <v>12</v>
      </c>
    </row>
    <row r="516" spans="1:17" x14ac:dyDescent="0.3">
      <c r="A516" t="s">
        <v>40</v>
      </c>
      <c r="B516" t="s">
        <v>412</v>
      </c>
      <c r="C516" t="s">
        <v>28</v>
      </c>
      <c r="D516" t="s">
        <v>1099</v>
      </c>
      <c r="E516" t="s">
        <v>21</v>
      </c>
      <c r="F516" t="s">
        <v>65</v>
      </c>
      <c r="G516" s="1">
        <v>42073</v>
      </c>
      <c r="H516">
        <v>775724732</v>
      </c>
      <c r="I516" s="1">
        <v>42083</v>
      </c>
      <c r="J516" s="4">
        <v>3041</v>
      </c>
      <c r="K516" s="2">
        <v>255.28</v>
      </c>
      <c r="L516" s="2">
        <v>159.41999999999999</v>
      </c>
      <c r="M516" s="2">
        <v>776306.48</v>
      </c>
      <c r="N516" s="2">
        <v>484796.22</v>
      </c>
      <c r="O516" s="2">
        <v>291510.26</v>
      </c>
      <c r="P516">
        <v>2015</v>
      </c>
      <c r="Q516">
        <v>3</v>
      </c>
    </row>
    <row r="517" spans="1:17" x14ac:dyDescent="0.3">
      <c r="A517" t="s">
        <v>31</v>
      </c>
      <c r="B517" t="s">
        <v>32</v>
      </c>
      <c r="C517" t="s">
        <v>33</v>
      </c>
      <c r="D517" t="s">
        <v>34</v>
      </c>
      <c r="E517" t="s">
        <v>21</v>
      </c>
      <c r="F517" t="s">
        <v>30</v>
      </c>
      <c r="G517" s="1">
        <v>40278</v>
      </c>
      <c r="H517">
        <v>161442649</v>
      </c>
      <c r="I517" s="1">
        <v>40310</v>
      </c>
      <c r="J517" s="4">
        <v>3322</v>
      </c>
      <c r="K517" s="2">
        <v>205.7</v>
      </c>
      <c r="L517" s="2">
        <v>117.11</v>
      </c>
      <c r="M517" s="2">
        <v>683335.4</v>
      </c>
      <c r="N517" s="2">
        <v>389039.42</v>
      </c>
      <c r="O517" s="2">
        <v>294295.98</v>
      </c>
      <c r="P517">
        <v>2010</v>
      </c>
      <c r="Q517">
        <v>4</v>
      </c>
    </row>
    <row r="518" spans="1:17" x14ac:dyDescent="0.3">
      <c r="A518" t="s">
        <v>40</v>
      </c>
      <c r="B518" t="s">
        <v>385</v>
      </c>
      <c r="C518" t="s">
        <v>25</v>
      </c>
      <c r="D518" t="s">
        <v>1035</v>
      </c>
      <c r="E518" t="s">
        <v>27</v>
      </c>
      <c r="F518" t="s">
        <v>65</v>
      </c>
      <c r="G518" s="1">
        <v>41555</v>
      </c>
      <c r="H518">
        <v>751940190</v>
      </c>
      <c r="I518" s="1">
        <v>41557</v>
      </c>
      <c r="J518" s="4">
        <v>4667</v>
      </c>
      <c r="K518" s="2">
        <v>154.06</v>
      </c>
      <c r="L518" s="2">
        <v>90.93</v>
      </c>
      <c r="M518" s="2">
        <v>718998.02</v>
      </c>
      <c r="N518" s="2">
        <v>424370.31</v>
      </c>
      <c r="O518" s="2">
        <v>294627.71000000002</v>
      </c>
      <c r="P518">
        <v>2013</v>
      </c>
      <c r="Q518">
        <v>10</v>
      </c>
    </row>
    <row r="519" spans="1:17" x14ac:dyDescent="0.3">
      <c r="A519" t="s">
        <v>35</v>
      </c>
      <c r="B519" t="s">
        <v>341</v>
      </c>
      <c r="C519" t="s">
        <v>25</v>
      </c>
      <c r="D519" t="s">
        <v>432</v>
      </c>
      <c r="E519" t="s">
        <v>27</v>
      </c>
      <c r="F519" t="s">
        <v>65</v>
      </c>
      <c r="G519" s="1">
        <v>40744</v>
      </c>
      <c r="H519">
        <v>162866580</v>
      </c>
      <c r="I519" s="1">
        <v>40750</v>
      </c>
      <c r="J519" s="4">
        <v>4695</v>
      </c>
      <c r="K519" s="2">
        <v>154.06</v>
      </c>
      <c r="L519" s="2">
        <v>90.93</v>
      </c>
      <c r="M519" s="2">
        <v>723311.7</v>
      </c>
      <c r="N519" s="2">
        <v>426916.35</v>
      </c>
      <c r="O519" s="2">
        <v>296395.34999999998</v>
      </c>
      <c r="P519">
        <v>2011</v>
      </c>
      <c r="Q519">
        <v>7</v>
      </c>
    </row>
    <row r="520" spans="1:17" x14ac:dyDescent="0.3">
      <c r="A520" t="s">
        <v>40</v>
      </c>
      <c r="B520" t="s">
        <v>271</v>
      </c>
      <c r="C520" t="s">
        <v>91</v>
      </c>
      <c r="D520" t="s">
        <v>804</v>
      </c>
      <c r="E520" t="s">
        <v>21</v>
      </c>
      <c r="F520" t="s">
        <v>30</v>
      </c>
      <c r="G520" s="1">
        <v>40498</v>
      </c>
      <c r="H520">
        <v>841492497</v>
      </c>
      <c r="I520" s="1">
        <v>40543</v>
      </c>
      <c r="J520" s="4">
        <v>5185</v>
      </c>
      <c r="K520" s="2">
        <v>421.89</v>
      </c>
      <c r="L520" s="2">
        <v>364.69</v>
      </c>
      <c r="M520" s="2">
        <v>2187499.65</v>
      </c>
      <c r="N520" s="2">
        <v>1890917.65</v>
      </c>
      <c r="O520" s="2">
        <v>296582</v>
      </c>
      <c r="P520">
        <v>2010</v>
      </c>
      <c r="Q520">
        <v>11</v>
      </c>
    </row>
    <row r="521" spans="1:17" x14ac:dyDescent="0.3">
      <c r="A521" t="s">
        <v>35</v>
      </c>
      <c r="B521" t="s">
        <v>103</v>
      </c>
      <c r="C521" t="s">
        <v>68</v>
      </c>
      <c r="D521" t="s">
        <v>104</v>
      </c>
      <c r="E521" t="s">
        <v>27</v>
      </c>
      <c r="F521" t="s">
        <v>22</v>
      </c>
      <c r="G521" s="1">
        <v>40300</v>
      </c>
      <c r="H521">
        <v>211114585</v>
      </c>
      <c r="I521" s="1">
        <v>40312</v>
      </c>
      <c r="J521" s="4">
        <v>2352</v>
      </c>
      <c r="K521" s="2">
        <v>651.21</v>
      </c>
      <c r="L521" s="2">
        <v>524.96</v>
      </c>
      <c r="M521" s="2">
        <v>1531645.92</v>
      </c>
      <c r="N521" s="2">
        <v>1234705.9199999999</v>
      </c>
      <c r="O521" s="2">
        <v>296940</v>
      </c>
      <c r="P521">
        <v>2010</v>
      </c>
      <c r="Q521">
        <v>5</v>
      </c>
    </row>
    <row r="522" spans="1:17" x14ac:dyDescent="0.3">
      <c r="A522" t="s">
        <v>40</v>
      </c>
      <c r="B522" t="s">
        <v>361</v>
      </c>
      <c r="C522" t="s">
        <v>25</v>
      </c>
      <c r="D522" t="s">
        <v>730</v>
      </c>
      <c r="E522" t="s">
        <v>21</v>
      </c>
      <c r="F522" t="s">
        <v>65</v>
      </c>
      <c r="G522" s="1">
        <v>41823</v>
      </c>
      <c r="H522">
        <v>744370782</v>
      </c>
      <c r="I522" s="1">
        <v>41834</v>
      </c>
      <c r="J522" s="4">
        <v>4711</v>
      </c>
      <c r="K522" s="2">
        <v>154.06</v>
      </c>
      <c r="L522" s="2">
        <v>90.93</v>
      </c>
      <c r="M522" s="2">
        <v>725776.66</v>
      </c>
      <c r="N522" s="2">
        <v>428371.23</v>
      </c>
      <c r="O522" s="2">
        <v>297405.43</v>
      </c>
      <c r="P522">
        <v>2014</v>
      </c>
      <c r="Q522">
        <v>7</v>
      </c>
    </row>
    <row r="523" spans="1:17" x14ac:dyDescent="0.3">
      <c r="A523" t="s">
        <v>17</v>
      </c>
      <c r="B523" t="s">
        <v>116</v>
      </c>
      <c r="C523" t="s">
        <v>56</v>
      </c>
      <c r="D523" t="s">
        <v>686</v>
      </c>
      <c r="E523" t="s">
        <v>21</v>
      </c>
      <c r="F523" t="s">
        <v>39</v>
      </c>
      <c r="G523" s="1">
        <v>40781</v>
      </c>
      <c r="H523">
        <v>708215034</v>
      </c>
      <c r="I523" s="1">
        <v>40799</v>
      </c>
      <c r="J523" s="4">
        <v>5421</v>
      </c>
      <c r="K523" s="2">
        <v>152.58000000000001</v>
      </c>
      <c r="L523" s="2">
        <v>97.44</v>
      </c>
      <c r="M523" s="2">
        <v>827136.18</v>
      </c>
      <c r="N523" s="2">
        <v>528222.24</v>
      </c>
      <c r="O523" s="2">
        <v>298913.94</v>
      </c>
      <c r="P523">
        <v>2011</v>
      </c>
      <c r="Q523">
        <v>8</v>
      </c>
    </row>
    <row r="524" spans="1:17" x14ac:dyDescent="0.3">
      <c r="A524" t="s">
        <v>40</v>
      </c>
      <c r="B524" t="s">
        <v>757</v>
      </c>
      <c r="C524" t="s">
        <v>56</v>
      </c>
      <c r="D524" t="s">
        <v>1141</v>
      </c>
      <c r="E524" t="s">
        <v>21</v>
      </c>
      <c r="F524" t="s">
        <v>65</v>
      </c>
      <c r="G524" s="1">
        <v>42877</v>
      </c>
      <c r="H524">
        <v>927766072</v>
      </c>
      <c r="I524" s="1">
        <v>42906</v>
      </c>
      <c r="J524" s="4">
        <v>5453</v>
      </c>
      <c r="K524" s="2">
        <v>152.58000000000001</v>
      </c>
      <c r="L524" s="2">
        <v>97.44</v>
      </c>
      <c r="M524" s="2">
        <v>832018.74</v>
      </c>
      <c r="N524" s="2">
        <v>531340.31999999995</v>
      </c>
      <c r="O524" s="2">
        <v>300678.42</v>
      </c>
      <c r="P524">
        <v>2017</v>
      </c>
      <c r="Q524">
        <v>5</v>
      </c>
    </row>
    <row r="525" spans="1:17" x14ac:dyDescent="0.3">
      <c r="A525" t="s">
        <v>51</v>
      </c>
      <c r="B525" t="s">
        <v>400</v>
      </c>
      <c r="C525" t="s">
        <v>59</v>
      </c>
      <c r="D525" t="s">
        <v>687</v>
      </c>
      <c r="E525" t="s">
        <v>27</v>
      </c>
      <c r="F525" t="s">
        <v>22</v>
      </c>
      <c r="G525" s="1">
        <v>41083</v>
      </c>
      <c r="H525">
        <v>816204202</v>
      </c>
      <c r="I525" s="1">
        <v>41091</v>
      </c>
      <c r="J525" s="4">
        <v>1816</v>
      </c>
      <c r="K525" s="2">
        <v>668.27</v>
      </c>
      <c r="L525" s="2">
        <v>502.54</v>
      </c>
      <c r="M525" s="2">
        <v>1213578.32</v>
      </c>
      <c r="N525" s="2">
        <v>912612.64</v>
      </c>
      <c r="O525" s="2">
        <v>300965.68</v>
      </c>
      <c r="P525">
        <v>2012</v>
      </c>
      <c r="Q525">
        <v>6</v>
      </c>
    </row>
    <row r="526" spans="1:17" x14ac:dyDescent="0.3">
      <c r="A526" t="s">
        <v>51</v>
      </c>
      <c r="B526" t="s">
        <v>216</v>
      </c>
      <c r="C526" t="s">
        <v>56</v>
      </c>
      <c r="D526" t="s">
        <v>887</v>
      </c>
      <c r="E526" t="s">
        <v>27</v>
      </c>
      <c r="F526" t="s">
        <v>39</v>
      </c>
      <c r="G526" s="1">
        <v>40540</v>
      </c>
      <c r="H526">
        <v>464840400</v>
      </c>
      <c r="I526" s="1">
        <v>40579</v>
      </c>
      <c r="J526" s="4">
        <v>5459</v>
      </c>
      <c r="K526" s="2">
        <v>152.58000000000001</v>
      </c>
      <c r="L526" s="2">
        <v>97.44</v>
      </c>
      <c r="M526" s="2">
        <v>832934.22</v>
      </c>
      <c r="N526" s="2">
        <v>531924.96</v>
      </c>
      <c r="O526" s="2">
        <v>301009.26</v>
      </c>
      <c r="P526">
        <v>2010</v>
      </c>
      <c r="Q526">
        <v>12</v>
      </c>
    </row>
    <row r="527" spans="1:17" x14ac:dyDescent="0.3">
      <c r="A527" t="s">
        <v>35</v>
      </c>
      <c r="B527" t="s">
        <v>184</v>
      </c>
      <c r="C527" t="s">
        <v>56</v>
      </c>
      <c r="D527" t="s">
        <v>727</v>
      </c>
      <c r="E527" t="s">
        <v>27</v>
      </c>
      <c r="F527" t="s">
        <v>39</v>
      </c>
      <c r="G527" s="1">
        <v>40803</v>
      </c>
      <c r="H527">
        <v>460379779</v>
      </c>
      <c r="I527" s="1">
        <v>40851</v>
      </c>
      <c r="J527" s="4">
        <v>5462</v>
      </c>
      <c r="K527" s="2">
        <v>152.58000000000001</v>
      </c>
      <c r="L527" s="2">
        <v>97.44</v>
      </c>
      <c r="M527" s="2">
        <v>833391.96</v>
      </c>
      <c r="N527" s="2">
        <v>532217.28</v>
      </c>
      <c r="O527" s="2">
        <v>301174.68</v>
      </c>
      <c r="P527">
        <v>2011</v>
      </c>
      <c r="Q527">
        <v>9</v>
      </c>
    </row>
    <row r="528" spans="1:17" x14ac:dyDescent="0.3">
      <c r="A528" t="s">
        <v>51</v>
      </c>
      <c r="B528" t="s">
        <v>338</v>
      </c>
      <c r="C528" t="s">
        <v>33</v>
      </c>
      <c r="D528" t="s">
        <v>952</v>
      </c>
      <c r="E528" t="s">
        <v>21</v>
      </c>
      <c r="F528" t="s">
        <v>30</v>
      </c>
      <c r="G528" s="1">
        <v>40490</v>
      </c>
      <c r="H528">
        <v>940870702</v>
      </c>
      <c r="I528" s="1">
        <v>40503</v>
      </c>
      <c r="J528" s="4">
        <v>3404</v>
      </c>
      <c r="K528" s="2">
        <v>205.7</v>
      </c>
      <c r="L528" s="2">
        <v>117.11</v>
      </c>
      <c r="M528" s="2">
        <v>700202.8</v>
      </c>
      <c r="N528" s="2">
        <v>398642.44</v>
      </c>
      <c r="O528" s="2">
        <v>301560.36</v>
      </c>
      <c r="P528">
        <v>2010</v>
      </c>
      <c r="Q528">
        <v>11</v>
      </c>
    </row>
    <row r="529" spans="1:17" x14ac:dyDescent="0.3">
      <c r="A529" t="s">
        <v>40</v>
      </c>
      <c r="B529" t="s">
        <v>67</v>
      </c>
      <c r="C529" t="s">
        <v>68</v>
      </c>
      <c r="D529" t="s">
        <v>69</v>
      </c>
      <c r="E529" t="s">
        <v>27</v>
      </c>
      <c r="F529" t="s">
        <v>39</v>
      </c>
      <c r="G529" s="1">
        <v>42485</v>
      </c>
      <c r="H529">
        <v>405997025</v>
      </c>
      <c r="I529" s="1">
        <v>42502</v>
      </c>
      <c r="J529" s="4">
        <v>2397</v>
      </c>
      <c r="K529" s="2">
        <v>651.21</v>
      </c>
      <c r="L529" s="2">
        <v>524.96</v>
      </c>
      <c r="M529" s="2">
        <v>1560950.37</v>
      </c>
      <c r="N529" s="2">
        <v>1258329.1200000001</v>
      </c>
      <c r="O529" s="2">
        <v>302621.25</v>
      </c>
      <c r="P529">
        <v>2016</v>
      </c>
      <c r="Q529">
        <v>4</v>
      </c>
    </row>
    <row r="530" spans="1:17" x14ac:dyDescent="0.3">
      <c r="A530" t="s">
        <v>51</v>
      </c>
      <c r="B530" t="s">
        <v>52</v>
      </c>
      <c r="C530" t="s">
        <v>19</v>
      </c>
      <c r="D530" t="s">
        <v>1050</v>
      </c>
      <c r="E530" t="s">
        <v>27</v>
      </c>
      <c r="F530" t="s">
        <v>22</v>
      </c>
      <c r="G530" s="1">
        <v>42308</v>
      </c>
      <c r="H530">
        <v>802078616</v>
      </c>
      <c r="I530" s="1">
        <v>42347</v>
      </c>
      <c r="J530" s="4">
        <v>1741</v>
      </c>
      <c r="K530" s="2">
        <v>437.2</v>
      </c>
      <c r="L530" s="2">
        <v>263.33</v>
      </c>
      <c r="M530" s="2">
        <v>761165.2</v>
      </c>
      <c r="N530" s="2">
        <v>458457.53</v>
      </c>
      <c r="O530" s="2">
        <v>302707.67</v>
      </c>
      <c r="P530">
        <v>2015</v>
      </c>
      <c r="Q530">
        <v>10</v>
      </c>
    </row>
    <row r="531" spans="1:17" x14ac:dyDescent="0.3">
      <c r="A531" t="s">
        <v>51</v>
      </c>
      <c r="B531" t="s">
        <v>52</v>
      </c>
      <c r="C531" t="s">
        <v>25</v>
      </c>
      <c r="D531" t="s">
        <v>53</v>
      </c>
      <c r="E531" t="s">
        <v>21</v>
      </c>
      <c r="F531" t="s">
        <v>39</v>
      </c>
      <c r="G531" s="1">
        <v>41632</v>
      </c>
      <c r="H531">
        <v>118598544</v>
      </c>
      <c r="I531" s="1">
        <v>41658</v>
      </c>
      <c r="J531" s="4">
        <v>4800</v>
      </c>
      <c r="K531" s="2">
        <v>154.06</v>
      </c>
      <c r="L531" s="2">
        <v>90.93</v>
      </c>
      <c r="M531" s="2">
        <v>739488</v>
      </c>
      <c r="N531" s="2">
        <v>436464</v>
      </c>
      <c r="O531" s="2">
        <v>303024</v>
      </c>
      <c r="P531">
        <v>2013</v>
      </c>
      <c r="Q531">
        <v>12</v>
      </c>
    </row>
    <row r="532" spans="1:17" x14ac:dyDescent="0.3">
      <c r="A532" t="s">
        <v>40</v>
      </c>
      <c r="B532" t="s">
        <v>1081</v>
      </c>
      <c r="C532" t="s">
        <v>56</v>
      </c>
      <c r="D532" t="s">
        <v>1082</v>
      </c>
      <c r="E532" t="s">
        <v>21</v>
      </c>
      <c r="F532" t="s">
        <v>22</v>
      </c>
      <c r="G532" s="1">
        <v>40941</v>
      </c>
      <c r="H532">
        <v>720786225</v>
      </c>
      <c r="I532" s="1">
        <v>40954</v>
      </c>
      <c r="J532" s="4">
        <v>5516</v>
      </c>
      <c r="K532" s="2">
        <v>152.58000000000001</v>
      </c>
      <c r="L532" s="2">
        <v>97.44</v>
      </c>
      <c r="M532" s="2">
        <v>841631.28</v>
      </c>
      <c r="N532" s="2">
        <v>537479.04</v>
      </c>
      <c r="O532" s="2">
        <v>304152.24</v>
      </c>
      <c r="P532">
        <v>2012</v>
      </c>
      <c r="Q532">
        <v>2</v>
      </c>
    </row>
    <row r="533" spans="1:17" x14ac:dyDescent="0.3">
      <c r="A533" t="s">
        <v>35</v>
      </c>
      <c r="B533" t="s">
        <v>176</v>
      </c>
      <c r="C533" t="s">
        <v>91</v>
      </c>
      <c r="D533" t="s">
        <v>177</v>
      </c>
      <c r="E533" t="s">
        <v>27</v>
      </c>
      <c r="F533" t="s">
        <v>30</v>
      </c>
      <c r="G533" s="1">
        <v>41547</v>
      </c>
      <c r="H533">
        <v>159050118</v>
      </c>
      <c r="I533" s="1">
        <v>41548</v>
      </c>
      <c r="J533" s="4">
        <v>5319</v>
      </c>
      <c r="K533" s="2">
        <v>421.89</v>
      </c>
      <c r="L533" s="2">
        <v>364.69</v>
      </c>
      <c r="M533" s="2">
        <v>2244032.91</v>
      </c>
      <c r="N533" s="2">
        <v>1939786.11</v>
      </c>
      <c r="O533" s="2">
        <v>304246.8</v>
      </c>
      <c r="P533">
        <v>2013</v>
      </c>
      <c r="Q533">
        <v>9</v>
      </c>
    </row>
    <row r="534" spans="1:17" x14ac:dyDescent="0.3">
      <c r="A534" t="s">
        <v>17</v>
      </c>
      <c r="B534" t="s">
        <v>81</v>
      </c>
      <c r="C534" t="s">
        <v>28</v>
      </c>
      <c r="D534" t="s">
        <v>1092</v>
      </c>
      <c r="E534" t="s">
        <v>27</v>
      </c>
      <c r="F534" t="s">
        <v>65</v>
      </c>
      <c r="G534" s="1">
        <v>41372</v>
      </c>
      <c r="H534">
        <v>265929067</v>
      </c>
      <c r="I534" s="1">
        <v>41417</v>
      </c>
      <c r="J534" s="4">
        <v>3175</v>
      </c>
      <c r="K534" s="2">
        <v>255.28</v>
      </c>
      <c r="L534" s="2">
        <v>159.41999999999999</v>
      </c>
      <c r="M534" s="2">
        <v>810514</v>
      </c>
      <c r="N534" s="2">
        <v>506158.5</v>
      </c>
      <c r="O534" s="2">
        <v>304355.5</v>
      </c>
      <c r="P534">
        <v>2013</v>
      </c>
      <c r="Q534">
        <v>4</v>
      </c>
    </row>
    <row r="535" spans="1:17" x14ac:dyDescent="0.3">
      <c r="A535" t="s">
        <v>40</v>
      </c>
      <c r="B535" t="s">
        <v>322</v>
      </c>
      <c r="C535" t="s">
        <v>25</v>
      </c>
      <c r="D535" t="s">
        <v>1063</v>
      </c>
      <c r="E535" t="s">
        <v>21</v>
      </c>
      <c r="F535" t="s">
        <v>39</v>
      </c>
      <c r="G535" s="1">
        <v>42030</v>
      </c>
      <c r="H535">
        <v>743053281</v>
      </c>
      <c r="I535" s="1">
        <v>42058</v>
      </c>
      <c r="J535" s="4">
        <v>4833</v>
      </c>
      <c r="K535" s="2">
        <v>154.06</v>
      </c>
      <c r="L535" s="2">
        <v>90.93</v>
      </c>
      <c r="M535" s="2">
        <v>744571.98</v>
      </c>
      <c r="N535" s="2">
        <v>439464.69</v>
      </c>
      <c r="O535" s="2">
        <v>305107.28999999998</v>
      </c>
      <c r="P535">
        <v>2015</v>
      </c>
      <c r="Q535">
        <v>1</v>
      </c>
    </row>
    <row r="536" spans="1:17" x14ac:dyDescent="0.3">
      <c r="A536" t="s">
        <v>40</v>
      </c>
      <c r="B536" t="s">
        <v>221</v>
      </c>
      <c r="C536" t="s">
        <v>56</v>
      </c>
      <c r="D536" t="s">
        <v>222</v>
      </c>
      <c r="E536" t="s">
        <v>21</v>
      </c>
      <c r="F536" t="s">
        <v>39</v>
      </c>
      <c r="G536" s="1">
        <v>40997</v>
      </c>
      <c r="H536">
        <v>584534299</v>
      </c>
      <c r="I536" s="1">
        <v>41047</v>
      </c>
      <c r="J536" s="4">
        <v>5544</v>
      </c>
      <c r="K536" s="2">
        <v>152.58000000000001</v>
      </c>
      <c r="L536" s="2">
        <v>97.44</v>
      </c>
      <c r="M536" s="2">
        <v>845903.52</v>
      </c>
      <c r="N536" s="2">
        <v>540207.35999999999</v>
      </c>
      <c r="O536" s="2">
        <v>305696.15999999997</v>
      </c>
      <c r="P536">
        <v>2012</v>
      </c>
      <c r="Q536">
        <v>3</v>
      </c>
    </row>
    <row r="537" spans="1:17" x14ac:dyDescent="0.3">
      <c r="A537" t="s">
        <v>35</v>
      </c>
      <c r="B537" t="s">
        <v>131</v>
      </c>
      <c r="C537" t="s">
        <v>56</v>
      </c>
      <c r="D537" t="s">
        <v>876</v>
      </c>
      <c r="E537" t="s">
        <v>21</v>
      </c>
      <c r="F537" t="s">
        <v>30</v>
      </c>
      <c r="G537" s="1">
        <v>40320</v>
      </c>
      <c r="H537">
        <v>325412309</v>
      </c>
      <c r="I537" s="1">
        <v>40366</v>
      </c>
      <c r="J537" s="4">
        <v>5588</v>
      </c>
      <c r="K537" s="2">
        <v>152.58000000000001</v>
      </c>
      <c r="L537" s="2">
        <v>97.44</v>
      </c>
      <c r="M537" s="2">
        <v>852617.04</v>
      </c>
      <c r="N537" s="2">
        <v>544494.72</v>
      </c>
      <c r="O537" s="2">
        <v>308122.32</v>
      </c>
      <c r="P537">
        <v>2010</v>
      </c>
      <c r="Q537">
        <v>5</v>
      </c>
    </row>
    <row r="538" spans="1:17" x14ac:dyDescent="0.3">
      <c r="A538" t="s">
        <v>40</v>
      </c>
      <c r="B538" t="s">
        <v>135</v>
      </c>
      <c r="C538" t="s">
        <v>56</v>
      </c>
      <c r="D538" t="s">
        <v>555</v>
      </c>
      <c r="E538" t="s">
        <v>21</v>
      </c>
      <c r="F538" t="s">
        <v>22</v>
      </c>
      <c r="G538" s="1">
        <v>41505</v>
      </c>
      <c r="H538">
        <v>637521445</v>
      </c>
      <c r="I538" s="1">
        <v>41529</v>
      </c>
      <c r="J538" s="4">
        <v>5618</v>
      </c>
      <c r="K538" s="2">
        <v>152.58000000000001</v>
      </c>
      <c r="L538" s="2">
        <v>97.44</v>
      </c>
      <c r="M538" s="2">
        <v>857194.44</v>
      </c>
      <c r="N538" s="2">
        <v>547417.92000000004</v>
      </c>
      <c r="O538" s="2">
        <v>309776.52</v>
      </c>
      <c r="P538">
        <v>2013</v>
      </c>
      <c r="Q538">
        <v>8</v>
      </c>
    </row>
    <row r="539" spans="1:17" x14ac:dyDescent="0.3">
      <c r="A539" t="s">
        <v>40</v>
      </c>
      <c r="B539" t="s">
        <v>148</v>
      </c>
      <c r="C539" t="s">
        <v>33</v>
      </c>
      <c r="D539" t="s">
        <v>1226</v>
      </c>
      <c r="E539" t="s">
        <v>21</v>
      </c>
      <c r="F539" t="s">
        <v>30</v>
      </c>
      <c r="G539" s="1">
        <v>41739</v>
      </c>
      <c r="H539">
        <v>811546599</v>
      </c>
      <c r="I539" s="1">
        <v>41767</v>
      </c>
      <c r="J539" s="4">
        <v>3528</v>
      </c>
      <c r="K539" s="2">
        <v>205.7</v>
      </c>
      <c r="L539" s="2">
        <v>117.11</v>
      </c>
      <c r="M539" s="2">
        <v>725709.6</v>
      </c>
      <c r="N539" s="2">
        <v>413164.08</v>
      </c>
      <c r="O539" s="2">
        <v>312545.52</v>
      </c>
      <c r="P539">
        <v>2014</v>
      </c>
      <c r="Q539">
        <v>4</v>
      </c>
    </row>
    <row r="540" spans="1:17" x14ac:dyDescent="0.3">
      <c r="A540" t="s">
        <v>40</v>
      </c>
      <c r="B540" t="s">
        <v>385</v>
      </c>
      <c r="C540" t="s">
        <v>28</v>
      </c>
      <c r="D540" t="s">
        <v>870</v>
      </c>
      <c r="E540" t="s">
        <v>27</v>
      </c>
      <c r="F540" t="s">
        <v>22</v>
      </c>
      <c r="G540" s="1">
        <v>41769</v>
      </c>
      <c r="H540">
        <v>641129338</v>
      </c>
      <c r="I540" s="1">
        <v>41773</v>
      </c>
      <c r="J540" s="4">
        <v>3273</v>
      </c>
      <c r="K540" s="2">
        <v>255.28</v>
      </c>
      <c r="L540" s="2">
        <v>159.41999999999999</v>
      </c>
      <c r="M540" s="2">
        <v>835531.44</v>
      </c>
      <c r="N540" s="2">
        <v>521781.66</v>
      </c>
      <c r="O540" s="2">
        <v>313749.78000000003</v>
      </c>
      <c r="P540">
        <v>2014</v>
      </c>
      <c r="Q540">
        <v>5</v>
      </c>
    </row>
    <row r="541" spans="1:17" x14ac:dyDescent="0.3">
      <c r="A541" t="s">
        <v>35</v>
      </c>
      <c r="B541" t="s">
        <v>258</v>
      </c>
      <c r="C541" t="s">
        <v>28</v>
      </c>
      <c r="D541" t="s">
        <v>417</v>
      </c>
      <c r="E541" t="s">
        <v>21</v>
      </c>
      <c r="F541" t="s">
        <v>65</v>
      </c>
      <c r="G541" s="1">
        <v>40396</v>
      </c>
      <c r="H541">
        <v>251466166</v>
      </c>
      <c r="I541" s="1">
        <v>40429</v>
      </c>
      <c r="J541" s="4">
        <v>3282</v>
      </c>
      <c r="K541" s="2">
        <v>255.28</v>
      </c>
      <c r="L541" s="2">
        <v>159.41999999999999</v>
      </c>
      <c r="M541" s="2">
        <v>837828.96</v>
      </c>
      <c r="N541" s="2">
        <v>523216.44</v>
      </c>
      <c r="O541" s="2">
        <v>314612.52</v>
      </c>
      <c r="P541">
        <v>2010</v>
      </c>
      <c r="Q541">
        <v>8</v>
      </c>
    </row>
    <row r="542" spans="1:17" x14ac:dyDescent="0.3">
      <c r="A542" t="s">
        <v>51</v>
      </c>
      <c r="B542" t="s">
        <v>52</v>
      </c>
      <c r="C542" t="s">
        <v>46</v>
      </c>
      <c r="D542" t="s">
        <v>1047</v>
      </c>
      <c r="E542" t="s">
        <v>21</v>
      </c>
      <c r="F542" t="s">
        <v>65</v>
      </c>
      <c r="G542" s="1">
        <v>40878</v>
      </c>
      <c r="H542">
        <v>257890164</v>
      </c>
      <c r="I542" s="1">
        <v>40906</v>
      </c>
      <c r="J542" s="4">
        <v>4285</v>
      </c>
      <c r="K542" s="2">
        <v>109.28</v>
      </c>
      <c r="L542" s="2">
        <v>35.840000000000003</v>
      </c>
      <c r="M542" s="2">
        <v>468264.8</v>
      </c>
      <c r="N542" s="2">
        <v>153574.39999999999</v>
      </c>
      <c r="O542" s="2">
        <v>314690.40000000002</v>
      </c>
      <c r="P542">
        <v>2011</v>
      </c>
      <c r="Q542">
        <v>12</v>
      </c>
    </row>
    <row r="543" spans="1:17" x14ac:dyDescent="0.3">
      <c r="A543" t="s">
        <v>31</v>
      </c>
      <c r="B543" t="s">
        <v>139</v>
      </c>
      <c r="C543" t="s">
        <v>19</v>
      </c>
      <c r="D543" t="s">
        <v>873</v>
      </c>
      <c r="E543" t="s">
        <v>21</v>
      </c>
      <c r="F543" t="s">
        <v>39</v>
      </c>
      <c r="G543" s="1">
        <v>41581</v>
      </c>
      <c r="H543">
        <v>908627116</v>
      </c>
      <c r="I543" s="1">
        <v>41602</v>
      </c>
      <c r="J543" s="4">
        <v>1810</v>
      </c>
      <c r="K543" s="2">
        <v>437.2</v>
      </c>
      <c r="L543" s="2">
        <v>263.33</v>
      </c>
      <c r="M543" s="2">
        <v>791332</v>
      </c>
      <c r="N543" s="2">
        <v>476627.3</v>
      </c>
      <c r="O543" s="2">
        <v>314704.7</v>
      </c>
      <c r="P543">
        <v>2013</v>
      </c>
      <c r="Q543">
        <v>11</v>
      </c>
    </row>
    <row r="544" spans="1:17" x14ac:dyDescent="0.3">
      <c r="A544" t="s">
        <v>31</v>
      </c>
      <c r="B544" t="s">
        <v>200</v>
      </c>
      <c r="C544" t="s">
        <v>33</v>
      </c>
      <c r="D544" t="s">
        <v>589</v>
      </c>
      <c r="E544" t="s">
        <v>21</v>
      </c>
      <c r="F544" t="s">
        <v>22</v>
      </c>
      <c r="G544" s="1">
        <v>40470</v>
      </c>
      <c r="H544">
        <v>504270160</v>
      </c>
      <c r="I544" s="1">
        <v>40507</v>
      </c>
      <c r="J544" s="4">
        <v>3601</v>
      </c>
      <c r="K544" s="2">
        <v>205.7</v>
      </c>
      <c r="L544" s="2">
        <v>117.11</v>
      </c>
      <c r="M544" s="2">
        <v>740725.7</v>
      </c>
      <c r="N544" s="2">
        <v>421713.11</v>
      </c>
      <c r="O544" s="2">
        <v>319012.59000000003</v>
      </c>
      <c r="P544">
        <v>2010</v>
      </c>
      <c r="Q544">
        <v>10</v>
      </c>
    </row>
    <row r="545" spans="1:17" x14ac:dyDescent="0.3">
      <c r="A545" t="s">
        <v>31</v>
      </c>
      <c r="B545" t="s">
        <v>229</v>
      </c>
      <c r="C545" t="s">
        <v>25</v>
      </c>
      <c r="D545" t="s">
        <v>530</v>
      </c>
      <c r="E545" t="s">
        <v>27</v>
      </c>
      <c r="F545" t="s">
        <v>39</v>
      </c>
      <c r="G545" s="1">
        <v>40426</v>
      </c>
      <c r="H545">
        <v>737816321</v>
      </c>
      <c r="I545" s="1">
        <v>40442</v>
      </c>
      <c r="J545" s="4">
        <v>5100</v>
      </c>
      <c r="K545" s="2">
        <v>154.06</v>
      </c>
      <c r="L545" s="2">
        <v>90.93</v>
      </c>
      <c r="M545" s="2">
        <v>785706</v>
      </c>
      <c r="N545" s="2">
        <v>463743</v>
      </c>
      <c r="O545" s="2">
        <v>321963</v>
      </c>
      <c r="P545">
        <v>2010</v>
      </c>
      <c r="Q545">
        <v>9</v>
      </c>
    </row>
    <row r="546" spans="1:17" x14ac:dyDescent="0.3">
      <c r="A546" t="s">
        <v>17</v>
      </c>
      <c r="B546" t="s">
        <v>237</v>
      </c>
      <c r="C546" t="s">
        <v>91</v>
      </c>
      <c r="D546" t="s">
        <v>871</v>
      </c>
      <c r="E546" t="s">
        <v>21</v>
      </c>
      <c r="F546" t="s">
        <v>30</v>
      </c>
      <c r="G546" s="1">
        <v>42172</v>
      </c>
      <c r="H546">
        <v>636879432</v>
      </c>
      <c r="I546" s="1">
        <v>42188</v>
      </c>
      <c r="J546" s="4">
        <v>5632</v>
      </c>
      <c r="K546" s="2">
        <v>421.89</v>
      </c>
      <c r="L546" s="2">
        <v>364.69</v>
      </c>
      <c r="M546" s="2">
        <v>2376084.48</v>
      </c>
      <c r="N546" s="2">
        <v>2053934.0800000001</v>
      </c>
      <c r="O546" s="2">
        <v>322150.40000000002</v>
      </c>
      <c r="P546">
        <v>2015</v>
      </c>
      <c r="Q546">
        <v>6</v>
      </c>
    </row>
    <row r="547" spans="1:17" x14ac:dyDescent="0.3">
      <c r="A547" t="s">
        <v>31</v>
      </c>
      <c r="B547" t="s">
        <v>187</v>
      </c>
      <c r="C547" t="s">
        <v>56</v>
      </c>
      <c r="D547" t="s">
        <v>911</v>
      </c>
      <c r="E547" t="s">
        <v>27</v>
      </c>
      <c r="F547" t="s">
        <v>65</v>
      </c>
      <c r="G547" s="1">
        <v>42132</v>
      </c>
      <c r="H547">
        <v>763568961</v>
      </c>
      <c r="I547" s="1">
        <v>42162</v>
      </c>
      <c r="J547" s="4">
        <v>5879</v>
      </c>
      <c r="K547" s="2">
        <v>152.58000000000001</v>
      </c>
      <c r="L547" s="2">
        <v>97.44</v>
      </c>
      <c r="M547" s="2">
        <v>897017.82</v>
      </c>
      <c r="N547" s="2">
        <v>572849.76</v>
      </c>
      <c r="O547" s="2">
        <v>324168.06</v>
      </c>
      <c r="P547">
        <v>2015</v>
      </c>
      <c r="Q547">
        <v>5</v>
      </c>
    </row>
    <row r="548" spans="1:17" x14ac:dyDescent="0.3">
      <c r="A548" t="s">
        <v>35</v>
      </c>
      <c r="B548" t="s">
        <v>276</v>
      </c>
      <c r="C548" t="s">
        <v>28</v>
      </c>
      <c r="D548" t="s">
        <v>620</v>
      </c>
      <c r="E548" t="s">
        <v>21</v>
      </c>
      <c r="F548" t="s">
        <v>22</v>
      </c>
      <c r="G548" s="1">
        <v>41872</v>
      </c>
      <c r="H548">
        <v>308170640</v>
      </c>
      <c r="I548" s="1">
        <v>41922</v>
      </c>
      <c r="J548" s="4">
        <v>3395</v>
      </c>
      <c r="K548" s="2">
        <v>255.28</v>
      </c>
      <c r="L548" s="2">
        <v>159.41999999999999</v>
      </c>
      <c r="M548" s="2">
        <v>866675.6</v>
      </c>
      <c r="N548" s="2">
        <v>541230.9</v>
      </c>
      <c r="O548" s="2">
        <v>325444.7</v>
      </c>
      <c r="P548">
        <v>2014</v>
      </c>
      <c r="Q548">
        <v>8</v>
      </c>
    </row>
    <row r="549" spans="1:17" x14ac:dyDescent="0.3">
      <c r="A549" t="s">
        <v>17</v>
      </c>
      <c r="B549" t="s">
        <v>232</v>
      </c>
      <c r="C549" t="s">
        <v>19</v>
      </c>
      <c r="D549" t="s">
        <v>1121</v>
      </c>
      <c r="E549" t="s">
        <v>21</v>
      </c>
      <c r="F549" t="s">
        <v>22</v>
      </c>
      <c r="G549" s="1">
        <v>41914</v>
      </c>
      <c r="H549">
        <v>642442548</v>
      </c>
      <c r="I549" s="1">
        <v>41945</v>
      </c>
      <c r="J549" s="4">
        <v>1881</v>
      </c>
      <c r="K549" s="2">
        <v>437.2</v>
      </c>
      <c r="L549" s="2">
        <v>263.33</v>
      </c>
      <c r="M549" s="2">
        <v>822373.2</v>
      </c>
      <c r="N549" s="2">
        <v>495323.73</v>
      </c>
      <c r="O549" s="2">
        <v>327049.46999999997</v>
      </c>
      <c r="P549">
        <v>2014</v>
      </c>
      <c r="Q549">
        <v>10</v>
      </c>
    </row>
    <row r="550" spans="1:17" x14ac:dyDescent="0.3">
      <c r="A550" t="s">
        <v>17</v>
      </c>
      <c r="B550" t="s">
        <v>237</v>
      </c>
      <c r="C550" t="s">
        <v>56</v>
      </c>
      <c r="D550" t="s">
        <v>957</v>
      </c>
      <c r="E550" t="s">
        <v>21</v>
      </c>
      <c r="F550" t="s">
        <v>30</v>
      </c>
      <c r="G550" s="1">
        <v>42748</v>
      </c>
      <c r="H550">
        <v>596870315</v>
      </c>
      <c r="I550" s="1">
        <v>42784</v>
      </c>
      <c r="J550" s="4">
        <v>6045</v>
      </c>
      <c r="K550" s="2">
        <v>152.58000000000001</v>
      </c>
      <c r="L550" s="2">
        <v>97.44</v>
      </c>
      <c r="M550" s="2">
        <v>922346.1</v>
      </c>
      <c r="N550" s="2">
        <v>589024.80000000005</v>
      </c>
      <c r="O550" s="2">
        <v>333321.3</v>
      </c>
      <c r="P550">
        <v>2017</v>
      </c>
      <c r="Q550">
        <v>1</v>
      </c>
    </row>
    <row r="551" spans="1:17" x14ac:dyDescent="0.3">
      <c r="A551" t="s">
        <v>35</v>
      </c>
      <c r="B551" t="s">
        <v>346</v>
      </c>
      <c r="C551" t="s">
        <v>56</v>
      </c>
      <c r="D551" t="s">
        <v>347</v>
      </c>
      <c r="E551" t="s">
        <v>21</v>
      </c>
      <c r="F551" t="s">
        <v>65</v>
      </c>
      <c r="G551" s="1">
        <v>41655</v>
      </c>
      <c r="H551">
        <v>858020055</v>
      </c>
      <c r="I551" s="1">
        <v>41656</v>
      </c>
      <c r="J551" s="4">
        <v>6056</v>
      </c>
      <c r="K551" s="2">
        <v>152.58000000000001</v>
      </c>
      <c r="L551" s="2">
        <v>97.44</v>
      </c>
      <c r="M551" s="2">
        <v>924024.48</v>
      </c>
      <c r="N551" s="2">
        <v>590096.64000000001</v>
      </c>
      <c r="O551" s="2">
        <v>333927.84000000003</v>
      </c>
      <c r="P551">
        <v>2014</v>
      </c>
      <c r="Q551">
        <v>1</v>
      </c>
    </row>
    <row r="552" spans="1:17" x14ac:dyDescent="0.3">
      <c r="A552" t="s">
        <v>48</v>
      </c>
      <c r="B552" t="s">
        <v>364</v>
      </c>
      <c r="C552" t="s">
        <v>33</v>
      </c>
      <c r="D552" t="s">
        <v>365</v>
      </c>
      <c r="E552" t="s">
        <v>21</v>
      </c>
      <c r="F552" t="s">
        <v>22</v>
      </c>
      <c r="G552" s="1">
        <v>42891</v>
      </c>
      <c r="H552">
        <v>629709136</v>
      </c>
      <c r="I552" s="1">
        <v>42892</v>
      </c>
      <c r="J552" s="4">
        <v>3782</v>
      </c>
      <c r="K552" s="2">
        <v>205.7</v>
      </c>
      <c r="L552" s="2">
        <v>117.11</v>
      </c>
      <c r="M552" s="2">
        <v>777957.4</v>
      </c>
      <c r="N552" s="2">
        <v>442910.02</v>
      </c>
      <c r="O552" s="2">
        <v>335047.38</v>
      </c>
      <c r="P552">
        <v>2017</v>
      </c>
      <c r="Q552">
        <v>6</v>
      </c>
    </row>
    <row r="553" spans="1:17" x14ac:dyDescent="0.3">
      <c r="A553" t="s">
        <v>40</v>
      </c>
      <c r="B553" t="s">
        <v>168</v>
      </c>
      <c r="C553" t="s">
        <v>19</v>
      </c>
      <c r="D553" t="s">
        <v>1065</v>
      </c>
      <c r="E553" t="s">
        <v>27</v>
      </c>
      <c r="F553" t="s">
        <v>39</v>
      </c>
      <c r="G553" s="1">
        <v>41203</v>
      </c>
      <c r="H553">
        <v>205300843</v>
      </c>
      <c r="I553" s="1">
        <v>41246</v>
      </c>
      <c r="J553" s="4">
        <v>1937</v>
      </c>
      <c r="K553" s="2">
        <v>437.2</v>
      </c>
      <c r="L553" s="2">
        <v>263.33</v>
      </c>
      <c r="M553" s="2">
        <v>846856.4</v>
      </c>
      <c r="N553" s="2">
        <v>510070.21</v>
      </c>
      <c r="O553" s="2">
        <v>336786.19</v>
      </c>
      <c r="P553">
        <v>2012</v>
      </c>
      <c r="Q553">
        <v>10</v>
      </c>
    </row>
    <row r="554" spans="1:17" x14ac:dyDescent="0.3">
      <c r="A554" t="s">
        <v>51</v>
      </c>
      <c r="B554" t="s">
        <v>210</v>
      </c>
      <c r="C554" t="s">
        <v>33</v>
      </c>
      <c r="D554" t="s">
        <v>856</v>
      </c>
      <c r="E554" t="s">
        <v>21</v>
      </c>
      <c r="F554" t="s">
        <v>30</v>
      </c>
      <c r="G554" s="1">
        <v>41682</v>
      </c>
      <c r="H554">
        <v>133362710</v>
      </c>
      <c r="I554" s="1">
        <v>41721</v>
      </c>
      <c r="J554" s="4">
        <v>3844</v>
      </c>
      <c r="K554" s="2">
        <v>205.7</v>
      </c>
      <c r="L554" s="2">
        <v>117.11</v>
      </c>
      <c r="M554" s="2">
        <v>790710.8</v>
      </c>
      <c r="N554" s="2">
        <v>450170.84</v>
      </c>
      <c r="O554" s="2">
        <v>340539.96</v>
      </c>
      <c r="P554">
        <v>2014</v>
      </c>
      <c r="Q554">
        <v>2</v>
      </c>
    </row>
    <row r="555" spans="1:17" x14ac:dyDescent="0.3">
      <c r="A555" t="s">
        <v>40</v>
      </c>
      <c r="B555" t="s">
        <v>584</v>
      </c>
      <c r="C555" t="s">
        <v>46</v>
      </c>
      <c r="D555" t="s">
        <v>722</v>
      </c>
      <c r="E555" t="s">
        <v>21</v>
      </c>
      <c r="F555" t="s">
        <v>22</v>
      </c>
      <c r="G555" s="1">
        <v>41116</v>
      </c>
      <c r="H555">
        <v>404010903</v>
      </c>
      <c r="I555" s="1">
        <v>41156</v>
      </c>
      <c r="J555" s="4">
        <v>4659</v>
      </c>
      <c r="K555" s="2">
        <v>109.28</v>
      </c>
      <c r="L555" s="2">
        <v>35.840000000000003</v>
      </c>
      <c r="M555" s="2">
        <v>509135.52</v>
      </c>
      <c r="N555" s="2">
        <v>166978.56</v>
      </c>
      <c r="O555" s="2">
        <v>342156.96</v>
      </c>
      <c r="P555">
        <v>2012</v>
      </c>
      <c r="Q555">
        <v>7</v>
      </c>
    </row>
    <row r="556" spans="1:17" x14ac:dyDescent="0.3">
      <c r="A556" t="s">
        <v>40</v>
      </c>
      <c r="B556" t="s">
        <v>385</v>
      </c>
      <c r="C556" t="s">
        <v>25</v>
      </c>
      <c r="D556" t="s">
        <v>1095</v>
      </c>
      <c r="E556" t="s">
        <v>27</v>
      </c>
      <c r="F556" t="s">
        <v>30</v>
      </c>
      <c r="G556" s="1">
        <v>41184</v>
      </c>
      <c r="H556">
        <v>645597255</v>
      </c>
      <c r="I556" s="1">
        <v>41207</v>
      </c>
      <c r="J556" s="4">
        <v>5429</v>
      </c>
      <c r="K556" s="2">
        <v>154.06</v>
      </c>
      <c r="L556" s="2">
        <v>90.93</v>
      </c>
      <c r="M556" s="2">
        <v>836391.74</v>
      </c>
      <c r="N556" s="2">
        <v>493658.97</v>
      </c>
      <c r="O556" s="2">
        <v>342732.77</v>
      </c>
      <c r="P556">
        <v>2012</v>
      </c>
      <c r="Q556">
        <v>10</v>
      </c>
    </row>
    <row r="557" spans="1:17" x14ac:dyDescent="0.3">
      <c r="A557" t="s">
        <v>35</v>
      </c>
      <c r="B557" t="s">
        <v>162</v>
      </c>
      <c r="C557" t="s">
        <v>91</v>
      </c>
      <c r="D557" t="s">
        <v>773</v>
      </c>
      <c r="E557" t="s">
        <v>27</v>
      </c>
      <c r="F557" t="s">
        <v>30</v>
      </c>
      <c r="G557" s="1">
        <v>41247</v>
      </c>
      <c r="H557">
        <v>156619393</v>
      </c>
      <c r="I557" s="1">
        <v>41248</v>
      </c>
      <c r="J557" s="4">
        <v>6014</v>
      </c>
      <c r="K557" s="2">
        <v>421.89</v>
      </c>
      <c r="L557" s="2">
        <v>364.69</v>
      </c>
      <c r="M557" s="2">
        <v>2537246.46</v>
      </c>
      <c r="N557" s="2">
        <v>2193245.66</v>
      </c>
      <c r="O557" s="2">
        <v>344000.8</v>
      </c>
      <c r="P557">
        <v>2012</v>
      </c>
      <c r="Q557">
        <v>12</v>
      </c>
    </row>
    <row r="558" spans="1:17" x14ac:dyDescent="0.3">
      <c r="A558" t="s">
        <v>40</v>
      </c>
      <c r="B558" t="s">
        <v>271</v>
      </c>
      <c r="C558" t="s">
        <v>56</v>
      </c>
      <c r="D558" t="s">
        <v>1077</v>
      </c>
      <c r="E558" t="s">
        <v>21</v>
      </c>
      <c r="F558" t="s">
        <v>65</v>
      </c>
      <c r="G558" s="1">
        <v>42821</v>
      </c>
      <c r="H558">
        <v>733528649</v>
      </c>
      <c r="I558" s="1">
        <v>42824</v>
      </c>
      <c r="J558" s="4">
        <v>6283</v>
      </c>
      <c r="K558" s="2">
        <v>152.58000000000001</v>
      </c>
      <c r="L558" s="2">
        <v>97.44</v>
      </c>
      <c r="M558" s="2">
        <v>958660.14</v>
      </c>
      <c r="N558" s="2">
        <v>612215.52</v>
      </c>
      <c r="O558" s="2">
        <v>346444.62</v>
      </c>
      <c r="P558">
        <v>2017</v>
      </c>
      <c r="Q558">
        <v>3</v>
      </c>
    </row>
    <row r="559" spans="1:17" x14ac:dyDescent="0.3">
      <c r="A559" t="s">
        <v>48</v>
      </c>
      <c r="B559" t="s">
        <v>193</v>
      </c>
      <c r="C559" t="s">
        <v>91</v>
      </c>
      <c r="D559" t="s">
        <v>632</v>
      </c>
      <c r="E559" t="s">
        <v>27</v>
      </c>
      <c r="F559" t="s">
        <v>22</v>
      </c>
      <c r="G559" s="1">
        <v>42294</v>
      </c>
      <c r="H559">
        <v>925504004</v>
      </c>
      <c r="I559" s="1">
        <v>42344</v>
      </c>
      <c r="J559" s="4">
        <v>6057</v>
      </c>
      <c r="K559" s="2">
        <v>421.89</v>
      </c>
      <c r="L559" s="2">
        <v>364.69</v>
      </c>
      <c r="M559" s="2">
        <v>2555387.73</v>
      </c>
      <c r="N559" s="2">
        <v>2208927.33</v>
      </c>
      <c r="O559" s="2">
        <v>346460.4</v>
      </c>
      <c r="P559">
        <v>2015</v>
      </c>
      <c r="Q559">
        <v>10</v>
      </c>
    </row>
    <row r="560" spans="1:17" x14ac:dyDescent="0.3">
      <c r="A560" t="s">
        <v>35</v>
      </c>
      <c r="B560" t="s">
        <v>276</v>
      </c>
      <c r="C560" t="s">
        <v>91</v>
      </c>
      <c r="D560" t="s">
        <v>277</v>
      </c>
      <c r="E560" t="s">
        <v>27</v>
      </c>
      <c r="F560" t="s">
        <v>22</v>
      </c>
      <c r="G560" s="1">
        <v>41971</v>
      </c>
      <c r="H560">
        <v>219034612</v>
      </c>
      <c r="I560" s="1">
        <v>41983</v>
      </c>
      <c r="J560" s="4">
        <v>6064</v>
      </c>
      <c r="K560" s="2">
        <v>421.89</v>
      </c>
      <c r="L560" s="2">
        <v>364.69</v>
      </c>
      <c r="M560" s="2">
        <v>2558340.96</v>
      </c>
      <c r="N560" s="2">
        <v>2211480.16</v>
      </c>
      <c r="O560" s="2">
        <v>346860.79999999999</v>
      </c>
      <c r="P560">
        <v>2014</v>
      </c>
      <c r="Q560">
        <v>11</v>
      </c>
    </row>
    <row r="561" spans="1:17" x14ac:dyDescent="0.3">
      <c r="A561" t="s">
        <v>40</v>
      </c>
      <c r="B561" t="s">
        <v>148</v>
      </c>
      <c r="C561" t="s">
        <v>25</v>
      </c>
      <c r="D561" t="s">
        <v>869</v>
      </c>
      <c r="E561" t="s">
        <v>27</v>
      </c>
      <c r="F561" t="s">
        <v>39</v>
      </c>
      <c r="G561" s="1">
        <v>41439</v>
      </c>
      <c r="H561">
        <v>813209140</v>
      </c>
      <c r="I561" s="1">
        <v>41465</v>
      </c>
      <c r="J561" s="4">
        <v>5511</v>
      </c>
      <c r="K561" s="2">
        <v>154.06</v>
      </c>
      <c r="L561" s="2">
        <v>90.93</v>
      </c>
      <c r="M561" s="2">
        <v>849024.66</v>
      </c>
      <c r="N561" s="2">
        <v>501115.23</v>
      </c>
      <c r="O561" s="2">
        <v>347909.43</v>
      </c>
      <c r="P561">
        <v>2013</v>
      </c>
      <c r="Q561">
        <v>6</v>
      </c>
    </row>
    <row r="562" spans="1:17" x14ac:dyDescent="0.3">
      <c r="A562" t="s">
        <v>17</v>
      </c>
      <c r="B562" t="s">
        <v>237</v>
      </c>
      <c r="C562" t="s">
        <v>91</v>
      </c>
      <c r="D562" t="s">
        <v>760</v>
      </c>
      <c r="E562" t="s">
        <v>27</v>
      </c>
      <c r="F562" t="s">
        <v>30</v>
      </c>
      <c r="G562" s="1">
        <v>40557</v>
      </c>
      <c r="H562">
        <v>972678697</v>
      </c>
      <c r="I562" s="1">
        <v>40599</v>
      </c>
      <c r="J562" s="4">
        <v>6096</v>
      </c>
      <c r="K562" s="2">
        <v>421.89</v>
      </c>
      <c r="L562" s="2">
        <v>364.69</v>
      </c>
      <c r="M562" s="2">
        <v>2571841.44</v>
      </c>
      <c r="N562" s="2">
        <v>2223150.2400000002</v>
      </c>
      <c r="O562" s="2">
        <v>348691.20000000001</v>
      </c>
      <c r="P562">
        <v>2011</v>
      </c>
      <c r="Q562">
        <v>1</v>
      </c>
    </row>
    <row r="563" spans="1:17" x14ac:dyDescent="0.3">
      <c r="A563" t="s">
        <v>17</v>
      </c>
      <c r="B563" t="s">
        <v>180</v>
      </c>
      <c r="C563" t="s">
        <v>91</v>
      </c>
      <c r="D563" t="s">
        <v>631</v>
      </c>
      <c r="E563" t="s">
        <v>21</v>
      </c>
      <c r="F563" t="s">
        <v>30</v>
      </c>
      <c r="G563" s="1">
        <v>42225</v>
      </c>
      <c r="H563">
        <v>154119145</v>
      </c>
      <c r="I563" s="1">
        <v>42268</v>
      </c>
      <c r="J563" s="4">
        <v>6135</v>
      </c>
      <c r="K563" s="2">
        <v>421.89</v>
      </c>
      <c r="L563" s="2">
        <v>364.69</v>
      </c>
      <c r="M563" s="2">
        <v>2588295.15</v>
      </c>
      <c r="N563" s="2">
        <v>2237373.15</v>
      </c>
      <c r="O563" s="2">
        <v>350922</v>
      </c>
      <c r="P563">
        <v>2015</v>
      </c>
      <c r="Q563">
        <v>8</v>
      </c>
    </row>
    <row r="564" spans="1:17" x14ac:dyDescent="0.3">
      <c r="A564" t="s">
        <v>17</v>
      </c>
      <c r="B564" t="s">
        <v>715</v>
      </c>
      <c r="C564" t="s">
        <v>56</v>
      </c>
      <c r="D564" t="s">
        <v>824</v>
      </c>
      <c r="E564" t="s">
        <v>27</v>
      </c>
      <c r="F564" t="s">
        <v>39</v>
      </c>
      <c r="G564" s="1">
        <v>42388</v>
      </c>
      <c r="H564">
        <v>465418040</v>
      </c>
      <c r="I564" s="1">
        <v>42426</v>
      </c>
      <c r="J564" s="4">
        <v>6396</v>
      </c>
      <c r="K564" s="2">
        <v>152.58000000000001</v>
      </c>
      <c r="L564" s="2">
        <v>97.44</v>
      </c>
      <c r="M564" s="2">
        <v>975901.68</v>
      </c>
      <c r="N564" s="2">
        <v>623226.24</v>
      </c>
      <c r="O564" s="2">
        <v>352675.44</v>
      </c>
      <c r="P564">
        <v>2016</v>
      </c>
      <c r="Q564">
        <v>1</v>
      </c>
    </row>
    <row r="565" spans="1:17" x14ac:dyDescent="0.3">
      <c r="A565" t="s">
        <v>48</v>
      </c>
      <c r="B565" t="s">
        <v>351</v>
      </c>
      <c r="C565" t="s">
        <v>56</v>
      </c>
      <c r="D565" t="s">
        <v>905</v>
      </c>
      <c r="E565" t="s">
        <v>27</v>
      </c>
      <c r="F565" t="s">
        <v>30</v>
      </c>
      <c r="G565" s="1">
        <v>41443</v>
      </c>
      <c r="H565">
        <v>213865458</v>
      </c>
      <c r="I565" s="1">
        <v>41468</v>
      </c>
      <c r="J565" s="4">
        <v>6397</v>
      </c>
      <c r="K565" s="2">
        <v>152.58000000000001</v>
      </c>
      <c r="L565" s="2">
        <v>97.44</v>
      </c>
      <c r="M565" s="2">
        <v>976054.26</v>
      </c>
      <c r="N565" s="2">
        <v>623323.68000000005</v>
      </c>
      <c r="O565" s="2">
        <v>352730.58</v>
      </c>
      <c r="P565">
        <v>2013</v>
      </c>
      <c r="Q565">
        <v>6</v>
      </c>
    </row>
    <row r="566" spans="1:17" x14ac:dyDescent="0.3">
      <c r="A566" t="s">
        <v>40</v>
      </c>
      <c r="B566" t="s">
        <v>221</v>
      </c>
      <c r="C566" t="s">
        <v>56</v>
      </c>
      <c r="D566" t="s">
        <v>293</v>
      </c>
      <c r="E566" t="s">
        <v>21</v>
      </c>
      <c r="F566" t="s">
        <v>30</v>
      </c>
      <c r="G566" s="1">
        <v>40262</v>
      </c>
      <c r="H566">
        <v>732211148</v>
      </c>
      <c r="I566" s="1">
        <v>40282</v>
      </c>
      <c r="J566" s="4">
        <v>6405</v>
      </c>
      <c r="K566" s="2">
        <v>152.58000000000001</v>
      </c>
      <c r="L566" s="2">
        <v>97.44</v>
      </c>
      <c r="M566" s="2">
        <v>977274.9</v>
      </c>
      <c r="N566" s="2">
        <v>624103.19999999995</v>
      </c>
      <c r="O566" s="2">
        <v>353171.7</v>
      </c>
      <c r="P566">
        <v>2010</v>
      </c>
      <c r="Q566">
        <v>3</v>
      </c>
    </row>
    <row r="567" spans="1:17" x14ac:dyDescent="0.3">
      <c r="A567" t="s">
        <v>35</v>
      </c>
      <c r="B567" t="s">
        <v>393</v>
      </c>
      <c r="C567" t="s">
        <v>25</v>
      </c>
      <c r="D567" t="s">
        <v>728</v>
      </c>
      <c r="E567" t="s">
        <v>27</v>
      </c>
      <c r="F567" t="s">
        <v>30</v>
      </c>
      <c r="G567" s="1">
        <v>42300</v>
      </c>
      <c r="H567">
        <v>837067067</v>
      </c>
      <c r="I567" s="1">
        <v>42303</v>
      </c>
      <c r="J567" s="4">
        <v>5602</v>
      </c>
      <c r="K567" s="2">
        <v>154.06</v>
      </c>
      <c r="L567" s="2">
        <v>90.93</v>
      </c>
      <c r="M567" s="2">
        <v>863044.12</v>
      </c>
      <c r="N567" s="2">
        <v>509389.86</v>
      </c>
      <c r="O567" s="2">
        <v>353654.26</v>
      </c>
      <c r="P567">
        <v>2015</v>
      </c>
      <c r="Q567">
        <v>10</v>
      </c>
    </row>
    <row r="568" spans="1:17" x14ac:dyDescent="0.3">
      <c r="A568" t="s">
        <v>40</v>
      </c>
      <c r="B568" t="s">
        <v>45</v>
      </c>
      <c r="C568" t="s">
        <v>46</v>
      </c>
      <c r="D568" t="s">
        <v>66</v>
      </c>
      <c r="E568" t="s">
        <v>21</v>
      </c>
      <c r="F568" t="s">
        <v>39</v>
      </c>
      <c r="G568" s="1">
        <v>40357</v>
      </c>
      <c r="H568">
        <v>448685348</v>
      </c>
      <c r="I568" s="1">
        <v>40381</v>
      </c>
      <c r="J568" s="4">
        <v>4820</v>
      </c>
      <c r="K568" s="2">
        <v>109.28</v>
      </c>
      <c r="L568" s="2">
        <v>35.840000000000003</v>
      </c>
      <c r="M568" s="2">
        <v>526729.6</v>
      </c>
      <c r="N568" s="2">
        <v>172748.79999999999</v>
      </c>
      <c r="O568" s="2">
        <v>353980.8</v>
      </c>
      <c r="P568">
        <v>2010</v>
      </c>
      <c r="Q568">
        <v>6</v>
      </c>
    </row>
    <row r="569" spans="1:17" x14ac:dyDescent="0.3">
      <c r="A569" t="s">
        <v>31</v>
      </c>
      <c r="B569" t="s">
        <v>127</v>
      </c>
      <c r="C569" t="s">
        <v>46</v>
      </c>
      <c r="D569" t="s">
        <v>642</v>
      </c>
      <c r="E569" t="s">
        <v>27</v>
      </c>
      <c r="F569" t="s">
        <v>22</v>
      </c>
      <c r="G569" s="1">
        <v>41102</v>
      </c>
      <c r="H569">
        <v>147119653</v>
      </c>
      <c r="I569" s="1">
        <v>41130</v>
      </c>
      <c r="J569" s="4">
        <v>4829</v>
      </c>
      <c r="K569" s="2">
        <v>109.28</v>
      </c>
      <c r="L569" s="2">
        <v>35.840000000000003</v>
      </c>
      <c r="M569" s="2">
        <v>527713.12</v>
      </c>
      <c r="N569" s="2">
        <v>173071.35999999999</v>
      </c>
      <c r="O569" s="2">
        <v>354641.76</v>
      </c>
      <c r="P569">
        <v>2012</v>
      </c>
      <c r="Q569">
        <v>7</v>
      </c>
    </row>
    <row r="570" spans="1:17" x14ac:dyDescent="0.3">
      <c r="A570" t="s">
        <v>35</v>
      </c>
      <c r="B570" t="s">
        <v>328</v>
      </c>
      <c r="C570" t="s">
        <v>25</v>
      </c>
      <c r="D570" t="s">
        <v>858</v>
      </c>
      <c r="E570" t="s">
        <v>27</v>
      </c>
      <c r="F570" t="s">
        <v>30</v>
      </c>
      <c r="G570" s="1">
        <v>40761</v>
      </c>
      <c r="H570">
        <v>304832684</v>
      </c>
      <c r="I570" s="1">
        <v>40792</v>
      </c>
      <c r="J570" s="4">
        <v>5620</v>
      </c>
      <c r="K570" s="2">
        <v>154.06</v>
      </c>
      <c r="L570" s="2">
        <v>90.93</v>
      </c>
      <c r="M570" s="2">
        <v>865817.2</v>
      </c>
      <c r="N570" s="2">
        <v>511026.6</v>
      </c>
      <c r="O570" s="2">
        <v>354790.6</v>
      </c>
      <c r="P570">
        <v>2011</v>
      </c>
      <c r="Q570">
        <v>8</v>
      </c>
    </row>
    <row r="571" spans="1:17" x14ac:dyDescent="0.3">
      <c r="A571" t="s">
        <v>17</v>
      </c>
      <c r="B571" t="s">
        <v>508</v>
      </c>
      <c r="C571" t="s">
        <v>25</v>
      </c>
      <c r="D571" t="s">
        <v>1024</v>
      </c>
      <c r="E571" t="s">
        <v>27</v>
      </c>
      <c r="F571" t="s">
        <v>39</v>
      </c>
      <c r="G571" s="1">
        <v>40316</v>
      </c>
      <c r="H571">
        <v>411448562</v>
      </c>
      <c r="I571" s="1">
        <v>40359</v>
      </c>
      <c r="J571" s="4">
        <v>5628</v>
      </c>
      <c r="K571" s="2">
        <v>154.06</v>
      </c>
      <c r="L571" s="2">
        <v>90.93</v>
      </c>
      <c r="M571" s="2">
        <v>867049.68</v>
      </c>
      <c r="N571" s="2">
        <v>511754.04</v>
      </c>
      <c r="O571" s="2">
        <v>355295.64</v>
      </c>
      <c r="P571">
        <v>2010</v>
      </c>
      <c r="Q571">
        <v>5</v>
      </c>
    </row>
    <row r="572" spans="1:17" x14ac:dyDescent="0.3">
      <c r="A572" t="s">
        <v>17</v>
      </c>
      <c r="B572" t="s">
        <v>558</v>
      </c>
      <c r="C572" t="s">
        <v>33</v>
      </c>
      <c r="D572" t="s">
        <v>562</v>
      </c>
      <c r="E572" t="s">
        <v>21</v>
      </c>
      <c r="F572" t="s">
        <v>22</v>
      </c>
      <c r="G572" s="1">
        <v>41047</v>
      </c>
      <c r="H572">
        <v>563915622</v>
      </c>
      <c r="I572" s="1">
        <v>41070</v>
      </c>
      <c r="J572" s="4">
        <v>4019</v>
      </c>
      <c r="K572" s="2">
        <v>205.7</v>
      </c>
      <c r="L572" s="2">
        <v>117.11</v>
      </c>
      <c r="M572" s="2">
        <v>826708.3</v>
      </c>
      <c r="N572" s="2">
        <v>470665.09</v>
      </c>
      <c r="O572" s="2">
        <v>356043.21</v>
      </c>
      <c r="P572">
        <v>2012</v>
      </c>
      <c r="Q572">
        <v>5</v>
      </c>
    </row>
    <row r="573" spans="1:17" x14ac:dyDescent="0.3">
      <c r="A573" t="s">
        <v>31</v>
      </c>
      <c r="B573" t="s">
        <v>63</v>
      </c>
      <c r="C573" t="s">
        <v>25</v>
      </c>
      <c r="D573" t="s">
        <v>995</v>
      </c>
      <c r="E573" t="s">
        <v>21</v>
      </c>
      <c r="F573" t="s">
        <v>22</v>
      </c>
      <c r="G573" s="1">
        <v>41650</v>
      </c>
      <c r="H573">
        <v>509819114</v>
      </c>
      <c r="I573" s="1">
        <v>41693</v>
      </c>
      <c r="J573" s="4">
        <v>5660</v>
      </c>
      <c r="K573" s="2">
        <v>154.06</v>
      </c>
      <c r="L573" s="2">
        <v>90.93</v>
      </c>
      <c r="M573" s="2">
        <v>871979.6</v>
      </c>
      <c r="N573" s="2">
        <v>514663.8</v>
      </c>
      <c r="O573" s="2">
        <v>357315.8</v>
      </c>
      <c r="P573">
        <v>2014</v>
      </c>
      <c r="Q573">
        <v>1</v>
      </c>
    </row>
    <row r="574" spans="1:17" x14ac:dyDescent="0.3">
      <c r="A574" t="s">
        <v>40</v>
      </c>
      <c r="B574" t="s">
        <v>247</v>
      </c>
      <c r="C574" t="s">
        <v>91</v>
      </c>
      <c r="D574" t="s">
        <v>1037</v>
      </c>
      <c r="E574" t="s">
        <v>27</v>
      </c>
      <c r="F574" t="s">
        <v>30</v>
      </c>
      <c r="G574" s="1">
        <v>40822</v>
      </c>
      <c r="H574">
        <v>234073007</v>
      </c>
      <c r="I574" s="1">
        <v>40867</v>
      </c>
      <c r="J574" s="4">
        <v>6259</v>
      </c>
      <c r="K574" s="2">
        <v>421.89</v>
      </c>
      <c r="L574" s="2">
        <v>364.69</v>
      </c>
      <c r="M574" s="2">
        <v>2640609.5099999998</v>
      </c>
      <c r="N574" s="2">
        <v>2282594.71</v>
      </c>
      <c r="O574" s="2">
        <v>358014.8</v>
      </c>
      <c r="P574">
        <v>2011</v>
      </c>
      <c r="Q574">
        <v>10</v>
      </c>
    </row>
    <row r="575" spans="1:17" x14ac:dyDescent="0.3">
      <c r="A575" t="s">
        <v>40</v>
      </c>
      <c r="B575" t="s">
        <v>762</v>
      </c>
      <c r="C575" t="s">
        <v>28</v>
      </c>
      <c r="D575" t="s">
        <v>763</v>
      </c>
      <c r="E575" t="s">
        <v>27</v>
      </c>
      <c r="F575" t="s">
        <v>65</v>
      </c>
      <c r="G575" s="1">
        <v>40742</v>
      </c>
      <c r="H575">
        <v>177901113</v>
      </c>
      <c r="I575" s="1">
        <v>40768</v>
      </c>
      <c r="J575" s="4">
        <v>3747</v>
      </c>
      <c r="K575" s="2">
        <v>255.28</v>
      </c>
      <c r="L575" s="2">
        <v>159.41999999999999</v>
      </c>
      <c r="M575" s="2">
        <v>956534.16</v>
      </c>
      <c r="N575" s="2">
        <v>597346.74</v>
      </c>
      <c r="O575" s="2">
        <v>359187.42</v>
      </c>
      <c r="P575">
        <v>2011</v>
      </c>
      <c r="Q575">
        <v>7</v>
      </c>
    </row>
    <row r="576" spans="1:17" x14ac:dyDescent="0.3">
      <c r="A576" t="s">
        <v>51</v>
      </c>
      <c r="B576" t="s">
        <v>129</v>
      </c>
      <c r="C576" t="s">
        <v>91</v>
      </c>
      <c r="D576" t="s">
        <v>1067</v>
      </c>
      <c r="E576" t="s">
        <v>21</v>
      </c>
      <c r="F576" t="s">
        <v>39</v>
      </c>
      <c r="G576" s="1">
        <v>41088</v>
      </c>
      <c r="H576">
        <v>827539861</v>
      </c>
      <c r="I576" s="1">
        <v>41091</v>
      </c>
      <c r="J576" s="4">
        <v>6289</v>
      </c>
      <c r="K576" s="2">
        <v>421.89</v>
      </c>
      <c r="L576" s="2">
        <v>364.69</v>
      </c>
      <c r="M576" s="2">
        <v>2653266.21</v>
      </c>
      <c r="N576" s="2">
        <v>2293535.41</v>
      </c>
      <c r="O576" s="2">
        <v>359730.8</v>
      </c>
      <c r="P576">
        <v>2012</v>
      </c>
      <c r="Q576">
        <v>6</v>
      </c>
    </row>
    <row r="577" spans="1:17" x14ac:dyDescent="0.3">
      <c r="A577" t="s">
        <v>17</v>
      </c>
      <c r="B577" t="s">
        <v>698</v>
      </c>
      <c r="C577" t="s">
        <v>56</v>
      </c>
      <c r="D577" t="s">
        <v>1222</v>
      </c>
      <c r="E577" t="s">
        <v>21</v>
      </c>
      <c r="F577" t="s">
        <v>30</v>
      </c>
      <c r="G577" s="1">
        <v>40286</v>
      </c>
      <c r="H577">
        <v>534085166</v>
      </c>
      <c r="I577" s="1">
        <v>40293</v>
      </c>
      <c r="J577" s="4">
        <v>6524</v>
      </c>
      <c r="K577" s="2">
        <v>152.58000000000001</v>
      </c>
      <c r="L577" s="2">
        <v>97.44</v>
      </c>
      <c r="M577" s="2">
        <v>995431.92</v>
      </c>
      <c r="N577" s="2">
        <v>635698.56000000006</v>
      </c>
      <c r="O577" s="2">
        <v>359733.36</v>
      </c>
      <c r="P577">
        <v>2010</v>
      </c>
      <c r="Q577">
        <v>4</v>
      </c>
    </row>
    <row r="578" spans="1:17" x14ac:dyDescent="0.3">
      <c r="A578" t="s">
        <v>40</v>
      </c>
      <c r="B578" t="s">
        <v>178</v>
      </c>
      <c r="C578" t="s">
        <v>68</v>
      </c>
      <c r="D578" t="s">
        <v>179</v>
      </c>
      <c r="E578" t="s">
        <v>27</v>
      </c>
      <c r="F578" t="s">
        <v>22</v>
      </c>
      <c r="G578" s="1">
        <v>41779</v>
      </c>
      <c r="H578">
        <v>350274455</v>
      </c>
      <c r="I578" s="1">
        <v>41804</v>
      </c>
      <c r="J578" s="4">
        <v>2850</v>
      </c>
      <c r="K578" s="2">
        <v>651.21</v>
      </c>
      <c r="L578" s="2">
        <v>524.96</v>
      </c>
      <c r="M578" s="2">
        <v>1855948.5</v>
      </c>
      <c r="N578" s="2">
        <v>1496136</v>
      </c>
      <c r="O578" s="2">
        <v>359812.5</v>
      </c>
      <c r="P578">
        <v>2014</v>
      </c>
      <c r="Q578">
        <v>5</v>
      </c>
    </row>
    <row r="579" spans="1:17" x14ac:dyDescent="0.3">
      <c r="A579" t="s">
        <v>35</v>
      </c>
      <c r="B579" t="s">
        <v>113</v>
      </c>
      <c r="C579" t="s">
        <v>46</v>
      </c>
      <c r="D579" t="s">
        <v>391</v>
      </c>
      <c r="E579" t="s">
        <v>27</v>
      </c>
      <c r="F579" t="s">
        <v>65</v>
      </c>
      <c r="G579" s="1">
        <v>41729</v>
      </c>
      <c r="H579">
        <v>406275975</v>
      </c>
      <c r="I579" s="1">
        <v>41769</v>
      </c>
      <c r="J579" s="4">
        <v>4944</v>
      </c>
      <c r="K579" s="2">
        <v>109.28</v>
      </c>
      <c r="L579" s="2">
        <v>35.840000000000003</v>
      </c>
      <c r="M579" s="2">
        <v>540280.31999999995</v>
      </c>
      <c r="N579" s="2">
        <v>177192.95999999999</v>
      </c>
      <c r="O579" s="2">
        <v>363087.35999999999</v>
      </c>
      <c r="P579">
        <v>2014</v>
      </c>
      <c r="Q579">
        <v>3</v>
      </c>
    </row>
    <row r="580" spans="1:17" x14ac:dyDescent="0.3">
      <c r="A580" t="s">
        <v>40</v>
      </c>
      <c r="B580" t="s">
        <v>221</v>
      </c>
      <c r="C580" t="s">
        <v>59</v>
      </c>
      <c r="D580" t="s">
        <v>473</v>
      </c>
      <c r="E580" t="s">
        <v>21</v>
      </c>
      <c r="F580" t="s">
        <v>65</v>
      </c>
      <c r="G580" s="1">
        <v>40569</v>
      </c>
      <c r="H580">
        <v>718781220</v>
      </c>
      <c r="I580" s="1">
        <v>40593</v>
      </c>
      <c r="J580" s="4">
        <v>2191</v>
      </c>
      <c r="K580" s="2">
        <v>668.27</v>
      </c>
      <c r="L580" s="2">
        <v>502.54</v>
      </c>
      <c r="M580" s="2">
        <v>1464179.57</v>
      </c>
      <c r="N580" s="2">
        <v>1101065.1399999999</v>
      </c>
      <c r="O580" s="2">
        <v>363114.43</v>
      </c>
      <c r="P580">
        <v>2011</v>
      </c>
      <c r="Q580">
        <v>1</v>
      </c>
    </row>
    <row r="581" spans="1:17" x14ac:dyDescent="0.3">
      <c r="A581" t="s">
        <v>35</v>
      </c>
      <c r="B581" t="s">
        <v>214</v>
      </c>
      <c r="C581" t="s">
        <v>28</v>
      </c>
      <c r="D581" t="s">
        <v>1045</v>
      </c>
      <c r="E581" t="s">
        <v>27</v>
      </c>
      <c r="F581" t="s">
        <v>65</v>
      </c>
      <c r="G581" s="1">
        <v>40940</v>
      </c>
      <c r="H581">
        <v>249237573</v>
      </c>
      <c r="I581" s="1">
        <v>40960</v>
      </c>
      <c r="J581" s="4">
        <v>3791</v>
      </c>
      <c r="K581" s="2">
        <v>255.28</v>
      </c>
      <c r="L581" s="2">
        <v>159.41999999999999</v>
      </c>
      <c r="M581" s="2">
        <v>967766.48</v>
      </c>
      <c r="N581" s="2">
        <v>604361.22</v>
      </c>
      <c r="O581" s="2">
        <v>363405.26</v>
      </c>
      <c r="P581">
        <v>2012</v>
      </c>
      <c r="Q581">
        <v>2</v>
      </c>
    </row>
    <row r="582" spans="1:17" x14ac:dyDescent="0.3">
      <c r="A582" t="s">
        <v>35</v>
      </c>
      <c r="B582" t="s">
        <v>443</v>
      </c>
      <c r="C582" t="s">
        <v>56</v>
      </c>
      <c r="D582" t="s">
        <v>1056</v>
      </c>
      <c r="E582" t="s">
        <v>27</v>
      </c>
      <c r="F582" t="s">
        <v>30</v>
      </c>
      <c r="G582" s="1">
        <v>41239</v>
      </c>
      <c r="H582">
        <v>480456435</v>
      </c>
      <c r="I582" s="1">
        <v>41259</v>
      </c>
      <c r="J582" s="4">
        <v>6591</v>
      </c>
      <c r="K582" s="2">
        <v>152.58000000000001</v>
      </c>
      <c r="L582" s="2">
        <v>97.44</v>
      </c>
      <c r="M582" s="2">
        <v>1005654.78</v>
      </c>
      <c r="N582" s="2">
        <v>642227.04</v>
      </c>
      <c r="O582" s="2">
        <v>363427.74</v>
      </c>
      <c r="P582">
        <v>2012</v>
      </c>
      <c r="Q582">
        <v>11</v>
      </c>
    </row>
    <row r="583" spans="1:17" x14ac:dyDescent="0.3">
      <c r="A583" t="s">
        <v>31</v>
      </c>
      <c r="B583" t="s">
        <v>437</v>
      </c>
      <c r="C583" t="s">
        <v>56</v>
      </c>
      <c r="D583" t="s">
        <v>537</v>
      </c>
      <c r="E583" t="s">
        <v>21</v>
      </c>
      <c r="F583" t="s">
        <v>65</v>
      </c>
      <c r="G583" s="1">
        <v>40921</v>
      </c>
      <c r="H583">
        <v>670878255</v>
      </c>
      <c r="I583" s="1">
        <v>40954</v>
      </c>
      <c r="J583" s="4">
        <v>6639</v>
      </c>
      <c r="K583" s="2">
        <v>152.58000000000001</v>
      </c>
      <c r="L583" s="2">
        <v>97.44</v>
      </c>
      <c r="M583" s="2">
        <v>1012978.62</v>
      </c>
      <c r="N583" s="2">
        <v>646904.16</v>
      </c>
      <c r="O583" s="2">
        <v>366074.46</v>
      </c>
      <c r="P583">
        <v>2012</v>
      </c>
      <c r="Q583">
        <v>1</v>
      </c>
    </row>
    <row r="584" spans="1:17" x14ac:dyDescent="0.3">
      <c r="A584" t="s">
        <v>40</v>
      </c>
      <c r="B584" t="s">
        <v>109</v>
      </c>
      <c r="C584" t="s">
        <v>25</v>
      </c>
      <c r="D584" t="s">
        <v>171</v>
      </c>
      <c r="E584" t="s">
        <v>21</v>
      </c>
      <c r="F584" t="s">
        <v>22</v>
      </c>
      <c r="G584" s="1">
        <v>42771</v>
      </c>
      <c r="H584">
        <v>947434604</v>
      </c>
      <c r="I584" s="1">
        <v>42785</v>
      </c>
      <c r="J584" s="4">
        <v>5808</v>
      </c>
      <c r="K584" s="2">
        <v>154.06</v>
      </c>
      <c r="L584" s="2">
        <v>90.93</v>
      </c>
      <c r="M584" s="2">
        <v>894780.48</v>
      </c>
      <c r="N584" s="2">
        <v>528121.43999999994</v>
      </c>
      <c r="O584" s="2">
        <v>366659.04</v>
      </c>
      <c r="P584">
        <v>2017</v>
      </c>
      <c r="Q584">
        <v>2</v>
      </c>
    </row>
    <row r="585" spans="1:17" x14ac:dyDescent="0.3">
      <c r="A585" t="s">
        <v>35</v>
      </c>
      <c r="B585" t="s">
        <v>191</v>
      </c>
      <c r="C585" t="s">
        <v>91</v>
      </c>
      <c r="D585" t="s">
        <v>249</v>
      </c>
      <c r="E585" t="s">
        <v>21</v>
      </c>
      <c r="F585" t="s">
        <v>39</v>
      </c>
      <c r="G585" s="1">
        <v>40377</v>
      </c>
      <c r="H585">
        <v>207580077</v>
      </c>
      <c r="I585" s="1">
        <v>40377</v>
      </c>
      <c r="J585" s="4">
        <v>6413</v>
      </c>
      <c r="K585" s="2">
        <v>421.89</v>
      </c>
      <c r="L585" s="2">
        <v>364.69</v>
      </c>
      <c r="M585" s="2">
        <v>2705580.57</v>
      </c>
      <c r="N585" s="2">
        <v>2338756.9700000002</v>
      </c>
      <c r="O585" s="2">
        <v>366823.6</v>
      </c>
      <c r="P585">
        <v>2010</v>
      </c>
      <c r="Q585">
        <v>7</v>
      </c>
    </row>
    <row r="586" spans="1:17" x14ac:dyDescent="0.3">
      <c r="A586" t="s">
        <v>48</v>
      </c>
      <c r="B586" t="s">
        <v>629</v>
      </c>
      <c r="C586" t="s">
        <v>46</v>
      </c>
      <c r="D586" t="s">
        <v>1181</v>
      </c>
      <c r="E586" t="s">
        <v>21</v>
      </c>
      <c r="F586" t="s">
        <v>39</v>
      </c>
      <c r="G586" s="1">
        <v>41525</v>
      </c>
      <c r="H586">
        <v>872412145</v>
      </c>
      <c r="I586" s="1">
        <v>41542</v>
      </c>
      <c r="J586" s="4">
        <v>4995</v>
      </c>
      <c r="K586" s="2">
        <v>109.28</v>
      </c>
      <c r="L586" s="2">
        <v>35.840000000000003</v>
      </c>
      <c r="M586" s="2">
        <v>545853.6</v>
      </c>
      <c r="N586" s="2">
        <v>179020.79999999999</v>
      </c>
      <c r="O586" s="2">
        <v>366832.8</v>
      </c>
      <c r="P586">
        <v>2013</v>
      </c>
      <c r="Q586">
        <v>9</v>
      </c>
    </row>
    <row r="587" spans="1:17" x14ac:dyDescent="0.3">
      <c r="A587" t="s">
        <v>35</v>
      </c>
      <c r="B587" t="s">
        <v>73</v>
      </c>
      <c r="C587" t="s">
        <v>56</v>
      </c>
      <c r="D587" t="s">
        <v>659</v>
      </c>
      <c r="E587" t="s">
        <v>21</v>
      </c>
      <c r="F587" t="s">
        <v>30</v>
      </c>
      <c r="G587" s="1">
        <v>42779</v>
      </c>
      <c r="H587">
        <v>228836476</v>
      </c>
      <c r="I587" s="1">
        <v>42807</v>
      </c>
      <c r="J587" s="4">
        <v>6653</v>
      </c>
      <c r="K587" s="2">
        <v>152.58000000000001</v>
      </c>
      <c r="L587" s="2">
        <v>97.44</v>
      </c>
      <c r="M587" s="2">
        <v>1015114.74</v>
      </c>
      <c r="N587" s="2">
        <v>648268.31999999995</v>
      </c>
      <c r="O587" s="2">
        <v>366846.42</v>
      </c>
      <c r="P587">
        <v>2017</v>
      </c>
      <c r="Q587">
        <v>2</v>
      </c>
    </row>
    <row r="588" spans="1:17" x14ac:dyDescent="0.3">
      <c r="A588" t="s">
        <v>48</v>
      </c>
      <c r="B588" t="s">
        <v>629</v>
      </c>
      <c r="C588" t="s">
        <v>59</v>
      </c>
      <c r="D588" t="s">
        <v>630</v>
      </c>
      <c r="E588" t="s">
        <v>21</v>
      </c>
      <c r="F588" t="s">
        <v>30</v>
      </c>
      <c r="G588" s="1">
        <v>40370</v>
      </c>
      <c r="H588">
        <v>464626681</v>
      </c>
      <c r="I588" s="1">
        <v>40386</v>
      </c>
      <c r="J588" s="4">
        <v>2215</v>
      </c>
      <c r="K588" s="2">
        <v>668.27</v>
      </c>
      <c r="L588" s="2">
        <v>502.54</v>
      </c>
      <c r="M588" s="2">
        <v>1480218.05</v>
      </c>
      <c r="N588" s="2">
        <v>1113126.1000000001</v>
      </c>
      <c r="O588" s="2">
        <v>367091.95</v>
      </c>
      <c r="P588">
        <v>2010</v>
      </c>
      <c r="Q588">
        <v>7</v>
      </c>
    </row>
    <row r="589" spans="1:17" x14ac:dyDescent="0.3">
      <c r="A589" t="s">
        <v>31</v>
      </c>
      <c r="B589" t="s">
        <v>495</v>
      </c>
      <c r="C589" t="s">
        <v>68</v>
      </c>
      <c r="D589" t="s">
        <v>496</v>
      </c>
      <c r="E589" t="s">
        <v>21</v>
      </c>
      <c r="F589" t="s">
        <v>30</v>
      </c>
      <c r="G589" s="1">
        <v>40422</v>
      </c>
      <c r="H589">
        <v>366630351</v>
      </c>
      <c r="I589" s="1">
        <v>40463</v>
      </c>
      <c r="J589" s="4">
        <v>2923</v>
      </c>
      <c r="K589" s="2">
        <v>651.21</v>
      </c>
      <c r="L589" s="2">
        <v>524.96</v>
      </c>
      <c r="M589" s="2">
        <v>1903486.83</v>
      </c>
      <c r="N589" s="2">
        <v>1534458.08</v>
      </c>
      <c r="O589" s="2">
        <v>369028.75</v>
      </c>
      <c r="P589">
        <v>2010</v>
      </c>
      <c r="Q589">
        <v>9</v>
      </c>
    </row>
    <row r="590" spans="1:17" x14ac:dyDescent="0.3">
      <c r="A590" t="s">
        <v>35</v>
      </c>
      <c r="B590" t="s">
        <v>258</v>
      </c>
      <c r="C590" t="s">
        <v>91</v>
      </c>
      <c r="D590" t="s">
        <v>750</v>
      </c>
      <c r="E590" t="s">
        <v>21</v>
      </c>
      <c r="F590" t="s">
        <v>30</v>
      </c>
      <c r="G590" s="1">
        <v>42775</v>
      </c>
      <c r="H590">
        <v>580854308</v>
      </c>
      <c r="I590" s="1">
        <v>42812</v>
      </c>
      <c r="J590" s="4">
        <v>6552</v>
      </c>
      <c r="K590" s="2">
        <v>421.89</v>
      </c>
      <c r="L590" s="2">
        <v>364.69</v>
      </c>
      <c r="M590" s="2">
        <v>2764223.28</v>
      </c>
      <c r="N590" s="2">
        <v>2389448.88</v>
      </c>
      <c r="O590" s="2">
        <v>374774.4</v>
      </c>
      <c r="P590">
        <v>2017</v>
      </c>
      <c r="Q590">
        <v>2</v>
      </c>
    </row>
    <row r="591" spans="1:17" x14ac:dyDescent="0.3">
      <c r="A591" t="s">
        <v>35</v>
      </c>
      <c r="B591" t="s">
        <v>443</v>
      </c>
      <c r="C591" t="s">
        <v>33</v>
      </c>
      <c r="D591" t="s">
        <v>444</v>
      </c>
      <c r="E591" t="s">
        <v>21</v>
      </c>
      <c r="F591" t="s">
        <v>30</v>
      </c>
      <c r="G591" s="1">
        <v>40829</v>
      </c>
      <c r="H591">
        <v>773160541</v>
      </c>
      <c r="I591" s="1">
        <v>40868</v>
      </c>
      <c r="J591" s="4">
        <v>4240</v>
      </c>
      <c r="K591" s="2">
        <v>205.7</v>
      </c>
      <c r="L591" s="2">
        <v>117.11</v>
      </c>
      <c r="M591" s="2">
        <v>872168</v>
      </c>
      <c r="N591" s="2">
        <v>496546.4</v>
      </c>
      <c r="O591" s="2">
        <v>375621.6</v>
      </c>
      <c r="P591">
        <v>2011</v>
      </c>
      <c r="Q591">
        <v>10</v>
      </c>
    </row>
    <row r="592" spans="1:17" x14ac:dyDescent="0.3">
      <c r="A592" t="s">
        <v>31</v>
      </c>
      <c r="B592" t="s">
        <v>32</v>
      </c>
      <c r="C592" t="s">
        <v>91</v>
      </c>
      <c r="D592" t="s">
        <v>847</v>
      </c>
      <c r="E592" t="s">
        <v>21</v>
      </c>
      <c r="F592" t="s">
        <v>22</v>
      </c>
      <c r="G592" s="1">
        <v>40361</v>
      </c>
      <c r="H592">
        <v>551725089</v>
      </c>
      <c r="I592" s="1">
        <v>40400</v>
      </c>
      <c r="J592" s="4">
        <v>6569</v>
      </c>
      <c r="K592" s="2">
        <v>421.89</v>
      </c>
      <c r="L592" s="2">
        <v>364.69</v>
      </c>
      <c r="M592" s="2">
        <v>2771395.41</v>
      </c>
      <c r="N592" s="2">
        <v>2395648.61</v>
      </c>
      <c r="O592" s="2">
        <v>375746.8</v>
      </c>
      <c r="P592">
        <v>2010</v>
      </c>
      <c r="Q592">
        <v>7</v>
      </c>
    </row>
    <row r="593" spans="1:17" x14ac:dyDescent="0.3">
      <c r="A593" t="s">
        <v>51</v>
      </c>
      <c r="B593" t="s">
        <v>520</v>
      </c>
      <c r="C593" t="s">
        <v>28</v>
      </c>
      <c r="D593" t="s">
        <v>557</v>
      </c>
      <c r="E593" t="s">
        <v>21</v>
      </c>
      <c r="F593" t="s">
        <v>65</v>
      </c>
      <c r="G593" s="1">
        <v>41840</v>
      </c>
      <c r="H593">
        <v>680533778</v>
      </c>
      <c r="I593" s="1">
        <v>41845</v>
      </c>
      <c r="J593" s="4">
        <v>3923</v>
      </c>
      <c r="K593" s="2">
        <v>255.28</v>
      </c>
      <c r="L593" s="2">
        <v>159.41999999999999</v>
      </c>
      <c r="M593" s="2">
        <v>1001463.44</v>
      </c>
      <c r="N593" s="2">
        <v>625404.66</v>
      </c>
      <c r="O593" s="2">
        <v>376058.78</v>
      </c>
      <c r="P593">
        <v>2014</v>
      </c>
      <c r="Q593">
        <v>7</v>
      </c>
    </row>
    <row r="594" spans="1:17" x14ac:dyDescent="0.3">
      <c r="A594" t="s">
        <v>40</v>
      </c>
      <c r="B594" t="s">
        <v>79</v>
      </c>
      <c r="C594" t="s">
        <v>33</v>
      </c>
      <c r="D594" t="s">
        <v>570</v>
      </c>
      <c r="E594" t="s">
        <v>27</v>
      </c>
      <c r="F594" t="s">
        <v>65</v>
      </c>
      <c r="G594" s="1">
        <v>40304</v>
      </c>
      <c r="H594">
        <v>181045520</v>
      </c>
      <c r="I594" s="1">
        <v>40325</v>
      </c>
      <c r="J594" s="4">
        <v>4247</v>
      </c>
      <c r="K594" s="2">
        <v>205.7</v>
      </c>
      <c r="L594" s="2">
        <v>117.11</v>
      </c>
      <c r="M594" s="2">
        <v>873607.9</v>
      </c>
      <c r="N594" s="2">
        <v>497366.17</v>
      </c>
      <c r="O594" s="2">
        <v>376241.73</v>
      </c>
      <c r="P594">
        <v>2010</v>
      </c>
      <c r="Q594">
        <v>5</v>
      </c>
    </row>
    <row r="595" spans="1:17" x14ac:dyDescent="0.3">
      <c r="A595" t="s">
        <v>35</v>
      </c>
      <c r="B595" t="s">
        <v>328</v>
      </c>
      <c r="C595" t="s">
        <v>68</v>
      </c>
      <c r="D595" t="s">
        <v>903</v>
      </c>
      <c r="E595" t="s">
        <v>27</v>
      </c>
      <c r="F595" t="s">
        <v>65</v>
      </c>
      <c r="G595" s="1">
        <v>42723</v>
      </c>
      <c r="H595">
        <v>169754493</v>
      </c>
      <c r="I595" s="1">
        <v>42755</v>
      </c>
      <c r="J595" s="4">
        <v>2982</v>
      </c>
      <c r="K595" s="2">
        <v>651.21</v>
      </c>
      <c r="L595" s="2">
        <v>524.96</v>
      </c>
      <c r="M595" s="2">
        <v>1941908.22</v>
      </c>
      <c r="N595" s="2">
        <v>1565430.72</v>
      </c>
      <c r="O595" s="2">
        <v>376477.5</v>
      </c>
      <c r="P595">
        <v>2016</v>
      </c>
      <c r="Q595">
        <v>12</v>
      </c>
    </row>
    <row r="596" spans="1:17" x14ac:dyDescent="0.3">
      <c r="A596" t="s">
        <v>40</v>
      </c>
      <c r="B596" t="s">
        <v>178</v>
      </c>
      <c r="C596" t="s">
        <v>59</v>
      </c>
      <c r="D596" t="s">
        <v>368</v>
      </c>
      <c r="E596" t="s">
        <v>21</v>
      </c>
      <c r="F596" t="s">
        <v>65</v>
      </c>
      <c r="G596" s="1">
        <v>42032</v>
      </c>
      <c r="H596">
        <v>299921452</v>
      </c>
      <c r="I596" s="1">
        <v>42058</v>
      </c>
      <c r="J596" s="4">
        <v>2278</v>
      </c>
      <c r="K596" s="2">
        <v>668.27</v>
      </c>
      <c r="L596" s="2">
        <v>502.54</v>
      </c>
      <c r="M596" s="2">
        <v>1522319.06</v>
      </c>
      <c r="N596" s="2">
        <v>1144786.1200000001</v>
      </c>
      <c r="O596" s="2">
        <v>377532.94</v>
      </c>
      <c r="P596">
        <v>2015</v>
      </c>
      <c r="Q596">
        <v>1</v>
      </c>
    </row>
    <row r="597" spans="1:17" x14ac:dyDescent="0.3">
      <c r="A597" t="s">
        <v>17</v>
      </c>
      <c r="B597" t="s">
        <v>715</v>
      </c>
      <c r="C597" t="s">
        <v>56</v>
      </c>
      <c r="D597" t="s">
        <v>716</v>
      </c>
      <c r="E597" t="s">
        <v>27</v>
      </c>
      <c r="F597" t="s">
        <v>65</v>
      </c>
      <c r="G597" s="1">
        <v>40842</v>
      </c>
      <c r="H597">
        <v>489784085</v>
      </c>
      <c r="I597" s="1">
        <v>40848</v>
      </c>
      <c r="J597" s="4">
        <v>6850</v>
      </c>
      <c r="K597" s="2">
        <v>152.58000000000001</v>
      </c>
      <c r="L597" s="2">
        <v>97.44</v>
      </c>
      <c r="M597" s="2">
        <v>1045173</v>
      </c>
      <c r="N597" s="2">
        <v>667464</v>
      </c>
      <c r="O597" s="2">
        <v>377709</v>
      </c>
      <c r="P597">
        <v>2011</v>
      </c>
      <c r="Q597">
        <v>10</v>
      </c>
    </row>
    <row r="598" spans="1:17" x14ac:dyDescent="0.3">
      <c r="A598" t="s">
        <v>23</v>
      </c>
      <c r="B598" t="s">
        <v>182</v>
      </c>
      <c r="C598" t="s">
        <v>91</v>
      </c>
      <c r="D598" t="s">
        <v>697</v>
      </c>
      <c r="E598" t="s">
        <v>27</v>
      </c>
      <c r="F598" t="s">
        <v>22</v>
      </c>
      <c r="G598" s="1">
        <v>40608</v>
      </c>
      <c r="H598">
        <v>908136594</v>
      </c>
      <c r="I598" s="1">
        <v>40612</v>
      </c>
      <c r="J598" s="4">
        <v>6654</v>
      </c>
      <c r="K598" s="2">
        <v>421.89</v>
      </c>
      <c r="L598" s="2">
        <v>364.69</v>
      </c>
      <c r="M598" s="2">
        <v>2807256.06</v>
      </c>
      <c r="N598" s="2">
        <v>2426647.2599999998</v>
      </c>
      <c r="O598" s="2">
        <v>380608.8</v>
      </c>
      <c r="P598">
        <v>2011</v>
      </c>
      <c r="Q598">
        <v>3</v>
      </c>
    </row>
    <row r="599" spans="1:17" x14ac:dyDescent="0.3">
      <c r="A599" t="s">
        <v>40</v>
      </c>
      <c r="B599" t="s">
        <v>58</v>
      </c>
      <c r="C599" t="s">
        <v>25</v>
      </c>
      <c r="D599" t="s">
        <v>759</v>
      </c>
      <c r="E599" t="s">
        <v>27</v>
      </c>
      <c r="F599" t="s">
        <v>65</v>
      </c>
      <c r="G599" s="1">
        <v>42783</v>
      </c>
      <c r="H599">
        <v>140635573</v>
      </c>
      <c r="I599" s="1">
        <v>42815</v>
      </c>
      <c r="J599" s="4">
        <v>6046</v>
      </c>
      <c r="K599" s="2">
        <v>154.06</v>
      </c>
      <c r="L599" s="2">
        <v>90.93</v>
      </c>
      <c r="M599" s="2">
        <v>931446.76</v>
      </c>
      <c r="N599" s="2">
        <v>549762.78</v>
      </c>
      <c r="O599" s="2">
        <v>381683.98</v>
      </c>
      <c r="P599">
        <v>2017</v>
      </c>
      <c r="Q599">
        <v>2</v>
      </c>
    </row>
    <row r="600" spans="1:17" x14ac:dyDescent="0.3">
      <c r="A600" t="s">
        <v>35</v>
      </c>
      <c r="B600" t="s">
        <v>328</v>
      </c>
      <c r="C600" t="s">
        <v>59</v>
      </c>
      <c r="D600" t="s">
        <v>754</v>
      </c>
      <c r="E600" t="s">
        <v>27</v>
      </c>
      <c r="F600" t="s">
        <v>22</v>
      </c>
      <c r="G600" s="1">
        <v>41450</v>
      </c>
      <c r="H600">
        <v>195840156</v>
      </c>
      <c r="I600" s="1">
        <v>41480</v>
      </c>
      <c r="J600" s="4">
        <v>2309</v>
      </c>
      <c r="K600" s="2">
        <v>668.27</v>
      </c>
      <c r="L600" s="2">
        <v>502.54</v>
      </c>
      <c r="M600" s="2">
        <v>1543035.43</v>
      </c>
      <c r="N600" s="2">
        <v>1160364.8600000001</v>
      </c>
      <c r="O600" s="2">
        <v>382670.57</v>
      </c>
      <c r="P600">
        <v>2013</v>
      </c>
      <c r="Q600">
        <v>6</v>
      </c>
    </row>
    <row r="601" spans="1:17" x14ac:dyDescent="0.3">
      <c r="A601" t="s">
        <v>40</v>
      </c>
      <c r="B601" t="s">
        <v>164</v>
      </c>
      <c r="C601" t="s">
        <v>68</v>
      </c>
      <c r="D601" t="s">
        <v>541</v>
      </c>
      <c r="E601" t="s">
        <v>27</v>
      </c>
      <c r="F601" t="s">
        <v>65</v>
      </c>
      <c r="G601" s="1">
        <v>42817</v>
      </c>
      <c r="H601">
        <v>141977107</v>
      </c>
      <c r="I601" s="1">
        <v>42843</v>
      </c>
      <c r="J601" s="4">
        <v>3036</v>
      </c>
      <c r="K601" s="2">
        <v>651.21</v>
      </c>
      <c r="L601" s="2">
        <v>524.96</v>
      </c>
      <c r="M601" s="2">
        <v>1977073.56</v>
      </c>
      <c r="N601" s="2">
        <v>1593778.56</v>
      </c>
      <c r="O601" s="2">
        <v>383295</v>
      </c>
      <c r="P601">
        <v>2017</v>
      </c>
      <c r="Q601">
        <v>3</v>
      </c>
    </row>
    <row r="602" spans="1:17" x14ac:dyDescent="0.3">
      <c r="A602" t="s">
        <v>17</v>
      </c>
      <c r="B602" t="s">
        <v>348</v>
      </c>
      <c r="C602" t="s">
        <v>59</v>
      </c>
      <c r="D602" t="s">
        <v>617</v>
      </c>
      <c r="E602" t="s">
        <v>21</v>
      </c>
      <c r="F602" t="s">
        <v>65</v>
      </c>
      <c r="G602" s="1">
        <v>41748</v>
      </c>
      <c r="H602">
        <v>668362987</v>
      </c>
      <c r="I602" s="1">
        <v>41772</v>
      </c>
      <c r="J602" s="4">
        <v>2315</v>
      </c>
      <c r="K602" s="2">
        <v>668.27</v>
      </c>
      <c r="L602" s="2">
        <v>502.54</v>
      </c>
      <c r="M602" s="2">
        <v>1547045.05</v>
      </c>
      <c r="N602" s="2">
        <v>1163380.1000000001</v>
      </c>
      <c r="O602" s="2">
        <v>383664.95</v>
      </c>
      <c r="P602">
        <v>2014</v>
      </c>
      <c r="Q602">
        <v>4</v>
      </c>
    </row>
    <row r="603" spans="1:17" x14ac:dyDescent="0.3">
      <c r="A603" t="s">
        <v>40</v>
      </c>
      <c r="B603" t="s">
        <v>820</v>
      </c>
      <c r="C603" t="s">
        <v>59</v>
      </c>
      <c r="D603" t="s">
        <v>822</v>
      </c>
      <c r="E603" t="s">
        <v>27</v>
      </c>
      <c r="F603" t="s">
        <v>39</v>
      </c>
      <c r="G603" s="1">
        <v>42292</v>
      </c>
      <c r="H603">
        <v>414715278</v>
      </c>
      <c r="I603" s="1">
        <v>42312</v>
      </c>
      <c r="J603" s="4">
        <v>2321</v>
      </c>
      <c r="K603" s="2">
        <v>668.27</v>
      </c>
      <c r="L603" s="2">
        <v>502.54</v>
      </c>
      <c r="M603" s="2">
        <v>1551054.67</v>
      </c>
      <c r="N603" s="2">
        <v>1166395.3400000001</v>
      </c>
      <c r="O603" s="2">
        <v>384659.33</v>
      </c>
      <c r="P603">
        <v>2015</v>
      </c>
      <c r="Q603">
        <v>10</v>
      </c>
    </row>
    <row r="604" spans="1:17" x14ac:dyDescent="0.3">
      <c r="A604" t="s">
        <v>17</v>
      </c>
      <c r="B604" t="s">
        <v>219</v>
      </c>
      <c r="C604" t="s">
        <v>25</v>
      </c>
      <c r="D604" t="s">
        <v>741</v>
      </c>
      <c r="E604" t="s">
        <v>27</v>
      </c>
      <c r="F604" t="s">
        <v>22</v>
      </c>
      <c r="G604" s="1">
        <v>40435</v>
      </c>
      <c r="H604">
        <v>151854932</v>
      </c>
      <c r="I604" s="1">
        <v>40470</v>
      </c>
      <c r="J604" s="4">
        <v>6104</v>
      </c>
      <c r="K604" s="2">
        <v>154.06</v>
      </c>
      <c r="L604" s="2">
        <v>90.93</v>
      </c>
      <c r="M604" s="2">
        <v>940382.24</v>
      </c>
      <c r="N604" s="2">
        <v>555036.72</v>
      </c>
      <c r="O604" s="2">
        <v>385345.52</v>
      </c>
      <c r="P604">
        <v>2010</v>
      </c>
      <c r="Q604">
        <v>9</v>
      </c>
    </row>
    <row r="605" spans="1:17" x14ac:dyDescent="0.3">
      <c r="A605" t="s">
        <v>35</v>
      </c>
      <c r="B605" t="s">
        <v>189</v>
      </c>
      <c r="C605" t="s">
        <v>33</v>
      </c>
      <c r="D605" t="s">
        <v>792</v>
      </c>
      <c r="E605" t="s">
        <v>27</v>
      </c>
      <c r="F605" t="s">
        <v>39</v>
      </c>
      <c r="G605" s="1">
        <v>42288</v>
      </c>
      <c r="H605">
        <v>473555219</v>
      </c>
      <c r="I605" s="1">
        <v>42314</v>
      </c>
      <c r="J605" s="4">
        <v>4368</v>
      </c>
      <c r="K605" s="2">
        <v>205.7</v>
      </c>
      <c r="L605" s="2">
        <v>117.11</v>
      </c>
      <c r="M605" s="2">
        <v>898497.6</v>
      </c>
      <c r="N605" s="2">
        <v>511536.48</v>
      </c>
      <c r="O605" s="2">
        <v>386961.12</v>
      </c>
      <c r="P605">
        <v>2015</v>
      </c>
      <c r="Q605">
        <v>10</v>
      </c>
    </row>
    <row r="606" spans="1:17" x14ac:dyDescent="0.3">
      <c r="A606" t="s">
        <v>48</v>
      </c>
      <c r="B606" t="s">
        <v>629</v>
      </c>
      <c r="C606" t="s">
        <v>25</v>
      </c>
      <c r="D606" t="s">
        <v>979</v>
      </c>
      <c r="E606" t="s">
        <v>27</v>
      </c>
      <c r="F606" t="s">
        <v>39</v>
      </c>
      <c r="G606" s="1">
        <v>42840</v>
      </c>
      <c r="H606">
        <v>954092919</v>
      </c>
      <c r="I606" s="1">
        <v>42866</v>
      </c>
      <c r="J606" s="4">
        <v>6152</v>
      </c>
      <c r="K606" s="2">
        <v>154.06</v>
      </c>
      <c r="L606" s="2">
        <v>90.93</v>
      </c>
      <c r="M606" s="2">
        <v>947777.12</v>
      </c>
      <c r="N606" s="2">
        <v>559401.36</v>
      </c>
      <c r="O606" s="2">
        <v>388375.76</v>
      </c>
      <c r="P606">
        <v>2017</v>
      </c>
      <c r="Q606">
        <v>4</v>
      </c>
    </row>
    <row r="607" spans="1:17" x14ac:dyDescent="0.3">
      <c r="A607" t="s">
        <v>17</v>
      </c>
      <c r="B607" t="s">
        <v>219</v>
      </c>
      <c r="C607" t="s">
        <v>25</v>
      </c>
      <c r="D607" t="s">
        <v>477</v>
      </c>
      <c r="E607" t="s">
        <v>27</v>
      </c>
      <c r="F607" t="s">
        <v>30</v>
      </c>
      <c r="G607" s="1">
        <v>41791</v>
      </c>
      <c r="H607">
        <v>603426492</v>
      </c>
      <c r="I607" s="1">
        <v>41805</v>
      </c>
      <c r="J607" s="4">
        <v>6163</v>
      </c>
      <c r="K607" s="2">
        <v>154.06</v>
      </c>
      <c r="L607" s="2">
        <v>90.93</v>
      </c>
      <c r="M607" s="2">
        <v>949471.78</v>
      </c>
      <c r="N607" s="2">
        <v>560401.59</v>
      </c>
      <c r="O607" s="2">
        <v>389070.19</v>
      </c>
      <c r="P607">
        <v>2014</v>
      </c>
      <c r="Q607">
        <v>6</v>
      </c>
    </row>
    <row r="608" spans="1:17" x14ac:dyDescent="0.3">
      <c r="A608" t="s">
        <v>48</v>
      </c>
      <c r="B608" t="s">
        <v>433</v>
      </c>
      <c r="C608" t="s">
        <v>91</v>
      </c>
      <c r="D608" t="s">
        <v>1199</v>
      </c>
      <c r="E608" t="s">
        <v>21</v>
      </c>
      <c r="F608" t="s">
        <v>39</v>
      </c>
      <c r="G608" s="1">
        <v>40924</v>
      </c>
      <c r="H608">
        <v>936387765</v>
      </c>
      <c r="I608" s="1">
        <v>40968</v>
      </c>
      <c r="J608" s="4">
        <v>6803</v>
      </c>
      <c r="K608" s="2">
        <v>421.89</v>
      </c>
      <c r="L608" s="2">
        <v>364.69</v>
      </c>
      <c r="M608" s="2">
        <v>2870117.67</v>
      </c>
      <c r="N608" s="2">
        <v>2480986.0699999998</v>
      </c>
      <c r="O608" s="2">
        <v>389131.6</v>
      </c>
      <c r="P608">
        <v>2012</v>
      </c>
      <c r="Q608">
        <v>1</v>
      </c>
    </row>
    <row r="609" spans="1:17" x14ac:dyDescent="0.3">
      <c r="A609" t="s">
        <v>31</v>
      </c>
      <c r="B609" t="s">
        <v>200</v>
      </c>
      <c r="C609" t="s">
        <v>28</v>
      </c>
      <c r="D609" t="s">
        <v>201</v>
      </c>
      <c r="E609" t="s">
        <v>27</v>
      </c>
      <c r="F609" t="s">
        <v>65</v>
      </c>
      <c r="G609" s="1">
        <v>41693</v>
      </c>
      <c r="H609">
        <v>160127294</v>
      </c>
      <c r="I609" s="1">
        <v>41721</v>
      </c>
      <c r="J609" s="4">
        <v>4079</v>
      </c>
      <c r="K609" s="2">
        <v>255.28</v>
      </c>
      <c r="L609" s="2">
        <v>159.41999999999999</v>
      </c>
      <c r="M609" s="2">
        <v>1041287.12</v>
      </c>
      <c r="N609" s="2">
        <v>650274.18000000005</v>
      </c>
      <c r="O609" s="2">
        <v>391012.94</v>
      </c>
      <c r="P609">
        <v>2014</v>
      </c>
      <c r="Q609">
        <v>2</v>
      </c>
    </row>
    <row r="610" spans="1:17" x14ac:dyDescent="0.3">
      <c r="A610" t="s">
        <v>35</v>
      </c>
      <c r="B610" t="s">
        <v>162</v>
      </c>
      <c r="C610" t="s">
        <v>46</v>
      </c>
      <c r="D610" t="s">
        <v>934</v>
      </c>
      <c r="E610" t="s">
        <v>21</v>
      </c>
      <c r="F610" t="s">
        <v>22</v>
      </c>
      <c r="G610" s="1">
        <v>40918</v>
      </c>
      <c r="H610">
        <v>201730287</v>
      </c>
      <c r="I610" s="1">
        <v>40958</v>
      </c>
      <c r="J610" s="4">
        <v>5330</v>
      </c>
      <c r="K610" s="2">
        <v>109.28</v>
      </c>
      <c r="L610" s="2">
        <v>35.840000000000003</v>
      </c>
      <c r="M610" s="2">
        <v>582462.4</v>
      </c>
      <c r="N610" s="2">
        <v>191027.20000000001</v>
      </c>
      <c r="O610" s="2">
        <v>391435.2</v>
      </c>
      <c r="P610">
        <v>2012</v>
      </c>
      <c r="Q610">
        <v>1</v>
      </c>
    </row>
    <row r="611" spans="1:17" x14ac:dyDescent="0.3">
      <c r="A611" t="s">
        <v>35</v>
      </c>
      <c r="B611" t="s">
        <v>159</v>
      </c>
      <c r="C611" t="s">
        <v>91</v>
      </c>
      <c r="D611" t="s">
        <v>713</v>
      </c>
      <c r="E611" t="s">
        <v>27</v>
      </c>
      <c r="F611" t="s">
        <v>65</v>
      </c>
      <c r="G611" s="1">
        <v>41104</v>
      </c>
      <c r="H611">
        <v>286014306</v>
      </c>
      <c r="I611" s="1">
        <v>41136</v>
      </c>
      <c r="J611" s="4">
        <v>6844</v>
      </c>
      <c r="K611" s="2">
        <v>421.89</v>
      </c>
      <c r="L611" s="2">
        <v>364.69</v>
      </c>
      <c r="M611" s="2">
        <v>2887415.16</v>
      </c>
      <c r="N611" s="2">
        <v>2495938.36</v>
      </c>
      <c r="O611" s="2">
        <v>391476.8</v>
      </c>
      <c r="P611">
        <v>2012</v>
      </c>
      <c r="Q611">
        <v>7</v>
      </c>
    </row>
    <row r="612" spans="1:17" x14ac:dyDescent="0.3">
      <c r="A612" t="s">
        <v>31</v>
      </c>
      <c r="B612" t="s">
        <v>141</v>
      </c>
      <c r="C612" t="s">
        <v>33</v>
      </c>
      <c r="D612" t="s">
        <v>637</v>
      </c>
      <c r="E612" t="s">
        <v>21</v>
      </c>
      <c r="F612" t="s">
        <v>30</v>
      </c>
      <c r="G612" s="1">
        <v>42658</v>
      </c>
      <c r="H612">
        <v>916881453</v>
      </c>
      <c r="I612" s="1">
        <v>42702</v>
      </c>
      <c r="J612" s="4">
        <v>4452</v>
      </c>
      <c r="K612" s="2">
        <v>205.7</v>
      </c>
      <c r="L612" s="2">
        <v>117.11</v>
      </c>
      <c r="M612" s="2">
        <v>915776.4</v>
      </c>
      <c r="N612" s="2">
        <v>521373.72</v>
      </c>
      <c r="O612" s="2">
        <v>394402.68</v>
      </c>
      <c r="P612">
        <v>2016</v>
      </c>
      <c r="Q612">
        <v>10</v>
      </c>
    </row>
    <row r="613" spans="1:17" x14ac:dyDescent="0.3">
      <c r="A613" t="s">
        <v>17</v>
      </c>
      <c r="B613" t="s">
        <v>508</v>
      </c>
      <c r="C613" t="s">
        <v>25</v>
      </c>
      <c r="D613" t="s">
        <v>826</v>
      </c>
      <c r="E613" t="s">
        <v>27</v>
      </c>
      <c r="F613" t="s">
        <v>30</v>
      </c>
      <c r="G613" s="1">
        <v>42598</v>
      </c>
      <c r="H613">
        <v>461463820</v>
      </c>
      <c r="I613" s="1">
        <v>42602</v>
      </c>
      <c r="J613" s="4">
        <v>6254</v>
      </c>
      <c r="K613" s="2">
        <v>154.06</v>
      </c>
      <c r="L613" s="2">
        <v>90.93</v>
      </c>
      <c r="M613" s="2">
        <v>963491.24</v>
      </c>
      <c r="N613" s="2">
        <v>568676.22</v>
      </c>
      <c r="O613" s="2">
        <v>394815.02</v>
      </c>
      <c r="P613">
        <v>2016</v>
      </c>
      <c r="Q613">
        <v>8</v>
      </c>
    </row>
    <row r="614" spans="1:17" x14ac:dyDescent="0.3">
      <c r="A614" t="s">
        <v>48</v>
      </c>
      <c r="B614" t="s">
        <v>433</v>
      </c>
      <c r="C614" t="s">
        <v>68</v>
      </c>
      <c r="D614" t="s">
        <v>900</v>
      </c>
      <c r="E614" t="s">
        <v>21</v>
      </c>
      <c r="F614" t="s">
        <v>30</v>
      </c>
      <c r="G614" s="1">
        <v>40264</v>
      </c>
      <c r="H614">
        <v>320368897</v>
      </c>
      <c r="I614" s="1">
        <v>40270</v>
      </c>
      <c r="J614" s="4">
        <v>3131</v>
      </c>
      <c r="K614" s="2">
        <v>651.21</v>
      </c>
      <c r="L614" s="2">
        <v>524.96</v>
      </c>
      <c r="M614" s="2">
        <v>2038938.51</v>
      </c>
      <c r="N614" s="2">
        <v>1643649.76</v>
      </c>
      <c r="O614" s="2">
        <v>395288.75</v>
      </c>
      <c r="P614">
        <v>2010</v>
      </c>
      <c r="Q614">
        <v>3</v>
      </c>
    </row>
    <row r="615" spans="1:17" x14ac:dyDescent="0.3">
      <c r="A615" t="s">
        <v>17</v>
      </c>
      <c r="B615" t="s">
        <v>558</v>
      </c>
      <c r="C615" t="s">
        <v>46</v>
      </c>
      <c r="D615" t="s">
        <v>797</v>
      </c>
      <c r="E615" t="s">
        <v>21</v>
      </c>
      <c r="F615" t="s">
        <v>22</v>
      </c>
      <c r="G615" s="1">
        <v>40357</v>
      </c>
      <c r="H615">
        <v>450849997</v>
      </c>
      <c r="I615" s="1">
        <v>40380</v>
      </c>
      <c r="J615" s="4">
        <v>5388</v>
      </c>
      <c r="K615" s="2">
        <v>109.28</v>
      </c>
      <c r="L615" s="2">
        <v>35.840000000000003</v>
      </c>
      <c r="M615" s="2">
        <v>588800.64</v>
      </c>
      <c r="N615" s="2">
        <v>193105.92000000001</v>
      </c>
      <c r="O615" s="2">
        <v>395694.72</v>
      </c>
      <c r="P615">
        <v>2010</v>
      </c>
      <c r="Q615">
        <v>6</v>
      </c>
    </row>
    <row r="616" spans="1:17" x14ac:dyDescent="0.3">
      <c r="A616" t="s">
        <v>35</v>
      </c>
      <c r="B616" t="s">
        <v>464</v>
      </c>
      <c r="C616" t="s">
        <v>56</v>
      </c>
      <c r="D616" t="s">
        <v>465</v>
      </c>
      <c r="E616" t="s">
        <v>21</v>
      </c>
      <c r="F616" t="s">
        <v>39</v>
      </c>
      <c r="G616" s="1">
        <v>41265</v>
      </c>
      <c r="H616">
        <v>832713305</v>
      </c>
      <c r="I616" s="1">
        <v>41314</v>
      </c>
      <c r="J616" s="4">
        <v>7227</v>
      </c>
      <c r="K616" s="2">
        <v>152.58000000000001</v>
      </c>
      <c r="L616" s="2">
        <v>97.44</v>
      </c>
      <c r="M616" s="2">
        <v>1102695.6599999999</v>
      </c>
      <c r="N616" s="2">
        <v>704198.88</v>
      </c>
      <c r="O616" s="2">
        <v>398496.78</v>
      </c>
      <c r="P616">
        <v>2012</v>
      </c>
      <c r="Q616">
        <v>12</v>
      </c>
    </row>
    <row r="617" spans="1:17" x14ac:dyDescent="0.3">
      <c r="A617" t="s">
        <v>23</v>
      </c>
      <c r="B617" t="s">
        <v>332</v>
      </c>
      <c r="C617" t="s">
        <v>28</v>
      </c>
      <c r="D617" t="s">
        <v>1154</v>
      </c>
      <c r="E617" t="s">
        <v>27</v>
      </c>
      <c r="F617" t="s">
        <v>39</v>
      </c>
      <c r="G617" s="1">
        <v>41503</v>
      </c>
      <c r="H617">
        <v>434355056</v>
      </c>
      <c r="I617" s="1">
        <v>41545</v>
      </c>
      <c r="J617" s="4">
        <v>4168</v>
      </c>
      <c r="K617" s="2">
        <v>255.28</v>
      </c>
      <c r="L617" s="2">
        <v>159.41999999999999</v>
      </c>
      <c r="M617" s="2">
        <v>1064007.04</v>
      </c>
      <c r="N617" s="2">
        <v>664462.56000000006</v>
      </c>
      <c r="O617" s="2">
        <v>399544.48</v>
      </c>
      <c r="P617">
        <v>2013</v>
      </c>
      <c r="Q617">
        <v>8</v>
      </c>
    </row>
    <row r="618" spans="1:17" x14ac:dyDescent="0.3">
      <c r="A618" t="s">
        <v>35</v>
      </c>
      <c r="B618" t="s">
        <v>75</v>
      </c>
      <c r="C618" t="s">
        <v>33</v>
      </c>
      <c r="D618" t="s">
        <v>1107</v>
      </c>
      <c r="E618" t="s">
        <v>21</v>
      </c>
      <c r="F618" t="s">
        <v>22</v>
      </c>
      <c r="G618" s="1">
        <v>42817</v>
      </c>
      <c r="H618">
        <v>630488908</v>
      </c>
      <c r="I618" s="1">
        <v>42855</v>
      </c>
      <c r="J618" s="4">
        <v>4534</v>
      </c>
      <c r="K618" s="2">
        <v>205.7</v>
      </c>
      <c r="L618" s="2">
        <v>117.11</v>
      </c>
      <c r="M618" s="2">
        <v>932643.8</v>
      </c>
      <c r="N618" s="2">
        <v>530976.74</v>
      </c>
      <c r="O618" s="2">
        <v>401667.06</v>
      </c>
      <c r="P618">
        <v>2017</v>
      </c>
      <c r="Q618">
        <v>3</v>
      </c>
    </row>
    <row r="619" spans="1:17" x14ac:dyDescent="0.3">
      <c r="A619" t="s">
        <v>35</v>
      </c>
      <c r="B619" t="s">
        <v>518</v>
      </c>
      <c r="C619" t="s">
        <v>91</v>
      </c>
      <c r="D619" t="s">
        <v>1012</v>
      </c>
      <c r="E619" t="s">
        <v>21</v>
      </c>
      <c r="F619" t="s">
        <v>39</v>
      </c>
      <c r="G619" s="1">
        <v>41868</v>
      </c>
      <c r="H619">
        <v>622758996</v>
      </c>
      <c r="I619" s="1">
        <v>41913</v>
      </c>
      <c r="J619" s="4">
        <v>7081</v>
      </c>
      <c r="K619" s="2">
        <v>421.89</v>
      </c>
      <c r="L619" s="2">
        <v>364.69</v>
      </c>
      <c r="M619" s="2">
        <v>2987403.09</v>
      </c>
      <c r="N619" s="2">
        <v>2582369.89</v>
      </c>
      <c r="O619" s="2">
        <v>405033.2</v>
      </c>
      <c r="P619">
        <v>2014</v>
      </c>
      <c r="Q619">
        <v>8</v>
      </c>
    </row>
    <row r="620" spans="1:17" x14ac:dyDescent="0.3">
      <c r="A620" t="s">
        <v>17</v>
      </c>
      <c r="B620" t="s">
        <v>219</v>
      </c>
      <c r="C620" t="s">
        <v>59</v>
      </c>
      <c r="D620" t="s">
        <v>402</v>
      </c>
      <c r="E620" t="s">
        <v>27</v>
      </c>
      <c r="F620" t="s">
        <v>22</v>
      </c>
      <c r="G620" s="1">
        <v>41668</v>
      </c>
      <c r="H620">
        <v>371123158</v>
      </c>
      <c r="I620" s="1">
        <v>41679</v>
      </c>
      <c r="J620" s="4">
        <v>2445</v>
      </c>
      <c r="K620" s="2">
        <v>668.27</v>
      </c>
      <c r="L620" s="2">
        <v>502.54</v>
      </c>
      <c r="M620" s="2">
        <v>1633920.15</v>
      </c>
      <c r="N620" s="2">
        <v>1228710.3</v>
      </c>
      <c r="O620" s="2">
        <v>405209.85</v>
      </c>
      <c r="P620">
        <v>2014</v>
      </c>
      <c r="Q620">
        <v>1</v>
      </c>
    </row>
    <row r="621" spans="1:17" x14ac:dyDescent="0.3">
      <c r="A621" t="s">
        <v>48</v>
      </c>
      <c r="B621" t="s">
        <v>489</v>
      </c>
      <c r="C621" t="s">
        <v>56</v>
      </c>
      <c r="D621" t="s">
        <v>613</v>
      </c>
      <c r="E621" t="s">
        <v>27</v>
      </c>
      <c r="F621" t="s">
        <v>65</v>
      </c>
      <c r="G621" s="1">
        <v>41388</v>
      </c>
      <c r="H621">
        <v>786519229</v>
      </c>
      <c r="I621" s="1">
        <v>41432</v>
      </c>
      <c r="J621" s="4">
        <v>7373</v>
      </c>
      <c r="K621" s="2">
        <v>152.58000000000001</v>
      </c>
      <c r="L621" s="2">
        <v>97.44</v>
      </c>
      <c r="M621" s="2">
        <v>1124972.3400000001</v>
      </c>
      <c r="N621" s="2">
        <v>718425.12</v>
      </c>
      <c r="O621" s="2">
        <v>406547.22</v>
      </c>
      <c r="P621">
        <v>2013</v>
      </c>
      <c r="Q621">
        <v>4</v>
      </c>
    </row>
    <row r="622" spans="1:17" x14ac:dyDescent="0.3">
      <c r="A622" t="s">
        <v>40</v>
      </c>
      <c r="B622" t="s">
        <v>157</v>
      </c>
      <c r="C622" t="s">
        <v>46</v>
      </c>
      <c r="D622" t="s">
        <v>997</v>
      </c>
      <c r="E622" t="s">
        <v>21</v>
      </c>
      <c r="F622" t="s">
        <v>65</v>
      </c>
      <c r="G622" s="1">
        <v>40637</v>
      </c>
      <c r="H622">
        <v>968554103</v>
      </c>
      <c r="I622" s="1">
        <v>40641</v>
      </c>
      <c r="J622" s="4">
        <v>5537</v>
      </c>
      <c r="K622" s="2">
        <v>109.28</v>
      </c>
      <c r="L622" s="2">
        <v>35.840000000000003</v>
      </c>
      <c r="M622" s="2">
        <v>605083.36</v>
      </c>
      <c r="N622" s="2">
        <v>198446.07999999999</v>
      </c>
      <c r="O622" s="2">
        <v>406637.28</v>
      </c>
      <c r="P622">
        <v>2011</v>
      </c>
      <c r="Q622">
        <v>4</v>
      </c>
    </row>
    <row r="623" spans="1:17" x14ac:dyDescent="0.3">
      <c r="A623" t="s">
        <v>35</v>
      </c>
      <c r="B623" t="s">
        <v>113</v>
      </c>
      <c r="C623" t="s">
        <v>68</v>
      </c>
      <c r="D623" t="s">
        <v>114</v>
      </c>
      <c r="E623" t="s">
        <v>21</v>
      </c>
      <c r="F623" t="s">
        <v>30</v>
      </c>
      <c r="G623" s="1">
        <v>41780</v>
      </c>
      <c r="H623">
        <v>133766114</v>
      </c>
      <c r="I623" s="1">
        <v>41802</v>
      </c>
      <c r="J623" s="4">
        <v>3221</v>
      </c>
      <c r="K623" s="2">
        <v>651.21</v>
      </c>
      <c r="L623" s="2">
        <v>524.96</v>
      </c>
      <c r="M623" s="2">
        <v>2097547.41</v>
      </c>
      <c r="N623" s="2">
        <v>1690896.16</v>
      </c>
      <c r="O623" s="2">
        <v>406651.25</v>
      </c>
      <c r="P623">
        <v>2014</v>
      </c>
      <c r="Q623">
        <v>5</v>
      </c>
    </row>
    <row r="624" spans="1:17" x14ac:dyDescent="0.3">
      <c r="A624" t="s">
        <v>17</v>
      </c>
      <c r="B624" t="s">
        <v>715</v>
      </c>
      <c r="C624" t="s">
        <v>91</v>
      </c>
      <c r="D624" t="s">
        <v>1127</v>
      </c>
      <c r="E624" t="s">
        <v>27</v>
      </c>
      <c r="F624" t="s">
        <v>30</v>
      </c>
      <c r="G624" s="1">
        <v>40191</v>
      </c>
      <c r="H624">
        <v>480863702</v>
      </c>
      <c r="I624" s="1">
        <v>40206</v>
      </c>
      <c r="J624" s="4">
        <v>7110</v>
      </c>
      <c r="K624" s="2">
        <v>421.89</v>
      </c>
      <c r="L624" s="2">
        <v>364.69</v>
      </c>
      <c r="M624" s="2">
        <v>2999637.9</v>
      </c>
      <c r="N624" s="2">
        <v>2592945.9</v>
      </c>
      <c r="O624" s="2">
        <v>406692</v>
      </c>
      <c r="P624">
        <v>2010</v>
      </c>
      <c r="Q624">
        <v>1</v>
      </c>
    </row>
    <row r="625" spans="1:17" x14ac:dyDescent="0.3">
      <c r="A625" t="s">
        <v>40</v>
      </c>
      <c r="B625" t="s">
        <v>157</v>
      </c>
      <c r="C625" t="s">
        <v>56</v>
      </c>
      <c r="D625" t="s">
        <v>263</v>
      </c>
      <c r="E625" t="s">
        <v>21</v>
      </c>
      <c r="F625" t="s">
        <v>65</v>
      </c>
      <c r="G625" s="1">
        <v>41879</v>
      </c>
      <c r="H625">
        <v>367050921</v>
      </c>
      <c r="I625" s="1">
        <v>41882</v>
      </c>
      <c r="J625" s="4">
        <v>7379</v>
      </c>
      <c r="K625" s="2">
        <v>152.58000000000001</v>
      </c>
      <c r="L625" s="2">
        <v>97.44</v>
      </c>
      <c r="M625" s="2">
        <v>1125887.82</v>
      </c>
      <c r="N625" s="2">
        <v>719009.76</v>
      </c>
      <c r="O625" s="2">
        <v>406878.06</v>
      </c>
      <c r="P625">
        <v>2014</v>
      </c>
      <c r="Q625">
        <v>8</v>
      </c>
    </row>
    <row r="626" spans="1:17" x14ac:dyDescent="0.3">
      <c r="A626" t="s">
        <v>40</v>
      </c>
      <c r="B626" t="s">
        <v>377</v>
      </c>
      <c r="C626" t="s">
        <v>25</v>
      </c>
      <c r="D626" t="s">
        <v>378</v>
      </c>
      <c r="E626" t="s">
        <v>27</v>
      </c>
      <c r="F626" t="s">
        <v>30</v>
      </c>
      <c r="G626" s="1">
        <v>41660</v>
      </c>
      <c r="H626">
        <v>306220996</v>
      </c>
      <c r="I626" s="1">
        <v>41669</v>
      </c>
      <c r="J626" s="4">
        <v>6452</v>
      </c>
      <c r="K626" s="2">
        <v>154.06</v>
      </c>
      <c r="L626" s="2">
        <v>90.93</v>
      </c>
      <c r="M626" s="2">
        <v>993995.12</v>
      </c>
      <c r="N626" s="2">
        <v>586680.36</v>
      </c>
      <c r="O626" s="2">
        <v>407314.76</v>
      </c>
      <c r="P626">
        <v>2014</v>
      </c>
      <c r="Q626">
        <v>1</v>
      </c>
    </row>
    <row r="627" spans="1:17" x14ac:dyDescent="0.3">
      <c r="A627" t="s">
        <v>40</v>
      </c>
      <c r="B627" t="s">
        <v>361</v>
      </c>
      <c r="C627" t="s">
        <v>25</v>
      </c>
      <c r="D627" t="s">
        <v>480</v>
      </c>
      <c r="E627" t="s">
        <v>27</v>
      </c>
      <c r="F627" t="s">
        <v>22</v>
      </c>
      <c r="G627" s="1">
        <v>42484</v>
      </c>
      <c r="H627">
        <v>769822585</v>
      </c>
      <c r="I627" s="1">
        <v>42505</v>
      </c>
      <c r="J627" s="4">
        <v>6465</v>
      </c>
      <c r="K627" s="2">
        <v>154.06</v>
      </c>
      <c r="L627" s="2">
        <v>90.93</v>
      </c>
      <c r="M627" s="2">
        <v>995997.9</v>
      </c>
      <c r="N627" s="2">
        <v>587862.44999999995</v>
      </c>
      <c r="O627" s="2">
        <v>408135.45</v>
      </c>
      <c r="P627">
        <v>2016</v>
      </c>
      <c r="Q627">
        <v>4</v>
      </c>
    </row>
    <row r="628" spans="1:17" x14ac:dyDescent="0.3">
      <c r="A628" t="s">
        <v>51</v>
      </c>
      <c r="B628" t="s">
        <v>661</v>
      </c>
      <c r="C628" t="s">
        <v>19</v>
      </c>
      <c r="D628" t="s">
        <v>1192</v>
      </c>
      <c r="E628" t="s">
        <v>21</v>
      </c>
      <c r="F628" t="s">
        <v>65</v>
      </c>
      <c r="G628" s="1">
        <v>40737</v>
      </c>
      <c r="H628">
        <v>392952907</v>
      </c>
      <c r="I628" s="1">
        <v>40768</v>
      </c>
      <c r="J628" s="4">
        <v>2352</v>
      </c>
      <c r="K628" s="2">
        <v>437.2</v>
      </c>
      <c r="L628" s="2">
        <v>263.33</v>
      </c>
      <c r="M628" s="2">
        <v>1028294.4</v>
      </c>
      <c r="N628" s="2">
        <v>619352.16</v>
      </c>
      <c r="O628" s="2">
        <v>408942.24</v>
      </c>
      <c r="P628">
        <v>2011</v>
      </c>
      <c r="Q628">
        <v>7</v>
      </c>
    </row>
    <row r="629" spans="1:17" x14ac:dyDescent="0.3">
      <c r="A629" t="s">
        <v>35</v>
      </c>
      <c r="B629" t="s">
        <v>99</v>
      </c>
      <c r="C629" t="s">
        <v>91</v>
      </c>
      <c r="D629" t="s">
        <v>809</v>
      </c>
      <c r="E629" t="s">
        <v>21</v>
      </c>
      <c r="F629" t="s">
        <v>22</v>
      </c>
      <c r="G629" s="1">
        <v>41764</v>
      </c>
      <c r="H629">
        <v>340827071</v>
      </c>
      <c r="I629" s="1">
        <v>41795</v>
      </c>
      <c r="J629" s="4">
        <v>7159</v>
      </c>
      <c r="K629" s="2">
        <v>421.89</v>
      </c>
      <c r="L629" s="2">
        <v>364.69</v>
      </c>
      <c r="M629" s="2">
        <v>3020310.51</v>
      </c>
      <c r="N629" s="2">
        <v>2610815.71</v>
      </c>
      <c r="O629" s="2">
        <v>409494.8</v>
      </c>
      <c r="P629">
        <v>2014</v>
      </c>
      <c r="Q629">
        <v>5</v>
      </c>
    </row>
    <row r="630" spans="1:17" x14ac:dyDescent="0.3">
      <c r="A630" t="s">
        <v>51</v>
      </c>
      <c r="B630" t="s">
        <v>343</v>
      </c>
      <c r="C630" t="s">
        <v>33</v>
      </c>
      <c r="D630" t="s">
        <v>633</v>
      </c>
      <c r="E630" t="s">
        <v>21</v>
      </c>
      <c r="F630" t="s">
        <v>65</v>
      </c>
      <c r="G630" s="1">
        <v>41114</v>
      </c>
      <c r="H630">
        <v>905392587</v>
      </c>
      <c r="I630" s="1">
        <v>41137</v>
      </c>
      <c r="J630" s="4">
        <v>4641</v>
      </c>
      <c r="K630" s="2">
        <v>205.7</v>
      </c>
      <c r="L630" s="2">
        <v>117.11</v>
      </c>
      <c r="M630" s="2">
        <v>954653.7</v>
      </c>
      <c r="N630" s="2">
        <v>543507.51</v>
      </c>
      <c r="O630" s="2">
        <v>411146.19</v>
      </c>
      <c r="P630">
        <v>2012</v>
      </c>
      <c r="Q630">
        <v>7</v>
      </c>
    </row>
    <row r="631" spans="1:17" x14ac:dyDescent="0.3">
      <c r="A631" t="s">
        <v>40</v>
      </c>
      <c r="B631" t="s">
        <v>133</v>
      </c>
      <c r="C631" t="s">
        <v>46</v>
      </c>
      <c r="D631" t="s">
        <v>680</v>
      </c>
      <c r="E631" t="s">
        <v>27</v>
      </c>
      <c r="F631" t="s">
        <v>30</v>
      </c>
      <c r="G631" s="1">
        <v>42221</v>
      </c>
      <c r="H631">
        <v>105117976</v>
      </c>
      <c r="I631" s="1">
        <v>42256</v>
      </c>
      <c r="J631" s="4">
        <v>5600</v>
      </c>
      <c r="K631" s="2">
        <v>109.28</v>
      </c>
      <c r="L631" s="2">
        <v>35.840000000000003</v>
      </c>
      <c r="M631" s="2">
        <v>611968</v>
      </c>
      <c r="N631" s="2">
        <v>200704</v>
      </c>
      <c r="O631" s="2">
        <v>411264</v>
      </c>
      <c r="P631">
        <v>2015</v>
      </c>
      <c r="Q631">
        <v>8</v>
      </c>
    </row>
    <row r="632" spans="1:17" x14ac:dyDescent="0.3">
      <c r="A632" t="s">
        <v>31</v>
      </c>
      <c r="B632" t="s">
        <v>834</v>
      </c>
      <c r="C632" t="s">
        <v>28</v>
      </c>
      <c r="D632" t="s">
        <v>835</v>
      </c>
      <c r="E632" t="s">
        <v>27</v>
      </c>
      <c r="F632" t="s">
        <v>39</v>
      </c>
      <c r="G632" s="1">
        <v>40470</v>
      </c>
      <c r="H632">
        <v>306889617</v>
      </c>
      <c r="I632" s="1">
        <v>40472</v>
      </c>
      <c r="J632" s="4">
        <v>4312</v>
      </c>
      <c r="K632" s="2">
        <v>255.28</v>
      </c>
      <c r="L632" s="2">
        <v>159.41999999999999</v>
      </c>
      <c r="M632" s="2">
        <v>1100767.3600000001</v>
      </c>
      <c r="N632" s="2">
        <v>687419.04</v>
      </c>
      <c r="O632" s="2">
        <v>413348.32</v>
      </c>
      <c r="P632">
        <v>2010</v>
      </c>
      <c r="Q632">
        <v>10</v>
      </c>
    </row>
    <row r="633" spans="1:17" x14ac:dyDescent="0.3">
      <c r="A633" t="s">
        <v>35</v>
      </c>
      <c r="B633" t="s">
        <v>103</v>
      </c>
      <c r="C633" t="s">
        <v>46</v>
      </c>
      <c r="D633" t="s">
        <v>470</v>
      </c>
      <c r="E633" t="s">
        <v>21</v>
      </c>
      <c r="F633" t="s">
        <v>39</v>
      </c>
      <c r="G633" s="1">
        <v>40622</v>
      </c>
      <c r="H633">
        <v>661953580</v>
      </c>
      <c r="I633" s="1">
        <v>40657</v>
      </c>
      <c r="J633" s="4">
        <v>5629</v>
      </c>
      <c r="K633" s="2">
        <v>109.28</v>
      </c>
      <c r="L633" s="2">
        <v>35.840000000000003</v>
      </c>
      <c r="M633" s="2">
        <v>615137.12</v>
      </c>
      <c r="N633" s="2">
        <v>201743.35999999999</v>
      </c>
      <c r="O633" s="2">
        <v>413393.76</v>
      </c>
      <c r="P633">
        <v>2011</v>
      </c>
      <c r="Q633">
        <v>3</v>
      </c>
    </row>
    <row r="634" spans="1:17" x14ac:dyDescent="0.3">
      <c r="A634" t="s">
        <v>40</v>
      </c>
      <c r="B634" t="s">
        <v>143</v>
      </c>
      <c r="C634" t="s">
        <v>56</v>
      </c>
      <c r="D634" t="s">
        <v>1090</v>
      </c>
      <c r="E634" t="s">
        <v>27</v>
      </c>
      <c r="F634" t="s">
        <v>65</v>
      </c>
      <c r="G634" s="1">
        <v>41679</v>
      </c>
      <c r="H634">
        <v>580823838</v>
      </c>
      <c r="I634" s="1">
        <v>41719</v>
      </c>
      <c r="J634" s="4">
        <v>7536</v>
      </c>
      <c r="K634" s="2">
        <v>152.58000000000001</v>
      </c>
      <c r="L634" s="2">
        <v>97.44</v>
      </c>
      <c r="M634" s="2">
        <v>1149842.8799999999</v>
      </c>
      <c r="N634" s="2">
        <v>734307.83999999997</v>
      </c>
      <c r="O634" s="2">
        <v>415535.04</v>
      </c>
      <c r="P634">
        <v>2014</v>
      </c>
      <c r="Q634">
        <v>2</v>
      </c>
    </row>
    <row r="635" spans="1:17" x14ac:dyDescent="0.3">
      <c r="A635" t="s">
        <v>35</v>
      </c>
      <c r="B635" t="s">
        <v>162</v>
      </c>
      <c r="C635" t="s">
        <v>68</v>
      </c>
      <c r="D635" t="s">
        <v>966</v>
      </c>
      <c r="E635" t="s">
        <v>21</v>
      </c>
      <c r="F635" t="s">
        <v>22</v>
      </c>
      <c r="G635" s="1">
        <v>41616</v>
      </c>
      <c r="H635">
        <v>940904176</v>
      </c>
      <c r="I635" s="1">
        <v>41646</v>
      </c>
      <c r="J635" s="4">
        <v>3309</v>
      </c>
      <c r="K635" s="2">
        <v>651.21</v>
      </c>
      <c r="L635" s="2">
        <v>524.96</v>
      </c>
      <c r="M635" s="2">
        <v>2154853.89</v>
      </c>
      <c r="N635" s="2">
        <v>1737092.64</v>
      </c>
      <c r="O635" s="2">
        <v>417761.25</v>
      </c>
      <c r="P635">
        <v>2013</v>
      </c>
      <c r="Q635">
        <v>12</v>
      </c>
    </row>
    <row r="636" spans="1:17" x14ac:dyDescent="0.3">
      <c r="A636" t="s">
        <v>51</v>
      </c>
      <c r="B636" t="s">
        <v>129</v>
      </c>
      <c r="C636" t="s">
        <v>19</v>
      </c>
      <c r="D636" t="s">
        <v>1153</v>
      </c>
      <c r="E636" t="s">
        <v>21</v>
      </c>
      <c r="F636" t="s">
        <v>30</v>
      </c>
      <c r="G636" s="1">
        <v>41561</v>
      </c>
      <c r="H636">
        <v>607300031</v>
      </c>
      <c r="I636" s="1">
        <v>41561</v>
      </c>
      <c r="J636" s="4">
        <v>2429</v>
      </c>
      <c r="K636" s="2">
        <v>437.2</v>
      </c>
      <c r="L636" s="2">
        <v>263.33</v>
      </c>
      <c r="M636" s="2">
        <v>1061958.8</v>
      </c>
      <c r="N636" s="2">
        <v>639628.56999999995</v>
      </c>
      <c r="O636" s="2">
        <v>422330.23</v>
      </c>
      <c r="P636">
        <v>2013</v>
      </c>
      <c r="Q636">
        <v>10</v>
      </c>
    </row>
    <row r="637" spans="1:17" x14ac:dyDescent="0.3">
      <c r="A637" t="s">
        <v>31</v>
      </c>
      <c r="B637" t="s">
        <v>241</v>
      </c>
      <c r="C637" t="s">
        <v>56</v>
      </c>
      <c r="D637" t="s">
        <v>914</v>
      </c>
      <c r="E637" t="s">
        <v>27</v>
      </c>
      <c r="F637" t="s">
        <v>65</v>
      </c>
      <c r="G637" s="1">
        <v>41458</v>
      </c>
      <c r="H637">
        <v>441395747</v>
      </c>
      <c r="I637" s="1">
        <v>41505</v>
      </c>
      <c r="J637" s="4">
        <v>7665</v>
      </c>
      <c r="K637" s="2">
        <v>152.58000000000001</v>
      </c>
      <c r="L637" s="2">
        <v>97.44</v>
      </c>
      <c r="M637" s="2">
        <v>1169525.7</v>
      </c>
      <c r="N637" s="2">
        <v>746877.6</v>
      </c>
      <c r="O637" s="2">
        <v>422648.1</v>
      </c>
      <c r="P637">
        <v>2013</v>
      </c>
      <c r="Q637">
        <v>7</v>
      </c>
    </row>
    <row r="638" spans="1:17" x14ac:dyDescent="0.3">
      <c r="A638" t="s">
        <v>51</v>
      </c>
      <c r="B638" t="s">
        <v>338</v>
      </c>
      <c r="C638" t="s">
        <v>25</v>
      </c>
      <c r="D638" t="s">
        <v>1054</v>
      </c>
      <c r="E638" t="s">
        <v>21</v>
      </c>
      <c r="F638" t="s">
        <v>65</v>
      </c>
      <c r="G638" s="1">
        <v>42566</v>
      </c>
      <c r="H638">
        <v>784117686</v>
      </c>
      <c r="I638" s="1">
        <v>42568</v>
      </c>
      <c r="J638" s="4">
        <v>6703</v>
      </c>
      <c r="K638" s="2">
        <v>154.06</v>
      </c>
      <c r="L638" s="2">
        <v>90.93</v>
      </c>
      <c r="M638" s="2">
        <v>1032664.18</v>
      </c>
      <c r="N638" s="2">
        <v>609503.79</v>
      </c>
      <c r="O638" s="2">
        <v>423160.39</v>
      </c>
      <c r="P638">
        <v>2016</v>
      </c>
      <c r="Q638">
        <v>7</v>
      </c>
    </row>
    <row r="639" spans="1:17" x14ac:dyDescent="0.3">
      <c r="A639" t="s">
        <v>31</v>
      </c>
      <c r="B639" t="s">
        <v>241</v>
      </c>
      <c r="C639" t="s">
        <v>25</v>
      </c>
      <c r="D639" t="s">
        <v>868</v>
      </c>
      <c r="E639" t="s">
        <v>21</v>
      </c>
      <c r="F639" t="s">
        <v>22</v>
      </c>
      <c r="G639" s="1">
        <v>42418</v>
      </c>
      <c r="H639">
        <v>396820008</v>
      </c>
      <c r="I639" s="1">
        <v>42449</v>
      </c>
      <c r="J639" s="4">
        <v>6714</v>
      </c>
      <c r="K639" s="2">
        <v>154.06</v>
      </c>
      <c r="L639" s="2">
        <v>90.93</v>
      </c>
      <c r="M639" s="2">
        <v>1034358.84</v>
      </c>
      <c r="N639" s="2">
        <v>610504.02</v>
      </c>
      <c r="O639" s="2">
        <v>423854.82</v>
      </c>
      <c r="P639">
        <v>2016</v>
      </c>
      <c r="Q639">
        <v>2</v>
      </c>
    </row>
    <row r="640" spans="1:17" x14ac:dyDescent="0.3">
      <c r="A640" t="s">
        <v>35</v>
      </c>
      <c r="B640" t="s">
        <v>131</v>
      </c>
      <c r="C640" t="s">
        <v>56</v>
      </c>
      <c r="D640" t="s">
        <v>790</v>
      </c>
      <c r="E640" t="s">
        <v>21</v>
      </c>
      <c r="F640" t="s">
        <v>22</v>
      </c>
      <c r="G640" s="1">
        <v>41313</v>
      </c>
      <c r="H640">
        <v>353061807</v>
      </c>
      <c r="I640" s="1">
        <v>41338</v>
      </c>
      <c r="J640" s="4">
        <v>7689</v>
      </c>
      <c r="K640" s="2">
        <v>152.58000000000001</v>
      </c>
      <c r="L640" s="2">
        <v>97.44</v>
      </c>
      <c r="M640" s="2">
        <v>1173187.6200000001</v>
      </c>
      <c r="N640" s="2">
        <v>749216.16</v>
      </c>
      <c r="O640" s="2">
        <v>423971.46</v>
      </c>
      <c r="P640">
        <v>2013</v>
      </c>
      <c r="Q640">
        <v>2</v>
      </c>
    </row>
    <row r="641" spans="1:17" x14ac:dyDescent="0.3">
      <c r="A641" t="s">
        <v>31</v>
      </c>
      <c r="B641" t="s">
        <v>446</v>
      </c>
      <c r="C641" t="s">
        <v>91</v>
      </c>
      <c r="D641" t="s">
        <v>447</v>
      </c>
      <c r="E641" t="s">
        <v>27</v>
      </c>
      <c r="F641" t="s">
        <v>22</v>
      </c>
      <c r="G641" s="1">
        <v>41658</v>
      </c>
      <c r="H641">
        <v>277568137</v>
      </c>
      <c r="I641" s="1">
        <v>41677</v>
      </c>
      <c r="J641" s="4">
        <v>7435</v>
      </c>
      <c r="K641" s="2">
        <v>421.89</v>
      </c>
      <c r="L641" s="2">
        <v>364.69</v>
      </c>
      <c r="M641" s="2">
        <v>3136752.15</v>
      </c>
      <c r="N641" s="2">
        <v>2711470.15</v>
      </c>
      <c r="O641" s="2">
        <v>425282</v>
      </c>
      <c r="P641">
        <v>2014</v>
      </c>
      <c r="Q641">
        <v>1</v>
      </c>
    </row>
    <row r="642" spans="1:17" x14ac:dyDescent="0.3">
      <c r="A642" t="s">
        <v>35</v>
      </c>
      <c r="B642" t="s">
        <v>464</v>
      </c>
      <c r="C642" t="s">
        <v>28</v>
      </c>
      <c r="D642" t="s">
        <v>910</v>
      </c>
      <c r="E642" t="s">
        <v>27</v>
      </c>
      <c r="F642" t="s">
        <v>30</v>
      </c>
      <c r="G642" s="1">
        <v>41528</v>
      </c>
      <c r="H642">
        <v>402084004</v>
      </c>
      <c r="I642" s="1">
        <v>41552</v>
      </c>
      <c r="J642" s="4">
        <v>4447</v>
      </c>
      <c r="K642" s="2">
        <v>255.28</v>
      </c>
      <c r="L642" s="2">
        <v>159.41999999999999</v>
      </c>
      <c r="M642" s="2">
        <v>1135230.1599999999</v>
      </c>
      <c r="N642" s="2">
        <v>708940.74</v>
      </c>
      <c r="O642" s="2">
        <v>426289.42</v>
      </c>
      <c r="P642">
        <v>2013</v>
      </c>
      <c r="Q642">
        <v>9</v>
      </c>
    </row>
    <row r="643" spans="1:17" x14ac:dyDescent="0.3">
      <c r="A643" t="s">
        <v>35</v>
      </c>
      <c r="B643" t="s">
        <v>409</v>
      </c>
      <c r="C643" t="s">
        <v>91</v>
      </c>
      <c r="D643" t="s">
        <v>1018</v>
      </c>
      <c r="E643" t="s">
        <v>21</v>
      </c>
      <c r="F643" t="s">
        <v>22</v>
      </c>
      <c r="G643" s="1">
        <v>40701</v>
      </c>
      <c r="H643">
        <v>500160586</v>
      </c>
      <c r="I643" s="1">
        <v>40701</v>
      </c>
      <c r="J643" s="4">
        <v>7487</v>
      </c>
      <c r="K643" s="2">
        <v>421.89</v>
      </c>
      <c r="L643" s="2">
        <v>364.69</v>
      </c>
      <c r="M643" s="2">
        <v>3158690.43</v>
      </c>
      <c r="N643" s="2">
        <v>2730434.03</v>
      </c>
      <c r="O643" s="2">
        <v>428256.4</v>
      </c>
      <c r="P643">
        <v>2011</v>
      </c>
      <c r="Q643">
        <v>6</v>
      </c>
    </row>
    <row r="644" spans="1:17" x14ac:dyDescent="0.3">
      <c r="A644" t="s">
        <v>31</v>
      </c>
      <c r="B644" t="s">
        <v>63</v>
      </c>
      <c r="C644" t="s">
        <v>46</v>
      </c>
      <c r="D644" t="s">
        <v>1165</v>
      </c>
      <c r="E644" t="s">
        <v>21</v>
      </c>
      <c r="F644" t="s">
        <v>22</v>
      </c>
      <c r="G644" s="1">
        <v>42715</v>
      </c>
      <c r="H644">
        <v>801213872</v>
      </c>
      <c r="I644" s="1">
        <v>42763</v>
      </c>
      <c r="J644" s="4">
        <v>5844</v>
      </c>
      <c r="K644" s="2">
        <v>109.28</v>
      </c>
      <c r="L644" s="2">
        <v>35.840000000000003</v>
      </c>
      <c r="M644" s="2">
        <v>638632.31999999995</v>
      </c>
      <c r="N644" s="2">
        <v>209448.95999999999</v>
      </c>
      <c r="O644" s="2">
        <v>429183.36</v>
      </c>
      <c r="P644">
        <v>2016</v>
      </c>
      <c r="Q644">
        <v>12</v>
      </c>
    </row>
    <row r="645" spans="1:17" x14ac:dyDescent="0.3">
      <c r="A645" t="s">
        <v>17</v>
      </c>
      <c r="B645" t="s">
        <v>313</v>
      </c>
      <c r="C645" t="s">
        <v>46</v>
      </c>
      <c r="D645" t="s">
        <v>1173</v>
      </c>
      <c r="E645" t="s">
        <v>21</v>
      </c>
      <c r="F645" t="s">
        <v>65</v>
      </c>
      <c r="G645" s="1">
        <v>40476</v>
      </c>
      <c r="H645">
        <v>191256368</v>
      </c>
      <c r="I645" s="1">
        <v>40491</v>
      </c>
      <c r="J645" s="4">
        <v>5864</v>
      </c>
      <c r="K645" s="2">
        <v>109.28</v>
      </c>
      <c r="L645" s="2">
        <v>35.840000000000003</v>
      </c>
      <c r="M645" s="2">
        <v>640817.92000000004</v>
      </c>
      <c r="N645" s="2">
        <v>210165.76000000001</v>
      </c>
      <c r="O645" s="2">
        <v>430652.15999999997</v>
      </c>
      <c r="P645">
        <v>2010</v>
      </c>
      <c r="Q645">
        <v>10</v>
      </c>
    </row>
    <row r="646" spans="1:17" x14ac:dyDescent="0.3">
      <c r="A646" t="s">
        <v>48</v>
      </c>
      <c r="B646" t="s">
        <v>193</v>
      </c>
      <c r="C646" t="s">
        <v>46</v>
      </c>
      <c r="D646" t="s">
        <v>260</v>
      </c>
      <c r="E646" t="s">
        <v>21</v>
      </c>
      <c r="F646" t="s">
        <v>39</v>
      </c>
      <c r="G646" s="1">
        <v>40590</v>
      </c>
      <c r="H646">
        <v>466970717</v>
      </c>
      <c r="I646" s="1">
        <v>40620</v>
      </c>
      <c r="J646" s="4">
        <v>5867</v>
      </c>
      <c r="K646" s="2">
        <v>109.28</v>
      </c>
      <c r="L646" s="2">
        <v>35.840000000000003</v>
      </c>
      <c r="M646" s="2">
        <v>641145.76</v>
      </c>
      <c r="N646" s="2">
        <v>210273.28</v>
      </c>
      <c r="O646" s="2">
        <v>430872.48</v>
      </c>
      <c r="P646">
        <v>2011</v>
      </c>
      <c r="Q646">
        <v>2</v>
      </c>
    </row>
    <row r="647" spans="1:17" x14ac:dyDescent="0.3">
      <c r="A647" t="s">
        <v>35</v>
      </c>
      <c r="B647" t="s">
        <v>214</v>
      </c>
      <c r="C647" t="s">
        <v>56</v>
      </c>
      <c r="D647" t="s">
        <v>1076</v>
      </c>
      <c r="E647" t="s">
        <v>27</v>
      </c>
      <c r="F647" t="s">
        <v>65</v>
      </c>
      <c r="G647" s="1">
        <v>42476</v>
      </c>
      <c r="H647">
        <v>779897391</v>
      </c>
      <c r="I647" s="1">
        <v>42495</v>
      </c>
      <c r="J647" s="4">
        <v>7824</v>
      </c>
      <c r="K647" s="2">
        <v>152.58000000000001</v>
      </c>
      <c r="L647" s="2">
        <v>97.44</v>
      </c>
      <c r="M647" s="2">
        <v>1193785.92</v>
      </c>
      <c r="N647" s="2">
        <v>762370.56000000006</v>
      </c>
      <c r="O647" s="2">
        <v>431415.36</v>
      </c>
      <c r="P647">
        <v>2016</v>
      </c>
      <c r="Q647">
        <v>4</v>
      </c>
    </row>
    <row r="648" spans="1:17" x14ac:dyDescent="0.3">
      <c r="A648" t="s">
        <v>40</v>
      </c>
      <c r="B648" t="s">
        <v>388</v>
      </c>
      <c r="C648" t="s">
        <v>28</v>
      </c>
      <c r="D648" t="s">
        <v>390</v>
      </c>
      <c r="E648" t="s">
        <v>21</v>
      </c>
      <c r="F648" t="s">
        <v>65</v>
      </c>
      <c r="G648" s="1">
        <v>42682</v>
      </c>
      <c r="H648">
        <v>901573550</v>
      </c>
      <c r="I648" s="1">
        <v>42727</v>
      </c>
      <c r="J648" s="4">
        <v>4503</v>
      </c>
      <c r="K648" s="2">
        <v>255.28</v>
      </c>
      <c r="L648" s="2">
        <v>159.41999999999999</v>
      </c>
      <c r="M648" s="2">
        <v>1149525.8400000001</v>
      </c>
      <c r="N648" s="2">
        <v>717868.26</v>
      </c>
      <c r="O648" s="2">
        <v>431657.58</v>
      </c>
      <c r="P648">
        <v>2016</v>
      </c>
      <c r="Q648">
        <v>11</v>
      </c>
    </row>
    <row r="649" spans="1:17" x14ac:dyDescent="0.3">
      <c r="A649" t="s">
        <v>31</v>
      </c>
      <c r="B649" t="s">
        <v>370</v>
      </c>
      <c r="C649" t="s">
        <v>25</v>
      </c>
      <c r="D649" t="s">
        <v>1140</v>
      </c>
      <c r="E649" t="s">
        <v>21</v>
      </c>
      <c r="F649" t="s">
        <v>65</v>
      </c>
      <c r="G649" s="1">
        <v>41288</v>
      </c>
      <c r="H649">
        <v>416386401</v>
      </c>
      <c r="I649" s="1">
        <v>41321</v>
      </c>
      <c r="J649" s="4">
        <v>6844</v>
      </c>
      <c r="K649" s="2">
        <v>154.06</v>
      </c>
      <c r="L649" s="2">
        <v>90.93</v>
      </c>
      <c r="M649" s="2">
        <v>1054386.6399999999</v>
      </c>
      <c r="N649" s="2">
        <v>622324.92000000004</v>
      </c>
      <c r="O649" s="2">
        <v>432061.72</v>
      </c>
      <c r="P649">
        <v>2013</v>
      </c>
      <c r="Q649">
        <v>1</v>
      </c>
    </row>
    <row r="650" spans="1:17" x14ac:dyDescent="0.3">
      <c r="A650" t="s">
        <v>40</v>
      </c>
      <c r="B650" t="s">
        <v>271</v>
      </c>
      <c r="C650" t="s">
        <v>56</v>
      </c>
      <c r="D650" t="s">
        <v>823</v>
      </c>
      <c r="E650" t="s">
        <v>21</v>
      </c>
      <c r="F650" t="s">
        <v>22</v>
      </c>
      <c r="G650" s="1">
        <v>41475</v>
      </c>
      <c r="H650">
        <v>714306008</v>
      </c>
      <c r="I650" s="1">
        <v>41503</v>
      </c>
      <c r="J650" s="4">
        <v>7876</v>
      </c>
      <c r="K650" s="2">
        <v>152.58000000000001</v>
      </c>
      <c r="L650" s="2">
        <v>97.44</v>
      </c>
      <c r="M650" s="2">
        <v>1201720.08</v>
      </c>
      <c r="N650" s="2">
        <v>767437.44</v>
      </c>
      <c r="O650" s="2">
        <v>434282.64</v>
      </c>
      <c r="P650">
        <v>2013</v>
      </c>
      <c r="Q650">
        <v>7</v>
      </c>
    </row>
    <row r="651" spans="1:17" x14ac:dyDescent="0.3">
      <c r="A651" t="s">
        <v>31</v>
      </c>
      <c r="B651" t="s">
        <v>245</v>
      </c>
      <c r="C651" t="s">
        <v>46</v>
      </c>
      <c r="D651" t="s">
        <v>1009</v>
      </c>
      <c r="E651" t="s">
        <v>21</v>
      </c>
      <c r="F651" t="s">
        <v>22</v>
      </c>
      <c r="G651" s="1">
        <v>41560</v>
      </c>
      <c r="H651">
        <v>769651782</v>
      </c>
      <c r="I651" s="1">
        <v>41581</v>
      </c>
      <c r="J651" s="4">
        <v>5921</v>
      </c>
      <c r="K651" s="2">
        <v>109.28</v>
      </c>
      <c r="L651" s="2">
        <v>35.840000000000003</v>
      </c>
      <c r="M651" s="2">
        <v>647046.88</v>
      </c>
      <c r="N651" s="2">
        <v>212208.64000000001</v>
      </c>
      <c r="O651" s="2">
        <v>434838.24</v>
      </c>
      <c r="P651">
        <v>2013</v>
      </c>
      <c r="Q651">
        <v>10</v>
      </c>
    </row>
    <row r="652" spans="1:17" x14ac:dyDescent="0.3">
      <c r="A652" t="s">
        <v>35</v>
      </c>
      <c r="B652" t="s">
        <v>578</v>
      </c>
      <c r="C652" t="s">
        <v>46</v>
      </c>
      <c r="D652" t="s">
        <v>1160</v>
      </c>
      <c r="E652" t="s">
        <v>27</v>
      </c>
      <c r="F652" t="s">
        <v>39</v>
      </c>
      <c r="G652" s="1">
        <v>42226</v>
      </c>
      <c r="H652">
        <v>669355189</v>
      </c>
      <c r="I652" s="1">
        <v>42273</v>
      </c>
      <c r="J652" s="4">
        <v>5930</v>
      </c>
      <c r="K652" s="2">
        <v>109.28</v>
      </c>
      <c r="L652" s="2">
        <v>35.840000000000003</v>
      </c>
      <c r="M652" s="2">
        <v>648030.4</v>
      </c>
      <c r="N652" s="2">
        <v>212531.20000000001</v>
      </c>
      <c r="O652" s="2">
        <v>435499.2</v>
      </c>
      <c r="P652">
        <v>2015</v>
      </c>
      <c r="Q652">
        <v>8</v>
      </c>
    </row>
    <row r="653" spans="1:17" x14ac:dyDescent="0.3">
      <c r="A653" t="s">
        <v>35</v>
      </c>
      <c r="B653" t="s">
        <v>113</v>
      </c>
      <c r="C653" t="s">
        <v>56</v>
      </c>
      <c r="D653" t="s">
        <v>684</v>
      </c>
      <c r="E653" t="s">
        <v>27</v>
      </c>
      <c r="F653" t="s">
        <v>65</v>
      </c>
      <c r="G653" s="1">
        <v>42224</v>
      </c>
      <c r="H653">
        <v>110667788</v>
      </c>
      <c r="I653" s="1">
        <v>42257</v>
      </c>
      <c r="J653" s="4">
        <v>7913</v>
      </c>
      <c r="K653" s="2">
        <v>152.58000000000001</v>
      </c>
      <c r="L653" s="2">
        <v>97.44</v>
      </c>
      <c r="M653" s="2">
        <v>1207365.54</v>
      </c>
      <c r="N653" s="2">
        <v>771042.72</v>
      </c>
      <c r="O653" s="2">
        <v>436322.82</v>
      </c>
      <c r="P653">
        <v>2015</v>
      </c>
      <c r="Q653">
        <v>8</v>
      </c>
    </row>
    <row r="654" spans="1:17" x14ac:dyDescent="0.3">
      <c r="A654" t="s">
        <v>51</v>
      </c>
      <c r="B654" t="s">
        <v>661</v>
      </c>
      <c r="C654" t="s">
        <v>25</v>
      </c>
      <c r="D654" t="s">
        <v>662</v>
      </c>
      <c r="E654" t="s">
        <v>27</v>
      </c>
      <c r="F654" t="s">
        <v>22</v>
      </c>
      <c r="G654" s="1">
        <v>41778</v>
      </c>
      <c r="H654">
        <v>647663629</v>
      </c>
      <c r="I654" s="1">
        <v>41779</v>
      </c>
      <c r="J654" s="4">
        <v>6915</v>
      </c>
      <c r="K654" s="2">
        <v>154.06</v>
      </c>
      <c r="L654" s="2">
        <v>90.93</v>
      </c>
      <c r="M654" s="2">
        <v>1065324.8999999999</v>
      </c>
      <c r="N654" s="2">
        <v>628780.94999999995</v>
      </c>
      <c r="O654" s="2">
        <v>436543.95</v>
      </c>
      <c r="P654">
        <v>2014</v>
      </c>
      <c r="Q654">
        <v>5</v>
      </c>
    </row>
    <row r="655" spans="1:17" x14ac:dyDescent="0.3">
      <c r="A655" t="s">
        <v>35</v>
      </c>
      <c r="B655" t="s">
        <v>99</v>
      </c>
      <c r="C655" t="s">
        <v>33</v>
      </c>
      <c r="D655" t="s">
        <v>515</v>
      </c>
      <c r="E655" t="s">
        <v>21</v>
      </c>
      <c r="F655" t="s">
        <v>30</v>
      </c>
      <c r="G655" s="1">
        <v>42716</v>
      </c>
      <c r="H655">
        <v>613830459</v>
      </c>
      <c r="I655" s="1">
        <v>42751</v>
      </c>
      <c r="J655" s="4">
        <v>4928</v>
      </c>
      <c r="K655" s="2">
        <v>205.7</v>
      </c>
      <c r="L655" s="2">
        <v>117.11</v>
      </c>
      <c r="M655" s="2">
        <v>1013689.6</v>
      </c>
      <c r="N655" s="2">
        <v>577118.07999999996</v>
      </c>
      <c r="O655" s="2">
        <v>436571.52</v>
      </c>
      <c r="P655">
        <v>2016</v>
      </c>
      <c r="Q655">
        <v>12</v>
      </c>
    </row>
    <row r="656" spans="1:17" x14ac:dyDescent="0.3">
      <c r="A656" t="s">
        <v>40</v>
      </c>
      <c r="B656" t="s">
        <v>298</v>
      </c>
      <c r="C656" t="s">
        <v>25</v>
      </c>
      <c r="D656" t="s">
        <v>1184</v>
      </c>
      <c r="E656" t="s">
        <v>21</v>
      </c>
      <c r="F656" t="s">
        <v>22</v>
      </c>
      <c r="G656" s="1">
        <v>40457</v>
      </c>
      <c r="H656">
        <v>423821055</v>
      </c>
      <c r="I656" s="1">
        <v>40473</v>
      </c>
      <c r="J656" s="4">
        <v>6923</v>
      </c>
      <c r="K656" s="2">
        <v>154.06</v>
      </c>
      <c r="L656" s="2">
        <v>90.93</v>
      </c>
      <c r="M656" s="2">
        <v>1066557.3799999999</v>
      </c>
      <c r="N656" s="2">
        <v>629508.39</v>
      </c>
      <c r="O656" s="2">
        <v>437048.99</v>
      </c>
      <c r="P656">
        <v>2010</v>
      </c>
      <c r="Q656">
        <v>10</v>
      </c>
    </row>
    <row r="657" spans="1:17" x14ac:dyDescent="0.3">
      <c r="A657" t="s">
        <v>40</v>
      </c>
      <c r="B657" t="s">
        <v>584</v>
      </c>
      <c r="C657" t="s">
        <v>46</v>
      </c>
      <c r="D657" t="s">
        <v>973</v>
      </c>
      <c r="E657" t="s">
        <v>27</v>
      </c>
      <c r="F657" t="s">
        <v>65</v>
      </c>
      <c r="G657" s="1">
        <v>42308</v>
      </c>
      <c r="H657">
        <v>166013562</v>
      </c>
      <c r="I657" s="1">
        <v>42334</v>
      </c>
      <c r="J657" s="4">
        <v>5957</v>
      </c>
      <c r="K657" s="2">
        <v>109.28</v>
      </c>
      <c r="L657" s="2">
        <v>35.840000000000003</v>
      </c>
      <c r="M657" s="2">
        <v>650980.96</v>
      </c>
      <c r="N657" s="2">
        <v>213498.88</v>
      </c>
      <c r="O657" s="2">
        <v>437482.08</v>
      </c>
      <c r="P657">
        <v>2015</v>
      </c>
      <c r="Q657">
        <v>10</v>
      </c>
    </row>
    <row r="658" spans="1:17" x14ac:dyDescent="0.3">
      <c r="A658" t="s">
        <v>40</v>
      </c>
      <c r="B658" t="s">
        <v>111</v>
      </c>
      <c r="C658" t="s">
        <v>56</v>
      </c>
      <c r="D658" t="s">
        <v>670</v>
      </c>
      <c r="E658" t="s">
        <v>21</v>
      </c>
      <c r="F658" t="s">
        <v>22</v>
      </c>
      <c r="G658" s="1">
        <v>41159</v>
      </c>
      <c r="H658">
        <v>303691565</v>
      </c>
      <c r="I658" s="1">
        <v>41201</v>
      </c>
      <c r="J658" s="4">
        <v>7938</v>
      </c>
      <c r="K658" s="2">
        <v>152.58000000000001</v>
      </c>
      <c r="L658" s="2">
        <v>97.44</v>
      </c>
      <c r="M658" s="2">
        <v>1211180.04</v>
      </c>
      <c r="N658" s="2">
        <v>773478.72</v>
      </c>
      <c r="O658" s="2">
        <v>437701.32</v>
      </c>
      <c r="P658">
        <v>2012</v>
      </c>
      <c r="Q658">
        <v>9</v>
      </c>
    </row>
    <row r="659" spans="1:17" x14ac:dyDescent="0.3">
      <c r="A659" t="s">
        <v>51</v>
      </c>
      <c r="B659" t="s">
        <v>343</v>
      </c>
      <c r="C659" t="s">
        <v>46</v>
      </c>
      <c r="D659" t="s">
        <v>1029</v>
      </c>
      <c r="E659" t="s">
        <v>21</v>
      </c>
      <c r="F659" t="s">
        <v>22</v>
      </c>
      <c r="G659" s="1">
        <v>42782</v>
      </c>
      <c r="H659">
        <v>891271722</v>
      </c>
      <c r="I659" s="1">
        <v>42788</v>
      </c>
      <c r="J659" s="4">
        <v>5963</v>
      </c>
      <c r="K659" s="2">
        <v>109.28</v>
      </c>
      <c r="L659" s="2">
        <v>35.840000000000003</v>
      </c>
      <c r="M659" s="2">
        <v>651636.64</v>
      </c>
      <c r="N659" s="2">
        <v>213713.92000000001</v>
      </c>
      <c r="O659" s="2">
        <v>437922.72</v>
      </c>
      <c r="P659">
        <v>2017</v>
      </c>
      <c r="Q659">
        <v>2</v>
      </c>
    </row>
    <row r="660" spans="1:17" x14ac:dyDescent="0.3">
      <c r="A660" t="s">
        <v>35</v>
      </c>
      <c r="B660" t="s">
        <v>99</v>
      </c>
      <c r="C660" t="s">
        <v>33</v>
      </c>
      <c r="D660" t="s">
        <v>492</v>
      </c>
      <c r="E660" t="s">
        <v>27</v>
      </c>
      <c r="F660" t="s">
        <v>22</v>
      </c>
      <c r="G660" s="1">
        <v>41065</v>
      </c>
      <c r="H660">
        <v>104845464</v>
      </c>
      <c r="I660" s="1">
        <v>41114</v>
      </c>
      <c r="J660" s="4">
        <v>4957</v>
      </c>
      <c r="K660" s="2">
        <v>205.7</v>
      </c>
      <c r="L660" s="2">
        <v>117.11</v>
      </c>
      <c r="M660" s="2">
        <v>1019654.9</v>
      </c>
      <c r="N660" s="2">
        <v>580514.27</v>
      </c>
      <c r="O660" s="2">
        <v>439140.63</v>
      </c>
      <c r="P660">
        <v>2012</v>
      </c>
      <c r="Q660">
        <v>6</v>
      </c>
    </row>
    <row r="661" spans="1:17" x14ac:dyDescent="0.3">
      <c r="A661" t="s">
        <v>31</v>
      </c>
      <c r="B661" t="s">
        <v>437</v>
      </c>
      <c r="C661" t="s">
        <v>25</v>
      </c>
      <c r="D661" t="s">
        <v>1052</v>
      </c>
      <c r="E661" t="s">
        <v>27</v>
      </c>
      <c r="F661" t="s">
        <v>65</v>
      </c>
      <c r="G661" s="1">
        <v>40376</v>
      </c>
      <c r="H661">
        <v>976871955</v>
      </c>
      <c r="I661" s="1">
        <v>40421</v>
      </c>
      <c r="J661" s="4">
        <v>6975</v>
      </c>
      <c r="K661" s="2">
        <v>154.06</v>
      </c>
      <c r="L661" s="2">
        <v>90.93</v>
      </c>
      <c r="M661" s="2">
        <v>1074568.5</v>
      </c>
      <c r="N661" s="2">
        <v>634236.75</v>
      </c>
      <c r="O661" s="2">
        <v>440331.75</v>
      </c>
      <c r="P661">
        <v>2010</v>
      </c>
      <c r="Q661">
        <v>7</v>
      </c>
    </row>
    <row r="662" spans="1:17" x14ac:dyDescent="0.3">
      <c r="A662" t="s">
        <v>31</v>
      </c>
      <c r="B662" t="s">
        <v>241</v>
      </c>
      <c r="C662" t="s">
        <v>28</v>
      </c>
      <c r="D662" t="s">
        <v>242</v>
      </c>
      <c r="E662" t="s">
        <v>27</v>
      </c>
      <c r="F662" t="s">
        <v>30</v>
      </c>
      <c r="G662" s="1">
        <v>40714</v>
      </c>
      <c r="H662">
        <v>881974112</v>
      </c>
      <c r="I662" s="1">
        <v>40735</v>
      </c>
      <c r="J662" s="4">
        <v>4594</v>
      </c>
      <c r="K662" s="2">
        <v>255.28</v>
      </c>
      <c r="L662" s="2">
        <v>159.41999999999999</v>
      </c>
      <c r="M662" s="2">
        <v>1172756.32</v>
      </c>
      <c r="N662" s="2">
        <v>732375.48</v>
      </c>
      <c r="O662" s="2">
        <v>440380.84</v>
      </c>
      <c r="P662">
        <v>2011</v>
      </c>
      <c r="Q662">
        <v>6</v>
      </c>
    </row>
    <row r="663" spans="1:17" x14ac:dyDescent="0.3">
      <c r="A663" t="s">
        <v>40</v>
      </c>
      <c r="B663" t="s">
        <v>388</v>
      </c>
      <c r="C663" t="s">
        <v>91</v>
      </c>
      <c r="D663" t="s">
        <v>597</v>
      </c>
      <c r="E663" t="s">
        <v>27</v>
      </c>
      <c r="F663" t="s">
        <v>65</v>
      </c>
      <c r="G663" s="1">
        <v>42761</v>
      </c>
      <c r="H663">
        <v>760364902</v>
      </c>
      <c r="I663" s="1">
        <v>42790</v>
      </c>
      <c r="J663" s="4">
        <v>7726</v>
      </c>
      <c r="K663" s="2">
        <v>421.89</v>
      </c>
      <c r="L663" s="2">
        <v>364.69</v>
      </c>
      <c r="M663" s="2">
        <v>3259522.14</v>
      </c>
      <c r="N663" s="2">
        <v>2817594.94</v>
      </c>
      <c r="O663" s="2">
        <v>441927.2</v>
      </c>
      <c r="P663">
        <v>2017</v>
      </c>
      <c r="Q663">
        <v>1</v>
      </c>
    </row>
    <row r="664" spans="1:17" x14ac:dyDescent="0.3">
      <c r="A664" t="s">
        <v>31</v>
      </c>
      <c r="B664" t="s">
        <v>241</v>
      </c>
      <c r="C664" t="s">
        <v>68</v>
      </c>
      <c r="D664" t="s">
        <v>476</v>
      </c>
      <c r="E664" t="s">
        <v>21</v>
      </c>
      <c r="F664" t="s">
        <v>30</v>
      </c>
      <c r="G664" s="1">
        <v>42577</v>
      </c>
      <c r="H664">
        <v>332839667</v>
      </c>
      <c r="I664" s="1">
        <v>42578</v>
      </c>
      <c r="J664" s="4">
        <v>3509</v>
      </c>
      <c r="K664" s="2">
        <v>651.21</v>
      </c>
      <c r="L664" s="2">
        <v>524.96</v>
      </c>
      <c r="M664" s="2">
        <v>2285095.89</v>
      </c>
      <c r="N664" s="2">
        <v>1842084.64</v>
      </c>
      <c r="O664" s="2">
        <v>443011.25</v>
      </c>
      <c r="P664">
        <v>2016</v>
      </c>
      <c r="Q664">
        <v>7</v>
      </c>
    </row>
    <row r="665" spans="1:17" x14ac:dyDescent="0.3">
      <c r="A665" t="s">
        <v>35</v>
      </c>
      <c r="B665" t="s">
        <v>223</v>
      </c>
      <c r="C665" t="s">
        <v>25</v>
      </c>
      <c r="D665" t="s">
        <v>224</v>
      </c>
      <c r="E665" t="s">
        <v>27</v>
      </c>
      <c r="F665" t="s">
        <v>65</v>
      </c>
      <c r="G665" s="1">
        <v>41082</v>
      </c>
      <c r="H665">
        <v>384013640</v>
      </c>
      <c r="I665" s="1">
        <v>41109</v>
      </c>
      <c r="J665" s="4">
        <v>7025</v>
      </c>
      <c r="K665" s="2">
        <v>154.06</v>
      </c>
      <c r="L665" s="2">
        <v>90.93</v>
      </c>
      <c r="M665" s="2">
        <v>1082271.5</v>
      </c>
      <c r="N665" s="2">
        <v>638783.25</v>
      </c>
      <c r="O665" s="2">
        <v>443488.25</v>
      </c>
      <c r="P665">
        <v>2012</v>
      </c>
      <c r="Q665">
        <v>6</v>
      </c>
    </row>
    <row r="666" spans="1:17" x14ac:dyDescent="0.3">
      <c r="A666" t="s">
        <v>40</v>
      </c>
      <c r="B666" t="s">
        <v>310</v>
      </c>
      <c r="C666" t="s">
        <v>56</v>
      </c>
      <c r="D666" t="s">
        <v>843</v>
      </c>
      <c r="E666" t="s">
        <v>21</v>
      </c>
      <c r="F666" t="s">
        <v>30</v>
      </c>
      <c r="G666" s="1">
        <v>40332</v>
      </c>
      <c r="H666">
        <v>909053695</v>
      </c>
      <c r="I666" s="1">
        <v>40356</v>
      </c>
      <c r="J666" s="4">
        <v>8044</v>
      </c>
      <c r="K666" s="2">
        <v>152.58000000000001</v>
      </c>
      <c r="L666" s="2">
        <v>97.44</v>
      </c>
      <c r="M666" s="2">
        <v>1227353.52</v>
      </c>
      <c r="N666" s="2">
        <v>783807.36</v>
      </c>
      <c r="O666" s="2">
        <v>443546.16</v>
      </c>
      <c r="P666">
        <v>2010</v>
      </c>
      <c r="Q666">
        <v>6</v>
      </c>
    </row>
    <row r="667" spans="1:17" x14ac:dyDescent="0.3">
      <c r="A667" t="s">
        <v>35</v>
      </c>
      <c r="B667" t="s">
        <v>252</v>
      </c>
      <c r="C667" t="s">
        <v>91</v>
      </c>
      <c r="D667" t="s">
        <v>609</v>
      </c>
      <c r="E667" t="s">
        <v>27</v>
      </c>
      <c r="F667" t="s">
        <v>65</v>
      </c>
      <c r="G667" s="1">
        <v>41049</v>
      </c>
      <c r="H667">
        <v>207922542</v>
      </c>
      <c r="I667" s="1">
        <v>41091</v>
      </c>
      <c r="J667" s="4">
        <v>7755</v>
      </c>
      <c r="K667" s="2">
        <v>421.89</v>
      </c>
      <c r="L667" s="2">
        <v>364.69</v>
      </c>
      <c r="M667" s="2">
        <v>3271756.95</v>
      </c>
      <c r="N667" s="2">
        <v>2828170.95</v>
      </c>
      <c r="O667" s="2">
        <v>443586</v>
      </c>
      <c r="P667">
        <v>2012</v>
      </c>
      <c r="Q667">
        <v>5</v>
      </c>
    </row>
    <row r="668" spans="1:17" x14ac:dyDescent="0.3">
      <c r="A668" t="s">
        <v>31</v>
      </c>
      <c r="B668" t="s">
        <v>121</v>
      </c>
      <c r="C668" t="s">
        <v>56</v>
      </c>
      <c r="D668" t="s">
        <v>1196</v>
      </c>
      <c r="E668" t="s">
        <v>21</v>
      </c>
      <c r="F668" t="s">
        <v>22</v>
      </c>
      <c r="G668" s="1">
        <v>40911</v>
      </c>
      <c r="H668">
        <v>232389438</v>
      </c>
      <c r="I668" s="1">
        <v>40916</v>
      </c>
      <c r="J668" s="4">
        <v>8054</v>
      </c>
      <c r="K668" s="2">
        <v>152.58000000000001</v>
      </c>
      <c r="L668" s="2">
        <v>97.44</v>
      </c>
      <c r="M668" s="2">
        <v>1228879.32</v>
      </c>
      <c r="N668" s="2">
        <v>784781.76</v>
      </c>
      <c r="O668" s="2">
        <v>444097.56</v>
      </c>
      <c r="P668">
        <v>2012</v>
      </c>
      <c r="Q668">
        <v>1</v>
      </c>
    </row>
    <row r="669" spans="1:17" x14ac:dyDescent="0.3">
      <c r="A669" t="s">
        <v>17</v>
      </c>
      <c r="B669" t="s">
        <v>81</v>
      </c>
      <c r="C669" t="s">
        <v>25</v>
      </c>
      <c r="D669" t="s">
        <v>487</v>
      </c>
      <c r="E669" t="s">
        <v>27</v>
      </c>
      <c r="F669" t="s">
        <v>30</v>
      </c>
      <c r="G669" s="1">
        <v>42791</v>
      </c>
      <c r="H669">
        <v>155710446</v>
      </c>
      <c r="I669" s="1">
        <v>42791</v>
      </c>
      <c r="J669" s="4">
        <v>7036</v>
      </c>
      <c r="K669" s="2">
        <v>154.06</v>
      </c>
      <c r="L669" s="2">
        <v>90.93</v>
      </c>
      <c r="M669" s="2">
        <v>1083966.1599999999</v>
      </c>
      <c r="N669" s="2">
        <v>639783.48</v>
      </c>
      <c r="O669" s="2">
        <v>444182.68</v>
      </c>
      <c r="P669">
        <v>2017</v>
      </c>
      <c r="Q669">
        <v>2</v>
      </c>
    </row>
    <row r="670" spans="1:17" x14ac:dyDescent="0.3">
      <c r="A670" t="s">
        <v>40</v>
      </c>
      <c r="B670" t="s">
        <v>361</v>
      </c>
      <c r="C670" t="s">
        <v>19</v>
      </c>
      <c r="D670" t="s">
        <v>1110</v>
      </c>
      <c r="E670" t="s">
        <v>27</v>
      </c>
      <c r="F670" t="s">
        <v>39</v>
      </c>
      <c r="G670" s="1">
        <v>40185</v>
      </c>
      <c r="H670">
        <v>386600577</v>
      </c>
      <c r="I670" s="1">
        <v>40207</v>
      </c>
      <c r="J670" s="4">
        <v>2557</v>
      </c>
      <c r="K670" s="2">
        <v>437.2</v>
      </c>
      <c r="L670" s="2">
        <v>263.33</v>
      </c>
      <c r="M670" s="2">
        <v>1117920.3999999999</v>
      </c>
      <c r="N670" s="2">
        <v>673334.81</v>
      </c>
      <c r="O670" s="2">
        <v>444585.59</v>
      </c>
      <c r="P670">
        <v>2010</v>
      </c>
      <c r="Q670">
        <v>1</v>
      </c>
    </row>
    <row r="671" spans="1:17" x14ac:dyDescent="0.3">
      <c r="A671" t="s">
        <v>48</v>
      </c>
      <c r="B671" t="s">
        <v>454</v>
      </c>
      <c r="C671" t="s">
        <v>25</v>
      </c>
      <c r="D671" t="s">
        <v>1000</v>
      </c>
      <c r="E671" t="s">
        <v>21</v>
      </c>
      <c r="F671" t="s">
        <v>65</v>
      </c>
      <c r="G671" s="1">
        <v>42357</v>
      </c>
      <c r="H671">
        <v>737890565</v>
      </c>
      <c r="I671" s="1">
        <v>42384</v>
      </c>
      <c r="J671" s="4">
        <v>7071</v>
      </c>
      <c r="K671" s="2">
        <v>154.06</v>
      </c>
      <c r="L671" s="2">
        <v>90.93</v>
      </c>
      <c r="M671" s="2">
        <v>1089358.26</v>
      </c>
      <c r="N671" s="2">
        <v>642966.03</v>
      </c>
      <c r="O671" s="2">
        <v>446392.23</v>
      </c>
      <c r="P671">
        <v>2015</v>
      </c>
      <c r="Q671">
        <v>12</v>
      </c>
    </row>
    <row r="672" spans="1:17" x14ac:dyDescent="0.3">
      <c r="A672" t="s">
        <v>31</v>
      </c>
      <c r="B672" t="s">
        <v>245</v>
      </c>
      <c r="C672" t="s">
        <v>68</v>
      </c>
      <c r="D672" t="s">
        <v>701</v>
      </c>
      <c r="E672" t="s">
        <v>21</v>
      </c>
      <c r="F672" t="s">
        <v>65</v>
      </c>
      <c r="G672" s="1">
        <v>42633</v>
      </c>
      <c r="H672">
        <v>196587741</v>
      </c>
      <c r="I672" s="1">
        <v>42671</v>
      </c>
      <c r="J672" s="4">
        <v>3536</v>
      </c>
      <c r="K672" s="2">
        <v>651.21</v>
      </c>
      <c r="L672" s="2">
        <v>524.96</v>
      </c>
      <c r="M672" s="2">
        <v>2302678.56</v>
      </c>
      <c r="N672" s="2">
        <v>1856258.56</v>
      </c>
      <c r="O672" s="2">
        <v>446420</v>
      </c>
      <c r="P672">
        <v>2016</v>
      </c>
      <c r="Q672">
        <v>9</v>
      </c>
    </row>
    <row r="673" spans="1:17" x14ac:dyDescent="0.3">
      <c r="A673" t="s">
        <v>35</v>
      </c>
      <c r="B673" t="s">
        <v>300</v>
      </c>
      <c r="C673" t="s">
        <v>91</v>
      </c>
      <c r="D673" t="s">
        <v>301</v>
      </c>
      <c r="E673" t="s">
        <v>21</v>
      </c>
      <c r="F673" t="s">
        <v>39</v>
      </c>
      <c r="G673" s="1">
        <v>42795</v>
      </c>
      <c r="H673">
        <v>738839423</v>
      </c>
      <c r="I673" s="1">
        <v>42825</v>
      </c>
      <c r="J673" s="4">
        <v>7859</v>
      </c>
      <c r="K673" s="2">
        <v>421.89</v>
      </c>
      <c r="L673" s="2">
        <v>364.69</v>
      </c>
      <c r="M673" s="2">
        <v>3315633.51</v>
      </c>
      <c r="N673" s="2">
        <v>2866098.71</v>
      </c>
      <c r="O673" s="2">
        <v>449534.8</v>
      </c>
      <c r="P673">
        <v>2017</v>
      </c>
      <c r="Q673">
        <v>3</v>
      </c>
    </row>
    <row r="674" spans="1:17" x14ac:dyDescent="0.3">
      <c r="A674" t="s">
        <v>31</v>
      </c>
      <c r="B674" t="s">
        <v>235</v>
      </c>
      <c r="C674" t="s">
        <v>68</v>
      </c>
      <c r="D674" t="s">
        <v>784</v>
      </c>
      <c r="E674" t="s">
        <v>21</v>
      </c>
      <c r="F674" t="s">
        <v>30</v>
      </c>
      <c r="G674" s="1">
        <v>42305</v>
      </c>
      <c r="H674">
        <v>210409057</v>
      </c>
      <c r="I674" s="1">
        <v>42342</v>
      </c>
      <c r="J674" s="4">
        <v>3570</v>
      </c>
      <c r="K674" s="2">
        <v>651.21</v>
      </c>
      <c r="L674" s="2">
        <v>524.96</v>
      </c>
      <c r="M674" s="2">
        <v>2324819.7000000002</v>
      </c>
      <c r="N674" s="2">
        <v>1874107.2</v>
      </c>
      <c r="O674" s="2">
        <v>450712.5</v>
      </c>
      <c r="P674">
        <v>2015</v>
      </c>
      <c r="Q674">
        <v>10</v>
      </c>
    </row>
    <row r="675" spans="1:17" x14ac:dyDescent="0.3">
      <c r="A675" t="s">
        <v>17</v>
      </c>
      <c r="B675" t="s">
        <v>180</v>
      </c>
      <c r="C675" t="s">
        <v>56</v>
      </c>
      <c r="D675" t="s">
        <v>814</v>
      </c>
      <c r="E675" t="s">
        <v>27</v>
      </c>
      <c r="F675" t="s">
        <v>39</v>
      </c>
      <c r="G675" s="1">
        <v>42814</v>
      </c>
      <c r="H675">
        <v>177950036</v>
      </c>
      <c r="I675" s="1">
        <v>42854</v>
      </c>
      <c r="J675" s="4">
        <v>8225</v>
      </c>
      <c r="K675" s="2">
        <v>152.58000000000001</v>
      </c>
      <c r="L675" s="2">
        <v>97.44</v>
      </c>
      <c r="M675" s="2">
        <v>1254970.5</v>
      </c>
      <c r="N675" s="2">
        <v>801444</v>
      </c>
      <c r="O675" s="2">
        <v>453526.5</v>
      </c>
      <c r="P675">
        <v>2017</v>
      </c>
      <c r="Q675">
        <v>3</v>
      </c>
    </row>
    <row r="676" spans="1:17" x14ac:dyDescent="0.3">
      <c r="A676" t="s">
        <v>31</v>
      </c>
      <c r="B676" t="s">
        <v>166</v>
      </c>
      <c r="C676" t="s">
        <v>33</v>
      </c>
      <c r="D676" t="s">
        <v>1167</v>
      </c>
      <c r="E676" t="s">
        <v>27</v>
      </c>
      <c r="F676" t="s">
        <v>30</v>
      </c>
      <c r="G676" s="1">
        <v>40264</v>
      </c>
      <c r="H676">
        <v>160299813</v>
      </c>
      <c r="I676" s="1">
        <v>40274</v>
      </c>
      <c r="J676" s="4">
        <v>5132</v>
      </c>
      <c r="K676" s="2">
        <v>205.7</v>
      </c>
      <c r="L676" s="2">
        <v>117.11</v>
      </c>
      <c r="M676" s="2">
        <v>1055652.3999999999</v>
      </c>
      <c r="N676" s="2">
        <v>601008.52</v>
      </c>
      <c r="O676" s="2">
        <v>454643.88</v>
      </c>
      <c r="P676">
        <v>2010</v>
      </c>
      <c r="Q676">
        <v>3</v>
      </c>
    </row>
    <row r="677" spans="1:17" x14ac:dyDescent="0.3">
      <c r="A677" t="s">
        <v>35</v>
      </c>
      <c r="B677" t="s">
        <v>273</v>
      </c>
      <c r="C677" t="s">
        <v>25</v>
      </c>
      <c r="D677" t="s">
        <v>1059</v>
      </c>
      <c r="E677" t="s">
        <v>27</v>
      </c>
      <c r="F677" t="s">
        <v>65</v>
      </c>
      <c r="G677" s="1">
        <v>42498</v>
      </c>
      <c r="H677">
        <v>446970021</v>
      </c>
      <c r="I677" s="1">
        <v>42499</v>
      </c>
      <c r="J677" s="4">
        <v>7217</v>
      </c>
      <c r="K677" s="2">
        <v>154.06</v>
      </c>
      <c r="L677" s="2">
        <v>90.93</v>
      </c>
      <c r="M677" s="2">
        <v>1111851.02</v>
      </c>
      <c r="N677" s="2">
        <v>656241.81000000006</v>
      </c>
      <c r="O677" s="2">
        <v>455609.21</v>
      </c>
      <c r="P677">
        <v>2016</v>
      </c>
      <c r="Q677">
        <v>5</v>
      </c>
    </row>
    <row r="678" spans="1:17" x14ac:dyDescent="0.3">
      <c r="A678" t="s">
        <v>17</v>
      </c>
      <c r="B678" t="s">
        <v>450</v>
      </c>
      <c r="C678" t="s">
        <v>33</v>
      </c>
      <c r="D678" t="s">
        <v>1113</v>
      </c>
      <c r="E678" t="s">
        <v>27</v>
      </c>
      <c r="F678" t="s">
        <v>39</v>
      </c>
      <c r="G678" s="1">
        <v>41404</v>
      </c>
      <c r="H678">
        <v>785261380</v>
      </c>
      <c r="I678" s="1">
        <v>41420</v>
      </c>
      <c r="J678" s="4">
        <v>5147</v>
      </c>
      <c r="K678" s="2">
        <v>205.7</v>
      </c>
      <c r="L678" s="2">
        <v>117.11</v>
      </c>
      <c r="M678" s="2">
        <v>1058737.8999999999</v>
      </c>
      <c r="N678" s="2">
        <v>602765.17000000004</v>
      </c>
      <c r="O678" s="2">
        <v>455972.73</v>
      </c>
      <c r="P678">
        <v>2013</v>
      </c>
      <c r="Q678">
        <v>5</v>
      </c>
    </row>
    <row r="679" spans="1:17" x14ac:dyDescent="0.3">
      <c r="A679" t="s">
        <v>31</v>
      </c>
      <c r="B679" t="s">
        <v>127</v>
      </c>
      <c r="C679" t="s">
        <v>56</v>
      </c>
      <c r="D679" t="s">
        <v>867</v>
      </c>
      <c r="E679" t="s">
        <v>27</v>
      </c>
      <c r="F679" t="s">
        <v>39</v>
      </c>
      <c r="G679" s="1">
        <v>42182</v>
      </c>
      <c r="H679">
        <v>505975615</v>
      </c>
      <c r="I679" s="1">
        <v>42189</v>
      </c>
      <c r="J679" s="4">
        <v>8283</v>
      </c>
      <c r="K679" s="2">
        <v>152.58000000000001</v>
      </c>
      <c r="L679" s="2">
        <v>97.44</v>
      </c>
      <c r="M679" s="2">
        <v>1263820.1399999999</v>
      </c>
      <c r="N679" s="2">
        <v>807095.52</v>
      </c>
      <c r="O679" s="2">
        <v>456724.62</v>
      </c>
      <c r="P679">
        <v>2015</v>
      </c>
      <c r="Q679">
        <v>6</v>
      </c>
    </row>
    <row r="680" spans="1:17" x14ac:dyDescent="0.3">
      <c r="A680" t="s">
        <v>17</v>
      </c>
      <c r="B680" t="s">
        <v>318</v>
      </c>
      <c r="C680" t="s">
        <v>46</v>
      </c>
      <c r="D680" t="s">
        <v>319</v>
      </c>
      <c r="E680" t="s">
        <v>21</v>
      </c>
      <c r="F680" t="s">
        <v>39</v>
      </c>
      <c r="G680" s="1">
        <v>42344</v>
      </c>
      <c r="H680">
        <v>310343015</v>
      </c>
      <c r="I680" s="1">
        <v>42366</v>
      </c>
      <c r="J680" s="4">
        <v>6249</v>
      </c>
      <c r="K680" s="2">
        <v>109.28</v>
      </c>
      <c r="L680" s="2">
        <v>35.840000000000003</v>
      </c>
      <c r="M680" s="2">
        <v>682890.72</v>
      </c>
      <c r="N680" s="2">
        <v>223964.16</v>
      </c>
      <c r="O680" s="2">
        <v>458926.56</v>
      </c>
      <c r="P680">
        <v>2015</v>
      </c>
      <c r="Q680">
        <v>12</v>
      </c>
    </row>
    <row r="681" spans="1:17" x14ac:dyDescent="0.3">
      <c r="A681" t="s">
        <v>40</v>
      </c>
      <c r="B681" t="s">
        <v>157</v>
      </c>
      <c r="C681" t="s">
        <v>68</v>
      </c>
      <c r="D681" t="s">
        <v>158</v>
      </c>
      <c r="E681" t="s">
        <v>21</v>
      </c>
      <c r="F681" t="s">
        <v>30</v>
      </c>
      <c r="G681" s="1">
        <v>41280</v>
      </c>
      <c r="H681">
        <v>810871112</v>
      </c>
      <c r="I681" s="1">
        <v>41282</v>
      </c>
      <c r="J681" s="4">
        <v>3636</v>
      </c>
      <c r="K681" s="2">
        <v>651.21</v>
      </c>
      <c r="L681" s="2">
        <v>524.96</v>
      </c>
      <c r="M681" s="2">
        <v>2367799.56</v>
      </c>
      <c r="N681" s="2">
        <v>1908754.56</v>
      </c>
      <c r="O681" s="2">
        <v>459045</v>
      </c>
      <c r="P681">
        <v>2013</v>
      </c>
      <c r="Q681">
        <v>1</v>
      </c>
    </row>
    <row r="682" spans="1:17" x14ac:dyDescent="0.3">
      <c r="A682" t="s">
        <v>51</v>
      </c>
      <c r="B682" t="s">
        <v>661</v>
      </c>
      <c r="C682" t="s">
        <v>25</v>
      </c>
      <c r="D682" t="s">
        <v>765</v>
      </c>
      <c r="E682" t="s">
        <v>27</v>
      </c>
      <c r="F682" t="s">
        <v>30</v>
      </c>
      <c r="G682" s="1">
        <v>40527</v>
      </c>
      <c r="H682">
        <v>729443109</v>
      </c>
      <c r="I682" s="1">
        <v>40555</v>
      </c>
      <c r="J682" s="4">
        <v>7281</v>
      </c>
      <c r="K682" s="2">
        <v>154.06</v>
      </c>
      <c r="L682" s="2">
        <v>90.93</v>
      </c>
      <c r="M682" s="2">
        <v>1121710.8600000001</v>
      </c>
      <c r="N682" s="2">
        <v>662061.32999999996</v>
      </c>
      <c r="O682" s="2">
        <v>459649.53</v>
      </c>
      <c r="P682">
        <v>2010</v>
      </c>
      <c r="Q682">
        <v>12</v>
      </c>
    </row>
    <row r="683" spans="1:17" x14ac:dyDescent="0.3">
      <c r="A683" t="s">
        <v>48</v>
      </c>
      <c r="B683" t="s">
        <v>433</v>
      </c>
      <c r="C683" t="s">
        <v>28</v>
      </c>
      <c r="D683" t="s">
        <v>1058</v>
      </c>
      <c r="E683" t="s">
        <v>21</v>
      </c>
      <c r="F683" t="s">
        <v>65</v>
      </c>
      <c r="G683" s="1">
        <v>40512</v>
      </c>
      <c r="H683">
        <v>547528827</v>
      </c>
      <c r="I683" s="1">
        <v>40527</v>
      </c>
      <c r="J683" s="4">
        <v>4802</v>
      </c>
      <c r="K683" s="2">
        <v>255.28</v>
      </c>
      <c r="L683" s="2">
        <v>159.41999999999999</v>
      </c>
      <c r="M683" s="2">
        <v>1225854.56</v>
      </c>
      <c r="N683" s="2">
        <v>765534.84</v>
      </c>
      <c r="O683" s="2">
        <v>460319.72</v>
      </c>
      <c r="P683">
        <v>2010</v>
      </c>
      <c r="Q683">
        <v>11</v>
      </c>
    </row>
    <row r="684" spans="1:17" x14ac:dyDescent="0.3">
      <c r="A684" t="s">
        <v>35</v>
      </c>
      <c r="B684" t="s">
        <v>346</v>
      </c>
      <c r="C684" t="s">
        <v>91</v>
      </c>
      <c r="D684" t="s">
        <v>880</v>
      </c>
      <c r="E684" t="s">
        <v>21</v>
      </c>
      <c r="F684" t="s">
        <v>65</v>
      </c>
      <c r="G684" s="1">
        <v>40482</v>
      </c>
      <c r="H684">
        <v>794969689</v>
      </c>
      <c r="I684" s="1">
        <v>40495</v>
      </c>
      <c r="J684" s="4">
        <v>8052</v>
      </c>
      <c r="K684" s="2">
        <v>421.89</v>
      </c>
      <c r="L684" s="2">
        <v>364.69</v>
      </c>
      <c r="M684" s="2">
        <v>3397058.28</v>
      </c>
      <c r="N684" s="2">
        <v>2936483.88</v>
      </c>
      <c r="O684" s="2">
        <v>460574.4</v>
      </c>
      <c r="P684">
        <v>2010</v>
      </c>
      <c r="Q684">
        <v>10</v>
      </c>
    </row>
    <row r="685" spans="1:17" x14ac:dyDescent="0.3">
      <c r="A685" t="s">
        <v>51</v>
      </c>
      <c r="B685" t="s">
        <v>338</v>
      </c>
      <c r="C685" t="s">
        <v>56</v>
      </c>
      <c r="D685" t="s">
        <v>457</v>
      </c>
      <c r="E685" t="s">
        <v>21</v>
      </c>
      <c r="F685" t="s">
        <v>65</v>
      </c>
      <c r="G685" s="1">
        <v>41702</v>
      </c>
      <c r="H685">
        <v>251753699</v>
      </c>
      <c r="I685" s="1">
        <v>41722</v>
      </c>
      <c r="J685" s="4">
        <v>8369</v>
      </c>
      <c r="K685" s="2">
        <v>152.58000000000001</v>
      </c>
      <c r="L685" s="2">
        <v>97.44</v>
      </c>
      <c r="M685" s="2">
        <v>1276942.02</v>
      </c>
      <c r="N685" s="2">
        <v>815475.36</v>
      </c>
      <c r="O685" s="2">
        <v>461466.66</v>
      </c>
      <c r="P685">
        <v>2014</v>
      </c>
      <c r="Q685">
        <v>3</v>
      </c>
    </row>
    <row r="686" spans="1:17" x14ac:dyDescent="0.3">
      <c r="A686" t="s">
        <v>31</v>
      </c>
      <c r="B686" t="s">
        <v>139</v>
      </c>
      <c r="C686" t="s">
        <v>28</v>
      </c>
      <c r="D686" t="s">
        <v>1074</v>
      </c>
      <c r="E686" t="s">
        <v>21</v>
      </c>
      <c r="F686" t="s">
        <v>22</v>
      </c>
      <c r="G686" s="1">
        <v>42720</v>
      </c>
      <c r="H686">
        <v>677394092</v>
      </c>
      <c r="I686" s="1">
        <v>42733</v>
      </c>
      <c r="J686" s="4">
        <v>4820</v>
      </c>
      <c r="K686" s="2">
        <v>255.28</v>
      </c>
      <c r="L686" s="2">
        <v>159.41999999999999</v>
      </c>
      <c r="M686" s="2">
        <v>1230449.6000000001</v>
      </c>
      <c r="N686" s="2">
        <v>768404.4</v>
      </c>
      <c r="O686" s="2">
        <v>462045.2</v>
      </c>
      <c r="P686">
        <v>2016</v>
      </c>
      <c r="Q686">
        <v>12</v>
      </c>
    </row>
    <row r="687" spans="1:17" x14ac:dyDescent="0.3">
      <c r="A687" t="s">
        <v>40</v>
      </c>
      <c r="B687" t="s">
        <v>306</v>
      </c>
      <c r="C687" t="s">
        <v>91</v>
      </c>
      <c r="D687" t="s">
        <v>813</v>
      </c>
      <c r="E687" t="s">
        <v>27</v>
      </c>
      <c r="F687" t="s">
        <v>22</v>
      </c>
      <c r="G687" s="1">
        <v>40232</v>
      </c>
      <c r="H687">
        <v>607521903</v>
      </c>
      <c r="I687" s="1">
        <v>40273</v>
      </c>
      <c r="J687" s="4">
        <v>8086</v>
      </c>
      <c r="K687" s="2">
        <v>421.89</v>
      </c>
      <c r="L687" s="2">
        <v>364.69</v>
      </c>
      <c r="M687" s="2">
        <v>3411402.54</v>
      </c>
      <c r="N687" s="2">
        <v>2948883.34</v>
      </c>
      <c r="O687" s="2">
        <v>462519.2</v>
      </c>
      <c r="P687">
        <v>2010</v>
      </c>
      <c r="Q687">
        <v>2</v>
      </c>
    </row>
    <row r="688" spans="1:17" x14ac:dyDescent="0.3">
      <c r="A688" t="s">
        <v>40</v>
      </c>
      <c r="B688" t="s">
        <v>79</v>
      </c>
      <c r="C688" t="s">
        <v>46</v>
      </c>
      <c r="D688" t="s">
        <v>80</v>
      </c>
      <c r="E688" t="s">
        <v>27</v>
      </c>
      <c r="F688" t="s">
        <v>65</v>
      </c>
      <c r="G688" s="1">
        <v>40417</v>
      </c>
      <c r="H688">
        <v>880999934</v>
      </c>
      <c r="I688" s="1">
        <v>40437</v>
      </c>
      <c r="J688" s="4">
        <v>6313</v>
      </c>
      <c r="K688" s="2">
        <v>109.28</v>
      </c>
      <c r="L688" s="2">
        <v>35.840000000000003</v>
      </c>
      <c r="M688" s="2">
        <v>689884.64</v>
      </c>
      <c r="N688" s="2">
        <v>226257.92000000001</v>
      </c>
      <c r="O688" s="2">
        <v>463626.72</v>
      </c>
      <c r="P688">
        <v>2010</v>
      </c>
      <c r="Q688">
        <v>8</v>
      </c>
    </row>
    <row r="689" spans="1:17" x14ac:dyDescent="0.3">
      <c r="A689" t="s">
        <v>35</v>
      </c>
      <c r="B689" t="s">
        <v>518</v>
      </c>
      <c r="C689" t="s">
        <v>91</v>
      </c>
      <c r="D689" t="s">
        <v>519</v>
      </c>
      <c r="E689" t="s">
        <v>21</v>
      </c>
      <c r="F689" t="s">
        <v>22</v>
      </c>
      <c r="G689" s="1">
        <v>41489</v>
      </c>
      <c r="H689">
        <v>306125295</v>
      </c>
      <c r="I689" s="1">
        <v>41501</v>
      </c>
      <c r="J689" s="4">
        <v>8132</v>
      </c>
      <c r="K689" s="2">
        <v>421.89</v>
      </c>
      <c r="L689" s="2">
        <v>364.69</v>
      </c>
      <c r="M689" s="2">
        <v>3430809.48</v>
      </c>
      <c r="N689" s="2">
        <v>2965659.08</v>
      </c>
      <c r="O689" s="2">
        <v>465150.4</v>
      </c>
      <c r="P689">
        <v>2013</v>
      </c>
      <c r="Q689">
        <v>8</v>
      </c>
    </row>
    <row r="690" spans="1:17" x14ac:dyDescent="0.3">
      <c r="A690" t="s">
        <v>35</v>
      </c>
      <c r="B690" t="s">
        <v>36</v>
      </c>
      <c r="C690" t="s">
        <v>91</v>
      </c>
      <c r="D690" t="s">
        <v>605</v>
      </c>
      <c r="E690" t="s">
        <v>21</v>
      </c>
      <c r="F690" t="s">
        <v>22</v>
      </c>
      <c r="G690" s="1">
        <v>40993</v>
      </c>
      <c r="H690">
        <v>479447925</v>
      </c>
      <c r="I690" s="1">
        <v>41003</v>
      </c>
      <c r="J690" s="4">
        <v>8150</v>
      </c>
      <c r="K690" s="2">
        <v>421.89</v>
      </c>
      <c r="L690" s="2">
        <v>364.69</v>
      </c>
      <c r="M690" s="2">
        <v>3438403.5</v>
      </c>
      <c r="N690" s="2">
        <v>2972223.5</v>
      </c>
      <c r="O690" s="2">
        <v>466180</v>
      </c>
      <c r="P690">
        <v>2012</v>
      </c>
      <c r="Q690">
        <v>3</v>
      </c>
    </row>
    <row r="691" spans="1:17" x14ac:dyDescent="0.3">
      <c r="A691" t="s">
        <v>31</v>
      </c>
      <c r="B691" t="s">
        <v>127</v>
      </c>
      <c r="C691" t="s">
        <v>91</v>
      </c>
      <c r="D691" t="s">
        <v>128</v>
      </c>
      <c r="E691" t="s">
        <v>27</v>
      </c>
      <c r="F691" t="s">
        <v>39</v>
      </c>
      <c r="G691" s="1">
        <v>42713</v>
      </c>
      <c r="H691">
        <v>726708972</v>
      </c>
      <c r="I691" s="1">
        <v>42761</v>
      </c>
      <c r="J691" s="4">
        <v>8189</v>
      </c>
      <c r="K691" s="2">
        <v>421.89</v>
      </c>
      <c r="L691" s="2">
        <v>364.69</v>
      </c>
      <c r="M691" s="2">
        <v>3454857.21</v>
      </c>
      <c r="N691" s="2">
        <v>2986446.41</v>
      </c>
      <c r="O691" s="2">
        <v>468410.8</v>
      </c>
      <c r="P691">
        <v>2016</v>
      </c>
      <c r="Q691">
        <v>12</v>
      </c>
    </row>
    <row r="692" spans="1:17" x14ac:dyDescent="0.3">
      <c r="A692" t="s">
        <v>17</v>
      </c>
      <c r="B692" t="s">
        <v>508</v>
      </c>
      <c r="C692" t="s">
        <v>25</v>
      </c>
      <c r="D692" t="s">
        <v>509</v>
      </c>
      <c r="E692" t="s">
        <v>27</v>
      </c>
      <c r="F692" t="s">
        <v>22</v>
      </c>
      <c r="G692" s="1">
        <v>41149</v>
      </c>
      <c r="H692">
        <v>808890140</v>
      </c>
      <c r="I692" s="1">
        <v>41174</v>
      </c>
      <c r="J692" s="4">
        <v>7422</v>
      </c>
      <c r="K692" s="2">
        <v>154.06</v>
      </c>
      <c r="L692" s="2">
        <v>90.93</v>
      </c>
      <c r="M692" s="2">
        <v>1143433.32</v>
      </c>
      <c r="N692" s="2">
        <v>674882.46</v>
      </c>
      <c r="O692" s="2">
        <v>468550.86</v>
      </c>
      <c r="P692">
        <v>2012</v>
      </c>
      <c r="Q692">
        <v>8</v>
      </c>
    </row>
    <row r="693" spans="1:17" x14ac:dyDescent="0.3">
      <c r="A693" t="s">
        <v>51</v>
      </c>
      <c r="B693" t="s">
        <v>129</v>
      </c>
      <c r="C693" t="s">
        <v>56</v>
      </c>
      <c r="D693" t="s">
        <v>1064</v>
      </c>
      <c r="E693" t="s">
        <v>21</v>
      </c>
      <c r="F693" t="s">
        <v>65</v>
      </c>
      <c r="G693" s="1">
        <v>40915</v>
      </c>
      <c r="H693">
        <v>364554107</v>
      </c>
      <c r="I693" s="1">
        <v>40926</v>
      </c>
      <c r="J693" s="4">
        <v>8516</v>
      </c>
      <c r="K693" s="2">
        <v>152.58000000000001</v>
      </c>
      <c r="L693" s="2">
        <v>97.44</v>
      </c>
      <c r="M693" s="2">
        <v>1299371.28</v>
      </c>
      <c r="N693" s="2">
        <v>829799.04</v>
      </c>
      <c r="O693" s="2">
        <v>469572.24</v>
      </c>
      <c r="P693">
        <v>2012</v>
      </c>
      <c r="Q693">
        <v>1</v>
      </c>
    </row>
    <row r="694" spans="1:17" x14ac:dyDescent="0.3">
      <c r="A694" t="s">
        <v>51</v>
      </c>
      <c r="B694" t="s">
        <v>374</v>
      </c>
      <c r="C694" t="s">
        <v>25</v>
      </c>
      <c r="D694" t="s">
        <v>375</v>
      </c>
      <c r="E694" t="s">
        <v>21</v>
      </c>
      <c r="F694" t="s">
        <v>22</v>
      </c>
      <c r="G694" s="1">
        <v>40192</v>
      </c>
      <c r="H694">
        <v>131482589</v>
      </c>
      <c r="I694" s="1">
        <v>40198</v>
      </c>
      <c r="J694" s="4">
        <v>7475</v>
      </c>
      <c r="K694" s="2">
        <v>154.06</v>
      </c>
      <c r="L694" s="2">
        <v>90.93</v>
      </c>
      <c r="M694" s="2">
        <v>1151598.5</v>
      </c>
      <c r="N694" s="2">
        <v>679701.75</v>
      </c>
      <c r="O694" s="2">
        <v>471896.75</v>
      </c>
      <c r="P694">
        <v>2010</v>
      </c>
      <c r="Q694">
        <v>1</v>
      </c>
    </row>
    <row r="695" spans="1:17" x14ac:dyDescent="0.3">
      <c r="A695" t="s">
        <v>35</v>
      </c>
      <c r="B695" t="s">
        <v>252</v>
      </c>
      <c r="C695" t="s">
        <v>19</v>
      </c>
      <c r="D695" t="s">
        <v>484</v>
      </c>
      <c r="E695" t="s">
        <v>21</v>
      </c>
      <c r="F695" t="s">
        <v>65</v>
      </c>
      <c r="G695" s="1">
        <v>42025</v>
      </c>
      <c r="H695">
        <v>889740073</v>
      </c>
      <c r="I695" s="1">
        <v>42030</v>
      </c>
      <c r="J695" s="4">
        <v>2715</v>
      </c>
      <c r="K695" s="2">
        <v>437.2</v>
      </c>
      <c r="L695" s="2">
        <v>263.33</v>
      </c>
      <c r="M695" s="2">
        <v>1186998</v>
      </c>
      <c r="N695" s="2">
        <v>714940.95</v>
      </c>
      <c r="O695" s="2">
        <v>472057.05</v>
      </c>
      <c r="P695">
        <v>2015</v>
      </c>
      <c r="Q695">
        <v>1</v>
      </c>
    </row>
    <row r="696" spans="1:17" x14ac:dyDescent="0.3">
      <c r="A696" t="s">
        <v>17</v>
      </c>
      <c r="B696" t="s">
        <v>715</v>
      </c>
      <c r="C696" t="s">
        <v>46</v>
      </c>
      <c r="D696" t="s">
        <v>954</v>
      </c>
      <c r="E696" t="s">
        <v>21</v>
      </c>
      <c r="F696" t="s">
        <v>30</v>
      </c>
      <c r="G696" s="1">
        <v>42560</v>
      </c>
      <c r="H696">
        <v>837407815</v>
      </c>
      <c r="I696" s="1">
        <v>42571</v>
      </c>
      <c r="J696" s="4">
        <v>6436</v>
      </c>
      <c r="K696" s="2">
        <v>109.28</v>
      </c>
      <c r="L696" s="2">
        <v>35.840000000000003</v>
      </c>
      <c r="M696" s="2">
        <v>703326.08</v>
      </c>
      <c r="N696" s="2">
        <v>230666.23999999999</v>
      </c>
      <c r="O696" s="2">
        <v>472659.84</v>
      </c>
      <c r="P696">
        <v>2016</v>
      </c>
      <c r="Q696">
        <v>7</v>
      </c>
    </row>
    <row r="697" spans="1:17" x14ac:dyDescent="0.3">
      <c r="A697" t="s">
        <v>40</v>
      </c>
      <c r="B697" t="s">
        <v>67</v>
      </c>
      <c r="C697" t="s">
        <v>46</v>
      </c>
      <c r="D697" t="s">
        <v>297</v>
      </c>
      <c r="E697" t="s">
        <v>27</v>
      </c>
      <c r="F697" t="s">
        <v>30</v>
      </c>
      <c r="G697" s="1">
        <v>42537</v>
      </c>
      <c r="H697">
        <v>902424991</v>
      </c>
      <c r="I697" s="1">
        <v>42555</v>
      </c>
      <c r="J697" s="4">
        <v>6463</v>
      </c>
      <c r="K697" s="2">
        <v>109.28</v>
      </c>
      <c r="L697" s="2">
        <v>35.840000000000003</v>
      </c>
      <c r="M697" s="2">
        <v>706276.64</v>
      </c>
      <c r="N697" s="2">
        <v>231633.92000000001</v>
      </c>
      <c r="O697" s="2">
        <v>474642.72</v>
      </c>
      <c r="P697">
        <v>2016</v>
      </c>
      <c r="Q697">
        <v>6</v>
      </c>
    </row>
    <row r="698" spans="1:17" x14ac:dyDescent="0.3">
      <c r="A698" t="s">
        <v>35</v>
      </c>
      <c r="B698" t="s">
        <v>214</v>
      </c>
      <c r="C698" t="s">
        <v>56</v>
      </c>
      <c r="D698" t="s">
        <v>251</v>
      </c>
      <c r="E698" t="s">
        <v>21</v>
      </c>
      <c r="F698" t="s">
        <v>22</v>
      </c>
      <c r="G698" s="1">
        <v>40454</v>
      </c>
      <c r="H698">
        <v>164569461</v>
      </c>
      <c r="I698" s="1">
        <v>40456</v>
      </c>
      <c r="J698" s="4">
        <v>8615</v>
      </c>
      <c r="K698" s="2">
        <v>152.58000000000001</v>
      </c>
      <c r="L698" s="2">
        <v>97.44</v>
      </c>
      <c r="M698" s="2">
        <v>1314476.7</v>
      </c>
      <c r="N698" s="2">
        <v>839445.6</v>
      </c>
      <c r="O698" s="2">
        <v>475031.1</v>
      </c>
      <c r="P698">
        <v>2010</v>
      </c>
      <c r="Q698">
        <v>10</v>
      </c>
    </row>
    <row r="699" spans="1:17" x14ac:dyDescent="0.3">
      <c r="A699" t="s">
        <v>31</v>
      </c>
      <c r="B699" t="s">
        <v>437</v>
      </c>
      <c r="C699" t="s">
        <v>28</v>
      </c>
      <c r="D699" t="s">
        <v>599</v>
      </c>
      <c r="E699" t="s">
        <v>27</v>
      </c>
      <c r="F699" t="s">
        <v>39</v>
      </c>
      <c r="G699" s="1">
        <v>42089</v>
      </c>
      <c r="H699">
        <v>155128943</v>
      </c>
      <c r="I699" s="1">
        <v>42129</v>
      </c>
      <c r="J699" s="4">
        <v>4957</v>
      </c>
      <c r="K699" s="2">
        <v>255.28</v>
      </c>
      <c r="L699" s="2">
        <v>159.41999999999999</v>
      </c>
      <c r="M699" s="2">
        <v>1265422.96</v>
      </c>
      <c r="N699" s="2">
        <v>790244.94</v>
      </c>
      <c r="O699" s="2">
        <v>475178.02</v>
      </c>
      <c r="P699">
        <v>2015</v>
      </c>
      <c r="Q699">
        <v>3</v>
      </c>
    </row>
    <row r="700" spans="1:17" x14ac:dyDescent="0.3">
      <c r="A700" t="s">
        <v>31</v>
      </c>
      <c r="B700" t="s">
        <v>141</v>
      </c>
      <c r="C700" t="s">
        <v>91</v>
      </c>
      <c r="D700" t="s">
        <v>978</v>
      </c>
      <c r="E700" t="s">
        <v>21</v>
      </c>
      <c r="F700" t="s">
        <v>39</v>
      </c>
      <c r="G700" s="1">
        <v>41310</v>
      </c>
      <c r="H700">
        <v>806662833</v>
      </c>
      <c r="I700" s="1">
        <v>41360</v>
      </c>
      <c r="J700" s="4">
        <v>8313</v>
      </c>
      <c r="K700" s="2">
        <v>421.89</v>
      </c>
      <c r="L700" s="2">
        <v>364.69</v>
      </c>
      <c r="M700" s="2">
        <v>3507171.57</v>
      </c>
      <c r="N700" s="2">
        <v>3031667.97</v>
      </c>
      <c r="O700" s="2">
        <v>475503.6</v>
      </c>
      <c r="P700">
        <v>2013</v>
      </c>
      <c r="Q700">
        <v>2</v>
      </c>
    </row>
    <row r="701" spans="1:17" x14ac:dyDescent="0.3">
      <c r="A701" t="s">
        <v>31</v>
      </c>
      <c r="B701" t="s">
        <v>634</v>
      </c>
      <c r="C701" t="s">
        <v>33</v>
      </c>
      <c r="D701" t="s">
        <v>1057</v>
      </c>
      <c r="E701" t="s">
        <v>27</v>
      </c>
      <c r="F701" t="s">
        <v>65</v>
      </c>
      <c r="G701" s="1">
        <v>40819</v>
      </c>
      <c r="H701">
        <v>899853074</v>
      </c>
      <c r="I701" s="1">
        <v>40842</v>
      </c>
      <c r="J701" s="4">
        <v>5376</v>
      </c>
      <c r="K701" s="2">
        <v>205.7</v>
      </c>
      <c r="L701" s="2">
        <v>117.11</v>
      </c>
      <c r="M701" s="2">
        <v>1105843.2</v>
      </c>
      <c r="N701" s="2">
        <v>629583.35999999999</v>
      </c>
      <c r="O701" s="2">
        <v>476259.84000000003</v>
      </c>
      <c r="P701">
        <v>2011</v>
      </c>
      <c r="Q701">
        <v>10</v>
      </c>
    </row>
    <row r="702" spans="1:17" x14ac:dyDescent="0.3">
      <c r="A702" t="s">
        <v>48</v>
      </c>
      <c r="B702" t="s">
        <v>97</v>
      </c>
      <c r="C702" t="s">
        <v>33</v>
      </c>
      <c r="D702" t="s">
        <v>482</v>
      </c>
      <c r="E702" t="s">
        <v>27</v>
      </c>
      <c r="F702" t="s">
        <v>22</v>
      </c>
      <c r="G702" s="1">
        <v>42057</v>
      </c>
      <c r="H702">
        <v>544219195</v>
      </c>
      <c r="I702" s="1">
        <v>42072</v>
      </c>
      <c r="J702" s="4">
        <v>5409</v>
      </c>
      <c r="K702" s="2">
        <v>205.7</v>
      </c>
      <c r="L702" s="2">
        <v>117.11</v>
      </c>
      <c r="M702" s="2">
        <v>1112631.3</v>
      </c>
      <c r="N702" s="2">
        <v>633447.99</v>
      </c>
      <c r="O702" s="2">
        <v>479183.31</v>
      </c>
      <c r="P702">
        <v>2015</v>
      </c>
      <c r="Q702">
        <v>2</v>
      </c>
    </row>
    <row r="703" spans="1:17" x14ac:dyDescent="0.3">
      <c r="A703" t="s">
        <v>35</v>
      </c>
      <c r="B703" t="s">
        <v>223</v>
      </c>
      <c r="C703" t="s">
        <v>28</v>
      </c>
      <c r="D703" t="s">
        <v>619</v>
      </c>
      <c r="E703" t="s">
        <v>27</v>
      </c>
      <c r="F703" t="s">
        <v>22</v>
      </c>
      <c r="G703" s="1">
        <v>40905</v>
      </c>
      <c r="H703">
        <v>792729079</v>
      </c>
      <c r="I703" s="1">
        <v>40925</v>
      </c>
      <c r="J703" s="4">
        <v>5006</v>
      </c>
      <c r="K703" s="2">
        <v>255.28</v>
      </c>
      <c r="L703" s="2">
        <v>159.41999999999999</v>
      </c>
      <c r="M703" s="2">
        <v>1277931.68</v>
      </c>
      <c r="N703" s="2">
        <v>798056.52</v>
      </c>
      <c r="O703" s="2">
        <v>479875.16</v>
      </c>
      <c r="P703">
        <v>2011</v>
      </c>
      <c r="Q703">
        <v>12</v>
      </c>
    </row>
    <row r="704" spans="1:17" x14ac:dyDescent="0.3">
      <c r="A704" t="s">
        <v>17</v>
      </c>
      <c r="B704" t="s">
        <v>174</v>
      </c>
      <c r="C704" t="s">
        <v>46</v>
      </c>
      <c r="D704" t="s">
        <v>1180</v>
      </c>
      <c r="E704" t="s">
        <v>21</v>
      </c>
      <c r="F704" t="s">
        <v>30</v>
      </c>
      <c r="G704" s="1">
        <v>40869</v>
      </c>
      <c r="H704">
        <v>687875735</v>
      </c>
      <c r="I704" s="1">
        <v>40879</v>
      </c>
      <c r="J704" s="4">
        <v>6571</v>
      </c>
      <c r="K704" s="2">
        <v>109.28</v>
      </c>
      <c r="L704" s="2">
        <v>35.840000000000003</v>
      </c>
      <c r="M704" s="2">
        <v>718078.88</v>
      </c>
      <c r="N704" s="2">
        <v>235504.64000000001</v>
      </c>
      <c r="O704" s="2">
        <v>482574.24</v>
      </c>
      <c r="P704">
        <v>2011</v>
      </c>
      <c r="Q704">
        <v>11</v>
      </c>
    </row>
    <row r="705" spans="1:17" x14ac:dyDescent="0.3">
      <c r="A705" t="s">
        <v>40</v>
      </c>
      <c r="B705" t="s">
        <v>196</v>
      </c>
      <c r="C705" t="s">
        <v>56</v>
      </c>
      <c r="D705" t="s">
        <v>500</v>
      </c>
      <c r="E705" t="s">
        <v>27</v>
      </c>
      <c r="F705" t="s">
        <v>22</v>
      </c>
      <c r="G705" s="1">
        <v>40440</v>
      </c>
      <c r="H705">
        <v>807678210</v>
      </c>
      <c r="I705" s="1">
        <v>40481</v>
      </c>
      <c r="J705" s="4">
        <v>8786</v>
      </c>
      <c r="K705" s="2">
        <v>152.58000000000001</v>
      </c>
      <c r="L705" s="2">
        <v>97.44</v>
      </c>
      <c r="M705" s="2">
        <v>1340567.8799999999</v>
      </c>
      <c r="N705" s="2">
        <v>856107.84</v>
      </c>
      <c r="O705" s="2">
        <v>484460.04</v>
      </c>
      <c r="P705">
        <v>2010</v>
      </c>
      <c r="Q705">
        <v>9</v>
      </c>
    </row>
    <row r="706" spans="1:17" x14ac:dyDescent="0.3">
      <c r="A706" t="s">
        <v>40</v>
      </c>
      <c r="B706" t="s">
        <v>403</v>
      </c>
      <c r="C706" t="s">
        <v>59</v>
      </c>
      <c r="D706" t="s">
        <v>404</v>
      </c>
      <c r="E706" t="s">
        <v>27</v>
      </c>
      <c r="F706" t="s">
        <v>39</v>
      </c>
      <c r="G706" s="1">
        <v>42717</v>
      </c>
      <c r="H706">
        <v>973208701</v>
      </c>
      <c r="I706" s="1">
        <v>42732</v>
      </c>
      <c r="J706" s="4">
        <v>2936</v>
      </c>
      <c r="K706" s="2">
        <v>668.27</v>
      </c>
      <c r="L706" s="2">
        <v>502.54</v>
      </c>
      <c r="M706" s="2">
        <v>1962040.72</v>
      </c>
      <c r="N706" s="2">
        <v>1475457.44</v>
      </c>
      <c r="O706" s="2">
        <v>486583.28</v>
      </c>
      <c r="P706">
        <v>2016</v>
      </c>
      <c r="Q706">
        <v>12</v>
      </c>
    </row>
    <row r="707" spans="1:17" x14ac:dyDescent="0.3">
      <c r="A707" t="s">
        <v>35</v>
      </c>
      <c r="B707" t="s">
        <v>159</v>
      </c>
      <c r="C707" t="s">
        <v>25</v>
      </c>
      <c r="D707" t="s">
        <v>459</v>
      </c>
      <c r="E707" t="s">
        <v>27</v>
      </c>
      <c r="F707" t="s">
        <v>30</v>
      </c>
      <c r="G707" s="1">
        <v>41079</v>
      </c>
      <c r="H707">
        <v>555142009</v>
      </c>
      <c r="I707" s="1">
        <v>41100</v>
      </c>
      <c r="J707" s="4">
        <v>7712</v>
      </c>
      <c r="K707" s="2">
        <v>154.06</v>
      </c>
      <c r="L707" s="2">
        <v>90.93</v>
      </c>
      <c r="M707" s="2">
        <v>1188110.72</v>
      </c>
      <c r="N707" s="2">
        <v>701252.16</v>
      </c>
      <c r="O707" s="2">
        <v>486858.56</v>
      </c>
      <c r="P707">
        <v>2012</v>
      </c>
      <c r="Q707">
        <v>6</v>
      </c>
    </row>
    <row r="708" spans="1:17" x14ac:dyDescent="0.3">
      <c r="A708" t="s">
        <v>31</v>
      </c>
      <c r="B708" t="s">
        <v>643</v>
      </c>
      <c r="C708" t="s">
        <v>25</v>
      </c>
      <c r="D708" t="s">
        <v>742</v>
      </c>
      <c r="E708" t="s">
        <v>27</v>
      </c>
      <c r="F708" t="s">
        <v>39</v>
      </c>
      <c r="G708" s="1">
        <v>40609</v>
      </c>
      <c r="H708">
        <v>427811324</v>
      </c>
      <c r="I708" s="1">
        <v>40649</v>
      </c>
      <c r="J708" s="4">
        <v>7733</v>
      </c>
      <c r="K708" s="2">
        <v>154.06</v>
      </c>
      <c r="L708" s="2">
        <v>90.93</v>
      </c>
      <c r="M708" s="2">
        <v>1191345.98</v>
      </c>
      <c r="N708" s="2">
        <v>703161.69</v>
      </c>
      <c r="O708" s="2">
        <v>488184.29</v>
      </c>
      <c r="P708">
        <v>2011</v>
      </c>
      <c r="Q708">
        <v>3</v>
      </c>
    </row>
    <row r="709" spans="1:17" x14ac:dyDescent="0.3">
      <c r="A709" t="s">
        <v>31</v>
      </c>
      <c r="B709" t="s">
        <v>139</v>
      </c>
      <c r="C709" t="s">
        <v>56</v>
      </c>
      <c r="D709" t="s">
        <v>257</v>
      </c>
      <c r="E709" t="s">
        <v>21</v>
      </c>
      <c r="F709" t="s">
        <v>39</v>
      </c>
      <c r="G709" s="1">
        <v>40248</v>
      </c>
      <c r="H709">
        <v>600124156</v>
      </c>
      <c r="I709" s="1">
        <v>40289</v>
      </c>
      <c r="J709" s="4">
        <v>8929</v>
      </c>
      <c r="K709" s="2">
        <v>152.58000000000001</v>
      </c>
      <c r="L709" s="2">
        <v>97.44</v>
      </c>
      <c r="M709" s="2">
        <v>1362386.82</v>
      </c>
      <c r="N709" s="2">
        <v>870041.76</v>
      </c>
      <c r="O709" s="2">
        <v>492345.06</v>
      </c>
      <c r="P709">
        <v>2010</v>
      </c>
      <c r="Q709">
        <v>3</v>
      </c>
    </row>
    <row r="710" spans="1:17" x14ac:dyDescent="0.3">
      <c r="A710" t="s">
        <v>23</v>
      </c>
      <c r="B710" t="s">
        <v>70</v>
      </c>
      <c r="C710" t="s">
        <v>46</v>
      </c>
      <c r="D710" t="s">
        <v>677</v>
      </c>
      <c r="E710" t="s">
        <v>27</v>
      </c>
      <c r="F710" t="s">
        <v>39</v>
      </c>
      <c r="G710" s="1">
        <v>42297</v>
      </c>
      <c r="H710">
        <v>509214437</v>
      </c>
      <c r="I710" s="1">
        <v>42310</v>
      </c>
      <c r="J710" s="4">
        <v>6722</v>
      </c>
      <c r="K710" s="2">
        <v>109.28</v>
      </c>
      <c r="L710" s="2">
        <v>35.840000000000003</v>
      </c>
      <c r="M710" s="2">
        <v>734580.16</v>
      </c>
      <c r="N710" s="2">
        <v>240916.48000000001</v>
      </c>
      <c r="O710" s="2">
        <v>493663.68</v>
      </c>
      <c r="P710">
        <v>2015</v>
      </c>
      <c r="Q710">
        <v>10</v>
      </c>
    </row>
    <row r="711" spans="1:17" x14ac:dyDescent="0.3">
      <c r="A711" t="s">
        <v>40</v>
      </c>
      <c r="B711" t="s">
        <v>157</v>
      </c>
      <c r="C711" t="s">
        <v>46</v>
      </c>
      <c r="D711" t="s">
        <v>327</v>
      </c>
      <c r="E711" t="s">
        <v>21</v>
      </c>
      <c r="F711" t="s">
        <v>30</v>
      </c>
      <c r="G711" s="1">
        <v>40543</v>
      </c>
      <c r="H711">
        <v>867551982</v>
      </c>
      <c r="I711" s="1">
        <v>40546</v>
      </c>
      <c r="J711" s="4">
        <v>6765</v>
      </c>
      <c r="K711" s="2">
        <v>109.28</v>
      </c>
      <c r="L711" s="2">
        <v>35.840000000000003</v>
      </c>
      <c r="M711" s="2">
        <v>739279.2</v>
      </c>
      <c r="N711" s="2">
        <v>242457.60000000001</v>
      </c>
      <c r="O711" s="2">
        <v>496821.6</v>
      </c>
      <c r="P711">
        <v>2010</v>
      </c>
      <c r="Q711">
        <v>12</v>
      </c>
    </row>
    <row r="712" spans="1:17" x14ac:dyDescent="0.3">
      <c r="A712" t="s">
        <v>40</v>
      </c>
      <c r="B712" t="s">
        <v>279</v>
      </c>
      <c r="C712" t="s">
        <v>28</v>
      </c>
      <c r="D712" t="s">
        <v>1031</v>
      </c>
      <c r="E712" t="s">
        <v>21</v>
      </c>
      <c r="F712" t="s">
        <v>65</v>
      </c>
      <c r="G712" s="1">
        <v>40428</v>
      </c>
      <c r="H712">
        <v>887180173</v>
      </c>
      <c r="I712" s="1">
        <v>40469</v>
      </c>
      <c r="J712" s="4">
        <v>5183</v>
      </c>
      <c r="K712" s="2">
        <v>255.28</v>
      </c>
      <c r="L712" s="2">
        <v>159.41999999999999</v>
      </c>
      <c r="M712" s="2">
        <v>1323116.24</v>
      </c>
      <c r="N712" s="2">
        <v>826273.86</v>
      </c>
      <c r="O712" s="2">
        <v>496842.38</v>
      </c>
      <c r="P712">
        <v>2010</v>
      </c>
      <c r="Q712">
        <v>9</v>
      </c>
    </row>
    <row r="713" spans="1:17" x14ac:dyDescent="0.3">
      <c r="A713" t="s">
        <v>31</v>
      </c>
      <c r="B713" t="s">
        <v>495</v>
      </c>
      <c r="C713" t="s">
        <v>25</v>
      </c>
      <c r="D713" t="s">
        <v>621</v>
      </c>
      <c r="E713" t="s">
        <v>27</v>
      </c>
      <c r="F713" t="s">
        <v>39</v>
      </c>
      <c r="G713" s="1">
        <v>41872</v>
      </c>
      <c r="H713">
        <v>106578814</v>
      </c>
      <c r="I713" s="1">
        <v>41914</v>
      </c>
      <c r="J713" s="4">
        <v>7894</v>
      </c>
      <c r="K713" s="2">
        <v>154.06</v>
      </c>
      <c r="L713" s="2">
        <v>90.93</v>
      </c>
      <c r="M713" s="2">
        <v>1216149.6399999999</v>
      </c>
      <c r="N713" s="2">
        <v>717801.42</v>
      </c>
      <c r="O713" s="2">
        <v>498348.22</v>
      </c>
      <c r="P713">
        <v>2014</v>
      </c>
      <c r="Q713">
        <v>8</v>
      </c>
    </row>
    <row r="714" spans="1:17" x14ac:dyDescent="0.3">
      <c r="A714" t="s">
        <v>35</v>
      </c>
      <c r="B714" t="s">
        <v>300</v>
      </c>
      <c r="C714" t="s">
        <v>46</v>
      </c>
      <c r="D714" t="s">
        <v>1079</v>
      </c>
      <c r="E714" t="s">
        <v>27</v>
      </c>
      <c r="F714" t="s">
        <v>39</v>
      </c>
      <c r="G714" s="1">
        <v>41119</v>
      </c>
      <c r="H714">
        <v>542669522</v>
      </c>
      <c r="I714" s="1">
        <v>41163</v>
      </c>
      <c r="J714" s="4">
        <v>6826</v>
      </c>
      <c r="K714" s="2">
        <v>109.28</v>
      </c>
      <c r="L714" s="2">
        <v>35.840000000000003</v>
      </c>
      <c r="M714" s="2">
        <v>745945.28</v>
      </c>
      <c r="N714" s="2">
        <v>244643.84</v>
      </c>
      <c r="O714" s="2">
        <v>501301.44</v>
      </c>
      <c r="P714">
        <v>2012</v>
      </c>
      <c r="Q714">
        <v>7</v>
      </c>
    </row>
    <row r="715" spans="1:17" x14ac:dyDescent="0.3">
      <c r="A715" t="s">
        <v>35</v>
      </c>
      <c r="B715" t="s">
        <v>1097</v>
      </c>
      <c r="C715" t="s">
        <v>25</v>
      </c>
      <c r="D715" t="s">
        <v>1098</v>
      </c>
      <c r="E715" t="s">
        <v>27</v>
      </c>
      <c r="F715" t="s">
        <v>22</v>
      </c>
      <c r="G715" s="1">
        <v>41547</v>
      </c>
      <c r="H715">
        <v>718327605</v>
      </c>
      <c r="I715" s="1">
        <v>41588</v>
      </c>
      <c r="J715" s="4">
        <v>7956</v>
      </c>
      <c r="K715" s="2">
        <v>154.06</v>
      </c>
      <c r="L715" s="2">
        <v>90.93</v>
      </c>
      <c r="M715" s="2">
        <v>1225701.3600000001</v>
      </c>
      <c r="N715" s="2">
        <v>723439.08</v>
      </c>
      <c r="O715" s="2">
        <v>502262.28</v>
      </c>
      <c r="P715">
        <v>2013</v>
      </c>
      <c r="Q715">
        <v>9</v>
      </c>
    </row>
    <row r="716" spans="1:17" x14ac:dyDescent="0.3">
      <c r="A716" t="s">
        <v>48</v>
      </c>
      <c r="B716" t="s">
        <v>418</v>
      </c>
      <c r="C716" t="s">
        <v>91</v>
      </c>
      <c r="D716" t="s">
        <v>440</v>
      </c>
      <c r="E716" t="s">
        <v>21</v>
      </c>
      <c r="F716" t="s">
        <v>65</v>
      </c>
      <c r="G716" s="1">
        <v>40913</v>
      </c>
      <c r="H716">
        <v>433627212</v>
      </c>
      <c r="I716" s="1">
        <v>40952</v>
      </c>
      <c r="J716" s="4">
        <v>8783</v>
      </c>
      <c r="K716" s="2">
        <v>421.89</v>
      </c>
      <c r="L716" s="2">
        <v>364.69</v>
      </c>
      <c r="M716" s="2">
        <v>3705459.87</v>
      </c>
      <c r="N716" s="2">
        <v>3203072.27</v>
      </c>
      <c r="O716" s="2">
        <v>502387.6</v>
      </c>
      <c r="P716">
        <v>2012</v>
      </c>
      <c r="Q716">
        <v>1</v>
      </c>
    </row>
    <row r="717" spans="1:17" x14ac:dyDescent="0.3">
      <c r="A717" t="s">
        <v>35</v>
      </c>
      <c r="B717" t="s">
        <v>334</v>
      </c>
      <c r="C717" t="s">
        <v>25</v>
      </c>
      <c r="D717" t="s">
        <v>841</v>
      </c>
      <c r="E717" t="s">
        <v>21</v>
      </c>
      <c r="F717" t="s">
        <v>30</v>
      </c>
      <c r="G717" s="1">
        <v>40380</v>
      </c>
      <c r="H717">
        <v>211201274</v>
      </c>
      <c r="I717" s="1">
        <v>40430</v>
      </c>
      <c r="J717" s="4">
        <v>8005</v>
      </c>
      <c r="K717" s="2">
        <v>154.06</v>
      </c>
      <c r="L717" s="2">
        <v>90.93</v>
      </c>
      <c r="M717" s="2">
        <v>1233250.3</v>
      </c>
      <c r="N717" s="2">
        <v>727894.65</v>
      </c>
      <c r="O717" s="2">
        <v>505355.65</v>
      </c>
      <c r="P717">
        <v>2010</v>
      </c>
      <c r="Q717">
        <v>7</v>
      </c>
    </row>
    <row r="718" spans="1:17" x14ac:dyDescent="0.3">
      <c r="A718" t="s">
        <v>40</v>
      </c>
      <c r="B718" t="s">
        <v>255</v>
      </c>
      <c r="C718" t="s">
        <v>25</v>
      </c>
      <c r="D718" t="s">
        <v>315</v>
      </c>
      <c r="E718" t="s">
        <v>27</v>
      </c>
      <c r="F718" t="s">
        <v>39</v>
      </c>
      <c r="G718" s="1">
        <v>42332</v>
      </c>
      <c r="H718">
        <v>824200189</v>
      </c>
      <c r="I718" s="1">
        <v>42334</v>
      </c>
      <c r="J718" s="4">
        <v>8006</v>
      </c>
      <c r="K718" s="2">
        <v>154.06</v>
      </c>
      <c r="L718" s="2">
        <v>90.93</v>
      </c>
      <c r="M718" s="2">
        <v>1233404.3600000001</v>
      </c>
      <c r="N718" s="2">
        <v>727985.58</v>
      </c>
      <c r="O718" s="2">
        <v>505418.78</v>
      </c>
      <c r="P718">
        <v>2015</v>
      </c>
      <c r="Q718">
        <v>11</v>
      </c>
    </row>
    <row r="719" spans="1:17" x14ac:dyDescent="0.3">
      <c r="A719" t="s">
        <v>40</v>
      </c>
      <c r="B719" t="s">
        <v>41</v>
      </c>
      <c r="C719" t="s">
        <v>91</v>
      </c>
      <c r="D719" t="s">
        <v>123</v>
      </c>
      <c r="E719" t="s">
        <v>27</v>
      </c>
      <c r="F719" t="s">
        <v>30</v>
      </c>
      <c r="G719" s="1">
        <v>40392</v>
      </c>
      <c r="H719">
        <v>489148938</v>
      </c>
      <c r="I719" s="1">
        <v>40422</v>
      </c>
      <c r="J719" s="4">
        <v>8896</v>
      </c>
      <c r="K719" s="2">
        <v>421.89</v>
      </c>
      <c r="L719" s="2">
        <v>364.69</v>
      </c>
      <c r="M719" s="2">
        <v>3753133.44</v>
      </c>
      <c r="N719" s="2">
        <v>3244282.24</v>
      </c>
      <c r="O719" s="2">
        <v>508851.20000000001</v>
      </c>
      <c r="P719">
        <v>2010</v>
      </c>
      <c r="Q719">
        <v>8</v>
      </c>
    </row>
    <row r="720" spans="1:17" x14ac:dyDescent="0.3">
      <c r="A720" t="s">
        <v>40</v>
      </c>
      <c r="B720" t="s">
        <v>361</v>
      </c>
      <c r="C720" t="s">
        <v>25</v>
      </c>
      <c r="D720" t="s">
        <v>1142</v>
      </c>
      <c r="E720" t="s">
        <v>27</v>
      </c>
      <c r="F720" t="s">
        <v>22</v>
      </c>
      <c r="G720" s="1">
        <v>42086</v>
      </c>
      <c r="H720">
        <v>401116263</v>
      </c>
      <c r="I720" s="1">
        <v>42094</v>
      </c>
      <c r="J720" s="4">
        <v>8071</v>
      </c>
      <c r="K720" s="2">
        <v>154.06</v>
      </c>
      <c r="L720" s="2">
        <v>90.93</v>
      </c>
      <c r="M720" s="2">
        <v>1243418.26</v>
      </c>
      <c r="N720" s="2">
        <v>733896.03</v>
      </c>
      <c r="O720" s="2">
        <v>509522.23</v>
      </c>
      <c r="P720">
        <v>2015</v>
      </c>
      <c r="Q720">
        <v>3</v>
      </c>
    </row>
    <row r="721" spans="1:17" x14ac:dyDescent="0.3">
      <c r="A721" t="s">
        <v>35</v>
      </c>
      <c r="B721" t="s">
        <v>258</v>
      </c>
      <c r="C721" t="s">
        <v>59</v>
      </c>
      <c r="D721" t="s">
        <v>259</v>
      </c>
      <c r="E721" t="s">
        <v>21</v>
      </c>
      <c r="F721" t="s">
        <v>65</v>
      </c>
      <c r="G721" s="1">
        <v>41223</v>
      </c>
      <c r="H721">
        <v>529612958</v>
      </c>
      <c r="I721" s="1">
        <v>41254</v>
      </c>
      <c r="J721" s="4">
        <v>3098</v>
      </c>
      <c r="K721" s="2">
        <v>668.27</v>
      </c>
      <c r="L721" s="2">
        <v>502.54</v>
      </c>
      <c r="M721" s="2">
        <v>2070300.46</v>
      </c>
      <c r="N721" s="2">
        <v>1556868.92</v>
      </c>
      <c r="O721" s="2">
        <v>513431.54</v>
      </c>
      <c r="P721">
        <v>2012</v>
      </c>
      <c r="Q721">
        <v>11</v>
      </c>
    </row>
    <row r="722" spans="1:17" x14ac:dyDescent="0.3">
      <c r="A722" t="s">
        <v>40</v>
      </c>
      <c r="B722" t="s">
        <v>79</v>
      </c>
      <c r="C722" t="s">
        <v>56</v>
      </c>
      <c r="D722" t="s">
        <v>883</v>
      </c>
      <c r="E722" t="s">
        <v>21</v>
      </c>
      <c r="F722" t="s">
        <v>65</v>
      </c>
      <c r="G722" s="1">
        <v>41152</v>
      </c>
      <c r="H722">
        <v>645948302</v>
      </c>
      <c r="I722" s="1">
        <v>41181</v>
      </c>
      <c r="J722" s="4">
        <v>9312</v>
      </c>
      <c r="K722" s="2">
        <v>152.58000000000001</v>
      </c>
      <c r="L722" s="2">
        <v>97.44</v>
      </c>
      <c r="M722" s="2">
        <v>1420824.96</v>
      </c>
      <c r="N722" s="2">
        <v>907361.28000000003</v>
      </c>
      <c r="O722" s="2">
        <v>513463.68</v>
      </c>
      <c r="P722">
        <v>2012</v>
      </c>
      <c r="Q722">
        <v>8</v>
      </c>
    </row>
    <row r="723" spans="1:17" x14ac:dyDescent="0.3">
      <c r="A723" t="s">
        <v>48</v>
      </c>
      <c r="B723" t="s">
        <v>351</v>
      </c>
      <c r="C723" t="s">
        <v>59</v>
      </c>
      <c r="D723" t="s">
        <v>352</v>
      </c>
      <c r="E723" t="s">
        <v>27</v>
      </c>
      <c r="F723" t="s">
        <v>22</v>
      </c>
      <c r="G723" s="1">
        <v>41354</v>
      </c>
      <c r="H723">
        <v>560600841</v>
      </c>
      <c r="I723" s="1">
        <v>41378</v>
      </c>
      <c r="J723" s="4">
        <v>3101</v>
      </c>
      <c r="K723" s="2">
        <v>668.27</v>
      </c>
      <c r="L723" s="2">
        <v>502.54</v>
      </c>
      <c r="M723" s="2">
        <v>2072305.27</v>
      </c>
      <c r="N723" s="2">
        <v>1558376.54</v>
      </c>
      <c r="O723" s="2">
        <v>513928.73</v>
      </c>
      <c r="P723">
        <v>2013</v>
      </c>
      <c r="Q723">
        <v>3</v>
      </c>
    </row>
    <row r="724" spans="1:17" x14ac:dyDescent="0.3">
      <c r="A724" t="s">
        <v>35</v>
      </c>
      <c r="B724" t="s">
        <v>105</v>
      </c>
      <c r="C724" t="s">
        <v>68</v>
      </c>
      <c r="D724" t="s">
        <v>240</v>
      </c>
      <c r="E724" t="s">
        <v>27</v>
      </c>
      <c r="F724" t="s">
        <v>39</v>
      </c>
      <c r="G724" s="1">
        <v>42252</v>
      </c>
      <c r="H724">
        <v>229571187</v>
      </c>
      <c r="I724" s="1">
        <v>42265</v>
      </c>
      <c r="J724" s="4">
        <v>4071</v>
      </c>
      <c r="K724" s="2">
        <v>651.21</v>
      </c>
      <c r="L724" s="2">
        <v>524.96</v>
      </c>
      <c r="M724" s="2">
        <v>2651075.91</v>
      </c>
      <c r="N724" s="2">
        <v>2137112.16</v>
      </c>
      <c r="O724" s="2">
        <v>513963.75</v>
      </c>
      <c r="P724">
        <v>2015</v>
      </c>
      <c r="Q724">
        <v>9</v>
      </c>
    </row>
    <row r="725" spans="1:17" x14ac:dyDescent="0.3">
      <c r="A725" t="s">
        <v>40</v>
      </c>
      <c r="B725" t="s">
        <v>422</v>
      </c>
      <c r="C725" t="s">
        <v>33</v>
      </c>
      <c r="D725" t="s">
        <v>594</v>
      </c>
      <c r="E725" t="s">
        <v>21</v>
      </c>
      <c r="F725" t="s">
        <v>65</v>
      </c>
      <c r="G725" s="1">
        <v>42888</v>
      </c>
      <c r="H725">
        <v>721767270</v>
      </c>
      <c r="I725" s="1">
        <v>42934</v>
      </c>
      <c r="J725" s="4">
        <v>5829</v>
      </c>
      <c r="K725" s="2">
        <v>205.7</v>
      </c>
      <c r="L725" s="2">
        <v>117.11</v>
      </c>
      <c r="M725" s="2">
        <v>1199025.3</v>
      </c>
      <c r="N725" s="2">
        <v>682634.19</v>
      </c>
      <c r="O725" s="2">
        <v>516391.11</v>
      </c>
      <c r="P725">
        <v>2017</v>
      </c>
      <c r="Q725">
        <v>6</v>
      </c>
    </row>
    <row r="726" spans="1:17" x14ac:dyDescent="0.3">
      <c r="A726" t="s">
        <v>35</v>
      </c>
      <c r="B726" t="s">
        <v>36</v>
      </c>
      <c r="C726" t="s">
        <v>91</v>
      </c>
      <c r="D726" t="s">
        <v>92</v>
      </c>
      <c r="E726" t="s">
        <v>21</v>
      </c>
      <c r="F726" t="s">
        <v>39</v>
      </c>
      <c r="G726" s="1">
        <v>42389</v>
      </c>
      <c r="H726">
        <v>357222878</v>
      </c>
      <c r="I726" s="1">
        <v>42438</v>
      </c>
      <c r="J726" s="4">
        <v>9043</v>
      </c>
      <c r="K726" s="2">
        <v>421.89</v>
      </c>
      <c r="L726" s="2">
        <v>364.69</v>
      </c>
      <c r="M726" s="2">
        <v>3815151.27</v>
      </c>
      <c r="N726" s="2">
        <v>3297891.67</v>
      </c>
      <c r="O726" s="2">
        <v>517259.6</v>
      </c>
      <c r="P726">
        <v>2016</v>
      </c>
      <c r="Q726">
        <v>1</v>
      </c>
    </row>
    <row r="727" spans="1:17" x14ac:dyDescent="0.3">
      <c r="A727" t="s">
        <v>40</v>
      </c>
      <c r="B727" t="s">
        <v>196</v>
      </c>
      <c r="C727" t="s">
        <v>33</v>
      </c>
      <c r="D727" t="s">
        <v>622</v>
      </c>
      <c r="E727" t="s">
        <v>27</v>
      </c>
      <c r="F727" t="s">
        <v>39</v>
      </c>
      <c r="G727" s="1">
        <v>41700</v>
      </c>
      <c r="H727">
        <v>761439931</v>
      </c>
      <c r="I727" s="1">
        <v>41726</v>
      </c>
      <c r="J727" s="4">
        <v>5851</v>
      </c>
      <c r="K727" s="2">
        <v>205.7</v>
      </c>
      <c r="L727" s="2">
        <v>117.11</v>
      </c>
      <c r="M727" s="2">
        <v>1203550.7</v>
      </c>
      <c r="N727" s="2">
        <v>685210.61</v>
      </c>
      <c r="O727" s="2">
        <v>518340.09</v>
      </c>
      <c r="P727">
        <v>2014</v>
      </c>
      <c r="Q727">
        <v>3</v>
      </c>
    </row>
    <row r="728" spans="1:17" x14ac:dyDescent="0.3">
      <c r="A728" t="s">
        <v>17</v>
      </c>
      <c r="B728" t="s">
        <v>558</v>
      </c>
      <c r="C728" t="s">
        <v>25</v>
      </c>
      <c r="D728" t="s">
        <v>806</v>
      </c>
      <c r="E728" t="s">
        <v>21</v>
      </c>
      <c r="F728" t="s">
        <v>22</v>
      </c>
      <c r="G728" s="1">
        <v>41389</v>
      </c>
      <c r="H728">
        <v>538957345</v>
      </c>
      <c r="I728" s="1">
        <v>41389</v>
      </c>
      <c r="J728" s="4">
        <v>8310</v>
      </c>
      <c r="K728" s="2">
        <v>154.06</v>
      </c>
      <c r="L728" s="2">
        <v>90.93</v>
      </c>
      <c r="M728" s="2">
        <v>1280238.6000000001</v>
      </c>
      <c r="N728" s="2">
        <v>755628.3</v>
      </c>
      <c r="O728" s="2">
        <v>524610.30000000005</v>
      </c>
      <c r="P728">
        <v>2013</v>
      </c>
      <c r="Q728">
        <v>4</v>
      </c>
    </row>
    <row r="729" spans="1:17" x14ac:dyDescent="0.3">
      <c r="A729" t="s">
        <v>31</v>
      </c>
      <c r="B729" t="s">
        <v>145</v>
      </c>
      <c r="C729" t="s">
        <v>25</v>
      </c>
      <c r="D729" t="s">
        <v>146</v>
      </c>
      <c r="E729" t="s">
        <v>21</v>
      </c>
      <c r="F729" t="s">
        <v>30</v>
      </c>
      <c r="G729" s="1">
        <v>41792</v>
      </c>
      <c r="H729">
        <v>443121373</v>
      </c>
      <c r="I729" s="1">
        <v>41809</v>
      </c>
      <c r="J729" s="4">
        <v>8316</v>
      </c>
      <c r="K729" s="2">
        <v>154.06</v>
      </c>
      <c r="L729" s="2">
        <v>90.93</v>
      </c>
      <c r="M729" s="2">
        <v>1281162.96</v>
      </c>
      <c r="N729" s="2">
        <v>756173.88</v>
      </c>
      <c r="O729" s="2">
        <v>524989.07999999996</v>
      </c>
      <c r="P729">
        <v>2014</v>
      </c>
      <c r="Q729">
        <v>6</v>
      </c>
    </row>
    <row r="730" spans="1:17" x14ac:dyDescent="0.3">
      <c r="A730" t="s">
        <v>17</v>
      </c>
      <c r="B730" t="s">
        <v>81</v>
      </c>
      <c r="C730" t="s">
        <v>91</v>
      </c>
      <c r="D730" t="s">
        <v>708</v>
      </c>
      <c r="E730" t="s">
        <v>21</v>
      </c>
      <c r="F730" t="s">
        <v>22</v>
      </c>
      <c r="G730" s="1">
        <v>40788</v>
      </c>
      <c r="H730">
        <v>183022201</v>
      </c>
      <c r="I730" s="1">
        <v>40831</v>
      </c>
      <c r="J730" s="4">
        <v>9191</v>
      </c>
      <c r="K730" s="2">
        <v>421.89</v>
      </c>
      <c r="L730" s="2">
        <v>364.69</v>
      </c>
      <c r="M730" s="2">
        <v>3877590.99</v>
      </c>
      <c r="N730" s="2">
        <v>3351865.79</v>
      </c>
      <c r="O730" s="2">
        <v>525725.19999999995</v>
      </c>
      <c r="P730">
        <v>2011</v>
      </c>
      <c r="Q730">
        <v>9</v>
      </c>
    </row>
    <row r="731" spans="1:17" x14ac:dyDescent="0.3">
      <c r="A731" t="s">
        <v>35</v>
      </c>
      <c r="B731" t="s">
        <v>176</v>
      </c>
      <c r="C731" t="s">
        <v>68</v>
      </c>
      <c r="D731" t="s">
        <v>685</v>
      </c>
      <c r="E731" t="s">
        <v>27</v>
      </c>
      <c r="F731" t="s">
        <v>30</v>
      </c>
      <c r="G731" s="1">
        <v>41109</v>
      </c>
      <c r="H731">
        <v>673573338</v>
      </c>
      <c r="I731" s="1">
        <v>41110</v>
      </c>
      <c r="J731" s="4">
        <v>4174</v>
      </c>
      <c r="K731" s="2">
        <v>651.21</v>
      </c>
      <c r="L731" s="2">
        <v>524.96</v>
      </c>
      <c r="M731" s="2">
        <v>2718150.54</v>
      </c>
      <c r="N731" s="2">
        <v>2191183.04</v>
      </c>
      <c r="O731" s="2">
        <v>526967.5</v>
      </c>
      <c r="P731">
        <v>2012</v>
      </c>
      <c r="Q731">
        <v>7</v>
      </c>
    </row>
    <row r="732" spans="1:17" x14ac:dyDescent="0.3">
      <c r="A732" t="s">
        <v>40</v>
      </c>
      <c r="B732" t="s">
        <v>143</v>
      </c>
      <c r="C732" t="s">
        <v>25</v>
      </c>
      <c r="D732" t="s">
        <v>819</v>
      </c>
      <c r="E732" t="s">
        <v>21</v>
      </c>
      <c r="F732" t="s">
        <v>65</v>
      </c>
      <c r="G732" s="1">
        <v>41649</v>
      </c>
      <c r="H732">
        <v>952714908</v>
      </c>
      <c r="I732" s="1">
        <v>41695</v>
      </c>
      <c r="J732" s="4">
        <v>8367</v>
      </c>
      <c r="K732" s="2">
        <v>154.06</v>
      </c>
      <c r="L732" s="2">
        <v>90.93</v>
      </c>
      <c r="M732" s="2">
        <v>1289020.02</v>
      </c>
      <c r="N732" s="2">
        <v>760811.31</v>
      </c>
      <c r="O732" s="2">
        <v>528208.71</v>
      </c>
      <c r="P732">
        <v>2014</v>
      </c>
      <c r="Q732">
        <v>1</v>
      </c>
    </row>
    <row r="733" spans="1:17" x14ac:dyDescent="0.3">
      <c r="A733" t="s">
        <v>35</v>
      </c>
      <c r="B733" t="s">
        <v>427</v>
      </c>
      <c r="C733" t="s">
        <v>33</v>
      </c>
      <c r="D733" t="s">
        <v>468</v>
      </c>
      <c r="E733" t="s">
        <v>27</v>
      </c>
      <c r="F733" t="s">
        <v>30</v>
      </c>
      <c r="G733" s="1">
        <v>40471</v>
      </c>
      <c r="H733">
        <v>861601769</v>
      </c>
      <c r="I733" s="1">
        <v>40514</v>
      </c>
      <c r="J733" s="4">
        <v>5965</v>
      </c>
      <c r="K733" s="2">
        <v>205.7</v>
      </c>
      <c r="L733" s="2">
        <v>117.11</v>
      </c>
      <c r="M733" s="2">
        <v>1227000.5</v>
      </c>
      <c r="N733" s="2">
        <v>698561.15</v>
      </c>
      <c r="O733" s="2">
        <v>528439.35</v>
      </c>
      <c r="P733">
        <v>2010</v>
      </c>
      <c r="Q733">
        <v>10</v>
      </c>
    </row>
    <row r="734" spans="1:17" x14ac:dyDescent="0.3">
      <c r="A734" t="s">
        <v>23</v>
      </c>
      <c r="B734" t="s">
        <v>332</v>
      </c>
      <c r="C734" t="s">
        <v>46</v>
      </c>
      <c r="D734" t="s">
        <v>333</v>
      </c>
      <c r="E734" t="s">
        <v>27</v>
      </c>
      <c r="F734" t="s">
        <v>39</v>
      </c>
      <c r="G734" s="1">
        <v>41231</v>
      </c>
      <c r="H734">
        <v>654693591</v>
      </c>
      <c r="I734" s="1">
        <v>41244</v>
      </c>
      <c r="J734" s="4">
        <v>7237</v>
      </c>
      <c r="K734" s="2">
        <v>109.28</v>
      </c>
      <c r="L734" s="2">
        <v>35.840000000000003</v>
      </c>
      <c r="M734" s="2">
        <v>790859.36</v>
      </c>
      <c r="N734" s="2">
        <v>259374.07999999999</v>
      </c>
      <c r="O734" s="2">
        <v>531485.28</v>
      </c>
      <c r="P734">
        <v>2012</v>
      </c>
      <c r="Q734">
        <v>11</v>
      </c>
    </row>
    <row r="735" spans="1:17" x14ac:dyDescent="0.3">
      <c r="A735" t="s">
        <v>51</v>
      </c>
      <c r="B735" t="s">
        <v>129</v>
      </c>
      <c r="C735" t="s">
        <v>91</v>
      </c>
      <c r="D735" t="s">
        <v>387</v>
      </c>
      <c r="E735" t="s">
        <v>27</v>
      </c>
      <c r="F735" t="s">
        <v>39</v>
      </c>
      <c r="G735" s="1">
        <v>42942</v>
      </c>
      <c r="H735">
        <v>614994323</v>
      </c>
      <c r="I735" s="1">
        <v>42990</v>
      </c>
      <c r="J735" s="4">
        <v>9341</v>
      </c>
      <c r="K735" s="2">
        <v>421.89</v>
      </c>
      <c r="L735" s="2">
        <v>364.69</v>
      </c>
      <c r="M735" s="2">
        <v>3940874.49</v>
      </c>
      <c r="N735" s="2">
        <v>3406569.29</v>
      </c>
      <c r="O735" s="2">
        <v>534305.19999999995</v>
      </c>
      <c r="P735">
        <v>2017</v>
      </c>
      <c r="Q735">
        <v>7</v>
      </c>
    </row>
    <row r="736" spans="1:17" x14ac:dyDescent="0.3">
      <c r="A736" t="s">
        <v>48</v>
      </c>
      <c r="B736" t="s">
        <v>150</v>
      </c>
      <c r="C736" t="s">
        <v>91</v>
      </c>
      <c r="D736" t="s">
        <v>1202</v>
      </c>
      <c r="E736" t="s">
        <v>21</v>
      </c>
      <c r="F736" t="s">
        <v>30</v>
      </c>
      <c r="G736" s="1">
        <v>41261</v>
      </c>
      <c r="H736">
        <v>775171554</v>
      </c>
      <c r="I736" s="1">
        <v>41279</v>
      </c>
      <c r="J736" s="4">
        <v>9344</v>
      </c>
      <c r="K736" s="2">
        <v>421.89</v>
      </c>
      <c r="L736" s="2">
        <v>364.69</v>
      </c>
      <c r="M736" s="2">
        <v>3942140.16</v>
      </c>
      <c r="N736" s="2">
        <v>3407663.36</v>
      </c>
      <c r="O736" s="2">
        <v>534476.80000000005</v>
      </c>
      <c r="P736">
        <v>2012</v>
      </c>
      <c r="Q736">
        <v>12</v>
      </c>
    </row>
    <row r="737" spans="1:17" x14ac:dyDescent="0.3">
      <c r="A737" t="s">
        <v>31</v>
      </c>
      <c r="B737" t="s">
        <v>834</v>
      </c>
      <c r="C737" t="s">
        <v>68</v>
      </c>
      <c r="D737" t="s">
        <v>906</v>
      </c>
      <c r="E737" t="s">
        <v>27</v>
      </c>
      <c r="F737" t="s">
        <v>30</v>
      </c>
      <c r="G737" s="1">
        <v>40767</v>
      </c>
      <c r="H737">
        <v>630048596</v>
      </c>
      <c r="I737" s="1">
        <v>40789</v>
      </c>
      <c r="J737" s="4">
        <v>4236</v>
      </c>
      <c r="K737" s="2">
        <v>651.21</v>
      </c>
      <c r="L737" s="2">
        <v>524.96</v>
      </c>
      <c r="M737" s="2">
        <v>2758525.56</v>
      </c>
      <c r="N737" s="2">
        <v>2223730.56</v>
      </c>
      <c r="O737" s="2">
        <v>534795</v>
      </c>
      <c r="P737">
        <v>2011</v>
      </c>
      <c r="Q737">
        <v>8</v>
      </c>
    </row>
    <row r="738" spans="1:17" x14ac:dyDescent="0.3">
      <c r="A738" t="s">
        <v>17</v>
      </c>
      <c r="B738" t="s">
        <v>116</v>
      </c>
      <c r="C738" t="s">
        <v>91</v>
      </c>
      <c r="D738" t="s">
        <v>586</v>
      </c>
      <c r="E738" t="s">
        <v>27</v>
      </c>
      <c r="F738" t="s">
        <v>39</v>
      </c>
      <c r="G738" s="1">
        <v>42375</v>
      </c>
      <c r="H738">
        <v>867222821</v>
      </c>
      <c r="I738" s="1">
        <v>42406</v>
      </c>
      <c r="J738" s="4">
        <v>9359</v>
      </c>
      <c r="K738" s="2">
        <v>421.89</v>
      </c>
      <c r="L738" s="2">
        <v>364.69</v>
      </c>
      <c r="M738" s="2">
        <v>3948468.51</v>
      </c>
      <c r="N738" s="2">
        <v>3413133.71</v>
      </c>
      <c r="O738" s="2">
        <v>535334.80000000005</v>
      </c>
      <c r="P738">
        <v>2016</v>
      </c>
      <c r="Q738">
        <v>1</v>
      </c>
    </row>
    <row r="739" spans="1:17" x14ac:dyDescent="0.3">
      <c r="A739" t="s">
        <v>35</v>
      </c>
      <c r="B739" t="s">
        <v>118</v>
      </c>
      <c r="C739" t="s">
        <v>25</v>
      </c>
      <c r="D739" t="s">
        <v>830</v>
      </c>
      <c r="E739" t="s">
        <v>27</v>
      </c>
      <c r="F739" t="s">
        <v>30</v>
      </c>
      <c r="G739" s="1">
        <v>41156</v>
      </c>
      <c r="H739">
        <v>641146934</v>
      </c>
      <c r="I739" s="1">
        <v>41186</v>
      </c>
      <c r="J739" s="4">
        <v>8480</v>
      </c>
      <c r="K739" s="2">
        <v>154.06</v>
      </c>
      <c r="L739" s="2">
        <v>90.93</v>
      </c>
      <c r="M739" s="2">
        <v>1306428.8</v>
      </c>
      <c r="N739" s="2">
        <v>771086.4</v>
      </c>
      <c r="O739" s="2">
        <v>535342.4</v>
      </c>
      <c r="P739">
        <v>2012</v>
      </c>
      <c r="Q739">
        <v>9</v>
      </c>
    </row>
    <row r="740" spans="1:17" x14ac:dyDescent="0.3">
      <c r="A740" t="s">
        <v>40</v>
      </c>
      <c r="B740" t="s">
        <v>45</v>
      </c>
      <c r="C740" t="s">
        <v>46</v>
      </c>
      <c r="D740" t="s">
        <v>47</v>
      </c>
      <c r="E740" t="s">
        <v>21</v>
      </c>
      <c r="F740" t="s">
        <v>22</v>
      </c>
      <c r="G740" s="1">
        <v>41046</v>
      </c>
      <c r="H740">
        <v>208630645</v>
      </c>
      <c r="I740" s="1">
        <v>41088</v>
      </c>
      <c r="J740" s="4">
        <v>7299</v>
      </c>
      <c r="K740" s="2">
        <v>109.28</v>
      </c>
      <c r="L740" s="2">
        <v>35.840000000000003</v>
      </c>
      <c r="M740" s="2">
        <v>797634.72</v>
      </c>
      <c r="N740" s="2">
        <v>261596.16</v>
      </c>
      <c r="O740" s="2">
        <v>536038.56000000006</v>
      </c>
      <c r="P740">
        <v>2012</v>
      </c>
      <c r="Q740">
        <v>5</v>
      </c>
    </row>
    <row r="741" spans="1:17" x14ac:dyDescent="0.3">
      <c r="A741" t="s">
        <v>35</v>
      </c>
      <c r="B741" t="s">
        <v>409</v>
      </c>
      <c r="C741" t="s">
        <v>91</v>
      </c>
      <c r="D741" t="s">
        <v>410</v>
      </c>
      <c r="E741" t="s">
        <v>21</v>
      </c>
      <c r="F741" t="s">
        <v>22</v>
      </c>
      <c r="G741" s="1">
        <v>41170</v>
      </c>
      <c r="H741">
        <v>251621949</v>
      </c>
      <c r="I741" s="1">
        <v>41202</v>
      </c>
      <c r="J741" s="4">
        <v>9381</v>
      </c>
      <c r="K741" s="2">
        <v>421.89</v>
      </c>
      <c r="L741" s="2">
        <v>364.69</v>
      </c>
      <c r="M741" s="2">
        <v>3957750.09</v>
      </c>
      <c r="N741" s="2">
        <v>3421156.89</v>
      </c>
      <c r="O741" s="2">
        <v>536593.19999999995</v>
      </c>
      <c r="P741">
        <v>2012</v>
      </c>
      <c r="Q741">
        <v>9</v>
      </c>
    </row>
    <row r="742" spans="1:17" x14ac:dyDescent="0.3">
      <c r="A742" t="s">
        <v>35</v>
      </c>
      <c r="B742" t="s">
        <v>252</v>
      </c>
      <c r="C742" t="s">
        <v>28</v>
      </c>
      <c r="D742" t="s">
        <v>253</v>
      </c>
      <c r="E742" t="s">
        <v>27</v>
      </c>
      <c r="F742" t="s">
        <v>65</v>
      </c>
      <c r="G742" s="1">
        <v>41637</v>
      </c>
      <c r="H742">
        <v>734945714</v>
      </c>
      <c r="I742" s="1">
        <v>41682</v>
      </c>
      <c r="J742" s="4">
        <v>5624</v>
      </c>
      <c r="K742" s="2">
        <v>255.28</v>
      </c>
      <c r="L742" s="2">
        <v>159.41999999999999</v>
      </c>
      <c r="M742" s="2">
        <v>1435694.72</v>
      </c>
      <c r="N742" s="2">
        <v>896578.08</v>
      </c>
      <c r="O742" s="2">
        <v>539116.64</v>
      </c>
      <c r="P742">
        <v>2013</v>
      </c>
      <c r="Q742">
        <v>12</v>
      </c>
    </row>
    <row r="743" spans="1:17" x14ac:dyDescent="0.3">
      <c r="A743" t="s">
        <v>17</v>
      </c>
      <c r="B743" t="s">
        <v>232</v>
      </c>
      <c r="C743" t="s">
        <v>46</v>
      </c>
      <c r="D743" t="s">
        <v>950</v>
      </c>
      <c r="E743" t="s">
        <v>27</v>
      </c>
      <c r="F743" t="s">
        <v>30</v>
      </c>
      <c r="G743" s="1">
        <v>40570</v>
      </c>
      <c r="H743">
        <v>801590669</v>
      </c>
      <c r="I743" s="1">
        <v>40617</v>
      </c>
      <c r="J743" s="4">
        <v>7347</v>
      </c>
      <c r="K743" s="2">
        <v>109.28</v>
      </c>
      <c r="L743" s="2">
        <v>35.840000000000003</v>
      </c>
      <c r="M743" s="2">
        <v>802880.16</v>
      </c>
      <c r="N743" s="2">
        <v>263316.47999999998</v>
      </c>
      <c r="O743" s="2">
        <v>539563.68000000005</v>
      </c>
      <c r="P743">
        <v>2011</v>
      </c>
      <c r="Q743">
        <v>1</v>
      </c>
    </row>
    <row r="744" spans="1:17" x14ac:dyDescent="0.3">
      <c r="A744" t="s">
        <v>35</v>
      </c>
      <c r="B744" t="s">
        <v>393</v>
      </c>
      <c r="C744" t="s">
        <v>33</v>
      </c>
      <c r="D744" t="s">
        <v>1072</v>
      </c>
      <c r="E744" t="s">
        <v>27</v>
      </c>
      <c r="F744" t="s">
        <v>65</v>
      </c>
      <c r="G744" s="1">
        <v>42581</v>
      </c>
      <c r="H744">
        <v>105390059</v>
      </c>
      <c r="I744" s="1">
        <v>42607</v>
      </c>
      <c r="J744" s="4">
        <v>6115</v>
      </c>
      <c r="K744" s="2">
        <v>205.7</v>
      </c>
      <c r="L744" s="2">
        <v>117.11</v>
      </c>
      <c r="M744" s="2">
        <v>1257855.5</v>
      </c>
      <c r="N744" s="2">
        <v>716127.65</v>
      </c>
      <c r="O744" s="2">
        <v>541727.85</v>
      </c>
      <c r="P744">
        <v>2016</v>
      </c>
      <c r="Q744">
        <v>7</v>
      </c>
    </row>
    <row r="745" spans="1:17" x14ac:dyDescent="0.3">
      <c r="A745" t="s">
        <v>23</v>
      </c>
      <c r="B745" t="s">
        <v>182</v>
      </c>
      <c r="C745" t="s">
        <v>46</v>
      </c>
      <c r="D745" t="s">
        <v>218</v>
      </c>
      <c r="E745" t="s">
        <v>21</v>
      </c>
      <c r="F745" t="s">
        <v>30</v>
      </c>
      <c r="G745" s="1">
        <v>40472</v>
      </c>
      <c r="H745">
        <v>699368035</v>
      </c>
      <c r="I745" s="1">
        <v>40519</v>
      </c>
      <c r="J745" s="4">
        <v>7398</v>
      </c>
      <c r="K745" s="2">
        <v>109.28</v>
      </c>
      <c r="L745" s="2">
        <v>35.840000000000003</v>
      </c>
      <c r="M745" s="2">
        <v>808453.44</v>
      </c>
      <c r="N745" s="2">
        <v>265144.32000000001</v>
      </c>
      <c r="O745" s="2">
        <v>543309.12</v>
      </c>
      <c r="P745">
        <v>2010</v>
      </c>
      <c r="Q745">
        <v>10</v>
      </c>
    </row>
    <row r="746" spans="1:17" x14ac:dyDescent="0.3">
      <c r="A746" t="s">
        <v>17</v>
      </c>
      <c r="B746" t="s">
        <v>450</v>
      </c>
      <c r="C746" t="s">
        <v>28</v>
      </c>
      <c r="D746" t="s">
        <v>451</v>
      </c>
      <c r="E746" t="s">
        <v>27</v>
      </c>
      <c r="F746" t="s">
        <v>30</v>
      </c>
      <c r="G746" s="1">
        <v>41923</v>
      </c>
      <c r="H746">
        <v>482649838</v>
      </c>
      <c r="I746" s="1">
        <v>41956</v>
      </c>
      <c r="J746" s="4">
        <v>5668</v>
      </c>
      <c r="K746" s="2">
        <v>255.28</v>
      </c>
      <c r="L746" s="2">
        <v>159.41999999999999</v>
      </c>
      <c r="M746" s="2">
        <v>1446927.04</v>
      </c>
      <c r="N746" s="2">
        <v>903592.56</v>
      </c>
      <c r="O746" s="2">
        <v>543334.48</v>
      </c>
      <c r="P746">
        <v>2014</v>
      </c>
      <c r="Q746">
        <v>10</v>
      </c>
    </row>
    <row r="747" spans="1:17" x14ac:dyDescent="0.3">
      <c r="A747" t="s">
        <v>35</v>
      </c>
      <c r="B747" t="s">
        <v>316</v>
      </c>
      <c r="C747" t="s">
        <v>56</v>
      </c>
      <c r="D747" t="s">
        <v>1169</v>
      </c>
      <c r="E747" t="s">
        <v>21</v>
      </c>
      <c r="F747" t="s">
        <v>22</v>
      </c>
      <c r="G747" s="1">
        <v>42438</v>
      </c>
      <c r="H747">
        <v>461408460</v>
      </c>
      <c r="I747" s="1">
        <v>42444</v>
      </c>
      <c r="J747" s="4">
        <v>9872</v>
      </c>
      <c r="K747" s="2">
        <v>152.58000000000001</v>
      </c>
      <c r="L747" s="2">
        <v>97.44</v>
      </c>
      <c r="M747" s="2">
        <v>1506269.76</v>
      </c>
      <c r="N747" s="2">
        <v>961927.68000000005</v>
      </c>
      <c r="O747" s="2">
        <v>544342.07999999996</v>
      </c>
      <c r="P747">
        <v>2016</v>
      </c>
      <c r="Q747">
        <v>3</v>
      </c>
    </row>
    <row r="748" spans="1:17" x14ac:dyDescent="0.3">
      <c r="A748" t="s">
        <v>23</v>
      </c>
      <c r="B748" t="s">
        <v>70</v>
      </c>
      <c r="C748" t="s">
        <v>46</v>
      </c>
      <c r="D748" t="s">
        <v>925</v>
      </c>
      <c r="E748" t="s">
        <v>27</v>
      </c>
      <c r="F748" t="s">
        <v>65</v>
      </c>
      <c r="G748" s="1">
        <v>40571</v>
      </c>
      <c r="H748">
        <v>851299941</v>
      </c>
      <c r="I748" s="1">
        <v>40575</v>
      </c>
      <c r="J748" s="4">
        <v>7425</v>
      </c>
      <c r="K748" s="2">
        <v>109.28</v>
      </c>
      <c r="L748" s="2">
        <v>35.840000000000003</v>
      </c>
      <c r="M748" s="2">
        <v>811404</v>
      </c>
      <c r="N748" s="2">
        <v>266112</v>
      </c>
      <c r="O748" s="2">
        <v>545292</v>
      </c>
      <c r="P748">
        <v>2011</v>
      </c>
      <c r="Q748">
        <v>1</v>
      </c>
    </row>
    <row r="749" spans="1:17" x14ac:dyDescent="0.3">
      <c r="A749" t="s">
        <v>23</v>
      </c>
      <c r="B749" t="s">
        <v>70</v>
      </c>
      <c r="C749" t="s">
        <v>28</v>
      </c>
      <c r="D749" t="s">
        <v>566</v>
      </c>
      <c r="E749" t="s">
        <v>21</v>
      </c>
      <c r="F749" t="s">
        <v>39</v>
      </c>
      <c r="G749" s="1">
        <v>40621</v>
      </c>
      <c r="H749">
        <v>313044536</v>
      </c>
      <c r="I749" s="1">
        <v>40647</v>
      </c>
      <c r="J749" s="4">
        <v>5689</v>
      </c>
      <c r="K749" s="2">
        <v>255.28</v>
      </c>
      <c r="L749" s="2">
        <v>159.41999999999999</v>
      </c>
      <c r="M749" s="2">
        <v>1452287.92</v>
      </c>
      <c r="N749" s="2">
        <v>906940.38</v>
      </c>
      <c r="O749" s="2">
        <v>545347.54</v>
      </c>
      <c r="P749">
        <v>2011</v>
      </c>
      <c r="Q749">
        <v>3</v>
      </c>
    </row>
    <row r="750" spans="1:17" x14ac:dyDescent="0.3">
      <c r="A750" t="s">
        <v>48</v>
      </c>
      <c r="B750" t="s">
        <v>351</v>
      </c>
      <c r="C750" t="s">
        <v>91</v>
      </c>
      <c r="D750" t="s">
        <v>980</v>
      </c>
      <c r="E750" t="s">
        <v>27</v>
      </c>
      <c r="F750" t="s">
        <v>65</v>
      </c>
      <c r="G750" s="1">
        <v>40642</v>
      </c>
      <c r="H750">
        <v>479216182</v>
      </c>
      <c r="I750" s="1">
        <v>40659</v>
      </c>
      <c r="J750" s="4">
        <v>9572</v>
      </c>
      <c r="K750" s="2">
        <v>421.89</v>
      </c>
      <c r="L750" s="2">
        <v>364.69</v>
      </c>
      <c r="M750" s="2">
        <v>4038331.08</v>
      </c>
      <c r="N750" s="2">
        <v>3490812.68</v>
      </c>
      <c r="O750" s="2">
        <v>547518.4</v>
      </c>
      <c r="P750">
        <v>2011</v>
      </c>
      <c r="Q750">
        <v>4</v>
      </c>
    </row>
    <row r="751" spans="1:17" x14ac:dyDescent="0.3">
      <c r="A751" t="s">
        <v>17</v>
      </c>
      <c r="B751" t="s">
        <v>348</v>
      </c>
      <c r="C751" t="s">
        <v>91</v>
      </c>
      <c r="D751" t="s">
        <v>891</v>
      </c>
      <c r="E751" t="s">
        <v>21</v>
      </c>
      <c r="F751" t="s">
        <v>39</v>
      </c>
      <c r="G751" s="1">
        <v>42587</v>
      </c>
      <c r="H751">
        <v>613542068</v>
      </c>
      <c r="I751" s="1">
        <v>42593</v>
      </c>
      <c r="J751" s="4">
        <v>9587</v>
      </c>
      <c r="K751" s="2">
        <v>421.89</v>
      </c>
      <c r="L751" s="2">
        <v>364.69</v>
      </c>
      <c r="M751" s="2">
        <v>4044659.43</v>
      </c>
      <c r="N751" s="2">
        <v>3496283.03</v>
      </c>
      <c r="O751" s="2">
        <v>548376.4</v>
      </c>
      <c r="P751">
        <v>2016</v>
      </c>
      <c r="Q751">
        <v>8</v>
      </c>
    </row>
    <row r="752" spans="1:17" x14ac:dyDescent="0.3">
      <c r="A752" t="s">
        <v>40</v>
      </c>
      <c r="B752" t="s">
        <v>283</v>
      </c>
      <c r="C752" t="s">
        <v>56</v>
      </c>
      <c r="D752" t="s">
        <v>289</v>
      </c>
      <c r="E752" t="s">
        <v>21</v>
      </c>
      <c r="F752" t="s">
        <v>30</v>
      </c>
      <c r="G752" s="1">
        <v>41537</v>
      </c>
      <c r="H752">
        <v>547748982</v>
      </c>
      <c r="I752" s="1">
        <v>41561</v>
      </c>
      <c r="J752" s="4">
        <v>9951</v>
      </c>
      <c r="K752" s="2">
        <v>152.58000000000001</v>
      </c>
      <c r="L752" s="2">
        <v>97.44</v>
      </c>
      <c r="M752" s="2">
        <v>1518323.58</v>
      </c>
      <c r="N752" s="2">
        <v>969625.44</v>
      </c>
      <c r="O752" s="2">
        <v>548698.14</v>
      </c>
      <c r="P752">
        <v>2013</v>
      </c>
      <c r="Q752">
        <v>9</v>
      </c>
    </row>
    <row r="753" spans="1:17" x14ac:dyDescent="0.3">
      <c r="A753" t="s">
        <v>17</v>
      </c>
      <c r="B753" t="s">
        <v>116</v>
      </c>
      <c r="C753" t="s">
        <v>46</v>
      </c>
      <c r="D753" t="s">
        <v>608</v>
      </c>
      <c r="E753" t="s">
        <v>27</v>
      </c>
      <c r="F753" t="s">
        <v>30</v>
      </c>
      <c r="G753" s="1">
        <v>42549</v>
      </c>
      <c r="H753">
        <v>914391076</v>
      </c>
      <c r="I753" s="1">
        <v>42586</v>
      </c>
      <c r="J753" s="4">
        <v>7494</v>
      </c>
      <c r="K753" s="2">
        <v>109.28</v>
      </c>
      <c r="L753" s="2">
        <v>35.840000000000003</v>
      </c>
      <c r="M753" s="2">
        <v>818944.32</v>
      </c>
      <c r="N753" s="2">
        <v>268584.96000000002</v>
      </c>
      <c r="O753" s="2">
        <v>550359.36</v>
      </c>
      <c r="P753">
        <v>2016</v>
      </c>
      <c r="Q753">
        <v>6</v>
      </c>
    </row>
    <row r="754" spans="1:17" x14ac:dyDescent="0.3">
      <c r="A754" t="s">
        <v>51</v>
      </c>
      <c r="B754" t="s">
        <v>204</v>
      </c>
      <c r="C754" t="s">
        <v>91</v>
      </c>
      <c r="D754" t="s">
        <v>372</v>
      </c>
      <c r="E754" t="s">
        <v>21</v>
      </c>
      <c r="F754" t="s">
        <v>22</v>
      </c>
      <c r="G754" s="1">
        <v>41139</v>
      </c>
      <c r="H754">
        <v>355602824</v>
      </c>
      <c r="I754" s="1">
        <v>41167</v>
      </c>
      <c r="J754" s="4">
        <v>9633</v>
      </c>
      <c r="K754" s="2">
        <v>421.89</v>
      </c>
      <c r="L754" s="2">
        <v>364.69</v>
      </c>
      <c r="M754" s="2">
        <v>4064066.37</v>
      </c>
      <c r="N754" s="2">
        <v>3513058.77</v>
      </c>
      <c r="O754" s="2">
        <v>551007.6</v>
      </c>
      <c r="P754">
        <v>2012</v>
      </c>
      <c r="Q754">
        <v>8</v>
      </c>
    </row>
    <row r="755" spans="1:17" x14ac:dyDescent="0.3">
      <c r="A755" t="s">
        <v>23</v>
      </c>
      <c r="B755" t="s">
        <v>182</v>
      </c>
      <c r="C755" t="s">
        <v>28</v>
      </c>
      <c r="D755" t="s">
        <v>354</v>
      </c>
      <c r="E755" t="s">
        <v>21</v>
      </c>
      <c r="F755" t="s">
        <v>30</v>
      </c>
      <c r="G755" s="1">
        <v>42048</v>
      </c>
      <c r="H755">
        <v>984673964</v>
      </c>
      <c r="I755" s="1">
        <v>42068</v>
      </c>
      <c r="J755" s="4">
        <v>5763</v>
      </c>
      <c r="K755" s="2">
        <v>255.28</v>
      </c>
      <c r="L755" s="2">
        <v>159.41999999999999</v>
      </c>
      <c r="M755" s="2">
        <v>1471178.64</v>
      </c>
      <c r="N755" s="2">
        <v>918737.46</v>
      </c>
      <c r="O755" s="2">
        <v>552441.18000000005</v>
      </c>
      <c r="P755">
        <v>2015</v>
      </c>
      <c r="Q755">
        <v>2</v>
      </c>
    </row>
    <row r="756" spans="1:17" x14ac:dyDescent="0.3">
      <c r="A756" t="s">
        <v>35</v>
      </c>
      <c r="B756" t="s">
        <v>162</v>
      </c>
      <c r="C756" t="s">
        <v>28</v>
      </c>
      <c r="D756" t="s">
        <v>163</v>
      </c>
      <c r="E756" t="s">
        <v>27</v>
      </c>
      <c r="F756" t="s">
        <v>22</v>
      </c>
      <c r="G756" s="1">
        <v>42372</v>
      </c>
      <c r="H756">
        <v>123670709</v>
      </c>
      <c r="I756" s="1">
        <v>42401</v>
      </c>
      <c r="J756" s="4">
        <v>5766</v>
      </c>
      <c r="K756" s="2">
        <v>255.28</v>
      </c>
      <c r="L756" s="2">
        <v>159.41999999999999</v>
      </c>
      <c r="M756" s="2">
        <v>1471944.48</v>
      </c>
      <c r="N756" s="2">
        <v>919215.72</v>
      </c>
      <c r="O756" s="2">
        <v>552728.76</v>
      </c>
      <c r="P756">
        <v>2016</v>
      </c>
      <c r="Q756">
        <v>1</v>
      </c>
    </row>
    <row r="757" spans="1:17" x14ac:dyDescent="0.3">
      <c r="A757" t="s">
        <v>17</v>
      </c>
      <c r="B757" t="s">
        <v>180</v>
      </c>
      <c r="C757" t="s">
        <v>33</v>
      </c>
      <c r="D757" t="s">
        <v>181</v>
      </c>
      <c r="E757" t="s">
        <v>27</v>
      </c>
      <c r="F757" t="s">
        <v>65</v>
      </c>
      <c r="G757" s="1">
        <v>40277</v>
      </c>
      <c r="H757">
        <v>221975171</v>
      </c>
      <c r="I757" s="1">
        <v>40315</v>
      </c>
      <c r="J757" s="4">
        <v>6241</v>
      </c>
      <c r="K757" s="2">
        <v>205.7</v>
      </c>
      <c r="L757" s="2">
        <v>117.11</v>
      </c>
      <c r="M757" s="2">
        <v>1283773.7</v>
      </c>
      <c r="N757" s="2">
        <v>730883.51</v>
      </c>
      <c r="O757" s="2">
        <v>552890.18999999994</v>
      </c>
      <c r="P757">
        <v>2010</v>
      </c>
      <c r="Q757">
        <v>4</v>
      </c>
    </row>
    <row r="758" spans="1:17" x14ac:dyDescent="0.3">
      <c r="A758" t="s">
        <v>40</v>
      </c>
      <c r="B758" t="s">
        <v>178</v>
      </c>
      <c r="C758" t="s">
        <v>25</v>
      </c>
      <c r="D758" t="s">
        <v>1185</v>
      </c>
      <c r="E758" t="s">
        <v>27</v>
      </c>
      <c r="F758" t="s">
        <v>65</v>
      </c>
      <c r="G758" s="1">
        <v>41251</v>
      </c>
      <c r="H758">
        <v>529970014</v>
      </c>
      <c r="I758" s="1">
        <v>41277</v>
      </c>
      <c r="J758" s="4">
        <v>8759</v>
      </c>
      <c r="K758" s="2">
        <v>154.06</v>
      </c>
      <c r="L758" s="2">
        <v>90.93</v>
      </c>
      <c r="M758" s="2">
        <v>1349411.54</v>
      </c>
      <c r="N758" s="2">
        <v>796455.87</v>
      </c>
      <c r="O758" s="2">
        <v>552955.67000000004</v>
      </c>
      <c r="P758">
        <v>2012</v>
      </c>
      <c r="Q758">
        <v>12</v>
      </c>
    </row>
    <row r="759" spans="1:17" x14ac:dyDescent="0.3">
      <c r="A759" t="s">
        <v>40</v>
      </c>
      <c r="B759" t="s">
        <v>398</v>
      </c>
      <c r="C759" t="s">
        <v>19</v>
      </c>
      <c r="D759" t="s">
        <v>691</v>
      </c>
      <c r="E759" t="s">
        <v>27</v>
      </c>
      <c r="F759" t="s">
        <v>30</v>
      </c>
      <c r="G759" s="1">
        <v>42511</v>
      </c>
      <c r="H759">
        <v>724799668</v>
      </c>
      <c r="I759" s="1">
        <v>42517</v>
      </c>
      <c r="J759" s="4">
        <v>3183</v>
      </c>
      <c r="K759" s="2">
        <v>437.2</v>
      </c>
      <c r="L759" s="2">
        <v>263.33</v>
      </c>
      <c r="M759" s="2">
        <v>1391607.6</v>
      </c>
      <c r="N759" s="2">
        <v>838179.39</v>
      </c>
      <c r="O759" s="2">
        <v>553428.21</v>
      </c>
      <c r="P759">
        <v>2016</v>
      </c>
      <c r="Q759">
        <v>5</v>
      </c>
    </row>
    <row r="760" spans="1:17" x14ac:dyDescent="0.3">
      <c r="A760" t="s">
        <v>40</v>
      </c>
      <c r="B760" t="s">
        <v>385</v>
      </c>
      <c r="C760" t="s">
        <v>68</v>
      </c>
      <c r="D760" t="s">
        <v>898</v>
      </c>
      <c r="E760" t="s">
        <v>21</v>
      </c>
      <c r="F760" t="s">
        <v>30</v>
      </c>
      <c r="G760" s="1">
        <v>42747</v>
      </c>
      <c r="H760">
        <v>141812741</v>
      </c>
      <c r="I760" s="1">
        <v>42759</v>
      </c>
      <c r="J760" s="4">
        <v>4396</v>
      </c>
      <c r="K760" s="2">
        <v>651.21</v>
      </c>
      <c r="L760" s="2">
        <v>524.96</v>
      </c>
      <c r="M760" s="2">
        <v>2862719.16</v>
      </c>
      <c r="N760" s="2">
        <v>2307724.16</v>
      </c>
      <c r="O760" s="2">
        <v>554995</v>
      </c>
      <c r="P760">
        <v>2017</v>
      </c>
      <c r="Q760">
        <v>1</v>
      </c>
    </row>
    <row r="761" spans="1:17" x14ac:dyDescent="0.3">
      <c r="A761" t="s">
        <v>17</v>
      </c>
      <c r="B761" t="s">
        <v>180</v>
      </c>
      <c r="C761" t="s">
        <v>33</v>
      </c>
      <c r="D761" t="s">
        <v>593</v>
      </c>
      <c r="E761" t="s">
        <v>27</v>
      </c>
      <c r="F761" t="s">
        <v>39</v>
      </c>
      <c r="G761" s="1">
        <v>42339</v>
      </c>
      <c r="H761">
        <v>263506495</v>
      </c>
      <c r="I761" s="1">
        <v>42352</v>
      </c>
      <c r="J761" s="4">
        <v>6283</v>
      </c>
      <c r="K761" s="2">
        <v>205.7</v>
      </c>
      <c r="L761" s="2">
        <v>117.11</v>
      </c>
      <c r="M761" s="2">
        <v>1292413.1000000001</v>
      </c>
      <c r="N761" s="2">
        <v>735802.13</v>
      </c>
      <c r="O761" s="2">
        <v>556610.97</v>
      </c>
      <c r="P761">
        <v>2015</v>
      </c>
      <c r="Q761">
        <v>12</v>
      </c>
    </row>
    <row r="762" spans="1:17" x14ac:dyDescent="0.3">
      <c r="A762" t="s">
        <v>17</v>
      </c>
      <c r="B762" t="s">
        <v>18</v>
      </c>
      <c r="C762" t="s">
        <v>28</v>
      </c>
      <c r="D762" t="s">
        <v>396</v>
      </c>
      <c r="E762" t="s">
        <v>21</v>
      </c>
      <c r="F762" t="s">
        <v>22</v>
      </c>
      <c r="G762" s="1">
        <v>42714</v>
      </c>
      <c r="H762">
        <v>635122907</v>
      </c>
      <c r="I762" s="1">
        <v>42717</v>
      </c>
      <c r="J762" s="4">
        <v>5837</v>
      </c>
      <c r="K762" s="2">
        <v>255.28</v>
      </c>
      <c r="L762" s="2">
        <v>159.41999999999999</v>
      </c>
      <c r="M762" s="2">
        <v>1490069.36</v>
      </c>
      <c r="N762" s="2">
        <v>930534.54</v>
      </c>
      <c r="O762" s="2">
        <v>559534.81999999995</v>
      </c>
      <c r="P762">
        <v>2016</v>
      </c>
      <c r="Q762">
        <v>12</v>
      </c>
    </row>
    <row r="763" spans="1:17" x14ac:dyDescent="0.3">
      <c r="A763" t="s">
        <v>40</v>
      </c>
      <c r="B763" t="s">
        <v>736</v>
      </c>
      <c r="C763" t="s">
        <v>19</v>
      </c>
      <c r="D763" t="s">
        <v>782</v>
      </c>
      <c r="E763" t="s">
        <v>27</v>
      </c>
      <c r="F763" t="s">
        <v>39</v>
      </c>
      <c r="G763" s="1">
        <v>40844</v>
      </c>
      <c r="H763">
        <v>759504878</v>
      </c>
      <c r="I763" s="1">
        <v>40885</v>
      </c>
      <c r="J763" s="4">
        <v>3226</v>
      </c>
      <c r="K763" s="2">
        <v>437.2</v>
      </c>
      <c r="L763" s="2">
        <v>263.33</v>
      </c>
      <c r="M763" s="2">
        <v>1410407.2</v>
      </c>
      <c r="N763" s="2">
        <v>849502.58</v>
      </c>
      <c r="O763" s="2">
        <v>560904.62</v>
      </c>
      <c r="P763">
        <v>2011</v>
      </c>
      <c r="Q763">
        <v>10</v>
      </c>
    </row>
    <row r="764" spans="1:17" x14ac:dyDescent="0.3">
      <c r="A764" t="s">
        <v>35</v>
      </c>
      <c r="B764" t="s">
        <v>118</v>
      </c>
      <c r="C764" t="s">
        <v>25</v>
      </c>
      <c r="D764" t="s">
        <v>532</v>
      </c>
      <c r="E764" t="s">
        <v>27</v>
      </c>
      <c r="F764" t="s">
        <v>65</v>
      </c>
      <c r="G764" s="1">
        <v>41191</v>
      </c>
      <c r="H764">
        <v>585931193</v>
      </c>
      <c r="I764" s="1">
        <v>41234</v>
      </c>
      <c r="J764" s="4">
        <v>8916</v>
      </c>
      <c r="K764" s="2">
        <v>154.06</v>
      </c>
      <c r="L764" s="2">
        <v>90.93</v>
      </c>
      <c r="M764" s="2">
        <v>1373598.96</v>
      </c>
      <c r="N764" s="2">
        <v>810731.88</v>
      </c>
      <c r="O764" s="2">
        <v>562867.07999999996</v>
      </c>
      <c r="P764">
        <v>2012</v>
      </c>
      <c r="Q764">
        <v>10</v>
      </c>
    </row>
    <row r="765" spans="1:17" x14ac:dyDescent="0.3">
      <c r="A765" t="s">
        <v>40</v>
      </c>
      <c r="B765" t="s">
        <v>109</v>
      </c>
      <c r="C765" t="s">
        <v>28</v>
      </c>
      <c r="D765" t="s">
        <v>581</v>
      </c>
      <c r="E765" t="s">
        <v>27</v>
      </c>
      <c r="F765" t="s">
        <v>22</v>
      </c>
      <c r="G765" s="1">
        <v>42176</v>
      </c>
      <c r="H765">
        <v>935371100</v>
      </c>
      <c r="I765" s="1">
        <v>42191</v>
      </c>
      <c r="J765" s="4">
        <v>5949</v>
      </c>
      <c r="K765" s="2">
        <v>255.28</v>
      </c>
      <c r="L765" s="2">
        <v>159.41999999999999</v>
      </c>
      <c r="M765" s="2">
        <v>1518660.72</v>
      </c>
      <c r="N765" s="2">
        <v>948389.58</v>
      </c>
      <c r="O765" s="2">
        <v>570271.14</v>
      </c>
      <c r="P765">
        <v>2015</v>
      </c>
      <c r="Q765">
        <v>6</v>
      </c>
    </row>
    <row r="766" spans="1:17" x14ac:dyDescent="0.3">
      <c r="A766" t="s">
        <v>51</v>
      </c>
      <c r="B766" t="s">
        <v>520</v>
      </c>
      <c r="C766" t="s">
        <v>91</v>
      </c>
      <c r="D766" t="s">
        <v>1042</v>
      </c>
      <c r="E766" t="s">
        <v>21</v>
      </c>
      <c r="F766" t="s">
        <v>39</v>
      </c>
      <c r="G766" s="1">
        <v>41427</v>
      </c>
      <c r="H766">
        <v>969616687</v>
      </c>
      <c r="I766" s="1">
        <v>41453</v>
      </c>
      <c r="J766" s="4">
        <v>9980</v>
      </c>
      <c r="K766" s="2">
        <v>421.89</v>
      </c>
      <c r="L766" s="2">
        <v>364.69</v>
      </c>
      <c r="M766" s="2">
        <v>4210462.2</v>
      </c>
      <c r="N766" s="2">
        <v>3639606.2</v>
      </c>
      <c r="O766" s="2">
        <v>570856</v>
      </c>
      <c r="P766">
        <v>2013</v>
      </c>
      <c r="Q766">
        <v>6</v>
      </c>
    </row>
    <row r="767" spans="1:17" x14ac:dyDescent="0.3">
      <c r="A767" t="s">
        <v>35</v>
      </c>
      <c r="B767" t="s">
        <v>341</v>
      </c>
      <c r="C767" t="s">
        <v>19</v>
      </c>
      <c r="D767" t="s">
        <v>755</v>
      </c>
      <c r="E767" t="s">
        <v>21</v>
      </c>
      <c r="F767" t="s">
        <v>65</v>
      </c>
      <c r="G767" s="1">
        <v>41193</v>
      </c>
      <c r="H767">
        <v>849630105</v>
      </c>
      <c r="I767" s="1">
        <v>41222</v>
      </c>
      <c r="J767" s="4">
        <v>3284</v>
      </c>
      <c r="K767" s="2">
        <v>437.2</v>
      </c>
      <c r="L767" s="2">
        <v>263.33</v>
      </c>
      <c r="M767" s="2">
        <v>1435764.8</v>
      </c>
      <c r="N767" s="2">
        <v>864775.72</v>
      </c>
      <c r="O767" s="2">
        <v>570989.07999999996</v>
      </c>
      <c r="P767">
        <v>2012</v>
      </c>
      <c r="Q767">
        <v>10</v>
      </c>
    </row>
    <row r="768" spans="1:17" x14ac:dyDescent="0.3">
      <c r="A768" t="s">
        <v>48</v>
      </c>
      <c r="B768" t="s">
        <v>97</v>
      </c>
      <c r="C768" t="s">
        <v>19</v>
      </c>
      <c r="D768" t="s">
        <v>1132</v>
      </c>
      <c r="E768" t="s">
        <v>21</v>
      </c>
      <c r="F768" t="s">
        <v>65</v>
      </c>
      <c r="G768" s="1">
        <v>42884</v>
      </c>
      <c r="H768">
        <v>866053378</v>
      </c>
      <c r="I768" s="1">
        <v>42908</v>
      </c>
      <c r="J768" s="4">
        <v>3295</v>
      </c>
      <c r="K768" s="2">
        <v>437.2</v>
      </c>
      <c r="L768" s="2">
        <v>263.33</v>
      </c>
      <c r="M768" s="2">
        <v>1440574</v>
      </c>
      <c r="N768" s="2">
        <v>867672.35</v>
      </c>
      <c r="O768" s="2">
        <v>572901.65</v>
      </c>
      <c r="P768">
        <v>2017</v>
      </c>
      <c r="Q768">
        <v>5</v>
      </c>
    </row>
    <row r="769" spans="1:17" x14ac:dyDescent="0.3">
      <c r="A769" t="s">
        <v>35</v>
      </c>
      <c r="B769" t="s">
        <v>54</v>
      </c>
      <c r="C769" t="s">
        <v>25</v>
      </c>
      <c r="D769" t="s">
        <v>392</v>
      </c>
      <c r="E769" t="s">
        <v>27</v>
      </c>
      <c r="F769" t="s">
        <v>30</v>
      </c>
      <c r="G769" s="1">
        <v>42600</v>
      </c>
      <c r="H769">
        <v>170214545</v>
      </c>
      <c r="I769" s="1">
        <v>42601</v>
      </c>
      <c r="J769" s="4">
        <v>9121</v>
      </c>
      <c r="K769" s="2">
        <v>154.06</v>
      </c>
      <c r="L769" s="2">
        <v>90.93</v>
      </c>
      <c r="M769" s="2">
        <v>1405181.26</v>
      </c>
      <c r="N769" s="2">
        <v>829372.53</v>
      </c>
      <c r="O769" s="2">
        <v>575808.73</v>
      </c>
      <c r="P769">
        <v>2016</v>
      </c>
      <c r="Q769">
        <v>8</v>
      </c>
    </row>
    <row r="770" spans="1:17" x14ac:dyDescent="0.3">
      <c r="A770" t="s">
        <v>40</v>
      </c>
      <c r="B770" t="s">
        <v>111</v>
      </c>
      <c r="C770" t="s">
        <v>28</v>
      </c>
      <c r="D770" t="s">
        <v>844</v>
      </c>
      <c r="E770" t="s">
        <v>27</v>
      </c>
      <c r="F770" t="s">
        <v>65</v>
      </c>
      <c r="G770" s="1">
        <v>42507</v>
      </c>
      <c r="H770">
        <v>370222795</v>
      </c>
      <c r="I770" s="1">
        <v>42532</v>
      </c>
      <c r="J770" s="4">
        <v>6007</v>
      </c>
      <c r="K770" s="2">
        <v>255.28</v>
      </c>
      <c r="L770" s="2">
        <v>159.41999999999999</v>
      </c>
      <c r="M770" s="2">
        <v>1533466.96</v>
      </c>
      <c r="N770" s="2">
        <v>957635.94</v>
      </c>
      <c r="O770" s="2">
        <v>575831.02</v>
      </c>
      <c r="P770">
        <v>2016</v>
      </c>
      <c r="Q770">
        <v>5</v>
      </c>
    </row>
    <row r="771" spans="1:17" x14ac:dyDescent="0.3">
      <c r="A771" t="s">
        <v>40</v>
      </c>
      <c r="B771" t="s">
        <v>79</v>
      </c>
      <c r="C771" t="s">
        <v>28</v>
      </c>
      <c r="D771" t="s">
        <v>286</v>
      </c>
      <c r="E771" t="s">
        <v>27</v>
      </c>
      <c r="F771" t="s">
        <v>22</v>
      </c>
      <c r="G771" s="1">
        <v>41775</v>
      </c>
      <c r="H771">
        <v>479880082</v>
      </c>
      <c r="I771" s="1">
        <v>41782</v>
      </c>
      <c r="J771" s="4">
        <v>6035</v>
      </c>
      <c r="K771" s="2">
        <v>255.28</v>
      </c>
      <c r="L771" s="2">
        <v>159.41999999999999</v>
      </c>
      <c r="M771" s="2">
        <v>1540614.8</v>
      </c>
      <c r="N771" s="2">
        <v>962099.7</v>
      </c>
      <c r="O771" s="2">
        <v>578515.1</v>
      </c>
      <c r="P771">
        <v>2014</v>
      </c>
      <c r="Q771">
        <v>5</v>
      </c>
    </row>
    <row r="772" spans="1:17" x14ac:dyDescent="0.3">
      <c r="A772" t="s">
        <v>35</v>
      </c>
      <c r="B772" t="s">
        <v>273</v>
      </c>
      <c r="C772" t="s">
        <v>46</v>
      </c>
      <c r="D772" t="s">
        <v>881</v>
      </c>
      <c r="E772" t="s">
        <v>27</v>
      </c>
      <c r="F772" t="s">
        <v>65</v>
      </c>
      <c r="G772" s="1">
        <v>41240</v>
      </c>
      <c r="H772">
        <v>584204280</v>
      </c>
      <c r="I772" s="1">
        <v>41275</v>
      </c>
      <c r="J772" s="4">
        <v>7884</v>
      </c>
      <c r="K772" s="2">
        <v>109.28</v>
      </c>
      <c r="L772" s="2">
        <v>35.840000000000003</v>
      </c>
      <c r="M772" s="2">
        <v>861563.52</v>
      </c>
      <c r="N772" s="2">
        <v>282562.56</v>
      </c>
      <c r="O772" s="2">
        <v>579000.96</v>
      </c>
      <c r="P772">
        <v>2012</v>
      </c>
      <c r="Q772">
        <v>11</v>
      </c>
    </row>
    <row r="773" spans="1:17" x14ac:dyDescent="0.3">
      <c r="A773" t="s">
        <v>40</v>
      </c>
      <c r="B773" t="s">
        <v>196</v>
      </c>
      <c r="C773" t="s">
        <v>33</v>
      </c>
      <c r="D773" t="s">
        <v>854</v>
      </c>
      <c r="E773" t="s">
        <v>21</v>
      </c>
      <c r="F773" t="s">
        <v>39</v>
      </c>
      <c r="G773" s="1">
        <v>41089</v>
      </c>
      <c r="H773">
        <v>594540441</v>
      </c>
      <c r="I773" s="1">
        <v>41120</v>
      </c>
      <c r="J773" s="4">
        <v>6583</v>
      </c>
      <c r="K773" s="2">
        <v>205.7</v>
      </c>
      <c r="L773" s="2">
        <v>117.11</v>
      </c>
      <c r="M773" s="2">
        <v>1354123.1</v>
      </c>
      <c r="N773" s="2">
        <v>770935.13</v>
      </c>
      <c r="O773" s="2">
        <v>583187.97</v>
      </c>
      <c r="P773">
        <v>2012</v>
      </c>
      <c r="Q773">
        <v>6</v>
      </c>
    </row>
    <row r="774" spans="1:17" x14ac:dyDescent="0.3">
      <c r="A774" t="s">
        <v>35</v>
      </c>
      <c r="B774" t="s">
        <v>61</v>
      </c>
      <c r="C774" t="s">
        <v>25</v>
      </c>
      <c r="D774" t="s">
        <v>919</v>
      </c>
      <c r="E774" t="s">
        <v>21</v>
      </c>
      <c r="F774" t="s">
        <v>22</v>
      </c>
      <c r="G774" s="1">
        <v>41672</v>
      </c>
      <c r="H774">
        <v>241281497</v>
      </c>
      <c r="I774" s="1">
        <v>41701</v>
      </c>
      <c r="J774" s="4">
        <v>9412</v>
      </c>
      <c r="K774" s="2">
        <v>154.06</v>
      </c>
      <c r="L774" s="2">
        <v>90.93</v>
      </c>
      <c r="M774" s="2">
        <v>1450012.72</v>
      </c>
      <c r="N774" s="2">
        <v>855833.16</v>
      </c>
      <c r="O774" s="2">
        <v>594179.56000000006</v>
      </c>
      <c r="P774">
        <v>2014</v>
      </c>
      <c r="Q774">
        <v>2</v>
      </c>
    </row>
    <row r="775" spans="1:17" x14ac:dyDescent="0.3">
      <c r="A775" t="s">
        <v>51</v>
      </c>
      <c r="B775" t="s">
        <v>210</v>
      </c>
      <c r="C775" t="s">
        <v>33</v>
      </c>
      <c r="D775" t="s">
        <v>1114</v>
      </c>
      <c r="E775" t="s">
        <v>27</v>
      </c>
      <c r="F775" t="s">
        <v>30</v>
      </c>
      <c r="G775" s="1">
        <v>41360</v>
      </c>
      <c r="H775">
        <v>935644042</v>
      </c>
      <c r="I775" s="1">
        <v>41409</v>
      </c>
      <c r="J775" s="4">
        <v>6719</v>
      </c>
      <c r="K775" s="2">
        <v>205.7</v>
      </c>
      <c r="L775" s="2">
        <v>117.11</v>
      </c>
      <c r="M775" s="2">
        <v>1382098.3</v>
      </c>
      <c r="N775" s="2">
        <v>786862.09</v>
      </c>
      <c r="O775" s="2">
        <v>595236.21</v>
      </c>
      <c r="P775">
        <v>2013</v>
      </c>
      <c r="Q775">
        <v>3</v>
      </c>
    </row>
    <row r="776" spans="1:17" x14ac:dyDescent="0.3">
      <c r="A776" t="s">
        <v>40</v>
      </c>
      <c r="B776" t="s">
        <v>143</v>
      </c>
      <c r="C776" t="s">
        <v>33</v>
      </c>
      <c r="D776" t="s">
        <v>552</v>
      </c>
      <c r="E776" t="s">
        <v>21</v>
      </c>
      <c r="F776" t="s">
        <v>30</v>
      </c>
      <c r="G776" s="1">
        <v>41405</v>
      </c>
      <c r="H776">
        <v>622791612</v>
      </c>
      <c r="I776" s="1">
        <v>41425</v>
      </c>
      <c r="J776" s="4">
        <v>6733</v>
      </c>
      <c r="K776" s="2">
        <v>205.7</v>
      </c>
      <c r="L776" s="2">
        <v>117.11</v>
      </c>
      <c r="M776" s="2">
        <v>1384978.1</v>
      </c>
      <c r="N776" s="2">
        <v>788501.63</v>
      </c>
      <c r="O776" s="2">
        <v>596476.47</v>
      </c>
      <c r="P776">
        <v>2013</v>
      </c>
      <c r="Q776">
        <v>5</v>
      </c>
    </row>
    <row r="777" spans="1:17" x14ac:dyDescent="0.3">
      <c r="A777" t="s">
        <v>35</v>
      </c>
      <c r="B777" t="s">
        <v>206</v>
      </c>
      <c r="C777" t="s">
        <v>68</v>
      </c>
      <c r="D777" t="s">
        <v>1212</v>
      </c>
      <c r="E777" t="s">
        <v>27</v>
      </c>
      <c r="F777" t="s">
        <v>30</v>
      </c>
      <c r="G777" s="1">
        <v>41309</v>
      </c>
      <c r="H777">
        <v>328856265</v>
      </c>
      <c r="I777" s="1">
        <v>41317</v>
      </c>
      <c r="J777" s="4">
        <v>4732</v>
      </c>
      <c r="K777" s="2">
        <v>651.21</v>
      </c>
      <c r="L777" s="2">
        <v>524.96</v>
      </c>
      <c r="M777" s="2">
        <v>3081525.72</v>
      </c>
      <c r="N777" s="2">
        <v>2484110.7200000002</v>
      </c>
      <c r="O777" s="2">
        <v>597415</v>
      </c>
      <c r="P777">
        <v>2013</v>
      </c>
      <c r="Q777">
        <v>2</v>
      </c>
    </row>
    <row r="778" spans="1:17" x14ac:dyDescent="0.3">
      <c r="A778" t="s">
        <v>35</v>
      </c>
      <c r="B778" t="s">
        <v>176</v>
      </c>
      <c r="C778" t="s">
        <v>28</v>
      </c>
      <c r="D778" t="s">
        <v>724</v>
      </c>
      <c r="E778" t="s">
        <v>27</v>
      </c>
      <c r="F778" t="s">
        <v>30</v>
      </c>
      <c r="G778" s="1">
        <v>41222</v>
      </c>
      <c r="H778">
        <v>473527753</v>
      </c>
      <c r="I778" s="1">
        <v>41272</v>
      </c>
      <c r="J778" s="4">
        <v>6240</v>
      </c>
      <c r="K778" s="2">
        <v>255.28</v>
      </c>
      <c r="L778" s="2">
        <v>159.41999999999999</v>
      </c>
      <c r="M778" s="2">
        <v>1592947.2</v>
      </c>
      <c r="N778" s="2">
        <v>994780.8</v>
      </c>
      <c r="O778" s="2">
        <v>598166.4</v>
      </c>
      <c r="P778">
        <v>2012</v>
      </c>
      <c r="Q778">
        <v>11</v>
      </c>
    </row>
    <row r="779" spans="1:17" x14ac:dyDescent="0.3">
      <c r="A779" t="s">
        <v>17</v>
      </c>
      <c r="B779" t="s">
        <v>227</v>
      </c>
      <c r="C779" t="s">
        <v>25</v>
      </c>
      <c r="D779" t="s">
        <v>1224</v>
      </c>
      <c r="E779" t="s">
        <v>27</v>
      </c>
      <c r="F779" t="s">
        <v>30</v>
      </c>
      <c r="G779" s="1">
        <v>40675</v>
      </c>
      <c r="H779">
        <v>524363124</v>
      </c>
      <c r="I779" s="1">
        <v>40722</v>
      </c>
      <c r="J779" s="4">
        <v>9556</v>
      </c>
      <c r="K779" s="2">
        <v>154.06</v>
      </c>
      <c r="L779" s="2">
        <v>90.93</v>
      </c>
      <c r="M779" s="2">
        <v>1472197.36</v>
      </c>
      <c r="N779" s="2">
        <v>868927.08</v>
      </c>
      <c r="O779" s="2">
        <v>603270.28</v>
      </c>
      <c r="P779">
        <v>2011</v>
      </c>
      <c r="Q779">
        <v>5</v>
      </c>
    </row>
    <row r="780" spans="1:17" x14ac:dyDescent="0.3">
      <c r="A780" t="s">
        <v>48</v>
      </c>
      <c r="B780" t="s">
        <v>193</v>
      </c>
      <c r="C780" t="s">
        <v>59</v>
      </c>
      <c r="D780" t="s">
        <v>565</v>
      </c>
      <c r="E780" t="s">
        <v>21</v>
      </c>
      <c r="F780" t="s">
        <v>65</v>
      </c>
      <c r="G780" s="1">
        <v>41307</v>
      </c>
      <c r="H780">
        <v>576654183</v>
      </c>
      <c r="I780" s="1">
        <v>41308</v>
      </c>
      <c r="J780" s="4">
        <v>3642</v>
      </c>
      <c r="K780" s="2">
        <v>668.27</v>
      </c>
      <c r="L780" s="2">
        <v>502.54</v>
      </c>
      <c r="M780" s="2">
        <v>2433839.34</v>
      </c>
      <c r="N780" s="2">
        <v>1830250.68</v>
      </c>
      <c r="O780" s="2">
        <v>603588.66</v>
      </c>
      <c r="P780">
        <v>2013</v>
      </c>
      <c r="Q780">
        <v>2</v>
      </c>
    </row>
    <row r="781" spans="1:17" x14ac:dyDescent="0.3">
      <c r="A781" t="s">
        <v>35</v>
      </c>
      <c r="B781" t="s">
        <v>393</v>
      </c>
      <c r="C781" t="s">
        <v>46</v>
      </c>
      <c r="D781" t="s">
        <v>947</v>
      </c>
      <c r="E781" t="s">
        <v>27</v>
      </c>
      <c r="F781" t="s">
        <v>39</v>
      </c>
      <c r="G781" s="1">
        <v>40337</v>
      </c>
      <c r="H781">
        <v>706399714</v>
      </c>
      <c r="I781" s="1">
        <v>40378</v>
      </c>
      <c r="J781" s="4">
        <v>8228</v>
      </c>
      <c r="K781" s="2">
        <v>109.28</v>
      </c>
      <c r="L781" s="2">
        <v>35.840000000000003</v>
      </c>
      <c r="M781" s="2">
        <v>899155.84</v>
      </c>
      <c r="N781" s="2">
        <v>294891.52000000002</v>
      </c>
      <c r="O781" s="2">
        <v>604264.31999999995</v>
      </c>
      <c r="P781">
        <v>2010</v>
      </c>
      <c r="Q781">
        <v>6</v>
      </c>
    </row>
    <row r="782" spans="1:17" x14ac:dyDescent="0.3">
      <c r="A782" t="s">
        <v>17</v>
      </c>
      <c r="B782" t="s">
        <v>281</v>
      </c>
      <c r="C782" t="s">
        <v>28</v>
      </c>
      <c r="D782" t="s">
        <v>1134</v>
      </c>
      <c r="E782" t="s">
        <v>27</v>
      </c>
      <c r="F782" t="s">
        <v>22</v>
      </c>
      <c r="G782" s="1">
        <v>42255</v>
      </c>
      <c r="H782">
        <v>218629920</v>
      </c>
      <c r="I782" s="1">
        <v>42297</v>
      </c>
      <c r="J782" s="4">
        <v>6307</v>
      </c>
      <c r="K782" s="2">
        <v>255.28</v>
      </c>
      <c r="L782" s="2">
        <v>159.41999999999999</v>
      </c>
      <c r="M782" s="2">
        <v>1610050.96</v>
      </c>
      <c r="N782" s="2">
        <v>1005461.94</v>
      </c>
      <c r="O782" s="2">
        <v>604589.02</v>
      </c>
      <c r="P782">
        <v>2015</v>
      </c>
      <c r="Q782">
        <v>9</v>
      </c>
    </row>
    <row r="783" spans="1:17" x14ac:dyDescent="0.3">
      <c r="A783" t="s">
        <v>48</v>
      </c>
      <c r="B783" t="s">
        <v>193</v>
      </c>
      <c r="C783" t="s">
        <v>33</v>
      </c>
      <c r="D783" t="s">
        <v>799</v>
      </c>
      <c r="E783" t="s">
        <v>21</v>
      </c>
      <c r="F783" t="s">
        <v>65</v>
      </c>
      <c r="G783" s="1">
        <v>42093</v>
      </c>
      <c r="H783">
        <v>925405299</v>
      </c>
      <c r="I783" s="1">
        <v>42125</v>
      </c>
      <c r="J783" s="4">
        <v>6847</v>
      </c>
      <c r="K783" s="2">
        <v>205.7</v>
      </c>
      <c r="L783" s="2">
        <v>117.11</v>
      </c>
      <c r="M783" s="2">
        <v>1408427.9</v>
      </c>
      <c r="N783" s="2">
        <v>801852.17</v>
      </c>
      <c r="O783" s="2">
        <v>606575.73</v>
      </c>
      <c r="P783">
        <v>2015</v>
      </c>
      <c r="Q783">
        <v>3</v>
      </c>
    </row>
    <row r="784" spans="1:17" x14ac:dyDescent="0.3">
      <c r="A784" t="s">
        <v>40</v>
      </c>
      <c r="B784" t="s">
        <v>168</v>
      </c>
      <c r="C784" t="s">
        <v>28</v>
      </c>
      <c r="D784" t="s">
        <v>169</v>
      </c>
      <c r="E784" t="s">
        <v>21</v>
      </c>
      <c r="F784" t="s">
        <v>65</v>
      </c>
      <c r="G784" s="1">
        <v>41488</v>
      </c>
      <c r="H784">
        <v>817740142</v>
      </c>
      <c r="I784" s="1">
        <v>41505</v>
      </c>
      <c r="J784" s="4">
        <v>6335</v>
      </c>
      <c r="K784" s="2">
        <v>255.28</v>
      </c>
      <c r="L784" s="2">
        <v>159.41999999999999</v>
      </c>
      <c r="M784" s="2">
        <v>1617198.8</v>
      </c>
      <c r="N784" s="2">
        <v>1009925.7</v>
      </c>
      <c r="O784" s="2">
        <v>607273.1</v>
      </c>
      <c r="P784">
        <v>2013</v>
      </c>
      <c r="Q784">
        <v>8</v>
      </c>
    </row>
    <row r="785" spans="1:17" x14ac:dyDescent="0.3">
      <c r="A785" t="s">
        <v>17</v>
      </c>
      <c r="B785" t="s">
        <v>232</v>
      </c>
      <c r="C785" t="s">
        <v>28</v>
      </c>
      <c r="D785" t="s">
        <v>425</v>
      </c>
      <c r="E785" t="s">
        <v>27</v>
      </c>
      <c r="F785" t="s">
        <v>65</v>
      </c>
      <c r="G785" s="1">
        <v>41663</v>
      </c>
      <c r="H785">
        <v>236911857</v>
      </c>
      <c r="I785" s="1">
        <v>41695</v>
      </c>
      <c r="J785" s="4">
        <v>6338</v>
      </c>
      <c r="K785" s="2">
        <v>255.28</v>
      </c>
      <c r="L785" s="2">
        <v>159.41999999999999</v>
      </c>
      <c r="M785" s="2">
        <v>1617964.64</v>
      </c>
      <c r="N785" s="2">
        <v>1010403.96</v>
      </c>
      <c r="O785" s="2">
        <v>607560.68000000005</v>
      </c>
      <c r="P785">
        <v>2014</v>
      </c>
      <c r="Q785">
        <v>1</v>
      </c>
    </row>
    <row r="786" spans="1:17" x14ac:dyDescent="0.3">
      <c r="A786" t="s">
        <v>51</v>
      </c>
      <c r="B786" t="s">
        <v>129</v>
      </c>
      <c r="C786" t="s">
        <v>25</v>
      </c>
      <c r="D786" t="s">
        <v>130</v>
      </c>
      <c r="E786" t="s">
        <v>27</v>
      </c>
      <c r="F786" t="s">
        <v>65</v>
      </c>
      <c r="G786" s="1">
        <v>41046</v>
      </c>
      <c r="H786">
        <v>366653096</v>
      </c>
      <c r="I786" s="1">
        <v>41060</v>
      </c>
      <c r="J786" s="4">
        <v>9654</v>
      </c>
      <c r="K786" s="2">
        <v>154.06</v>
      </c>
      <c r="L786" s="2">
        <v>90.93</v>
      </c>
      <c r="M786" s="2">
        <v>1487295.24</v>
      </c>
      <c r="N786" s="2">
        <v>877838.22</v>
      </c>
      <c r="O786" s="2">
        <v>609457.02</v>
      </c>
      <c r="P786">
        <v>2012</v>
      </c>
      <c r="Q786">
        <v>5</v>
      </c>
    </row>
    <row r="787" spans="1:17" x14ac:dyDescent="0.3">
      <c r="A787" t="s">
        <v>31</v>
      </c>
      <c r="B787" t="s">
        <v>32</v>
      </c>
      <c r="C787" t="s">
        <v>19</v>
      </c>
      <c r="D787" t="s">
        <v>751</v>
      </c>
      <c r="E787" t="s">
        <v>21</v>
      </c>
      <c r="F787" t="s">
        <v>39</v>
      </c>
      <c r="G787" s="1">
        <v>42694</v>
      </c>
      <c r="H787">
        <v>107172334</v>
      </c>
      <c r="I787" s="1">
        <v>42727</v>
      </c>
      <c r="J787" s="4">
        <v>3530</v>
      </c>
      <c r="K787" s="2">
        <v>437.2</v>
      </c>
      <c r="L787" s="2">
        <v>263.33</v>
      </c>
      <c r="M787" s="2">
        <v>1543316</v>
      </c>
      <c r="N787" s="2">
        <v>929554.9</v>
      </c>
      <c r="O787" s="2">
        <v>613761.1</v>
      </c>
      <c r="P787">
        <v>2016</v>
      </c>
      <c r="Q787">
        <v>11</v>
      </c>
    </row>
    <row r="788" spans="1:17" x14ac:dyDescent="0.3">
      <c r="A788" t="s">
        <v>31</v>
      </c>
      <c r="B788" t="s">
        <v>139</v>
      </c>
      <c r="C788" t="s">
        <v>19</v>
      </c>
      <c r="D788" t="s">
        <v>731</v>
      </c>
      <c r="E788" t="s">
        <v>21</v>
      </c>
      <c r="F788" t="s">
        <v>22</v>
      </c>
      <c r="G788" s="1">
        <v>42003</v>
      </c>
      <c r="H788">
        <v>873522365</v>
      </c>
      <c r="I788" s="1">
        <v>42017</v>
      </c>
      <c r="J788" s="4">
        <v>3534</v>
      </c>
      <c r="K788" s="2">
        <v>437.2</v>
      </c>
      <c r="L788" s="2">
        <v>263.33</v>
      </c>
      <c r="M788" s="2">
        <v>1545064.8</v>
      </c>
      <c r="N788" s="2">
        <v>930608.22</v>
      </c>
      <c r="O788" s="2">
        <v>614456.57999999996</v>
      </c>
      <c r="P788">
        <v>2014</v>
      </c>
      <c r="Q788">
        <v>12</v>
      </c>
    </row>
    <row r="789" spans="1:17" x14ac:dyDescent="0.3">
      <c r="A789" t="s">
        <v>35</v>
      </c>
      <c r="B789" t="s">
        <v>223</v>
      </c>
      <c r="C789" t="s">
        <v>33</v>
      </c>
      <c r="D789" t="s">
        <v>291</v>
      </c>
      <c r="E789" t="s">
        <v>21</v>
      </c>
      <c r="F789" t="s">
        <v>22</v>
      </c>
      <c r="G789" s="1">
        <v>41850</v>
      </c>
      <c r="H789">
        <v>133812463</v>
      </c>
      <c r="I789" s="1">
        <v>41860</v>
      </c>
      <c r="J789" s="4">
        <v>6936</v>
      </c>
      <c r="K789" s="2">
        <v>205.7</v>
      </c>
      <c r="L789" s="2">
        <v>117.11</v>
      </c>
      <c r="M789" s="2">
        <v>1426735.2</v>
      </c>
      <c r="N789" s="2">
        <v>812274.96</v>
      </c>
      <c r="O789" s="2">
        <v>614460.24</v>
      </c>
      <c r="P789">
        <v>2014</v>
      </c>
      <c r="Q789">
        <v>7</v>
      </c>
    </row>
    <row r="790" spans="1:17" x14ac:dyDescent="0.3">
      <c r="A790" t="s">
        <v>48</v>
      </c>
      <c r="B790" t="s">
        <v>150</v>
      </c>
      <c r="C790" t="s">
        <v>28</v>
      </c>
      <c r="D790" t="s">
        <v>702</v>
      </c>
      <c r="E790" t="s">
        <v>27</v>
      </c>
      <c r="F790" t="s">
        <v>22</v>
      </c>
      <c r="G790" s="1">
        <v>40298</v>
      </c>
      <c r="H790">
        <v>375630986</v>
      </c>
      <c r="I790" s="1">
        <v>40331</v>
      </c>
      <c r="J790" s="4">
        <v>6411</v>
      </c>
      <c r="K790" s="2">
        <v>255.28</v>
      </c>
      <c r="L790" s="2">
        <v>159.41999999999999</v>
      </c>
      <c r="M790" s="2">
        <v>1636600.08</v>
      </c>
      <c r="N790" s="2">
        <v>1022041.62</v>
      </c>
      <c r="O790" s="2">
        <v>614558.46</v>
      </c>
      <c r="P790">
        <v>2010</v>
      </c>
      <c r="Q790">
        <v>4</v>
      </c>
    </row>
    <row r="791" spans="1:17" x14ac:dyDescent="0.3">
      <c r="A791" t="s">
        <v>40</v>
      </c>
      <c r="B791" t="s">
        <v>178</v>
      </c>
      <c r="C791" t="s">
        <v>46</v>
      </c>
      <c r="D791" t="s">
        <v>254</v>
      </c>
      <c r="E791" t="s">
        <v>21</v>
      </c>
      <c r="F791" t="s">
        <v>30</v>
      </c>
      <c r="G791" s="1">
        <v>42266</v>
      </c>
      <c r="H791">
        <v>284870612</v>
      </c>
      <c r="I791" s="1">
        <v>42284</v>
      </c>
      <c r="J791" s="4">
        <v>8399</v>
      </c>
      <c r="K791" s="2">
        <v>109.28</v>
      </c>
      <c r="L791" s="2">
        <v>35.840000000000003</v>
      </c>
      <c r="M791" s="2">
        <v>917842.72</v>
      </c>
      <c r="N791" s="2">
        <v>301020.15999999997</v>
      </c>
      <c r="O791" s="2">
        <v>616822.56000000006</v>
      </c>
      <c r="P791">
        <v>2015</v>
      </c>
      <c r="Q791">
        <v>9</v>
      </c>
    </row>
    <row r="792" spans="1:17" x14ac:dyDescent="0.3">
      <c r="A792" t="s">
        <v>35</v>
      </c>
      <c r="B792" t="s">
        <v>382</v>
      </c>
      <c r="C792" t="s">
        <v>68</v>
      </c>
      <c r="D792" t="s">
        <v>383</v>
      </c>
      <c r="E792" t="s">
        <v>27</v>
      </c>
      <c r="F792" t="s">
        <v>22</v>
      </c>
      <c r="G792" s="1">
        <v>41074</v>
      </c>
      <c r="H792">
        <v>132082116</v>
      </c>
      <c r="I792" s="1">
        <v>41112</v>
      </c>
      <c r="J792" s="4">
        <v>4888</v>
      </c>
      <c r="K792" s="2">
        <v>651.21</v>
      </c>
      <c r="L792" s="2">
        <v>524.96</v>
      </c>
      <c r="M792" s="2">
        <v>3183114.48</v>
      </c>
      <c r="N792" s="2">
        <v>2566004.48</v>
      </c>
      <c r="O792" s="2">
        <v>617110</v>
      </c>
      <c r="P792">
        <v>2012</v>
      </c>
      <c r="Q792">
        <v>6</v>
      </c>
    </row>
    <row r="793" spans="1:17" x14ac:dyDescent="0.3">
      <c r="A793" t="s">
        <v>31</v>
      </c>
      <c r="B793" t="s">
        <v>241</v>
      </c>
      <c r="C793" t="s">
        <v>68</v>
      </c>
      <c r="D793" t="s">
        <v>305</v>
      </c>
      <c r="E793" t="s">
        <v>27</v>
      </c>
      <c r="F793" t="s">
        <v>39</v>
      </c>
      <c r="G793" s="1">
        <v>42598</v>
      </c>
      <c r="H793">
        <v>606970441</v>
      </c>
      <c r="I793" s="1">
        <v>42629</v>
      </c>
      <c r="J793" s="4">
        <v>4897</v>
      </c>
      <c r="K793" s="2">
        <v>651.21</v>
      </c>
      <c r="L793" s="2">
        <v>524.96</v>
      </c>
      <c r="M793" s="2">
        <v>3188975.37</v>
      </c>
      <c r="N793" s="2">
        <v>2570729.12</v>
      </c>
      <c r="O793" s="2">
        <v>618246.25</v>
      </c>
      <c r="P793">
        <v>2016</v>
      </c>
      <c r="Q793">
        <v>8</v>
      </c>
    </row>
    <row r="794" spans="1:17" x14ac:dyDescent="0.3">
      <c r="A794" t="s">
        <v>35</v>
      </c>
      <c r="B794" t="s">
        <v>393</v>
      </c>
      <c r="C794" t="s">
        <v>25</v>
      </c>
      <c r="D794" t="s">
        <v>861</v>
      </c>
      <c r="E794" t="s">
        <v>21</v>
      </c>
      <c r="F794" t="s">
        <v>22</v>
      </c>
      <c r="G794" s="1">
        <v>41828</v>
      </c>
      <c r="H794">
        <v>641489398</v>
      </c>
      <c r="I794" s="1">
        <v>41848</v>
      </c>
      <c r="J794" s="4">
        <v>9823</v>
      </c>
      <c r="K794" s="2">
        <v>154.06</v>
      </c>
      <c r="L794" s="2">
        <v>90.93</v>
      </c>
      <c r="M794" s="2">
        <v>1513331.38</v>
      </c>
      <c r="N794" s="2">
        <v>893205.39</v>
      </c>
      <c r="O794" s="2">
        <v>620125.99</v>
      </c>
      <c r="P794">
        <v>2014</v>
      </c>
      <c r="Q794">
        <v>7</v>
      </c>
    </row>
    <row r="795" spans="1:17" x14ac:dyDescent="0.3">
      <c r="A795" t="s">
        <v>17</v>
      </c>
      <c r="B795" t="s">
        <v>174</v>
      </c>
      <c r="C795" t="s">
        <v>33</v>
      </c>
      <c r="D795" t="s">
        <v>776</v>
      </c>
      <c r="E795" t="s">
        <v>21</v>
      </c>
      <c r="F795" t="s">
        <v>30</v>
      </c>
      <c r="G795" s="1">
        <v>41856</v>
      </c>
      <c r="H795">
        <v>180412948</v>
      </c>
      <c r="I795" s="1">
        <v>41875</v>
      </c>
      <c r="J795" s="4">
        <v>7055</v>
      </c>
      <c r="K795" s="2">
        <v>205.7</v>
      </c>
      <c r="L795" s="2">
        <v>117.11</v>
      </c>
      <c r="M795" s="2">
        <v>1451213.5</v>
      </c>
      <c r="N795" s="2">
        <v>826211.05</v>
      </c>
      <c r="O795" s="2">
        <v>625002.44999999995</v>
      </c>
      <c r="P795">
        <v>2014</v>
      </c>
      <c r="Q795">
        <v>8</v>
      </c>
    </row>
    <row r="796" spans="1:17" x14ac:dyDescent="0.3">
      <c r="A796" t="s">
        <v>40</v>
      </c>
      <c r="B796" t="s">
        <v>377</v>
      </c>
      <c r="C796" t="s">
        <v>19</v>
      </c>
      <c r="D796" t="s">
        <v>607</v>
      </c>
      <c r="E796" t="s">
        <v>27</v>
      </c>
      <c r="F796" t="s">
        <v>65</v>
      </c>
      <c r="G796" s="1">
        <v>41747</v>
      </c>
      <c r="H796">
        <v>506365287</v>
      </c>
      <c r="I796" s="1">
        <v>41775</v>
      </c>
      <c r="J796" s="4">
        <v>3596</v>
      </c>
      <c r="K796" s="2">
        <v>437.2</v>
      </c>
      <c r="L796" s="2">
        <v>263.33</v>
      </c>
      <c r="M796" s="2">
        <v>1572171.2</v>
      </c>
      <c r="N796" s="2">
        <v>946934.68</v>
      </c>
      <c r="O796" s="2">
        <v>625236.52</v>
      </c>
      <c r="P796">
        <v>2014</v>
      </c>
      <c r="Q796">
        <v>4</v>
      </c>
    </row>
    <row r="797" spans="1:17" x14ac:dyDescent="0.3">
      <c r="A797" t="s">
        <v>17</v>
      </c>
      <c r="B797" t="s">
        <v>450</v>
      </c>
      <c r="C797" t="s">
        <v>33</v>
      </c>
      <c r="D797" t="s">
        <v>516</v>
      </c>
      <c r="E797" t="s">
        <v>21</v>
      </c>
      <c r="F797" t="s">
        <v>39</v>
      </c>
      <c r="G797" s="1">
        <v>41237</v>
      </c>
      <c r="H797">
        <v>266820847</v>
      </c>
      <c r="I797" s="1">
        <v>41253</v>
      </c>
      <c r="J797" s="4">
        <v>7073</v>
      </c>
      <c r="K797" s="2">
        <v>205.7</v>
      </c>
      <c r="L797" s="2">
        <v>117.11</v>
      </c>
      <c r="M797" s="2">
        <v>1454916.1</v>
      </c>
      <c r="N797" s="2">
        <v>828319.03</v>
      </c>
      <c r="O797" s="2">
        <v>626597.06999999995</v>
      </c>
      <c r="P797">
        <v>2012</v>
      </c>
      <c r="Q797">
        <v>11</v>
      </c>
    </row>
    <row r="798" spans="1:17" x14ac:dyDescent="0.3">
      <c r="A798" t="s">
        <v>17</v>
      </c>
      <c r="B798" t="s">
        <v>208</v>
      </c>
      <c r="C798" t="s">
        <v>33</v>
      </c>
      <c r="D798" t="s">
        <v>209</v>
      </c>
      <c r="E798" t="s">
        <v>27</v>
      </c>
      <c r="F798" t="s">
        <v>22</v>
      </c>
      <c r="G798" s="1">
        <v>42656</v>
      </c>
      <c r="H798">
        <v>410067975</v>
      </c>
      <c r="I798" s="1">
        <v>42694</v>
      </c>
      <c r="J798" s="4">
        <v>7081</v>
      </c>
      <c r="K798" s="2">
        <v>205.7</v>
      </c>
      <c r="L798" s="2">
        <v>117.11</v>
      </c>
      <c r="M798" s="2">
        <v>1456561.7</v>
      </c>
      <c r="N798" s="2">
        <v>829255.91</v>
      </c>
      <c r="O798" s="2">
        <v>627305.79</v>
      </c>
      <c r="P798">
        <v>2016</v>
      </c>
      <c r="Q798">
        <v>10</v>
      </c>
    </row>
    <row r="799" spans="1:17" x14ac:dyDescent="0.3">
      <c r="A799" t="s">
        <v>35</v>
      </c>
      <c r="B799" t="s">
        <v>61</v>
      </c>
      <c r="C799" t="s">
        <v>33</v>
      </c>
      <c r="D799" t="s">
        <v>825</v>
      </c>
      <c r="E799" t="s">
        <v>27</v>
      </c>
      <c r="F799" t="s">
        <v>22</v>
      </c>
      <c r="G799" s="1">
        <v>41503</v>
      </c>
      <c r="H799">
        <v>860287702</v>
      </c>
      <c r="I799" s="1">
        <v>41528</v>
      </c>
      <c r="J799" s="4">
        <v>7103</v>
      </c>
      <c r="K799" s="2">
        <v>205.7</v>
      </c>
      <c r="L799" s="2">
        <v>117.11</v>
      </c>
      <c r="M799" s="2">
        <v>1461087.1</v>
      </c>
      <c r="N799" s="2">
        <v>831832.33</v>
      </c>
      <c r="O799" s="2">
        <v>629254.77</v>
      </c>
      <c r="P799">
        <v>2013</v>
      </c>
      <c r="Q799">
        <v>8</v>
      </c>
    </row>
    <row r="800" spans="1:17" x14ac:dyDescent="0.3">
      <c r="A800" t="s">
        <v>35</v>
      </c>
      <c r="B800" t="s">
        <v>189</v>
      </c>
      <c r="C800" t="s">
        <v>46</v>
      </c>
      <c r="D800" t="s">
        <v>190</v>
      </c>
      <c r="E800" t="s">
        <v>21</v>
      </c>
      <c r="F800" t="s">
        <v>22</v>
      </c>
      <c r="G800" s="1">
        <v>41277</v>
      </c>
      <c r="H800">
        <v>262770926</v>
      </c>
      <c r="I800" s="1">
        <v>41313</v>
      </c>
      <c r="J800" s="4">
        <v>8611</v>
      </c>
      <c r="K800" s="2">
        <v>109.28</v>
      </c>
      <c r="L800" s="2">
        <v>35.840000000000003</v>
      </c>
      <c r="M800" s="2">
        <v>941010.08</v>
      </c>
      <c r="N800" s="2">
        <v>308618.23999999999</v>
      </c>
      <c r="O800" s="2">
        <v>632391.84</v>
      </c>
      <c r="P800">
        <v>2013</v>
      </c>
      <c r="Q800">
        <v>1</v>
      </c>
    </row>
    <row r="801" spans="1:17" x14ac:dyDescent="0.3">
      <c r="A801" t="s">
        <v>35</v>
      </c>
      <c r="B801" t="s">
        <v>103</v>
      </c>
      <c r="C801" t="s">
        <v>33</v>
      </c>
      <c r="D801" t="s">
        <v>429</v>
      </c>
      <c r="E801" t="s">
        <v>21</v>
      </c>
      <c r="F801" t="s">
        <v>22</v>
      </c>
      <c r="G801" s="1">
        <v>41159</v>
      </c>
      <c r="H801">
        <v>517799222</v>
      </c>
      <c r="I801" s="1">
        <v>41205</v>
      </c>
      <c r="J801" s="4">
        <v>7151</v>
      </c>
      <c r="K801" s="2">
        <v>205.7</v>
      </c>
      <c r="L801" s="2">
        <v>117.11</v>
      </c>
      <c r="M801" s="2">
        <v>1470960.7</v>
      </c>
      <c r="N801" s="2">
        <v>837453.61</v>
      </c>
      <c r="O801" s="2">
        <v>633507.09</v>
      </c>
      <c r="P801">
        <v>2012</v>
      </c>
      <c r="Q801">
        <v>9</v>
      </c>
    </row>
    <row r="802" spans="1:17" x14ac:dyDescent="0.3">
      <c r="A802" t="s">
        <v>48</v>
      </c>
      <c r="B802" t="s">
        <v>489</v>
      </c>
      <c r="C802" t="s">
        <v>28</v>
      </c>
      <c r="D802" t="s">
        <v>612</v>
      </c>
      <c r="E802" t="s">
        <v>27</v>
      </c>
      <c r="F802" t="s">
        <v>30</v>
      </c>
      <c r="G802" s="1">
        <v>41285</v>
      </c>
      <c r="H802">
        <v>300476777</v>
      </c>
      <c r="I802" s="1">
        <v>41333</v>
      </c>
      <c r="J802" s="4">
        <v>6610</v>
      </c>
      <c r="K802" s="2">
        <v>255.28</v>
      </c>
      <c r="L802" s="2">
        <v>159.41999999999999</v>
      </c>
      <c r="M802" s="2">
        <v>1687400.8</v>
      </c>
      <c r="N802" s="2">
        <v>1053766.2</v>
      </c>
      <c r="O802" s="2">
        <v>633634.6</v>
      </c>
      <c r="P802">
        <v>2013</v>
      </c>
      <c r="Q802">
        <v>1</v>
      </c>
    </row>
    <row r="803" spans="1:17" x14ac:dyDescent="0.3">
      <c r="A803" t="s">
        <v>35</v>
      </c>
      <c r="B803" t="s">
        <v>155</v>
      </c>
      <c r="C803" t="s">
        <v>59</v>
      </c>
      <c r="D803" t="s">
        <v>860</v>
      </c>
      <c r="E803" t="s">
        <v>21</v>
      </c>
      <c r="F803" t="s">
        <v>30</v>
      </c>
      <c r="G803" s="1">
        <v>42099</v>
      </c>
      <c r="H803">
        <v>128090989</v>
      </c>
      <c r="I803" s="1">
        <v>42121</v>
      </c>
      <c r="J803" s="4">
        <v>3825</v>
      </c>
      <c r="K803" s="2">
        <v>668.27</v>
      </c>
      <c r="L803" s="2">
        <v>502.54</v>
      </c>
      <c r="M803" s="2">
        <v>2556132.75</v>
      </c>
      <c r="N803" s="2">
        <v>1922215.5</v>
      </c>
      <c r="O803" s="2">
        <v>633917.25</v>
      </c>
      <c r="P803">
        <v>2015</v>
      </c>
      <c r="Q803">
        <v>4</v>
      </c>
    </row>
    <row r="804" spans="1:17" x14ac:dyDescent="0.3">
      <c r="A804" t="s">
        <v>40</v>
      </c>
      <c r="B804" t="s">
        <v>255</v>
      </c>
      <c r="C804" t="s">
        <v>46</v>
      </c>
      <c r="D804" t="s">
        <v>961</v>
      </c>
      <c r="E804" t="s">
        <v>21</v>
      </c>
      <c r="F804" t="s">
        <v>30</v>
      </c>
      <c r="G804" s="1">
        <v>42018</v>
      </c>
      <c r="H804">
        <v>980459678</v>
      </c>
      <c r="I804" s="1">
        <v>42044</v>
      </c>
      <c r="J804" s="4">
        <v>8661</v>
      </c>
      <c r="K804" s="2">
        <v>109.28</v>
      </c>
      <c r="L804" s="2">
        <v>35.840000000000003</v>
      </c>
      <c r="M804" s="2">
        <v>946474.08</v>
      </c>
      <c r="N804" s="2">
        <v>310410.23999999999</v>
      </c>
      <c r="O804" s="2">
        <v>636063.84</v>
      </c>
      <c r="P804">
        <v>2015</v>
      </c>
      <c r="Q804">
        <v>1</v>
      </c>
    </row>
    <row r="805" spans="1:17" x14ac:dyDescent="0.3">
      <c r="A805" t="s">
        <v>40</v>
      </c>
      <c r="B805" t="s">
        <v>221</v>
      </c>
      <c r="C805" t="s">
        <v>19</v>
      </c>
      <c r="D805" t="s">
        <v>628</v>
      </c>
      <c r="E805" t="s">
        <v>21</v>
      </c>
      <c r="F805" t="s">
        <v>65</v>
      </c>
      <c r="G805" s="1">
        <v>42115</v>
      </c>
      <c r="H805">
        <v>650727784</v>
      </c>
      <c r="I805" s="1">
        <v>42161</v>
      </c>
      <c r="J805" s="4">
        <v>3667</v>
      </c>
      <c r="K805" s="2">
        <v>437.2</v>
      </c>
      <c r="L805" s="2">
        <v>263.33</v>
      </c>
      <c r="M805" s="2">
        <v>1603212.4</v>
      </c>
      <c r="N805" s="2">
        <v>965631.11</v>
      </c>
      <c r="O805" s="2">
        <v>637581.29</v>
      </c>
      <c r="P805">
        <v>2015</v>
      </c>
      <c r="Q805">
        <v>4</v>
      </c>
    </row>
    <row r="806" spans="1:17" x14ac:dyDescent="0.3">
      <c r="A806" t="s">
        <v>51</v>
      </c>
      <c r="B806" t="s">
        <v>210</v>
      </c>
      <c r="C806" t="s">
        <v>19</v>
      </c>
      <c r="D806" t="s">
        <v>963</v>
      </c>
      <c r="E806" t="s">
        <v>27</v>
      </c>
      <c r="F806" t="s">
        <v>39</v>
      </c>
      <c r="G806" s="1">
        <v>42386</v>
      </c>
      <c r="H806">
        <v>991831386</v>
      </c>
      <c r="I806" s="1">
        <v>42398</v>
      </c>
      <c r="J806" s="4">
        <v>3803</v>
      </c>
      <c r="K806" s="2">
        <v>437.2</v>
      </c>
      <c r="L806" s="2">
        <v>263.33</v>
      </c>
      <c r="M806" s="2">
        <v>1662671.6</v>
      </c>
      <c r="N806" s="2">
        <v>1001443.99</v>
      </c>
      <c r="O806" s="2">
        <v>661227.61</v>
      </c>
      <c r="P806">
        <v>2016</v>
      </c>
      <c r="Q806">
        <v>1</v>
      </c>
    </row>
    <row r="807" spans="1:17" x14ac:dyDescent="0.3">
      <c r="A807" t="s">
        <v>40</v>
      </c>
      <c r="B807" t="s">
        <v>143</v>
      </c>
      <c r="C807" t="s">
        <v>68</v>
      </c>
      <c r="D807" t="s">
        <v>144</v>
      </c>
      <c r="E807" t="s">
        <v>27</v>
      </c>
      <c r="F807" t="s">
        <v>22</v>
      </c>
      <c r="G807" s="1">
        <v>40569</v>
      </c>
      <c r="H807">
        <v>812295901</v>
      </c>
      <c r="I807" s="1">
        <v>40587</v>
      </c>
      <c r="J807" s="4">
        <v>5263</v>
      </c>
      <c r="K807" s="2">
        <v>651.21</v>
      </c>
      <c r="L807" s="2">
        <v>524.96</v>
      </c>
      <c r="M807" s="2">
        <v>3427318.23</v>
      </c>
      <c r="N807" s="2">
        <v>2762864.48</v>
      </c>
      <c r="O807" s="2">
        <v>664453.75</v>
      </c>
      <c r="P807">
        <v>2011</v>
      </c>
      <c r="Q807">
        <v>1</v>
      </c>
    </row>
    <row r="808" spans="1:17" x14ac:dyDescent="0.3">
      <c r="A808" t="s">
        <v>35</v>
      </c>
      <c r="B808" t="s">
        <v>176</v>
      </c>
      <c r="C808" t="s">
        <v>59</v>
      </c>
      <c r="D808" t="s">
        <v>984</v>
      </c>
      <c r="E808" t="s">
        <v>21</v>
      </c>
      <c r="F808" t="s">
        <v>39</v>
      </c>
      <c r="G808" s="1">
        <v>40521</v>
      </c>
      <c r="H808">
        <v>606055057</v>
      </c>
      <c r="I808" s="1">
        <v>40566</v>
      </c>
      <c r="J808" s="4">
        <v>4014</v>
      </c>
      <c r="K808" s="2">
        <v>668.27</v>
      </c>
      <c r="L808" s="2">
        <v>502.54</v>
      </c>
      <c r="M808" s="2">
        <v>2682435.7799999998</v>
      </c>
      <c r="N808" s="2">
        <v>2017195.56</v>
      </c>
      <c r="O808" s="2">
        <v>665240.22</v>
      </c>
      <c r="P808">
        <v>2010</v>
      </c>
      <c r="Q808">
        <v>12</v>
      </c>
    </row>
    <row r="809" spans="1:17" x14ac:dyDescent="0.3">
      <c r="A809" t="s">
        <v>17</v>
      </c>
      <c r="B809" t="s">
        <v>219</v>
      </c>
      <c r="C809" t="s">
        <v>46</v>
      </c>
      <c r="D809" t="s">
        <v>1201</v>
      </c>
      <c r="E809" t="s">
        <v>27</v>
      </c>
      <c r="F809" t="s">
        <v>22</v>
      </c>
      <c r="G809" s="1">
        <v>40767</v>
      </c>
      <c r="H809">
        <v>812984693</v>
      </c>
      <c r="I809" s="1">
        <v>40777</v>
      </c>
      <c r="J809" s="4">
        <v>9092</v>
      </c>
      <c r="K809" s="2">
        <v>109.28</v>
      </c>
      <c r="L809" s="2">
        <v>35.840000000000003</v>
      </c>
      <c r="M809" s="2">
        <v>993573.76</v>
      </c>
      <c r="N809" s="2">
        <v>325857.28000000003</v>
      </c>
      <c r="O809" s="2">
        <v>667716.48</v>
      </c>
      <c r="P809">
        <v>2011</v>
      </c>
      <c r="Q809">
        <v>8</v>
      </c>
    </row>
    <row r="810" spans="1:17" x14ac:dyDescent="0.3">
      <c r="A810" t="s">
        <v>35</v>
      </c>
      <c r="B810" t="s">
        <v>153</v>
      </c>
      <c r="C810" t="s">
        <v>46</v>
      </c>
      <c r="D810" t="s">
        <v>154</v>
      </c>
      <c r="E810" t="s">
        <v>21</v>
      </c>
      <c r="F810" t="s">
        <v>30</v>
      </c>
      <c r="G810" s="1">
        <v>42071</v>
      </c>
      <c r="H810">
        <v>680517470</v>
      </c>
      <c r="I810" s="1">
        <v>42088</v>
      </c>
      <c r="J810" s="4">
        <v>9097</v>
      </c>
      <c r="K810" s="2">
        <v>109.28</v>
      </c>
      <c r="L810" s="2">
        <v>35.840000000000003</v>
      </c>
      <c r="M810" s="2">
        <v>994120.16</v>
      </c>
      <c r="N810" s="2">
        <v>326036.47999999998</v>
      </c>
      <c r="O810" s="2">
        <v>668083.68000000005</v>
      </c>
      <c r="P810">
        <v>2015</v>
      </c>
      <c r="Q810">
        <v>3</v>
      </c>
    </row>
    <row r="811" spans="1:17" x14ac:dyDescent="0.3">
      <c r="A811" t="s">
        <v>35</v>
      </c>
      <c r="B811" t="s">
        <v>105</v>
      </c>
      <c r="C811" t="s">
        <v>33</v>
      </c>
      <c r="D811" t="s">
        <v>376</v>
      </c>
      <c r="E811" t="s">
        <v>27</v>
      </c>
      <c r="F811" t="s">
        <v>65</v>
      </c>
      <c r="G811" s="1">
        <v>41680</v>
      </c>
      <c r="H811">
        <v>713696610</v>
      </c>
      <c r="I811" s="1">
        <v>41726</v>
      </c>
      <c r="J811" s="4">
        <v>7542</v>
      </c>
      <c r="K811" s="2">
        <v>205.7</v>
      </c>
      <c r="L811" s="2">
        <v>117.11</v>
      </c>
      <c r="M811" s="2">
        <v>1551389.4</v>
      </c>
      <c r="N811" s="2">
        <v>883243.62</v>
      </c>
      <c r="O811" s="2">
        <v>668145.78</v>
      </c>
      <c r="P811">
        <v>2014</v>
      </c>
      <c r="Q811">
        <v>2</v>
      </c>
    </row>
    <row r="812" spans="1:17" x14ac:dyDescent="0.3">
      <c r="A812" t="s">
        <v>40</v>
      </c>
      <c r="B812" t="s">
        <v>359</v>
      </c>
      <c r="C812" t="s">
        <v>28</v>
      </c>
      <c r="D812" t="s">
        <v>360</v>
      </c>
      <c r="E812" t="s">
        <v>27</v>
      </c>
      <c r="F812" t="s">
        <v>65</v>
      </c>
      <c r="G812" s="1">
        <v>40561</v>
      </c>
      <c r="H812">
        <v>373335015</v>
      </c>
      <c r="I812" s="1">
        <v>40602</v>
      </c>
      <c r="J812" s="4">
        <v>6982</v>
      </c>
      <c r="K812" s="2">
        <v>255.28</v>
      </c>
      <c r="L812" s="2">
        <v>159.41999999999999</v>
      </c>
      <c r="M812" s="2">
        <v>1782364.96</v>
      </c>
      <c r="N812" s="2">
        <v>1113070.44</v>
      </c>
      <c r="O812" s="2">
        <v>669294.52</v>
      </c>
      <c r="P812">
        <v>2011</v>
      </c>
      <c r="Q812">
        <v>1</v>
      </c>
    </row>
    <row r="813" spans="1:17" x14ac:dyDescent="0.3">
      <c r="A813" t="s">
        <v>40</v>
      </c>
      <c r="B813" t="s">
        <v>271</v>
      </c>
      <c r="C813" t="s">
        <v>28</v>
      </c>
      <c r="D813" t="s">
        <v>895</v>
      </c>
      <c r="E813" t="s">
        <v>27</v>
      </c>
      <c r="F813" t="s">
        <v>39</v>
      </c>
      <c r="G813" s="1">
        <v>41500</v>
      </c>
      <c r="H813">
        <v>445178306</v>
      </c>
      <c r="I813" s="1">
        <v>41539</v>
      </c>
      <c r="J813" s="4">
        <v>7008</v>
      </c>
      <c r="K813" s="2">
        <v>255.28</v>
      </c>
      <c r="L813" s="2">
        <v>159.41999999999999</v>
      </c>
      <c r="M813" s="2">
        <v>1789002.24</v>
      </c>
      <c r="N813" s="2">
        <v>1117215.3600000001</v>
      </c>
      <c r="O813" s="2">
        <v>671786.88</v>
      </c>
      <c r="P813">
        <v>2013</v>
      </c>
      <c r="Q813">
        <v>8</v>
      </c>
    </row>
    <row r="814" spans="1:17" x14ac:dyDescent="0.3">
      <c r="A814" t="s">
        <v>40</v>
      </c>
      <c r="B814" t="s">
        <v>403</v>
      </c>
      <c r="C814" t="s">
        <v>59</v>
      </c>
      <c r="D814" t="s">
        <v>1190</v>
      </c>
      <c r="E814" t="s">
        <v>21</v>
      </c>
      <c r="F814" t="s">
        <v>22</v>
      </c>
      <c r="G814" s="1">
        <v>41734</v>
      </c>
      <c r="H814">
        <v>850038230</v>
      </c>
      <c r="I814" s="1">
        <v>41750</v>
      </c>
      <c r="J814" s="4">
        <v>4057</v>
      </c>
      <c r="K814" s="2">
        <v>668.27</v>
      </c>
      <c r="L814" s="2">
        <v>502.54</v>
      </c>
      <c r="M814" s="2">
        <v>2711171.39</v>
      </c>
      <c r="N814" s="2">
        <v>2038804.78</v>
      </c>
      <c r="O814" s="2">
        <v>672366.61</v>
      </c>
      <c r="P814">
        <v>2014</v>
      </c>
      <c r="Q814">
        <v>4</v>
      </c>
    </row>
    <row r="815" spans="1:17" x14ac:dyDescent="0.3">
      <c r="A815" t="s">
        <v>40</v>
      </c>
      <c r="B815" t="s">
        <v>255</v>
      </c>
      <c r="C815" t="s">
        <v>28</v>
      </c>
      <c r="D815" t="s">
        <v>1027</v>
      </c>
      <c r="E815" t="s">
        <v>27</v>
      </c>
      <c r="F815" t="s">
        <v>65</v>
      </c>
      <c r="G815" s="1">
        <v>40900</v>
      </c>
      <c r="H815">
        <v>585823476</v>
      </c>
      <c r="I815" s="1">
        <v>40914</v>
      </c>
      <c r="J815" s="4">
        <v>7040</v>
      </c>
      <c r="K815" s="2">
        <v>255.28</v>
      </c>
      <c r="L815" s="2">
        <v>159.41999999999999</v>
      </c>
      <c r="M815" s="2">
        <v>1797171.2</v>
      </c>
      <c r="N815" s="2">
        <v>1122316.8</v>
      </c>
      <c r="O815" s="2">
        <v>674854.40000000002</v>
      </c>
      <c r="P815">
        <v>2011</v>
      </c>
      <c r="Q815">
        <v>12</v>
      </c>
    </row>
    <row r="816" spans="1:17" x14ac:dyDescent="0.3">
      <c r="A816" t="s">
        <v>35</v>
      </c>
      <c r="B816" t="s">
        <v>184</v>
      </c>
      <c r="C816" t="s">
        <v>33</v>
      </c>
      <c r="D816" t="s">
        <v>185</v>
      </c>
      <c r="E816" t="s">
        <v>27</v>
      </c>
      <c r="F816" t="s">
        <v>65</v>
      </c>
      <c r="G816" s="1">
        <v>42043</v>
      </c>
      <c r="H816">
        <v>977313554</v>
      </c>
      <c r="I816" s="1">
        <v>42092</v>
      </c>
      <c r="J816" s="4">
        <v>7653</v>
      </c>
      <c r="K816" s="2">
        <v>205.7</v>
      </c>
      <c r="L816" s="2">
        <v>117.11</v>
      </c>
      <c r="M816" s="2">
        <v>1574222.1</v>
      </c>
      <c r="N816" s="2">
        <v>896242.83</v>
      </c>
      <c r="O816" s="2">
        <v>677979.27</v>
      </c>
      <c r="P816">
        <v>2015</v>
      </c>
      <c r="Q816">
        <v>2</v>
      </c>
    </row>
    <row r="817" spans="1:17" x14ac:dyDescent="0.3">
      <c r="A817" t="s">
        <v>48</v>
      </c>
      <c r="B817" t="s">
        <v>193</v>
      </c>
      <c r="C817" t="s">
        <v>46</v>
      </c>
      <c r="D817" t="s">
        <v>1145</v>
      </c>
      <c r="E817" t="s">
        <v>21</v>
      </c>
      <c r="F817" t="s">
        <v>65</v>
      </c>
      <c r="G817" s="1">
        <v>41731</v>
      </c>
      <c r="H817">
        <v>985665738</v>
      </c>
      <c r="I817" s="1">
        <v>41778</v>
      </c>
      <c r="J817" s="4">
        <v>9250</v>
      </c>
      <c r="K817" s="2">
        <v>109.28</v>
      </c>
      <c r="L817" s="2">
        <v>35.840000000000003</v>
      </c>
      <c r="M817" s="2">
        <v>1010840</v>
      </c>
      <c r="N817" s="2">
        <v>331520</v>
      </c>
      <c r="O817" s="2">
        <v>679320</v>
      </c>
      <c r="P817">
        <v>2014</v>
      </c>
      <c r="Q817">
        <v>4</v>
      </c>
    </row>
    <row r="818" spans="1:17" x14ac:dyDescent="0.3">
      <c r="A818" t="s">
        <v>40</v>
      </c>
      <c r="B818" t="s">
        <v>111</v>
      </c>
      <c r="C818" t="s">
        <v>28</v>
      </c>
      <c r="D818" t="s">
        <v>1100</v>
      </c>
      <c r="E818" t="s">
        <v>21</v>
      </c>
      <c r="F818" t="s">
        <v>39</v>
      </c>
      <c r="G818" s="1">
        <v>40477</v>
      </c>
      <c r="H818">
        <v>444604098</v>
      </c>
      <c r="I818" s="1">
        <v>40482</v>
      </c>
      <c r="J818" s="4">
        <v>7088</v>
      </c>
      <c r="K818" s="2">
        <v>255.28</v>
      </c>
      <c r="L818" s="2">
        <v>159.41999999999999</v>
      </c>
      <c r="M818" s="2">
        <v>1809424.64</v>
      </c>
      <c r="N818" s="2">
        <v>1129968.96</v>
      </c>
      <c r="O818" s="2">
        <v>679455.68</v>
      </c>
      <c r="P818">
        <v>2010</v>
      </c>
      <c r="Q818">
        <v>10</v>
      </c>
    </row>
    <row r="819" spans="1:17" x14ac:dyDescent="0.3">
      <c r="A819" t="s">
        <v>31</v>
      </c>
      <c r="B819" t="s">
        <v>139</v>
      </c>
      <c r="C819" t="s">
        <v>68</v>
      </c>
      <c r="D819" t="s">
        <v>941</v>
      </c>
      <c r="E819" t="s">
        <v>27</v>
      </c>
      <c r="F819" t="s">
        <v>30</v>
      </c>
      <c r="G819" s="1">
        <v>41827</v>
      </c>
      <c r="H819">
        <v>560608565</v>
      </c>
      <c r="I819" s="1">
        <v>41875</v>
      </c>
      <c r="J819" s="4">
        <v>5387</v>
      </c>
      <c r="K819" s="2">
        <v>651.21</v>
      </c>
      <c r="L819" s="2">
        <v>524.96</v>
      </c>
      <c r="M819" s="2">
        <v>3508068.27</v>
      </c>
      <c r="N819" s="2">
        <v>2827959.52</v>
      </c>
      <c r="O819" s="2">
        <v>680108.75</v>
      </c>
      <c r="P819">
        <v>2014</v>
      </c>
      <c r="Q819">
        <v>7</v>
      </c>
    </row>
    <row r="820" spans="1:17" x14ac:dyDescent="0.3">
      <c r="A820" t="s">
        <v>35</v>
      </c>
      <c r="B820" t="s">
        <v>162</v>
      </c>
      <c r="C820" t="s">
        <v>28</v>
      </c>
      <c r="D820" t="s">
        <v>367</v>
      </c>
      <c r="E820" t="s">
        <v>27</v>
      </c>
      <c r="F820" t="s">
        <v>39</v>
      </c>
      <c r="G820" s="1">
        <v>42802</v>
      </c>
      <c r="H820">
        <v>298856723</v>
      </c>
      <c r="I820" s="1">
        <v>42828</v>
      </c>
      <c r="J820" s="4">
        <v>7200</v>
      </c>
      <c r="K820" s="2">
        <v>255.28</v>
      </c>
      <c r="L820" s="2">
        <v>159.41999999999999</v>
      </c>
      <c r="M820" s="2">
        <v>1838016</v>
      </c>
      <c r="N820" s="2">
        <v>1147824</v>
      </c>
      <c r="O820" s="2">
        <v>690192</v>
      </c>
      <c r="P820">
        <v>2017</v>
      </c>
      <c r="Q820">
        <v>3</v>
      </c>
    </row>
    <row r="821" spans="1:17" x14ac:dyDescent="0.3">
      <c r="A821" t="s">
        <v>17</v>
      </c>
      <c r="B821" t="s">
        <v>308</v>
      </c>
      <c r="C821" t="s">
        <v>68</v>
      </c>
      <c r="D821" t="s">
        <v>309</v>
      </c>
      <c r="E821" t="s">
        <v>21</v>
      </c>
      <c r="F821" t="s">
        <v>65</v>
      </c>
      <c r="G821" s="1">
        <v>41043</v>
      </c>
      <c r="H821">
        <v>554154527</v>
      </c>
      <c r="I821" s="1">
        <v>41044</v>
      </c>
      <c r="J821" s="4">
        <v>5494</v>
      </c>
      <c r="K821" s="2">
        <v>651.21</v>
      </c>
      <c r="L821" s="2">
        <v>524.96</v>
      </c>
      <c r="M821" s="2">
        <v>3577747.74</v>
      </c>
      <c r="N821" s="2">
        <v>2884130.24</v>
      </c>
      <c r="O821" s="2">
        <v>693617.5</v>
      </c>
      <c r="P821">
        <v>2012</v>
      </c>
      <c r="Q821">
        <v>5</v>
      </c>
    </row>
    <row r="822" spans="1:17" x14ac:dyDescent="0.3">
      <c r="A822" t="s">
        <v>35</v>
      </c>
      <c r="B822" t="s">
        <v>103</v>
      </c>
      <c r="C822" t="s">
        <v>68</v>
      </c>
      <c r="D822" t="s">
        <v>120</v>
      </c>
      <c r="E822" t="s">
        <v>21</v>
      </c>
      <c r="F822" t="s">
        <v>65</v>
      </c>
      <c r="G822" s="1">
        <v>42097</v>
      </c>
      <c r="H822">
        <v>901712167</v>
      </c>
      <c r="I822" s="1">
        <v>42111</v>
      </c>
      <c r="J822" s="4">
        <v>5523</v>
      </c>
      <c r="K822" s="2">
        <v>651.21</v>
      </c>
      <c r="L822" s="2">
        <v>524.96</v>
      </c>
      <c r="M822" s="2">
        <v>3596632.83</v>
      </c>
      <c r="N822" s="2">
        <v>2899354.08</v>
      </c>
      <c r="O822" s="2">
        <v>697278.75</v>
      </c>
      <c r="P822">
        <v>2015</v>
      </c>
      <c r="Q822">
        <v>4</v>
      </c>
    </row>
    <row r="823" spans="1:17" x14ac:dyDescent="0.3">
      <c r="A823" t="s">
        <v>35</v>
      </c>
      <c r="B823" t="s">
        <v>162</v>
      </c>
      <c r="C823" t="s">
        <v>33</v>
      </c>
      <c r="D823" t="s">
        <v>681</v>
      </c>
      <c r="E823" t="s">
        <v>21</v>
      </c>
      <c r="F823" t="s">
        <v>65</v>
      </c>
      <c r="G823" s="1">
        <v>41076</v>
      </c>
      <c r="H823">
        <v>640942227</v>
      </c>
      <c r="I823" s="1">
        <v>41094</v>
      </c>
      <c r="J823" s="4">
        <v>7903</v>
      </c>
      <c r="K823" s="2">
        <v>205.7</v>
      </c>
      <c r="L823" s="2">
        <v>117.11</v>
      </c>
      <c r="M823" s="2">
        <v>1625647.1</v>
      </c>
      <c r="N823" s="2">
        <v>925520.33</v>
      </c>
      <c r="O823" s="2">
        <v>700126.77</v>
      </c>
      <c r="P823">
        <v>2012</v>
      </c>
      <c r="Q823">
        <v>6</v>
      </c>
    </row>
    <row r="824" spans="1:17" x14ac:dyDescent="0.3">
      <c r="A824" t="s">
        <v>40</v>
      </c>
      <c r="B824" t="s">
        <v>148</v>
      </c>
      <c r="C824" t="s">
        <v>19</v>
      </c>
      <c r="D824" t="s">
        <v>960</v>
      </c>
      <c r="E824" t="s">
        <v>21</v>
      </c>
      <c r="F824" t="s">
        <v>30</v>
      </c>
      <c r="G824" s="1">
        <v>40601</v>
      </c>
      <c r="H824">
        <v>736967885</v>
      </c>
      <c r="I824" s="1">
        <v>40614</v>
      </c>
      <c r="J824" s="4">
        <v>4029</v>
      </c>
      <c r="K824" s="2">
        <v>437.2</v>
      </c>
      <c r="L824" s="2">
        <v>263.33</v>
      </c>
      <c r="M824" s="2">
        <v>1761478.8</v>
      </c>
      <c r="N824" s="2">
        <v>1060956.57</v>
      </c>
      <c r="O824" s="2">
        <v>700522.23</v>
      </c>
      <c r="P824">
        <v>2011</v>
      </c>
      <c r="Q824">
        <v>2</v>
      </c>
    </row>
    <row r="825" spans="1:17" x14ac:dyDescent="0.3">
      <c r="A825" t="s">
        <v>40</v>
      </c>
      <c r="B825" t="s">
        <v>412</v>
      </c>
      <c r="C825" t="s">
        <v>19</v>
      </c>
      <c r="D825" t="s">
        <v>413</v>
      </c>
      <c r="E825" t="s">
        <v>21</v>
      </c>
      <c r="F825" t="s">
        <v>30</v>
      </c>
      <c r="G825" s="1">
        <v>40745</v>
      </c>
      <c r="H825">
        <v>277083623</v>
      </c>
      <c r="I825" s="1">
        <v>40788</v>
      </c>
      <c r="J825" s="4">
        <v>4056</v>
      </c>
      <c r="K825" s="2">
        <v>437.2</v>
      </c>
      <c r="L825" s="2">
        <v>263.33</v>
      </c>
      <c r="M825" s="2">
        <v>1773283.2</v>
      </c>
      <c r="N825" s="2">
        <v>1068066.48</v>
      </c>
      <c r="O825" s="2">
        <v>705216.72</v>
      </c>
      <c r="P825">
        <v>2011</v>
      </c>
      <c r="Q825">
        <v>7</v>
      </c>
    </row>
    <row r="826" spans="1:17" x14ac:dyDescent="0.3">
      <c r="A826" t="s">
        <v>35</v>
      </c>
      <c r="B826" t="s">
        <v>191</v>
      </c>
      <c r="C826" t="s">
        <v>28</v>
      </c>
      <c r="D826" t="s">
        <v>517</v>
      </c>
      <c r="E826" t="s">
        <v>21</v>
      </c>
      <c r="F826" t="s">
        <v>22</v>
      </c>
      <c r="G826" s="1">
        <v>41946</v>
      </c>
      <c r="H826">
        <v>723090350</v>
      </c>
      <c r="I826" s="1">
        <v>41970</v>
      </c>
      <c r="J826" s="4">
        <v>7358</v>
      </c>
      <c r="K826" s="2">
        <v>255.28</v>
      </c>
      <c r="L826" s="2">
        <v>159.41999999999999</v>
      </c>
      <c r="M826" s="2">
        <v>1878350.24</v>
      </c>
      <c r="N826" s="2">
        <v>1173012.3600000001</v>
      </c>
      <c r="O826" s="2">
        <v>705337.88</v>
      </c>
      <c r="P826">
        <v>2014</v>
      </c>
      <c r="Q826">
        <v>11</v>
      </c>
    </row>
    <row r="827" spans="1:17" x14ac:dyDescent="0.3">
      <c r="A827" t="s">
        <v>48</v>
      </c>
      <c r="B827" t="s">
        <v>202</v>
      </c>
      <c r="C827" t="s">
        <v>46</v>
      </c>
      <c r="D827" t="s">
        <v>203</v>
      </c>
      <c r="E827" t="s">
        <v>21</v>
      </c>
      <c r="F827" t="s">
        <v>65</v>
      </c>
      <c r="G827" s="1">
        <v>40397</v>
      </c>
      <c r="H827">
        <v>238714301</v>
      </c>
      <c r="I827" s="1">
        <v>40434</v>
      </c>
      <c r="J827" s="4">
        <v>9721</v>
      </c>
      <c r="K827" s="2">
        <v>109.28</v>
      </c>
      <c r="L827" s="2">
        <v>35.840000000000003</v>
      </c>
      <c r="M827" s="2">
        <v>1062310.8799999999</v>
      </c>
      <c r="N827" s="2">
        <v>348400.64000000001</v>
      </c>
      <c r="O827" s="2">
        <v>713910.24</v>
      </c>
      <c r="P827">
        <v>2010</v>
      </c>
      <c r="Q827">
        <v>8</v>
      </c>
    </row>
    <row r="828" spans="1:17" x14ac:dyDescent="0.3">
      <c r="A828" t="s">
        <v>40</v>
      </c>
      <c r="B828" t="s">
        <v>196</v>
      </c>
      <c r="C828" t="s">
        <v>68</v>
      </c>
      <c r="D828" t="s">
        <v>474</v>
      </c>
      <c r="E828" t="s">
        <v>27</v>
      </c>
      <c r="F828" t="s">
        <v>65</v>
      </c>
      <c r="G828" s="1">
        <v>40233</v>
      </c>
      <c r="H828">
        <v>731972110</v>
      </c>
      <c r="I828" s="1">
        <v>40283</v>
      </c>
      <c r="J828" s="4">
        <v>5668</v>
      </c>
      <c r="K828" s="2">
        <v>651.21</v>
      </c>
      <c r="L828" s="2">
        <v>524.96</v>
      </c>
      <c r="M828" s="2">
        <v>3691058.28</v>
      </c>
      <c r="N828" s="2">
        <v>2975473.28</v>
      </c>
      <c r="O828" s="2">
        <v>715585</v>
      </c>
      <c r="P828">
        <v>2010</v>
      </c>
      <c r="Q828">
        <v>2</v>
      </c>
    </row>
    <row r="829" spans="1:17" x14ac:dyDescent="0.3">
      <c r="A829" t="s">
        <v>31</v>
      </c>
      <c r="B829" t="s">
        <v>139</v>
      </c>
      <c r="C829" t="s">
        <v>59</v>
      </c>
      <c r="D829" t="s">
        <v>512</v>
      </c>
      <c r="E829" t="s">
        <v>27</v>
      </c>
      <c r="F829" t="s">
        <v>39</v>
      </c>
      <c r="G829" s="1">
        <v>41565</v>
      </c>
      <c r="H829">
        <v>444358193</v>
      </c>
      <c r="I829" s="1">
        <v>41568</v>
      </c>
      <c r="J829" s="4">
        <v>4319</v>
      </c>
      <c r="K829" s="2">
        <v>668.27</v>
      </c>
      <c r="L829" s="2">
        <v>502.54</v>
      </c>
      <c r="M829" s="2">
        <v>2886258.13</v>
      </c>
      <c r="N829" s="2">
        <v>2170470.2599999998</v>
      </c>
      <c r="O829" s="2">
        <v>715787.87</v>
      </c>
      <c r="P829">
        <v>2013</v>
      </c>
      <c r="Q829">
        <v>10</v>
      </c>
    </row>
    <row r="830" spans="1:17" x14ac:dyDescent="0.3">
      <c r="A830" t="s">
        <v>35</v>
      </c>
      <c r="B830" t="s">
        <v>464</v>
      </c>
      <c r="C830" t="s">
        <v>28</v>
      </c>
      <c r="D830" t="s">
        <v>569</v>
      </c>
      <c r="E830" t="s">
        <v>27</v>
      </c>
      <c r="F830" t="s">
        <v>39</v>
      </c>
      <c r="G830" s="1">
        <v>42197</v>
      </c>
      <c r="H830">
        <v>109956681</v>
      </c>
      <c r="I830" s="1">
        <v>42209</v>
      </c>
      <c r="J830" s="4">
        <v>7480</v>
      </c>
      <c r="K830" s="2">
        <v>255.28</v>
      </c>
      <c r="L830" s="2">
        <v>159.41999999999999</v>
      </c>
      <c r="M830" s="2">
        <v>1909494.4</v>
      </c>
      <c r="N830" s="2">
        <v>1192461.6000000001</v>
      </c>
      <c r="O830" s="2">
        <v>717032.8</v>
      </c>
      <c r="P830">
        <v>2015</v>
      </c>
      <c r="Q830">
        <v>7</v>
      </c>
    </row>
    <row r="831" spans="1:17" x14ac:dyDescent="0.3">
      <c r="A831" t="s">
        <v>17</v>
      </c>
      <c r="B831" t="s">
        <v>81</v>
      </c>
      <c r="C831" t="s">
        <v>68</v>
      </c>
      <c r="D831" t="s">
        <v>1152</v>
      </c>
      <c r="E831" t="s">
        <v>27</v>
      </c>
      <c r="F831" t="s">
        <v>30</v>
      </c>
      <c r="G831" s="1">
        <v>42303</v>
      </c>
      <c r="H831">
        <v>352176463</v>
      </c>
      <c r="I831" s="1">
        <v>42343</v>
      </c>
      <c r="J831" s="4">
        <v>5696</v>
      </c>
      <c r="K831" s="2">
        <v>651.21</v>
      </c>
      <c r="L831" s="2">
        <v>524.96</v>
      </c>
      <c r="M831" s="2">
        <v>3709292.16</v>
      </c>
      <c r="N831" s="2">
        <v>2990172.1600000001</v>
      </c>
      <c r="O831" s="2">
        <v>719120</v>
      </c>
      <c r="P831">
        <v>2015</v>
      </c>
      <c r="Q831">
        <v>10</v>
      </c>
    </row>
    <row r="832" spans="1:17" x14ac:dyDescent="0.3">
      <c r="A832" t="s">
        <v>35</v>
      </c>
      <c r="B832" t="s">
        <v>137</v>
      </c>
      <c r="C832" t="s">
        <v>46</v>
      </c>
      <c r="D832" t="s">
        <v>857</v>
      </c>
      <c r="E832" t="s">
        <v>21</v>
      </c>
      <c r="F832" t="s">
        <v>39</v>
      </c>
      <c r="G832" s="1">
        <v>42877</v>
      </c>
      <c r="H832">
        <v>958937633</v>
      </c>
      <c r="I832" s="1">
        <v>42921</v>
      </c>
      <c r="J832" s="4">
        <v>9810</v>
      </c>
      <c r="K832" s="2">
        <v>109.28</v>
      </c>
      <c r="L832" s="2">
        <v>35.840000000000003</v>
      </c>
      <c r="M832" s="2">
        <v>1072036.8</v>
      </c>
      <c r="N832" s="2">
        <v>351590.40000000002</v>
      </c>
      <c r="O832" s="2">
        <v>720446.4</v>
      </c>
      <c r="P832">
        <v>2017</v>
      </c>
      <c r="Q832">
        <v>5</v>
      </c>
    </row>
    <row r="833" spans="1:17" x14ac:dyDescent="0.3">
      <c r="A833" t="s">
        <v>35</v>
      </c>
      <c r="B833" t="s">
        <v>61</v>
      </c>
      <c r="C833" t="s">
        <v>19</v>
      </c>
      <c r="D833" t="s">
        <v>62</v>
      </c>
      <c r="E833" t="s">
        <v>27</v>
      </c>
      <c r="F833" t="s">
        <v>30</v>
      </c>
      <c r="G833" s="1">
        <v>42358</v>
      </c>
      <c r="H833">
        <v>544485270</v>
      </c>
      <c r="I833" s="1">
        <v>42374</v>
      </c>
      <c r="J833" s="4">
        <v>4146</v>
      </c>
      <c r="K833" s="2">
        <v>437.2</v>
      </c>
      <c r="L833" s="2">
        <v>263.33</v>
      </c>
      <c r="M833" s="2">
        <v>1812631.2</v>
      </c>
      <c r="N833" s="2">
        <v>1091766.18</v>
      </c>
      <c r="O833" s="2">
        <v>720865.02</v>
      </c>
      <c r="P833">
        <v>2015</v>
      </c>
      <c r="Q833">
        <v>12</v>
      </c>
    </row>
    <row r="834" spans="1:17" x14ac:dyDescent="0.3">
      <c r="A834" t="s">
        <v>35</v>
      </c>
      <c r="B834" t="s">
        <v>1014</v>
      </c>
      <c r="C834" t="s">
        <v>28</v>
      </c>
      <c r="D834" t="s">
        <v>1015</v>
      </c>
      <c r="E834" t="s">
        <v>21</v>
      </c>
      <c r="F834" t="s">
        <v>39</v>
      </c>
      <c r="G834" s="1">
        <v>40680</v>
      </c>
      <c r="H834">
        <v>830923306</v>
      </c>
      <c r="I834" s="1">
        <v>40699</v>
      </c>
      <c r="J834" s="4">
        <v>7526</v>
      </c>
      <c r="K834" s="2">
        <v>255.28</v>
      </c>
      <c r="L834" s="2">
        <v>159.41999999999999</v>
      </c>
      <c r="M834" s="2">
        <v>1921237.28</v>
      </c>
      <c r="N834" s="2">
        <v>1199794.92</v>
      </c>
      <c r="O834" s="2">
        <v>721442.36</v>
      </c>
      <c r="P834">
        <v>2011</v>
      </c>
      <c r="Q834">
        <v>5</v>
      </c>
    </row>
    <row r="835" spans="1:17" x14ac:dyDescent="0.3">
      <c r="A835" t="s">
        <v>40</v>
      </c>
      <c r="B835" t="s">
        <v>422</v>
      </c>
      <c r="C835" t="s">
        <v>33</v>
      </c>
      <c r="D835" t="s">
        <v>650</v>
      </c>
      <c r="E835" t="s">
        <v>27</v>
      </c>
      <c r="F835" t="s">
        <v>65</v>
      </c>
      <c r="G835" s="1">
        <v>42586</v>
      </c>
      <c r="H835">
        <v>676121222</v>
      </c>
      <c r="I835" s="1">
        <v>42622</v>
      </c>
      <c r="J835" s="4">
        <v>8149</v>
      </c>
      <c r="K835" s="2">
        <v>205.7</v>
      </c>
      <c r="L835" s="2">
        <v>117.11</v>
      </c>
      <c r="M835" s="2">
        <v>1676249.3</v>
      </c>
      <c r="N835" s="2">
        <v>954329.39</v>
      </c>
      <c r="O835" s="2">
        <v>721919.91</v>
      </c>
      <c r="P835">
        <v>2016</v>
      </c>
      <c r="Q835">
        <v>8</v>
      </c>
    </row>
    <row r="836" spans="1:17" x14ac:dyDescent="0.3">
      <c r="A836" t="s">
        <v>35</v>
      </c>
      <c r="B836" t="s">
        <v>118</v>
      </c>
      <c r="C836" t="s">
        <v>28</v>
      </c>
      <c r="D836" t="s">
        <v>488</v>
      </c>
      <c r="E836" t="s">
        <v>27</v>
      </c>
      <c r="F836" t="s">
        <v>65</v>
      </c>
      <c r="G836" s="1">
        <v>40939</v>
      </c>
      <c r="H836">
        <v>945717132</v>
      </c>
      <c r="I836" s="1">
        <v>40952</v>
      </c>
      <c r="J836" s="4">
        <v>7570</v>
      </c>
      <c r="K836" s="2">
        <v>255.28</v>
      </c>
      <c r="L836" s="2">
        <v>159.41999999999999</v>
      </c>
      <c r="M836" s="2">
        <v>1932469.6</v>
      </c>
      <c r="N836" s="2">
        <v>1206809.3999999999</v>
      </c>
      <c r="O836" s="2">
        <v>725660.2</v>
      </c>
      <c r="P836">
        <v>2012</v>
      </c>
      <c r="Q836">
        <v>1</v>
      </c>
    </row>
    <row r="837" spans="1:17" x14ac:dyDescent="0.3">
      <c r="A837" t="s">
        <v>40</v>
      </c>
      <c r="B837" t="s">
        <v>398</v>
      </c>
      <c r="C837" t="s">
        <v>46</v>
      </c>
      <c r="D837" t="s">
        <v>505</v>
      </c>
      <c r="E837" t="s">
        <v>21</v>
      </c>
      <c r="F837" t="s">
        <v>39</v>
      </c>
      <c r="G837" s="1">
        <v>42895</v>
      </c>
      <c r="H837">
        <v>763920438</v>
      </c>
      <c r="I837" s="1">
        <v>42926</v>
      </c>
      <c r="J837" s="4">
        <v>9888</v>
      </c>
      <c r="K837" s="2">
        <v>109.28</v>
      </c>
      <c r="L837" s="2">
        <v>35.840000000000003</v>
      </c>
      <c r="M837" s="2">
        <v>1080560.6399999999</v>
      </c>
      <c r="N837" s="2">
        <v>354385.91999999998</v>
      </c>
      <c r="O837" s="2">
        <v>726174.71999999997</v>
      </c>
      <c r="P837">
        <v>2017</v>
      </c>
      <c r="Q837">
        <v>6</v>
      </c>
    </row>
    <row r="838" spans="1:17" x14ac:dyDescent="0.3">
      <c r="A838" t="s">
        <v>40</v>
      </c>
      <c r="B838" t="s">
        <v>164</v>
      </c>
      <c r="C838" t="s">
        <v>68</v>
      </c>
      <c r="D838" t="s">
        <v>494</v>
      </c>
      <c r="E838" t="s">
        <v>21</v>
      </c>
      <c r="F838" t="s">
        <v>30</v>
      </c>
      <c r="G838" s="1">
        <v>41672</v>
      </c>
      <c r="H838">
        <v>979165780</v>
      </c>
      <c r="I838" s="1">
        <v>41680</v>
      </c>
      <c r="J838" s="4">
        <v>5768</v>
      </c>
      <c r="K838" s="2">
        <v>651.21</v>
      </c>
      <c r="L838" s="2">
        <v>524.96</v>
      </c>
      <c r="M838" s="2">
        <v>3756179.28</v>
      </c>
      <c r="N838" s="2">
        <v>3027969.28</v>
      </c>
      <c r="O838" s="2">
        <v>728210</v>
      </c>
      <c r="P838">
        <v>2014</v>
      </c>
      <c r="Q838">
        <v>2</v>
      </c>
    </row>
    <row r="839" spans="1:17" x14ac:dyDescent="0.3">
      <c r="A839" t="s">
        <v>35</v>
      </c>
      <c r="B839" t="s">
        <v>989</v>
      </c>
      <c r="C839" t="s">
        <v>19</v>
      </c>
      <c r="D839" t="s">
        <v>1007</v>
      </c>
      <c r="E839" t="s">
        <v>21</v>
      </c>
      <c r="F839" t="s">
        <v>39</v>
      </c>
      <c r="G839" s="1">
        <v>40735</v>
      </c>
      <c r="H839">
        <v>867374312</v>
      </c>
      <c r="I839" s="1">
        <v>40758</v>
      </c>
      <c r="J839" s="4">
        <v>4189</v>
      </c>
      <c r="K839" s="2">
        <v>437.2</v>
      </c>
      <c r="L839" s="2">
        <v>263.33</v>
      </c>
      <c r="M839" s="2">
        <v>1831430.8</v>
      </c>
      <c r="N839" s="2">
        <v>1103089.3700000001</v>
      </c>
      <c r="O839" s="2">
        <v>728341.43</v>
      </c>
      <c r="P839">
        <v>2011</v>
      </c>
      <c r="Q839">
        <v>7</v>
      </c>
    </row>
    <row r="840" spans="1:17" x14ac:dyDescent="0.3">
      <c r="A840" t="s">
        <v>17</v>
      </c>
      <c r="B840" t="s">
        <v>174</v>
      </c>
      <c r="C840" t="s">
        <v>46</v>
      </c>
      <c r="D840" t="s">
        <v>535</v>
      </c>
      <c r="E840" t="s">
        <v>21</v>
      </c>
      <c r="F840" t="s">
        <v>65</v>
      </c>
      <c r="G840" s="1">
        <v>42007</v>
      </c>
      <c r="H840">
        <v>675079667</v>
      </c>
      <c r="I840" s="1">
        <v>42011</v>
      </c>
      <c r="J840" s="4">
        <v>9930</v>
      </c>
      <c r="K840" s="2">
        <v>109.28</v>
      </c>
      <c r="L840" s="2">
        <v>35.840000000000003</v>
      </c>
      <c r="M840" s="2">
        <v>1085150.3999999999</v>
      </c>
      <c r="N840" s="2">
        <v>355891.20000000001</v>
      </c>
      <c r="O840" s="2">
        <v>729259.2</v>
      </c>
      <c r="P840">
        <v>2015</v>
      </c>
      <c r="Q840">
        <v>1</v>
      </c>
    </row>
    <row r="841" spans="1:17" x14ac:dyDescent="0.3">
      <c r="A841" t="s">
        <v>31</v>
      </c>
      <c r="B841" t="s">
        <v>235</v>
      </c>
      <c r="C841" t="s">
        <v>28</v>
      </c>
      <c r="D841" t="s">
        <v>236</v>
      </c>
      <c r="E841" t="s">
        <v>27</v>
      </c>
      <c r="F841" t="s">
        <v>39</v>
      </c>
      <c r="G841" s="1">
        <v>40772</v>
      </c>
      <c r="H841">
        <v>254927718</v>
      </c>
      <c r="I841" s="1">
        <v>40793</v>
      </c>
      <c r="J841" s="4">
        <v>7632</v>
      </c>
      <c r="K841" s="2">
        <v>255.28</v>
      </c>
      <c r="L841" s="2">
        <v>159.41999999999999</v>
      </c>
      <c r="M841" s="2">
        <v>1948296.96</v>
      </c>
      <c r="N841" s="2">
        <v>1216693.44</v>
      </c>
      <c r="O841" s="2">
        <v>731603.52</v>
      </c>
      <c r="P841">
        <v>2011</v>
      </c>
      <c r="Q841">
        <v>8</v>
      </c>
    </row>
    <row r="842" spans="1:17" x14ac:dyDescent="0.3">
      <c r="A842" t="s">
        <v>35</v>
      </c>
      <c r="B842" t="s">
        <v>113</v>
      </c>
      <c r="C842" t="s">
        <v>46</v>
      </c>
      <c r="D842" t="s">
        <v>924</v>
      </c>
      <c r="E842" t="s">
        <v>27</v>
      </c>
      <c r="F842" t="s">
        <v>65</v>
      </c>
      <c r="G842" s="1">
        <v>42173</v>
      </c>
      <c r="H842">
        <v>867360150</v>
      </c>
      <c r="I842" s="1">
        <v>42186</v>
      </c>
      <c r="J842" s="4">
        <v>9998</v>
      </c>
      <c r="K842" s="2">
        <v>109.28</v>
      </c>
      <c r="L842" s="2">
        <v>35.840000000000003</v>
      </c>
      <c r="M842" s="2">
        <v>1092581.44</v>
      </c>
      <c r="N842" s="2">
        <v>358328.32000000001</v>
      </c>
      <c r="O842" s="2">
        <v>734253.12</v>
      </c>
      <c r="P842">
        <v>2015</v>
      </c>
      <c r="Q842">
        <v>6</v>
      </c>
    </row>
    <row r="843" spans="1:17" x14ac:dyDescent="0.3">
      <c r="A843" t="s">
        <v>40</v>
      </c>
      <c r="B843" t="s">
        <v>403</v>
      </c>
      <c r="C843" t="s">
        <v>33</v>
      </c>
      <c r="D843" t="s">
        <v>882</v>
      </c>
      <c r="E843" t="s">
        <v>21</v>
      </c>
      <c r="F843" t="s">
        <v>39</v>
      </c>
      <c r="G843" s="1">
        <v>40320</v>
      </c>
      <c r="H843">
        <v>901180875</v>
      </c>
      <c r="I843" s="1">
        <v>40324</v>
      </c>
      <c r="J843" s="4">
        <v>8302</v>
      </c>
      <c r="K843" s="2">
        <v>205.7</v>
      </c>
      <c r="L843" s="2">
        <v>117.11</v>
      </c>
      <c r="M843" s="2">
        <v>1707721.4</v>
      </c>
      <c r="N843" s="2">
        <v>972247.22</v>
      </c>
      <c r="O843" s="2">
        <v>735474.18</v>
      </c>
      <c r="P843">
        <v>2010</v>
      </c>
      <c r="Q843">
        <v>5</v>
      </c>
    </row>
    <row r="844" spans="1:17" x14ac:dyDescent="0.3">
      <c r="A844" t="s">
        <v>40</v>
      </c>
      <c r="B844" t="s">
        <v>385</v>
      </c>
      <c r="C844" t="s">
        <v>59</v>
      </c>
      <c r="D844" t="s">
        <v>386</v>
      </c>
      <c r="E844" t="s">
        <v>27</v>
      </c>
      <c r="F844" t="s">
        <v>30</v>
      </c>
      <c r="G844" s="1">
        <v>41739</v>
      </c>
      <c r="H844">
        <v>331457364</v>
      </c>
      <c r="I844" s="1">
        <v>41752</v>
      </c>
      <c r="J844" s="4">
        <v>4455</v>
      </c>
      <c r="K844" s="2">
        <v>668.27</v>
      </c>
      <c r="L844" s="2">
        <v>502.54</v>
      </c>
      <c r="M844" s="2">
        <v>2977142.85</v>
      </c>
      <c r="N844" s="2">
        <v>2238815.7000000002</v>
      </c>
      <c r="O844" s="2">
        <v>738327.15</v>
      </c>
      <c r="P844">
        <v>2014</v>
      </c>
      <c r="Q844">
        <v>4</v>
      </c>
    </row>
    <row r="845" spans="1:17" x14ac:dyDescent="0.3">
      <c r="A845" t="s">
        <v>40</v>
      </c>
      <c r="B845" t="s">
        <v>268</v>
      </c>
      <c r="C845" t="s">
        <v>33</v>
      </c>
      <c r="D845" t="s">
        <v>1089</v>
      </c>
      <c r="E845" t="s">
        <v>21</v>
      </c>
      <c r="F845" t="s">
        <v>22</v>
      </c>
      <c r="G845" s="1">
        <v>40823</v>
      </c>
      <c r="H845">
        <v>957276809</v>
      </c>
      <c r="I845" s="1">
        <v>40851</v>
      </c>
      <c r="J845" s="4">
        <v>8335</v>
      </c>
      <c r="K845" s="2">
        <v>205.7</v>
      </c>
      <c r="L845" s="2">
        <v>117.11</v>
      </c>
      <c r="M845" s="2">
        <v>1714509.5</v>
      </c>
      <c r="N845" s="2">
        <v>976111.85</v>
      </c>
      <c r="O845" s="2">
        <v>738397.65</v>
      </c>
      <c r="P845">
        <v>2011</v>
      </c>
      <c r="Q845">
        <v>10</v>
      </c>
    </row>
    <row r="846" spans="1:17" x14ac:dyDescent="0.3">
      <c r="A846" t="s">
        <v>40</v>
      </c>
      <c r="B846" t="s">
        <v>359</v>
      </c>
      <c r="C846" t="s">
        <v>28</v>
      </c>
      <c r="D846" t="s">
        <v>1151</v>
      </c>
      <c r="E846" t="s">
        <v>21</v>
      </c>
      <c r="F846" t="s">
        <v>30</v>
      </c>
      <c r="G846" s="1">
        <v>42716</v>
      </c>
      <c r="H846">
        <v>206435525</v>
      </c>
      <c r="I846" s="1">
        <v>42762</v>
      </c>
      <c r="J846" s="4">
        <v>7714</v>
      </c>
      <c r="K846" s="2">
        <v>255.28</v>
      </c>
      <c r="L846" s="2">
        <v>159.41999999999999</v>
      </c>
      <c r="M846" s="2">
        <v>1969229.92</v>
      </c>
      <c r="N846" s="2">
        <v>1229765.8799999999</v>
      </c>
      <c r="O846" s="2">
        <v>739464.04</v>
      </c>
      <c r="P846">
        <v>2016</v>
      </c>
      <c r="Q846">
        <v>12</v>
      </c>
    </row>
    <row r="847" spans="1:17" x14ac:dyDescent="0.3">
      <c r="A847" t="s">
        <v>31</v>
      </c>
      <c r="B847" t="s">
        <v>538</v>
      </c>
      <c r="C847" t="s">
        <v>33</v>
      </c>
      <c r="D847" t="s">
        <v>539</v>
      </c>
      <c r="E847" t="s">
        <v>27</v>
      </c>
      <c r="F847" t="s">
        <v>22</v>
      </c>
      <c r="G847" s="1">
        <v>40754</v>
      </c>
      <c r="H847">
        <v>435146415</v>
      </c>
      <c r="I847" s="1">
        <v>40767</v>
      </c>
      <c r="J847" s="4">
        <v>8349</v>
      </c>
      <c r="K847" s="2">
        <v>205.7</v>
      </c>
      <c r="L847" s="2">
        <v>117.11</v>
      </c>
      <c r="M847" s="2">
        <v>1717389.3</v>
      </c>
      <c r="N847" s="2">
        <v>977751.39</v>
      </c>
      <c r="O847" s="2">
        <v>739637.91</v>
      </c>
      <c r="P847">
        <v>2011</v>
      </c>
      <c r="Q847">
        <v>7</v>
      </c>
    </row>
    <row r="848" spans="1:17" x14ac:dyDescent="0.3">
      <c r="A848" t="s">
        <v>48</v>
      </c>
      <c r="B848" t="s">
        <v>489</v>
      </c>
      <c r="C848" t="s">
        <v>33</v>
      </c>
      <c r="D848" t="s">
        <v>669</v>
      </c>
      <c r="E848" t="s">
        <v>21</v>
      </c>
      <c r="F848" t="s">
        <v>22</v>
      </c>
      <c r="G848" s="1">
        <v>41240</v>
      </c>
      <c r="H848">
        <v>735968816</v>
      </c>
      <c r="I848" s="1">
        <v>41249</v>
      </c>
      <c r="J848" s="4">
        <v>8382</v>
      </c>
      <c r="K848" s="2">
        <v>205.7</v>
      </c>
      <c r="L848" s="2">
        <v>117.11</v>
      </c>
      <c r="M848" s="2">
        <v>1724177.4</v>
      </c>
      <c r="N848" s="2">
        <v>981616.02</v>
      </c>
      <c r="O848" s="2">
        <v>742561.38</v>
      </c>
      <c r="P848">
        <v>2012</v>
      </c>
      <c r="Q848">
        <v>11</v>
      </c>
    </row>
    <row r="849" spans="1:17" x14ac:dyDescent="0.3">
      <c r="A849" t="s">
        <v>17</v>
      </c>
      <c r="B849" t="s">
        <v>450</v>
      </c>
      <c r="C849" t="s">
        <v>68</v>
      </c>
      <c r="D849" t="s">
        <v>1210</v>
      </c>
      <c r="E849" t="s">
        <v>21</v>
      </c>
      <c r="F849" t="s">
        <v>22</v>
      </c>
      <c r="G849" s="1">
        <v>41504</v>
      </c>
      <c r="H849">
        <v>105558288</v>
      </c>
      <c r="I849" s="1">
        <v>41505</v>
      </c>
      <c r="J849" s="4">
        <v>5898</v>
      </c>
      <c r="K849" s="2">
        <v>651.21</v>
      </c>
      <c r="L849" s="2">
        <v>524.96</v>
      </c>
      <c r="M849" s="2">
        <v>3840836.58</v>
      </c>
      <c r="N849" s="2">
        <v>3096214.08</v>
      </c>
      <c r="O849" s="2">
        <v>744622.5</v>
      </c>
      <c r="P849">
        <v>2013</v>
      </c>
      <c r="Q849">
        <v>8</v>
      </c>
    </row>
    <row r="850" spans="1:17" x14ac:dyDescent="0.3">
      <c r="A850" t="s">
        <v>40</v>
      </c>
      <c r="B850" t="s">
        <v>58</v>
      </c>
      <c r="C850" t="s">
        <v>28</v>
      </c>
      <c r="D850" t="s">
        <v>101</v>
      </c>
      <c r="E850" t="s">
        <v>21</v>
      </c>
      <c r="F850" t="s">
        <v>22</v>
      </c>
      <c r="G850" s="1">
        <v>41737</v>
      </c>
      <c r="H850">
        <v>294499957</v>
      </c>
      <c r="I850" s="1">
        <v>41737</v>
      </c>
      <c r="J850" s="4">
        <v>7937</v>
      </c>
      <c r="K850" s="2">
        <v>255.28</v>
      </c>
      <c r="L850" s="2">
        <v>159.41999999999999</v>
      </c>
      <c r="M850" s="2">
        <v>2026157.36</v>
      </c>
      <c r="N850" s="2">
        <v>1265316.54</v>
      </c>
      <c r="O850" s="2">
        <v>760840.82</v>
      </c>
      <c r="P850">
        <v>2014</v>
      </c>
      <c r="Q850">
        <v>4</v>
      </c>
    </row>
    <row r="851" spans="1:17" x14ac:dyDescent="0.3">
      <c r="A851" t="s">
        <v>35</v>
      </c>
      <c r="B851" t="s">
        <v>159</v>
      </c>
      <c r="C851" t="s">
        <v>33</v>
      </c>
      <c r="D851" t="s">
        <v>160</v>
      </c>
      <c r="E851" t="s">
        <v>27</v>
      </c>
      <c r="F851" t="s">
        <v>65</v>
      </c>
      <c r="G851" s="1">
        <v>40985</v>
      </c>
      <c r="H851">
        <v>235702931</v>
      </c>
      <c r="I851" s="1">
        <v>41002</v>
      </c>
      <c r="J851" s="4">
        <v>8590</v>
      </c>
      <c r="K851" s="2">
        <v>205.7</v>
      </c>
      <c r="L851" s="2">
        <v>117.11</v>
      </c>
      <c r="M851" s="2">
        <v>1766963</v>
      </c>
      <c r="N851" s="2">
        <v>1005974.9</v>
      </c>
      <c r="O851" s="2">
        <v>760988.1</v>
      </c>
      <c r="P851">
        <v>2012</v>
      </c>
      <c r="Q851">
        <v>3</v>
      </c>
    </row>
    <row r="852" spans="1:17" x14ac:dyDescent="0.3">
      <c r="A852" t="s">
        <v>40</v>
      </c>
      <c r="B852" t="s">
        <v>109</v>
      </c>
      <c r="C852" t="s">
        <v>28</v>
      </c>
      <c r="D852" t="s">
        <v>110</v>
      </c>
      <c r="E852" t="s">
        <v>27</v>
      </c>
      <c r="F852" t="s">
        <v>65</v>
      </c>
      <c r="G852" s="1">
        <v>42589</v>
      </c>
      <c r="H852">
        <v>689975583</v>
      </c>
      <c r="I852" s="1">
        <v>42594</v>
      </c>
      <c r="J852" s="4">
        <v>7963</v>
      </c>
      <c r="K852" s="2">
        <v>255.28</v>
      </c>
      <c r="L852" s="2">
        <v>159.41999999999999</v>
      </c>
      <c r="M852" s="2">
        <v>2032794.64</v>
      </c>
      <c r="N852" s="2">
        <v>1269461.46</v>
      </c>
      <c r="O852" s="2">
        <v>763333.18</v>
      </c>
      <c r="P852">
        <v>2016</v>
      </c>
      <c r="Q852">
        <v>8</v>
      </c>
    </row>
    <row r="853" spans="1:17" x14ac:dyDescent="0.3">
      <c r="A853" t="s">
        <v>35</v>
      </c>
      <c r="B853" t="s">
        <v>316</v>
      </c>
      <c r="C853" t="s">
        <v>28</v>
      </c>
      <c r="D853" t="s">
        <v>1144</v>
      </c>
      <c r="E853" t="s">
        <v>27</v>
      </c>
      <c r="F853" t="s">
        <v>65</v>
      </c>
      <c r="G853" s="1">
        <v>41431</v>
      </c>
      <c r="H853">
        <v>960486018</v>
      </c>
      <c r="I853" s="1">
        <v>41459</v>
      </c>
      <c r="J853" s="4">
        <v>8012</v>
      </c>
      <c r="K853" s="2">
        <v>255.28</v>
      </c>
      <c r="L853" s="2">
        <v>159.41999999999999</v>
      </c>
      <c r="M853" s="2">
        <v>2045303.36</v>
      </c>
      <c r="N853" s="2">
        <v>1277273.04</v>
      </c>
      <c r="O853" s="2">
        <v>768030.32</v>
      </c>
      <c r="P853">
        <v>2013</v>
      </c>
      <c r="Q853">
        <v>6</v>
      </c>
    </row>
    <row r="854" spans="1:17" x14ac:dyDescent="0.3">
      <c r="A854" t="s">
        <v>35</v>
      </c>
      <c r="B854" t="s">
        <v>73</v>
      </c>
      <c r="C854" t="s">
        <v>19</v>
      </c>
      <c r="D854" t="s">
        <v>852</v>
      </c>
      <c r="E854" t="s">
        <v>27</v>
      </c>
      <c r="F854" t="s">
        <v>39</v>
      </c>
      <c r="G854" s="1">
        <v>41437</v>
      </c>
      <c r="H854">
        <v>194225251</v>
      </c>
      <c r="I854" s="1">
        <v>41444</v>
      </c>
      <c r="J854" s="4">
        <v>4423</v>
      </c>
      <c r="K854" s="2">
        <v>437.2</v>
      </c>
      <c r="L854" s="2">
        <v>263.33</v>
      </c>
      <c r="M854" s="2">
        <v>1933735.6</v>
      </c>
      <c r="N854" s="2">
        <v>1164708.5900000001</v>
      </c>
      <c r="O854" s="2">
        <v>769027.01</v>
      </c>
      <c r="P854">
        <v>2013</v>
      </c>
      <c r="Q854">
        <v>6</v>
      </c>
    </row>
    <row r="855" spans="1:17" x14ac:dyDescent="0.3">
      <c r="A855" t="s">
        <v>35</v>
      </c>
      <c r="B855" t="s">
        <v>206</v>
      </c>
      <c r="C855" t="s">
        <v>28</v>
      </c>
      <c r="D855" t="s">
        <v>696</v>
      </c>
      <c r="E855" t="s">
        <v>21</v>
      </c>
      <c r="F855" t="s">
        <v>65</v>
      </c>
      <c r="G855" s="1">
        <v>41330</v>
      </c>
      <c r="H855">
        <v>559299647</v>
      </c>
      <c r="I855" s="1">
        <v>41359</v>
      </c>
      <c r="J855" s="4">
        <v>8049</v>
      </c>
      <c r="K855" s="2">
        <v>255.28</v>
      </c>
      <c r="L855" s="2">
        <v>159.41999999999999</v>
      </c>
      <c r="M855" s="2">
        <v>2054748.72</v>
      </c>
      <c r="N855" s="2">
        <v>1283171.58</v>
      </c>
      <c r="O855" s="2">
        <v>771577.14</v>
      </c>
      <c r="P855">
        <v>2013</v>
      </c>
      <c r="Q855">
        <v>2</v>
      </c>
    </row>
    <row r="856" spans="1:17" x14ac:dyDescent="0.3">
      <c r="A856" t="s">
        <v>35</v>
      </c>
      <c r="B856" t="s">
        <v>464</v>
      </c>
      <c r="C856" t="s">
        <v>59</v>
      </c>
      <c r="D856" t="s">
        <v>832</v>
      </c>
      <c r="E856" t="s">
        <v>21</v>
      </c>
      <c r="F856" t="s">
        <v>30</v>
      </c>
      <c r="G856" s="1">
        <v>41512</v>
      </c>
      <c r="H856">
        <v>663065516</v>
      </c>
      <c r="I856" s="1">
        <v>41526</v>
      </c>
      <c r="J856" s="4">
        <v>4676</v>
      </c>
      <c r="K856" s="2">
        <v>668.27</v>
      </c>
      <c r="L856" s="2">
        <v>502.54</v>
      </c>
      <c r="M856" s="2">
        <v>3124830.52</v>
      </c>
      <c r="N856" s="2">
        <v>2349877.04</v>
      </c>
      <c r="O856" s="2">
        <v>774953.48</v>
      </c>
      <c r="P856">
        <v>2013</v>
      </c>
      <c r="Q856">
        <v>8</v>
      </c>
    </row>
    <row r="857" spans="1:17" x14ac:dyDescent="0.3">
      <c r="A857" t="s">
        <v>17</v>
      </c>
      <c r="B857" t="s">
        <v>348</v>
      </c>
      <c r="C857" t="s">
        <v>28</v>
      </c>
      <c r="D857" t="s">
        <v>349</v>
      </c>
      <c r="E857" t="s">
        <v>21</v>
      </c>
      <c r="F857" t="s">
        <v>39</v>
      </c>
      <c r="G857" s="1">
        <v>41984</v>
      </c>
      <c r="H857">
        <v>700620734</v>
      </c>
      <c r="I857" s="1">
        <v>42009</v>
      </c>
      <c r="J857" s="4">
        <v>8099</v>
      </c>
      <c r="K857" s="2">
        <v>255.28</v>
      </c>
      <c r="L857" s="2">
        <v>159.41999999999999</v>
      </c>
      <c r="M857" s="2">
        <v>2067512.72</v>
      </c>
      <c r="N857" s="2">
        <v>1291142.58</v>
      </c>
      <c r="O857" s="2">
        <v>776370.14</v>
      </c>
      <c r="P857">
        <v>2014</v>
      </c>
      <c r="Q857">
        <v>12</v>
      </c>
    </row>
    <row r="858" spans="1:17" x14ac:dyDescent="0.3">
      <c r="A858" t="s">
        <v>35</v>
      </c>
      <c r="B858" t="s">
        <v>316</v>
      </c>
      <c r="C858" t="s">
        <v>68</v>
      </c>
      <c r="D858" t="s">
        <v>317</v>
      </c>
      <c r="E858" t="s">
        <v>27</v>
      </c>
      <c r="F858" t="s">
        <v>39</v>
      </c>
      <c r="G858" s="1">
        <v>41135</v>
      </c>
      <c r="H858">
        <v>946759974</v>
      </c>
      <c r="I858" s="1">
        <v>41166</v>
      </c>
      <c r="J858" s="4">
        <v>6170</v>
      </c>
      <c r="K858" s="2">
        <v>651.21</v>
      </c>
      <c r="L858" s="2">
        <v>524.96</v>
      </c>
      <c r="M858" s="2">
        <v>4017965.7</v>
      </c>
      <c r="N858" s="2">
        <v>3239003.2</v>
      </c>
      <c r="O858" s="2">
        <v>778962.5</v>
      </c>
      <c r="P858">
        <v>2012</v>
      </c>
      <c r="Q858">
        <v>8</v>
      </c>
    </row>
    <row r="859" spans="1:17" x14ac:dyDescent="0.3">
      <c r="A859" t="s">
        <v>31</v>
      </c>
      <c r="B859" t="s">
        <v>538</v>
      </c>
      <c r="C859" t="s">
        <v>19</v>
      </c>
      <c r="D859" t="s">
        <v>1073</v>
      </c>
      <c r="E859" t="s">
        <v>21</v>
      </c>
      <c r="F859" t="s">
        <v>65</v>
      </c>
      <c r="G859" s="1">
        <v>41935</v>
      </c>
      <c r="H859">
        <v>970611894</v>
      </c>
      <c r="I859" s="1">
        <v>41953</v>
      </c>
      <c r="J859" s="4">
        <v>4483</v>
      </c>
      <c r="K859" s="2">
        <v>437.2</v>
      </c>
      <c r="L859" s="2">
        <v>263.33</v>
      </c>
      <c r="M859" s="2">
        <v>1959967.6</v>
      </c>
      <c r="N859" s="2">
        <v>1180508.3899999999</v>
      </c>
      <c r="O859" s="2">
        <v>779459.21</v>
      </c>
      <c r="P859">
        <v>2014</v>
      </c>
      <c r="Q859">
        <v>10</v>
      </c>
    </row>
    <row r="860" spans="1:17" x14ac:dyDescent="0.3">
      <c r="A860" t="s">
        <v>48</v>
      </c>
      <c r="B860" t="s">
        <v>364</v>
      </c>
      <c r="C860" t="s">
        <v>68</v>
      </c>
      <c r="D860" t="s">
        <v>711</v>
      </c>
      <c r="E860" t="s">
        <v>21</v>
      </c>
      <c r="F860" t="s">
        <v>22</v>
      </c>
      <c r="G860" s="1">
        <v>42057</v>
      </c>
      <c r="H860">
        <v>363329732</v>
      </c>
      <c r="I860" s="1">
        <v>42057</v>
      </c>
      <c r="J860" s="4">
        <v>6197</v>
      </c>
      <c r="K860" s="2">
        <v>651.21</v>
      </c>
      <c r="L860" s="2">
        <v>524.96</v>
      </c>
      <c r="M860" s="2">
        <v>4035548.37</v>
      </c>
      <c r="N860" s="2">
        <v>3253177.12</v>
      </c>
      <c r="O860" s="2">
        <v>782371.25</v>
      </c>
      <c r="P860">
        <v>2015</v>
      </c>
      <c r="Q860">
        <v>2</v>
      </c>
    </row>
    <row r="861" spans="1:17" x14ac:dyDescent="0.3">
      <c r="A861" t="s">
        <v>48</v>
      </c>
      <c r="B861" t="s">
        <v>433</v>
      </c>
      <c r="C861" t="s">
        <v>28</v>
      </c>
      <c r="D861" t="s">
        <v>534</v>
      </c>
      <c r="E861" t="s">
        <v>21</v>
      </c>
      <c r="F861" t="s">
        <v>39</v>
      </c>
      <c r="G861" s="1">
        <v>40947</v>
      </c>
      <c r="H861">
        <v>576264083</v>
      </c>
      <c r="I861" s="1">
        <v>40982</v>
      </c>
      <c r="J861" s="4">
        <v>8203</v>
      </c>
      <c r="K861" s="2">
        <v>255.28</v>
      </c>
      <c r="L861" s="2">
        <v>159.41999999999999</v>
      </c>
      <c r="M861" s="2">
        <v>2094061.84</v>
      </c>
      <c r="N861" s="2">
        <v>1307722.26</v>
      </c>
      <c r="O861" s="2">
        <v>786339.58</v>
      </c>
      <c r="P861">
        <v>2012</v>
      </c>
      <c r="Q861">
        <v>2</v>
      </c>
    </row>
    <row r="862" spans="1:17" x14ac:dyDescent="0.3">
      <c r="A862" t="s">
        <v>17</v>
      </c>
      <c r="B862" t="s">
        <v>698</v>
      </c>
      <c r="C862" t="s">
        <v>68</v>
      </c>
      <c r="D862" t="s">
        <v>699</v>
      </c>
      <c r="E862" t="s">
        <v>21</v>
      </c>
      <c r="F862" t="s">
        <v>22</v>
      </c>
      <c r="G862" s="1">
        <v>42352</v>
      </c>
      <c r="H862">
        <v>888670623</v>
      </c>
      <c r="I862" s="1">
        <v>42354</v>
      </c>
      <c r="J862" s="4">
        <v>6240</v>
      </c>
      <c r="K862" s="2">
        <v>651.21</v>
      </c>
      <c r="L862" s="2">
        <v>524.96</v>
      </c>
      <c r="M862" s="2">
        <v>4063550.4</v>
      </c>
      <c r="N862" s="2">
        <v>3275750.4</v>
      </c>
      <c r="O862" s="2">
        <v>787800</v>
      </c>
      <c r="P862">
        <v>2015</v>
      </c>
      <c r="Q862">
        <v>12</v>
      </c>
    </row>
    <row r="863" spans="1:17" x14ac:dyDescent="0.3">
      <c r="A863" t="s">
        <v>51</v>
      </c>
      <c r="B863" t="s">
        <v>52</v>
      </c>
      <c r="C863" t="s">
        <v>33</v>
      </c>
      <c r="D863" t="s">
        <v>1216</v>
      </c>
      <c r="E863" t="s">
        <v>27</v>
      </c>
      <c r="F863" t="s">
        <v>65</v>
      </c>
      <c r="G863" s="1">
        <v>42804</v>
      </c>
      <c r="H863">
        <v>903278148</v>
      </c>
      <c r="I863" s="1">
        <v>42828</v>
      </c>
      <c r="J863" s="4">
        <v>8932</v>
      </c>
      <c r="K863" s="2">
        <v>205.7</v>
      </c>
      <c r="L863" s="2">
        <v>117.11</v>
      </c>
      <c r="M863" s="2">
        <v>1837312.4</v>
      </c>
      <c r="N863" s="2">
        <v>1046026.52</v>
      </c>
      <c r="O863" s="2">
        <v>791285.88</v>
      </c>
      <c r="P863">
        <v>2017</v>
      </c>
      <c r="Q863">
        <v>3</v>
      </c>
    </row>
    <row r="864" spans="1:17" x14ac:dyDescent="0.3">
      <c r="A864" t="s">
        <v>40</v>
      </c>
      <c r="B864" t="s">
        <v>67</v>
      </c>
      <c r="C864" t="s">
        <v>68</v>
      </c>
      <c r="D864" t="s">
        <v>324</v>
      </c>
      <c r="E864" t="s">
        <v>27</v>
      </c>
      <c r="F864" t="s">
        <v>30</v>
      </c>
      <c r="G864" s="1">
        <v>40597</v>
      </c>
      <c r="H864">
        <v>280571782</v>
      </c>
      <c r="I864" s="1">
        <v>40613</v>
      </c>
      <c r="J864" s="4">
        <v>6280</v>
      </c>
      <c r="K864" s="2">
        <v>651.21</v>
      </c>
      <c r="L864" s="2">
        <v>524.96</v>
      </c>
      <c r="M864" s="2">
        <v>4089598.8</v>
      </c>
      <c r="N864" s="2">
        <v>3296748.8</v>
      </c>
      <c r="O864" s="2">
        <v>792850</v>
      </c>
      <c r="P864">
        <v>2011</v>
      </c>
      <c r="Q864">
        <v>2</v>
      </c>
    </row>
    <row r="865" spans="1:17" x14ac:dyDescent="0.3">
      <c r="A865" t="s">
        <v>17</v>
      </c>
      <c r="B865" t="s">
        <v>313</v>
      </c>
      <c r="C865" t="s">
        <v>68</v>
      </c>
      <c r="D865" t="s">
        <v>314</v>
      </c>
      <c r="E865" t="s">
        <v>27</v>
      </c>
      <c r="F865" t="s">
        <v>30</v>
      </c>
      <c r="G865" s="1">
        <v>40816</v>
      </c>
      <c r="H865">
        <v>887927329</v>
      </c>
      <c r="I865" s="1">
        <v>40818</v>
      </c>
      <c r="J865" s="4">
        <v>6283</v>
      </c>
      <c r="K865" s="2">
        <v>651.21</v>
      </c>
      <c r="L865" s="2">
        <v>524.96</v>
      </c>
      <c r="M865" s="2">
        <v>4091552.43</v>
      </c>
      <c r="N865" s="2">
        <v>3298323.68</v>
      </c>
      <c r="O865" s="2">
        <v>793228.75</v>
      </c>
      <c r="P865">
        <v>2011</v>
      </c>
      <c r="Q865">
        <v>9</v>
      </c>
    </row>
    <row r="866" spans="1:17" x14ac:dyDescent="0.3">
      <c r="A866" t="s">
        <v>35</v>
      </c>
      <c r="B866" t="s">
        <v>137</v>
      </c>
      <c r="C866" t="s">
        <v>33</v>
      </c>
      <c r="D866" t="s">
        <v>923</v>
      </c>
      <c r="E866" t="s">
        <v>21</v>
      </c>
      <c r="F866" t="s">
        <v>39</v>
      </c>
      <c r="G866" s="1">
        <v>42600</v>
      </c>
      <c r="H866">
        <v>469414317</v>
      </c>
      <c r="I866" s="1">
        <v>42601</v>
      </c>
      <c r="J866" s="4">
        <v>8983</v>
      </c>
      <c r="K866" s="2">
        <v>205.7</v>
      </c>
      <c r="L866" s="2">
        <v>117.11</v>
      </c>
      <c r="M866" s="2">
        <v>1847803.1</v>
      </c>
      <c r="N866" s="2">
        <v>1051999.1299999999</v>
      </c>
      <c r="O866" s="2">
        <v>795803.97</v>
      </c>
      <c r="P866">
        <v>2016</v>
      </c>
      <c r="Q866">
        <v>8</v>
      </c>
    </row>
    <row r="867" spans="1:17" x14ac:dyDescent="0.3">
      <c r="A867" t="s">
        <v>40</v>
      </c>
      <c r="B867" t="s">
        <v>157</v>
      </c>
      <c r="C867" t="s">
        <v>33</v>
      </c>
      <c r="D867" t="s">
        <v>420</v>
      </c>
      <c r="E867" t="s">
        <v>27</v>
      </c>
      <c r="F867" t="s">
        <v>30</v>
      </c>
      <c r="G867" s="1">
        <v>41007</v>
      </c>
      <c r="H867">
        <v>305959212</v>
      </c>
      <c r="I867" s="1">
        <v>41022</v>
      </c>
      <c r="J867" s="4">
        <v>8985</v>
      </c>
      <c r="K867" s="2">
        <v>205.7</v>
      </c>
      <c r="L867" s="2">
        <v>117.11</v>
      </c>
      <c r="M867" s="2">
        <v>1848214.5</v>
      </c>
      <c r="N867" s="2">
        <v>1052233.3500000001</v>
      </c>
      <c r="O867" s="2">
        <v>795981.15</v>
      </c>
      <c r="P867">
        <v>2012</v>
      </c>
      <c r="Q867">
        <v>4</v>
      </c>
    </row>
    <row r="868" spans="1:17" x14ac:dyDescent="0.3">
      <c r="A868" t="s">
        <v>35</v>
      </c>
      <c r="B868" t="s">
        <v>155</v>
      </c>
      <c r="C868" t="s">
        <v>59</v>
      </c>
      <c r="D868" t="s">
        <v>1069</v>
      </c>
      <c r="E868" t="s">
        <v>21</v>
      </c>
      <c r="F868" t="s">
        <v>30</v>
      </c>
      <c r="G868" s="1">
        <v>41309</v>
      </c>
      <c r="H868">
        <v>278910958</v>
      </c>
      <c r="I868" s="1">
        <v>41309</v>
      </c>
      <c r="J868" s="4">
        <v>4805</v>
      </c>
      <c r="K868" s="2">
        <v>668.27</v>
      </c>
      <c r="L868" s="2">
        <v>502.54</v>
      </c>
      <c r="M868" s="2">
        <v>3211037.35</v>
      </c>
      <c r="N868" s="2">
        <v>2414704.7000000002</v>
      </c>
      <c r="O868" s="2">
        <v>796332.65</v>
      </c>
      <c r="P868">
        <v>2013</v>
      </c>
      <c r="Q868">
        <v>2</v>
      </c>
    </row>
    <row r="869" spans="1:17" x14ac:dyDescent="0.3">
      <c r="A869" t="s">
        <v>35</v>
      </c>
      <c r="B869" t="s">
        <v>93</v>
      </c>
      <c r="C869" t="s">
        <v>33</v>
      </c>
      <c r="D869" t="s">
        <v>1159</v>
      </c>
      <c r="E869" t="s">
        <v>21</v>
      </c>
      <c r="F869" t="s">
        <v>30</v>
      </c>
      <c r="G869" s="1">
        <v>42180</v>
      </c>
      <c r="H869">
        <v>859686028</v>
      </c>
      <c r="I869" s="1">
        <v>42195</v>
      </c>
      <c r="J869" s="4">
        <v>9055</v>
      </c>
      <c r="K869" s="2">
        <v>205.7</v>
      </c>
      <c r="L869" s="2">
        <v>117.11</v>
      </c>
      <c r="M869" s="2">
        <v>1862613.5</v>
      </c>
      <c r="N869" s="2">
        <v>1060431.05</v>
      </c>
      <c r="O869" s="2">
        <v>802182.45</v>
      </c>
      <c r="P869">
        <v>2015</v>
      </c>
      <c r="Q869">
        <v>6</v>
      </c>
    </row>
    <row r="870" spans="1:17" x14ac:dyDescent="0.3">
      <c r="A870" t="s">
        <v>35</v>
      </c>
      <c r="B870" t="s">
        <v>443</v>
      </c>
      <c r="C870" t="s">
        <v>59</v>
      </c>
      <c r="D870" t="s">
        <v>1005</v>
      </c>
      <c r="E870" t="s">
        <v>27</v>
      </c>
      <c r="F870" t="s">
        <v>65</v>
      </c>
      <c r="G870" s="1">
        <v>41288</v>
      </c>
      <c r="H870">
        <v>576455485</v>
      </c>
      <c r="I870" s="1">
        <v>41318</v>
      </c>
      <c r="J870" s="4">
        <v>4843</v>
      </c>
      <c r="K870" s="2">
        <v>668.27</v>
      </c>
      <c r="L870" s="2">
        <v>502.54</v>
      </c>
      <c r="M870" s="2">
        <v>3236431.61</v>
      </c>
      <c r="N870" s="2">
        <v>2433801.2200000002</v>
      </c>
      <c r="O870" s="2">
        <v>802630.39</v>
      </c>
      <c r="P870">
        <v>2013</v>
      </c>
      <c r="Q870">
        <v>1</v>
      </c>
    </row>
    <row r="871" spans="1:17" x14ac:dyDescent="0.3">
      <c r="A871" t="s">
        <v>40</v>
      </c>
      <c r="B871" t="s">
        <v>172</v>
      </c>
      <c r="C871" t="s">
        <v>68</v>
      </c>
      <c r="D871" t="s">
        <v>840</v>
      </c>
      <c r="E871" t="s">
        <v>27</v>
      </c>
      <c r="F871" t="s">
        <v>30</v>
      </c>
      <c r="G871" s="1">
        <v>41573</v>
      </c>
      <c r="H871">
        <v>879107797</v>
      </c>
      <c r="I871" s="1">
        <v>41580</v>
      </c>
      <c r="J871" s="4">
        <v>6388</v>
      </c>
      <c r="K871" s="2">
        <v>651.21</v>
      </c>
      <c r="L871" s="2">
        <v>524.96</v>
      </c>
      <c r="M871" s="2">
        <v>4159929.48</v>
      </c>
      <c r="N871" s="2">
        <v>3353444.48</v>
      </c>
      <c r="O871" s="2">
        <v>806485</v>
      </c>
      <c r="P871">
        <v>2013</v>
      </c>
      <c r="Q871">
        <v>10</v>
      </c>
    </row>
    <row r="872" spans="1:17" x14ac:dyDescent="0.3">
      <c r="A872" t="s">
        <v>35</v>
      </c>
      <c r="B872" t="s">
        <v>258</v>
      </c>
      <c r="C872" t="s">
        <v>59</v>
      </c>
      <c r="D872" t="s">
        <v>1017</v>
      </c>
      <c r="E872" t="s">
        <v>27</v>
      </c>
      <c r="F872" t="s">
        <v>65</v>
      </c>
      <c r="G872" s="1">
        <v>42052</v>
      </c>
      <c r="H872">
        <v>395563447</v>
      </c>
      <c r="I872" s="1">
        <v>42093</v>
      </c>
      <c r="J872" s="4">
        <v>4869</v>
      </c>
      <c r="K872" s="2">
        <v>668.27</v>
      </c>
      <c r="L872" s="2">
        <v>502.54</v>
      </c>
      <c r="M872" s="2">
        <v>3253806.63</v>
      </c>
      <c r="N872" s="2">
        <v>2446867.2599999998</v>
      </c>
      <c r="O872" s="2">
        <v>806939.37</v>
      </c>
      <c r="P872">
        <v>2015</v>
      </c>
      <c r="Q872">
        <v>2</v>
      </c>
    </row>
    <row r="873" spans="1:17" x14ac:dyDescent="0.3">
      <c r="A873" t="s">
        <v>40</v>
      </c>
      <c r="B873" t="s">
        <v>298</v>
      </c>
      <c r="C873" t="s">
        <v>33</v>
      </c>
      <c r="D873" t="s">
        <v>561</v>
      </c>
      <c r="E873" t="s">
        <v>21</v>
      </c>
      <c r="F873" t="s">
        <v>22</v>
      </c>
      <c r="G873" s="1">
        <v>41627</v>
      </c>
      <c r="H873">
        <v>986442506</v>
      </c>
      <c r="I873" s="1">
        <v>41640</v>
      </c>
      <c r="J873" s="4">
        <v>9113</v>
      </c>
      <c r="K873" s="2">
        <v>205.7</v>
      </c>
      <c r="L873" s="2">
        <v>117.11</v>
      </c>
      <c r="M873" s="2">
        <v>1874544.1</v>
      </c>
      <c r="N873" s="2">
        <v>1067223.43</v>
      </c>
      <c r="O873" s="2">
        <v>807320.67</v>
      </c>
      <c r="P873">
        <v>2013</v>
      </c>
      <c r="Q873">
        <v>12</v>
      </c>
    </row>
    <row r="874" spans="1:17" x14ac:dyDescent="0.3">
      <c r="A874" t="s">
        <v>40</v>
      </c>
      <c r="B874" t="s">
        <v>111</v>
      </c>
      <c r="C874" t="s">
        <v>68</v>
      </c>
      <c r="D874" t="s">
        <v>112</v>
      </c>
      <c r="E874" t="s">
        <v>27</v>
      </c>
      <c r="F874" t="s">
        <v>65</v>
      </c>
      <c r="G874" s="1">
        <v>40554</v>
      </c>
      <c r="H874">
        <v>759279143</v>
      </c>
      <c r="I874" s="1">
        <v>40592</v>
      </c>
      <c r="J874" s="4">
        <v>6426</v>
      </c>
      <c r="K874" s="2">
        <v>651.21</v>
      </c>
      <c r="L874" s="2">
        <v>524.96</v>
      </c>
      <c r="M874" s="2">
        <v>4184675.46</v>
      </c>
      <c r="N874" s="2">
        <v>3373392.96</v>
      </c>
      <c r="O874" s="2">
        <v>811282.5</v>
      </c>
      <c r="P874">
        <v>2011</v>
      </c>
      <c r="Q874">
        <v>1</v>
      </c>
    </row>
    <row r="875" spans="1:17" x14ac:dyDescent="0.3">
      <c r="A875" t="s">
        <v>35</v>
      </c>
      <c r="B875" t="s">
        <v>409</v>
      </c>
      <c r="C875" t="s">
        <v>28</v>
      </c>
      <c r="D875" t="s">
        <v>683</v>
      </c>
      <c r="E875" t="s">
        <v>21</v>
      </c>
      <c r="F875" t="s">
        <v>30</v>
      </c>
      <c r="G875" s="1">
        <v>41903</v>
      </c>
      <c r="H875">
        <v>738199555</v>
      </c>
      <c r="I875" s="1">
        <v>41903</v>
      </c>
      <c r="J875" s="4">
        <v>8508</v>
      </c>
      <c r="K875" s="2">
        <v>255.28</v>
      </c>
      <c r="L875" s="2">
        <v>159.41999999999999</v>
      </c>
      <c r="M875" s="2">
        <v>2171922.2400000002</v>
      </c>
      <c r="N875" s="2">
        <v>1356345.36</v>
      </c>
      <c r="O875" s="2">
        <v>815576.88</v>
      </c>
      <c r="P875">
        <v>2014</v>
      </c>
      <c r="Q875">
        <v>9</v>
      </c>
    </row>
    <row r="876" spans="1:17" x14ac:dyDescent="0.3">
      <c r="A876" t="s">
        <v>35</v>
      </c>
      <c r="B876" t="s">
        <v>273</v>
      </c>
      <c r="C876" t="s">
        <v>19</v>
      </c>
      <c r="D876" t="s">
        <v>785</v>
      </c>
      <c r="E876" t="s">
        <v>21</v>
      </c>
      <c r="F876" t="s">
        <v>30</v>
      </c>
      <c r="G876" s="1">
        <v>40388</v>
      </c>
      <c r="H876">
        <v>178377473</v>
      </c>
      <c r="I876" s="1">
        <v>40422</v>
      </c>
      <c r="J876" s="4">
        <v>4713</v>
      </c>
      <c r="K876" s="2">
        <v>437.2</v>
      </c>
      <c r="L876" s="2">
        <v>263.33</v>
      </c>
      <c r="M876" s="2">
        <v>2060523.6</v>
      </c>
      <c r="N876" s="2">
        <v>1241074.29</v>
      </c>
      <c r="O876" s="2">
        <v>819449.31</v>
      </c>
      <c r="P876">
        <v>2010</v>
      </c>
      <c r="Q876">
        <v>7</v>
      </c>
    </row>
    <row r="877" spans="1:17" x14ac:dyDescent="0.3">
      <c r="A877" t="s">
        <v>48</v>
      </c>
      <c r="B877" t="s">
        <v>916</v>
      </c>
      <c r="C877" t="s">
        <v>28</v>
      </c>
      <c r="D877" t="s">
        <v>933</v>
      </c>
      <c r="E877" t="s">
        <v>21</v>
      </c>
      <c r="F877" t="s">
        <v>65</v>
      </c>
      <c r="G877" s="1">
        <v>41587</v>
      </c>
      <c r="H877">
        <v>327585113</v>
      </c>
      <c r="I877" s="1">
        <v>41601</v>
      </c>
      <c r="J877" s="4">
        <v>8569</v>
      </c>
      <c r="K877" s="2">
        <v>255.28</v>
      </c>
      <c r="L877" s="2">
        <v>159.41999999999999</v>
      </c>
      <c r="M877" s="2">
        <v>2187494.3199999998</v>
      </c>
      <c r="N877" s="2">
        <v>1366069.98</v>
      </c>
      <c r="O877" s="2">
        <v>821424.34</v>
      </c>
      <c r="P877">
        <v>2013</v>
      </c>
      <c r="Q877">
        <v>11</v>
      </c>
    </row>
    <row r="878" spans="1:17" x14ac:dyDescent="0.3">
      <c r="A878" t="s">
        <v>51</v>
      </c>
      <c r="B878" t="s">
        <v>129</v>
      </c>
      <c r="C878" t="s">
        <v>33</v>
      </c>
      <c r="D878" t="s">
        <v>1147</v>
      </c>
      <c r="E878" t="s">
        <v>27</v>
      </c>
      <c r="F878" t="s">
        <v>65</v>
      </c>
      <c r="G878" s="1">
        <v>42769</v>
      </c>
      <c r="H878">
        <v>877259004</v>
      </c>
      <c r="I878" s="1">
        <v>42782</v>
      </c>
      <c r="J878" s="4">
        <v>9289</v>
      </c>
      <c r="K878" s="2">
        <v>205.7</v>
      </c>
      <c r="L878" s="2">
        <v>117.11</v>
      </c>
      <c r="M878" s="2">
        <v>1910747.3</v>
      </c>
      <c r="N878" s="2">
        <v>1087834.79</v>
      </c>
      <c r="O878" s="2">
        <v>822912.51</v>
      </c>
      <c r="P878">
        <v>2017</v>
      </c>
      <c r="Q878">
        <v>2</v>
      </c>
    </row>
    <row r="879" spans="1:17" x14ac:dyDescent="0.3">
      <c r="A879" t="s">
        <v>40</v>
      </c>
      <c r="B879" t="s">
        <v>306</v>
      </c>
      <c r="C879" t="s">
        <v>28</v>
      </c>
      <c r="D879" t="s">
        <v>636</v>
      </c>
      <c r="E879" t="s">
        <v>27</v>
      </c>
      <c r="F879" t="s">
        <v>22</v>
      </c>
      <c r="G879" s="1">
        <v>41862</v>
      </c>
      <c r="H879">
        <v>798688733</v>
      </c>
      <c r="I879" s="1">
        <v>41900</v>
      </c>
      <c r="J879" s="4">
        <v>8600</v>
      </c>
      <c r="K879" s="2">
        <v>255.28</v>
      </c>
      <c r="L879" s="2">
        <v>159.41999999999999</v>
      </c>
      <c r="M879" s="2">
        <v>2195408</v>
      </c>
      <c r="N879" s="2">
        <v>1371012</v>
      </c>
      <c r="O879" s="2">
        <v>824396</v>
      </c>
      <c r="P879">
        <v>2014</v>
      </c>
      <c r="Q879">
        <v>8</v>
      </c>
    </row>
    <row r="880" spans="1:17" x14ac:dyDescent="0.3">
      <c r="A880" t="s">
        <v>35</v>
      </c>
      <c r="B880" t="s">
        <v>61</v>
      </c>
      <c r="C880" t="s">
        <v>59</v>
      </c>
      <c r="D880" t="s">
        <v>439</v>
      </c>
      <c r="E880" t="s">
        <v>27</v>
      </c>
      <c r="F880" t="s">
        <v>30</v>
      </c>
      <c r="G880" s="1">
        <v>41453</v>
      </c>
      <c r="H880">
        <v>585917890</v>
      </c>
      <c r="I880" s="1">
        <v>41478</v>
      </c>
      <c r="J880" s="4">
        <v>4979</v>
      </c>
      <c r="K880" s="2">
        <v>668.27</v>
      </c>
      <c r="L880" s="2">
        <v>502.54</v>
      </c>
      <c r="M880" s="2">
        <v>3327316.33</v>
      </c>
      <c r="N880" s="2">
        <v>2502146.66</v>
      </c>
      <c r="O880" s="2">
        <v>825169.67</v>
      </c>
      <c r="P880">
        <v>2013</v>
      </c>
      <c r="Q880">
        <v>6</v>
      </c>
    </row>
    <row r="881" spans="1:17" x14ac:dyDescent="0.3">
      <c r="A881" t="s">
        <v>51</v>
      </c>
      <c r="B881" t="s">
        <v>522</v>
      </c>
      <c r="C881" t="s">
        <v>28</v>
      </c>
      <c r="D881" t="s">
        <v>1220</v>
      </c>
      <c r="E881" t="s">
        <v>27</v>
      </c>
      <c r="F881" t="s">
        <v>65</v>
      </c>
      <c r="G881" s="1">
        <v>42679</v>
      </c>
      <c r="H881">
        <v>584072101</v>
      </c>
      <c r="I881" s="1">
        <v>42679</v>
      </c>
      <c r="J881" s="4">
        <v>8769</v>
      </c>
      <c r="K881" s="2">
        <v>255.28</v>
      </c>
      <c r="L881" s="2">
        <v>159.41999999999999</v>
      </c>
      <c r="M881" s="2">
        <v>2238550.3199999998</v>
      </c>
      <c r="N881" s="2">
        <v>1397953.98</v>
      </c>
      <c r="O881" s="2">
        <v>840596.34</v>
      </c>
      <c r="P881">
        <v>2016</v>
      </c>
      <c r="Q881">
        <v>11</v>
      </c>
    </row>
    <row r="882" spans="1:17" x14ac:dyDescent="0.3">
      <c r="A882" t="s">
        <v>31</v>
      </c>
      <c r="B882" t="s">
        <v>287</v>
      </c>
      <c r="C882" t="s">
        <v>28</v>
      </c>
      <c r="D882" t="s">
        <v>288</v>
      </c>
      <c r="E882" t="s">
        <v>27</v>
      </c>
      <c r="F882" t="s">
        <v>39</v>
      </c>
      <c r="G882" s="1">
        <v>42228</v>
      </c>
      <c r="H882">
        <v>510978686</v>
      </c>
      <c r="I882" s="1">
        <v>42277</v>
      </c>
      <c r="J882" s="4">
        <v>8803</v>
      </c>
      <c r="K882" s="2">
        <v>255.28</v>
      </c>
      <c r="L882" s="2">
        <v>159.41999999999999</v>
      </c>
      <c r="M882" s="2">
        <v>2247229.84</v>
      </c>
      <c r="N882" s="2">
        <v>1403374.26</v>
      </c>
      <c r="O882" s="2">
        <v>843855.58</v>
      </c>
      <c r="P882">
        <v>2015</v>
      </c>
      <c r="Q882">
        <v>8</v>
      </c>
    </row>
    <row r="883" spans="1:17" x14ac:dyDescent="0.3">
      <c r="A883" t="s">
        <v>40</v>
      </c>
      <c r="B883" t="s">
        <v>41</v>
      </c>
      <c r="C883" t="s">
        <v>33</v>
      </c>
      <c r="D883" t="s">
        <v>42</v>
      </c>
      <c r="E883" t="s">
        <v>27</v>
      </c>
      <c r="F883" t="s">
        <v>39</v>
      </c>
      <c r="G883" s="1">
        <v>41967</v>
      </c>
      <c r="H883">
        <v>683458888</v>
      </c>
      <c r="I883" s="1">
        <v>42001</v>
      </c>
      <c r="J883" s="4">
        <v>9528</v>
      </c>
      <c r="K883" s="2">
        <v>205.7</v>
      </c>
      <c r="L883" s="2">
        <v>117.11</v>
      </c>
      <c r="M883" s="2">
        <v>1959909.6</v>
      </c>
      <c r="N883" s="2">
        <v>1115824.08</v>
      </c>
      <c r="O883" s="2">
        <v>844085.52</v>
      </c>
      <c r="P883">
        <v>2014</v>
      </c>
      <c r="Q883">
        <v>11</v>
      </c>
    </row>
    <row r="884" spans="1:17" x14ac:dyDescent="0.3">
      <c r="A884" t="s">
        <v>31</v>
      </c>
      <c r="B884" t="s">
        <v>370</v>
      </c>
      <c r="C884" t="s">
        <v>19</v>
      </c>
      <c r="D884" t="s">
        <v>682</v>
      </c>
      <c r="E884" t="s">
        <v>27</v>
      </c>
      <c r="F884" t="s">
        <v>65</v>
      </c>
      <c r="G884" s="1">
        <v>42463</v>
      </c>
      <c r="H884">
        <v>745182311</v>
      </c>
      <c r="I884" s="1">
        <v>42495</v>
      </c>
      <c r="J884" s="4">
        <v>4860</v>
      </c>
      <c r="K884" s="2">
        <v>437.2</v>
      </c>
      <c r="L884" s="2">
        <v>263.33</v>
      </c>
      <c r="M884" s="2">
        <v>2124792</v>
      </c>
      <c r="N884" s="2">
        <v>1279783.8</v>
      </c>
      <c r="O884" s="2">
        <v>845008.2</v>
      </c>
      <c r="P884">
        <v>2016</v>
      </c>
      <c r="Q884">
        <v>4</v>
      </c>
    </row>
    <row r="885" spans="1:17" x14ac:dyDescent="0.3">
      <c r="A885" t="s">
        <v>51</v>
      </c>
      <c r="B885" t="s">
        <v>343</v>
      </c>
      <c r="C885" t="s">
        <v>28</v>
      </c>
      <c r="D885" t="s">
        <v>734</v>
      </c>
      <c r="E885" t="s">
        <v>21</v>
      </c>
      <c r="F885" t="s">
        <v>65</v>
      </c>
      <c r="G885" s="1">
        <v>40405</v>
      </c>
      <c r="H885">
        <v>280749452</v>
      </c>
      <c r="I885" s="1">
        <v>40452</v>
      </c>
      <c r="J885" s="4">
        <v>8856</v>
      </c>
      <c r="K885" s="2">
        <v>255.28</v>
      </c>
      <c r="L885" s="2">
        <v>159.41999999999999</v>
      </c>
      <c r="M885" s="2">
        <v>2260759.6800000002</v>
      </c>
      <c r="N885" s="2">
        <v>1411823.52</v>
      </c>
      <c r="O885" s="2">
        <v>848936.16</v>
      </c>
      <c r="P885">
        <v>2010</v>
      </c>
      <c r="Q885">
        <v>8</v>
      </c>
    </row>
    <row r="886" spans="1:17" x14ac:dyDescent="0.3">
      <c r="A886" t="s">
        <v>35</v>
      </c>
      <c r="B886" t="s">
        <v>36</v>
      </c>
      <c r="C886" t="s">
        <v>68</v>
      </c>
      <c r="D886" t="s">
        <v>330</v>
      </c>
      <c r="E886" t="s">
        <v>21</v>
      </c>
      <c r="F886" t="s">
        <v>30</v>
      </c>
      <c r="G886" s="1">
        <v>40803</v>
      </c>
      <c r="H886">
        <v>364818465</v>
      </c>
      <c r="I886" s="1">
        <v>40832</v>
      </c>
      <c r="J886" s="4">
        <v>6746</v>
      </c>
      <c r="K886" s="2">
        <v>651.21</v>
      </c>
      <c r="L886" s="2">
        <v>524.96</v>
      </c>
      <c r="M886" s="2">
        <v>4393062.66</v>
      </c>
      <c r="N886" s="2">
        <v>3541380.16</v>
      </c>
      <c r="O886" s="2">
        <v>851682.5</v>
      </c>
      <c r="P886">
        <v>2011</v>
      </c>
      <c r="Q886">
        <v>9</v>
      </c>
    </row>
    <row r="887" spans="1:17" x14ac:dyDescent="0.3">
      <c r="A887" t="s">
        <v>35</v>
      </c>
      <c r="B887" t="s">
        <v>162</v>
      </c>
      <c r="C887" t="s">
        <v>28</v>
      </c>
      <c r="D887" t="s">
        <v>1043</v>
      </c>
      <c r="E887" t="s">
        <v>27</v>
      </c>
      <c r="F887" t="s">
        <v>65</v>
      </c>
      <c r="G887" s="1">
        <v>42039</v>
      </c>
      <c r="H887">
        <v>184170186</v>
      </c>
      <c r="I887" s="1">
        <v>42052</v>
      </c>
      <c r="J887" s="4">
        <v>8906</v>
      </c>
      <c r="K887" s="2">
        <v>255.28</v>
      </c>
      <c r="L887" s="2">
        <v>159.41999999999999</v>
      </c>
      <c r="M887" s="2">
        <v>2273523.6800000002</v>
      </c>
      <c r="N887" s="2">
        <v>1419794.52</v>
      </c>
      <c r="O887" s="2">
        <v>853729.16</v>
      </c>
      <c r="P887">
        <v>2015</v>
      </c>
      <c r="Q887">
        <v>2</v>
      </c>
    </row>
    <row r="888" spans="1:17" x14ac:dyDescent="0.3">
      <c r="A888" t="s">
        <v>48</v>
      </c>
      <c r="B888" t="s">
        <v>705</v>
      </c>
      <c r="C888" t="s">
        <v>19</v>
      </c>
      <c r="D888" t="s">
        <v>1023</v>
      </c>
      <c r="E888" t="s">
        <v>21</v>
      </c>
      <c r="F888" t="s">
        <v>39</v>
      </c>
      <c r="G888" s="1">
        <v>40466</v>
      </c>
      <c r="H888">
        <v>494745099</v>
      </c>
      <c r="I888" s="1">
        <v>40481</v>
      </c>
      <c r="J888" s="4">
        <v>4924</v>
      </c>
      <c r="K888" s="2">
        <v>437.2</v>
      </c>
      <c r="L888" s="2">
        <v>263.33</v>
      </c>
      <c r="M888" s="2">
        <v>2152772.7999999998</v>
      </c>
      <c r="N888" s="2">
        <v>1296636.92</v>
      </c>
      <c r="O888" s="2">
        <v>856135.88</v>
      </c>
      <c r="P888">
        <v>2010</v>
      </c>
      <c r="Q888">
        <v>10</v>
      </c>
    </row>
    <row r="889" spans="1:17" x14ac:dyDescent="0.3">
      <c r="A889" t="s">
        <v>35</v>
      </c>
      <c r="B889" t="s">
        <v>578</v>
      </c>
      <c r="C889" t="s">
        <v>33</v>
      </c>
      <c r="D889" t="s">
        <v>1119</v>
      </c>
      <c r="E889" t="s">
        <v>21</v>
      </c>
      <c r="F889" t="s">
        <v>22</v>
      </c>
      <c r="G889" s="1">
        <v>42121</v>
      </c>
      <c r="H889">
        <v>267066323</v>
      </c>
      <c r="I889" s="1">
        <v>42143</v>
      </c>
      <c r="J889" s="4">
        <v>9715</v>
      </c>
      <c r="K889" s="2">
        <v>205.7</v>
      </c>
      <c r="L889" s="2">
        <v>117.11</v>
      </c>
      <c r="M889" s="2">
        <v>1998375.5</v>
      </c>
      <c r="N889" s="2">
        <v>1137723.6499999999</v>
      </c>
      <c r="O889" s="2">
        <v>860651.85</v>
      </c>
      <c r="P889">
        <v>2015</v>
      </c>
      <c r="Q889">
        <v>4</v>
      </c>
    </row>
    <row r="890" spans="1:17" x14ac:dyDescent="0.3">
      <c r="A890" t="s">
        <v>48</v>
      </c>
      <c r="B890" t="s">
        <v>97</v>
      </c>
      <c r="C890" t="s">
        <v>68</v>
      </c>
      <c r="D890" t="s">
        <v>98</v>
      </c>
      <c r="E890" t="s">
        <v>27</v>
      </c>
      <c r="F890" t="s">
        <v>39</v>
      </c>
      <c r="G890" s="1">
        <v>42185</v>
      </c>
      <c r="H890">
        <v>499009597</v>
      </c>
      <c r="I890" s="1">
        <v>42194</v>
      </c>
      <c r="J890" s="4">
        <v>6884</v>
      </c>
      <c r="K890" s="2">
        <v>651.21</v>
      </c>
      <c r="L890" s="2">
        <v>524.96</v>
      </c>
      <c r="M890" s="2">
        <v>4482929.6399999997</v>
      </c>
      <c r="N890" s="2">
        <v>3613824.64</v>
      </c>
      <c r="O890" s="2">
        <v>869105</v>
      </c>
      <c r="P890">
        <v>2015</v>
      </c>
      <c r="Q890">
        <v>6</v>
      </c>
    </row>
    <row r="891" spans="1:17" x14ac:dyDescent="0.3">
      <c r="A891" t="s">
        <v>40</v>
      </c>
      <c r="B891" t="s">
        <v>255</v>
      </c>
      <c r="C891" t="s">
        <v>68</v>
      </c>
      <c r="D891" t="s">
        <v>627</v>
      </c>
      <c r="E891" t="s">
        <v>21</v>
      </c>
      <c r="F891" t="s">
        <v>22</v>
      </c>
      <c r="G891" s="1">
        <v>40786</v>
      </c>
      <c r="H891">
        <v>476436126</v>
      </c>
      <c r="I891" s="1">
        <v>40831</v>
      </c>
      <c r="J891" s="4">
        <v>6892</v>
      </c>
      <c r="K891" s="2">
        <v>651.21</v>
      </c>
      <c r="L891" s="2">
        <v>524.96</v>
      </c>
      <c r="M891" s="2">
        <v>4488139.32</v>
      </c>
      <c r="N891" s="2">
        <v>3618024.32</v>
      </c>
      <c r="O891" s="2">
        <v>870115</v>
      </c>
      <c r="P891">
        <v>2011</v>
      </c>
      <c r="Q891">
        <v>8</v>
      </c>
    </row>
    <row r="892" spans="1:17" x14ac:dyDescent="0.3">
      <c r="A892" t="s">
        <v>40</v>
      </c>
      <c r="B892" t="s">
        <v>584</v>
      </c>
      <c r="C892" t="s">
        <v>59</v>
      </c>
      <c r="D892" t="s">
        <v>938</v>
      </c>
      <c r="E892" t="s">
        <v>21</v>
      </c>
      <c r="F892" t="s">
        <v>30</v>
      </c>
      <c r="G892" s="1">
        <v>42386</v>
      </c>
      <c r="H892">
        <v>746434152</v>
      </c>
      <c r="I892" s="1">
        <v>42405</v>
      </c>
      <c r="J892" s="4">
        <v>5308</v>
      </c>
      <c r="K892" s="2">
        <v>668.27</v>
      </c>
      <c r="L892" s="2">
        <v>502.54</v>
      </c>
      <c r="M892" s="2">
        <v>3547177.16</v>
      </c>
      <c r="N892" s="2">
        <v>2667482.3199999998</v>
      </c>
      <c r="O892" s="2">
        <v>879694.84</v>
      </c>
      <c r="P892">
        <v>2016</v>
      </c>
      <c r="Q892">
        <v>1</v>
      </c>
    </row>
    <row r="893" spans="1:17" x14ac:dyDescent="0.3">
      <c r="A893" t="s">
        <v>48</v>
      </c>
      <c r="B893" t="s">
        <v>193</v>
      </c>
      <c r="C893" t="s">
        <v>68</v>
      </c>
      <c r="D893" t="s">
        <v>411</v>
      </c>
      <c r="E893" t="s">
        <v>21</v>
      </c>
      <c r="F893" t="s">
        <v>39</v>
      </c>
      <c r="G893" s="1">
        <v>42918</v>
      </c>
      <c r="H893">
        <v>256243503</v>
      </c>
      <c r="I893" s="1">
        <v>42939</v>
      </c>
      <c r="J893" s="4">
        <v>7002</v>
      </c>
      <c r="K893" s="2">
        <v>651.21</v>
      </c>
      <c r="L893" s="2">
        <v>524.96</v>
      </c>
      <c r="M893" s="2">
        <v>4559772.42</v>
      </c>
      <c r="N893" s="2">
        <v>3675769.92</v>
      </c>
      <c r="O893" s="2">
        <v>884002.5</v>
      </c>
      <c r="P893">
        <v>2017</v>
      </c>
      <c r="Q893">
        <v>7</v>
      </c>
    </row>
    <row r="894" spans="1:17" x14ac:dyDescent="0.3">
      <c r="A894" t="s">
        <v>17</v>
      </c>
      <c r="B894" t="s">
        <v>281</v>
      </c>
      <c r="C894" t="s">
        <v>28</v>
      </c>
      <c r="D894" t="s">
        <v>1135</v>
      </c>
      <c r="E894" t="s">
        <v>21</v>
      </c>
      <c r="F894" t="s">
        <v>30</v>
      </c>
      <c r="G894" s="1">
        <v>42413</v>
      </c>
      <c r="H894">
        <v>242024362</v>
      </c>
      <c r="I894" s="1">
        <v>42446</v>
      </c>
      <c r="J894" s="4">
        <v>9242</v>
      </c>
      <c r="K894" s="2">
        <v>255.28</v>
      </c>
      <c r="L894" s="2">
        <v>159.41999999999999</v>
      </c>
      <c r="M894" s="2">
        <v>2359297.7599999998</v>
      </c>
      <c r="N894" s="2">
        <v>1473359.64</v>
      </c>
      <c r="O894" s="2">
        <v>885938.12</v>
      </c>
      <c r="P894">
        <v>2016</v>
      </c>
      <c r="Q894">
        <v>2</v>
      </c>
    </row>
    <row r="895" spans="1:17" x14ac:dyDescent="0.3">
      <c r="A895" t="s">
        <v>40</v>
      </c>
      <c r="B895" t="s">
        <v>268</v>
      </c>
      <c r="C895" t="s">
        <v>28</v>
      </c>
      <c r="D895" t="s">
        <v>269</v>
      </c>
      <c r="E895" t="s">
        <v>27</v>
      </c>
      <c r="F895" t="s">
        <v>65</v>
      </c>
      <c r="G895" s="1">
        <v>42321</v>
      </c>
      <c r="H895">
        <v>618474757</v>
      </c>
      <c r="I895" s="1">
        <v>42369</v>
      </c>
      <c r="J895" s="4">
        <v>9279</v>
      </c>
      <c r="K895" s="2">
        <v>255.28</v>
      </c>
      <c r="L895" s="2">
        <v>159.41999999999999</v>
      </c>
      <c r="M895" s="2">
        <v>2368743.12</v>
      </c>
      <c r="N895" s="2">
        <v>1479258.18</v>
      </c>
      <c r="O895" s="2">
        <v>889484.94</v>
      </c>
      <c r="P895">
        <v>2015</v>
      </c>
      <c r="Q895">
        <v>11</v>
      </c>
    </row>
    <row r="896" spans="1:17" x14ac:dyDescent="0.3">
      <c r="A896" t="s">
        <v>35</v>
      </c>
      <c r="B896" t="s">
        <v>223</v>
      </c>
      <c r="C896" t="s">
        <v>19</v>
      </c>
      <c r="D896" t="s">
        <v>606</v>
      </c>
      <c r="E896" t="s">
        <v>21</v>
      </c>
      <c r="F896" t="s">
        <v>39</v>
      </c>
      <c r="G896" s="1">
        <v>42906</v>
      </c>
      <c r="H896">
        <v>674421346</v>
      </c>
      <c r="I896" s="1">
        <v>42915</v>
      </c>
      <c r="J896" s="4">
        <v>5118</v>
      </c>
      <c r="K896" s="2">
        <v>437.2</v>
      </c>
      <c r="L896" s="2">
        <v>263.33</v>
      </c>
      <c r="M896" s="2">
        <v>2237589.6</v>
      </c>
      <c r="N896" s="2">
        <v>1347722.94</v>
      </c>
      <c r="O896" s="2">
        <v>889866.66</v>
      </c>
      <c r="P896">
        <v>2017</v>
      </c>
      <c r="Q896">
        <v>6</v>
      </c>
    </row>
    <row r="897" spans="1:17" x14ac:dyDescent="0.3">
      <c r="A897" t="s">
        <v>40</v>
      </c>
      <c r="B897" t="s">
        <v>310</v>
      </c>
      <c r="C897" t="s">
        <v>59</v>
      </c>
      <c r="D897" t="s">
        <v>311</v>
      </c>
      <c r="E897" t="s">
        <v>27</v>
      </c>
      <c r="F897" t="s">
        <v>65</v>
      </c>
      <c r="G897" s="1">
        <v>42934</v>
      </c>
      <c r="H897">
        <v>306859576</v>
      </c>
      <c r="I897" s="1">
        <v>42935</v>
      </c>
      <c r="J897" s="4">
        <v>5423</v>
      </c>
      <c r="K897" s="2">
        <v>668.27</v>
      </c>
      <c r="L897" s="2">
        <v>502.54</v>
      </c>
      <c r="M897" s="2">
        <v>3624028.21</v>
      </c>
      <c r="N897" s="2">
        <v>2725274.42</v>
      </c>
      <c r="O897" s="2">
        <v>898753.79</v>
      </c>
      <c r="P897">
        <v>2017</v>
      </c>
      <c r="Q897">
        <v>7</v>
      </c>
    </row>
    <row r="898" spans="1:17" x14ac:dyDescent="0.3">
      <c r="A898" t="s">
        <v>40</v>
      </c>
      <c r="B898" t="s">
        <v>247</v>
      </c>
      <c r="C898" t="s">
        <v>68</v>
      </c>
      <c r="D898" t="s">
        <v>996</v>
      </c>
      <c r="E898" t="s">
        <v>21</v>
      </c>
      <c r="F898" t="s">
        <v>22</v>
      </c>
      <c r="G898" s="1">
        <v>40966</v>
      </c>
      <c r="H898">
        <v>343699395</v>
      </c>
      <c r="I898" s="1">
        <v>41001</v>
      </c>
      <c r="J898" s="4">
        <v>7144</v>
      </c>
      <c r="K898" s="2">
        <v>651.21</v>
      </c>
      <c r="L898" s="2">
        <v>524.96</v>
      </c>
      <c r="M898" s="2">
        <v>4652244.24</v>
      </c>
      <c r="N898" s="2">
        <v>3750314.24</v>
      </c>
      <c r="O898" s="2">
        <v>901930</v>
      </c>
      <c r="P898">
        <v>2012</v>
      </c>
      <c r="Q898">
        <v>2</v>
      </c>
    </row>
    <row r="899" spans="1:17" x14ac:dyDescent="0.3">
      <c r="A899" t="s">
        <v>31</v>
      </c>
      <c r="B899" t="s">
        <v>139</v>
      </c>
      <c r="C899" t="s">
        <v>59</v>
      </c>
      <c r="D899" t="s">
        <v>991</v>
      </c>
      <c r="E899" t="s">
        <v>21</v>
      </c>
      <c r="F899" t="s">
        <v>39</v>
      </c>
      <c r="G899" s="1">
        <v>40819</v>
      </c>
      <c r="H899">
        <v>750253188</v>
      </c>
      <c r="I899" s="1">
        <v>40868</v>
      </c>
      <c r="J899" s="4">
        <v>5446</v>
      </c>
      <c r="K899" s="2">
        <v>668.27</v>
      </c>
      <c r="L899" s="2">
        <v>502.54</v>
      </c>
      <c r="M899" s="2">
        <v>3639398.42</v>
      </c>
      <c r="N899" s="2">
        <v>2736832.84</v>
      </c>
      <c r="O899" s="2">
        <v>902565.58</v>
      </c>
      <c r="P899">
        <v>2011</v>
      </c>
      <c r="Q899">
        <v>10</v>
      </c>
    </row>
    <row r="900" spans="1:17" x14ac:dyDescent="0.3">
      <c r="A900" t="s">
        <v>48</v>
      </c>
      <c r="B900" t="s">
        <v>193</v>
      </c>
      <c r="C900" t="s">
        <v>19</v>
      </c>
      <c r="D900" t="s">
        <v>673</v>
      </c>
      <c r="E900" t="s">
        <v>21</v>
      </c>
      <c r="F900" t="s">
        <v>30</v>
      </c>
      <c r="G900" s="1">
        <v>42265</v>
      </c>
      <c r="H900">
        <v>925264966</v>
      </c>
      <c r="I900" s="1">
        <v>42295</v>
      </c>
      <c r="J900" s="4">
        <v>5320</v>
      </c>
      <c r="K900" s="2">
        <v>437.2</v>
      </c>
      <c r="L900" s="2">
        <v>263.33</v>
      </c>
      <c r="M900" s="2">
        <v>2325904</v>
      </c>
      <c r="N900" s="2">
        <v>1400915.6</v>
      </c>
      <c r="O900" s="2">
        <v>924988.4</v>
      </c>
      <c r="P900">
        <v>2015</v>
      </c>
      <c r="Q900">
        <v>9</v>
      </c>
    </row>
    <row r="901" spans="1:17" x14ac:dyDescent="0.3">
      <c r="A901" t="s">
        <v>40</v>
      </c>
      <c r="B901" t="s">
        <v>111</v>
      </c>
      <c r="C901" t="s">
        <v>59</v>
      </c>
      <c r="D901" t="s">
        <v>888</v>
      </c>
      <c r="E901" t="s">
        <v>27</v>
      </c>
      <c r="F901" t="s">
        <v>22</v>
      </c>
      <c r="G901" s="1">
        <v>41931</v>
      </c>
      <c r="H901">
        <v>410231912</v>
      </c>
      <c r="I901" s="1">
        <v>41936</v>
      </c>
      <c r="J901" s="4">
        <v>5594</v>
      </c>
      <c r="K901" s="2">
        <v>668.27</v>
      </c>
      <c r="L901" s="2">
        <v>502.54</v>
      </c>
      <c r="M901" s="2">
        <v>3738302.38</v>
      </c>
      <c r="N901" s="2">
        <v>2811208.76</v>
      </c>
      <c r="O901" s="2">
        <v>927093.62</v>
      </c>
      <c r="P901">
        <v>2014</v>
      </c>
      <c r="Q901">
        <v>10</v>
      </c>
    </row>
    <row r="902" spans="1:17" x14ac:dyDescent="0.3">
      <c r="A902" t="s">
        <v>35</v>
      </c>
      <c r="B902" t="s">
        <v>159</v>
      </c>
      <c r="C902" t="s">
        <v>28</v>
      </c>
      <c r="D902" t="s">
        <v>864</v>
      </c>
      <c r="E902" t="s">
        <v>21</v>
      </c>
      <c r="F902" t="s">
        <v>22</v>
      </c>
      <c r="G902" s="1">
        <v>42431</v>
      </c>
      <c r="H902">
        <v>431535089</v>
      </c>
      <c r="I902" s="1">
        <v>42448</v>
      </c>
      <c r="J902" s="4">
        <v>9677</v>
      </c>
      <c r="K902" s="2">
        <v>255.28</v>
      </c>
      <c r="L902" s="2">
        <v>159.41999999999999</v>
      </c>
      <c r="M902" s="2">
        <v>2470344.56</v>
      </c>
      <c r="N902" s="2">
        <v>1542707.34</v>
      </c>
      <c r="O902" s="2">
        <v>927637.22</v>
      </c>
      <c r="P902">
        <v>2016</v>
      </c>
      <c r="Q902">
        <v>3</v>
      </c>
    </row>
    <row r="903" spans="1:17" x14ac:dyDescent="0.3">
      <c r="A903" t="s">
        <v>40</v>
      </c>
      <c r="B903" t="s">
        <v>298</v>
      </c>
      <c r="C903" t="s">
        <v>68</v>
      </c>
      <c r="D903" t="s">
        <v>610</v>
      </c>
      <c r="E903" t="s">
        <v>21</v>
      </c>
      <c r="F903" t="s">
        <v>22</v>
      </c>
      <c r="G903" s="1">
        <v>41674</v>
      </c>
      <c r="H903">
        <v>816696012</v>
      </c>
      <c r="I903" s="1">
        <v>41686</v>
      </c>
      <c r="J903" s="4">
        <v>7353</v>
      </c>
      <c r="K903" s="2">
        <v>651.21</v>
      </c>
      <c r="L903" s="2">
        <v>524.96</v>
      </c>
      <c r="M903" s="2">
        <v>4788347.13</v>
      </c>
      <c r="N903" s="2">
        <v>3860030.88</v>
      </c>
      <c r="O903" s="2">
        <v>928316.25</v>
      </c>
      <c r="P903">
        <v>2014</v>
      </c>
      <c r="Q903">
        <v>2</v>
      </c>
    </row>
    <row r="904" spans="1:17" x14ac:dyDescent="0.3">
      <c r="A904" t="s">
        <v>40</v>
      </c>
      <c r="B904" t="s">
        <v>268</v>
      </c>
      <c r="C904" t="s">
        <v>68</v>
      </c>
      <c r="D904" t="s">
        <v>641</v>
      </c>
      <c r="E904" t="s">
        <v>21</v>
      </c>
      <c r="F904" t="s">
        <v>65</v>
      </c>
      <c r="G904" s="1">
        <v>41617</v>
      </c>
      <c r="H904">
        <v>703693473</v>
      </c>
      <c r="I904" s="1">
        <v>41651</v>
      </c>
      <c r="J904" s="4">
        <v>7391</v>
      </c>
      <c r="K904" s="2">
        <v>651.21</v>
      </c>
      <c r="L904" s="2">
        <v>524.96</v>
      </c>
      <c r="M904" s="2">
        <v>4813093.1100000003</v>
      </c>
      <c r="N904" s="2">
        <v>3879979.36</v>
      </c>
      <c r="O904" s="2">
        <v>933113.75</v>
      </c>
      <c r="P904">
        <v>2013</v>
      </c>
      <c r="Q904">
        <v>12</v>
      </c>
    </row>
    <row r="905" spans="1:17" x14ac:dyDescent="0.3">
      <c r="A905" t="s">
        <v>40</v>
      </c>
      <c r="B905" t="s">
        <v>820</v>
      </c>
      <c r="C905" t="s">
        <v>19</v>
      </c>
      <c r="D905" t="s">
        <v>896</v>
      </c>
      <c r="E905" t="s">
        <v>21</v>
      </c>
      <c r="F905" t="s">
        <v>30</v>
      </c>
      <c r="G905" s="1">
        <v>41309</v>
      </c>
      <c r="H905">
        <v>247857415</v>
      </c>
      <c r="I905" s="1">
        <v>41320</v>
      </c>
      <c r="J905" s="4">
        <v>5372</v>
      </c>
      <c r="K905" s="2">
        <v>437.2</v>
      </c>
      <c r="L905" s="2">
        <v>263.33</v>
      </c>
      <c r="M905" s="2">
        <v>2348638.4</v>
      </c>
      <c r="N905" s="2">
        <v>1414608.76</v>
      </c>
      <c r="O905" s="2">
        <v>934029.64</v>
      </c>
      <c r="P905">
        <v>2013</v>
      </c>
      <c r="Q905">
        <v>2</v>
      </c>
    </row>
    <row r="906" spans="1:17" x14ac:dyDescent="0.3">
      <c r="A906" t="s">
        <v>40</v>
      </c>
      <c r="B906" t="s">
        <v>757</v>
      </c>
      <c r="C906" t="s">
        <v>68</v>
      </c>
      <c r="D906" t="s">
        <v>758</v>
      </c>
      <c r="E906" t="s">
        <v>27</v>
      </c>
      <c r="F906" t="s">
        <v>22</v>
      </c>
      <c r="G906" s="1">
        <v>40351</v>
      </c>
      <c r="H906">
        <v>944635236</v>
      </c>
      <c r="I906" s="1">
        <v>40386</v>
      </c>
      <c r="J906" s="4">
        <v>7413</v>
      </c>
      <c r="K906" s="2">
        <v>651.21</v>
      </c>
      <c r="L906" s="2">
        <v>524.96</v>
      </c>
      <c r="M906" s="2">
        <v>4827419.7300000004</v>
      </c>
      <c r="N906" s="2">
        <v>3891528.48</v>
      </c>
      <c r="O906" s="2">
        <v>935891.25</v>
      </c>
      <c r="P906">
        <v>2010</v>
      </c>
      <c r="Q906">
        <v>6</v>
      </c>
    </row>
    <row r="907" spans="1:17" x14ac:dyDescent="0.3">
      <c r="A907" t="s">
        <v>17</v>
      </c>
      <c r="B907" t="s">
        <v>219</v>
      </c>
      <c r="C907" t="s">
        <v>68</v>
      </c>
      <c r="D907" t="s">
        <v>1086</v>
      </c>
      <c r="E907" t="s">
        <v>21</v>
      </c>
      <c r="F907" t="s">
        <v>22</v>
      </c>
      <c r="G907" s="1">
        <v>41569</v>
      </c>
      <c r="H907">
        <v>285509622</v>
      </c>
      <c r="I907" s="1">
        <v>41575</v>
      </c>
      <c r="J907" s="4">
        <v>7497</v>
      </c>
      <c r="K907" s="2">
        <v>651.21</v>
      </c>
      <c r="L907" s="2">
        <v>524.96</v>
      </c>
      <c r="M907" s="2">
        <v>4882121.37</v>
      </c>
      <c r="N907" s="2">
        <v>3935625.12</v>
      </c>
      <c r="O907" s="2">
        <v>946496.25</v>
      </c>
      <c r="P907">
        <v>2013</v>
      </c>
      <c r="Q907">
        <v>10</v>
      </c>
    </row>
    <row r="908" spans="1:17" x14ac:dyDescent="0.3">
      <c r="A908" t="s">
        <v>35</v>
      </c>
      <c r="B908" t="s">
        <v>989</v>
      </c>
      <c r="C908" t="s">
        <v>68</v>
      </c>
      <c r="D908" t="s">
        <v>990</v>
      </c>
      <c r="E908" t="s">
        <v>27</v>
      </c>
      <c r="F908" t="s">
        <v>30</v>
      </c>
      <c r="G908" s="1">
        <v>40992</v>
      </c>
      <c r="H908">
        <v>361137616</v>
      </c>
      <c r="I908" s="1">
        <v>41017</v>
      </c>
      <c r="J908" s="4">
        <v>7501</v>
      </c>
      <c r="K908" s="2">
        <v>651.21</v>
      </c>
      <c r="L908" s="2">
        <v>524.96</v>
      </c>
      <c r="M908" s="2">
        <v>4884726.21</v>
      </c>
      <c r="N908" s="2">
        <v>3937724.96</v>
      </c>
      <c r="O908" s="2">
        <v>947001.25</v>
      </c>
      <c r="P908">
        <v>2012</v>
      </c>
      <c r="Q908">
        <v>3</v>
      </c>
    </row>
    <row r="909" spans="1:17" x14ac:dyDescent="0.3">
      <c r="A909" t="s">
        <v>35</v>
      </c>
      <c r="B909" t="s">
        <v>346</v>
      </c>
      <c r="C909" t="s">
        <v>59</v>
      </c>
      <c r="D909" t="s">
        <v>1189</v>
      </c>
      <c r="E909" t="s">
        <v>27</v>
      </c>
      <c r="F909" t="s">
        <v>22</v>
      </c>
      <c r="G909" s="1">
        <v>41021</v>
      </c>
      <c r="H909">
        <v>369681203</v>
      </c>
      <c r="I909" s="1">
        <v>41038</v>
      </c>
      <c r="J909" s="4">
        <v>5738</v>
      </c>
      <c r="K909" s="2">
        <v>668.27</v>
      </c>
      <c r="L909" s="2">
        <v>502.54</v>
      </c>
      <c r="M909" s="2">
        <v>3834533.26</v>
      </c>
      <c r="N909" s="2">
        <v>2883574.52</v>
      </c>
      <c r="O909" s="2">
        <v>950958.74</v>
      </c>
      <c r="P909">
        <v>2012</v>
      </c>
      <c r="Q909">
        <v>4</v>
      </c>
    </row>
    <row r="910" spans="1:17" x14ac:dyDescent="0.3">
      <c r="A910" t="s">
        <v>31</v>
      </c>
      <c r="B910" t="s">
        <v>32</v>
      </c>
      <c r="C910" t="s">
        <v>28</v>
      </c>
      <c r="D910" t="s">
        <v>542</v>
      </c>
      <c r="E910" t="s">
        <v>21</v>
      </c>
      <c r="F910" t="s">
        <v>65</v>
      </c>
      <c r="G910" s="1">
        <v>42445</v>
      </c>
      <c r="H910">
        <v>823699796</v>
      </c>
      <c r="I910" s="1">
        <v>42479</v>
      </c>
      <c r="J910" s="4">
        <v>9929</v>
      </c>
      <c r="K910" s="2">
        <v>255.28</v>
      </c>
      <c r="L910" s="2">
        <v>159.41999999999999</v>
      </c>
      <c r="M910" s="2">
        <v>2534675.12</v>
      </c>
      <c r="N910" s="2">
        <v>1582881.18</v>
      </c>
      <c r="O910" s="2">
        <v>951793.94</v>
      </c>
      <c r="P910">
        <v>2016</v>
      </c>
      <c r="Q910">
        <v>3</v>
      </c>
    </row>
    <row r="911" spans="1:17" x14ac:dyDescent="0.3">
      <c r="A911" t="s">
        <v>40</v>
      </c>
      <c r="B911" t="s">
        <v>168</v>
      </c>
      <c r="C911" t="s">
        <v>28</v>
      </c>
      <c r="D911" t="s">
        <v>545</v>
      </c>
      <c r="E911" t="s">
        <v>21</v>
      </c>
      <c r="F911" t="s">
        <v>39</v>
      </c>
      <c r="G911" s="1">
        <v>40724</v>
      </c>
      <c r="H911">
        <v>393620669</v>
      </c>
      <c r="I911" s="1">
        <v>40757</v>
      </c>
      <c r="J911" s="4">
        <v>9958</v>
      </c>
      <c r="K911" s="2">
        <v>255.28</v>
      </c>
      <c r="L911" s="2">
        <v>159.41999999999999</v>
      </c>
      <c r="M911" s="2">
        <v>2542078.2400000002</v>
      </c>
      <c r="N911" s="2">
        <v>1587504.36</v>
      </c>
      <c r="O911" s="2">
        <v>954573.88</v>
      </c>
      <c r="P911">
        <v>2011</v>
      </c>
      <c r="Q911">
        <v>6</v>
      </c>
    </row>
    <row r="912" spans="1:17" x14ac:dyDescent="0.3">
      <c r="A912" t="s">
        <v>35</v>
      </c>
      <c r="B912" t="s">
        <v>214</v>
      </c>
      <c r="C912" t="s">
        <v>59</v>
      </c>
      <c r="D912" t="s">
        <v>215</v>
      </c>
      <c r="E912" t="s">
        <v>21</v>
      </c>
      <c r="F912" t="s">
        <v>30</v>
      </c>
      <c r="G912" s="1">
        <v>41589</v>
      </c>
      <c r="H912">
        <v>167161977</v>
      </c>
      <c r="I912" s="1">
        <v>41632</v>
      </c>
      <c r="J912" s="4">
        <v>5798</v>
      </c>
      <c r="K912" s="2">
        <v>668.27</v>
      </c>
      <c r="L912" s="2">
        <v>502.54</v>
      </c>
      <c r="M912" s="2">
        <v>3874629.46</v>
      </c>
      <c r="N912" s="2">
        <v>2913726.92</v>
      </c>
      <c r="O912" s="2">
        <v>960902.54</v>
      </c>
      <c r="P912">
        <v>2013</v>
      </c>
      <c r="Q912">
        <v>11</v>
      </c>
    </row>
    <row r="913" spans="1:17" x14ac:dyDescent="0.3">
      <c r="A913" t="s">
        <v>40</v>
      </c>
      <c r="B913" t="s">
        <v>164</v>
      </c>
      <c r="C913" t="s">
        <v>68</v>
      </c>
      <c r="D913" t="s">
        <v>165</v>
      </c>
      <c r="E913" t="s">
        <v>27</v>
      </c>
      <c r="F913" t="s">
        <v>65</v>
      </c>
      <c r="G913" s="1">
        <v>40675</v>
      </c>
      <c r="H913">
        <v>285341823</v>
      </c>
      <c r="I913" s="1">
        <v>40702</v>
      </c>
      <c r="J913" s="4">
        <v>7841</v>
      </c>
      <c r="K913" s="2">
        <v>651.21</v>
      </c>
      <c r="L913" s="2">
        <v>524.96</v>
      </c>
      <c r="M913" s="2">
        <v>5106137.6100000003</v>
      </c>
      <c r="N913" s="2">
        <v>4116211.36</v>
      </c>
      <c r="O913" s="2">
        <v>989926.25</v>
      </c>
      <c r="P913">
        <v>2011</v>
      </c>
      <c r="Q913">
        <v>5</v>
      </c>
    </row>
    <row r="914" spans="1:17" x14ac:dyDescent="0.3">
      <c r="A914" t="s">
        <v>17</v>
      </c>
      <c r="B914" t="s">
        <v>308</v>
      </c>
      <c r="C914" t="s">
        <v>59</v>
      </c>
      <c r="D914" t="s">
        <v>902</v>
      </c>
      <c r="E914" t="s">
        <v>27</v>
      </c>
      <c r="F914" t="s">
        <v>39</v>
      </c>
      <c r="G914" s="1">
        <v>41087</v>
      </c>
      <c r="H914">
        <v>927666509</v>
      </c>
      <c r="I914" s="1">
        <v>41107</v>
      </c>
      <c r="J914" s="4">
        <v>5990</v>
      </c>
      <c r="K914" s="2">
        <v>668.27</v>
      </c>
      <c r="L914" s="2">
        <v>502.54</v>
      </c>
      <c r="M914" s="2">
        <v>4002937.3</v>
      </c>
      <c r="N914" s="2">
        <v>3010214.6</v>
      </c>
      <c r="O914" s="2">
        <v>992722.7</v>
      </c>
      <c r="P914">
        <v>2012</v>
      </c>
      <c r="Q914">
        <v>6</v>
      </c>
    </row>
    <row r="915" spans="1:17" x14ac:dyDescent="0.3">
      <c r="A915" t="s">
        <v>48</v>
      </c>
      <c r="B915" t="s">
        <v>107</v>
      </c>
      <c r="C915" t="s">
        <v>68</v>
      </c>
      <c r="D915" t="s">
        <v>770</v>
      </c>
      <c r="E915" t="s">
        <v>21</v>
      </c>
      <c r="F915" t="s">
        <v>65</v>
      </c>
      <c r="G915" s="1">
        <v>42303</v>
      </c>
      <c r="H915">
        <v>659798800</v>
      </c>
      <c r="I915" s="1">
        <v>42340</v>
      </c>
      <c r="J915" s="4">
        <v>7982</v>
      </c>
      <c r="K915" s="2">
        <v>651.21</v>
      </c>
      <c r="L915" s="2">
        <v>524.96</v>
      </c>
      <c r="M915" s="2">
        <v>5197958.22</v>
      </c>
      <c r="N915" s="2">
        <v>4190230.72</v>
      </c>
      <c r="O915" s="2">
        <v>1007727.5</v>
      </c>
      <c r="P915">
        <v>2015</v>
      </c>
      <c r="Q915">
        <v>10</v>
      </c>
    </row>
    <row r="916" spans="1:17" x14ac:dyDescent="0.3">
      <c r="A916" t="s">
        <v>35</v>
      </c>
      <c r="B916" t="s">
        <v>223</v>
      </c>
      <c r="C916" t="s">
        <v>59</v>
      </c>
      <c r="D916" t="s">
        <v>767</v>
      </c>
      <c r="E916" t="s">
        <v>21</v>
      </c>
      <c r="F916" t="s">
        <v>39</v>
      </c>
      <c r="G916" s="1">
        <v>40226</v>
      </c>
      <c r="H916">
        <v>521445310</v>
      </c>
      <c r="I916" s="1">
        <v>40272</v>
      </c>
      <c r="J916" s="4">
        <v>6110</v>
      </c>
      <c r="K916" s="2">
        <v>668.27</v>
      </c>
      <c r="L916" s="2">
        <v>502.54</v>
      </c>
      <c r="M916" s="2">
        <v>4083129.7</v>
      </c>
      <c r="N916" s="2">
        <v>3070519.4</v>
      </c>
      <c r="O916" s="2">
        <v>1012610.3</v>
      </c>
      <c r="P916">
        <v>2010</v>
      </c>
      <c r="Q916">
        <v>2</v>
      </c>
    </row>
    <row r="917" spans="1:17" x14ac:dyDescent="0.3">
      <c r="A917" t="s">
        <v>31</v>
      </c>
      <c r="B917" t="s">
        <v>229</v>
      </c>
      <c r="C917" t="s">
        <v>68</v>
      </c>
      <c r="D917" t="s">
        <v>718</v>
      </c>
      <c r="E917" t="s">
        <v>27</v>
      </c>
      <c r="F917" t="s">
        <v>30</v>
      </c>
      <c r="G917" s="1">
        <v>42277</v>
      </c>
      <c r="H917">
        <v>893779695</v>
      </c>
      <c r="I917" s="1">
        <v>42315</v>
      </c>
      <c r="J917" s="4">
        <v>8128</v>
      </c>
      <c r="K917" s="2">
        <v>651.21</v>
      </c>
      <c r="L917" s="2">
        <v>524.96</v>
      </c>
      <c r="M917" s="2">
        <v>5293034.88</v>
      </c>
      <c r="N917" s="2">
        <v>4266874.8799999999</v>
      </c>
      <c r="O917" s="2">
        <v>1026160</v>
      </c>
      <c r="P917">
        <v>2015</v>
      </c>
      <c r="Q917">
        <v>9</v>
      </c>
    </row>
    <row r="918" spans="1:17" x14ac:dyDescent="0.3">
      <c r="A918" t="s">
        <v>40</v>
      </c>
      <c r="B918" t="s">
        <v>322</v>
      </c>
      <c r="C918" t="s">
        <v>68</v>
      </c>
      <c r="D918" t="s">
        <v>323</v>
      </c>
      <c r="E918" t="s">
        <v>21</v>
      </c>
      <c r="F918" t="s">
        <v>65</v>
      </c>
      <c r="G918" s="1">
        <v>41346</v>
      </c>
      <c r="H918">
        <v>749282443</v>
      </c>
      <c r="I918" s="1">
        <v>41358</v>
      </c>
      <c r="J918" s="4">
        <v>8180</v>
      </c>
      <c r="K918" s="2">
        <v>651.21</v>
      </c>
      <c r="L918" s="2">
        <v>524.96</v>
      </c>
      <c r="M918" s="2">
        <v>5326897.8</v>
      </c>
      <c r="N918" s="2">
        <v>4294172.8</v>
      </c>
      <c r="O918" s="2">
        <v>1032725</v>
      </c>
      <c r="P918">
        <v>2013</v>
      </c>
      <c r="Q918">
        <v>3</v>
      </c>
    </row>
    <row r="919" spans="1:17" x14ac:dyDescent="0.3">
      <c r="A919" t="s">
        <v>17</v>
      </c>
      <c r="B919" t="s">
        <v>450</v>
      </c>
      <c r="C919" t="s">
        <v>19</v>
      </c>
      <c r="D919" t="s">
        <v>573</v>
      </c>
      <c r="E919" t="s">
        <v>27</v>
      </c>
      <c r="F919" t="s">
        <v>65</v>
      </c>
      <c r="G919" s="1">
        <v>41273</v>
      </c>
      <c r="H919">
        <v>739474999</v>
      </c>
      <c r="I919" s="1">
        <v>41275</v>
      </c>
      <c r="J919" s="4">
        <v>5940</v>
      </c>
      <c r="K919" s="2">
        <v>437.2</v>
      </c>
      <c r="L919" s="2">
        <v>263.33</v>
      </c>
      <c r="M919" s="2">
        <v>2596968</v>
      </c>
      <c r="N919" s="2">
        <v>1564180.2</v>
      </c>
      <c r="O919" s="2">
        <v>1032787.8</v>
      </c>
      <c r="P919">
        <v>2012</v>
      </c>
      <c r="Q919">
        <v>12</v>
      </c>
    </row>
    <row r="920" spans="1:17" x14ac:dyDescent="0.3">
      <c r="A920" t="s">
        <v>35</v>
      </c>
      <c r="B920" t="s">
        <v>36</v>
      </c>
      <c r="C920" t="s">
        <v>68</v>
      </c>
      <c r="D920" t="s">
        <v>1078</v>
      </c>
      <c r="E920" t="s">
        <v>27</v>
      </c>
      <c r="F920" t="s">
        <v>39</v>
      </c>
      <c r="G920" s="1">
        <v>41815</v>
      </c>
      <c r="H920">
        <v>444540584</v>
      </c>
      <c r="I920" s="1">
        <v>41853</v>
      </c>
      <c r="J920" s="4">
        <v>8292</v>
      </c>
      <c r="K920" s="2">
        <v>651.21</v>
      </c>
      <c r="L920" s="2">
        <v>524.96</v>
      </c>
      <c r="M920" s="2">
        <v>5399833.3200000003</v>
      </c>
      <c r="N920" s="2">
        <v>4352968.32</v>
      </c>
      <c r="O920" s="2">
        <v>1046865</v>
      </c>
      <c r="P920">
        <v>2014</v>
      </c>
      <c r="Q920">
        <v>6</v>
      </c>
    </row>
    <row r="921" spans="1:17" x14ac:dyDescent="0.3">
      <c r="A921" t="s">
        <v>35</v>
      </c>
      <c r="B921" t="s">
        <v>578</v>
      </c>
      <c r="C921" t="s">
        <v>19</v>
      </c>
      <c r="D921" t="s">
        <v>986</v>
      </c>
      <c r="E921" t="s">
        <v>21</v>
      </c>
      <c r="F921" t="s">
        <v>22</v>
      </c>
      <c r="G921" s="1">
        <v>41695</v>
      </c>
      <c r="H921">
        <v>448621833</v>
      </c>
      <c r="I921" s="1">
        <v>41701</v>
      </c>
      <c r="J921" s="4">
        <v>6025</v>
      </c>
      <c r="K921" s="2">
        <v>437.2</v>
      </c>
      <c r="L921" s="2">
        <v>263.33</v>
      </c>
      <c r="M921" s="2">
        <v>2634130</v>
      </c>
      <c r="N921" s="2">
        <v>1586563.25</v>
      </c>
      <c r="O921" s="2">
        <v>1047566.75</v>
      </c>
      <c r="P921">
        <v>2014</v>
      </c>
      <c r="Q921">
        <v>2</v>
      </c>
    </row>
    <row r="922" spans="1:17" x14ac:dyDescent="0.3">
      <c r="A922" t="s">
        <v>48</v>
      </c>
      <c r="B922" t="s">
        <v>193</v>
      </c>
      <c r="C922" t="s">
        <v>68</v>
      </c>
      <c r="D922" t="s">
        <v>992</v>
      </c>
      <c r="E922" t="s">
        <v>27</v>
      </c>
      <c r="F922" t="s">
        <v>30</v>
      </c>
      <c r="G922" s="1">
        <v>41995</v>
      </c>
      <c r="H922">
        <v>511349046</v>
      </c>
      <c r="I922" s="1">
        <v>42006</v>
      </c>
      <c r="J922" s="4">
        <v>8401</v>
      </c>
      <c r="K922" s="2">
        <v>651.21</v>
      </c>
      <c r="L922" s="2">
        <v>524.96</v>
      </c>
      <c r="M922" s="2">
        <v>5470815.21</v>
      </c>
      <c r="N922" s="2">
        <v>4410188.96</v>
      </c>
      <c r="O922" s="2">
        <v>1060626.25</v>
      </c>
      <c r="P922">
        <v>2014</v>
      </c>
      <c r="Q922">
        <v>12</v>
      </c>
    </row>
    <row r="923" spans="1:17" x14ac:dyDescent="0.3">
      <c r="A923" t="s">
        <v>17</v>
      </c>
      <c r="B923" t="s">
        <v>348</v>
      </c>
      <c r="C923" t="s">
        <v>68</v>
      </c>
      <c r="D923" t="s">
        <v>909</v>
      </c>
      <c r="E923" t="s">
        <v>27</v>
      </c>
      <c r="F923" t="s">
        <v>65</v>
      </c>
      <c r="G923" s="1">
        <v>42217</v>
      </c>
      <c r="H923">
        <v>816632068</v>
      </c>
      <c r="I923" s="1">
        <v>42266</v>
      </c>
      <c r="J923" s="4">
        <v>8431</v>
      </c>
      <c r="K923" s="2">
        <v>651.21</v>
      </c>
      <c r="L923" s="2">
        <v>524.96</v>
      </c>
      <c r="M923" s="2">
        <v>5490351.5099999998</v>
      </c>
      <c r="N923" s="2">
        <v>4425937.76</v>
      </c>
      <c r="O923" s="2">
        <v>1064413.75</v>
      </c>
      <c r="P923">
        <v>2015</v>
      </c>
      <c r="Q923">
        <v>8</v>
      </c>
    </row>
    <row r="924" spans="1:17" x14ac:dyDescent="0.3">
      <c r="A924" t="s">
        <v>40</v>
      </c>
      <c r="B924" t="s">
        <v>422</v>
      </c>
      <c r="C924" t="s">
        <v>59</v>
      </c>
      <c r="D924" t="s">
        <v>423</v>
      </c>
      <c r="E924" t="s">
        <v>21</v>
      </c>
      <c r="F924" t="s">
        <v>65</v>
      </c>
      <c r="G924" s="1">
        <v>40749</v>
      </c>
      <c r="H924">
        <v>365560901</v>
      </c>
      <c r="I924" s="1">
        <v>40787</v>
      </c>
      <c r="J924" s="4">
        <v>6449</v>
      </c>
      <c r="K924" s="2">
        <v>668.27</v>
      </c>
      <c r="L924" s="2">
        <v>502.54</v>
      </c>
      <c r="M924" s="2">
        <v>4309673.2300000004</v>
      </c>
      <c r="N924" s="2">
        <v>3240880.46</v>
      </c>
      <c r="O924" s="2">
        <v>1068792.77</v>
      </c>
      <c r="P924">
        <v>2011</v>
      </c>
      <c r="Q924">
        <v>7</v>
      </c>
    </row>
    <row r="925" spans="1:17" x14ac:dyDescent="0.3">
      <c r="A925" t="s">
        <v>40</v>
      </c>
      <c r="B925" t="s">
        <v>271</v>
      </c>
      <c r="C925" t="s">
        <v>68</v>
      </c>
      <c r="D925" t="s">
        <v>272</v>
      </c>
      <c r="E925" t="s">
        <v>21</v>
      </c>
      <c r="F925" t="s">
        <v>22</v>
      </c>
      <c r="G925" s="1">
        <v>42103</v>
      </c>
      <c r="H925">
        <v>358099639</v>
      </c>
      <c r="I925" s="1">
        <v>42123</v>
      </c>
      <c r="J925" s="4">
        <v>8496</v>
      </c>
      <c r="K925" s="2">
        <v>651.21</v>
      </c>
      <c r="L925" s="2">
        <v>524.96</v>
      </c>
      <c r="M925" s="2">
        <v>5532680.1600000001</v>
      </c>
      <c r="N925" s="2">
        <v>4460060.16</v>
      </c>
      <c r="O925" s="2">
        <v>1072620</v>
      </c>
      <c r="P925">
        <v>2015</v>
      </c>
      <c r="Q925">
        <v>4</v>
      </c>
    </row>
    <row r="926" spans="1:17" x14ac:dyDescent="0.3">
      <c r="A926" t="s">
        <v>48</v>
      </c>
      <c r="B926" t="s">
        <v>418</v>
      </c>
      <c r="C926" t="s">
        <v>68</v>
      </c>
      <c r="D926" t="s">
        <v>430</v>
      </c>
      <c r="E926" t="s">
        <v>21</v>
      </c>
      <c r="F926" t="s">
        <v>30</v>
      </c>
      <c r="G926" s="1">
        <v>42039</v>
      </c>
      <c r="H926">
        <v>666424071</v>
      </c>
      <c r="I926" s="1">
        <v>42067</v>
      </c>
      <c r="J926" s="4">
        <v>8547</v>
      </c>
      <c r="K926" s="2">
        <v>651.21</v>
      </c>
      <c r="L926" s="2">
        <v>524.96</v>
      </c>
      <c r="M926" s="2">
        <v>5565891.8700000001</v>
      </c>
      <c r="N926" s="2">
        <v>4486833.12</v>
      </c>
      <c r="O926" s="2">
        <v>1079058.75</v>
      </c>
      <c r="P926">
        <v>2015</v>
      </c>
      <c r="Q926">
        <v>2</v>
      </c>
    </row>
    <row r="927" spans="1:17" x14ac:dyDescent="0.3">
      <c r="A927" t="s">
        <v>48</v>
      </c>
      <c r="B927" t="s">
        <v>351</v>
      </c>
      <c r="C927" t="s">
        <v>19</v>
      </c>
      <c r="D927" t="s">
        <v>510</v>
      </c>
      <c r="E927" t="s">
        <v>21</v>
      </c>
      <c r="F927" t="s">
        <v>30</v>
      </c>
      <c r="G927" s="1">
        <v>42210</v>
      </c>
      <c r="H927">
        <v>597918736</v>
      </c>
      <c r="I927" s="1">
        <v>42258</v>
      </c>
      <c r="J927" s="4">
        <v>6296</v>
      </c>
      <c r="K927" s="2">
        <v>437.2</v>
      </c>
      <c r="L927" s="2">
        <v>263.33</v>
      </c>
      <c r="M927" s="2">
        <v>2752611.2</v>
      </c>
      <c r="N927" s="2">
        <v>1657925.68</v>
      </c>
      <c r="O927" s="2">
        <v>1094685.52</v>
      </c>
      <c r="P927">
        <v>2015</v>
      </c>
      <c r="Q927">
        <v>7</v>
      </c>
    </row>
    <row r="928" spans="1:17" x14ac:dyDescent="0.3">
      <c r="A928" t="s">
        <v>40</v>
      </c>
      <c r="B928" t="s">
        <v>310</v>
      </c>
      <c r="C928" t="s">
        <v>19</v>
      </c>
      <c r="D928" t="s">
        <v>493</v>
      </c>
      <c r="E928" t="s">
        <v>27</v>
      </c>
      <c r="F928" t="s">
        <v>22</v>
      </c>
      <c r="G928" s="1">
        <v>41734</v>
      </c>
      <c r="H928">
        <v>290878760</v>
      </c>
      <c r="I928" s="1">
        <v>41736</v>
      </c>
      <c r="J928" s="4">
        <v>6344</v>
      </c>
      <c r="K928" s="2">
        <v>437.2</v>
      </c>
      <c r="L928" s="2">
        <v>263.33</v>
      </c>
      <c r="M928" s="2">
        <v>2773596.8</v>
      </c>
      <c r="N928" s="2">
        <v>1670565.52</v>
      </c>
      <c r="O928" s="2">
        <v>1103031.28</v>
      </c>
      <c r="P928">
        <v>2014</v>
      </c>
      <c r="Q928">
        <v>4</v>
      </c>
    </row>
    <row r="929" spans="1:17" x14ac:dyDescent="0.3">
      <c r="A929" t="s">
        <v>40</v>
      </c>
      <c r="B929" t="s">
        <v>148</v>
      </c>
      <c r="C929" t="s">
        <v>68</v>
      </c>
      <c r="D929" t="s">
        <v>264</v>
      </c>
      <c r="E929" t="s">
        <v>27</v>
      </c>
      <c r="F929" t="s">
        <v>65</v>
      </c>
      <c r="G929" s="1">
        <v>42235</v>
      </c>
      <c r="H929">
        <v>956433522</v>
      </c>
      <c r="I929" s="1">
        <v>42259</v>
      </c>
      <c r="J929" s="4">
        <v>8788</v>
      </c>
      <c r="K929" s="2">
        <v>651.21</v>
      </c>
      <c r="L929" s="2">
        <v>524.96</v>
      </c>
      <c r="M929" s="2">
        <v>5722833.4800000004</v>
      </c>
      <c r="N929" s="2">
        <v>4613348.4800000004</v>
      </c>
      <c r="O929" s="2">
        <v>1109485</v>
      </c>
      <c r="P929">
        <v>2015</v>
      </c>
      <c r="Q929">
        <v>8</v>
      </c>
    </row>
    <row r="930" spans="1:17" x14ac:dyDescent="0.3">
      <c r="A930" t="s">
        <v>31</v>
      </c>
      <c r="B930" t="s">
        <v>241</v>
      </c>
      <c r="C930" t="s">
        <v>19</v>
      </c>
      <c r="D930" t="s">
        <v>350</v>
      </c>
      <c r="E930" t="s">
        <v>21</v>
      </c>
      <c r="F930" t="s">
        <v>65</v>
      </c>
      <c r="G930" s="1">
        <v>42728</v>
      </c>
      <c r="H930">
        <v>827506387</v>
      </c>
      <c r="I930" s="1">
        <v>42765</v>
      </c>
      <c r="J930" s="4">
        <v>6384</v>
      </c>
      <c r="K930" s="2">
        <v>437.2</v>
      </c>
      <c r="L930" s="2">
        <v>263.33</v>
      </c>
      <c r="M930" s="2">
        <v>2791084.8</v>
      </c>
      <c r="N930" s="2">
        <v>1681098.72</v>
      </c>
      <c r="O930" s="2">
        <v>1109986.08</v>
      </c>
      <c r="P930">
        <v>2016</v>
      </c>
      <c r="Q930">
        <v>12</v>
      </c>
    </row>
    <row r="931" spans="1:17" x14ac:dyDescent="0.3">
      <c r="A931" t="s">
        <v>35</v>
      </c>
      <c r="B931" t="s">
        <v>258</v>
      </c>
      <c r="C931" t="s">
        <v>68</v>
      </c>
      <c r="D931" t="s">
        <v>1002</v>
      </c>
      <c r="E931" t="s">
        <v>21</v>
      </c>
      <c r="F931" t="s">
        <v>65</v>
      </c>
      <c r="G931" s="1">
        <v>42065</v>
      </c>
      <c r="H931">
        <v>634153020</v>
      </c>
      <c r="I931" s="1">
        <v>42074</v>
      </c>
      <c r="J931" s="4">
        <v>8826</v>
      </c>
      <c r="K931" s="2">
        <v>651.21</v>
      </c>
      <c r="L931" s="2">
        <v>524.96</v>
      </c>
      <c r="M931" s="2">
        <v>5747579.46</v>
      </c>
      <c r="N931" s="2">
        <v>4633296.96</v>
      </c>
      <c r="O931" s="2">
        <v>1114282.5</v>
      </c>
      <c r="P931">
        <v>2015</v>
      </c>
      <c r="Q931">
        <v>3</v>
      </c>
    </row>
    <row r="932" spans="1:17" x14ac:dyDescent="0.3">
      <c r="A932" t="s">
        <v>31</v>
      </c>
      <c r="B932" t="s">
        <v>834</v>
      </c>
      <c r="C932" t="s">
        <v>19</v>
      </c>
      <c r="D932" t="s">
        <v>886</v>
      </c>
      <c r="E932" t="s">
        <v>21</v>
      </c>
      <c r="F932" t="s">
        <v>65</v>
      </c>
      <c r="G932" s="1">
        <v>41768</v>
      </c>
      <c r="H932">
        <v>452171361</v>
      </c>
      <c r="I932" s="1">
        <v>41786</v>
      </c>
      <c r="J932" s="4">
        <v>6409</v>
      </c>
      <c r="K932" s="2">
        <v>437.2</v>
      </c>
      <c r="L932" s="2">
        <v>263.33</v>
      </c>
      <c r="M932" s="2">
        <v>2802014.8</v>
      </c>
      <c r="N932" s="2">
        <v>1687681.97</v>
      </c>
      <c r="O932" s="2">
        <v>1114332.83</v>
      </c>
      <c r="P932">
        <v>2014</v>
      </c>
      <c r="Q932">
        <v>5</v>
      </c>
    </row>
    <row r="933" spans="1:17" x14ac:dyDescent="0.3">
      <c r="A933" t="s">
        <v>35</v>
      </c>
      <c r="B933" t="s">
        <v>189</v>
      </c>
      <c r="C933" t="s">
        <v>68</v>
      </c>
      <c r="D933" t="s">
        <v>849</v>
      </c>
      <c r="E933" t="s">
        <v>21</v>
      </c>
      <c r="F933" t="s">
        <v>65</v>
      </c>
      <c r="G933" s="1">
        <v>42448</v>
      </c>
      <c r="H933">
        <v>234825313</v>
      </c>
      <c r="I933" s="1">
        <v>42452</v>
      </c>
      <c r="J933" s="4">
        <v>8883</v>
      </c>
      <c r="K933" s="2">
        <v>651.21</v>
      </c>
      <c r="L933" s="2">
        <v>524.96</v>
      </c>
      <c r="M933" s="2">
        <v>5784698.4299999997</v>
      </c>
      <c r="N933" s="2">
        <v>4663219.68</v>
      </c>
      <c r="O933" s="2">
        <v>1121478.75</v>
      </c>
      <c r="P933">
        <v>2016</v>
      </c>
      <c r="Q933">
        <v>3</v>
      </c>
    </row>
    <row r="934" spans="1:17" x14ac:dyDescent="0.3">
      <c r="A934" t="s">
        <v>40</v>
      </c>
      <c r="B934" t="s">
        <v>268</v>
      </c>
      <c r="C934" t="s">
        <v>59</v>
      </c>
      <c r="D934" t="s">
        <v>1083</v>
      </c>
      <c r="E934" t="s">
        <v>21</v>
      </c>
      <c r="F934" t="s">
        <v>39</v>
      </c>
      <c r="G934" s="1">
        <v>42575</v>
      </c>
      <c r="H934">
        <v>611809146</v>
      </c>
      <c r="I934" s="1">
        <v>42583</v>
      </c>
      <c r="J934" s="4">
        <v>6777</v>
      </c>
      <c r="K934" s="2">
        <v>668.27</v>
      </c>
      <c r="L934" s="2">
        <v>502.54</v>
      </c>
      <c r="M934" s="2">
        <v>4528865.79</v>
      </c>
      <c r="N934" s="2">
        <v>3405713.58</v>
      </c>
      <c r="O934" s="2">
        <v>1123152.21</v>
      </c>
      <c r="P934">
        <v>2016</v>
      </c>
      <c r="Q934">
        <v>7</v>
      </c>
    </row>
    <row r="935" spans="1:17" x14ac:dyDescent="0.3">
      <c r="A935" t="s">
        <v>17</v>
      </c>
      <c r="B935" t="s">
        <v>95</v>
      </c>
      <c r="C935" t="s">
        <v>68</v>
      </c>
      <c r="D935" t="s">
        <v>331</v>
      </c>
      <c r="E935" t="s">
        <v>27</v>
      </c>
      <c r="F935" t="s">
        <v>30</v>
      </c>
      <c r="G935" s="1">
        <v>41706</v>
      </c>
      <c r="H935">
        <v>167882096</v>
      </c>
      <c r="I935" s="1">
        <v>41729</v>
      </c>
      <c r="J935" s="4">
        <v>8898</v>
      </c>
      <c r="K935" s="2">
        <v>651.21</v>
      </c>
      <c r="L935" s="2">
        <v>524.96</v>
      </c>
      <c r="M935" s="2">
        <v>5794466.5800000001</v>
      </c>
      <c r="N935" s="2">
        <v>4671094.08</v>
      </c>
      <c r="O935" s="2">
        <v>1123372.5</v>
      </c>
      <c r="P935">
        <v>2014</v>
      </c>
      <c r="Q935">
        <v>3</v>
      </c>
    </row>
    <row r="936" spans="1:17" x14ac:dyDescent="0.3">
      <c r="A936" t="s">
        <v>40</v>
      </c>
      <c r="B936" t="s">
        <v>164</v>
      </c>
      <c r="C936" t="s">
        <v>59</v>
      </c>
      <c r="D936" t="s">
        <v>1133</v>
      </c>
      <c r="E936" t="s">
        <v>21</v>
      </c>
      <c r="F936" t="s">
        <v>30</v>
      </c>
      <c r="G936" s="1">
        <v>40285</v>
      </c>
      <c r="H936">
        <v>852176702</v>
      </c>
      <c r="I936" s="1">
        <v>40311</v>
      </c>
      <c r="J936" s="4">
        <v>6878</v>
      </c>
      <c r="K936" s="2">
        <v>668.27</v>
      </c>
      <c r="L936" s="2">
        <v>502.54</v>
      </c>
      <c r="M936" s="2">
        <v>4596361.0599999996</v>
      </c>
      <c r="N936" s="2">
        <v>3456470.12</v>
      </c>
      <c r="O936" s="2">
        <v>1139890.94</v>
      </c>
      <c r="P936">
        <v>2010</v>
      </c>
      <c r="Q936">
        <v>4</v>
      </c>
    </row>
    <row r="937" spans="1:17" x14ac:dyDescent="0.3">
      <c r="A937" t="s">
        <v>35</v>
      </c>
      <c r="B937" t="s">
        <v>414</v>
      </c>
      <c r="C937" t="s">
        <v>68</v>
      </c>
      <c r="D937" t="s">
        <v>839</v>
      </c>
      <c r="E937" t="s">
        <v>21</v>
      </c>
      <c r="F937" t="s">
        <v>30</v>
      </c>
      <c r="G937" s="1">
        <v>40282</v>
      </c>
      <c r="H937">
        <v>611816871</v>
      </c>
      <c r="I937" s="1">
        <v>40314</v>
      </c>
      <c r="J937" s="4">
        <v>9063</v>
      </c>
      <c r="K937" s="2">
        <v>651.21</v>
      </c>
      <c r="L937" s="2">
        <v>524.96</v>
      </c>
      <c r="M937" s="2">
        <v>5901916.2300000004</v>
      </c>
      <c r="N937" s="2">
        <v>4757712.4800000004</v>
      </c>
      <c r="O937" s="2">
        <v>1144203.75</v>
      </c>
      <c r="P937">
        <v>2010</v>
      </c>
      <c r="Q937">
        <v>4</v>
      </c>
    </row>
    <row r="938" spans="1:17" x14ac:dyDescent="0.3">
      <c r="A938" t="s">
        <v>23</v>
      </c>
      <c r="B938" t="s">
        <v>182</v>
      </c>
      <c r="C938" t="s">
        <v>68</v>
      </c>
      <c r="D938" t="s">
        <v>183</v>
      </c>
      <c r="E938" t="s">
        <v>27</v>
      </c>
      <c r="F938" t="s">
        <v>30</v>
      </c>
      <c r="G938" s="1">
        <v>42895</v>
      </c>
      <c r="H938">
        <v>811701095</v>
      </c>
      <c r="I938" s="1">
        <v>42935</v>
      </c>
      <c r="J938" s="4">
        <v>9247</v>
      </c>
      <c r="K938" s="2">
        <v>651.21</v>
      </c>
      <c r="L938" s="2">
        <v>524.96</v>
      </c>
      <c r="M938" s="2">
        <v>6021738.8700000001</v>
      </c>
      <c r="N938" s="2">
        <v>4854305.12</v>
      </c>
      <c r="O938" s="2">
        <v>1167433.75</v>
      </c>
      <c r="P938">
        <v>2017</v>
      </c>
      <c r="Q938">
        <v>6</v>
      </c>
    </row>
    <row r="939" spans="1:17" x14ac:dyDescent="0.3">
      <c r="A939" t="s">
        <v>31</v>
      </c>
      <c r="B939" t="s">
        <v>446</v>
      </c>
      <c r="C939" t="s">
        <v>59</v>
      </c>
      <c r="D939" t="s">
        <v>1117</v>
      </c>
      <c r="E939" t="s">
        <v>27</v>
      </c>
      <c r="F939" t="s">
        <v>22</v>
      </c>
      <c r="G939" s="1">
        <v>42199</v>
      </c>
      <c r="H939">
        <v>974337804</v>
      </c>
      <c r="I939" s="1">
        <v>42223</v>
      </c>
      <c r="J939" s="4">
        <v>7063</v>
      </c>
      <c r="K939" s="2">
        <v>668.27</v>
      </c>
      <c r="L939" s="2">
        <v>502.54</v>
      </c>
      <c r="M939" s="2">
        <v>4719991.01</v>
      </c>
      <c r="N939" s="2">
        <v>3549440.02</v>
      </c>
      <c r="O939" s="2">
        <v>1170550.99</v>
      </c>
      <c r="P939">
        <v>2015</v>
      </c>
      <c r="Q939">
        <v>7</v>
      </c>
    </row>
    <row r="940" spans="1:17" x14ac:dyDescent="0.3">
      <c r="A940" t="s">
        <v>17</v>
      </c>
      <c r="B940" t="s">
        <v>318</v>
      </c>
      <c r="C940" t="s">
        <v>68</v>
      </c>
      <c r="D940" t="s">
        <v>812</v>
      </c>
      <c r="E940" t="s">
        <v>27</v>
      </c>
      <c r="F940" t="s">
        <v>65</v>
      </c>
      <c r="G940" s="1">
        <v>41598</v>
      </c>
      <c r="H940">
        <v>572550618</v>
      </c>
      <c r="I940" s="1">
        <v>41603</v>
      </c>
      <c r="J940" s="4">
        <v>9306</v>
      </c>
      <c r="K940" s="2">
        <v>651.21</v>
      </c>
      <c r="L940" s="2">
        <v>524.96</v>
      </c>
      <c r="M940" s="2">
        <v>6060160.2599999998</v>
      </c>
      <c r="N940" s="2">
        <v>4885277.76</v>
      </c>
      <c r="O940" s="2">
        <v>1174882.5</v>
      </c>
      <c r="P940">
        <v>2013</v>
      </c>
      <c r="Q940">
        <v>11</v>
      </c>
    </row>
    <row r="941" spans="1:17" x14ac:dyDescent="0.3">
      <c r="A941" t="s">
        <v>51</v>
      </c>
      <c r="B941" t="s">
        <v>520</v>
      </c>
      <c r="C941" t="s">
        <v>59</v>
      </c>
      <c r="D941" t="s">
        <v>549</v>
      </c>
      <c r="E941" t="s">
        <v>21</v>
      </c>
      <c r="F941" t="s">
        <v>65</v>
      </c>
      <c r="G941" s="1">
        <v>42802</v>
      </c>
      <c r="H941">
        <v>398511302</v>
      </c>
      <c r="I941" s="1">
        <v>42845</v>
      </c>
      <c r="J941" s="4">
        <v>7205</v>
      </c>
      <c r="K941" s="2">
        <v>668.27</v>
      </c>
      <c r="L941" s="2">
        <v>502.54</v>
      </c>
      <c r="M941" s="2">
        <v>4814885.3499999996</v>
      </c>
      <c r="N941" s="2">
        <v>3620800.7</v>
      </c>
      <c r="O941" s="2">
        <v>1194084.6499999999</v>
      </c>
      <c r="P941">
        <v>2017</v>
      </c>
      <c r="Q941">
        <v>3</v>
      </c>
    </row>
    <row r="942" spans="1:17" x14ac:dyDescent="0.3">
      <c r="A942" t="s">
        <v>35</v>
      </c>
      <c r="B942" t="s">
        <v>443</v>
      </c>
      <c r="C942" t="s">
        <v>19</v>
      </c>
      <c r="D942" t="s">
        <v>511</v>
      </c>
      <c r="E942" t="s">
        <v>27</v>
      </c>
      <c r="F942" t="s">
        <v>39</v>
      </c>
      <c r="G942" s="1">
        <v>41939</v>
      </c>
      <c r="H942">
        <v>125870978</v>
      </c>
      <c r="I942" s="1">
        <v>41963</v>
      </c>
      <c r="J942" s="4">
        <v>6874</v>
      </c>
      <c r="K942" s="2">
        <v>437.2</v>
      </c>
      <c r="L942" s="2">
        <v>263.33</v>
      </c>
      <c r="M942" s="2">
        <v>3005312.8</v>
      </c>
      <c r="N942" s="2">
        <v>1810130.42</v>
      </c>
      <c r="O942" s="2">
        <v>1195182.3799999999</v>
      </c>
      <c r="P942">
        <v>2014</v>
      </c>
      <c r="Q942">
        <v>10</v>
      </c>
    </row>
    <row r="943" spans="1:17" x14ac:dyDescent="0.3">
      <c r="A943" t="s">
        <v>40</v>
      </c>
      <c r="B943" t="s">
        <v>148</v>
      </c>
      <c r="C943" t="s">
        <v>68</v>
      </c>
      <c r="D943" t="s">
        <v>497</v>
      </c>
      <c r="E943" t="s">
        <v>27</v>
      </c>
      <c r="F943" t="s">
        <v>30</v>
      </c>
      <c r="G943" s="1">
        <v>40680</v>
      </c>
      <c r="H943">
        <v>770508801</v>
      </c>
      <c r="I943" s="1">
        <v>40719</v>
      </c>
      <c r="J943" s="4">
        <v>9532</v>
      </c>
      <c r="K943" s="2">
        <v>651.21</v>
      </c>
      <c r="L943" s="2">
        <v>524.96</v>
      </c>
      <c r="M943" s="2">
        <v>6207333.7199999997</v>
      </c>
      <c r="N943" s="2">
        <v>5003918.72</v>
      </c>
      <c r="O943" s="2">
        <v>1203415</v>
      </c>
      <c r="P943">
        <v>2011</v>
      </c>
      <c r="Q943">
        <v>5</v>
      </c>
    </row>
    <row r="944" spans="1:17" x14ac:dyDescent="0.3">
      <c r="A944" t="s">
        <v>31</v>
      </c>
      <c r="B944" t="s">
        <v>141</v>
      </c>
      <c r="C944" t="s">
        <v>68</v>
      </c>
      <c r="D944" t="s">
        <v>142</v>
      </c>
      <c r="E944" t="s">
        <v>21</v>
      </c>
      <c r="F944" t="s">
        <v>65</v>
      </c>
      <c r="G944" s="1">
        <v>40978</v>
      </c>
      <c r="H944">
        <v>276595246</v>
      </c>
      <c r="I944" s="1">
        <v>40983</v>
      </c>
      <c r="J944" s="4">
        <v>9535</v>
      </c>
      <c r="K944" s="2">
        <v>651.21</v>
      </c>
      <c r="L944" s="2">
        <v>524.96</v>
      </c>
      <c r="M944" s="2">
        <v>6209287.3499999996</v>
      </c>
      <c r="N944" s="2">
        <v>5005493.5999999996</v>
      </c>
      <c r="O944" s="2">
        <v>1203793.75</v>
      </c>
      <c r="P944">
        <v>2012</v>
      </c>
      <c r="Q944">
        <v>3</v>
      </c>
    </row>
    <row r="945" spans="1:17" x14ac:dyDescent="0.3">
      <c r="A945" t="s">
        <v>40</v>
      </c>
      <c r="B945" t="s">
        <v>757</v>
      </c>
      <c r="C945" t="s">
        <v>19</v>
      </c>
      <c r="D945" t="s">
        <v>1034</v>
      </c>
      <c r="E945" t="s">
        <v>27</v>
      </c>
      <c r="F945" t="s">
        <v>22</v>
      </c>
      <c r="G945" s="1">
        <v>42709</v>
      </c>
      <c r="H945">
        <v>825143039</v>
      </c>
      <c r="I945" s="1">
        <v>42724</v>
      </c>
      <c r="J945" s="4">
        <v>7017</v>
      </c>
      <c r="K945" s="2">
        <v>437.2</v>
      </c>
      <c r="L945" s="2">
        <v>263.33</v>
      </c>
      <c r="M945" s="2">
        <v>3067832.4</v>
      </c>
      <c r="N945" s="2">
        <v>1847786.61</v>
      </c>
      <c r="O945" s="2">
        <v>1220045.79</v>
      </c>
      <c r="P945">
        <v>2016</v>
      </c>
      <c r="Q945">
        <v>12</v>
      </c>
    </row>
    <row r="946" spans="1:17" x14ac:dyDescent="0.3">
      <c r="A946" t="s">
        <v>48</v>
      </c>
      <c r="B946" t="s">
        <v>418</v>
      </c>
      <c r="C946" t="s">
        <v>68</v>
      </c>
      <c r="D946" t="s">
        <v>419</v>
      </c>
      <c r="E946" t="s">
        <v>27</v>
      </c>
      <c r="F946" t="s">
        <v>39</v>
      </c>
      <c r="G946" s="1">
        <v>40349</v>
      </c>
      <c r="H946">
        <v>953293836</v>
      </c>
      <c r="I946" s="1">
        <v>40381</v>
      </c>
      <c r="J946" s="4">
        <v>9685</v>
      </c>
      <c r="K946" s="2">
        <v>651.21</v>
      </c>
      <c r="L946" s="2">
        <v>524.96</v>
      </c>
      <c r="M946" s="2">
        <v>6306968.8499999996</v>
      </c>
      <c r="N946" s="2">
        <v>5084237.5999999996</v>
      </c>
      <c r="O946" s="2">
        <v>1222731.25</v>
      </c>
      <c r="P946">
        <v>2010</v>
      </c>
      <c r="Q946">
        <v>6</v>
      </c>
    </row>
    <row r="947" spans="1:17" x14ac:dyDescent="0.3">
      <c r="A947" t="s">
        <v>48</v>
      </c>
      <c r="B947" t="s">
        <v>454</v>
      </c>
      <c r="C947" t="s">
        <v>19</v>
      </c>
      <c r="D947" t="s">
        <v>874</v>
      </c>
      <c r="E947" t="s">
        <v>21</v>
      </c>
      <c r="F947" t="s">
        <v>30</v>
      </c>
      <c r="G947" s="1">
        <v>42827</v>
      </c>
      <c r="H947">
        <v>798784863</v>
      </c>
      <c r="I947" s="1">
        <v>42857</v>
      </c>
      <c r="J947" s="4">
        <v>7047</v>
      </c>
      <c r="K947" s="2">
        <v>437.2</v>
      </c>
      <c r="L947" s="2">
        <v>263.33</v>
      </c>
      <c r="M947" s="2">
        <v>3080948.4</v>
      </c>
      <c r="N947" s="2">
        <v>1855686.51</v>
      </c>
      <c r="O947" s="2">
        <v>1225261.8899999999</v>
      </c>
      <c r="P947">
        <v>2017</v>
      </c>
      <c r="Q947">
        <v>4</v>
      </c>
    </row>
    <row r="948" spans="1:17" x14ac:dyDescent="0.3">
      <c r="A948" t="s">
        <v>35</v>
      </c>
      <c r="B948" t="s">
        <v>258</v>
      </c>
      <c r="C948" t="s">
        <v>59</v>
      </c>
      <c r="D948" t="s">
        <v>618</v>
      </c>
      <c r="E948" t="s">
        <v>27</v>
      </c>
      <c r="F948" t="s">
        <v>22</v>
      </c>
      <c r="G948" s="1">
        <v>41331</v>
      </c>
      <c r="H948">
        <v>607080304</v>
      </c>
      <c r="I948" s="1">
        <v>41369</v>
      </c>
      <c r="J948" s="4">
        <v>7408</v>
      </c>
      <c r="K948" s="2">
        <v>668.27</v>
      </c>
      <c r="L948" s="2">
        <v>502.54</v>
      </c>
      <c r="M948" s="2">
        <v>4950544.16</v>
      </c>
      <c r="N948" s="2">
        <v>3722816.32</v>
      </c>
      <c r="O948" s="2">
        <v>1227727.8400000001</v>
      </c>
      <c r="P948">
        <v>2013</v>
      </c>
      <c r="Q948">
        <v>2</v>
      </c>
    </row>
    <row r="949" spans="1:17" x14ac:dyDescent="0.3">
      <c r="A949" t="s">
        <v>51</v>
      </c>
      <c r="B949" t="s">
        <v>129</v>
      </c>
      <c r="C949" t="s">
        <v>19</v>
      </c>
      <c r="D949" t="s">
        <v>733</v>
      </c>
      <c r="E949" t="s">
        <v>27</v>
      </c>
      <c r="F949" t="s">
        <v>39</v>
      </c>
      <c r="G949" s="1">
        <v>41125</v>
      </c>
      <c r="H949">
        <v>356506621</v>
      </c>
      <c r="I949" s="1">
        <v>41155</v>
      </c>
      <c r="J949" s="4">
        <v>7086</v>
      </c>
      <c r="K949" s="2">
        <v>437.2</v>
      </c>
      <c r="L949" s="2">
        <v>263.33</v>
      </c>
      <c r="M949" s="2">
        <v>3097999.2</v>
      </c>
      <c r="N949" s="2">
        <v>1865956.38</v>
      </c>
      <c r="O949" s="2">
        <v>1232042.82</v>
      </c>
      <c r="P949">
        <v>2012</v>
      </c>
      <c r="Q949">
        <v>8</v>
      </c>
    </row>
    <row r="950" spans="1:17" x14ac:dyDescent="0.3">
      <c r="A950" t="s">
        <v>17</v>
      </c>
      <c r="B950" t="s">
        <v>667</v>
      </c>
      <c r="C950" t="s">
        <v>59</v>
      </c>
      <c r="D950" t="s">
        <v>668</v>
      </c>
      <c r="E950" t="s">
        <v>27</v>
      </c>
      <c r="F950" t="s">
        <v>30</v>
      </c>
      <c r="G950" s="1">
        <v>42172</v>
      </c>
      <c r="H950">
        <v>576700961</v>
      </c>
      <c r="I950" s="1">
        <v>42208</v>
      </c>
      <c r="J950" s="4">
        <v>7485</v>
      </c>
      <c r="K950" s="2">
        <v>668.27</v>
      </c>
      <c r="L950" s="2">
        <v>502.54</v>
      </c>
      <c r="M950" s="2">
        <v>5002000.95</v>
      </c>
      <c r="N950" s="2">
        <v>3761511.9</v>
      </c>
      <c r="O950" s="2">
        <v>1240489.05</v>
      </c>
      <c r="P950">
        <v>2015</v>
      </c>
      <c r="Q950">
        <v>6</v>
      </c>
    </row>
    <row r="951" spans="1:17" x14ac:dyDescent="0.3">
      <c r="A951" t="s">
        <v>31</v>
      </c>
      <c r="B951" t="s">
        <v>127</v>
      </c>
      <c r="C951" t="s">
        <v>68</v>
      </c>
      <c r="D951" t="s">
        <v>1170</v>
      </c>
      <c r="E951" t="s">
        <v>21</v>
      </c>
      <c r="F951" t="s">
        <v>22</v>
      </c>
      <c r="G951" s="1">
        <v>40835</v>
      </c>
      <c r="H951">
        <v>221007430</v>
      </c>
      <c r="I951" s="1">
        <v>40857</v>
      </c>
      <c r="J951" s="4">
        <v>9865</v>
      </c>
      <c r="K951" s="2">
        <v>651.21</v>
      </c>
      <c r="L951" s="2">
        <v>524.96</v>
      </c>
      <c r="M951" s="2">
        <v>6424186.6500000004</v>
      </c>
      <c r="N951" s="2">
        <v>5178730.4000000004</v>
      </c>
      <c r="O951" s="2">
        <v>1245456.25</v>
      </c>
      <c r="P951">
        <v>2011</v>
      </c>
      <c r="Q951">
        <v>10</v>
      </c>
    </row>
    <row r="952" spans="1:17" x14ac:dyDescent="0.3">
      <c r="A952" t="s">
        <v>35</v>
      </c>
      <c r="B952" t="s">
        <v>105</v>
      </c>
      <c r="C952" t="s">
        <v>68</v>
      </c>
      <c r="D952" t="s">
        <v>106</v>
      </c>
      <c r="E952" t="s">
        <v>21</v>
      </c>
      <c r="F952" t="s">
        <v>39</v>
      </c>
      <c r="G952" s="1">
        <v>41550</v>
      </c>
      <c r="H952">
        <v>405785882</v>
      </c>
      <c r="I952" s="1">
        <v>41569</v>
      </c>
      <c r="J952" s="4">
        <v>9915</v>
      </c>
      <c r="K952" s="2">
        <v>651.21</v>
      </c>
      <c r="L952" s="2">
        <v>524.96</v>
      </c>
      <c r="M952" s="2">
        <v>6456747.1500000004</v>
      </c>
      <c r="N952" s="2">
        <v>5204978.4000000004</v>
      </c>
      <c r="O952" s="2">
        <v>1251768.75</v>
      </c>
      <c r="P952">
        <v>2013</v>
      </c>
      <c r="Q952">
        <v>10</v>
      </c>
    </row>
    <row r="953" spans="1:17" x14ac:dyDescent="0.3">
      <c r="A953" t="s">
        <v>48</v>
      </c>
      <c r="B953" t="s">
        <v>454</v>
      </c>
      <c r="C953" t="s">
        <v>59</v>
      </c>
      <c r="D953" t="s">
        <v>455</v>
      </c>
      <c r="E953" t="s">
        <v>21</v>
      </c>
      <c r="F953" t="s">
        <v>39</v>
      </c>
      <c r="G953" s="1">
        <v>41694</v>
      </c>
      <c r="H953">
        <v>621442782</v>
      </c>
      <c r="I953" s="1">
        <v>41743</v>
      </c>
      <c r="J953" s="4">
        <v>7584</v>
      </c>
      <c r="K953" s="2">
        <v>668.27</v>
      </c>
      <c r="L953" s="2">
        <v>502.54</v>
      </c>
      <c r="M953" s="2">
        <v>5068159.68</v>
      </c>
      <c r="N953" s="2">
        <v>3811263.36</v>
      </c>
      <c r="O953" s="2">
        <v>1256896.32</v>
      </c>
      <c r="P953">
        <v>2014</v>
      </c>
      <c r="Q953">
        <v>2</v>
      </c>
    </row>
    <row r="954" spans="1:17" x14ac:dyDescent="0.3">
      <c r="A954" t="s">
        <v>35</v>
      </c>
      <c r="B954" t="s">
        <v>176</v>
      </c>
      <c r="C954" t="s">
        <v>19</v>
      </c>
      <c r="D954" t="s">
        <v>845</v>
      </c>
      <c r="E954" t="s">
        <v>21</v>
      </c>
      <c r="F954" t="s">
        <v>39</v>
      </c>
      <c r="G954" s="1">
        <v>41489</v>
      </c>
      <c r="H954">
        <v>487014758</v>
      </c>
      <c r="I954" s="1">
        <v>41516</v>
      </c>
      <c r="J954" s="4">
        <v>7344</v>
      </c>
      <c r="K954" s="2">
        <v>437.2</v>
      </c>
      <c r="L954" s="2">
        <v>263.33</v>
      </c>
      <c r="M954" s="2">
        <v>3210796.8</v>
      </c>
      <c r="N954" s="2">
        <v>1933895.52</v>
      </c>
      <c r="O954" s="2">
        <v>1276901.28</v>
      </c>
      <c r="P954">
        <v>2013</v>
      </c>
      <c r="Q954">
        <v>8</v>
      </c>
    </row>
    <row r="955" spans="1:17" x14ac:dyDescent="0.3">
      <c r="A955" t="s">
        <v>31</v>
      </c>
      <c r="B955" t="s">
        <v>634</v>
      </c>
      <c r="C955" t="s">
        <v>19</v>
      </c>
      <c r="D955" t="s">
        <v>829</v>
      </c>
      <c r="E955" t="s">
        <v>21</v>
      </c>
      <c r="F955" t="s">
        <v>22</v>
      </c>
      <c r="G955" s="1">
        <v>40522</v>
      </c>
      <c r="H955">
        <v>533006703</v>
      </c>
      <c r="I955" s="1">
        <v>40566</v>
      </c>
      <c r="J955" s="4">
        <v>7383</v>
      </c>
      <c r="K955" s="2">
        <v>437.2</v>
      </c>
      <c r="L955" s="2">
        <v>263.33</v>
      </c>
      <c r="M955" s="2">
        <v>3227847.6</v>
      </c>
      <c r="N955" s="2">
        <v>1944165.39</v>
      </c>
      <c r="O955" s="2">
        <v>1283682.21</v>
      </c>
      <c r="P955">
        <v>2010</v>
      </c>
      <c r="Q955">
        <v>12</v>
      </c>
    </row>
    <row r="956" spans="1:17" x14ac:dyDescent="0.3">
      <c r="A956" t="s">
        <v>35</v>
      </c>
      <c r="B956" t="s">
        <v>382</v>
      </c>
      <c r="C956" t="s">
        <v>59</v>
      </c>
      <c r="D956" t="s">
        <v>695</v>
      </c>
      <c r="E956" t="s">
        <v>27</v>
      </c>
      <c r="F956" t="s">
        <v>30</v>
      </c>
      <c r="G956" s="1">
        <v>40396</v>
      </c>
      <c r="H956">
        <v>717110955</v>
      </c>
      <c r="I956" s="1">
        <v>40399</v>
      </c>
      <c r="J956" s="4">
        <v>7922</v>
      </c>
      <c r="K956" s="2">
        <v>668.27</v>
      </c>
      <c r="L956" s="2">
        <v>502.54</v>
      </c>
      <c r="M956" s="2">
        <v>5294034.9400000004</v>
      </c>
      <c r="N956" s="2">
        <v>3981121.88</v>
      </c>
      <c r="O956" s="2">
        <v>1312913.06</v>
      </c>
      <c r="P956">
        <v>2010</v>
      </c>
      <c r="Q956">
        <v>8</v>
      </c>
    </row>
    <row r="957" spans="1:17" x14ac:dyDescent="0.3">
      <c r="A957" t="s">
        <v>40</v>
      </c>
      <c r="B957" t="s">
        <v>247</v>
      </c>
      <c r="C957" t="s">
        <v>59</v>
      </c>
      <c r="D957" t="s">
        <v>270</v>
      </c>
      <c r="E957" t="s">
        <v>27</v>
      </c>
      <c r="F957" t="s">
        <v>22</v>
      </c>
      <c r="G957" s="1">
        <v>41649</v>
      </c>
      <c r="H957">
        <v>468532407</v>
      </c>
      <c r="I957" s="1">
        <v>41681</v>
      </c>
      <c r="J957" s="4">
        <v>8006</v>
      </c>
      <c r="K957" s="2">
        <v>668.27</v>
      </c>
      <c r="L957" s="2">
        <v>502.54</v>
      </c>
      <c r="M957" s="2">
        <v>5350169.62</v>
      </c>
      <c r="N957" s="2">
        <v>4023335.24</v>
      </c>
      <c r="O957" s="2">
        <v>1326834.3799999999</v>
      </c>
      <c r="P957">
        <v>2014</v>
      </c>
      <c r="Q957">
        <v>1</v>
      </c>
    </row>
    <row r="958" spans="1:17" x14ac:dyDescent="0.3">
      <c r="A958" t="s">
        <v>51</v>
      </c>
      <c r="B958" t="s">
        <v>400</v>
      </c>
      <c r="C958" t="s">
        <v>59</v>
      </c>
      <c r="D958" t="s">
        <v>1214</v>
      </c>
      <c r="E958" t="s">
        <v>21</v>
      </c>
      <c r="F958" t="s">
        <v>65</v>
      </c>
      <c r="G958" s="1">
        <v>42675</v>
      </c>
      <c r="H958">
        <v>884216010</v>
      </c>
      <c r="I958" s="1">
        <v>42676</v>
      </c>
      <c r="J958" s="4">
        <v>8021</v>
      </c>
      <c r="K958" s="2">
        <v>668.27</v>
      </c>
      <c r="L958" s="2">
        <v>502.54</v>
      </c>
      <c r="M958" s="2">
        <v>5360193.67</v>
      </c>
      <c r="N958" s="2">
        <v>4030873.34</v>
      </c>
      <c r="O958" s="2">
        <v>1329320.33</v>
      </c>
      <c r="P958">
        <v>2016</v>
      </c>
      <c r="Q958">
        <v>11</v>
      </c>
    </row>
    <row r="959" spans="1:17" x14ac:dyDescent="0.3">
      <c r="A959" t="s">
        <v>31</v>
      </c>
      <c r="B959" t="s">
        <v>32</v>
      </c>
      <c r="C959" t="s">
        <v>19</v>
      </c>
      <c r="D959" t="s">
        <v>602</v>
      </c>
      <c r="E959" t="s">
        <v>21</v>
      </c>
      <c r="F959" t="s">
        <v>30</v>
      </c>
      <c r="G959" s="1">
        <v>41502</v>
      </c>
      <c r="H959">
        <v>629925000</v>
      </c>
      <c r="I959" s="1">
        <v>41504</v>
      </c>
      <c r="J959" s="4">
        <v>7661</v>
      </c>
      <c r="K959" s="2">
        <v>437.2</v>
      </c>
      <c r="L959" s="2">
        <v>263.33</v>
      </c>
      <c r="M959" s="2">
        <v>3349389.2</v>
      </c>
      <c r="N959" s="2">
        <v>2017371.13</v>
      </c>
      <c r="O959" s="2">
        <v>1332018.07</v>
      </c>
      <c r="P959">
        <v>2013</v>
      </c>
      <c r="Q959">
        <v>8</v>
      </c>
    </row>
    <row r="960" spans="1:17" x14ac:dyDescent="0.3">
      <c r="A960" t="s">
        <v>48</v>
      </c>
      <c r="B960" t="s">
        <v>489</v>
      </c>
      <c r="C960" t="s">
        <v>19</v>
      </c>
      <c r="D960" t="s">
        <v>490</v>
      </c>
      <c r="E960" t="s">
        <v>21</v>
      </c>
      <c r="F960" t="s">
        <v>30</v>
      </c>
      <c r="G960" s="1">
        <v>41312</v>
      </c>
      <c r="H960">
        <v>253407227</v>
      </c>
      <c r="I960" s="1">
        <v>41320</v>
      </c>
      <c r="J960" s="4">
        <v>7685</v>
      </c>
      <c r="K960" s="2">
        <v>437.2</v>
      </c>
      <c r="L960" s="2">
        <v>263.33</v>
      </c>
      <c r="M960" s="2">
        <v>3359882</v>
      </c>
      <c r="N960" s="2">
        <v>2023691.05</v>
      </c>
      <c r="O960" s="2">
        <v>1336190.95</v>
      </c>
      <c r="P960">
        <v>2013</v>
      </c>
      <c r="Q960">
        <v>2</v>
      </c>
    </row>
    <row r="961" spans="1:17" x14ac:dyDescent="0.3">
      <c r="A961" t="s">
        <v>40</v>
      </c>
      <c r="B961" t="s">
        <v>157</v>
      </c>
      <c r="C961" t="s">
        <v>19</v>
      </c>
      <c r="D961" t="s">
        <v>1048</v>
      </c>
      <c r="E961" t="s">
        <v>27</v>
      </c>
      <c r="F961" t="s">
        <v>39</v>
      </c>
      <c r="G961" s="1">
        <v>42863</v>
      </c>
      <c r="H961">
        <v>228097045</v>
      </c>
      <c r="I961" s="1">
        <v>42903</v>
      </c>
      <c r="J961" s="4">
        <v>7839</v>
      </c>
      <c r="K961" s="2">
        <v>437.2</v>
      </c>
      <c r="L961" s="2">
        <v>263.33</v>
      </c>
      <c r="M961" s="2">
        <v>3427210.8</v>
      </c>
      <c r="N961" s="2">
        <v>2064243.87</v>
      </c>
      <c r="O961" s="2">
        <v>1362966.93</v>
      </c>
      <c r="P961">
        <v>2017</v>
      </c>
      <c r="Q961">
        <v>5</v>
      </c>
    </row>
    <row r="962" spans="1:17" x14ac:dyDescent="0.3">
      <c r="A962" t="s">
        <v>48</v>
      </c>
      <c r="B962" t="s">
        <v>150</v>
      </c>
      <c r="C962" t="s">
        <v>19</v>
      </c>
      <c r="D962" t="s">
        <v>151</v>
      </c>
      <c r="E962" t="s">
        <v>21</v>
      </c>
      <c r="F962" t="s">
        <v>39</v>
      </c>
      <c r="G962" s="1">
        <v>42080</v>
      </c>
      <c r="H962">
        <v>470897471</v>
      </c>
      <c r="I962" s="1">
        <v>42116</v>
      </c>
      <c r="J962" s="4">
        <v>7881</v>
      </c>
      <c r="K962" s="2">
        <v>437.2</v>
      </c>
      <c r="L962" s="2">
        <v>263.33</v>
      </c>
      <c r="M962" s="2">
        <v>3445573.2</v>
      </c>
      <c r="N962" s="2">
        <v>2075303.73</v>
      </c>
      <c r="O962" s="2">
        <v>1370269.47</v>
      </c>
      <c r="P962">
        <v>2015</v>
      </c>
      <c r="Q962">
        <v>3</v>
      </c>
    </row>
    <row r="963" spans="1:17" x14ac:dyDescent="0.3">
      <c r="A963" t="s">
        <v>31</v>
      </c>
      <c r="B963" t="s">
        <v>582</v>
      </c>
      <c r="C963" t="s">
        <v>19</v>
      </c>
      <c r="D963" t="s">
        <v>583</v>
      </c>
      <c r="E963" t="s">
        <v>21</v>
      </c>
      <c r="F963" t="s">
        <v>39</v>
      </c>
      <c r="G963" s="1">
        <v>41242</v>
      </c>
      <c r="H963">
        <v>899659097</v>
      </c>
      <c r="I963" s="1">
        <v>41246</v>
      </c>
      <c r="J963" s="4">
        <v>7974</v>
      </c>
      <c r="K963" s="2">
        <v>437.2</v>
      </c>
      <c r="L963" s="2">
        <v>263.33</v>
      </c>
      <c r="M963" s="2">
        <v>3486232.8</v>
      </c>
      <c r="N963" s="2">
        <v>2099793.42</v>
      </c>
      <c r="O963" s="2">
        <v>1386439.38</v>
      </c>
      <c r="P963">
        <v>2012</v>
      </c>
      <c r="Q963">
        <v>11</v>
      </c>
    </row>
    <row r="964" spans="1:17" x14ac:dyDescent="0.3">
      <c r="A964" t="s">
        <v>17</v>
      </c>
      <c r="B964" t="s">
        <v>95</v>
      </c>
      <c r="C964" t="s">
        <v>19</v>
      </c>
      <c r="D964" t="s">
        <v>1030</v>
      </c>
      <c r="E964" t="s">
        <v>27</v>
      </c>
      <c r="F964" t="s">
        <v>30</v>
      </c>
      <c r="G964" s="1">
        <v>40316</v>
      </c>
      <c r="H964">
        <v>453089320</v>
      </c>
      <c r="I964" s="1">
        <v>40345</v>
      </c>
      <c r="J964" s="4">
        <v>8053</v>
      </c>
      <c r="K964" s="2">
        <v>437.2</v>
      </c>
      <c r="L964" s="2">
        <v>263.33</v>
      </c>
      <c r="M964" s="2">
        <v>3520771.6</v>
      </c>
      <c r="N964" s="2">
        <v>2120596.4900000002</v>
      </c>
      <c r="O964" s="2">
        <v>1400175.11</v>
      </c>
      <c r="P964">
        <v>2010</v>
      </c>
      <c r="Q964">
        <v>5</v>
      </c>
    </row>
    <row r="965" spans="1:17" x14ac:dyDescent="0.3">
      <c r="A965" t="s">
        <v>31</v>
      </c>
      <c r="B965" t="s">
        <v>229</v>
      </c>
      <c r="C965" t="s">
        <v>19</v>
      </c>
      <c r="D965" t="s">
        <v>1055</v>
      </c>
      <c r="E965" t="s">
        <v>21</v>
      </c>
      <c r="F965" t="s">
        <v>22</v>
      </c>
      <c r="G965" s="1">
        <v>42749</v>
      </c>
      <c r="H965">
        <v>586165082</v>
      </c>
      <c r="I965" s="1">
        <v>42762</v>
      </c>
      <c r="J965" s="4">
        <v>8128</v>
      </c>
      <c r="K965" s="2">
        <v>437.2</v>
      </c>
      <c r="L965" s="2">
        <v>263.33</v>
      </c>
      <c r="M965" s="2">
        <v>3553561.6</v>
      </c>
      <c r="N965" s="2">
        <v>2140346.2400000002</v>
      </c>
      <c r="O965" s="2">
        <v>1413215.36</v>
      </c>
      <c r="P965">
        <v>2017</v>
      </c>
      <c r="Q965">
        <v>1</v>
      </c>
    </row>
    <row r="966" spans="1:17" x14ac:dyDescent="0.3">
      <c r="A966" t="s">
        <v>51</v>
      </c>
      <c r="B966" t="s">
        <v>379</v>
      </c>
      <c r="C966" t="s">
        <v>59</v>
      </c>
      <c r="D966" t="s">
        <v>445</v>
      </c>
      <c r="E966" t="s">
        <v>27</v>
      </c>
      <c r="F966" t="s">
        <v>22</v>
      </c>
      <c r="G966" s="1">
        <v>42487</v>
      </c>
      <c r="H966">
        <v>991644704</v>
      </c>
      <c r="I966" s="1">
        <v>42508</v>
      </c>
      <c r="J966" s="4">
        <v>8559</v>
      </c>
      <c r="K966" s="2">
        <v>668.27</v>
      </c>
      <c r="L966" s="2">
        <v>502.54</v>
      </c>
      <c r="M966" s="2">
        <v>5719722.9299999997</v>
      </c>
      <c r="N966" s="2">
        <v>4301239.8600000003</v>
      </c>
      <c r="O966" s="2">
        <v>1418483.07</v>
      </c>
      <c r="P966">
        <v>2016</v>
      </c>
      <c r="Q966">
        <v>4</v>
      </c>
    </row>
    <row r="967" spans="1:17" x14ac:dyDescent="0.3">
      <c r="A967" t="s">
        <v>48</v>
      </c>
      <c r="B967" t="s">
        <v>150</v>
      </c>
      <c r="C967" t="s">
        <v>19</v>
      </c>
      <c r="D967" t="s">
        <v>921</v>
      </c>
      <c r="E967" t="s">
        <v>21</v>
      </c>
      <c r="F967" t="s">
        <v>22</v>
      </c>
      <c r="G967" s="1">
        <v>40421</v>
      </c>
      <c r="H967">
        <v>651621711</v>
      </c>
      <c r="I967" s="1">
        <v>40467</v>
      </c>
      <c r="J967" s="4">
        <v>8200</v>
      </c>
      <c r="K967" s="2">
        <v>437.2</v>
      </c>
      <c r="L967" s="2">
        <v>263.33</v>
      </c>
      <c r="M967" s="2">
        <v>3585040</v>
      </c>
      <c r="N967" s="2">
        <v>2159306</v>
      </c>
      <c r="O967" s="2">
        <v>1425734</v>
      </c>
      <c r="P967">
        <v>2010</v>
      </c>
      <c r="Q967">
        <v>8</v>
      </c>
    </row>
    <row r="968" spans="1:17" x14ac:dyDescent="0.3">
      <c r="A968" t="s">
        <v>51</v>
      </c>
      <c r="B968" t="s">
        <v>204</v>
      </c>
      <c r="C968" t="s">
        <v>59</v>
      </c>
      <c r="D968" t="s">
        <v>205</v>
      </c>
      <c r="E968" t="s">
        <v>27</v>
      </c>
      <c r="F968" t="s">
        <v>22</v>
      </c>
      <c r="G968" s="1">
        <v>41288</v>
      </c>
      <c r="H968">
        <v>671898782</v>
      </c>
      <c r="I968" s="1">
        <v>41311</v>
      </c>
      <c r="J968" s="4">
        <v>8635</v>
      </c>
      <c r="K968" s="2">
        <v>668.27</v>
      </c>
      <c r="L968" s="2">
        <v>502.54</v>
      </c>
      <c r="M968" s="2">
        <v>5770511.4500000002</v>
      </c>
      <c r="N968" s="2">
        <v>4339432.9000000004</v>
      </c>
      <c r="O968" s="2">
        <v>1431078.55</v>
      </c>
      <c r="P968">
        <v>2013</v>
      </c>
      <c r="Q968">
        <v>1</v>
      </c>
    </row>
    <row r="969" spans="1:17" x14ac:dyDescent="0.3">
      <c r="A969" t="s">
        <v>40</v>
      </c>
      <c r="B969" t="s">
        <v>283</v>
      </c>
      <c r="C969" t="s">
        <v>19</v>
      </c>
      <c r="D969" t="s">
        <v>284</v>
      </c>
      <c r="E969" t="s">
        <v>27</v>
      </c>
      <c r="F969" t="s">
        <v>39</v>
      </c>
      <c r="G969" s="1">
        <v>42942</v>
      </c>
      <c r="H969">
        <v>461065137</v>
      </c>
      <c r="I969" s="1">
        <v>42966</v>
      </c>
      <c r="J969" s="4">
        <v>8275</v>
      </c>
      <c r="K969" s="2">
        <v>437.2</v>
      </c>
      <c r="L969" s="2">
        <v>263.33</v>
      </c>
      <c r="M969" s="2">
        <v>3617830</v>
      </c>
      <c r="N969" s="2">
        <v>2179055.75</v>
      </c>
      <c r="O969" s="2">
        <v>1438774.25</v>
      </c>
      <c r="P969">
        <v>2017</v>
      </c>
      <c r="Q969">
        <v>7</v>
      </c>
    </row>
    <row r="970" spans="1:17" x14ac:dyDescent="0.3">
      <c r="A970" t="s">
        <v>35</v>
      </c>
      <c r="B970" t="s">
        <v>118</v>
      </c>
      <c r="C970" t="s">
        <v>19</v>
      </c>
      <c r="D970" t="s">
        <v>546</v>
      </c>
      <c r="E970" t="s">
        <v>21</v>
      </c>
      <c r="F970" t="s">
        <v>39</v>
      </c>
      <c r="G970" s="1">
        <v>42456</v>
      </c>
      <c r="H970">
        <v>877424657</v>
      </c>
      <c r="I970" s="1">
        <v>42470</v>
      </c>
      <c r="J970" s="4">
        <v>8309</v>
      </c>
      <c r="K970" s="2">
        <v>437.2</v>
      </c>
      <c r="L970" s="2">
        <v>263.33</v>
      </c>
      <c r="M970" s="2">
        <v>3632694.8</v>
      </c>
      <c r="N970" s="2">
        <v>2188008.9700000002</v>
      </c>
      <c r="O970" s="2">
        <v>1444685.83</v>
      </c>
      <c r="P970">
        <v>2016</v>
      </c>
      <c r="Q970">
        <v>3</v>
      </c>
    </row>
    <row r="971" spans="1:17" x14ac:dyDescent="0.3">
      <c r="A971" t="s">
        <v>40</v>
      </c>
      <c r="B971" t="s">
        <v>322</v>
      </c>
      <c r="C971" t="s">
        <v>59</v>
      </c>
      <c r="D971" t="s">
        <v>704</v>
      </c>
      <c r="E971" t="s">
        <v>21</v>
      </c>
      <c r="F971" t="s">
        <v>39</v>
      </c>
      <c r="G971" s="1">
        <v>41094</v>
      </c>
      <c r="H971">
        <v>165380990</v>
      </c>
      <c r="I971" s="1">
        <v>41117</v>
      </c>
      <c r="J971" s="4">
        <v>8765</v>
      </c>
      <c r="K971" s="2">
        <v>668.27</v>
      </c>
      <c r="L971" s="2">
        <v>502.54</v>
      </c>
      <c r="M971" s="2">
        <v>5857386.5499999998</v>
      </c>
      <c r="N971" s="2">
        <v>4404763.0999999996</v>
      </c>
      <c r="O971" s="2">
        <v>1452623.45</v>
      </c>
      <c r="P971">
        <v>2012</v>
      </c>
      <c r="Q971">
        <v>7</v>
      </c>
    </row>
    <row r="972" spans="1:17" x14ac:dyDescent="0.3">
      <c r="A972" t="s">
        <v>40</v>
      </c>
      <c r="B972" t="s">
        <v>133</v>
      </c>
      <c r="C972" t="s">
        <v>19</v>
      </c>
      <c r="D972" t="s">
        <v>134</v>
      </c>
      <c r="E972" t="s">
        <v>27</v>
      </c>
      <c r="F972" t="s">
        <v>22</v>
      </c>
      <c r="G972" s="1">
        <v>41956</v>
      </c>
      <c r="H972">
        <v>270001733</v>
      </c>
      <c r="I972" s="1">
        <v>42005</v>
      </c>
      <c r="J972" s="4">
        <v>8368</v>
      </c>
      <c r="K972" s="2">
        <v>437.2</v>
      </c>
      <c r="L972" s="2">
        <v>263.33</v>
      </c>
      <c r="M972" s="2">
        <v>3658489.6</v>
      </c>
      <c r="N972" s="2">
        <v>2203545.44</v>
      </c>
      <c r="O972" s="2">
        <v>1454944.16</v>
      </c>
      <c r="P972">
        <v>2014</v>
      </c>
      <c r="Q972">
        <v>11</v>
      </c>
    </row>
    <row r="973" spans="1:17" x14ac:dyDescent="0.3">
      <c r="A973" t="s">
        <v>17</v>
      </c>
      <c r="B973" t="s">
        <v>174</v>
      </c>
      <c r="C973" t="s">
        <v>19</v>
      </c>
      <c r="D973" t="s">
        <v>595</v>
      </c>
      <c r="E973" t="s">
        <v>27</v>
      </c>
      <c r="F973" t="s">
        <v>22</v>
      </c>
      <c r="G973" s="1">
        <v>40759</v>
      </c>
      <c r="H973">
        <v>432037627</v>
      </c>
      <c r="I973" s="1">
        <v>40773</v>
      </c>
      <c r="J973" s="4">
        <v>8390</v>
      </c>
      <c r="K973" s="2">
        <v>437.2</v>
      </c>
      <c r="L973" s="2">
        <v>263.33</v>
      </c>
      <c r="M973" s="2">
        <v>3668108</v>
      </c>
      <c r="N973" s="2">
        <v>2209338.7000000002</v>
      </c>
      <c r="O973" s="2">
        <v>1458769.3</v>
      </c>
      <c r="P973">
        <v>2011</v>
      </c>
      <c r="Q973">
        <v>8</v>
      </c>
    </row>
    <row r="974" spans="1:17" x14ac:dyDescent="0.3">
      <c r="A974" t="s">
        <v>17</v>
      </c>
      <c r="B974" t="s">
        <v>18</v>
      </c>
      <c r="C974" t="s">
        <v>19</v>
      </c>
      <c r="D974" t="s">
        <v>20</v>
      </c>
      <c r="E974" t="s">
        <v>21</v>
      </c>
      <c r="F974" t="s">
        <v>22</v>
      </c>
      <c r="G974" s="1">
        <v>41930</v>
      </c>
      <c r="H974">
        <v>686800706</v>
      </c>
      <c r="I974" s="1">
        <v>41943</v>
      </c>
      <c r="J974" s="4">
        <v>8446</v>
      </c>
      <c r="K974" s="2">
        <v>437.2</v>
      </c>
      <c r="L974" s="2">
        <v>263.33</v>
      </c>
      <c r="M974" s="2">
        <v>3692591.2</v>
      </c>
      <c r="N974" s="2">
        <v>2224085.1800000002</v>
      </c>
      <c r="O974" s="2">
        <v>1468506.02</v>
      </c>
      <c r="P974">
        <v>2014</v>
      </c>
      <c r="Q974">
        <v>10</v>
      </c>
    </row>
    <row r="975" spans="1:17" x14ac:dyDescent="0.3">
      <c r="A975" t="s">
        <v>35</v>
      </c>
      <c r="B975" t="s">
        <v>252</v>
      </c>
      <c r="C975" t="s">
        <v>59</v>
      </c>
      <c r="D975" t="s">
        <v>491</v>
      </c>
      <c r="E975" t="s">
        <v>21</v>
      </c>
      <c r="F975" t="s">
        <v>39</v>
      </c>
      <c r="G975" s="1">
        <v>41896</v>
      </c>
      <c r="H975">
        <v>494454562</v>
      </c>
      <c r="I975" s="1">
        <v>41904</v>
      </c>
      <c r="J975" s="4">
        <v>8948</v>
      </c>
      <c r="K975" s="2">
        <v>668.27</v>
      </c>
      <c r="L975" s="2">
        <v>502.54</v>
      </c>
      <c r="M975" s="2">
        <v>5979679.96</v>
      </c>
      <c r="N975" s="2">
        <v>4496727.92</v>
      </c>
      <c r="O975" s="2">
        <v>1482952.04</v>
      </c>
      <c r="P975">
        <v>2014</v>
      </c>
      <c r="Q975">
        <v>9</v>
      </c>
    </row>
    <row r="976" spans="1:17" x14ac:dyDescent="0.3">
      <c r="A976" t="s">
        <v>40</v>
      </c>
      <c r="B976" t="s">
        <v>471</v>
      </c>
      <c r="C976" t="s">
        <v>19</v>
      </c>
      <c r="D976" t="s">
        <v>472</v>
      </c>
      <c r="E976" t="s">
        <v>27</v>
      </c>
      <c r="F976" t="s">
        <v>22</v>
      </c>
      <c r="G976" s="1">
        <v>42563</v>
      </c>
      <c r="H976">
        <v>225666320</v>
      </c>
      <c r="I976" s="1">
        <v>42603</v>
      </c>
      <c r="J976" s="4">
        <v>8534</v>
      </c>
      <c r="K976" s="2">
        <v>437.2</v>
      </c>
      <c r="L976" s="2">
        <v>263.33</v>
      </c>
      <c r="M976" s="2">
        <v>3731064.8</v>
      </c>
      <c r="N976" s="2">
        <v>2247258.2200000002</v>
      </c>
      <c r="O976" s="2">
        <v>1483806.58</v>
      </c>
      <c r="P976">
        <v>2016</v>
      </c>
      <c r="Q976">
        <v>7</v>
      </c>
    </row>
    <row r="977" spans="1:17" x14ac:dyDescent="0.3">
      <c r="A977" t="s">
        <v>35</v>
      </c>
      <c r="B977" t="s">
        <v>75</v>
      </c>
      <c r="C977" t="s">
        <v>59</v>
      </c>
      <c r="D977" t="s">
        <v>76</v>
      </c>
      <c r="E977" t="s">
        <v>21</v>
      </c>
      <c r="F977" t="s">
        <v>65</v>
      </c>
      <c r="G977" s="1">
        <v>41148</v>
      </c>
      <c r="H977">
        <v>247802054</v>
      </c>
      <c r="I977" s="1">
        <v>41160</v>
      </c>
      <c r="J977" s="4">
        <v>8989</v>
      </c>
      <c r="K977" s="2">
        <v>668.27</v>
      </c>
      <c r="L977" s="2">
        <v>502.54</v>
      </c>
      <c r="M977" s="2">
        <v>6007079.0300000003</v>
      </c>
      <c r="N977" s="2">
        <v>4517332.0599999996</v>
      </c>
      <c r="O977" s="2">
        <v>1489746.97</v>
      </c>
      <c r="P977">
        <v>2012</v>
      </c>
      <c r="Q977">
        <v>8</v>
      </c>
    </row>
    <row r="978" spans="1:17" x14ac:dyDescent="0.3">
      <c r="A978" t="s">
        <v>51</v>
      </c>
      <c r="B978" t="s">
        <v>379</v>
      </c>
      <c r="C978" t="s">
        <v>59</v>
      </c>
      <c r="D978" t="s">
        <v>380</v>
      </c>
      <c r="E978" t="s">
        <v>21</v>
      </c>
      <c r="F978" t="s">
        <v>65</v>
      </c>
      <c r="G978" s="1">
        <v>40237</v>
      </c>
      <c r="H978">
        <v>157542073</v>
      </c>
      <c r="I978" s="1">
        <v>40252</v>
      </c>
      <c r="J978" s="4">
        <v>9055</v>
      </c>
      <c r="K978" s="2">
        <v>668.27</v>
      </c>
      <c r="L978" s="2">
        <v>502.54</v>
      </c>
      <c r="M978" s="2">
        <v>6051184.8499999996</v>
      </c>
      <c r="N978" s="2">
        <v>4550499.7</v>
      </c>
      <c r="O978" s="2">
        <v>1500685.15</v>
      </c>
      <c r="P978">
        <v>2010</v>
      </c>
      <c r="Q978">
        <v>2</v>
      </c>
    </row>
    <row r="979" spans="1:17" x14ac:dyDescent="0.3">
      <c r="A979" t="s">
        <v>40</v>
      </c>
      <c r="B979" t="s">
        <v>168</v>
      </c>
      <c r="C979" t="s">
        <v>59</v>
      </c>
      <c r="D979" t="s">
        <v>325</v>
      </c>
      <c r="E979" t="s">
        <v>27</v>
      </c>
      <c r="F979" t="s">
        <v>30</v>
      </c>
      <c r="G979" s="1">
        <v>41866</v>
      </c>
      <c r="H979">
        <v>781253516</v>
      </c>
      <c r="I979" s="1">
        <v>41883</v>
      </c>
      <c r="J979" s="4">
        <v>9131</v>
      </c>
      <c r="K979" s="2">
        <v>668.27</v>
      </c>
      <c r="L979" s="2">
        <v>502.54</v>
      </c>
      <c r="M979" s="2">
        <v>6101973.3700000001</v>
      </c>
      <c r="N979" s="2">
        <v>4588692.74</v>
      </c>
      <c r="O979" s="2">
        <v>1513280.63</v>
      </c>
      <c r="P979">
        <v>2014</v>
      </c>
      <c r="Q979">
        <v>8</v>
      </c>
    </row>
    <row r="980" spans="1:17" x14ac:dyDescent="0.3">
      <c r="A980" t="s">
        <v>35</v>
      </c>
      <c r="B980" t="s">
        <v>443</v>
      </c>
      <c r="C980" t="s">
        <v>59</v>
      </c>
      <c r="D980" t="s">
        <v>1177</v>
      </c>
      <c r="E980" t="s">
        <v>21</v>
      </c>
      <c r="F980" t="s">
        <v>39</v>
      </c>
      <c r="G980" s="1">
        <v>42102</v>
      </c>
      <c r="H980">
        <v>243882596</v>
      </c>
      <c r="I980" s="1">
        <v>42135</v>
      </c>
      <c r="J980" s="4">
        <v>9135</v>
      </c>
      <c r="K980" s="2">
        <v>668.27</v>
      </c>
      <c r="L980" s="2">
        <v>502.54</v>
      </c>
      <c r="M980" s="2">
        <v>6104646.4500000002</v>
      </c>
      <c r="N980" s="2">
        <v>4590702.9000000004</v>
      </c>
      <c r="O980" s="2">
        <v>1513943.55</v>
      </c>
      <c r="P980">
        <v>2015</v>
      </c>
      <c r="Q980">
        <v>4</v>
      </c>
    </row>
    <row r="981" spans="1:17" x14ac:dyDescent="0.3">
      <c r="A981" t="s">
        <v>48</v>
      </c>
      <c r="B981" t="s">
        <v>418</v>
      </c>
      <c r="C981" t="s">
        <v>19</v>
      </c>
      <c r="D981" t="s">
        <v>1178</v>
      </c>
      <c r="E981" t="s">
        <v>27</v>
      </c>
      <c r="F981" t="s">
        <v>65</v>
      </c>
      <c r="G981" s="1">
        <v>42796</v>
      </c>
      <c r="H981">
        <v>574441039</v>
      </c>
      <c r="I981" s="1">
        <v>42831</v>
      </c>
      <c r="J981" s="4">
        <v>8724</v>
      </c>
      <c r="K981" s="2">
        <v>437.2</v>
      </c>
      <c r="L981" s="2">
        <v>263.33</v>
      </c>
      <c r="M981" s="2">
        <v>3814132.8</v>
      </c>
      <c r="N981" s="2">
        <v>2297290.92</v>
      </c>
      <c r="O981" s="2">
        <v>1516841.88</v>
      </c>
      <c r="P981">
        <v>2017</v>
      </c>
      <c r="Q981">
        <v>3</v>
      </c>
    </row>
    <row r="982" spans="1:17" x14ac:dyDescent="0.3">
      <c r="A982" t="s">
        <v>17</v>
      </c>
      <c r="B982" t="s">
        <v>318</v>
      </c>
      <c r="C982" t="s">
        <v>59</v>
      </c>
      <c r="D982" t="s">
        <v>358</v>
      </c>
      <c r="E982" t="s">
        <v>27</v>
      </c>
      <c r="F982" t="s">
        <v>65</v>
      </c>
      <c r="G982" s="1">
        <v>42437</v>
      </c>
      <c r="H982">
        <v>276661765</v>
      </c>
      <c r="I982" s="1">
        <v>42480</v>
      </c>
      <c r="J982" s="4">
        <v>9219</v>
      </c>
      <c r="K982" s="2">
        <v>668.27</v>
      </c>
      <c r="L982" s="2">
        <v>502.54</v>
      </c>
      <c r="M982" s="2">
        <v>6160781.1299999999</v>
      </c>
      <c r="N982" s="2">
        <v>4632916.26</v>
      </c>
      <c r="O982" s="2">
        <v>1527864.87</v>
      </c>
      <c r="P982">
        <v>2016</v>
      </c>
      <c r="Q982">
        <v>3</v>
      </c>
    </row>
    <row r="983" spans="1:17" x14ac:dyDescent="0.3">
      <c r="A983" t="s">
        <v>51</v>
      </c>
      <c r="B983" t="s">
        <v>379</v>
      </c>
      <c r="C983" t="s">
        <v>19</v>
      </c>
      <c r="D983" t="s">
        <v>692</v>
      </c>
      <c r="E983" t="s">
        <v>21</v>
      </c>
      <c r="F983" t="s">
        <v>39</v>
      </c>
      <c r="G983" s="1">
        <v>40655</v>
      </c>
      <c r="H983">
        <v>534633624</v>
      </c>
      <c r="I983" s="1">
        <v>40702</v>
      </c>
      <c r="J983" s="4">
        <v>8825</v>
      </c>
      <c r="K983" s="2">
        <v>437.2</v>
      </c>
      <c r="L983" s="2">
        <v>263.33</v>
      </c>
      <c r="M983" s="2">
        <v>3858290</v>
      </c>
      <c r="N983" s="2">
        <v>2323887.25</v>
      </c>
      <c r="O983" s="2">
        <v>1534402.75</v>
      </c>
      <c r="P983">
        <v>2011</v>
      </c>
      <c r="Q983">
        <v>4</v>
      </c>
    </row>
    <row r="984" spans="1:17" x14ac:dyDescent="0.3">
      <c r="A984" t="s">
        <v>23</v>
      </c>
      <c r="B984" t="s">
        <v>70</v>
      </c>
      <c r="C984" t="s">
        <v>59</v>
      </c>
      <c r="D984" t="s">
        <v>506</v>
      </c>
      <c r="E984" t="s">
        <v>27</v>
      </c>
      <c r="F984" t="s">
        <v>65</v>
      </c>
      <c r="G984" s="1">
        <v>41746</v>
      </c>
      <c r="H984">
        <v>192721068</v>
      </c>
      <c r="I984" s="1">
        <v>41779</v>
      </c>
      <c r="J984" s="4">
        <v>9302</v>
      </c>
      <c r="K984" s="2">
        <v>668.27</v>
      </c>
      <c r="L984" s="2">
        <v>502.54</v>
      </c>
      <c r="M984" s="2">
        <v>6216247.54</v>
      </c>
      <c r="N984" s="2">
        <v>4674627.08</v>
      </c>
      <c r="O984" s="2">
        <v>1541620.46</v>
      </c>
      <c r="P984">
        <v>2014</v>
      </c>
      <c r="Q984">
        <v>4</v>
      </c>
    </row>
    <row r="985" spans="1:17" x14ac:dyDescent="0.3">
      <c r="A985" t="s">
        <v>35</v>
      </c>
      <c r="B985" t="s">
        <v>118</v>
      </c>
      <c r="C985" t="s">
        <v>59</v>
      </c>
      <c r="D985" t="s">
        <v>1203</v>
      </c>
      <c r="E985" t="s">
        <v>27</v>
      </c>
      <c r="F985" t="s">
        <v>39</v>
      </c>
      <c r="G985" s="1">
        <v>40188</v>
      </c>
      <c r="H985">
        <v>256994950</v>
      </c>
      <c r="I985" s="1">
        <v>40228</v>
      </c>
      <c r="J985" s="4">
        <v>9372</v>
      </c>
      <c r="K985" s="2">
        <v>668.27</v>
      </c>
      <c r="L985" s="2">
        <v>502.54</v>
      </c>
      <c r="M985" s="2">
        <v>6263026.4400000004</v>
      </c>
      <c r="N985" s="2">
        <v>4709804.88</v>
      </c>
      <c r="O985" s="2">
        <v>1553221.56</v>
      </c>
      <c r="P985">
        <v>2010</v>
      </c>
      <c r="Q985">
        <v>1</v>
      </c>
    </row>
    <row r="986" spans="1:17" x14ac:dyDescent="0.3">
      <c r="A986" t="s">
        <v>51</v>
      </c>
      <c r="B986" t="s">
        <v>216</v>
      </c>
      <c r="C986" t="s">
        <v>19</v>
      </c>
      <c r="D986" t="s">
        <v>563</v>
      </c>
      <c r="E986" t="s">
        <v>21</v>
      </c>
      <c r="F986" t="s">
        <v>30</v>
      </c>
      <c r="G986" s="1">
        <v>41559</v>
      </c>
      <c r="H986">
        <v>663857305</v>
      </c>
      <c r="I986" s="1">
        <v>41591</v>
      </c>
      <c r="J986" s="4">
        <v>8984</v>
      </c>
      <c r="K986" s="2">
        <v>437.2</v>
      </c>
      <c r="L986" s="2">
        <v>263.33</v>
      </c>
      <c r="M986" s="2">
        <v>3927804.8</v>
      </c>
      <c r="N986" s="2">
        <v>2365756.7200000002</v>
      </c>
      <c r="O986" s="2">
        <v>1562048.08</v>
      </c>
      <c r="P986">
        <v>2013</v>
      </c>
      <c r="Q986">
        <v>10</v>
      </c>
    </row>
    <row r="987" spans="1:17" x14ac:dyDescent="0.3">
      <c r="A987" t="s">
        <v>40</v>
      </c>
      <c r="B987" t="s">
        <v>279</v>
      </c>
      <c r="C987" t="s">
        <v>19</v>
      </c>
      <c r="D987" t="s">
        <v>975</v>
      </c>
      <c r="E987" t="s">
        <v>21</v>
      </c>
      <c r="F987" t="s">
        <v>30</v>
      </c>
      <c r="G987" s="1">
        <v>42316</v>
      </c>
      <c r="H987">
        <v>837855851</v>
      </c>
      <c r="I987" s="1">
        <v>42316</v>
      </c>
      <c r="J987" s="4">
        <v>9020</v>
      </c>
      <c r="K987" s="2">
        <v>437.2</v>
      </c>
      <c r="L987" s="2">
        <v>263.33</v>
      </c>
      <c r="M987" s="2">
        <v>3943544</v>
      </c>
      <c r="N987" s="2">
        <v>2375236.6</v>
      </c>
      <c r="O987" s="2">
        <v>1568307.4</v>
      </c>
      <c r="P987">
        <v>2015</v>
      </c>
      <c r="Q987">
        <v>11</v>
      </c>
    </row>
    <row r="988" spans="1:17" x14ac:dyDescent="0.3">
      <c r="A988" t="s">
        <v>35</v>
      </c>
      <c r="B988" t="s">
        <v>131</v>
      </c>
      <c r="C988" t="s">
        <v>19</v>
      </c>
      <c r="D988" t="s">
        <v>649</v>
      </c>
      <c r="E988" t="s">
        <v>21</v>
      </c>
      <c r="F988" t="s">
        <v>39</v>
      </c>
      <c r="G988" s="1">
        <v>40690</v>
      </c>
      <c r="H988">
        <v>562817418</v>
      </c>
      <c r="I988" s="1">
        <v>40696</v>
      </c>
      <c r="J988" s="4">
        <v>9036</v>
      </c>
      <c r="K988" s="2">
        <v>437.2</v>
      </c>
      <c r="L988" s="2">
        <v>263.33</v>
      </c>
      <c r="M988" s="2">
        <v>3950539.2</v>
      </c>
      <c r="N988" s="2">
        <v>2379449.88</v>
      </c>
      <c r="O988" s="2">
        <v>1571089.32</v>
      </c>
      <c r="P988">
        <v>2011</v>
      </c>
      <c r="Q988">
        <v>5</v>
      </c>
    </row>
    <row r="989" spans="1:17" x14ac:dyDescent="0.3">
      <c r="A989" t="s">
        <v>48</v>
      </c>
      <c r="B989" t="s">
        <v>193</v>
      </c>
      <c r="C989" t="s">
        <v>59</v>
      </c>
      <c r="D989" t="s">
        <v>800</v>
      </c>
      <c r="E989" t="s">
        <v>21</v>
      </c>
      <c r="F989" t="s">
        <v>39</v>
      </c>
      <c r="G989" s="1">
        <v>41483</v>
      </c>
      <c r="H989">
        <v>714818418</v>
      </c>
      <c r="I989" s="1">
        <v>41510</v>
      </c>
      <c r="J989" s="4">
        <v>9509</v>
      </c>
      <c r="K989" s="2">
        <v>668.27</v>
      </c>
      <c r="L989" s="2">
        <v>502.54</v>
      </c>
      <c r="M989" s="2">
        <v>6354579.4299999997</v>
      </c>
      <c r="N989" s="2">
        <v>4778652.8600000003</v>
      </c>
      <c r="O989" s="2">
        <v>1575926.57</v>
      </c>
      <c r="P989">
        <v>2013</v>
      </c>
      <c r="Q989">
        <v>7</v>
      </c>
    </row>
    <row r="990" spans="1:17" x14ac:dyDescent="0.3">
      <c r="A990" t="s">
        <v>17</v>
      </c>
      <c r="B990" t="s">
        <v>348</v>
      </c>
      <c r="C990" t="s">
        <v>19</v>
      </c>
      <c r="D990" t="s">
        <v>1103</v>
      </c>
      <c r="E990" t="s">
        <v>21</v>
      </c>
      <c r="F990" t="s">
        <v>22</v>
      </c>
      <c r="G990" s="1">
        <v>41840</v>
      </c>
      <c r="H990">
        <v>281561410</v>
      </c>
      <c r="I990" s="1">
        <v>41853</v>
      </c>
      <c r="J990" s="4">
        <v>9133</v>
      </c>
      <c r="K990" s="2">
        <v>437.2</v>
      </c>
      <c r="L990" s="2">
        <v>263.33</v>
      </c>
      <c r="M990" s="2">
        <v>3992947.6</v>
      </c>
      <c r="N990" s="2">
        <v>2404992.89</v>
      </c>
      <c r="O990" s="2">
        <v>1587954.71</v>
      </c>
      <c r="P990">
        <v>2014</v>
      </c>
      <c r="Q990">
        <v>7</v>
      </c>
    </row>
    <row r="991" spans="1:17" x14ac:dyDescent="0.3">
      <c r="A991" t="s">
        <v>40</v>
      </c>
      <c r="B991" t="s">
        <v>377</v>
      </c>
      <c r="C991" t="s">
        <v>59</v>
      </c>
      <c r="D991" t="s">
        <v>1225</v>
      </c>
      <c r="E991" t="s">
        <v>21</v>
      </c>
      <c r="F991" t="s">
        <v>65</v>
      </c>
      <c r="G991" s="1">
        <v>42394</v>
      </c>
      <c r="H991">
        <v>289606320</v>
      </c>
      <c r="I991" s="1">
        <v>42414</v>
      </c>
      <c r="J991" s="4">
        <v>9801</v>
      </c>
      <c r="K991" s="2">
        <v>668.27</v>
      </c>
      <c r="L991" s="2">
        <v>502.54</v>
      </c>
      <c r="M991" s="2">
        <v>6549714.2699999996</v>
      </c>
      <c r="N991" s="2">
        <v>4925394.54</v>
      </c>
      <c r="O991" s="2">
        <v>1624319.73</v>
      </c>
      <c r="P991">
        <v>2016</v>
      </c>
      <c r="Q991">
        <v>1</v>
      </c>
    </row>
    <row r="992" spans="1:17" x14ac:dyDescent="0.3">
      <c r="A992" t="s">
        <v>31</v>
      </c>
      <c r="B992" t="s">
        <v>84</v>
      </c>
      <c r="C992" t="s">
        <v>59</v>
      </c>
      <c r="D992" t="s">
        <v>771</v>
      </c>
      <c r="E992" t="s">
        <v>27</v>
      </c>
      <c r="F992" t="s">
        <v>30</v>
      </c>
      <c r="G992" s="1">
        <v>41310</v>
      </c>
      <c r="H992">
        <v>428392827</v>
      </c>
      <c r="I992" s="1">
        <v>41310</v>
      </c>
      <c r="J992" s="4">
        <v>9812</v>
      </c>
      <c r="K992" s="2">
        <v>668.27</v>
      </c>
      <c r="L992" s="2">
        <v>502.54</v>
      </c>
      <c r="M992" s="2">
        <v>6557065.2400000002</v>
      </c>
      <c r="N992" s="2">
        <v>4930922.4800000004</v>
      </c>
      <c r="O992" s="2">
        <v>1626142.76</v>
      </c>
      <c r="P992">
        <v>2013</v>
      </c>
      <c r="Q992">
        <v>2</v>
      </c>
    </row>
    <row r="993" spans="1:17" x14ac:dyDescent="0.3">
      <c r="A993" t="s">
        <v>48</v>
      </c>
      <c r="B993" t="s">
        <v>261</v>
      </c>
      <c r="C993" t="s">
        <v>19</v>
      </c>
      <c r="D993" t="s">
        <v>778</v>
      </c>
      <c r="E993" t="s">
        <v>27</v>
      </c>
      <c r="F993" t="s">
        <v>65</v>
      </c>
      <c r="G993" s="1">
        <v>40934</v>
      </c>
      <c r="H993">
        <v>888647449</v>
      </c>
      <c r="I993" s="1">
        <v>40967</v>
      </c>
      <c r="J993" s="4">
        <v>9383</v>
      </c>
      <c r="K993" s="2">
        <v>437.2</v>
      </c>
      <c r="L993" s="2">
        <v>263.33</v>
      </c>
      <c r="M993" s="2">
        <v>4102247.6</v>
      </c>
      <c r="N993" s="2">
        <v>2470825.39</v>
      </c>
      <c r="O993" s="2">
        <v>1631422.21</v>
      </c>
      <c r="P993">
        <v>2012</v>
      </c>
      <c r="Q993">
        <v>1</v>
      </c>
    </row>
    <row r="994" spans="1:17" x14ac:dyDescent="0.3">
      <c r="A994" t="s">
        <v>51</v>
      </c>
      <c r="B994" t="s">
        <v>379</v>
      </c>
      <c r="C994" t="s">
        <v>59</v>
      </c>
      <c r="D994" t="s">
        <v>1179</v>
      </c>
      <c r="E994" t="s">
        <v>27</v>
      </c>
      <c r="F994" t="s">
        <v>22</v>
      </c>
      <c r="G994" s="1">
        <v>40982</v>
      </c>
      <c r="H994">
        <v>442214143</v>
      </c>
      <c r="I994" s="1">
        <v>41032</v>
      </c>
      <c r="J994" s="4">
        <v>9847</v>
      </c>
      <c r="K994" s="2">
        <v>668.27</v>
      </c>
      <c r="L994" s="2">
        <v>502.54</v>
      </c>
      <c r="M994" s="2">
        <v>6580454.6900000004</v>
      </c>
      <c r="N994" s="2">
        <v>4948511.38</v>
      </c>
      <c r="O994" s="2">
        <v>1631943.31</v>
      </c>
      <c r="P994">
        <v>2012</v>
      </c>
      <c r="Q994">
        <v>3</v>
      </c>
    </row>
    <row r="995" spans="1:17" x14ac:dyDescent="0.3">
      <c r="A995" t="s">
        <v>40</v>
      </c>
      <c r="B995" t="s">
        <v>196</v>
      </c>
      <c r="C995" t="s">
        <v>59</v>
      </c>
      <c r="D995" t="s">
        <v>479</v>
      </c>
      <c r="E995" t="s">
        <v>27</v>
      </c>
      <c r="F995" t="s">
        <v>65</v>
      </c>
      <c r="G995" s="1">
        <v>40236</v>
      </c>
      <c r="H995">
        <v>494525372</v>
      </c>
      <c r="I995" s="1">
        <v>40239</v>
      </c>
      <c r="J995" s="4">
        <v>9902</v>
      </c>
      <c r="K995" s="2">
        <v>668.27</v>
      </c>
      <c r="L995" s="2">
        <v>502.54</v>
      </c>
      <c r="M995" s="2">
        <v>6617209.54</v>
      </c>
      <c r="N995" s="2">
        <v>4976151.08</v>
      </c>
      <c r="O995" s="2">
        <v>1641058.46</v>
      </c>
      <c r="P995">
        <v>2010</v>
      </c>
      <c r="Q995">
        <v>2</v>
      </c>
    </row>
    <row r="996" spans="1:17" x14ac:dyDescent="0.3">
      <c r="A996" t="s">
        <v>40</v>
      </c>
      <c r="B996" t="s">
        <v>306</v>
      </c>
      <c r="C996" t="s">
        <v>19</v>
      </c>
      <c r="D996" t="s">
        <v>666</v>
      </c>
      <c r="E996" t="s">
        <v>21</v>
      </c>
      <c r="F996" t="s">
        <v>65</v>
      </c>
      <c r="G996" s="1">
        <v>42424</v>
      </c>
      <c r="H996">
        <v>869589173</v>
      </c>
      <c r="I996" s="1">
        <v>42446</v>
      </c>
      <c r="J996" s="4">
        <v>9615</v>
      </c>
      <c r="K996" s="2">
        <v>437.2</v>
      </c>
      <c r="L996" s="2">
        <v>263.33</v>
      </c>
      <c r="M996" s="2">
        <v>4203678</v>
      </c>
      <c r="N996" s="2">
        <v>2531917.9500000002</v>
      </c>
      <c r="O996" s="2">
        <v>1671760.05</v>
      </c>
      <c r="P996">
        <v>2016</v>
      </c>
      <c r="Q996">
        <v>2</v>
      </c>
    </row>
    <row r="997" spans="1:17" x14ac:dyDescent="0.3">
      <c r="A997" t="s">
        <v>17</v>
      </c>
      <c r="B997" t="s">
        <v>116</v>
      </c>
      <c r="C997" t="s">
        <v>19</v>
      </c>
      <c r="D997" t="s">
        <v>614</v>
      </c>
      <c r="E997" t="s">
        <v>21</v>
      </c>
      <c r="F997" t="s">
        <v>30</v>
      </c>
      <c r="G997" s="1">
        <v>40313</v>
      </c>
      <c r="H997">
        <v>409873998</v>
      </c>
      <c r="I997" s="1">
        <v>40332</v>
      </c>
      <c r="J997" s="4">
        <v>9679</v>
      </c>
      <c r="K997" s="2">
        <v>437.2</v>
      </c>
      <c r="L997" s="2">
        <v>263.33</v>
      </c>
      <c r="M997" s="2">
        <v>4231658.8</v>
      </c>
      <c r="N997" s="2">
        <v>2548771.0699999998</v>
      </c>
      <c r="O997" s="2">
        <v>1682887.73</v>
      </c>
      <c r="P997">
        <v>2010</v>
      </c>
      <c r="Q997">
        <v>5</v>
      </c>
    </row>
    <row r="998" spans="1:17" x14ac:dyDescent="0.3">
      <c r="A998" t="s">
        <v>31</v>
      </c>
      <c r="B998" t="s">
        <v>63</v>
      </c>
      <c r="C998" t="s">
        <v>19</v>
      </c>
      <c r="D998" t="s">
        <v>831</v>
      </c>
      <c r="E998" t="s">
        <v>21</v>
      </c>
      <c r="F998" t="s">
        <v>22</v>
      </c>
      <c r="G998" s="1">
        <v>40831</v>
      </c>
      <c r="H998">
        <v>573025262</v>
      </c>
      <c r="I998" s="1">
        <v>40861</v>
      </c>
      <c r="J998" s="4">
        <v>9764</v>
      </c>
      <c r="K998" s="2">
        <v>437.2</v>
      </c>
      <c r="L998" s="2">
        <v>263.33</v>
      </c>
      <c r="M998" s="2">
        <v>4268820.8</v>
      </c>
      <c r="N998" s="2">
        <v>2571154.12</v>
      </c>
      <c r="O998" s="2">
        <v>1697666.68</v>
      </c>
      <c r="P998">
        <v>2011</v>
      </c>
      <c r="Q998">
        <v>10</v>
      </c>
    </row>
    <row r="999" spans="1:17" x14ac:dyDescent="0.3">
      <c r="A999" t="s">
        <v>40</v>
      </c>
      <c r="B999" t="s">
        <v>109</v>
      </c>
      <c r="C999" t="s">
        <v>19</v>
      </c>
      <c r="D999" t="s">
        <v>1032</v>
      </c>
      <c r="E999" t="s">
        <v>27</v>
      </c>
      <c r="F999" t="s">
        <v>65</v>
      </c>
      <c r="G999" s="1">
        <v>41710</v>
      </c>
      <c r="H999">
        <v>418593108</v>
      </c>
      <c r="I999" s="1">
        <v>41723</v>
      </c>
      <c r="J999" s="4">
        <v>9858</v>
      </c>
      <c r="K999" s="2">
        <v>437.2</v>
      </c>
      <c r="L999" s="2">
        <v>263.33</v>
      </c>
      <c r="M999" s="2">
        <v>4309917.5999999996</v>
      </c>
      <c r="N999" s="2">
        <v>2595907.14</v>
      </c>
      <c r="O999" s="2">
        <v>1714010.46</v>
      </c>
      <c r="P999">
        <v>2014</v>
      </c>
      <c r="Q999">
        <v>3</v>
      </c>
    </row>
    <row r="1000" spans="1:17" x14ac:dyDescent="0.3">
      <c r="A1000" t="s">
        <v>31</v>
      </c>
      <c r="B1000" t="s">
        <v>166</v>
      </c>
      <c r="C1000" t="s">
        <v>19</v>
      </c>
      <c r="D1000" t="s">
        <v>638</v>
      </c>
      <c r="E1000" t="s">
        <v>21</v>
      </c>
      <c r="F1000" t="s">
        <v>65</v>
      </c>
      <c r="G1000" s="1">
        <v>42707</v>
      </c>
      <c r="H1000">
        <v>653148210</v>
      </c>
      <c r="I1000" s="1">
        <v>42756</v>
      </c>
      <c r="J1000" s="4">
        <v>9924</v>
      </c>
      <c r="K1000" s="2">
        <v>437.2</v>
      </c>
      <c r="L1000" s="2">
        <v>263.33</v>
      </c>
      <c r="M1000" s="2">
        <v>4338772.8</v>
      </c>
      <c r="N1000" s="2">
        <v>2613286.92</v>
      </c>
      <c r="O1000" s="2">
        <v>1725485.88</v>
      </c>
      <c r="P1000">
        <v>2016</v>
      </c>
      <c r="Q1000">
        <v>12</v>
      </c>
    </row>
    <row r="1001" spans="1:17" x14ac:dyDescent="0.3">
      <c r="A1001" t="s">
        <v>40</v>
      </c>
      <c r="B1001" t="s">
        <v>388</v>
      </c>
      <c r="C1001" t="s">
        <v>19</v>
      </c>
      <c r="D1001" t="s">
        <v>1131</v>
      </c>
      <c r="E1001" t="s">
        <v>27</v>
      </c>
      <c r="F1001" t="s">
        <v>39</v>
      </c>
      <c r="G1001" s="1">
        <v>40221</v>
      </c>
      <c r="H1001">
        <v>403961122</v>
      </c>
      <c r="I1001" s="1">
        <v>40257</v>
      </c>
      <c r="J1001" s="4">
        <v>9928</v>
      </c>
      <c r="K1001" s="2">
        <v>437.2</v>
      </c>
      <c r="L1001" s="2">
        <v>263.33</v>
      </c>
      <c r="M1001" s="2">
        <v>4340521.5999999996</v>
      </c>
      <c r="N1001" s="2">
        <v>2614340.2400000002</v>
      </c>
      <c r="O1001" s="2">
        <v>1726181.36</v>
      </c>
      <c r="P1001">
        <v>2010</v>
      </c>
      <c r="Q1001">
        <v>2</v>
      </c>
    </row>
    <row r="1003" spans="1:17" x14ac:dyDescent="0.3">
      <c r="N1003" s="2" t="s">
        <v>1227</v>
      </c>
      <c r="O1003" s="2">
        <f>AVERAGE(O2:O1001)</f>
        <v>391202.61155999976</v>
      </c>
    </row>
    <row r="1004" spans="1:17" x14ac:dyDescent="0.3">
      <c r="J1004" t="s">
        <v>1251</v>
      </c>
      <c r="K1004" s="2" t="s">
        <v>1252</v>
      </c>
      <c r="N1004" s="2" t="s">
        <v>1228</v>
      </c>
      <c r="O1004" s="2">
        <f>MEDIAN(O2:O1001)</f>
        <v>277225.98</v>
      </c>
    </row>
    <row r="1005" spans="1:17" x14ac:dyDescent="0.3">
      <c r="I1005" t="s">
        <v>737</v>
      </c>
      <c r="J1005">
        <f>INDEX(Table1[Total Cost],MATCH(I1005,Table1[Rep Name],0))</f>
        <v>1529.32</v>
      </c>
      <c r="K1005" s="2" t="e">
        <f>VLOOKUP(I1005,Table1[],1,FALSE)</f>
        <v>#N/A</v>
      </c>
      <c r="N1005" s="2" t="s">
        <v>1229</v>
      </c>
      <c r="O1005" s="2">
        <f>STDEV(O2:O1001)</f>
        <v>383640.18586468004</v>
      </c>
    </row>
    <row r="1006" spans="1:17" x14ac:dyDescent="0.3">
      <c r="N1006" s="2" t="s">
        <v>1230</v>
      </c>
      <c r="O1006" s="2">
        <f>MAX(O1:O1001)</f>
        <v>1726181.36</v>
      </c>
    </row>
    <row r="1007" spans="1:17" x14ac:dyDescent="0.3">
      <c r="N1007" s="2" t="s">
        <v>1231</v>
      </c>
      <c r="O1007" s="2">
        <f>MIN(O2:O1001)</f>
        <v>532.61</v>
      </c>
    </row>
    <row r="1008" spans="1:17" x14ac:dyDescent="0.3">
      <c r="B1008" t="s">
        <v>1253</v>
      </c>
      <c r="C1008" t="s">
        <v>1254</v>
      </c>
      <c r="D1008" t="s">
        <v>1255</v>
      </c>
      <c r="N1008" s="2" t="s">
        <v>1232</v>
      </c>
      <c r="O1008" s="2">
        <f>_xlfn.QUARTILE.EXC(O2:O1001,1)</f>
        <v>98031.6</v>
      </c>
    </row>
    <row r="1009" spans="2:16" x14ac:dyDescent="0.3">
      <c r="B1009" t="s">
        <v>1256</v>
      </c>
      <c r="C1009">
        <v>19</v>
      </c>
      <c r="D1009" t="s">
        <v>22</v>
      </c>
      <c r="N1009" s="2" t="s">
        <v>1233</v>
      </c>
      <c r="O1009" s="2">
        <f>_xlfn.QUARTILE.EXC(O2:O1001,2)</f>
        <v>277225.98</v>
      </c>
    </row>
    <row r="1010" spans="2:16" x14ac:dyDescent="0.3">
      <c r="B1010" t="s">
        <v>1257</v>
      </c>
      <c r="C1010">
        <v>20</v>
      </c>
      <c r="D1010" t="s">
        <v>22</v>
      </c>
      <c r="N1010" s="2" t="s">
        <v>1234</v>
      </c>
      <c r="O1010" s="2">
        <f>_xlfn.QUARTILE.EXC(O2:O1001,3)</f>
        <v>548617.70500000007</v>
      </c>
    </row>
    <row r="1011" spans="2:16" x14ac:dyDescent="0.3">
      <c r="B1011" t="s">
        <v>1258</v>
      </c>
      <c r="C1011">
        <v>22</v>
      </c>
      <c r="D1011" t="s">
        <v>22</v>
      </c>
      <c r="N1011" s="2" t="s">
        <v>1235</v>
      </c>
      <c r="O1011" s="3">
        <f>COUNTIFS(O2:O1001,"&gt;50,000",O2:O1001,"&lt;100,000")</f>
        <v>92</v>
      </c>
      <c r="P1011" s="2">
        <f>SUMIFS($O$2:$O$1001, $O$2:$O$1001,"&gt;50000", $O$2:$O$1001,"&lt;100000")</f>
        <v>6848372.209999999</v>
      </c>
    </row>
    <row r="1012" spans="2:16" x14ac:dyDescent="0.3">
      <c r="N1012" s="2" t="s">
        <v>1236</v>
      </c>
      <c r="O1012" s="3">
        <f>COUNTIFS($O$1:$O$1001,"&gt;100000", $O$1:$O$1001, "&lt;1,000,000")</f>
        <v>660</v>
      </c>
      <c r="P1012" s="2">
        <f>SUMIFS($O$2:$O$1001, $O$2:$O$1001,"&gt;100000", $O$2:$O$1001,"&lt;1000000")</f>
        <v>265059859.27000007</v>
      </c>
    </row>
    <row r="1013" spans="2:16" x14ac:dyDescent="0.3">
      <c r="N1013" s="2" t="s">
        <v>1237</v>
      </c>
      <c r="O1013" s="3">
        <f>COUNTIF($O$1:$O$1001,"&gt;1,000,000")</f>
        <v>87</v>
      </c>
      <c r="P1013" s="2">
        <f>SUMIF($O$2:$O$1001,"&gt;1,000,000",$O$2:$O$1001)</f>
        <v>116302714.51999998</v>
      </c>
    </row>
    <row r="1014" spans="2:16" x14ac:dyDescent="0.3">
      <c r="C1014" t="s">
        <v>1258</v>
      </c>
      <c r="D1014" t="str">
        <f>VLOOKUP(C1014,B1009:D1011,1,FALSE)</f>
        <v>Raza</v>
      </c>
    </row>
  </sheetData>
  <conditionalFormatting sqref="F4">
    <cfRule type="colorScale" priority="2">
      <colorScale>
        <cfvo type="min"/>
        <cfvo type="max"/>
        <color rgb="FFFF7128"/>
        <color theme="8"/>
      </colorScale>
    </cfRule>
  </conditionalFormatting>
  <dataValidations count="2">
    <dataValidation type="list" allowBlank="1" showInputMessage="1" showErrorMessage="1" sqref="M1015 I1005" xr:uid="{12801ED3-F2CA-499E-9821-1DA218DB1A8C}">
      <formula1>$D$2:$D$1001</formula1>
    </dataValidation>
    <dataValidation type="list" allowBlank="1" showInputMessage="1" showErrorMessage="1" sqref="C1014" xr:uid="{5792B3B9-24F7-4EE9-8B4C-280EFB654DB7}">
      <formula1>$C$1009:$C$1011</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952B-4BA1-4995-A34F-720DEF8DE9B4}">
  <dimension ref="A3:G2563"/>
  <sheetViews>
    <sheetView topLeftCell="A133" zoomScale="99" zoomScaleNormal="99" workbookViewId="0">
      <selection activeCell="C217" sqref="C217"/>
    </sheetView>
  </sheetViews>
  <sheetFormatPr defaultRowHeight="14.4" x14ac:dyDescent="0.3"/>
  <cols>
    <col min="1" max="1" width="13.21875" bestFit="1" customWidth="1"/>
    <col min="2" max="2" width="19.88671875" bestFit="1" customWidth="1"/>
    <col min="3" max="3" width="20.5546875" bestFit="1" customWidth="1"/>
    <col min="6" max="6" width="29.21875" bestFit="1" customWidth="1"/>
    <col min="7" max="7" width="11" bestFit="1" customWidth="1"/>
  </cols>
  <sheetData>
    <row r="3" spans="1:7" x14ac:dyDescent="0.3">
      <c r="A3" s="5" t="s">
        <v>1238</v>
      </c>
      <c r="B3" t="s">
        <v>1239</v>
      </c>
      <c r="F3" s="6" t="s">
        <v>1</v>
      </c>
      <c r="G3" s="7" t="s">
        <v>14</v>
      </c>
    </row>
    <row r="4" spans="1:7" x14ac:dyDescent="0.3">
      <c r="A4" s="6" t="s">
        <v>208</v>
      </c>
      <c r="B4" s="7">
        <v>1365407.1</v>
      </c>
      <c r="F4" s="6" t="s">
        <v>208</v>
      </c>
      <c r="G4" s="7">
        <f>GETPIVOTDATA("Total Profit",$A$3,"Country","Afghanistan")</f>
        <v>1365407.1</v>
      </c>
    </row>
    <row r="5" spans="1:7" x14ac:dyDescent="0.3">
      <c r="A5" s="6" t="s">
        <v>255</v>
      </c>
      <c r="B5" s="7">
        <v>3143068.34</v>
      </c>
      <c r="F5" s="6" t="s">
        <v>255</v>
      </c>
      <c r="G5" s="7">
        <f>GETPIVOTDATA("Total Profit",$A$3,"Country","Albania")</f>
        <v>3143068.34</v>
      </c>
    </row>
    <row r="6" spans="1:7" x14ac:dyDescent="0.3">
      <c r="A6" s="6" t="s">
        <v>81</v>
      </c>
      <c r="B6" s="7">
        <v>2235989.2400000002</v>
      </c>
      <c r="F6" s="6" t="s">
        <v>81</v>
      </c>
      <c r="G6" s="7">
        <f>GETPIVOTDATA("Total Profit",$A$3,"Country","Algeria")</f>
        <v>2235989.2400000002</v>
      </c>
    </row>
    <row r="7" spans="1:7" x14ac:dyDescent="0.3">
      <c r="A7" s="6" t="s">
        <v>359</v>
      </c>
      <c r="B7" s="7">
        <v>2143268.87</v>
      </c>
      <c r="F7" s="6" t="s">
        <v>359</v>
      </c>
      <c r="G7" s="7">
        <f>GETPIVOTDATA("Total Profit",$A$3,"Country","Andorra")</f>
        <v>2143268.87</v>
      </c>
    </row>
    <row r="8" spans="1:7" x14ac:dyDescent="0.3">
      <c r="A8" s="6" t="s">
        <v>443</v>
      </c>
      <c r="B8" s="7">
        <v>4541144.42</v>
      </c>
      <c r="F8" s="6" t="s">
        <v>443</v>
      </c>
      <c r="G8" s="7">
        <f>GETPIVOTDATA("Total Profit",$A$3,"Country","Angola")</f>
        <v>4541144.42</v>
      </c>
    </row>
    <row r="9" spans="1:7" x14ac:dyDescent="0.3">
      <c r="A9" s="6" t="s">
        <v>364</v>
      </c>
      <c r="B9" s="7">
        <v>1553579.58</v>
      </c>
      <c r="F9" s="6" t="s">
        <v>364</v>
      </c>
      <c r="G9" s="7">
        <f>GETPIVOTDATA("Total Profit",$A$3,"Country","Antigua and Barbuda ")</f>
        <v>1553579.58</v>
      </c>
    </row>
    <row r="10" spans="1:7" x14ac:dyDescent="0.3">
      <c r="A10" s="6" t="s">
        <v>41</v>
      </c>
      <c r="B10" s="7">
        <v>1827634.7</v>
      </c>
      <c r="F10" s="6" t="s">
        <v>41</v>
      </c>
      <c r="G10" s="7">
        <f>GETPIVOTDATA("Total Profit",$A$3,"Country","Armenia")</f>
        <v>1827634.7</v>
      </c>
    </row>
    <row r="11" spans="1:7" x14ac:dyDescent="0.3">
      <c r="A11" s="6" t="s">
        <v>661</v>
      </c>
      <c r="B11" s="7">
        <v>1305135.72</v>
      </c>
      <c r="F11" s="6" t="s">
        <v>661</v>
      </c>
      <c r="G11" s="7">
        <f>GETPIVOTDATA("Total Profit",$A$3,"Country","Australia")</f>
        <v>1305135.72</v>
      </c>
    </row>
    <row r="12" spans="1:7" x14ac:dyDescent="0.3">
      <c r="A12" s="6" t="s">
        <v>164</v>
      </c>
      <c r="B12" s="7">
        <v>3560441.46</v>
      </c>
      <c r="F12" s="6" t="s">
        <v>164</v>
      </c>
      <c r="G12" s="7">
        <f>GETPIVOTDATA("Total Profit",$A$3,"Country","Austria")</f>
        <v>3560441.46</v>
      </c>
    </row>
    <row r="13" spans="1:7" x14ac:dyDescent="0.3">
      <c r="A13" s="6" t="s">
        <v>698</v>
      </c>
      <c r="B13" s="7">
        <v>1249740.83</v>
      </c>
      <c r="F13" s="6" t="s">
        <v>698</v>
      </c>
      <c r="G13" s="7">
        <f>GETPIVOTDATA("Total Profit",$A$3,"Country","Azerbaijan")</f>
        <v>1249740.83</v>
      </c>
    </row>
    <row r="14" spans="1:7" x14ac:dyDescent="0.3">
      <c r="A14" s="6" t="s">
        <v>308</v>
      </c>
      <c r="B14" s="7">
        <v>2144238.75</v>
      </c>
      <c r="F14" s="6" t="s">
        <v>308</v>
      </c>
      <c r="G14" s="7">
        <f>GETPIVOTDATA("Total Profit",$A$3,"Country","Bahrain")</f>
        <v>2144238.75</v>
      </c>
    </row>
    <row r="15" spans="1:7" x14ac:dyDescent="0.3">
      <c r="A15" s="6" t="s">
        <v>235</v>
      </c>
      <c r="B15" s="7">
        <v>1683117.72</v>
      </c>
      <c r="F15" s="6" t="s">
        <v>235</v>
      </c>
      <c r="G15" s="7">
        <f>GETPIVOTDATA("Total Profit",$A$3,"Country","Bangladesh")</f>
        <v>1683117.72</v>
      </c>
    </row>
    <row r="16" spans="1:7" x14ac:dyDescent="0.3">
      <c r="A16" s="6" t="s">
        <v>705</v>
      </c>
      <c r="B16" s="7">
        <v>1060665.3400000001</v>
      </c>
      <c r="F16" s="6" t="s">
        <v>705</v>
      </c>
      <c r="G16" s="7">
        <f>GETPIVOTDATA("Total Profit",$A$3,"Country","Barbados")</f>
        <v>1060665.3400000001</v>
      </c>
    </row>
    <row r="17" spans="1:7" x14ac:dyDescent="0.3">
      <c r="A17" s="6" t="s">
        <v>111</v>
      </c>
      <c r="B17" s="7">
        <v>3801279.29</v>
      </c>
      <c r="F17" s="6" t="s">
        <v>111</v>
      </c>
      <c r="G17" s="7">
        <f>GETPIVOTDATA("Total Profit",$A$3,"Country","Belarus")</f>
        <v>3801279.29</v>
      </c>
    </row>
    <row r="18" spans="1:7" x14ac:dyDescent="0.3">
      <c r="A18" s="6" t="s">
        <v>388</v>
      </c>
      <c r="B18" s="7">
        <v>2874544.46</v>
      </c>
      <c r="F18" s="6" t="s">
        <v>388</v>
      </c>
      <c r="G18" s="7">
        <f>GETPIVOTDATA("Total Profit",$A$3,"Country","Belgium")</f>
        <v>2874544.46</v>
      </c>
    </row>
    <row r="19" spans="1:7" x14ac:dyDescent="0.3">
      <c r="A19" s="6" t="s">
        <v>351</v>
      </c>
      <c r="B19" s="7">
        <v>2508863.23</v>
      </c>
      <c r="F19" s="6" t="s">
        <v>351</v>
      </c>
      <c r="G19" s="7">
        <f>GETPIVOTDATA("Total Profit",$A$3,"Country","Belize")</f>
        <v>2508863.23</v>
      </c>
    </row>
    <row r="20" spans="1:7" x14ac:dyDescent="0.3">
      <c r="A20" s="6" t="s">
        <v>99</v>
      </c>
      <c r="B20" s="7">
        <v>1952198.4900000002</v>
      </c>
      <c r="F20" s="6" t="s">
        <v>99</v>
      </c>
      <c r="G20" s="7">
        <f>GETPIVOTDATA("Total Profit",$A$3,"Country","Benin")</f>
        <v>1952198.4900000002</v>
      </c>
    </row>
    <row r="21" spans="1:7" x14ac:dyDescent="0.3">
      <c r="A21" s="6" t="s">
        <v>127</v>
      </c>
      <c r="B21" s="7">
        <v>2788442.1500000004</v>
      </c>
      <c r="F21" s="6" t="s">
        <v>127</v>
      </c>
      <c r="G21" s="7">
        <f>GETPIVOTDATA("Total Profit",$A$3,"Country","Bhutan")</f>
        <v>2788442.1500000004</v>
      </c>
    </row>
    <row r="22" spans="1:7" x14ac:dyDescent="0.3">
      <c r="A22" s="6" t="s">
        <v>820</v>
      </c>
      <c r="B22" s="7">
        <v>1503733.9</v>
      </c>
      <c r="F22" s="6" t="s">
        <v>820</v>
      </c>
      <c r="G22" s="7">
        <f>GETPIVOTDATA("Total Profit",$A$3,"Country","Bosnia and Herzegovina")</f>
        <v>1503733.9</v>
      </c>
    </row>
    <row r="23" spans="1:7" x14ac:dyDescent="0.3">
      <c r="A23" s="6" t="s">
        <v>153</v>
      </c>
      <c r="B23" s="7">
        <v>1122371.6100000001</v>
      </c>
      <c r="F23" s="6" t="s">
        <v>153</v>
      </c>
      <c r="G23" s="7">
        <f>GETPIVOTDATA("Total Profit",$A$3,"Country","Botswana")</f>
        <v>1122371.6100000001</v>
      </c>
    </row>
    <row r="24" spans="1:7" x14ac:dyDescent="0.3">
      <c r="A24" s="6" t="s">
        <v>287</v>
      </c>
      <c r="B24" s="7">
        <v>1099876.6000000001</v>
      </c>
      <c r="F24" s="6" t="s">
        <v>287</v>
      </c>
      <c r="G24" s="7">
        <f>GETPIVOTDATA("Total Profit",$A$3,"Country","Brunei")</f>
        <v>1099876.6000000001</v>
      </c>
    </row>
    <row r="25" spans="1:7" x14ac:dyDescent="0.3">
      <c r="A25" s="6" t="s">
        <v>79</v>
      </c>
      <c r="B25" s="7">
        <v>2381131.84</v>
      </c>
      <c r="F25" s="6" t="s">
        <v>79</v>
      </c>
      <c r="G25" s="7">
        <f>GETPIVOTDATA("Total Profit",$A$3,"Country","Bulgaria")</f>
        <v>2381131.84</v>
      </c>
    </row>
    <row r="26" spans="1:7" x14ac:dyDescent="0.3">
      <c r="A26" s="6" t="s">
        <v>341</v>
      </c>
      <c r="B26" s="7">
        <v>1236888.31</v>
      </c>
      <c r="F26" s="6" t="s">
        <v>341</v>
      </c>
      <c r="G26" s="7">
        <f>GETPIVOTDATA("Total Profit",$A$3,"Country","Burkina Faso")</f>
        <v>1236888.31</v>
      </c>
    </row>
    <row r="27" spans="1:7" x14ac:dyDescent="0.3">
      <c r="A27" s="6" t="s">
        <v>131</v>
      </c>
      <c r="B27" s="7">
        <v>2713439.3</v>
      </c>
      <c r="F27" s="6" t="s">
        <v>131</v>
      </c>
      <c r="G27" s="7">
        <f>GETPIVOTDATA("Total Profit",$A$3,"Country","Burundi")</f>
        <v>2713439.3</v>
      </c>
    </row>
    <row r="28" spans="1:7" x14ac:dyDescent="0.3">
      <c r="A28" s="6" t="s">
        <v>634</v>
      </c>
      <c r="B28" s="7">
        <v>1872425.43</v>
      </c>
      <c r="F28" s="6" t="s">
        <v>634</v>
      </c>
      <c r="G28" s="7">
        <f>GETPIVOTDATA("Total Profit",$A$3,"Country","Cambodia")</f>
        <v>1872425.43</v>
      </c>
    </row>
    <row r="29" spans="1:7" x14ac:dyDescent="0.3">
      <c r="A29" s="6" t="s">
        <v>303</v>
      </c>
      <c r="B29" s="7">
        <v>34407.360000000001</v>
      </c>
      <c r="F29" s="6" t="s">
        <v>303</v>
      </c>
      <c r="G29" s="7">
        <f>GETPIVOTDATA("Total Profit",$A$3,"Country","Cameroon")</f>
        <v>34407.360000000001</v>
      </c>
    </row>
    <row r="30" spans="1:7" x14ac:dyDescent="0.3">
      <c r="A30" s="6" t="s">
        <v>24</v>
      </c>
      <c r="B30" s="7">
        <v>493905.77</v>
      </c>
      <c r="F30" s="6" t="s">
        <v>24</v>
      </c>
      <c r="G30" s="7">
        <f>GETPIVOTDATA("Total Profit",$A$3,"Country","Canada")</f>
        <v>493905.77</v>
      </c>
    </row>
    <row r="31" spans="1:7" x14ac:dyDescent="0.3">
      <c r="A31" s="6" t="s">
        <v>73</v>
      </c>
      <c r="B31" s="7">
        <v>1395524.45</v>
      </c>
      <c r="F31" s="6" t="s">
        <v>73</v>
      </c>
      <c r="G31" s="7">
        <f>GETPIVOTDATA("Total Profit",$A$3,"Country","Cape Verde")</f>
        <v>1395524.45</v>
      </c>
    </row>
    <row r="32" spans="1:7" x14ac:dyDescent="0.3">
      <c r="A32" s="6" t="s">
        <v>118</v>
      </c>
      <c r="B32" s="7">
        <v>5338519.4800000004</v>
      </c>
      <c r="F32" s="6" t="s">
        <v>118</v>
      </c>
      <c r="G32" s="7">
        <f>GETPIVOTDATA("Total Profit",$A$3,"Country","Central African Republic")</f>
        <v>5338519.4800000004</v>
      </c>
    </row>
    <row r="33" spans="1:7" x14ac:dyDescent="0.3">
      <c r="A33" s="6" t="s">
        <v>36</v>
      </c>
      <c r="B33" s="7">
        <v>2947612.6799999997</v>
      </c>
      <c r="F33" s="6" t="s">
        <v>36</v>
      </c>
      <c r="G33" s="7">
        <f>GETPIVOTDATA("Total Profit",$A$3,"Country","Chad")</f>
        <v>2947612.6799999997</v>
      </c>
    </row>
    <row r="34" spans="1:7" x14ac:dyDescent="0.3">
      <c r="A34" s="6" t="s">
        <v>229</v>
      </c>
      <c r="B34" s="7">
        <v>2971471.99</v>
      </c>
      <c r="F34" s="6" t="s">
        <v>229</v>
      </c>
      <c r="G34" s="7">
        <f>GETPIVOTDATA("Total Profit",$A$3,"Country","China")</f>
        <v>2971471.99</v>
      </c>
    </row>
    <row r="35" spans="1:7" x14ac:dyDescent="0.3">
      <c r="A35" s="6" t="s">
        <v>346</v>
      </c>
      <c r="B35" s="7">
        <v>2004330.78</v>
      </c>
      <c r="F35" s="6" t="s">
        <v>346</v>
      </c>
      <c r="G35" s="7">
        <f>GETPIVOTDATA("Total Profit",$A$3,"Country","Comoros")</f>
        <v>2004330.78</v>
      </c>
    </row>
    <row r="36" spans="1:7" x14ac:dyDescent="0.3">
      <c r="A36" s="6" t="s">
        <v>418</v>
      </c>
      <c r="B36" s="7">
        <v>4479503</v>
      </c>
      <c r="F36" s="6" t="s">
        <v>418</v>
      </c>
      <c r="G36" s="7">
        <f>GETPIVOTDATA("Total Profit",$A$3,"Country","Costa Rica")</f>
        <v>4479503</v>
      </c>
    </row>
    <row r="37" spans="1:7" x14ac:dyDescent="0.3">
      <c r="A37" s="6" t="s">
        <v>393</v>
      </c>
      <c r="B37" s="7">
        <v>2300104.1799999997</v>
      </c>
      <c r="F37" s="6" t="s">
        <v>393</v>
      </c>
      <c r="G37" s="7">
        <f>GETPIVOTDATA("Total Profit",$A$3,"Country","Cote d'Ivoire")</f>
        <v>2300104.1799999997</v>
      </c>
    </row>
    <row r="38" spans="1:7" x14ac:dyDescent="0.3">
      <c r="A38" s="6" t="s">
        <v>135</v>
      </c>
      <c r="B38" s="7">
        <v>337729.62</v>
      </c>
      <c r="F38" s="6" t="s">
        <v>135</v>
      </c>
      <c r="G38" s="7">
        <f>GETPIVOTDATA("Total Profit",$A$3,"Country","Croatia")</f>
        <v>337729.62</v>
      </c>
    </row>
    <row r="39" spans="1:7" x14ac:dyDescent="0.3">
      <c r="A39" s="6" t="s">
        <v>193</v>
      </c>
      <c r="B39" s="7">
        <v>7351820.8300000001</v>
      </c>
      <c r="F39" s="6" t="s">
        <v>193</v>
      </c>
      <c r="G39" s="7">
        <f>GETPIVOTDATA("Total Profit",$A$3,"Country","Cuba")</f>
        <v>7351820.8300000001</v>
      </c>
    </row>
    <row r="40" spans="1:7" x14ac:dyDescent="0.3">
      <c r="A40" s="6" t="s">
        <v>221</v>
      </c>
      <c r="B40" s="7">
        <v>1923118.8299999998</v>
      </c>
      <c r="F40" s="6" t="s">
        <v>221</v>
      </c>
      <c r="G40" s="7">
        <f>GETPIVOTDATA("Total Profit",$A$3,"Country","Cyprus")</f>
        <v>1923118.8299999998</v>
      </c>
    </row>
    <row r="41" spans="1:7" x14ac:dyDescent="0.3">
      <c r="A41" s="6" t="s">
        <v>196</v>
      </c>
      <c r="B41" s="7">
        <v>4449412.25</v>
      </c>
      <c r="F41" s="6" t="s">
        <v>196</v>
      </c>
      <c r="G41" s="7">
        <f>GETPIVOTDATA("Total Profit",$A$3,"Country","Czech Republic")</f>
        <v>4449412.25</v>
      </c>
    </row>
    <row r="42" spans="1:7" x14ac:dyDescent="0.3">
      <c r="A42" s="6" t="s">
        <v>206</v>
      </c>
      <c r="B42" s="7">
        <v>1626902.92</v>
      </c>
      <c r="F42" s="6" t="s">
        <v>206</v>
      </c>
      <c r="G42" s="7">
        <f>GETPIVOTDATA("Total Profit",$A$3,"Country","Democratic Republic of the Congo")</f>
        <v>1626902.92</v>
      </c>
    </row>
    <row r="43" spans="1:7" x14ac:dyDescent="0.3">
      <c r="A43" s="6" t="s">
        <v>441</v>
      </c>
      <c r="B43" s="7">
        <v>86083.01999999999</v>
      </c>
      <c r="F43" s="6" t="s">
        <v>441</v>
      </c>
      <c r="G43" s="7">
        <f>GETPIVOTDATA("Total Profit",$A$3,"Country","Denmark")</f>
        <v>86083.01999999999</v>
      </c>
    </row>
    <row r="44" spans="1:7" x14ac:dyDescent="0.3">
      <c r="A44" s="6" t="s">
        <v>464</v>
      </c>
      <c r="B44" s="7">
        <v>2551054.3200000003</v>
      </c>
      <c r="F44" s="6" t="s">
        <v>464</v>
      </c>
      <c r="G44" s="7">
        <f>GETPIVOTDATA("Total Profit",$A$3,"Country","Djibouti")</f>
        <v>2551054.3200000003</v>
      </c>
    </row>
    <row r="45" spans="1:7" x14ac:dyDescent="0.3">
      <c r="A45" s="6" t="s">
        <v>912</v>
      </c>
      <c r="B45" s="7">
        <v>349412.82999999996</v>
      </c>
      <c r="F45" s="6" t="s">
        <v>912</v>
      </c>
      <c r="G45" s="7">
        <f>GETPIVOTDATA("Total Profit",$A$3,"Country","Dominica")</f>
        <v>349412.82999999996</v>
      </c>
    </row>
    <row r="46" spans="1:7" x14ac:dyDescent="0.3">
      <c r="A46" s="6" t="s">
        <v>454</v>
      </c>
      <c r="B46" s="7">
        <v>3241575.4699999997</v>
      </c>
      <c r="F46" s="6" t="s">
        <v>454</v>
      </c>
      <c r="G46" s="7">
        <f>GETPIVOTDATA("Total Profit",$A$3,"Country","Dominican Republic")</f>
        <v>3241575.4699999997</v>
      </c>
    </row>
    <row r="47" spans="1:7" x14ac:dyDescent="0.3">
      <c r="A47" s="6" t="s">
        <v>216</v>
      </c>
      <c r="B47" s="7">
        <v>2426794.88</v>
      </c>
      <c r="F47" s="6" t="s">
        <v>216</v>
      </c>
      <c r="G47" s="7">
        <f>GETPIVOTDATA("Total Profit",$A$3,"Country","East Timor")</f>
        <v>2426794.88</v>
      </c>
    </row>
    <row r="48" spans="1:7" x14ac:dyDescent="0.3">
      <c r="A48" s="6" t="s">
        <v>237</v>
      </c>
      <c r="B48" s="7">
        <v>1629774.3299999998</v>
      </c>
      <c r="F48" s="6" t="s">
        <v>237</v>
      </c>
      <c r="G48" s="7">
        <f>GETPIVOTDATA("Total Profit",$A$3,"Country","Egypt")</f>
        <v>1629774.3299999998</v>
      </c>
    </row>
    <row r="49" spans="1:7" x14ac:dyDescent="0.3">
      <c r="A49" s="6" t="s">
        <v>202</v>
      </c>
      <c r="B49" s="7">
        <v>886527</v>
      </c>
      <c r="F49" s="6" t="s">
        <v>202</v>
      </c>
      <c r="G49" s="7">
        <f>GETPIVOTDATA("Total Profit",$A$3,"Country","El Salvador")</f>
        <v>886527</v>
      </c>
    </row>
    <row r="50" spans="1:7" x14ac:dyDescent="0.3">
      <c r="A50" s="6" t="s">
        <v>103</v>
      </c>
      <c r="B50" s="7">
        <v>2114164</v>
      </c>
      <c r="F50" s="6" t="s">
        <v>103</v>
      </c>
      <c r="G50" s="7">
        <f>GETPIVOTDATA("Total Profit",$A$3,"Country","Equatorial Guinea")</f>
        <v>2114164</v>
      </c>
    </row>
    <row r="51" spans="1:7" x14ac:dyDescent="0.3">
      <c r="A51" s="6" t="s">
        <v>43</v>
      </c>
      <c r="B51" s="7">
        <v>589772.52</v>
      </c>
      <c r="F51" s="6" t="s">
        <v>43</v>
      </c>
      <c r="G51" s="7">
        <f>GETPIVOTDATA("Total Profit",$A$3,"Country","Eritrea")</f>
        <v>589772.52</v>
      </c>
    </row>
    <row r="52" spans="1:7" x14ac:dyDescent="0.3">
      <c r="A52" s="6" t="s">
        <v>67</v>
      </c>
      <c r="B52" s="7">
        <v>1976235.35</v>
      </c>
      <c r="F52" s="6" t="s">
        <v>67</v>
      </c>
      <c r="G52" s="7">
        <f>GETPIVOTDATA("Total Profit",$A$3,"Country","Estonia")</f>
        <v>1976235.35</v>
      </c>
    </row>
    <row r="53" spans="1:7" x14ac:dyDescent="0.3">
      <c r="A53" s="6" t="s">
        <v>328</v>
      </c>
      <c r="B53" s="7">
        <v>1201089.03</v>
      </c>
      <c r="F53" s="6" t="s">
        <v>328</v>
      </c>
      <c r="G53" s="7">
        <f>GETPIVOTDATA("Total Profit",$A$3,"Country","Ethiopia")</f>
        <v>1201089.03</v>
      </c>
    </row>
    <row r="54" spans="1:7" x14ac:dyDescent="0.3">
      <c r="A54" s="6" t="s">
        <v>77</v>
      </c>
      <c r="B54" s="7">
        <v>147867.28</v>
      </c>
      <c r="F54" s="6" t="s">
        <v>77</v>
      </c>
      <c r="G54" s="7">
        <f>GETPIVOTDATA("Total Profit",$A$3,"Country","Federated States of Micronesia")</f>
        <v>147867.28</v>
      </c>
    </row>
    <row r="55" spans="1:7" x14ac:dyDescent="0.3">
      <c r="A55" s="6" t="s">
        <v>52</v>
      </c>
      <c r="B55" s="7">
        <v>2234745.0499999998</v>
      </c>
      <c r="F55" s="6" t="s">
        <v>52</v>
      </c>
      <c r="G55" s="7">
        <f>GETPIVOTDATA("Total Profit",$A$3,"Country","Fiji")</f>
        <v>2234745.0499999998</v>
      </c>
    </row>
    <row r="56" spans="1:7" x14ac:dyDescent="0.3">
      <c r="A56" s="6" t="s">
        <v>377</v>
      </c>
      <c r="B56" s="7">
        <v>2826301.67</v>
      </c>
      <c r="F56" s="6" t="s">
        <v>377</v>
      </c>
      <c r="G56" s="7">
        <f>GETPIVOTDATA("Total Profit",$A$3,"Country","Finland")</f>
        <v>2826301.67</v>
      </c>
    </row>
    <row r="57" spans="1:7" x14ac:dyDescent="0.3">
      <c r="A57" s="6" t="s">
        <v>1081</v>
      </c>
      <c r="B57" s="7">
        <v>368102.6</v>
      </c>
      <c r="F57" s="6" t="s">
        <v>1081</v>
      </c>
      <c r="G57" s="7">
        <f>GETPIVOTDATA("Total Profit",$A$3,"Country","France")</f>
        <v>368102.6</v>
      </c>
    </row>
    <row r="58" spans="1:7" x14ac:dyDescent="0.3">
      <c r="A58" s="6" t="s">
        <v>214</v>
      </c>
      <c r="B58" s="7">
        <v>2230754.2599999998</v>
      </c>
      <c r="F58" s="6" t="s">
        <v>214</v>
      </c>
      <c r="G58" s="7">
        <f>GETPIVOTDATA("Total Profit",$A$3,"Country","Gabon")</f>
        <v>2230754.2599999998</v>
      </c>
    </row>
    <row r="59" spans="1:7" x14ac:dyDescent="0.3">
      <c r="A59" s="6" t="s">
        <v>322</v>
      </c>
      <c r="B59" s="7">
        <v>2887308.0599999996</v>
      </c>
      <c r="F59" s="6" t="s">
        <v>322</v>
      </c>
      <c r="G59" s="7">
        <f>GETPIVOTDATA("Total Profit",$A$3,"Country","Georgia")</f>
        <v>2887308.0599999996</v>
      </c>
    </row>
    <row r="60" spans="1:7" x14ac:dyDescent="0.3">
      <c r="A60" s="6" t="s">
        <v>268</v>
      </c>
      <c r="B60" s="7">
        <v>3906656.29</v>
      </c>
      <c r="F60" s="6" t="s">
        <v>268</v>
      </c>
      <c r="G60" s="7">
        <f>GETPIVOTDATA("Total Profit",$A$3,"Country","Germany")</f>
        <v>3906656.29</v>
      </c>
    </row>
    <row r="61" spans="1:7" x14ac:dyDescent="0.3">
      <c r="A61" s="6" t="s">
        <v>258</v>
      </c>
      <c r="B61" s="7">
        <v>4736567.1400000006</v>
      </c>
      <c r="F61" s="6" t="s">
        <v>258</v>
      </c>
      <c r="G61" s="7">
        <f>GETPIVOTDATA("Total Profit",$A$3,"Country","Ghana")</f>
        <v>4736567.1400000006</v>
      </c>
    </row>
    <row r="62" spans="1:7" x14ac:dyDescent="0.3">
      <c r="A62" s="6" t="s">
        <v>58</v>
      </c>
      <c r="B62" s="7">
        <v>1941327.25</v>
      </c>
      <c r="F62" s="6" t="s">
        <v>58</v>
      </c>
      <c r="G62" s="7">
        <f>GETPIVOTDATA("Total Profit",$A$3,"Country","Greece")</f>
        <v>1941327.25</v>
      </c>
    </row>
    <row r="63" spans="1:7" x14ac:dyDescent="0.3">
      <c r="A63" s="6" t="s">
        <v>70</v>
      </c>
      <c r="B63" s="7">
        <v>3386295.21</v>
      </c>
      <c r="F63" s="6" t="s">
        <v>70</v>
      </c>
      <c r="G63" s="7">
        <f>GETPIVOTDATA("Total Profit",$A$3,"Country","Greenland")</f>
        <v>3386295.21</v>
      </c>
    </row>
    <row r="64" spans="1:7" x14ac:dyDescent="0.3">
      <c r="A64" s="6" t="s">
        <v>86</v>
      </c>
      <c r="B64" s="7">
        <v>637350.52</v>
      </c>
      <c r="F64" s="6" t="s">
        <v>86</v>
      </c>
      <c r="G64" s="7">
        <f>GETPIVOTDATA("Total Profit",$A$3,"Country","Grenada")</f>
        <v>637350.52</v>
      </c>
    </row>
    <row r="65" spans="1:7" x14ac:dyDescent="0.3">
      <c r="A65" s="6" t="s">
        <v>433</v>
      </c>
      <c r="B65" s="7">
        <v>2185782.5</v>
      </c>
      <c r="F65" s="6" t="s">
        <v>433</v>
      </c>
      <c r="G65" s="7">
        <f>GETPIVOTDATA("Total Profit",$A$3,"Country","Guatemala")</f>
        <v>2185782.5</v>
      </c>
    </row>
    <row r="66" spans="1:7" x14ac:dyDescent="0.3">
      <c r="A66" s="6" t="s">
        <v>409</v>
      </c>
      <c r="B66" s="7">
        <v>1862851.6800000002</v>
      </c>
      <c r="F66" s="6" t="s">
        <v>409</v>
      </c>
      <c r="G66" s="7">
        <f>GETPIVOTDATA("Total Profit",$A$3,"Country","Guinea")</f>
        <v>1862851.6800000002</v>
      </c>
    </row>
    <row r="67" spans="1:7" x14ac:dyDescent="0.3">
      <c r="A67" s="6" t="s">
        <v>113</v>
      </c>
      <c r="B67" s="7">
        <v>2598300.84</v>
      </c>
      <c r="F67" s="6" t="s">
        <v>113</v>
      </c>
      <c r="G67" s="7">
        <f>GETPIVOTDATA("Total Profit",$A$3,"Country","Guinea-Bissau")</f>
        <v>2598300.84</v>
      </c>
    </row>
    <row r="68" spans="1:7" x14ac:dyDescent="0.3">
      <c r="A68" s="6" t="s">
        <v>916</v>
      </c>
      <c r="B68" s="7">
        <v>1292393.8699999999</v>
      </c>
      <c r="F68" s="6" t="s">
        <v>916</v>
      </c>
      <c r="G68" s="7">
        <f>GETPIVOTDATA("Total Profit",$A$3,"Country","Haiti")</f>
        <v>1292393.8699999999</v>
      </c>
    </row>
    <row r="69" spans="1:7" x14ac:dyDescent="0.3">
      <c r="A69" s="6" t="s">
        <v>97</v>
      </c>
      <c r="B69" s="7">
        <v>2001807.98</v>
      </c>
      <c r="F69" s="6" t="s">
        <v>97</v>
      </c>
      <c r="G69" s="7">
        <f>GETPIVOTDATA("Total Profit",$A$3,"Country","Honduras")</f>
        <v>2001807.98</v>
      </c>
    </row>
    <row r="70" spans="1:7" x14ac:dyDescent="0.3">
      <c r="A70" s="6" t="s">
        <v>310</v>
      </c>
      <c r="B70" s="7">
        <v>2711929.2199999997</v>
      </c>
      <c r="F70" s="6" t="s">
        <v>310</v>
      </c>
      <c r="G70" s="7">
        <f>GETPIVOTDATA("Total Profit",$A$3,"Country","Hungary")</f>
        <v>2711929.2199999997</v>
      </c>
    </row>
    <row r="71" spans="1:7" x14ac:dyDescent="0.3">
      <c r="A71" s="6" t="s">
        <v>172</v>
      </c>
      <c r="B71" s="7">
        <v>1145424.83</v>
      </c>
      <c r="F71" s="6" t="s">
        <v>172</v>
      </c>
      <c r="G71" s="7">
        <f>GETPIVOTDATA("Total Profit",$A$3,"Country","Iceland")</f>
        <v>1145424.83</v>
      </c>
    </row>
    <row r="72" spans="1:7" x14ac:dyDescent="0.3">
      <c r="A72" s="6" t="s">
        <v>166</v>
      </c>
      <c r="B72" s="7">
        <v>2597259.7599999998</v>
      </c>
      <c r="F72" s="6" t="s">
        <v>166</v>
      </c>
      <c r="G72" s="7">
        <f>GETPIVOTDATA("Total Profit",$A$3,"Country","India")</f>
        <v>2597259.7599999998</v>
      </c>
    </row>
    <row r="73" spans="1:7" x14ac:dyDescent="0.3">
      <c r="A73" s="6" t="s">
        <v>653</v>
      </c>
      <c r="B73" s="7">
        <v>654003.09</v>
      </c>
      <c r="F73" s="6" t="s">
        <v>653</v>
      </c>
      <c r="G73" s="7">
        <f>GETPIVOTDATA("Total Profit",$A$3,"Country","Indonesia")</f>
        <v>654003.09</v>
      </c>
    </row>
    <row r="74" spans="1:7" x14ac:dyDescent="0.3">
      <c r="A74" s="6" t="s">
        <v>348</v>
      </c>
      <c r="B74" s="7">
        <v>4652999.32</v>
      </c>
      <c r="F74" s="6" t="s">
        <v>348</v>
      </c>
      <c r="G74" s="7">
        <f>GETPIVOTDATA("Total Profit",$A$3,"Country","Iran")</f>
        <v>4652999.32</v>
      </c>
    </row>
    <row r="75" spans="1:7" x14ac:dyDescent="0.3">
      <c r="A75" s="6" t="s">
        <v>313</v>
      </c>
      <c r="B75" s="7">
        <v>1240198.6299999999</v>
      </c>
      <c r="F75" s="6" t="s">
        <v>313</v>
      </c>
      <c r="G75" s="7">
        <f>GETPIVOTDATA("Total Profit",$A$3,"Country","Ireland")</f>
        <v>2963126.44</v>
      </c>
    </row>
    <row r="76" spans="1:7" x14ac:dyDescent="0.3">
      <c r="A76" s="6" t="s">
        <v>247</v>
      </c>
      <c r="B76" s="7">
        <v>2963126.44</v>
      </c>
      <c r="F76" s="6" t="s">
        <v>247</v>
      </c>
      <c r="G76" s="7">
        <f>GETPIVOTDATA("Total Profit",$A$3,"Country","Ireland")</f>
        <v>2963126.44</v>
      </c>
    </row>
    <row r="77" spans="1:7" x14ac:dyDescent="0.3">
      <c r="A77" s="6" t="s">
        <v>125</v>
      </c>
      <c r="B77" s="7">
        <v>667700.4</v>
      </c>
      <c r="F77" s="6" t="s">
        <v>125</v>
      </c>
      <c r="G77" s="7">
        <f>GETPIVOTDATA("Total Profit",$A$3,"Country","Israel")</f>
        <v>667700.4</v>
      </c>
    </row>
    <row r="78" spans="1:7" x14ac:dyDescent="0.3">
      <c r="A78" s="6" t="s">
        <v>143</v>
      </c>
      <c r="B78" s="7">
        <v>2455199.5700000003</v>
      </c>
      <c r="F78" s="6" t="s">
        <v>143</v>
      </c>
      <c r="G78" s="7">
        <f>GETPIVOTDATA("Total Profit",$A$3,"Country","Italy")</f>
        <v>2455199.5700000003</v>
      </c>
    </row>
    <row r="79" spans="1:7" x14ac:dyDescent="0.3">
      <c r="A79" s="6" t="s">
        <v>49</v>
      </c>
      <c r="B79" s="7">
        <v>282944</v>
      </c>
      <c r="F79" s="6" t="s">
        <v>49</v>
      </c>
      <c r="G79" s="7">
        <f>GETPIVOTDATA("Total Profit",$A$3,"Country","Jamaica")</f>
        <v>282944</v>
      </c>
    </row>
    <row r="80" spans="1:7" x14ac:dyDescent="0.3">
      <c r="A80" s="6" t="s">
        <v>32</v>
      </c>
      <c r="B80" s="7">
        <v>3890904.4400000004</v>
      </c>
      <c r="F80" s="6" t="s">
        <v>32</v>
      </c>
      <c r="G80" s="7">
        <f>GETPIVOTDATA("Total Profit",$A$3,"Country","Japan")</f>
        <v>3890904.4400000004</v>
      </c>
    </row>
    <row r="81" spans="1:7" x14ac:dyDescent="0.3">
      <c r="A81" s="6" t="s">
        <v>219</v>
      </c>
      <c r="B81" s="7">
        <v>3282798.84</v>
      </c>
      <c r="F81" s="6" t="s">
        <v>219</v>
      </c>
      <c r="G81" s="7">
        <f>GETPIVOTDATA("Total Profit",$A$3,"Country","Jordan")</f>
        <v>3282798.84</v>
      </c>
    </row>
    <row r="82" spans="1:7" x14ac:dyDescent="0.3">
      <c r="A82" s="6" t="s">
        <v>655</v>
      </c>
      <c r="B82" s="7">
        <v>254529.12</v>
      </c>
      <c r="F82" s="6" t="s">
        <v>655</v>
      </c>
      <c r="G82" s="7">
        <f>GETPIVOTDATA("Total Profit",$A$3,"Country","Kazakhstan")</f>
        <v>254529.12</v>
      </c>
    </row>
    <row r="83" spans="1:7" x14ac:dyDescent="0.3">
      <c r="A83" s="6" t="s">
        <v>189</v>
      </c>
      <c r="B83" s="7">
        <v>2354392.33</v>
      </c>
      <c r="F83" s="6" t="s">
        <v>189</v>
      </c>
      <c r="G83" s="7">
        <f>GETPIVOTDATA("Total Profit",$A$3,"Country","Kenya")</f>
        <v>2354392.33</v>
      </c>
    </row>
    <row r="84" spans="1:7" x14ac:dyDescent="0.3">
      <c r="A84" s="6" t="s">
        <v>343</v>
      </c>
      <c r="B84" s="7">
        <v>1816923.87</v>
      </c>
      <c r="F84" s="6" t="s">
        <v>343</v>
      </c>
      <c r="G84" s="7">
        <f>GETPIVOTDATA("Total Profit",$A$3,"Country","Kiribati")</f>
        <v>1816923.87</v>
      </c>
    </row>
    <row r="85" spans="1:7" x14ac:dyDescent="0.3">
      <c r="A85" s="6" t="s">
        <v>762</v>
      </c>
      <c r="B85" s="7">
        <v>359187.42</v>
      </c>
      <c r="F85" s="6" t="s">
        <v>762</v>
      </c>
      <c r="G85" s="7">
        <f>GETPIVOTDATA("Total Profit",$A$3,"Country","Kosovo")</f>
        <v>359187.42</v>
      </c>
    </row>
    <row r="86" spans="1:7" x14ac:dyDescent="0.3">
      <c r="A86" s="6" t="s">
        <v>715</v>
      </c>
      <c r="B86" s="7">
        <v>1609736.28</v>
      </c>
      <c r="F86" s="6" t="s">
        <v>715</v>
      </c>
      <c r="G86" s="7">
        <f>GETPIVOTDATA("Total Profit",$A$3,"Country","Kuwait")</f>
        <v>1609736.28</v>
      </c>
    </row>
    <row r="87" spans="1:7" x14ac:dyDescent="0.3">
      <c r="A87" s="6" t="s">
        <v>643</v>
      </c>
      <c r="B87" s="7">
        <v>861090.28</v>
      </c>
      <c r="F87" s="6" t="s">
        <v>643</v>
      </c>
      <c r="G87" s="7">
        <f>GETPIVOTDATA("Total Profit",$A$3,"Country","Kyrgyzstan")</f>
        <v>861090.28</v>
      </c>
    </row>
    <row r="88" spans="1:7" x14ac:dyDescent="0.3">
      <c r="A88" s="6" t="s">
        <v>121</v>
      </c>
      <c r="B88" s="7">
        <v>720450.22</v>
      </c>
      <c r="F88" s="6" t="s">
        <v>121</v>
      </c>
      <c r="G88" s="7">
        <f>GETPIVOTDATA("Total Profit",$A$3,"Country","Laos")</f>
        <v>720450.22</v>
      </c>
    </row>
    <row r="89" spans="1:7" x14ac:dyDescent="0.3">
      <c r="A89" s="6" t="s">
        <v>788</v>
      </c>
      <c r="B89" s="7">
        <v>258775.02000000002</v>
      </c>
      <c r="F89" s="6" t="s">
        <v>788</v>
      </c>
      <c r="G89" s="7">
        <f>GETPIVOTDATA("Total Profit",$A$3,"Country","Latvia")</f>
        <v>258775.02000000002</v>
      </c>
    </row>
    <row r="90" spans="1:7" x14ac:dyDescent="0.3">
      <c r="A90" s="6" t="s">
        <v>318</v>
      </c>
      <c r="B90" s="7">
        <v>3355698.63</v>
      </c>
      <c r="F90" s="6" t="s">
        <v>318</v>
      </c>
      <c r="G90" s="7">
        <f>GETPIVOTDATA("Total Profit",$A$3,"Country","Lebanon")</f>
        <v>3355698.63</v>
      </c>
    </row>
    <row r="91" spans="1:7" x14ac:dyDescent="0.3">
      <c r="A91" s="6" t="s">
        <v>316</v>
      </c>
      <c r="B91" s="7">
        <v>2645558.19</v>
      </c>
      <c r="F91" s="6" t="s">
        <v>316</v>
      </c>
      <c r="G91" s="7">
        <f>GETPIVOTDATA("Total Profit",$A$3,"Country","Lesotho")</f>
        <v>2645558.19</v>
      </c>
    </row>
    <row r="92" spans="1:7" x14ac:dyDescent="0.3">
      <c r="A92" s="6" t="s">
        <v>184</v>
      </c>
      <c r="B92" s="7">
        <v>1691664.6</v>
      </c>
      <c r="F92" s="6" t="s">
        <v>184</v>
      </c>
      <c r="G92" s="7">
        <f>GETPIVOTDATA("Total Profit",$A$3,"Country","Liberia")</f>
        <v>1691664.6</v>
      </c>
    </row>
    <row r="93" spans="1:7" x14ac:dyDescent="0.3">
      <c r="A93" s="6" t="s">
        <v>18</v>
      </c>
      <c r="B93" s="7">
        <v>2379866.98</v>
      </c>
      <c r="F93" s="6" t="s">
        <v>18</v>
      </c>
      <c r="G93" s="7">
        <f>GETPIVOTDATA("Total Profit",$A$3,"Country","Libya")</f>
        <v>2379866.98</v>
      </c>
    </row>
    <row r="94" spans="1:7" x14ac:dyDescent="0.3">
      <c r="A94" s="6" t="s">
        <v>422</v>
      </c>
      <c r="B94" s="7">
        <v>2307103.79</v>
      </c>
      <c r="F94" s="6" t="s">
        <v>422</v>
      </c>
      <c r="G94" s="7">
        <f>GETPIVOTDATA("Total Profit",$A$3,"Country","Liechtenstein")</f>
        <v>2307103.79</v>
      </c>
    </row>
    <row r="95" spans="1:7" x14ac:dyDescent="0.3">
      <c r="A95" s="6" t="s">
        <v>298</v>
      </c>
      <c r="B95" s="7">
        <v>2198682.58</v>
      </c>
      <c r="F95" s="6" t="s">
        <v>298</v>
      </c>
      <c r="G95" s="7">
        <f>GETPIVOTDATA("Total Profit",$A$3,"Country","Lithuania")</f>
        <v>2198682.58</v>
      </c>
    </row>
    <row r="96" spans="1:7" x14ac:dyDescent="0.3">
      <c r="A96" s="6" t="s">
        <v>168</v>
      </c>
      <c r="B96" s="7">
        <v>3724591.55</v>
      </c>
      <c r="F96" s="6" t="s">
        <v>168</v>
      </c>
      <c r="G96" s="7">
        <f>GETPIVOTDATA("Total Profit",$A$3,"Country","Luxembourg")</f>
        <v>3724591.55</v>
      </c>
    </row>
    <row r="97" spans="1:7" x14ac:dyDescent="0.3">
      <c r="A97" s="6" t="s">
        <v>265</v>
      </c>
      <c r="B97" s="7">
        <v>595624.61</v>
      </c>
      <c r="F97" s="6" t="s">
        <v>265</v>
      </c>
      <c r="G97" s="7">
        <f>GETPIVOTDATA("Total Profit",$A$3,"Country","Macedonia")</f>
        <v>595624.61</v>
      </c>
    </row>
    <row r="98" spans="1:7" x14ac:dyDescent="0.3">
      <c r="A98" s="6" t="s">
        <v>137</v>
      </c>
      <c r="B98" s="7">
        <v>1552713.67</v>
      </c>
      <c r="F98" s="6" t="s">
        <v>137</v>
      </c>
      <c r="G98" s="7">
        <f>GETPIVOTDATA("Total Profit",$A$3,"Country","Madagascar")</f>
        <v>1552713.67</v>
      </c>
    </row>
    <row r="99" spans="1:7" x14ac:dyDescent="0.3">
      <c r="A99" s="6" t="s">
        <v>223</v>
      </c>
      <c r="B99" s="7">
        <v>3643128.9299999997</v>
      </c>
      <c r="F99" s="6" t="s">
        <v>223</v>
      </c>
      <c r="G99" s="7">
        <f>GETPIVOTDATA("Total Profit",$A$3,"Country","Malawi")</f>
        <v>3643128.9299999997</v>
      </c>
    </row>
    <row r="100" spans="1:7" x14ac:dyDescent="0.3">
      <c r="A100" s="6" t="s">
        <v>139</v>
      </c>
      <c r="B100" s="7">
        <v>4715338.84</v>
      </c>
      <c r="F100" s="6" t="s">
        <v>139</v>
      </c>
      <c r="G100" s="7">
        <f>GETPIVOTDATA("Total Profit",$A$3,"Country","Malaysia")</f>
        <v>4715338.84</v>
      </c>
    </row>
    <row r="101" spans="1:7" x14ac:dyDescent="0.3">
      <c r="A101" s="6" t="s">
        <v>63</v>
      </c>
      <c r="B101" s="7">
        <v>3059713.83</v>
      </c>
      <c r="F101" s="6" t="s">
        <v>63</v>
      </c>
      <c r="G101" s="7">
        <f>GETPIVOTDATA("Total Profit",$A$3,"Country","Maldives")</f>
        <v>3059713.83</v>
      </c>
    </row>
    <row r="102" spans="1:7" x14ac:dyDescent="0.3">
      <c r="A102" s="6" t="s">
        <v>159</v>
      </c>
      <c r="B102" s="7">
        <v>2820003</v>
      </c>
      <c r="F102" s="6" t="s">
        <v>159</v>
      </c>
      <c r="G102" s="7">
        <f>GETPIVOTDATA("Total Profit",$A$3,"Country","Mali")</f>
        <v>2820003</v>
      </c>
    </row>
    <row r="103" spans="1:7" x14ac:dyDescent="0.3">
      <c r="A103" s="6" t="s">
        <v>471</v>
      </c>
      <c r="B103" s="7">
        <v>1483806.58</v>
      </c>
      <c r="F103" s="6" t="s">
        <v>471</v>
      </c>
      <c r="G103" s="7">
        <f>GETPIVOTDATA("Total Profit",$A$3,"Country","Malta")</f>
        <v>1483806.58</v>
      </c>
    </row>
    <row r="104" spans="1:7" x14ac:dyDescent="0.3">
      <c r="A104" s="6" t="s">
        <v>243</v>
      </c>
      <c r="B104" s="7">
        <v>878761.87000000011</v>
      </c>
      <c r="F104" s="6" t="s">
        <v>243</v>
      </c>
      <c r="G104" s="7">
        <f>GETPIVOTDATA("Total Profit",$A$3,"Country","Marshall Islands")</f>
        <v>878761.87000000011</v>
      </c>
    </row>
    <row r="105" spans="1:7" x14ac:dyDescent="0.3">
      <c r="A105" s="6" t="s">
        <v>518</v>
      </c>
      <c r="B105" s="7">
        <v>1004562.06</v>
      </c>
      <c r="F105" s="6" t="s">
        <v>518</v>
      </c>
      <c r="G105" s="7">
        <f>GETPIVOTDATA("Total Profit",$A$3,"Country","Mauritania")</f>
        <v>1004562.06</v>
      </c>
    </row>
    <row r="106" spans="1:7" x14ac:dyDescent="0.3">
      <c r="A106" s="6" t="s">
        <v>93</v>
      </c>
      <c r="B106" s="7">
        <v>2048477.15</v>
      </c>
      <c r="F106" s="6" t="s">
        <v>93</v>
      </c>
      <c r="G106" s="7">
        <f>GETPIVOTDATA("Total Profit",$A$3,"Country","Mauritius ")</f>
        <v>2048477.15</v>
      </c>
    </row>
    <row r="107" spans="1:7" x14ac:dyDescent="0.3">
      <c r="A107" s="6" t="s">
        <v>332</v>
      </c>
      <c r="B107" s="7">
        <v>931029.76</v>
      </c>
      <c r="F107" s="6" t="s">
        <v>332</v>
      </c>
      <c r="G107" s="7">
        <f>GETPIVOTDATA("Total Profit",$A$3,"Country","Mexico")</f>
        <v>931029.76</v>
      </c>
    </row>
    <row r="108" spans="1:7" x14ac:dyDescent="0.3">
      <c r="A108" s="6" t="s">
        <v>306</v>
      </c>
      <c r="B108" s="7">
        <v>3282827.54</v>
      </c>
      <c r="F108" s="6" t="s">
        <v>306</v>
      </c>
      <c r="G108" s="7">
        <f>GETPIVOTDATA("Total Profit",$A$3,"Country","Moldova ")</f>
        <v>3282827.54</v>
      </c>
    </row>
    <row r="109" spans="1:7" x14ac:dyDescent="0.3">
      <c r="A109" s="6" t="s">
        <v>584</v>
      </c>
      <c r="B109" s="7">
        <v>1993431.83</v>
      </c>
      <c r="F109" s="6" t="s">
        <v>584</v>
      </c>
      <c r="G109" s="7">
        <f>GETPIVOTDATA("Total Profit",$A$3,"Country","Monaco")</f>
        <v>1993431.83</v>
      </c>
    </row>
    <row r="110" spans="1:7" x14ac:dyDescent="0.3">
      <c r="A110" s="6" t="s">
        <v>84</v>
      </c>
      <c r="B110" s="7">
        <v>2606368.8899999997</v>
      </c>
      <c r="F110" s="6" t="s">
        <v>84</v>
      </c>
      <c r="G110" s="7">
        <f>GETPIVOTDATA("Total Profit",$A$3,"Country","Mongolia")</f>
        <v>2606368.8899999997</v>
      </c>
    </row>
    <row r="111" spans="1:7" x14ac:dyDescent="0.3">
      <c r="A111" s="6" t="s">
        <v>45</v>
      </c>
      <c r="B111" s="7">
        <v>1454715.8</v>
      </c>
      <c r="F111" s="6" t="s">
        <v>45</v>
      </c>
      <c r="G111" s="7">
        <f>GETPIVOTDATA("Total Profit",$A$3,"Country","Montenegro")</f>
        <v>1454715.8</v>
      </c>
    </row>
    <row r="112" spans="1:7" x14ac:dyDescent="0.3">
      <c r="A112" s="6" t="s">
        <v>95</v>
      </c>
      <c r="B112" s="7">
        <v>2734904.5700000003</v>
      </c>
      <c r="F112" s="6" t="s">
        <v>95</v>
      </c>
      <c r="G112" s="7">
        <f>GETPIVOTDATA("Total Profit",$A$3,"Country","Morocco")</f>
        <v>2734904.5700000003</v>
      </c>
    </row>
    <row r="113" spans="1:7" x14ac:dyDescent="0.3">
      <c r="A113" s="6" t="s">
        <v>382</v>
      </c>
      <c r="B113" s="7">
        <v>2129518.92</v>
      </c>
      <c r="F113" s="6" t="s">
        <v>382</v>
      </c>
      <c r="G113" s="7">
        <f>GETPIVOTDATA("Total Profit",$A$3,"Country","Mozambique")</f>
        <v>2129518.92</v>
      </c>
    </row>
    <row r="114" spans="1:7" x14ac:dyDescent="0.3">
      <c r="A114" s="6" t="s">
        <v>370</v>
      </c>
      <c r="B114" s="7">
        <v>1425860.68</v>
      </c>
      <c r="F114" s="6" t="s">
        <v>370</v>
      </c>
      <c r="G114" s="7">
        <f>GETPIVOTDATA("Total Profit",$A$3,"Country","Myanmar")</f>
        <v>1425860.68</v>
      </c>
    </row>
    <row r="115" spans="1:7" x14ac:dyDescent="0.3">
      <c r="A115" s="6" t="s">
        <v>273</v>
      </c>
      <c r="B115" s="7">
        <v>2120982.96</v>
      </c>
      <c r="F115" s="6" t="s">
        <v>273</v>
      </c>
      <c r="G115" s="7">
        <f>GETPIVOTDATA("Total Profit",$A$3,"Country","Namibia")</f>
        <v>2120982.96</v>
      </c>
    </row>
    <row r="116" spans="1:7" x14ac:dyDescent="0.3">
      <c r="A116" s="6" t="s">
        <v>374</v>
      </c>
      <c r="B116" s="7">
        <v>491017.69</v>
      </c>
      <c r="F116" s="6" t="s">
        <v>374</v>
      </c>
      <c r="G116" s="7">
        <f>GETPIVOTDATA("Total Profit",$A$3,"Country","Nauru")</f>
        <v>491017.69</v>
      </c>
    </row>
    <row r="117" spans="1:7" x14ac:dyDescent="0.3">
      <c r="A117" s="6" t="s">
        <v>145</v>
      </c>
      <c r="B117" s="7">
        <v>1022269.6299999999</v>
      </c>
      <c r="F117" s="6" t="s">
        <v>145</v>
      </c>
      <c r="G117" s="7">
        <f>GETPIVOTDATA("Total Profit",$A$3,"Country","Nepal")</f>
        <v>1022269.6299999999</v>
      </c>
    </row>
    <row r="118" spans="1:7" x14ac:dyDescent="0.3">
      <c r="A118" s="6" t="s">
        <v>757</v>
      </c>
      <c r="B118" s="7">
        <v>2630556.0300000003</v>
      </c>
      <c r="F118" s="6" t="s">
        <v>757</v>
      </c>
      <c r="G118" s="7">
        <f>GETPIVOTDATA("Total Profit",$A$3,"Country","Netherlands")</f>
        <v>2630556.0300000003</v>
      </c>
    </row>
    <row r="119" spans="1:7" x14ac:dyDescent="0.3">
      <c r="A119" s="6" t="s">
        <v>520</v>
      </c>
      <c r="B119" s="7">
        <v>2603861.11</v>
      </c>
      <c r="F119" s="6" t="s">
        <v>520</v>
      </c>
      <c r="G119" s="7">
        <f>GETPIVOTDATA("Total Profit",$A$3,"Country","New Zealand")</f>
        <v>2603861.11</v>
      </c>
    </row>
    <row r="120" spans="1:7" x14ac:dyDescent="0.3">
      <c r="A120" s="6" t="s">
        <v>294</v>
      </c>
      <c r="B120" s="7">
        <v>500649.79</v>
      </c>
      <c r="F120" s="6" t="s">
        <v>294</v>
      </c>
      <c r="G120" s="7">
        <f>GETPIVOTDATA("Total Profit",$A$3,"Country","Nicaragua")</f>
        <v>500649.79</v>
      </c>
    </row>
    <row r="121" spans="1:7" x14ac:dyDescent="0.3">
      <c r="A121" s="6" t="s">
        <v>162</v>
      </c>
      <c r="B121" s="7">
        <v>4038322.8000000003</v>
      </c>
      <c r="F121" s="6" t="s">
        <v>162</v>
      </c>
      <c r="G121" s="7">
        <f>GETPIVOTDATA("Total Profit",$A$3,"Country","Niger")</f>
        <v>4038322.8000000003</v>
      </c>
    </row>
    <row r="122" spans="1:7" x14ac:dyDescent="0.3">
      <c r="A122" s="6" t="s">
        <v>334</v>
      </c>
      <c r="B122" s="7">
        <v>784072.25</v>
      </c>
      <c r="F122" s="6" t="s">
        <v>334</v>
      </c>
      <c r="G122" s="7">
        <f>GETPIVOTDATA("Total Profit",$A$3,"Country","Niger")</f>
        <v>4038322.8000000003</v>
      </c>
    </row>
    <row r="123" spans="1:7" x14ac:dyDescent="0.3">
      <c r="A123" s="6" t="s">
        <v>446</v>
      </c>
      <c r="B123" s="7">
        <v>1894667.46</v>
      </c>
      <c r="F123" s="6" t="s">
        <v>446</v>
      </c>
      <c r="G123" s="7">
        <f>GETPIVOTDATA("Total Profit",$A$3,"Country","Nigeria")</f>
        <v>784072.25</v>
      </c>
    </row>
    <row r="124" spans="1:7" x14ac:dyDescent="0.3">
      <c r="A124" s="6" t="s">
        <v>279</v>
      </c>
      <c r="B124" s="7">
        <v>2649519.23</v>
      </c>
      <c r="F124" s="6" t="s">
        <v>279</v>
      </c>
      <c r="G124" s="7">
        <f>GETPIVOTDATA("Total Profit",$A$3,"Country","Norway")</f>
        <v>2649519.23</v>
      </c>
    </row>
    <row r="125" spans="1:7" x14ac:dyDescent="0.3">
      <c r="A125" s="6" t="s">
        <v>281</v>
      </c>
      <c r="B125" s="7">
        <v>1753556.87</v>
      </c>
      <c r="F125" s="6" t="s">
        <v>281</v>
      </c>
      <c r="G125" s="7">
        <f>GETPIVOTDATA("Total Profit",$A$3,"Country","Oman")</f>
        <v>1753556.87</v>
      </c>
    </row>
    <row r="126" spans="1:7" x14ac:dyDescent="0.3">
      <c r="A126" s="6" t="s">
        <v>558</v>
      </c>
      <c r="B126" s="7">
        <v>1645731.41</v>
      </c>
      <c r="F126" s="6" t="s">
        <v>558</v>
      </c>
      <c r="G126" s="7">
        <f>GETPIVOTDATA("Total Profit",$A$3,"Country","Pakistan")</f>
        <v>1645731.41</v>
      </c>
    </row>
    <row r="127" spans="1:7" x14ac:dyDescent="0.3">
      <c r="A127" s="6" t="s">
        <v>400</v>
      </c>
      <c r="B127" s="7">
        <v>2173348.6</v>
      </c>
      <c r="F127" s="6" t="s">
        <v>400</v>
      </c>
      <c r="G127" s="7">
        <f>GETPIVOTDATA("Total Profit",$A$3,"Country","Palau")</f>
        <v>2173348.6</v>
      </c>
    </row>
    <row r="128" spans="1:7" x14ac:dyDescent="0.3">
      <c r="A128" s="6" t="s">
        <v>150</v>
      </c>
      <c r="B128" s="7">
        <v>4103718.65</v>
      </c>
      <c r="F128" s="6" t="s">
        <v>150</v>
      </c>
      <c r="G128" s="7">
        <f>GETPIVOTDATA("Total Profit",$A$3,"Country","Panama")</f>
        <v>4103718.65</v>
      </c>
    </row>
    <row r="129" spans="1:7" x14ac:dyDescent="0.3">
      <c r="A129" s="6" t="s">
        <v>379</v>
      </c>
      <c r="B129" s="7">
        <v>6085514.2799999993</v>
      </c>
      <c r="F129" s="6" t="s">
        <v>379</v>
      </c>
      <c r="G129" s="7">
        <f>GETPIVOTDATA("Total Profit",$A$3,"Country","Papua New Guinea")</f>
        <v>6085514.2799999993</v>
      </c>
    </row>
    <row r="130" spans="1:7" x14ac:dyDescent="0.3">
      <c r="A130" s="6" t="s">
        <v>200</v>
      </c>
      <c r="B130" s="7">
        <v>932948.45</v>
      </c>
      <c r="F130" s="6" t="s">
        <v>200</v>
      </c>
      <c r="G130" s="7">
        <f>GETPIVOTDATA("Total Profit",$A$3,"Country","Philippines")</f>
        <v>932948.45</v>
      </c>
    </row>
    <row r="131" spans="1:7" x14ac:dyDescent="0.3">
      <c r="A131" s="6" t="s">
        <v>271</v>
      </c>
      <c r="B131" s="7">
        <v>3328726.57</v>
      </c>
      <c r="F131" s="6" t="s">
        <v>271</v>
      </c>
      <c r="G131" s="7">
        <f>GETPIVOTDATA("Total Profit",$A$3,"Country","Poland")</f>
        <v>3328726.57</v>
      </c>
    </row>
    <row r="132" spans="1:7" x14ac:dyDescent="0.3">
      <c r="A132" s="6" t="s">
        <v>148</v>
      </c>
      <c r="B132" s="7">
        <v>3793688.4299999997</v>
      </c>
      <c r="F132" s="6" t="s">
        <v>148</v>
      </c>
      <c r="G132" s="7">
        <f>GETPIVOTDATA("Total Profit",$A$3,"Country","Portugal")</f>
        <v>3793688.4299999997</v>
      </c>
    </row>
    <row r="133" spans="1:7" x14ac:dyDescent="0.3">
      <c r="A133" s="6" t="s">
        <v>174</v>
      </c>
      <c r="B133" s="7">
        <v>3888936.29</v>
      </c>
      <c r="F133" s="6" t="s">
        <v>174</v>
      </c>
      <c r="G133" s="7">
        <f>GETPIVOTDATA("Total Profit",$A$3,"Country","Qatar")</f>
        <v>3888936.29</v>
      </c>
    </row>
    <row r="134" spans="1:7" x14ac:dyDescent="0.3">
      <c r="A134" s="6" t="s">
        <v>300</v>
      </c>
      <c r="B134" s="7">
        <v>1005205.72</v>
      </c>
      <c r="F134" s="6" t="s">
        <v>300</v>
      </c>
      <c r="G134" s="7">
        <f>GETPIVOTDATA("Total Profit",$A$3,"Country","Republic of the Congo")</f>
        <v>1005205.72</v>
      </c>
    </row>
    <row r="135" spans="1:7" x14ac:dyDescent="0.3">
      <c r="A135" s="6" t="s">
        <v>157</v>
      </c>
      <c r="B135" s="7">
        <v>4118505.5700000003</v>
      </c>
      <c r="F135" s="6" t="s">
        <v>157</v>
      </c>
      <c r="G135" s="7">
        <f>GETPIVOTDATA("Total Profit",$A$3,"Country","Romania")</f>
        <v>4118505.5700000003</v>
      </c>
    </row>
    <row r="136" spans="1:7" x14ac:dyDescent="0.3">
      <c r="A136" s="6" t="s">
        <v>412</v>
      </c>
      <c r="B136" s="7">
        <v>1129385.71</v>
      </c>
      <c r="F136" s="6" t="s">
        <v>412</v>
      </c>
      <c r="G136" s="7">
        <f>GETPIVOTDATA("Total Profit",$A$3,"Country","Russia")</f>
        <v>1129385.71</v>
      </c>
    </row>
    <row r="137" spans="1:7" x14ac:dyDescent="0.3">
      <c r="A137" s="6" t="s">
        <v>191</v>
      </c>
      <c r="B137" s="7">
        <v>1205530.93</v>
      </c>
      <c r="F137" s="6" t="s">
        <v>191</v>
      </c>
      <c r="G137" s="7">
        <f>GETPIVOTDATA("Total Profit",$A$3,"Country","Rwanda")</f>
        <v>1205530.93</v>
      </c>
    </row>
    <row r="138" spans="1:7" x14ac:dyDescent="0.3">
      <c r="A138" s="6" t="s">
        <v>629</v>
      </c>
      <c r="B138" s="7">
        <v>1478289.39</v>
      </c>
      <c r="F138" s="6" t="s">
        <v>629</v>
      </c>
      <c r="G138" s="7">
        <f>GETPIVOTDATA("Total Profit",$A$3,"Country","Saint Kitts and Nevis ")</f>
        <v>1478289.39</v>
      </c>
    </row>
    <row r="139" spans="1:7" x14ac:dyDescent="0.3">
      <c r="A139" s="6" t="s">
        <v>261</v>
      </c>
      <c r="B139" s="7">
        <v>2105226.4699999997</v>
      </c>
      <c r="F139" s="6" t="s">
        <v>261</v>
      </c>
      <c r="G139" s="7">
        <f>GETPIVOTDATA("Total Profit",$A$3,"Country","Saint Lucia")</f>
        <v>2105226.4699999997</v>
      </c>
    </row>
    <row r="140" spans="1:7" x14ac:dyDescent="0.3">
      <c r="A140" s="6" t="s">
        <v>967</v>
      </c>
      <c r="B140" s="7">
        <v>334103.09000000003</v>
      </c>
      <c r="F140" s="6" t="s">
        <v>967</v>
      </c>
      <c r="G140" s="7">
        <f>GETPIVOTDATA("Total Profit",$A$3,"Country","Saint Vincent and the Grenadines")</f>
        <v>334103.09000000003</v>
      </c>
    </row>
    <row r="141" spans="1:7" x14ac:dyDescent="0.3">
      <c r="A141" s="6" t="s">
        <v>522</v>
      </c>
      <c r="B141" s="7">
        <v>987083.72</v>
      </c>
      <c r="F141" s="6" t="s">
        <v>522</v>
      </c>
      <c r="G141" s="7">
        <f>GETPIVOTDATA("Total Profit",$A$3,"Country","Samoa ")</f>
        <v>987083.72</v>
      </c>
    </row>
    <row r="142" spans="1:7" x14ac:dyDescent="0.3">
      <c r="A142" s="6" t="s">
        <v>736</v>
      </c>
      <c r="B142" s="7">
        <v>561437.23</v>
      </c>
      <c r="F142" s="6" t="s">
        <v>736</v>
      </c>
      <c r="G142" s="7">
        <f>GETPIVOTDATA("Total Profit",$A$3,"Country","San Marino")</f>
        <v>561437.23</v>
      </c>
    </row>
    <row r="143" spans="1:7" x14ac:dyDescent="0.3">
      <c r="A143" s="6" t="s">
        <v>578</v>
      </c>
      <c r="B143" s="7">
        <v>2531047.7999999998</v>
      </c>
      <c r="F143" s="6" t="s">
        <v>578</v>
      </c>
      <c r="G143" s="7">
        <f>GETPIVOTDATA("Total Profit",$A$3,"Country","Sao Tome and Principe")</f>
        <v>2531047.7999999998</v>
      </c>
    </row>
    <row r="144" spans="1:7" x14ac:dyDescent="0.3">
      <c r="A144" s="6" t="s">
        <v>508</v>
      </c>
      <c r="B144" s="7">
        <v>1493939.05</v>
      </c>
      <c r="F144" s="6" t="s">
        <v>508</v>
      </c>
      <c r="G144" s="7">
        <f>GETPIVOTDATA("Total Profit",$A$3,"Country","Saudi Arabia")</f>
        <v>1493939.05</v>
      </c>
    </row>
    <row r="145" spans="1:7" x14ac:dyDescent="0.3">
      <c r="A145" s="6" t="s">
        <v>75</v>
      </c>
      <c r="B145" s="7">
        <v>2237729.2999999998</v>
      </c>
      <c r="F145" s="6" t="s">
        <v>75</v>
      </c>
      <c r="G145" s="7">
        <f>GETPIVOTDATA("Total Profit",$A$3,"Country","Senegal")</f>
        <v>2237729.2999999998</v>
      </c>
    </row>
    <row r="146" spans="1:7" x14ac:dyDescent="0.3">
      <c r="A146" s="6" t="s">
        <v>283</v>
      </c>
      <c r="B146" s="7">
        <v>2281168.09</v>
      </c>
      <c r="F146" s="6" t="s">
        <v>283</v>
      </c>
      <c r="G146" s="7">
        <f>GETPIVOTDATA("Total Profit",$A$3,"Country","Serbia")</f>
        <v>2281168.09</v>
      </c>
    </row>
    <row r="147" spans="1:7" x14ac:dyDescent="0.3">
      <c r="A147" s="6" t="s">
        <v>414</v>
      </c>
      <c r="B147" s="7">
        <v>1533276.65</v>
      </c>
      <c r="F147" s="6" t="s">
        <v>414</v>
      </c>
      <c r="G147" s="7">
        <f>GETPIVOTDATA("Total Profit",$A$3,"Country","Seychelles ")</f>
        <v>1533276.65</v>
      </c>
    </row>
    <row r="148" spans="1:7" x14ac:dyDescent="0.3">
      <c r="A148" s="6" t="s">
        <v>989</v>
      </c>
      <c r="B148" s="7">
        <v>1695225.1800000002</v>
      </c>
      <c r="F148" s="6" t="s">
        <v>989</v>
      </c>
      <c r="G148" s="7">
        <f>GETPIVOTDATA("Total Profit",$A$3,"Country","Sierra Leone")</f>
        <v>1695225.1800000002</v>
      </c>
    </row>
    <row r="149" spans="1:7" x14ac:dyDescent="0.3">
      <c r="A149" s="6" t="s">
        <v>538</v>
      </c>
      <c r="B149" s="7">
        <v>1590678.98</v>
      </c>
      <c r="F149" s="6" t="s">
        <v>538</v>
      </c>
      <c r="G149" s="7">
        <f>GETPIVOTDATA("Total Profit",$A$3,"Country","Singapore")</f>
        <v>1590678.98</v>
      </c>
    </row>
    <row r="150" spans="1:7" x14ac:dyDescent="0.3">
      <c r="A150" s="6" t="s">
        <v>361</v>
      </c>
      <c r="B150" s="7">
        <v>1941878.62</v>
      </c>
      <c r="F150" s="6" t="s">
        <v>361</v>
      </c>
      <c r="G150" s="7">
        <f>GETPIVOTDATA("Total Profit",$A$3,"Country","Slovakia")</f>
        <v>1941878.62</v>
      </c>
    </row>
    <row r="151" spans="1:7" x14ac:dyDescent="0.3">
      <c r="A151" s="6" t="s">
        <v>403</v>
      </c>
      <c r="B151" s="7">
        <v>2022225.33</v>
      </c>
      <c r="F151" s="6" t="s">
        <v>403</v>
      </c>
      <c r="G151" s="7">
        <f>GETPIVOTDATA("Total Profit",$A$3,"Country","Slovenia")</f>
        <v>2022225.33</v>
      </c>
    </row>
    <row r="152" spans="1:7" x14ac:dyDescent="0.3">
      <c r="A152" s="6" t="s">
        <v>338</v>
      </c>
      <c r="B152" s="7">
        <v>1956795.39</v>
      </c>
      <c r="F152" s="6" t="s">
        <v>338</v>
      </c>
      <c r="G152" s="7">
        <f>GETPIVOTDATA("Total Profit",$A$3,"Country","Solomon Islands")</f>
        <v>1956795.39</v>
      </c>
    </row>
    <row r="153" spans="1:7" x14ac:dyDescent="0.3">
      <c r="A153" s="6" t="s">
        <v>232</v>
      </c>
      <c r="B153" s="7">
        <v>1979145.0300000003</v>
      </c>
      <c r="F153" s="6" t="s">
        <v>232</v>
      </c>
      <c r="G153" s="7">
        <f>GETPIVOTDATA("Total Profit",$A$3,"Country","Somalia")</f>
        <v>1979145.0300000003</v>
      </c>
    </row>
    <row r="154" spans="1:7" x14ac:dyDescent="0.3">
      <c r="A154" s="6" t="s">
        <v>252</v>
      </c>
      <c r="B154" s="7">
        <v>2949715.94</v>
      </c>
      <c r="F154" s="6" t="s">
        <v>252</v>
      </c>
      <c r="G154" s="7">
        <f>GETPIVOTDATA("Total Profit",$A$3,"Country","South Africa")</f>
        <v>2949715.94</v>
      </c>
    </row>
    <row r="155" spans="1:7" x14ac:dyDescent="0.3">
      <c r="A155" s="6" t="s">
        <v>187</v>
      </c>
      <c r="B155" s="7">
        <v>629216.12</v>
      </c>
      <c r="F155" s="6" t="s">
        <v>187</v>
      </c>
      <c r="G155" s="7">
        <f>GETPIVOTDATA("Total Profit",$A$3,"Country","South Korea")</f>
        <v>629216.12</v>
      </c>
    </row>
    <row r="156" spans="1:7" x14ac:dyDescent="0.3">
      <c r="A156" s="6" t="s">
        <v>176</v>
      </c>
      <c r="B156" s="7">
        <v>3515378.38</v>
      </c>
      <c r="F156" s="6" t="s">
        <v>176</v>
      </c>
      <c r="G156" s="7">
        <f>GETPIVOTDATA("Total Profit",$A$3,"Country","South Sudan")</f>
        <v>3515378.38</v>
      </c>
    </row>
    <row r="157" spans="1:7" x14ac:dyDescent="0.3">
      <c r="A157" s="6" t="s">
        <v>385</v>
      </c>
      <c r="B157" s="7">
        <v>2265165.0500000003</v>
      </c>
      <c r="F157" s="6" t="s">
        <v>385</v>
      </c>
      <c r="G157" s="7">
        <f>GETPIVOTDATA("Total Profit",$A$3,"Country","Spain")</f>
        <v>2265165.0500000003</v>
      </c>
    </row>
    <row r="158" spans="1:7" x14ac:dyDescent="0.3">
      <c r="A158" s="6" t="s">
        <v>834</v>
      </c>
      <c r="B158" s="7">
        <v>2304540.75</v>
      </c>
      <c r="F158" s="6" t="s">
        <v>834</v>
      </c>
      <c r="G158" s="7">
        <f>GETPIVOTDATA("Total Profit",$A$3,"Country","Sri Lanka")</f>
        <v>2304540.75</v>
      </c>
    </row>
    <row r="159" spans="1:7" x14ac:dyDescent="0.3">
      <c r="A159" s="6" t="s">
        <v>61</v>
      </c>
      <c r="B159" s="7">
        <v>3260863.69</v>
      </c>
      <c r="F159" s="6" t="s">
        <v>61</v>
      </c>
      <c r="G159" s="7">
        <f>GETPIVOTDATA("Total Profit",$A$3,"Country","Sudan")</f>
        <v>3260863.69</v>
      </c>
    </row>
    <row r="160" spans="1:7" x14ac:dyDescent="0.3">
      <c r="A160" s="6" t="s">
        <v>105</v>
      </c>
      <c r="B160" s="7">
        <v>3174509.5</v>
      </c>
      <c r="F160" s="6" t="s">
        <v>105</v>
      </c>
      <c r="G160" s="7">
        <f>GETPIVOTDATA("Total Profit",$A$3,"Country","Swaziland")</f>
        <v>3174509.5</v>
      </c>
    </row>
    <row r="161" spans="1:7" x14ac:dyDescent="0.3">
      <c r="A161" s="6" t="s">
        <v>109</v>
      </c>
      <c r="B161" s="7">
        <v>3965705.68</v>
      </c>
      <c r="F161" s="6" t="s">
        <v>109</v>
      </c>
      <c r="G161" s="7">
        <f>GETPIVOTDATA("Total Profit",$A$3,"Country","Sweden")</f>
        <v>3965705.68</v>
      </c>
    </row>
    <row r="162" spans="1:7" x14ac:dyDescent="0.3">
      <c r="A162" s="6" t="s">
        <v>398</v>
      </c>
      <c r="B162" s="7">
        <v>2131465.71</v>
      </c>
      <c r="F162" s="6" t="s">
        <v>398</v>
      </c>
      <c r="G162" s="7">
        <f>GETPIVOTDATA("Total Profit",$A$3,"Country","Switzerland")</f>
        <v>2131465.71</v>
      </c>
    </row>
    <row r="163" spans="1:7" x14ac:dyDescent="0.3">
      <c r="A163" s="6" t="s">
        <v>667</v>
      </c>
      <c r="B163" s="7">
        <v>1366544.69</v>
      </c>
      <c r="F163" s="6" t="s">
        <v>667</v>
      </c>
      <c r="G163" s="7">
        <f>GETPIVOTDATA("Total Profit",$A$3,"Country","Syria")</f>
        <v>1366544.69</v>
      </c>
    </row>
    <row r="164" spans="1:7" x14ac:dyDescent="0.3">
      <c r="A164" s="6" t="s">
        <v>245</v>
      </c>
      <c r="B164" s="7">
        <v>1313724.19</v>
      </c>
      <c r="F164" s="6" t="s">
        <v>245</v>
      </c>
      <c r="G164" s="7">
        <f>GETPIVOTDATA("Total Profit",$A$3,"Country","Taiwan")</f>
        <v>1313724.19</v>
      </c>
    </row>
    <row r="165" spans="1:7" x14ac:dyDescent="0.3">
      <c r="A165" s="6" t="s">
        <v>495</v>
      </c>
      <c r="B165" s="7">
        <v>1216722.53</v>
      </c>
      <c r="F165" s="6" t="s">
        <v>495</v>
      </c>
      <c r="G165" s="7">
        <f>GETPIVOTDATA("Total Profit",$A$3,"Country","Tajikistan")</f>
        <v>1216722.53</v>
      </c>
    </row>
    <row r="166" spans="1:7" x14ac:dyDescent="0.3">
      <c r="A166" s="6" t="s">
        <v>155</v>
      </c>
      <c r="B166" s="7">
        <v>1792464.48</v>
      </c>
      <c r="F166" s="6" t="s">
        <v>155</v>
      </c>
      <c r="G166" s="7">
        <f>GETPIVOTDATA("Total Profit",$A$3,"Country","Tanzania")</f>
        <v>1792464.48</v>
      </c>
    </row>
    <row r="167" spans="1:7" x14ac:dyDescent="0.3">
      <c r="A167" s="6" t="s">
        <v>437</v>
      </c>
      <c r="B167" s="7">
        <v>1347710.5</v>
      </c>
      <c r="F167" s="6" t="s">
        <v>437</v>
      </c>
      <c r="G167" s="7">
        <f>GETPIVOTDATA("Total Profit",$A$3,"Country","Thailand")</f>
        <v>1347710.5</v>
      </c>
    </row>
    <row r="168" spans="1:7" x14ac:dyDescent="0.3">
      <c r="A168" s="6" t="s">
        <v>489</v>
      </c>
      <c r="B168" s="7">
        <v>3499660.0999999996</v>
      </c>
      <c r="F168" s="6" t="s">
        <v>489</v>
      </c>
      <c r="G168" s="7">
        <f>GETPIVOTDATA("Total Profit",$A$3,"Country","The Bahamas")</f>
        <v>3499660.0999999996</v>
      </c>
    </row>
    <row r="169" spans="1:7" x14ac:dyDescent="0.3">
      <c r="A169" s="6" t="s">
        <v>1097</v>
      </c>
      <c r="B169" s="7">
        <v>777887.8600000001</v>
      </c>
      <c r="F169" s="6" t="s">
        <v>1097</v>
      </c>
      <c r="G169" s="7">
        <f>GETPIVOTDATA("Total Profit",$A$3,"Country","The Gambia")</f>
        <v>777887.8600000001</v>
      </c>
    </row>
    <row r="170" spans="1:7" x14ac:dyDescent="0.3">
      <c r="A170" s="6" t="s">
        <v>54</v>
      </c>
      <c r="B170" s="7">
        <v>797010.01</v>
      </c>
      <c r="F170" s="6" t="s">
        <v>54</v>
      </c>
      <c r="G170" s="7">
        <f>GETPIVOTDATA("Total Profit",$A$3,"Country","Togo")</f>
        <v>797010.01</v>
      </c>
    </row>
    <row r="171" spans="1:7" x14ac:dyDescent="0.3">
      <c r="A171" s="6" t="s">
        <v>204</v>
      </c>
      <c r="B171" s="7">
        <v>2346085.0099999998</v>
      </c>
      <c r="F171" s="6" t="s">
        <v>204</v>
      </c>
      <c r="G171" s="7">
        <f>GETPIVOTDATA("Total Profit",$A$3,"Country","Tonga")</f>
        <v>2346085.0099999998</v>
      </c>
    </row>
    <row r="172" spans="1:7" x14ac:dyDescent="0.3">
      <c r="A172" s="6" t="s">
        <v>107</v>
      </c>
      <c r="B172" s="7">
        <v>1482904.5699999998</v>
      </c>
      <c r="F172" s="6" t="s">
        <v>107</v>
      </c>
      <c r="G172" s="7">
        <f>GETPIVOTDATA("Total Profit",$A$3,"Country","Trinidad and Tobago")</f>
        <v>1482904.5699999998</v>
      </c>
    </row>
    <row r="173" spans="1:7" x14ac:dyDescent="0.3">
      <c r="A173" s="6" t="s">
        <v>180</v>
      </c>
      <c r="B173" s="7">
        <v>2388123.86</v>
      </c>
      <c r="F173" s="6" t="s">
        <v>180</v>
      </c>
      <c r="G173" s="7">
        <f>GETPIVOTDATA("Total Profit",$A$3,"Country","Tunisia ")</f>
        <v>2388123.86</v>
      </c>
    </row>
    <row r="174" spans="1:7" x14ac:dyDescent="0.3">
      <c r="A174" s="6" t="s">
        <v>116</v>
      </c>
      <c r="B174" s="7">
        <v>3202101.61</v>
      </c>
      <c r="F174" s="6" t="s">
        <v>116</v>
      </c>
      <c r="G174" s="7">
        <f>GETPIVOTDATA("Total Profit",$A$3,"Country","Turkey")</f>
        <v>3202101.61</v>
      </c>
    </row>
    <row r="175" spans="1:7" x14ac:dyDescent="0.3">
      <c r="A175" s="6" t="s">
        <v>582</v>
      </c>
      <c r="B175" s="7">
        <v>1430879.38</v>
      </c>
      <c r="F175" s="6" t="s">
        <v>582</v>
      </c>
      <c r="G175" s="7">
        <f>GETPIVOTDATA("Total Profit",$A$3,"Country","Turkmenistan")</f>
        <v>1430879.38</v>
      </c>
    </row>
    <row r="176" spans="1:7" x14ac:dyDescent="0.3">
      <c r="A176" s="6" t="s">
        <v>210</v>
      </c>
      <c r="B176" s="7">
        <v>1861222.2000000002</v>
      </c>
      <c r="F176" s="6" t="s">
        <v>210</v>
      </c>
      <c r="G176" s="7">
        <f>GETPIVOTDATA("Total Profit",$A$3,"Country","Tuvalu")</f>
        <v>1861222.2000000002</v>
      </c>
    </row>
    <row r="177" spans="1:7" x14ac:dyDescent="0.3">
      <c r="A177" s="6" t="s">
        <v>427</v>
      </c>
      <c r="B177" s="7">
        <v>970244.28</v>
      </c>
      <c r="F177" s="6" t="s">
        <v>427</v>
      </c>
      <c r="G177" s="7">
        <f>GETPIVOTDATA("Total Profit",$A$3,"Country","Uganda")</f>
        <v>970244.28</v>
      </c>
    </row>
    <row r="178" spans="1:7" x14ac:dyDescent="0.3">
      <c r="A178" s="6" t="s">
        <v>133</v>
      </c>
      <c r="B178" s="7">
        <v>2437560.48</v>
      </c>
      <c r="F178" s="6" t="s">
        <v>133</v>
      </c>
      <c r="G178" s="7">
        <f>GETPIVOTDATA("Total Profit",$A$3,"Country","Ukraine")</f>
        <v>2437560.48</v>
      </c>
    </row>
    <row r="179" spans="1:7" x14ac:dyDescent="0.3">
      <c r="A179" s="6" t="s">
        <v>227</v>
      </c>
      <c r="B179" s="7">
        <v>1112204.8</v>
      </c>
      <c r="F179" s="6" t="s">
        <v>227</v>
      </c>
      <c r="G179" s="7">
        <f>GETPIVOTDATA("Total Profit",$A$3,"Country","United Arab Emirates")</f>
        <v>1112204.8</v>
      </c>
    </row>
    <row r="180" spans="1:7" x14ac:dyDescent="0.3">
      <c r="A180" s="6" t="s">
        <v>178</v>
      </c>
      <c r="B180" s="7">
        <v>1992893.4900000002</v>
      </c>
      <c r="F180" s="6" t="s">
        <v>178</v>
      </c>
      <c r="G180" s="7">
        <f>GETPIVOTDATA("Total Profit",$A$3,"Country","United Kingdom")</f>
        <v>1992893.4900000002</v>
      </c>
    </row>
    <row r="181" spans="1:7" x14ac:dyDescent="0.3">
      <c r="A181" s="6" t="s">
        <v>182</v>
      </c>
      <c r="B181" s="7">
        <v>2896828.5300000003</v>
      </c>
      <c r="F181" s="6" t="s">
        <v>182</v>
      </c>
      <c r="G181" s="7">
        <f>GETPIVOTDATA("Total Profit",$A$3,"Country","United States of America")</f>
        <v>2896828.5300000003</v>
      </c>
    </row>
    <row r="182" spans="1:7" x14ac:dyDescent="0.3">
      <c r="A182" s="6" t="s">
        <v>141</v>
      </c>
      <c r="B182" s="7">
        <v>2449016.4699999997</v>
      </c>
      <c r="F182" s="6" t="s">
        <v>141</v>
      </c>
      <c r="G182" s="7">
        <f>GETPIVOTDATA("Total Profit",$A$3,"Country","Uzbekistan")</f>
        <v>2449016.4699999997</v>
      </c>
    </row>
    <row r="183" spans="1:7" x14ac:dyDescent="0.3">
      <c r="A183" s="6" t="s">
        <v>129</v>
      </c>
      <c r="B183" s="7">
        <v>4563264.0600000005</v>
      </c>
      <c r="F183" s="6" t="s">
        <v>129</v>
      </c>
      <c r="G183" s="7">
        <f>GETPIVOTDATA("Total Profit",$A$3,"Country","Vanuatu")</f>
        <v>4563264.0600000005</v>
      </c>
    </row>
    <row r="184" spans="1:7" x14ac:dyDescent="0.3">
      <c r="A184" s="6" t="s">
        <v>462</v>
      </c>
      <c r="B184" s="7">
        <v>650282.65</v>
      </c>
      <c r="F184" s="6" t="s">
        <v>462</v>
      </c>
      <c r="G184" s="7">
        <f>GETPIVOTDATA("Total Profit",$A$3,"Country","Vatican City")</f>
        <v>650282.65</v>
      </c>
    </row>
    <row r="185" spans="1:7" x14ac:dyDescent="0.3">
      <c r="A185" s="6" t="s">
        <v>241</v>
      </c>
      <c r="B185" s="7">
        <v>3466171.6</v>
      </c>
      <c r="F185" s="6" t="s">
        <v>241</v>
      </c>
      <c r="G185" s="7">
        <f>GETPIVOTDATA("Total Profit",$A$3,"Country","Vietnam")</f>
        <v>3466171.6</v>
      </c>
    </row>
    <row r="186" spans="1:7" x14ac:dyDescent="0.3">
      <c r="A186" s="6" t="s">
        <v>450</v>
      </c>
      <c r="B186" s="7">
        <v>3677655.83</v>
      </c>
      <c r="F186" s="6" t="s">
        <v>450</v>
      </c>
      <c r="G186" s="7">
        <f>GETPIVOTDATA("Total Profit",$A$3,"Country","Yemen")</f>
        <v>3677655.83</v>
      </c>
    </row>
    <row r="187" spans="1:7" x14ac:dyDescent="0.3">
      <c r="A187" s="6" t="s">
        <v>1014</v>
      </c>
      <c r="B187" s="7">
        <v>729935.2</v>
      </c>
      <c r="F187" s="6" t="s">
        <v>1014</v>
      </c>
      <c r="G187" s="7">
        <f>GETPIVOTDATA("Total Profit",$A$3,"Country","Zambia")</f>
        <v>729935.2</v>
      </c>
    </row>
    <row r="188" spans="1:7" x14ac:dyDescent="0.3">
      <c r="A188" s="6" t="s">
        <v>276</v>
      </c>
      <c r="B188" s="7">
        <v>1543572.9100000001</v>
      </c>
      <c r="F188" s="6" t="s">
        <v>276</v>
      </c>
      <c r="G188">
        <f>GETPIVOTDATA("Total Profit",$A$3,"Country","Zimbabwe")</f>
        <v>1543572.9100000001</v>
      </c>
    </row>
    <row r="194" spans="1:3" x14ac:dyDescent="0.3">
      <c r="A194" s="5" t="s">
        <v>1238</v>
      </c>
      <c r="B194" t="s">
        <v>1243</v>
      </c>
    </row>
    <row r="195" spans="1:3" x14ac:dyDescent="0.3">
      <c r="A195" s="6" t="s">
        <v>21</v>
      </c>
      <c r="B195" s="11">
        <v>0.52</v>
      </c>
    </row>
    <row r="196" spans="1:3" x14ac:dyDescent="0.3">
      <c r="A196" s="6" t="s">
        <v>27</v>
      </c>
      <c r="B196" s="11">
        <v>0.48</v>
      </c>
      <c r="C196" s="8">
        <f>GETPIVOTDATA("Total Revenue",$A$194,"Sales Channel","Online")/GETPIVOTDATA("Total Revenue",$A$194)</f>
        <v>0.48</v>
      </c>
    </row>
    <row r="197" spans="1:3" x14ac:dyDescent="0.3">
      <c r="A197" s="6" t="s">
        <v>1241</v>
      </c>
      <c r="B197" s="11">
        <v>1</v>
      </c>
    </row>
    <row r="203" spans="1:3" x14ac:dyDescent="0.3">
      <c r="A203" s="5" t="s">
        <v>1238</v>
      </c>
      <c r="B203" t="s">
        <v>1242</v>
      </c>
    </row>
    <row r="204" spans="1:3" x14ac:dyDescent="0.3">
      <c r="A204" s="6" t="s">
        <v>28</v>
      </c>
      <c r="B204" s="10">
        <v>111459843.03999999</v>
      </c>
    </row>
    <row r="205" spans="1:3" x14ac:dyDescent="0.3">
      <c r="A205" s="6" t="s">
        <v>71</v>
      </c>
      <c r="B205" s="10">
        <v>23957742.25</v>
      </c>
    </row>
    <row r="206" spans="1:3" x14ac:dyDescent="0.3">
      <c r="A206" s="6" t="s">
        <v>33</v>
      </c>
      <c r="B206" s="10">
        <v>79759969.299999982</v>
      </c>
    </row>
    <row r="207" spans="1:3" x14ac:dyDescent="0.3">
      <c r="A207" s="6" t="s">
        <v>46</v>
      </c>
      <c r="B207" s="10">
        <v>41306310.079999983</v>
      </c>
    </row>
    <row r="208" spans="1:3" x14ac:dyDescent="0.3">
      <c r="A208" s="6" t="s">
        <v>19</v>
      </c>
      <c r="B208" s="10">
        <v>186278678.40000001</v>
      </c>
    </row>
    <row r="209" spans="1:6" x14ac:dyDescent="0.3">
      <c r="A209" s="6" t="s">
        <v>37</v>
      </c>
      <c r="B209" s="10">
        <v>3313316.2499999995</v>
      </c>
    </row>
    <row r="210" spans="1:6" x14ac:dyDescent="0.3">
      <c r="A210" s="6" t="s">
        <v>59</v>
      </c>
      <c r="B210" s="10">
        <v>247922823.84</v>
      </c>
    </row>
    <row r="211" spans="1:6" x14ac:dyDescent="0.3">
      <c r="A211" s="6" t="s">
        <v>91</v>
      </c>
      <c r="B211" s="10">
        <v>172095259.35000005</v>
      </c>
    </row>
    <row r="212" spans="1:6" x14ac:dyDescent="0.3">
      <c r="A212" s="6" t="s">
        <v>68</v>
      </c>
      <c r="B212" s="10">
        <v>289451123.22000003</v>
      </c>
    </row>
    <row r="213" spans="1:6" x14ac:dyDescent="0.3">
      <c r="A213" s="6" t="s">
        <v>82</v>
      </c>
      <c r="B213" s="10">
        <v>38880922.519999988</v>
      </c>
    </row>
    <row r="214" spans="1:6" x14ac:dyDescent="0.3">
      <c r="A214" s="6" t="s">
        <v>56</v>
      </c>
      <c r="B214" s="10">
        <v>60291071.520000018</v>
      </c>
    </row>
    <row r="215" spans="1:6" x14ac:dyDescent="0.3">
      <c r="A215" s="6" t="s">
        <v>25</v>
      </c>
      <c r="B215" s="10">
        <v>72604780.559999987</v>
      </c>
    </row>
    <row r="218" spans="1:6" x14ac:dyDescent="0.3">
      <c r="F218" s="6"/>
    </row>
    <row r="219" spans="1:6" x14ac:dyDescent="0.3">
      <c r="F219" s="6"/>
    </row>
    <row r="220" spans="1:6" x14ac:dyDescent="0.3">
      <c r="F220" s="6"/>
    </row>
    <row r="221" spans="1:6" x14ac:dyDescent="0.3">
      <c r="F221" s="6"/>
    </row>
    <row r="222" spans="1:6" x14ac:dyDescent="0.3">
      <c r="F222" s="6"/>
    </row>
    <row r="223" spans="1:6" x14ac:dyDescent="0.3">
      <c r="F223" s="6"/>
    </row>
    <row r="224" spans="1:6" x14ac:dyDescent="0.3">
      <c r="F224" s="6"/>
    </row>
    <row r="225" spans="6:6" x14ac:dyDescent="0.3">
      <c r="F225" s="6"/>
    </row>
    <row r="226" spans="6:6" x14ac:dyDescent="0.3">
      <c r="F226" s="6"/>
    </row>
    <row r="227" spans="6:6" x14ac:dyDescent="0.3">
      <c r="F227" s="6"/>
    </row>
    <row r="228" spans="6:6" x14ac:dyDescent="0.3">
      <c r="F228" s="6"/>
    </row>
    <row r="229" spans="6:6" x14ac:dyDescent="0.3">
      <c r="F229" s="6"/>
    </row>
    <row r="230" spans="6:6" x14ac:dyDescent="0.3">
      <c r="F230" s="6"/>
    </row>
    <row r="1504" spans="1:2" x14ac:dyDescent="0.3">
      <c r="A1504" s="5" t="s">
        <v>1238</v>
      </c>
      <c r="B1504" t="s">
        <v>1242</v>
      </c>
    </row>
    <row r="1505" spans="1:2" x14ac:dyDescent="0.3">
      <c r="A1505" s="6" t="s">
        <v>1244</v>
      </c>
      <c r="B1505" s="10">
        <v>175462207.87</v>
      </c>
    </row>
    <row r="1506" spans="1:2" x14ac:dyDescent="0.3">
      <c r="A1506" s="9" t="s">
        <v>1245</v>
      </c>
      <c r="B1506" s="10">
        <v>49492560.479999997</v>
      </c>
    </row>
    <row r="1507" spans="1:2" x14ac:dyDescent="0.3">
      <c r="A1507" s="9" t="s">
        <v>1246</v>
      </c>
      <c r="B1507" s="10">
        <v>47716088.18</v>
      </c>
    </row>
    <row r="1508" spans="1:2" x14ac:dyDescent="0.3">
      <c r="A1508" s="9" t="s">
        <v>1247</v>
      </c>
      <c r="B1508" s="10">
        <v>43164957.519999996</v>
      </c>
    </row>
    <row r="1509" spans="1:2" x14ac:dyDescent="0.3">
      <c r="A1509" s="9" t="s">
        <v>1248</v>
      </c>
      <c r="B1509" s="10">
        <v>35088601.689999998</v>
      </c>
    </row>
    <row r="1510" spans="1:2" x14ac:dyDescent="0.3">
      <c r="A1510" s="6" t="s">
        <v>1259</v>
      </c>
      <c r="B1510" s="10">
        <v>149927966.63</v>
      </c>
    </row>
    <row r="1511" spans="1:2" x14ac:dyDescent="0.3">
      <c r="A1511" s="9" t="s">
        <v>1245</v>
      </c>
      <c r="B1511" s="10">
        <v>37225553.920000002</v>
      </c>
    </row>
    <row r="1512" spans="1:2" x14ac:dyDescent="0.3">
      <c r="A1512" s="9" t="s">
        <v>1246</v>
      </c>
      <c r="B1512" s="10">
        <v>36087711.839999996</v>
      </c>
    </row>
    <row r="1513" spans="1:2" x14ac:dyDescent="0.3">
      <c r="A1513" s="9" t="s">
        <v>1247</v>
      </c>
      <c r="B1513" s="10">
        <v>45493837.910000011</v>
      </c>
    </row>
    <row r="1514" spans="1:2" x14ac:dyDescent="0.3">
      <c r="A1514" s="9" t="s">
        <v>1248</v>
      </c>
      <c r="B1514" s="10">
        <v>31120862.959999997</v>
      </c>
    </row>
    <row r="1515" spans="1:2" x14ac:dyDescent="0.3">
      <c r="A1515" s="6" t="s">
        <v>1249</v>
      </c>
      <c r="B1515" s="10">
        <v>176391398.06</v>
      </c>
    </row>
    <row r="1516" spans="1:2" x14ac:dyDescent="0.3">
      <c r="A1516" s="9" t="s">
        <v>1245</v>
      </c>
      <c r="B1516" s="10">
        <v>53374069.450000003</v>
      </c>
    </row>
    <row r="1517" spans="1:2" x14ac:dyDescent="0.3">
      <c r="A1517" s="9" t="s">
        <v>1246</v>
      </c>
      <c r="B1517" s="10">
        <v>40279365.259999998</v>
      </c>
    </row>
    <row r="1518" spans="1:2" x14ac:dyDescent="0.3">
      <c r="A1518" s="9" t="s">
        <v>1247</v>
      </c>
      <c r="B1518" s="10">
        <v>48707872.259999998</v>
      </c>
    </row>
    <row r="1519" spans="1:2" x14ac:dyDescent="0.3">
      <c r="A1519" s="9" t="s">
        <v>1248</v>
      </c>
      <c r="B1519" s="10">
        <v>34030091.089999996</v>
      </c>
    </row>
    <row r="1520" spans="1:2" x14ac:dyDescent="0.3">
      <c r="A1520" s="6" t="s">
        <v>1260</v>
      </c>
      <c r="B1520" s="10">
        <v>189797329.77000001</v>
      </c>
    </row>
    <row r="1521" spans="1:2" x14ac:dyDescent="0.3">
      <c r="A1521" s="9" t="s">
        <v>1245</v>
      </c>
      <c r="B1521" s="10">
        <v>62900024.380000003</v>
      </c>
    </row>
    <row r="1522" spans="1:2" x14ac:dyDescent="0.3">
      <c r="A1522" s="9" t="s">
        <v>1246</v>
      </c>
      <c r="B1522" s="10">
        <v>24965746.240000002</v>
      </c>
    </row>
    <row r="1523" spans="1:2" x14ac:dyDescent="0.3">
      <c r="A1523" s="9" t="s">
        <v>1247</v>
      </c>
      <c r="B1523" s="10">
        <v>44677339.969999999</v>
      </c>
    </row>
    <row r="1524" spans="1:2" x14ac:dyDescent="0.3">
      <c r="A1524" s="9" t="s">
        <v>1248</v>
      </c>
      <c r="B1524" s="10">
        <v>57254219.18</v>
      </c>
    </row>
    <row r="1525" spans="1:2" x14ac:dyDescent="0.3">
      <c r="A1525" s="6" t="s">
        <v>1250</v>
      </c>
      <c r="B1525" s="10">
        <v>195075782.43000001</v>
      </c>
    </row>
    <row r="1526" spans="1:2" x14ac:dyDescent="0.3">
      <c r="A1526" s="9" t="s">
        <v>1245</v>
      </c>
      <c r="B1526" s="10">
        <v>54211070.18</v>
      </c>
    </row>
    <row r="1527" spans="1:2" x14ac:dyDescent="0.3">
      <c r="A1527" s="9" t="s">
        <v>1246</v>
      </c>
      <c r="B1527" s="10">
        <v>48243927.419999994</v>
      </c>
    </row>
    <row r="1528" spans="1:2" x14ac:dyDescent="0.3">
      <c r="A1528" s="9" t="s">
        <v>1247</v>
      </c>
      <c r="B1528" s="10">
        <v>50523189.769999996</v>
      </c>
    </row>
    <row r="1529" spans="1:2" x14ac:dyDescent="0.3">
      <c r="A1529" s="9" t="s">
        <v>1248</v>
      </c>
      <c r="B1529" s="10">
        <v>42097595.06000001</v>
      </c>
    </row>
    <row r="1530" spans="1:2" x14ac:dyDescent="0.3">
      <c r="A1530" s="6" t="s">
        <v>1261</v>
      </c>
      <c r="B1530" s="10">
        <v>180487661.51000002</v>
      </c>
    </row>
    <row r="1531" spans="1:2" x14ac:dyDescent="0.3">
      <c r="A1531" s="9" t="s">
        <v>1245</v>
      </c>
      <c r="B1531" s="10">
        <v>51664343.290000007</v>
      </c>
    </row>
    <row r="1532" spans="1:2" x14ac:dyDescent="0.3">
      <c r="A1532" s="9" t="s">
        <v>1246</v>
      </c>
      <c r="B1532" s="10">
        <v>43341348.480000004</v>
      </c>
    </row>
    <row r="1533" spans="1:2" x14ac:dyDescent="0.3">
      <c r="A1533" s="9" t="s">
        <v>1247</v>
      </c>
      <c r="B1533" s="10">
        <v>45675841.170000009</v>
      </c>
    </row>
    <row r="1534" spans="1:2" x14ac:dyDescent="0.3">
      <c r="A1534" s="9" t="s">
        <v>1248</v>
      </c>
      <c r="B1534" s="10">
        <v>39806128.57</v>
      </c>
    </row>
    <row r="1535" spans="1:2" x14ac:dyDescent="0.3">
      <c r="A1535" s="6" t="s">
        <v>1262</v>
      </c>
      <c r="B1535" s="10">
        <v>164122431.74000001</v>
      </c>
    </row>
    <row r="1536" spans="1:2" x14ac:dyDescent="0.3">
      <c r="A1536" s="9" t="s">
        <v>1245</v>
      </c>
      <c r="B1536" s="10">
        <v>56889311.379999995</v>
      </c>
    </row>
    <row r="1537" spans="1:2" x14ac:dyDescent="0.3">
      <c r="A1537" s="9" t="s">
        <v>1246</v>
      </c>
      <c r="B1537" s="10">
        <v>22444246.189999998</v>
      </c>
    </row>
    <row r="1538" spans="1:2" x14ac:dyDescent="0.3">
      <c r="A1538" s="9" t="s">
        <v>1247</v>
      </c>
      <c r="B1538" s="10">
        <v>37552863.680000007</v>
      </c>
    </row>
    <row r="1539" spans="1:2" x14ac:dyDescent="0.3">
      <c r="A1539" s="9" t="s">
        <v>1248</v>
      </c>
      <c r="B1539" s="10">
        <v>47236010.489999995</v>
      </c>
    </row>
    <row r="1540" spans="1:2" x14ac:dyDescent="0.3">
      <c r="A1540" s="6" t="s">
        <v>1263</v>
      </c>
      <c r="B1540" s="10">
        <v>96057062.319999993</v>
      </c>
    </row>
    <row r="1541" spans="1:2" x14ac:dyDescent="0.3">
      <c r="A1541" s="9" t="s">
        <v>1245</v>
      </c>
      <c r="B1541" s="10">
        <v>49565013.759999998</v>
      </c>
    </row>
    <row r="1542" spans="1:2" x14ac:dyDescent="0.3">
      <c r="A1542" s="9" t="s">
        <v>1246</v>
      </c>
      <c r="B1542" s="10">
        <v>29294396.09</v>
      </c>
    </row>
    <row r="1543" spans="1:2" x14ac:dyDescent="0.3">
      <c r="A1543" s="9" t="s">
        <v>1247</v>
      </c>
      <c r="B1543" s="10">
        <v>17197652.469999999</v>
      </c>
    </row>
    <row r="1544" spans="1:2" x14ac:dyDescent="0.3">
      <c r="A1544" s="6" t="s">
        <v>1241</v>
      </c>
      <c r="B1544" s="10">
        <v>1327321840.3299999</v>
      </c>
    </row>
    <row r="1562" spans="1:2" x14ac:dyDescent="0.3">
      <c r="A1562" s="5" t="s">
        <v>1238</v>
      </c>
      <c r="B1562" t="s">
        <v>1242</v>
      </c>
    </row>
    <row r="1563" spans="1:2" x14ac:dyDescent="0.3">
      <c r="A1563" s="6" t="s">
        <v>938</v>
      </c>
      <c r="B1563" s="10">
        <v>3547177.16</v>
      </c>
    </row>
    <row r="1564" spans="1:2" x14ac:dyDescent="0.3">
      <c r="A1564" s="6" t="s">
        <v>860</v>
      </c>
      <c r="B1564" s="10">
        <v>2556132.75</v>
      </c>
    </row>
    <row r="1565" spans="1:2" x14ac:dyDescent="0.3">
      <c r="A1565" s="6" t="s">
        <v>1024</v>
      </c>
      <c r="B1565" s="10">
        <v>867049.68</v>
      </c>
    </row>
    <row r="1566" spans="1:2" x14ac:dyDescent="0.3">
      <c r="A1566" s="6" t="s">
        <v>814</v>
      </c>
      <c r="B1566" s="10">
        <v>1254970.5</v>
      </c>
    </row>
    <row r="1567" spans="1:2" x14ac:dyDescent="0.3">
      <c r="A1567" s="6" t="s">
        <v>546</v>
      </c>
      <c r="B1567" s="10">
        <v>3632694.8</v>
      </c>
    </row>
    <row r="1568" spans="1:2" x14ac:dyDescent="0.3">
      <c r="A1568" s="6" t="s">
        <v>605</v>
      </c>
      <c r="B1568" s="10">
        <v>3438403.5</v>
      </c>
    </row>
    <row r="1569" spans="1:2" x14ac:dyDescent="0.3">
      <c r="A1569" s="6" t="s">
        <v>1078</v>
      </c>
      <c r="B1569" s="10">
        <v>5399833.3200000003</v>
      </c>
    </row>
    <row r="1570" spans="1:2" x14ac:dyDescent="0.3">
      <c r="A1570" s="6" t="s">
        <v>269</v>
      </c>
      <c r="B1570" s="10">
        <v>2368743.12</v>
      </c>
    </row>
    <row r="1571" spans="1:2" x14ac:dyDescent="0.3">
      <c r="A1571" s="6" t="s">
        <v>829</v>
      </c>
      <c r="B1571" s="10">
        <v>3227847.6</v>
      </c>
    </row>
    <row r="1572" spans="1:2" x14ac:dyDescent="0.3">
      <c r="A1572" s="6" t="s">
        <v>726</v>
      </c>
      <c r="B1572" s="10">
        <v>1168804.23</v>
      </c>
    </row>
    <row r="1573" spans="1:2" x14ac:dyDescent="0.3">
      <c r="A1573" s="6" t="s">
        <v>505</v>
      </c>
      <c r="B1573" s="10">
        <v>1080560.6399999999</v>
      </c>
    </row>
    <row r="1574" spans="1:2" x14ac:dyDescent="0.3">
      <c r="A1574" s="6" t="s">
        <v>612</v>
      </c>
      <c r="B1574" s="10">
        <v>1687400.8</v>
      </c>
    </row>
    <row r="1575" spans="1:2" x14ac:dyDescent="0.3">
      <c r="A1575" s="6" t="s">
        <v>868</v>
      </c>
      <c r="B1575" s="10">
        <v>1034358.84</v>
      </c>
    </row>
    <row r="1576" spans="1:2" x14ac:dyDescent="0.3">
      <c r="A1576" s="6" t="s">
        <v>918</v>
      </c>
      <c r="B1576" s="10">
        <v>67717.14</v>
      </c>
    </row>
    <row r="1577" spans="1:2" x14ac:dyDescent="0.3">
      <c r="A1577" s="6" t="s">
        <v>1059</v>
      </c>
      <c r="B1577" s="10">
        <v>1111851.02</v>
      </c>
    </row>
    <row r="1578" spans="1:2" x14ac:dyDescent="0.3">
      <c r="A1578" s="6" t="s">
        <v>434</v>
      </c>
      <c r="B1578" s="10">
        <v>456184.3</v>
      </c>
    </row>
    <row r="1579" spans="1:2" x14ac:dyDescent="0.3">
      <c r="A1579" s="6" t="s">
        <v>1029</v>
      </c>
      <c r="B1579" s="10">
        <v>651636.64</v>
      </c>
    </row>
    <row r="1580" spans="1:2" x14ac:dyDescent="0.3">
      <c r="A1580" s="6" t="s">
        <v>212</v>
      </c>
      <c r="B1580" s="10">
        <v>12418.23</v>
      </c>
    </row>
    <row r="1581" spans="1:2" x14ac:dyDescent="0.3">
      <c r="A1581" s="6" t="s">
        <v>577</v>
      </c>
      <c r="B1581" s="10">
        <v>1828471.26</v>
      </c>
    </row>
    <row r="1582" spans="1:2" x14ac:dyDescent="0.3">
      <c r="A1582" s="6" t="s">
        <v>384</v>
      </c>
      <c r="B1582" s="10">
        <v>324780.15999999997</v>
      </c>
    </row>
    <row r="1583" spans="1:2" x14ac:dyDescent="0.3">
      <c r="A1583" s="6" t="s">
        <v>979</v>
      </c>
      <c r="B1583" s="10">
        <v>947777.12</v>
      </c>
    </row>
    <row r="1584" spans="1:2" x14ac:dyDescent="0.3">
      <c r="A1584" s="6" t="s">
        <v>1161</v>
      </c>
      <c r="B1584" s="10">
        <v>79025.100000000006</v>
      </c>
    </row>
    <row r="1585" spans="1:2" x14ac:dyDescent="0.3">
      <c r="A1585" s="6" t="s">
        <v>115</v>
      </c>
      <c r="B1585" s="10">
        <v>470371.85</v>
      </c>
    </row>
    <row r="1586" spans="1:2" x14ac:dyDescent="0.3">
      <c r="A1586" s="6" t="s">
        <v>1129</v>
      </c>
      <c r="B1586" s="10">
        <v>376793.28</v>
      </c>
    </row>
    <row r="1587" spans="1:2" x14ac:dyDescent="0.3">
      <c r="A1587" s="6" t="s">
        <v>598</v>
      </c>
      <c r="B1587" s="10">
        <v>90211.77</v>
      </c>
    </row>
    <row r="1588" spans="1:2" x14ac:dyDescent="0.3">
      <c r="A1588" s="6" t="s">
        <v>1142</v>
      </c>
      <c r="B1588" s="10">
        <v>1243418.26</v>
      </c>
    </row>
    <row r="1589" spans="1:2" x14ac:dyDescent="0.3">
      <c r="A1589" s="6" t="s">
        <v>185</v>
      </c>
      <c r="B1589" s="10">
        <v>1574222.1</v>
      </c>
    </row>
    <row r="1590" spans="1:2" x14ac:dyDescent="0.3">
      <c r="A1590" s="6" t="s">
        <v>1054</v>
      </c>
      <c r="B1590" s="10">
        <v>1032664.18</v>
      </c>
    </row>
    <row r="1591" spans="1:2" x14ac:dyDescent="0.3">
      <c r="A1591" s="6" t="s">
        <v>175</v>
      </c>
      <c r="B1591" s="10">
        <v>565980.25</v>
      </c>
    </row>
    <row r="1592" spans="1:2" x14ac:dyDescent="0.3">
      <c r="A1592" s="6" t="s">
        <v>813</v>
      </c>
      <c r="B1592" s="10">
        <v>3411402.54</v>
      </c>
    </row>
    <row r="1593" spans="1:2" x14ac:dyDescent="0.3">
      <c r="A1593" s="6" t="s">
        <v>296</v>
      </c>
      <c r="B1593" s="10">
        <v>69180.88</v>
      </c>
    </row>
    <row r="1594" spans="1:2" x14ac:dyDescent="0.3">
      <c r="A1594" s="6" t="s">
        <v>798</v>
      </c>
      <c r="B1594" s="10">
        <v>460221.63</v>
      </c>
    </row>
    <row r="1595" spans="1:2" x14ac:dyDescent="0.3">
      <c r="A1595" s="6" t="s">
        <v>1006</v>
      </c>
      <c r="B1595" s="10">
        <v>74764.2</v>
      </c>
    </row>
    <row r="1596" spans="1:2" x14ac:dyDescent="0.3">
      <c r="A1596" s="6" t="s">
        <v>476</v>
      </c>
      <c r="B1596" s="10">
        <v>2285095.89</v>
      </c>
    </row>
    <row r="1597" spans="1:2" x14ac:dyDescent="0.3">
      <c r="A1597" s="6" t="s">
        <v>804</v>
      </c>
      <c r="B1597" s="10">
        <v>2187499.65</v>
      </c>
    </row>
    <row r="1598" spans="1:2" x14ac:dyDescent="0.3">
      <c r="A1598" s="6" t="s">
        <v>132</v>
      </c>
      <c r="B1598" s="10">
        <v>525344.6</v>
      </c>
    </row>
    <row r="1599" spans="1:2" x14ac:dyDescent="0.3">
      <c r="A1599" s="6" t="s">
        <v>1163</v>
      </c>
      <c r="B1599" s="10">
        <v>212089.35</v>
      </c>
    </row>
    <row r="1600" spans="1:2" x14ac:dyDescent="0.3">
      <c r="A1600" s="6" t="s">
        <v>656</v>
      </c>
      <c r="B1600" s="10">
        <v>312885.3</v>
      </c>
    </row>
    <row r="1601" spans="1:2" x14ac:dyDescent="0.3">
      <c r="A1601" s="6" t="s">
        <v>1082</v>
      </c>
      <c r="B1601" s="10">
        <v>841631.28</v>
      </c>
    </row>
    <row r="1602" spans="1:2" x14ac:dyDescent="0.3">
      <c r="A1602" s="6" t="s">
        <v>552</v>
      </c>
      <c r="B1602" s="10">
        <v>1384978.1</v>
      </c>
    </row>
    <row r="1603" spans="1:2" x14ac:dyDescent="0.3">
      <c r="A1603" s="6" t="s">
        <v>455</v>
      </c>
      <c r="B1603" s="10">
        <v>5068159.68</v>
      </c>
    </row>
    <row r="1604" spans="1:2" x14ac:dyDescent="0.3">
      <c r="A1604" s="6" t="s">
        <v>321</v>
      </c>
      <c r="B1604" s="10">
        <v>199432.35</v>
      </c>
    </row>
    <row r="1605" spans="1:2" x14ac:dyDescent="0.3">
      <c r="A1605" s="6" t="s">
        <v>551</v>
      </c>
      <c r="B1605" s="10">
        <v>341059.29</v>
      </c>
    </row>
    <row r="1606" spans="1:2" x14ac:dyDescent="0.3">
      <c r="A1606" s="6" t="s">
        <v>986</v>
      </c>
      <c r="B1606" s="10">
        <v>2634130</v>
      </c>
    </row>
    <row r="1607" spans="1:2" x14ac:dyDescent="0.3">
      <c r="A1607" s="6" t="s">
        <v>1058</v>
      </c>
      <c r="B1607" s="10">
        <v>1225854.56</v>
      </c>
    </row>
    <row r="1608" spans="1:2" x14ac:dyDescent="0.3">
      <c r="A1608" s="6" t="s">
        <v>424</v>
      </c>
      <c r="B1608" s="10">
        <v>581783.12</v>
      </c>
    </row>
    <row r="1609" spans="1:2" x14ac:dyDescent="0.3">
      <c r="A1609" s="6" t="s">
        <v>767</v>
      </c>
      <c r="B1609" s="10">
        <v>4083129.7</v>
      </c>
    </row>
    <row r="1610" spans="1:2" x14ac:dyDescent="0.3">
      <c r="A1610" s="6" t="s">
        <v>670</v>
      </c>
      <c r="B1610" s="10">
        <v>1211180.04</v>
      </c>
    </row>
    <row r="1611" spans="1:2" x14ac:dyDescent="0.3">
      <c r="A1611" s="6" t="s">
        <v>421</v>
      </c>
      <c r="B1611" s="10">
        <v>404611.9</v>
      </c>
    </row>
    <row r="1612" spans="1:2" x14ac:dyDescent="0.3">
      <c r="A1612" s="6" t="s">
        <v>706</v>
      </c>
      <c r="B1612" s="10">
        <v>91090.26</v>
      </c>
    </row>
    <row r="1613" spans="1:2" x14ac:dyDescent="0.3">
      <c r="A1613" s="6" t="s">
        <v>451</v>
      </c>
      <c r="B1613" s="10">
        <v>1446927.04</v>
      </c>
    </row>
    <row r="1614" spans="1:2" x14ac:dyDescent="0.3">
      <c r="A1614" s="6" t="s">
        <v>92</v>
      </c>
      <c r="B1614" s="10">
        <v>3815151.27</v>
      </c>
    </row>
    <row r="1615" spans="1:2" x14ac:dyDescent="0.3">
      <c r="A1615" s="6" t="s">
        <v>690</v>
      </c>
      <c r="B1615" s="10">
        <v>732545.99</v>
      </c>
    </row>
    <row r="1616" spans="1:2" x14ac:dyDescent="0.3">
      <c r="A1616" s="6" t="s">
        <v>1169</v>
      </c>
      <c r="B1616" s="10">
        <v>1506269.76</v>
      </c>
    </row>
    <row r="1617" spans="1:2" x14ac:dyDescent="0.3">
      <c r="A1617" s="6" t="s">
        <v>1147</v>
      </c>
      <c r="B1617" s="10">
        <v>1910747.3</v>
      </c>
    </row>
    <row r="1618" spans="1:2" x14ac:dyDescent="0.3">
      <c r="A1618" s="6" t="s">
        <v>536</v>
      </c>
      <c r="B1618" s="10">
        <v>92027.98</v>
      </c>
    </row>
    <row r="1619" spans="1:2" x14ac:dyDescent="0.3">
      <c r="A1619" s="6" t="s">
        <v>1004</v>
      </c>
      <c r="B1619" s="10">
        <v>285564.62</v>
      </c>
    </row>
    <row r="1620" spans="1:2" x14ac:dyDescent="0.3">
      <c r="A1620" s="6" t="s">
        <v>575</v>
      </c>
      <c r="B1620" s="10">
        <v>470029.23</v>
      </c>
    </row>
    <row r="1621" spans="1:2" x14ac:dyDescent="0.3">
      <c r="A1621" s="6" t="s">
        <v>96</v>
      </c>
      <c r="B1621" s="10">
        <v>113452.95</v>
      </c>
    </row>
    <row r="1622" spans="1:2" x14ac:dyDescent="0.3">
      <c r="A1622" s="6" t="s">
        <v>1130</v>
      </c>
      <c r="B1622" s="10">
        <v>668306.21</v>
      </c>
    </row>
    <row r="1623" spans="1:2" x14ac:dyDescent="0.3">
      <c r="A1623" s="6" t="s">
        <v>396</v>
      </c>
      <c r="B1623" s="10">
        <v>1490069.36</v>
      </c>
    </row>
    <row r="1624" spans="1:2" x14ac:dyDescent="0.3">
      <c r="A1624" s="6" t="s">
        <v>34</v>
      </c>
      <c r="B1624" s="10">
        <v>683335.4</v>
      </c>
    </row>
    <row r="1625" spans="1:2" x14ac:dyDescent="0.3">
      <c r="A1625" s="6" t="s">
        <v>491</v>
      </c>
      <c r="B1625" s="10">
        <v>5979679.96</v>
      </c>
    </row>
    <row r="1626" spans="1:2" x14ac:dyDescent="0.3">
      <c r="A1626" s="6" t="s">
        <v>571</v>
      </c>
      <c r="B1626" s="10">
        <v>460331.28</v>
      </c>
    </row>
    <row r="1627" spans="1:2" x14ac:dyDescent="0.3">
      <c r="A1627" s="6" t="s">
        <v>376</v>
      </c>
      <c r="B1627" s="10">
        <v>1551389.4</v>
      </c>
    </row>
    <row r="1628" spans="1:2" x14ac:dyDescent="0.3">
      <c r="A1628" s="6" t="s">
        <v>635</v>
      </c>
      <c r="B1628" s="10">
        <v>241228.98</v>
      </c>
    </row>
    <row r="1629" spans="1:2" x14ac:dyDescent="0.3">
      <c r="A1629" s="6" t="s">
        <v>1066</v>
      </c>
      <c r="B1629" s="10">
        <v>1109996.47</v>
      </c>
    </row>
    <row r="1630" spans="1:2" x14ac:dyDescent="0.3">
      <c r="A1630" s="6" t="s">
        <v>748</v>
      </c>
      <c r="B1630" s="10">
        <v>61288.77</v>
      </c>
    </row>
    <row r="1631" spans="1:2" x14ac:dyDescent="0.3">
      <c r="A1631" s="6" t="s">
        <v>910</v>
      </c>
      <c r="B1631" s="10">
        <v>1135230.1599999999</v>
      </c>
    </row>
    <row r="1632" spans="1:2" x14ac:dyDescent="0.3">
      <c r="A1632" s="6" t="s">
        <v>209</v>
      </c>
      <c r="B1632" s="10">
        <v>1456561.7</v>
      </c>
    </row>
    <row r="1633" spans="1:2" x14ac:dyDescent="0.3">
      <c r="A1633" s="6" t="s">
        <v>1210</v>
      </c>
      <c r="B1633" s="10">
        <v>3840836.58</v>
      </c>
    </row>
    <row r="1634" spans="1:2" x14ac:dyDescent="0.3">
      <c r="A1634" s="6" t="s">
        <v>870</v>
      </c>
      <c r="B1634" s="10">
        <v>835531.44</v>
      </c>
    </row>
    <row r="1635" spans="1:2" x14ac:dyDescent="0.3">
      <c r="A1635" s="6" t="s">
        <v>467</v>
      </c>
      <c r="B1635" s="10">
        <v>58097.91</v>
      </c>
    </row>
    <row r="1636" spans="1:2" x14ac:dyDescent="0.3">
      <c r="A1636" s="6" t="s">
        <v>1224</v>
      </c>
      <c r="B1636" s="10">
        <v>1472197.36</v>
      </c>
    </row>
    <row r="1637" spans="1:2" x14ac:dyDescent="0.3">
      <c r="A1637" s="6" t="s">
        <v>542</v>
      </c>
      <c r="B1637" s="10">
        <v>2534675.12</v>
      </c>
    </row>
    <row r="1638" spans="1:2" x14ac:dyDescent="0.3">
      <c r="A1638" s="6" t="s">
        <v>689</v>
      </c>
      <c r="B1638" s="10">
        <v>40237.599999999999</v>
      </c>
    </row>
    <row r="1639" spans="1:2" x14ac:dyDescent="0.3">
      <c r="A1639" s="6" t="s">
        <v>925</v>
      </c>
      <c r="B1639" s="10">
        <v>811404</v>
      </c>
    </row>
    <row r="1640" spans="1:2" x14ac:dyDescent="0.3">
      <c r="A1640" s="6" t="s">
        <v>240</v>
      </c>
      <c r="B1640" s="10">
        <v>2651075.91</v>
      </c>
    </row>
    <row r="1641" spans="1:2" x14ac:dyDescent="0.3">
      <c r="A1641" s="6" t="s">
        <v>293</v>
      </c>
      <c r="B1641" s="10">
        <v>977274.9</v>
      </c>
    </row>
    <row r="1642" spans="1:2" x14ac:dyDescent="0.3">
      <c r="A1642" s="6" t="s">
        <v>1043</v>
      </c>
      <c r="B1642" s="10">
        <v>2273523.6800000002</v>
      </c>
    </row>
    <row r="1643" spans="1:2" x14ac:dyDescent="0.3">
      <c r="A1643" s="6" t="s">
        <v>845</v>
      </c>
      <c r="B1643" s="10">
        <v>3210796.8</v>
      </c>
    </row>
    <row r="1644" spans="1:2" x14ac:dyDescent="0.3">
      <c r="A1644" s="6" t="s">
        <v>1188</v>
      </c>
      <c r="B1644" s="10">
        <v>268949.73</v>
      </c>
    </row>
    <row r="1645" spans="1:2" x14ac:dyDescent="0.3">
      <c r="A1645" s="6" t="s">
        <v>875</v>
      </c>
      <c r="B1645" s="10">
        <v>460786.95</v>
      </c>
    </row>
    <row r="1646" spans="1:2" x14ac:dyDescent="0.3">
      <c r="A1646" s="6" t="s">
        <v>100</v>
      </c>
      <c r="B1646" s="10">
        <v>2733.69</v>
      </c>
    </row>
    <row r="1647" spans="1:2" x14ac:dyDescent="0.3">
      <c r="A1647" s="6" t="s">
        <v>797</v>
      </c>
      <c r="B1647" s="10">
        <v>588800.64</v>
      </c>
    </row>
    <row r="1648" spans="1:2" x14ac:dyDescent="0.3">
      <c r="A1648" s="6" t="s">
        <v>991</v>
      </c>
      <c r="B1648" s="10">
        <v>3639398.42</v>
      </c>
    </row>
    <row r="1649" spans="1:2" x14ac:dyDescent="0.3">
      <c r="A1649" s="6" t="s">
        <v>347</v>
      </c>
      <c r="B1649" s="10">
        <v>924024.48</v>
      </c>
    </row>
    <row r="1650" spans="1:2" x14ac:dyDescent="0.3">
      <c r="A1650" s="6" t="s">
        <v>1136</v>
      </c>
      <c r="B1650" s="10">
        <v>57370.080000000002</v>
      </c>
    </row>
    <row r="1651" spans="1:2" x14ac:dyDescent="0.3">
      <c r="A1651" s="6" t="s">
        <v>990</v>
      </c>
      <c r="B1651" s="10">
        <v>4884726.21</v>
      </c>
    </row>
    <row r="1652" spans="1:2" x14ac:dyDescent="0.3">
      <c r="A1652" s="6" t="s">
        <v>694</v>
      </c>
      <c r="B1652" s="10">
        <v>87314.72</v>
      </c>
    </row>
    <row r="1653" spans="1:2" x14ac:dyDescent="0.3">
      <c r="A1653" s="6" t="s">
        <v>608</v>
      </c>
      <c r="B1653" s="10">
        <v>818944.32</v>
      </c>
    </row>
    <row r="1654" spans="1:2" x14ac:dyDescent="0.3">
      <c r="A1654" s="6" t="s">
        <v>425</v>
      </c>
      <c r="B1654" s="10">
        <v>1617964.64</v>
      </c>
    </row>
    <row r="1655" spans="1:2" x14ac:dyDescent="0.3">
      <c r="A1655" s="6" t="s">
        <v>819</v>
      </c>
      <c r="B1655" s="10">
        <v>1289020.02</v>
      </c>
    </row>
    <row r="1656" spans="1:2" x14ac:dyDescent="0.3">
      <c r="A1656" s="6" t="s">
        <v>1191</v>
      </c>
      <c r="B1656" s="10">
        <v>321758.45</v>
      </c>
    </row>
    <row r="1657" spans="1:2" x14ac:dyDescent="0.3">
      <c r="A1657" s="6" t="s">
        <v>445</v>
      </c>
      <c r="B1657" s="10">
        <v>5719722.9299999997</v>
      </c>
    </row>
    <row r="1658" spans="1:2" x14ac:dyDescent="0.3">
      <c r="A1658" s="6" t="s">
        <v>588</v>
      </c>
      <c r="B1658" s="10">
        <v>1415079.33</v>
      </c>
    </row>
    <row r="1659" spans="1:2" x14ac:dyDescent="0.3">
      <c r="A1659" s="6" t="s">
        <v>1108</v>
      </c>
      <c r="B1659" s="10">
        <v>4114.53</v>
      </c>
    </row>
    <row r="1660" spans="1:2" x14ac:dyDescent="0.3">
      <c r="A1660" s="6" t="s">
        <v>1011</v>
      </c>
      <c r="B1660" s="10">
        <v>457149.42</v>
      </c>
    </row>
    <row r="1661" spans="1:2" x14ac:dyDescent="0.3">
      <c r="A1661" s="6" t="s">
        <v>692</v>
      </c>
      <c r="B1661" s="10">
        <v>3858290</v>
      </c>
    </row>
    <row r="1662" spans="1:2" x14ac:dyDescent="0.3">
      <c r="A1662" s="6" t="s">
        <v>251</v>
      </c>
      <c r="B1662" s="10">
        <v>1314476.7</v>
      </c>
    </row>
    <row r="1663" spans="1:2" x14ac:dyDescent="0.3">
      <c r="A1663" s="6" t="s">
        <v>892</v>
      </c>
      <c r="B1663" s="10">
        <v>866746.19</v>
      </c>
    </row>
    <row r="1664" spans="1:2" x14ac:dyDescent="0.3">
      <c r="A1664" s="6" t="s">
        <v>824</v>
      </c>
      <c r="B1664" s="10">
        <v>975901.68</v>
      </c>
    </row>
    <row r="1665" spans="1:2" x14ac:dyDescent="0.3">
      <c r="A1665" s="6" t="s">
        <v>800</v>
      </c>
      <c r="B1665" s="10">
        <v>6354579.4299999997</v>
      </c>
    </row>
    <row r="1666" spans="1:2" x14ac:dyDescent="0.3">
      <c r="A1666" s="6" t="s">
        <v>183</v>
      </c>
      <c r="B1666" s="10">
        <v>6021738.8700000001</v>
      </c>
    </row>
    <row r="1667" spans="1:2" x14ac:dyDescent="0.3">
      <c r="A1667" s="6" t="s">
        <v>160</v>
      </c>
      <c r="B1667" s="10">
        <v>1766963</v>
      </c>
    </row>
    <row r="1668" spans="1:2" x14ac:dyDescent="0.3">
      <c r="A1668" s="6" t="s">
        <v>790</v>
      </c>
      <c r="B1668" s="10">
        <v>1173187.6200000001</v>
      </c>
    </row>
    <row r="1669" spans="1:2" x14ac:dyDescent="0.3">
      <c r="A1669" s="6" t="s">
        <v>903</v>
      </c>
      <c r="B1669" s="10">
        <v>1941908.22</v>
      </c>
    </row>
    <row r="1670" spans="1:2" x14ac:dyDescent="0.3">
      <c r="A1670" s="6" t="s">
        <v>752</v>
      </c>
      <c r="B1670" s="10">
        <v>402831.84</v>
      </c>
    </row>
    <row r="1671" spans="1:2" x14ac:dyDescent="0.3">
      <c r="A1671" s="6" t="s">
        <v>381</v>
      </c>
      <c r="B1671" s="10">
        <v>590907.9</v>
      </c>
    </row>
    <row r="1672" spans="1:2" x14ac:dyDescent="0.3">
      <c r="A1672" s="6" t="s">
        <v>220</v>
      </c>
      <c r="B1672" s="10">
        <v>488370.2</v>
      </c>
    </row>
    <row r="1673" spans="1:2" x14ac:dyDescent="0.3">
      <c r="A1673" s="6" t="s">
        <v>142</v>
      </c>
      <c r="B1673" s="10">
        <v>6209287.3499999996</v>
      </c>
    </row>
    <row r="1674" spans="1:2" x14ac:dyDescent="0.3">
      <c r="A1674" s="6" t="s">
        <v>535</v>
      </c>
      <c r="B1674" s="10">
        <v>1085150.3999999999</v>
      </c>
    </row>
    <row r="1675" spans="1:2" x14ac:dyDescent="0.3">
      <c r="A1675" s="6" t="s">
        <v>1150</v>
      </c>
      <c r="B1675" s="10">
        <v>756738.07</v>
      </c>
    </row>
    <row r="1676" spans="1:2" x14ac:dyDescent="0.3">
      <c r="A1676" s="6" t="s">
        <v>140</v>
      </c>
      <c r="B1676" s="10">
        <v>767935.14</v>
      </c>
    </row>
    <row r="1677" spans="1:2" x14ac:dyDescent="0.3">
      <c r="A1677" s="6" t="s">
        <v>684</v>
      </c>
      <c r="B1677" s="10">
        <v>1207365.54</v>
      </c>
    </row>
    <row r="1678" spans="1:2" x14ac:dyDescent="0.3">
      <c r="A1678" s="6" t="s">
        <v>406</v>
      </c>
      <c r="B1678" s="10">
        <v>250906.88</v>
      </c>
    </row>
    <row r="1679" spans="1:2" x14ac:dyDescent="0.3">
      <c r="A1679" s="6" t="s">
        <v>905</v>
      </c>
      <c r="B1679" s="10">
        <v>976054.26</v>
      </c>
    </row>
    <row r="1680" spans="1:2" x14ac:dyDescent="0.3">
      <c r="A1680" s="6" t="s">
        <v>665</v>
      </c>
      <c r="B1680" s="10">
        <v>504764.48</v>
      </c>
    </row>
    <row r="1681" spans="1:2" x14ac:dyDescent="0.3">
      <c r="A1681" s="6" t="s">
        <v>1002</v>
      </c>
      <c r="B1681" s="10">
        <v>5747579.46</v>
      </c>
    </row>
    <row r="1682" spans="1:2" x14ac:dyDescent="0.3">
      <c r="A1682" s="6" t="s">
        <v>807</v>
      </c>
      <c r="B1682" s="10">
        <v>46472.73</v>
      </c>
    </row>
    <row r="1683" spans="1:2" x14ac:dyDescent="0.3">
      <c r="A1683" s="6" t="s">
        <v>119</v>
      </c>
      <c r="B1683" s="10">
        <v>674251.02</v>
      </c>
    </row>
    <row r="1684" spans="1:2" x14ac:dyDescent="0.3">
      <c r="A1684" s="6" t="s">
        <v>1135</v>
      </c>
      <c r="B1684" s="10">
        <v>2359297.7599999998</v>
      </c>
    </row>
    <row r="1685" spans="1:2" x14ac:dyDescent="0.3">
      <c r="A1685" s="6" t="s">
        <v>687</v>
      </c>
      <c r="B1685" s="10">
        <v>1213578.32</v>
      </c>
    </row>
    <row r="1686" spans="1:2" x14ac:dyDescent="0.3">
      <c r="A1686" s="6" t="s">
        <v>345</v>
      </c>
      <c r="B1686" s="10">
        <v>2148685.77</v>
      </c>
    </row>
    <row r="1687" spans="1:2" x14ac:dyDescent="0.3">
      <c r="A1687" s="6" t="s">
        <v>854</v>
      </c>
      <c r="B1687" s="10">
        <v>1354123.1</v>
      </c>
    </row>
    <row r="1688" spans="1:2" x14ac:dyDescent="0.3">
      <c r="A1688" s="6" t="s">
        <v>1109</v>
      </c>
      <c r="B1688" s="10">
        <v>7669.26</v>
      </c>
    </row>
    <row r="1689" spans="1:2" x14ac:dyDescent="0.3">
      <c r="A1689" s="6" t="s">
        <v>729</v>
      </c>
      <c r="B1689" s="10">
        <v>73405.149999999994</v>
      </c>
    </row>
    <row r="1690" spans="1:2" x14ac:dyDescent="0.3">
      <c r="A1690" s="6" t="s">
        <v>565</v>
      </c>
      <c r="B1690" s="10">
        <v>2433839.34</v>
      </c>
    </row>
    <row r="1691" spans="1:2" x14ac:dyDescent="0.3">
      <c r="A1691" s="6" t="s">
        <v>1225</v>
      </c>
      <c r="B1691" s="10">
        <v>6549714.2699999996</v>
      </c>
    </row>
    <row r="1692" spans="1:2" x14ac:dyDescent="0.3">
      <c r="A1692" s="6" t="s">
        <v>699</v>
      </c>
      <c r="B1692" s="10">
        <v>4063550.4</v>
      </c>
    </row>
    <row r="1693" spans="1:2" x14ac:dyDescent="0.3">
      <c r="A1693" s="6" t="s">
        <v>144</v>
      </c>
      <c r="B1693" s="10">
        <v>3427318.23</v>
      </c>
    </row>
    <row r="1694" spans="1:2" x14ac:dyDescent="0.3">
      <c r="A1694" s="6" t="s">
        <v>305</v>
      </c>
      <c r="B1694" s="10">
        <v>3188975.37</v>
      </c>
    </row>
    <row r="1695" spans="1:2" x14ac:dyDescent="0.3">
      <c r="A1695" s="6" t="s">
        <v>1183</v>
      </c>
      <c r="B1695" s="10">
        <v>13948.35</v>
      </c>
    </row>
    <row r="1696" spans="1:2" x14ac:dyDescent="0.3">
      <c r="A1696" s="6" t="s">
        <v>1113</v>
      </c>
      <c r="B1696" s="10">
        <v>1058737.8999999999</v>
      </c>
    </row>
    <row r="1697" spans="1:2" x14ac:dyDescent="0.3">
      <c r="A1697" s="6" t="s">
        <v>1126</v>
      </c>
      <c r="B1697" s="10">
        <v>979683.82</v>
      </c>
    </row>
    <row r="1698" spans="1:2" x14ac:dyDescent="0.3">
      <c r="A1698" s="6" t="s">
        <v>222</v>
      </c>
      <c r="B1698" s="10">
        <v>845903.52</v>
      </c>
    </row>
    <row r="1699" spans="1:2" x14ac:dyDescent="0.3">
      <c r="A1699" s="6" t="s">
        <v>717</v>
      </c>
      <c r="B1699" s="10">
        <v>205782.36</v>
      </c>
    </row>
    <row r="1700" spans="1:2" x14ac:dyDescent="0.3">
      <c r="A1700" s="6" t="s">
        <v>638</v>
      </c>
      <c r="B1700" s="10">
        <v>4338772.8</v>
      </c>
    </row>
    <row r="1701" spans="1:2" x14ac:dyDescent="0.3">
      <c r="A1701" s="6" t="s">
        <v>936</v>
      </c>
      <c r="B1701" s="10">
        <v>366722.51</v>
      </c>
    </row>
    <row r="1702" spans="1:2" x14ac:dyDescent="0.3">
      <c r="A1702" s="6" t="s">
        <v>436</v>
      </c>
      <c r="B1702" s="10">
        <v>583733.34</v>
      </c>
    </row>
    <row r="1703" spans="1:2" x14ac:dyDescent="0.3">
      <c r="A1703" s="6" t="s">
        <v>344</v>
      </c>
      <c r="B1703" s="10">
        <v>877109.31</v>
      </c>
    </row>
    <row r="1704" spans="1:2" x14ac:dyDescent="0.3">
      <c r="A1704" s="6" t="s">
        <v>882</v>
      </c>
      <c r="B1704" s="10">
        <v>1707721.4</v>
      </c>
    </row>
    <row r="1705" spans="1:2" x14ac:dyDescent="0.3">
      <c r="A1705" s="6" t="s">
        <v>108</v>
      </c>
      <c r="B1705" s="10">
        <v>507473.64</v>
      </c>
    </row>
    <row r="1706" spans="1:2" x14ac:dyDescent="0.3">
      <c r="A1706" s="6" t="s">
        <v>704</v>
      </c>
      <c r="B1706" s="10">
        <v>5857386.5499999998</v>
      </c>
    </row>
    <row r="1707" spans="1:2" x14ac:dyDescent="0.3">
      <c r="A1707" s="6" t="s">
        <v>333</v>
      </c>
      <c r="B1707" s="10">
        <v>790859.36</v>
      </c>
    </row>
    <row r="1708" spans="1:2" x14ac:dyDescent="0.3">
      <c r="A1708" s="6" t="s">
        <v>1060</v>
      </c>
      <c r="B1708" s="10">
        <v>94947.45</v>
      </c>
    </row>
    <row r="1709" spans="1:2" x14ac:dyDescent="0.3">
      <c r="A1709" s="6" t="s">
        <v>799</v>
      </c>
      <c r="B1709" s="10">
        <v>1408427.9</v>
      </c>
    </row>
    <row r="1710" spans="1:2" x14ac:dyDescent="0.3">
      <c r="A1710" s="6" t="s">
        <v>405</v>
      </c>
      <c r="B1710" s="10">
        <v>443931.92</v>
      </c>
    </row>
    <row r="1711" spans="1:2" x14ac:dyDescent="0.3">
      <c r="A1711" s="6" t="s">
        <v>738</v>
      </c>
      <c r="B1711" s="10">
        <v>617033.52</v>
      </c>
    </row>
    <row r="1712" spans="1:2" x14ac:dyDescent="0.3">
      <c r="A1712" s="6" t="s">
        <v>801</v>
      </c>
      <c r="B1712" s="10">
        <v>53238.9</v>
      </c>
    </row>
    <row r="1713" spans="1:2" x14ac:dyDescent="0.3">
      <c r="A1713" s="6" t="s">
        <v>914</v>
      </c>
      <c r="B1713" s="10">
        <v>1169525.7</v>
      </c>
    </row>
    <row r="1714" spans="1:2" x14ac:dyDescent="0.3">
      <c r="A1714" s="6" t="s">
        <v>1190</v>
      </c>
      <c r="B1714" s="10">
        <v>2711171.39</v>
      </c>
    </row>
    <row r="1715" spans="1:2" x14ac:dyDescent="0.3">
      <c r="A1715" s="6" t="s">
        <v>340</v>
      </c>
      <c r="B1715" s="10">
        <v>616162.47</v>
      </c>
    </row>
    <row r="1716" spans="1:2" x14ac:dyDescent="0.3">
      <c r="A1716" s="6" t="s">
        <v>120</v>
      </c>
      <c r="B1716" s="10">
        <v>3596632.83</v>
      </c>
    </row>
    <row r="1717" spans="1:2" x14ac:dyDescent="0.3">
      <c r="A1717" s="6" t="s">
        <v>1010</v>
      </c>
      <c r="B1717" s="10">
        <v>249423.14</v>
      </c>
    </row>
    <row r="1718" spans="1:2" x14ac:dyDescent="0.3">
      <c r="A1718" s="6" t="s">
        <v>1053</v>
      </c>
      <c r="B1718" s="10">
        <v>218042</v>
      </c>
    </row>
    <row r="1719" spans="1:2" x14ac:dyDescent="0.3">
      <c r="A1719" s="6" t="s">
        <v>1217</v>
      </c>
      <c r="B1719" s="10">
        <v>41281.5</v>
      </c>
    </row>
    <row r="1720" spans="1:2" x14ac:dyDescent="0.3">
      <c r="A1720" s="6" t="s">
        <v>1138</v>
      </c>
      <c r="B1720" s="10">
        <v>510212.4</v>
      </c>
    </row>
    <row r="1721" spans="1:2" x14ac:dyDescent="0.3">
      <c r="A1721" s="6" t="s">
        <v>1119</v>
      </c>
      <c r="B1721" s="10">
        <v>1998375.5</v>
      </c>
    </row>
    <row r="1722" spans="1:2" x14ac:dyDescent="0.3">
      <c r="A1722" s="6" t="s">
        <v>891</v>
      </c>
      <c r="B1722" s="10">
        <v>4044659.43</v>
      </c>
    </row>
    <row r="1723" spans="1:2" x14ac:dyDescent="0.3">
      <c r="A1723" s="6" t="s">
        <v>494</v>
      </c>
      <c r="B1723" s="10">
        <v>3756179.28</v>
      </c>
    </row>
    <row r="1724" spans="1:2" x14ac:dyDescent="0.3">
      <c r="A1724" s="6" t="s">
        <v>527</v>
      </c>
      <c r="B1724" s="10">
        <v>129682.24000000001</v>
      </c>
    </row>
    <row r="1725" spans="1:2" x14ac:dyDescent="0.3">
      <c r="A1725" s="6" t="s">
        <v>581</v>
      </c>
      <c r="B1725" s="10">
        <v>1518660.72</v>
      </c>
    </row>
    <row r="1726" spans="1:2" x14ac:dyDescent="0.3">
      <c r="A1726" s="6" t="s">
        <v>102</v>
      </c>
      <c r="B1726" s="10">
        <v>339884.35</v>
      </c>
    </row>
    <row r="1727" spans="1:2" x14ac:dyDescent="0.3">
      <c r="A1727" s="6" t="s">
        <v>988</v>
      </c>
      <c r="B1727" s="10">
        <v>855385.59999999998</v>
      </c>
    </row>
    <row r="1728" spans="1:2" x14ac:dyDescent="0.3">
      <c r="A1728" s="6" t="s">
        <v>899</v>
      </c>
      <c r="B1728" s="10">
        <v>1280858.04</v>
      </c>
    </row>
    <row r="1729" spans="1:2" x14ac:dyDescent="0.3">
      <c r="A1729" s="6" t="s">
        <v>349</v>
      </c>
      <c r="B1729" s="10">
        <v>2067512.72</v>
      </c>
    </row>
    <row r="1730" spans="1:2" x14ac:dyDescent="0.3">
      <c r="A1730" s="6" t="s">
        <v>660</v>
      </c>
      <c r="B1730" s="10">
        <v>128177.92</v>
      </c>
    </row>
    <row r="1731" spans="1:2" x14ac:dyDescent="0.3">
      <c r="A1731" s="6" t="s">
        <v>751</v>
      </c>
      <c r="B1731" s="10">
        <v>1543316</v>
      </c>
    </row>
    <row r="1732" spans="1:2" x14ac:dyDescent="0.3">
      <c r="A1732" s="6" t="s">
        <v>307</v>
      </c>
      <c r="B1732" s="10">
        <v>178881.36</v>
      </c>
    </row>
    <row r="1733" spans="1:2" x14ac:dyDescent="0.3">
      <c r="A1733" s="6" t="s">
        <v>188</v>
      </c>
      <c r="B1733" s="10">
        <v>37058.76</v>
      </c>
    </row>
    <row r="1734" spans="1:2" x14ac:dyDescent="0.3">
      <c r="A1734" s="6" t="s">
        <v>618</v>
      </c>
      <c r="B1734" s="10">
        <v>4950544.16</v>
      </c>
    </row>
    <row r="1735" spans="1:2" x14ac:dyDescent="0.3">
      <c r="A1735" s="6" t="s">
        <v>556</v>
      </c>
      <c r="B1735" s="10">
        <v>407168.45</v>
      </c>
    </row>
    <row r="1736" spans="1:2" x14ac:dyDescent="0.3">
      <c r="A1736" s="6" t="s">
        <v>572</v>
      </c>
      <c r="B1736" s="10">
        <v>63600.959999999999</v>
      </c>
    </row>
    <row r="1737" spans="1:2" x14ac:dyDescent="0.3">
      <c r="A1737" s="6" t="s">
        <v>601</v>
      </c>
      <c r="B1737" s="10">
        <v>1369033.05</v>
      </c>
    </row>
    <row r="1738" spans="1:2" x14ac:dyDescent="0.3">
      <c r="A1738" s="6" t="s">
        <v>616</v>
      </c>
      <c r="B1738" s="10">
        <v>535050.38</v>
      </c>
    </row>
    <row r="1739" spans="1:2" x14ac:dyDescent="0.3">
      <c r="A1739" s="6" t="s">
        <v>327</v>
      </c>
      <c r="B1739" s="10">
        <v>739279.2</v>
      </c>
    </row>
    <row r="1740" spans="1:2" x14ac:dyDescent="0.3">
      <c r="A1740" s="6" t="s">
        <v>1096</v>
      </c>
      <c r="B1740" s="10">
        <v>67393.919999999998</v>
      </c>
    </row>
    <row r="1741" spans="1:2" x14ac:dyDescent="0.3">
      <c r="A1741" s="6" t="s">
        <v>230</v>
      </c>
      <c r="B1741" s="10">
        <v>93123.6</v>
      </c>
    </row>
    <row r="1742" spans="1:2" x14ac:dyDescent="0.3">
      <c r="A1742" s="6" t="s">
        <v>83</v>
      </c>
      <c r="B1742" s="10">
        <v>791228.13</v>
      </c>
    </row>
    <row r="1743" spans="1:2" x14ac:dyDescent="0.3">
      <c r="A1743" s="6" t="s">
        <v>749</v>
      </c>
      <c r="B1743" s="10">
        <v>74876.100000000006</v>
      </c>
    </row>
    <row r="1744" spans="1:2" x14ac:dyDescent="0.3">
      <c r="A1744" s="6" t="s">
        <v>461</v>
      </c>
      <c r="B1744" s="10">
        <v>104287.48</v>
      </c>
    </row>
    <row r="1745" spans="1:2" x14ac:dyDescent="0.3">
      <c r="A1745" s="6" t="s">
        <v>996</v>
      </c>
      <c r="B1745" s="10">
        <v>4652244.24</v>
      </c>
    </row>
    <row r="1746" spans="1:2" x14ac:dyDescent="0.3">
      <c r="A1746" s="6" t="s">
        <v>1017</v>
      </c>
      <c r="B1746" s="10">
        <v>3253806.63</v>
      </c>
    </row>
    <row r="1747" spans="1:2" x14ac:dyDescent="0.3">
      <c r="A1747" s="6" t="s">
        <v>1068</v>
      </c>
      <c r="B1747" s="10">
        <v>221241</v>
      </c>
    </row>
    <row r="1748" spans="1:2" x14ac:dyDescent="0.3">
      <c r="A1748" s="6" t="s">
        <v>775</v>
      </c>
      <c r="B1748" s="10">
        <v>25882.080000000002</v>
      </c>
    </row>
    <row r="1749" spans="1:2" x14ac:dyDescent="0.3">
      <c r="A1749" s="6" t="s">
        <v>850</v>
      </c>
      <c r="B1749" s="10">
        <v>68508.42</v>
      </c>
    </row>
    <row r="1750" spans="1:2" x14ac:dyDescent="0.3">
      <c r="A1750" s="6" t="s">
        <v>165</v>
      </c>
      <c r="B1750" s="10">
        <v>5106137.6100000003</v>
      </c>
    </row>
    <row r="1751" spans="1:2" x14ac:dyDescent="0.3">
      <c r="A1751" s="6" t="s">
        <v>1039</v>
      </c>
      <c r="B1751" s="10">
        <v>7501.32</v>
      </c>
    </row>
    <row r="1752" spans="1:2" x14ac:dyDescent="0.3">
      <c r="A1752" s="6" t="s">
        <v>1033</v>
      </c>
      <c r="B1752" s="10">
        <v>540480.49</v>
      </c>
    </row>
    <row r="1753" spans="1:2" x14ac:dyDescent="0.3">
      <c r="A1753" s="6" t="s">
        <v>94</v>
      </c>
      <c r="B1753" s="10">
        <v>697075.17</v>
      </c>
    </row>
    <row r="1754" spans="1:2" x14ac:dyDescent="0.3">
      <c r="A1754" s="6" t="s">
        <v>1064</v>
      </c>
      <c r="B1754" s="10">
        <v>1299371.28</v>
      </c>
    </row>
    <row r="1755" spans="1:2" x14ac:dyDescent="0.3">
      <c r="A1755" s="6" t="s">
        <v>179</v>
      </c>
      <c r="B1755" s="10">
        <v>1855948.5</v>
      </c>
    </row>
    <row r="1756" spans="1:2" x14ac:dyDescent="0.3">
      <c r="A1756" s="6" t="s">
        <v>864</v>
      </c>
      <c r="B1756" s="10">
        <v>2470344.56</v>
      </c>
    </row>
    <row r="1757" spans="1:2" x14ac:dyDescent="0.3">
      <c r="A1757" s="6" t="s">
        <v>998</v>
      </c>
      <c r="B1757" s="10">
        <v>62396.75</v>
      </c>
    </row>
    <row r="1758" spans="1:2" x14ac:dyDescent="0.3">
      <c r="A1758" s="6" t="s">
        <v>1072</v>
      </c>
      <c r="B1758" s="10">
        <v>1257855.5</v>
      </c>
    </row>
    <row r="1759" spans="1:2" x14ac:dyDescent="0.3">
      <c r="A1759" s="6" t="s">
        <v>952</v>
      </c>
      <c r="B1759" s="10">
        <v>700202.8</v>
      </c>
    </row>
    <row r="1760" spans="1:2" x14ac:dyDescent="0.3">
      <c r="A1760" s="6" t="s">
        <v>1189</v>
      </c>
      <c r="B1760" s="10">
        <v>3834533.26</v>
      </c>
    </row>
    <row r="1761" spans="1:2" x14ac:dyDescent="0.3">
      <c r="A1761" s="6" t="s">
        <v>1023</v>
      </c>
      <c r="B1761" s="10">
        <v>2152772.7999999998</v>
      </c>
    </row>
    <row r="1762" spans="1:2" x14ac:dyDescent="0.3">
      <c r="A1762" s="6" t="s">
        <v>693</v>
      </c>
      <c r="B1762" s="10">
        <v>153595.65</v>
      </c>
    </row>
    <row r="1763" spans="1:2" x14ac:dyDescent="0.3">
      <c r="A1763" s="6" t="s">
        <v>976</v>
      </c>
      <c r="B1763" s="10">
        <v>403268.94</v>
      </c>
    </row>
    <row r="1764" spans="1:2" x14ac:dyDescent="0.3">
      <c r="A1764" s="6" t="s">
        <v>789</v>
      </c>
      <c r="B1764" s="10">
        <v>210364</v>
      </c>
    </row>
    <row r="1765" spans="1:2" x14ac:dyDescent="0.3">
      <c r="A1765" s="6" t="s">
        <v>342</v>
      </c>
      <c r="B1765" s="10">
        <v>597159.56999999995</v>
      </c>
    </row>
    <row r="1766" spans="1:2" x14ac:dyDescent="0.3">
      <c r="A1766" s="6" t="s">
        <v>637</v>
      </c>
      <c r="B1766" s="10">
        <v>915776.4</v>
      </c>
    </row>
    <row r="1767" spans="1:2" x14ac:dyDescent="0.3">
      <c r="A1767" s="6" t="s">
        <v>1031</v>
      </c>
      <c r="B1767" s="10">
        <v>1323116.24</v>
      </c>
    </row>
    <row r="1768" spans="1:2" x14ac:dyDescent="0.3">
      <c r="A1768" s="6" t="s">
        <v>1128</v>
      </c>
      <c r="B1768" s="10">
        <v>126350.8</v>
      </c>
    </row>
    <row r="1769" spans="1:2" x14ac:dyDescent="0.3">
      <c r="A1769" s="6" t="s">
        <v>1074</v>
      </c>
      <c r="B1769" s="10">
        <v>1230449.6000000001</v>
      </c>
    </row>
    <row r="1770" spans="1:2" x14ac:dyDescent="0.3">
      <c r="A1770" s="6" t="s">
        <v>87</v>
      </c>
      <c r="B1770" s="10">
        <v>175256.4</v>
      </c>
    </row>
    <row r="1771" spans="1:2" x14ac:dyDescent="0.3">
      <c r="A1771" s="6" t="s">
        <v>463</v>
      </c>
      <c r="B1771" s="10">
        <v>334772.38</v>
      </c>
    </row>
    <row r="1772" spans="1:2" x14ac:dyDescent="0.3">
      <c r="A1772" s="6" t="s">
        <v>138</v>
      </c>
      <c r="B1772" s="10">
        <v>71747.7</v>
      </c>
    </row>
    <row r="1773" spans="1:2" x14ac:dyDescent="0.3">
      <c r="A1773" s="6" t="s">
        <v>550</v>
      </c>
      <c r="B1773" s="10">
        <v>579629.16</v>
      </c>
    </row>
    <row r="1774" spans="1:2" x14ac:dyDescent="0.3">
      <c r="A1774" s="6" t="s">
        <v>573</v>
      </c>
      <c r="B1774" s="10">
        <v>2596968</v>
      </c>
    </row>
    <row r="1775" spans="1:2" x14ac:dyDescent="0.3">
      <c r="A1775" s="6" t="s">
        <v>1216</v>
      </c>
      <c r="B1775" s="10">
        <v>1837312.4</v>
      </c>
    </row>
    <row r="1776" spans="1:2" x14ac:dyDescent="0.3">
      <c r="A1776" s="6" t="s">
        <v>873</v>
      </c>
      <c r="B1776" s="10">
        <v>791332</v>
      </c>
    </row>
    <row r="1777" spans="1:2" x14ac:dyDescent="0.3">
      <c r="A1777" s="6" t="s">
        <v>615</v>
      </c>
      <c r="B1777" s="10">
        <v>725314.8</v>
      </c>
    </row>
    <row r="1778" spans="1:2" x14ac:dyDescent="0.3">
      <c r="A1778" s="6" t="s">
        <v>681</v>
      </c>
      <c r="B1778" s="10">
        <v>1625647.1</v>
      </c>
    </row>
    <row r="1779" spans="1:2" x14ac:dyDescent="0.3">
      <c r="A1779" s="6" t="s">
        <v>1174</v>
      </c>
      <c r="B1779" s="10">
        <v>672625.96</v>
      </c>
    </row>
    <row r="1780" spans="1:2" x14ac:dyDescent="0.3">
      <c r="A1780" s="6" t="s">
        <v>731</v>
      </c>
      <c r="B1780" s="10">
        <v>1545064.8</v>
      </c>
    </row>
    <row r="1781" spans="1:2" x14ac:dyDescent="0.3">
      <c r="A1781" s="6" t="s">
        <v>511</v>
      </c>
      <c r="B1781" s="10">
        <v>3005312.8</v>
      </c>
    </row>
    <row r="1782" spans="1:2" x14ac:dyDescent="0.3">
      <c r="A1782" s="6" t="s">
        <v>404</v>
      </c>
      <c r="B1782" s="10">
        <v>1962040.72</v>
      </c>
    </row>
    <row r="1783" spans="1:2" x14ac:dyDescent="0.3">
      <c r="A1783" s="6" t="s">
        <v>750</v>
      </c>
      <c r="B1783" s="10">
        <v>2764223.28</v>
      </c>
    </row>
    <row r="1784" spans="1:2" x14ac:dyDescent="0.3">
      <c r="A1784" s="6" t="s">
        <v>965</v>
      </c>
      <c r="B1784" s="10">
        <v>45567.72</v>
      </c>
    </row>
    <row r="1785" spans="1:2" x14ac:dyDescent="0.3">
      <c r="A1785" s="6" t="s">
        <v>884</v>
      </c>
      <c r="B1785" s="10">
        <v>606815</v>
      </c>
    </row>
    <row r="1786" spans="1:2" x14ac:dyDescent="0.3">
      <c r="A1786" s="6" t="s">
        <v>440</v>
      </c>
      <c r="B1786" s="10">
        <v>3705459.87</v>
      </c>
    </row>
    <row r="1787" spans="1:2" x14ac:dyDescent="0.3">
      <c r="A1787" s="6" t="s">
        <v>772</v>
      </c>
      <c r="B1787" s="10">
        <v>675825.37</v>
      </c>
    </row>
    <row r="1788" spans="1:2" x14ac:dyDescent="0.3">
      <c r="A1788" s="6" t="s">
        <v>897</v>
      </c>
      <c r="B1788" s="10">
        <v>412418.62</v>
      </c>
    </row>
    <row r="1789" spans="1:2" x14ac:dyDescent="0.3">
      <c r="A1789" s="6" t="s">
        <v>568</v>
      </c>
      <c r="B1789" s="10">
        <v>134663.1</v>
      </c>
    </row>
    <row r="1790" spans="1:2" x14ac:dyDescent="0.3">
      <c r="A1790" s="6" t="s">
        <v>292</v>
      </c>
      <c r="B1790" s="10">
        <v>71159.91</v>
      </c>
    </row>
    <row r="1791" spans="1:2" x14ac:dyDescent="0.3">
      <c r="A1791" s="6" t="s">
        <v>861</v>
      </c>
      <c r="B1791" s="10">
        <v>1513331.38</v>
      </c>
    </row>
    <row r="1792" spans="1:2" x14ac:dyDescent="0.3">
      <c r="A1792" s="6" t="s">
        <v>468</v>
      </c>
      <c r="B1792" s="10">
        <v>1227000.5</v>
      </c>
    </row>
    <row r="1793" spans="1:2" x14ac:dyDescent="0.3">
      <c r="A1793" s="6" t="s">
        <v>734</v>
      </c>
      <c r="B1793" s="10">
        <v>2260759.6800000002</v>
      </c>
    </row>
    <row r="1794" spans="1:2" x14ac:dyDescent="0.3">
      <c r="A1794" s="6" t="s">
        <v>44</v>
      </c>
      <c r="B1794" s="10">
        <v>585010.80000000005</v>
      </c>
    </row>
    <row r="1795" spans="1:2" x14ac:dyDescent="0.3">
      <c r="A1795" s="6" t="s">
        <v>652</v>
      </c>
      <c r="B1795" s="10">
        <v>49442.9</v>
      </c>
    </row>
    <row r="1796" spans="1:2" x14ac:dyDescent="0.3">
      <c r="A1796" s="6" t="s">
        <v>933</v>
      </c>
      <c r="B1796" s="10">
        <v>2187494.3199999998</v>
      </c>
    </row>
    <row r="1797" spans="1:2" x14ac:dyDescent="0.3">
      <c r="A1797" s="6" t="s">
        <v>526</v>
      </c>
      <c r="B1797" s="10">
        <v>176941.05</v>
      </c>
    </row>
    <row r="1798" spans="1:2" x14ac:dyDescent="0.3">
      <c r="A1798" s="6" t="s">
        <v>302</v>
      </c>
      <c r="B1798" s="10">
        <v>345393.84</v>
      </c>
    </row>
    <row r="1799" spans="1:2" x14ac:dyDescent="0.3">
      <c r="A1799" s="6" t="s">
        <v>997</v>
      </c>
      <c r="B1799" s="10">
        <v>605083.36</v>
      </c>
    </row>
    <row r="1800" spans="1:2" x14ac:dyDescent="0.3">
      <c r="A1800" s="6" t="s">
        <v>676</v>
      </c>
      <c r="B1800" s="10">
        <v>678277.27</v>
      </c>
    </row>
    <row r="1801" spans="1:2" x14ac:dyDescent="0.3">
      <c r="A1801" s="6" t="s">
        <v>878</v>
      </c>
      <c r="B1801" s="10">
        <v>120238.65</v>
      </c>
    </row>
    <row r="1802" spans="1:2" x14ac:dyDescent="0.3">
      <c r="A1802" s="6" t="s">
        <v>886</v>
      </c>
      <c r="B1802" s="10">
        <v>2802014.8</v>
      </c>
    </row>
    <row r="1803" spans="1:2" x14ac:dyDescent="0.3">
      <c r="A1803" s="6" t="s">
        <v>564</v>
      </c>
      <c r="B1803" s="10">
        <v>43272.54</v>
      </c>
    </row>
    <row r="1804" spans="1:2" x14ac:dyDescent="0.3">
      <c r="A1804" s="6" t="s">
        <v>961</v>
      </c>
      <c r="B1804" s="10">
        <v>946474.08</v>
      </c>
    </row>
    <row r="1805" spans="1:2" x14ac:dyDescent="0.3">
      <c r="A1805" s="6" t="s">
        <v>456</v>
      </c>
      <c r="B1805" s="10">
        <v>412532.47999999998</v>
      </c>
    </row>
    <row r="1806" spans="1:2" x14ac:dyDescent="0.3">
      <c r="A1806" s="6" t="s">
        <v>934</v>
      </c>
      <c r="B1806" s="10">
        <v>582462.4</v>
      </c>
    </row>
    <row r="1807" spans="1:2" x14ac:dyDescent="0.3">
      <c r="A1807" s="6" t="s">
        <v>496</v>
      </c>
      <c r="B1807" s="10">
        <v>1903486.83</v>
      </c>
    </row>
    <row r="1808" spans="1:2" x14ac:dyDescent="0.3">
      <c r="A1808" s="6" t="s">
        <v>452</v>
      </c>
      <c r="B1808" s="10">
        <v>104057.85</v>
      </c>
    </row>
    <row r="1809" spans="1:2" x14ac:dyDescent="0.3">
      <c r="A1809" s="6" t="s">
        <v>1019</v>
      </c>
      <c r="B1809" s="10">
        <v>32878.92</v>
      </c>
    </row>
    <row r="1810" spans="1:2" x14ac:dyDescent="0.3">
      <c r="A1810" s="6" t="s">
        <v>560</v>
      </c>
      <c r="B1810" s="10">
        <v>446404.36</v>
      </c>
    </row>
    <row r="1811" spans="1:2" x14ac:dyDescent="0.3">
      <c r="A1811" s="6" t="s">
        <v>482</v>
      </c>
      <c r="B1811" s="10">
        <v>1112631.3</v>
      </c>
    </row>
    <row r="1812" spans="1:2" x14ac:dyDescent="0.3">
      <c r="A1812" s="6" t="s">
        <v>198</v>
      </c>
      <c r="B1812" s="10">
        <v>189752.55</v>
      </c>
    </row>
    <row r="1813" spans="1:2" x14ac:dyDescent="0.3">
      <c r="A1813" s="6" t="s">
        <v>1098</v>
      </c>
      <c r="B1813" s="10">
        <v>1225701.3600000001</v>
      </c>
    </row>
    <row r="1814" spans="1:2" x14ac:dyDescent="0.3">
      <c r="A1814" s="6" t="s">
        <v>753</v>
      </c>
      <c r="B1814" s="10">
        <v>273728.52</v>
      </c>
    </row>
    <row r="1815" spans="1:2" x14ac:dyDescent="0.3">
      <c r="A1815" s="6" t="s">
        <v>1182</v>
      </c>
      <c r="B1815" s="10">
        <v>76972.5</v>
      </c>
    </row>
    <row r="1816" spans="1:2" x14ac:dyDescent="0.3">
      <c r="A1816" s="6" t="s">
        <v>921</v>
      </c>
      <c r="B1816" s="10">
        <v>3585040</v>
      </c>
    </row>
    <row r="1817" spans="1:2" x14ac:dyDescent="0.3">
      <c r="A1817" s="6" t="s">
        <v>650</v>
      </c>
      <c r="B1817" s="10">
        <v>1676249.3</v>
      </c>
    </row>
    <row r="1818" spans="1:2" x14ac:dyDescent="0.3">
      <c r="A1818" s="6" t="s">
        <v>1013</v>
      </c>
      <c r="B1818" s="10">
        <v>433465.44</v>
      </c>
    </row>
    <row r="1819" spans="1:2" x14ac:dyDescent="0.3">
      <c r="A1819" s="6" t="s">
        <v>962</v>
      </c>
      <c r="B1819" s="10">
        <v>632416.30000000005</v>
      </c>
    </row>
    <row r="1820" spans="1:2" x14ac:dyDescent="0.3">
      <c r="A1820" s="6" t="s">
        <v>597</v>
      </c>
      <c r="B1820" s="10">
        <v>3259522.14</v>
      </c>
    </row>
    <row r="1821" spans="1:2" x14ac:dyDescent="0.3">
      <c r="A1821" s="6" t="s">
        <v>927</v>
      </c>
      <c r="B1821" s="10">
        <v>260515.46</v>
      </c>
    </row>
    <row r="1822" spans="1:2" x14ac:dyDescent="0.3">
      <c r="A1822" s="6" t="s">
        <v>547</v>
      </c>
      <c r="B1822" s="10">
        <v>682303.67</v>
      </c>
    </row>
    <row r="1823" spans="1:2" x14ac:dyDescent="0.3">
      <c r="A1823" s="6" t="s">
        <v>324</v>
      </c>
      <c r="B1823" s="10">
        <v>4089598.8</v>
      </c>
    </row>
    <row r="1824" spans="1:2" x14ac:dyDescent="0.3">
      <c r="A1824" s="6" t="s">
        <v>152</v>
      </c>
      <c r="B1824" s="10">
        <v>324842.7</v>
      </c>
    </row>
    <row r="1825" spans="1:2" x14ac:dyDescent="0.3">
      <c r="A1825" s="6" t="s">
        <v>937</v>
      </c>
      <c r="B1825" s="10">
        <v>228944.1</v>
      </c>
    </row>
    <row r="1826" spans="1:2" x14ac:dyDescent="0.3">
      <c r="A1826" s="6" t="s">
        <v>514</v>
      </c>
      <c r="B1826" s="10">
        <v>154954.96</v>
      </c>
    </row>
    <row r="1827" spans="1:2" x14ac:dyDescent="0.3">
      <c r="A1827" s="6" t="s">
        <v>983</v>
      </c>
      <c r="B1827" s="10">
        <v>262925.40999999997</v>
      </c>
    </row>
    <row r="1828" spans="1:2" x14ac:dyDescent="0.3">
      <c r="A1828" s="6" t="s">
        <v>941</v>
      </c>
      <c r="B1828" s="10">
        <v>3508068.27</v>
      </c>
    </row>
    <row r="1829" spans="1:2" x14ac:dyDescent="0.3">
      <c r="A1829" s="6" t="s">
        <v>217</v>
      </c>
      <c r="B1829" s="10">
        <v>424435.3</v>
      </c>
    </row>
    <row r="1830" spans="1:2" x14ac:dyDescent="0.3">
      <c r="A1830" s="6" t="s">
        <v>808</v>
      </c>
      <c r="B1830" s="10">
        <v>8687.51</v>
      </c>
    </row>
    <row r="1831" spans="1:2" x14ac:dyDescent="0.3">
      <c r="A1831" s="6" t="s">
        <v>513</v>
      </c>
      <c r="B1831" s="10">
        <v>39003.9</v>
      </c>
    </row>
    <row r="1832" spans="1:2" x14ac:dyDescent="0.3">
      <c r="A1832" s="6" t="s">
        <v>708</v>
      </c>
      <c r="B1832" s="10">
        <v>3877590.99</v>
      </c>
    </row>
    <row r="1833" spans="1:2" x14ac:dyDescent="0.3">
      <c r="A1833" s="6" t="s">
        <v>913</v>
      </c>
      <c r="B1833" s="10">
        <v>249773.46</v>
      </c>
    </row>
    <row r="1834" spans="1:2" x14ac:dyDescent="0.3">
      <c r="A1834" s="6" t="s">
        <v>949</v>
      </c>
      <c r="B1834" s="10">
        <v>57827.82</v>
      </c>
    </row>
    <row r="1835" spans="1:2" x14ac:dyDescent="0.3">
      <c r="A1835" s="6" t="s">
        <v>1164</v>
      </c>
      <c r="B1835" s="10">
        <v>58418.8</v>
      </c>
    </row>
    <row r="1836" spans="1:2" x14ac:dyDescent="0.3">
      <c r="A1836" s="6" t="s">
        <v>811</v>
      </c>
      <c r="B1836" s="10">
        <v>74388.09</v>
      </c>
    </row>
    <row r="1837" spans="1:2" x14ac:dyDescent="0.3">
      <c r="A1837" s="6" t="s">
        <v>980</v>
      </c>
      <c r="B1837" s="10">
        <v>4038331.08</v>
      </c>
    </row>
    <row r="1838" spans="1:2" x14ac:dyDescent="0.3">
      <c r="A1838" s="6" t="s">
        <v>720</v>
      </c>
      <c r="B1838" s="10">
        <v>241662.85</v>
      </c>
    </row>
    <row r="1839" spans="1:2" x14ac:dyDescent="0.3">
      <c r="A1839" s="6" t="s">
        <v>238</v>
      </c>
      <c r="B1839" s="10">
        <v>424867.3</v>
      </c>
    </row>
    <row r="1840" spans="1:2" x14ac:dyDescent="0.3">
      <c r="A1840" s="6" t="s">
        <v>981</v>
      </c>
      <c r="B1840" s="10">
        <v>535168.04</v>
      </c>
    </row>
    <row r="1841" spans="1:2" x14ac:dyDescent="0.3">
      <c r="A1841" s="6" t="s">
        <v>1159</v>
      </c>
      <c r="B1841" s="10">
        <v>1862613.5</v>
      </c>
    </row>
    <row r="1842" spans="1:2" x14ac:dyDescent="0.3">
      <c r="A1842" s="6" t="s">
        <v>426</v>
      </c>
      <c r="B1842" s="10">
        <v>615917.28</v>
      </c>
    </row>
    <row r="1843" spans="1:2" x14ac:dyDescent="0.3">
      <c r="A1843" s="6" t="s">
        <v>253</v>
      </c>
      <c r="B1843" s="10">
        <v>1435694.72</v>
      </c>
    </row>
    <row r="1844" spans="1:2" x14ac:dyDescent="0.3">
      <c r="A1844" s="6" t="s">
        <v>930</v>
      </c>
      <c r="B1844" s="10">
        <v>559687.04</v>
      </c>
    </row>
    <row r="1845" spans="1:2" x14ac:dyDescent="0.3">
      <c r="A1845" s="6" t="s">
        <v>170</v>
      </c>
      <c r="B1845" s="10">
        <v>464725.3</v>
      </c>
    </row>
    <row r="1846" spans="1:2" x14ac:dyDescent="0.3">
      <c r="A1846" s="6" t="s">
        <v>595</v>
      </c>
      <c r="B1846" s="10">
        <v>3668108</v>
      </c>
    </row>
    <row r="1847" spans="1:2" x14ac:dyDescent="0.3">
      <c r="A1847" s="6" t="s">
        <v>337</v>
      </c>
      <c r="B1847" s="10">
        <v>655638.06000000006</v>
      </c>
    </row>
    <row r="1848" spans="1:2" x14ac:dyDescent="0.3">
      <c r="A1848" s="6" t="s">
        <v>205</v>
      </c>
      <c r="B1848" s="10">
        <v>5770511.4500000002</v>
      </c>
    </row>
    <row r="1849" spans="1:2" x14ac:dyDescent="0.3">
      <c r="A1849" s="6" t="s">
        <v>1087</v>
      </c>
      <c r="B1849" s="10">
        <v>265055.7</v>
      </c>
    </row>
    <row r="1850" spans="1:2" x14ac:dyDescent="0.3">
      <c r="A1850" s="6" t="s">
        <v>130</v>
      </c>
      <c r="B1850" s="10">
        <v>1487295.24</v>
      </c>
    </row>
    <row r="1851" spans="1:2" x14ac:dyDescent="0.3">
      <c r="A1851" s="6" t="s">
        <v>1151</v>
      </c>
      <c r="B1851" s="10">
        <v>1969229.92</v>
      </c>
    </row>
    <row r="1852" spans="1:2" x14ac:dyDescent="0.3">
      <c r="A1852" s="6" t="s">
        <v>1154</v>
      </c>
      <c r="B1852" s="10">
        <v>1064007.04</v>
      </c>
    </row>
    <row r="1853" spans="1:2" x14ac:dyDescent="0.3">
      <c r="A1853" s="6" t="s">
        <v>1030</v>
      </c>
      <c r="B1853" s="10">
        <v>3520771.6</v>
      </c>
    </row>
    <row r="1854" spans="1:2" x14ac:dyDescent="0.3">
      <c r="A1854" s="6" t="s">
        <v>549</v>
      </c>
      <c r="B1854" s="10">
        <v>4814885.3499999996</v>
      </c>
    </row>
    <row r="1855" spans="1:2" x14ac:dyDescent="0.3">
      <c r="A1855" s="6" t="s">
        <v>523</v>
      </c>
      <c r="B1855" s="10">
        <v>76386.720000000001</v>
      </c>
    </row>
    <row r="1856" spans="1:2" x14ac:dyDescent="0.3">
      <c r="A1856" s="6" t="s">
        <v>675</v>
      </c>
      <c r="B1856" s="10">
        <v>44951.94</v>
      </c>
    </row>
    <row r="1857" spans="1:2" x14ac:dyDescent="0.3">
      <c r="A1857" s="6" t="s">
        <v>1085</v>
      </c>
      <c r="B1857" s="10">
        <v>295944.33</v>
      </c>
    </row>
    <row r="1858" spans="1:2" x14ac:dyDescent="0.3">
      <c r="A1858" s="6" t="s">
        <v>1071</v>
      </c>
      <c r="B1858" s="10">
        <v>327357.55</v>
      </c>
    </row>
    <row r="1859" spans="1:2" x14ac:dyDescent="0.3">
      <c r="A1859" s="6" t="s">
        <v>378</v>
      </c>
      <c r="B1859" s="10">
        <v>993995.12</v>
      </c>
    </row>
    <row r="1860" spans="1:2" x14ac:dyDescent="0.3">
      <c r="A1860" s="6" t="s">
        <v>431</v>
      </c>
      <c r="B1860" s="10">
        <v>28353.87</v>
      </c>
    </row>
    <row r="1861" spans="1:2" x14ac:dyDescent="0.3">
      <c r="A1861" s="6" t="s">
        <v>304</v>
      </c>
      <c r="B1861" s="10">
        <v>95209.919999999998</v>
      </c>
    </row>
    <row r="1862" spans="1:2" x14ac:dyDescent="0.3">
      <c r="A1862" s="6" t="s">
        <v>1005</v>
      </c>
      <c r="B1862" s="10">
        <v>3236431.61</v>
      </c>
    </row>
    <row r="1863" spans="1:2" x14ac:dyDescent="0.3">
      <c r="A1863" s="6" t="s">
        <v>624</v>
      </c>
      <c r="B1863" s="10">
        <v>15758.37</v>
      </c>
    </row>
    <row r="1864" spans="1:2" x14ac:dyDescent="0.3">
      <c r="A1864" s="6" t="s">
        <v>623</v>
      </c>
      <c r="B1864" s="10">
        <v>1099972.42</v>
      </c>
    </row>
    <row r="1865" spans="1:2" x14ac:dyDescent="0.3">
      <c r="A1865" s="6" t="s">
        <v>971</v>
      </c>
      <c r="B1865" s="10">
        <v>308899.5</v>
      </c>
    </row>
    <row r="1866" spans="1:2" x14ac:dyDescent="0.3">
      <c r="A1866" s="6" t="s">
        <v>625</v>
      </c>
      <c r="B1866" s="10">
        <v>447168.8</v>
      </c>
    </row>
    <row r="1867" spans="1:2" x14ac:dyDescent="0.3">
      <c r="A1867" s="6" t="s">
        <v>1042</v>
      </c>
      <c r="B1867" s="10">
        <v>4210462.2</v>
      </c>
    </row>
    <row r="1868" spans="1:2" x14ac:dyDescent="0.3">
      <c r="A1868" s="6" t="s">
        <v>490</v>
      </c>
      <c r="B1868" s="10">
        <v>3359882</v>
      </c>
    </row>
    <row r="1869" spans="1:2" x14ac:dyDescent="0.3">
      <c r="A1869" s="6" t="s">
        <v>124</v>
      </c>
      <c r="B1869" s="10">
        <v>1097967.6100000001</v>
      </c>
    </row>
    <row r="1870" spans="1:2" x14ac:dyDescent="0.3">
      <c r="A1870" s="6" t="s">
        <v>995</v>
      </c>
      <c r="B1870" s="10">
        <v>871979.6</v>
      </c>
    </row>
    <row r="1871" spans="1:2" x14ac:dyDescent="0.3">
      <c r="A1871" s="6" t="s">
        <v>835</v>
      </c>
      <c r="B1871" s="10">
        <v>1100767.3600000001</v>
      </c>
    </row>
    <row r="1872" spans="1:2" x14ac:dyDescent="0.3">
      <c r="A1872" s="6" t="s">
        <v>709</v>
      </c>
      <c r="B1872" s="10">
        <v>449024.62</v>
      </c>
    </row>
    <row r="1873" spans="1:2" x14ac:dyDescent="0.3">
      <c r="A1873" s="6" t="s">
        <v>497</v>
      </c>
      <c r="B1873" s="10">
        <v>6207333.7199999997</v>
      </c>
    </row>
    <row r="1874" spans="1:2" x14ac:dyDescent="0.3">
      <c r="A1874" s="6" t="s">
        <v>487</v>
      </c>
      <c r="B1874" s="10">
        <v>1083966.1599999999</v>
      </c>
    </row>
    <row r="1875" spans="1:2" x14ac:dyDescent="0.3">
      <c r="A1875" s="6" t="s">
        <v>585</v>
      </c>
      <c r="B1875" s="10">
        <v>673088.14</v>
      </c>
    </row>
    <row r="1876" spans="1:2" x14ac:dyDescent="0.3">
      <c r="A1876" s="6" t="s">
        <v>257</v>
      </c>
      <c r="B1876" s="10">
        <v>1362386.82</v>
      </c>
    </row>
    <row r="1877" spans="1:2" x14ac:dyDescent="0.3">
      <c r="A1877" s="6" t="s">
        <v>1001</v>
      </c>
      <c r="B1877" s="10">
        <v>485751.18</v>
      </c>
    </row>
    <row r="1878" spans="1:2" x14ac:dyDescent="0.3">
      <c r="A1878" s="6" t="s">
        <v>781</v>
      </c>
      <c r="B1878" s="10">
        <v>1291349.43</v>
      </c>
    </row>
    <row r="1879" spans="1:2" x14ac:dyDescent="0.3">
      <c r="A1879" s="6" t="s">
        <v>900</v>
      </c>
      <c r="B1879" s="10">
        <v>2038938.51</v>
      </c>
    </row>
    <row r="1880" spans="1:2" x14ac:dyDescent="0.3">
      <c r="A1880" s="6" t="s">
        <v>678</v>
      </c>
      <c r="B1880" s="10">
        <v>1281581.28</v>
      </c>
    </row>
    <row r="1881" spans="1:2" x14ac:dyDescent="0.3">
      <c r="A1881" s="6" t="s">
        <v>389</v>
      </c>
      <c r="B1881" s="10">
        <v>90211.77</v>
      </c>
    </row>
    <row r="1882" spans="1:2" x14ac:dyDescent="0.3">
      <c r="A1882" s="6" t="s">
        <v>876</v>
      </c>
      <c r="B1882" s="10">
        <v>852617.04</v>
      </c>
    </row>
    <row r="1883" spans="1:2" x14ac:dyDescent="0.3">
      <c r="A1883" s="6" t="s">
        <v>521</v>
      </c>
      <c r="B1883" s="10">
        <v>717180.75</v>
      </c>
    </row>
    <row r="1884" spans="1:2" x14ac:dyDescent="0.3">
      <c r="A1884" s="6" t="s">
        <v>1158</v>
      </c>
      <c r="B1884" s="10">
        <v>22121.43</v>
      </c>
    </row>
    <row r="1885" spans="1:2" x14ac:dyDescent="0.3">
      <c r="A1885" s="6" t="s">
        <v>330</v>
      </c>
      <c r="B1885" s="10">
        <v>4393062.66</v>
      </c>
    </row>
    <row r="1886" spans="1:2" x14ac:dyDescent="0.3">
      <c r="A1886" s="6" t="s">
        <v>732</v>
      </c>
      <c r="B1886" s="10">
        <v>402897.95</v>
      </c>
    </row>
    <row r="1887" spans="1:2" x14ac:dyDescent="0.3">
      <c r="A1887" s="6" t="s">
        <v>836</v>
      </c>
      <c r="B1887" s="10">
        <v>496673.21</v>
      </c>
    </row>
    <row r="1888" spans="1:2" x14ac:dyDescent="0.3">
      <c r="A1888" s="6" t="s">
        <v>250</v>
      </c>
      <c r="B1888" s="10">
        <v>647702.1</v>
      </c>
    </row>
    <row r="1889" spans="1:2" x14ac:dyDescent="0.3">
      <c r="A1889" s="6" t="s">
        <v>26</v>
      </c>
      <c r="B1889" s="10">
        <v>464953.08</v>
      </c>
    </row>
    <row r="1890" spans="1:2" x14ac:dyDescent="0.3">
      <c r="A1890" s="6" t="s">
        <v>410</v>
      </c>
      <c r="B1890" s="10">
        <v>3957750.09</v>
      </c>
    </row>
    <row r="1891" spans="1:2" x14ac:dyDescent="0.3">
      <c r="A1891" s="6" t="s">
        <v>887</v>
      </c>
      <c r="B1891" s="10">
        <v>832934.22</v>
      </c>
    </row>
    <row r="1892" spans="1:2" x14ac:dyDescent="0.3">
      <c r="A1892" s="6" t="s">
        <v>1146</v>
      </c>
      <c r="B1892" s="10">
        <v>254731.68</v>
      </c>
    </row>
    <row r="1893" spans="1:2" x14ac:dyDescent="0.3">
      <c r="A1893" s="6" t="s">
        <v>559</v>
      </c>
      <c r="B1893" s="10">
        <v>337701.65</v>
      </c>
    </row>
    <row r="1894" spans="1:2" x14ac:dyDescent="0.3">
      <c r="A1894" s="6" t="s">
        <v>773</v>
      </c>
      <c r="B1894" s="10">
        <v>2537246.46</v>
      </c>
    </row>
    <row r="1895" spans="1:2" x14ac:dyDescent="0.3">
      <c r="A1895" s="6" t="s">
        <v>1139</v>
      </c>
      <c r="B1895" s="10">
        <v>56231.9</v>
      </c>
    </row>
    <row r="1896" spans="1:2" x14ac:dyDescent="0.3">
      <c r="A1896" s="6" t="s">
        <v>284</v>
      </c>
      <c r="B1896" s="10">
        <v>3617830</v>
      </c>
    </row>
    <row r="1897" spans="1:2" x14ac:dyDescent="0.3">
      <c r="A1897" s="6" t="s">
        <v>908</v>
      </c>
      <c r="B1897" s="10">
        <v>242771.28</v>
      </c>
    </row>
    <row r="1898" spans="1:2" x14ac:dyDescent="0.3">
      <c r="A1898" s="6" t="s">
        <v>1063</v>
      </c>
      <c r="B1898" s="10">
        <v>744571.98</v>
      </c>
    </row>
    <row r="1899" spans="1:2" x14ac:dyDescent="0.3">
      <c r="A1899" s="6" t="s">
        <v>1086</v>
      </c>
      <c r="B1899" s="10">
        <v>4882121.37</v>
      </c>
    </row>
    <row r="1900" spans="1:2" x14ac:dyDescent="0.3">
      <c r="A1900" s="6" t="s">
        <v>274</v>
      </c>
      <c r="B1900" s="10">
        <v>190456.95</v>
      </c>
    </row>
    <row r="1901" spans="1:2" x14ac:dyDescent="0.3">
      <c r="A1901" s="6" t="s">
        <v>640</v>
      </c>
      <c r="B1901" s="10">
        <v>466801.8</v>
      </c>
    </row>
    <row r="1902" spans="1:2" x14ac:dyDescent="0.3">
      <c r="A1902" s="6" t="s">
        <v>465</v>
      </c>
      <c r="B1902" s="10">
        <v>1102695.6599999999</v>
      </c>
    </row>
    <row r="1903" spans="1:2" x14ac:dyDescent="0.3">
      <c r="A1903" s="6" t="s">
        <v>1065</v>
      </c>
      <c r="B1903" s="10">
        <v>846856.4</v>
      </c>
    </row>
    <row r="1904" spans="1:2" x14ac:dyDescent="0.3">
      <c r="A1904" s="6" t="s">
        <v>541</v>
      </c>
      <c r="B1904" s="10">
        <v>1977073.56</v>
      </c>
    </row>
    <row r="1905" spans="1:2" x14ac:dyDescent="0.3">
      <c r="A1905" s="6" t="s">
        <v>765</v>
      </c>
      <c r="B1905" s="10">
        <v>1121710.8600000001</v>
      </c>
    </row>
    <row r="1906" spans="1:2" x14ac:dyDescent="0.3">
      <c r="A1906" s="6" t="s">
        <v>266</v>
      </c>
      <c r="B1906" s="10">
        <v>195921.05</v>
      </c>
    </row>
    <row r="1907" spans="1:2" x14ac:dyDescent="0.3">
      <c r="A1907" s="6" t="s">
        <v>1184</v>
      </c>
      <c r="B1907" s="10">
        <v>1066557.3799999999</v>
      </c>
    </row>
    <row r="1908" spans="1:2" x14ac:dyDescent="0.3">
      <c r="A1908" s="6" t="s">
        <v>754</v>
      </c>
      <c r="B1908" s="10">
        <v>1543035.43</v>
      </c>
    </row>
    <row r="1909" spans="1:2" x14ac:dyDescent="0.3">
      <c r="A1909" s="6" t="s">
        <v>429</v>
      </c>
      <c r="B1909" s="10">
        <v>1470960.7</v>
      </c>
    </row>
    <row r="1910" spans="1:2" x14ac:dyDescent="0.3">
      <c r="A1910" s="6" t="s">
        <v>336</v>
      </c>
      <c r="B1910" s="10">
        <v>422494.8</v>
      </c>
    </row>
    <row r="1911" spans="1:2" x14ac:dyDescent="0.3">
      <c r="A1911" s="6" t="s">
        <v>1196</v>
      </c>
      <c r="B1911" s="10">
        <v>1228879.32</v>
      </c>
    </row>
    <row r="1912" spans="1:2" x14ac:dyDescent="0.3">
      <c r="A1912" s="6" t="s">
        <v>264</v>
      </c>
      <c r="B1912" s="10">
        <v>5722833.4800000004</v>
      </c>
    </row>
    <row r="1913" spans="1:2" x14ac:dyDescent="0.3">
      <c r="A1913" s="6" t="s">
        <v>1118</v>
      </c>
      <c r="B1913" s="10">
        <v>701683.5</v>
      </c>
    </row>
    <row r="1914" spans="1:2" x14ac:dyDescent="0.3">
      <c r="A1914" s="6" t="s">
        <v>1101</v>
      </c>
      <c r="B1914" s="10">
        <v>175232.85</v>
      </c>
    </row>
    <row r="1915" spans="1:2" x14ac:dyDescent="0.3">
      <c r="A1915" s="6" t="s">
        <v>151</v>
      </c>
      <c r="B1915" s="10">
        <v>3445573.2</v>
      </c>
    </row>
    <row r="1916" spans="1:2" x14ac:dyDescent="0.3">
      <c r="A1916" s="6" t="s">
        <v>453</v>
      </c>
      <c r="B1916" s="10">
        <v>429029.34</v>
      </c>
    </row>
    <row r="1917" spans="1:2" x14ac:dyDescent="0.3">
      <c r="A1917" s="6" t="s">
        <v>695</v>
      </c>
      <c r="B1917" s="10">
        <v>5294034.9400000004</v>
      </c>
    </row>
    <row r="1918" spans="1:2" x14ac:dyDescent="0.3">
      <c r="A1918" s="6" t="s">
        <v>777</v>
      </c>
      <c r="B1918" s="10">
        <v>39074.04</v>
      </c>
    </row>
    <row r="1919" spans="1:2" x14ac:dyDescent="0.3">
      <c r="A1919" s="6" t="s">
        <v>1153</v>
      </c>
      <c r="B1919" s="10">
        <v>1061958.8</v>
      </c>
    </row>
    <row r="1920" spans="1:2" x14ac:dyDescent="0.3">
      <c r="A1920" s="6" t="s">
        <v>78</v>
      </c>
      <c r="B1920" s="10">
        <v>62100.06</v>
      </c>
    </row>
    <row r="1921" spans="1:2" x14ac:dyDescent="0.3">
      <c r="A1921" s="6" t="s">
        <v>626</v>
      </c>
      <c r="B1921" s="10">
        <v>26398.79</v>
      </c>
    </row>
    <row r="1922" spans="1:2" x14ac:dyDescent="0.3">
      <c r="A1922" s="6" t="s">
        <v>136</v>
      </c>
      <c r="B1922" s="10">
        <v>22301.5</v>
      </c>
    </row>
    <row r="1923" spans="1:2" x14ac:dyDescent="0.3">
      <c r="A1923" s="6" t="s">
        <v>677</v>
      </c>
      <c r="B1923" s="10">
        <v>734580.16</v>
      </c>
    </row>
    <row r="1924" spans="1:2" x14ac:dyDescent="0.3">
      <c r="A1924" s="6" t="s">
        <v>498</v>
      </c>
      <c r="B1924" s="10">
        <v>206360.05</v>
      </c>
    </row>
    <row r="1925" spans="1:2" x14ac:dyDescent="0.3">
      <c r="A1925" s="6" t="s">
        <v>320</v>
      </c>
      <c r="B1925" s="10">
        <v>115236.88</v>
      </c>
    </row>
    <row r="1926" spans="1:2" x14ac:dyDescent="0.3">
      <c r="A1926" s="6" t="s">
        <v>1121</v>
      </c>
      <c r="B1926" s="10">
        <v>822373.2</v>
      </c>
    </row>
    <row r="1927" spans="1:2" x14ac:dyDescent="0.3">
      <c r="A1927" s="6" t="s">
        <v>1180</v>
      </c>
      <c r="B1927" s="10">
        <v>718078.88</v>
      </c>
    </row>
    <row r="1928" spans="1:2" x14ac:dyDescent="0.3">
      <c r="A1928" s="6" t="s">
        <v>369</v>
      </c>
      <c r="B1928" s="10">
        <v>389279.99</v>
      </c>
    </row>
    <row r="1929" spans="1:2" x14ac:dyDescent="0.3">
      <c r="A1929" s="6" t="s">
        <v>809</v>
      </c>
      <c r="B1929" s="10">
        <v>3020310.51</v>
      </c>
    </row>
    <row r="1930" spans="1:2" x14ac:dyDescent="0.3">
      <c r="A1930" s="6" t="s">
        <v>1115</v>
      </c>
      <c r="B1930" s="10">
        <v>688440.96</v>
      </c>
    </row>
    <row r="1931" spans="1:2" x14ac:dyDescent="0.3">
      <c r="A1931" s="6" t="s">
        <v>197</v>
      </c>
      <c r="B1931" s="10">
        <v>50656.56</v>
      </c>
    </row>
    <row r="1932" spans="1:2" x14ac:dyDescent="0.3">
      <c r="A1932" s="6" t="s">
        <v>477</v>
      </c>
      <c r="B1932" s="10">
        <v>949471.78</v>
      </c>
    </row>
    <row r="1933" spans="1:2" x14ac:dyDescent="0.3">
      <c r="A1933" s="6" t="s">
        <v>459</v>
      </c>
      <c r="B1933" s="10">
        <v>1188110.72</v>
      </c>
    </row>
    <row r="1934" spans="1:2" x14ac:dyDescent="0.3">
      <c r="A1934" s="6" t="s">
        <v>691</v>
      </c>
      <c r="B1934" s="10">
        <v>1391607.6</v>
      </c>
    </row>
    <row r="1935" spans="1:2" x14ac:dyDescent="0.3">
      <c r="A1935" s="6" t="s">
        <v>973</v>
      </c>
      <c r="B1935" s="10">
        <v>650980.96</v>
      </c>
    </row>
    <row r="1936" spans="1:2" x14ac:dyDescent="0.3">
      <c r="A1936" s="6" t="s">
        <v>956</v>
      </c>
      <c r="B1936" s="10">
        <v>278009.55</v>
      </c>
    </row>
    <row r="1937" spans="1:2" x14ac:dyDescent="0.3">
      <c r="A1937" s="6" t="s">
        <v>249</v>
      </c>
      <c r="B1937" s="10">
        <v>2705580.57</v>
      </c>
    </row>
    <row r="1938" spans="1:2" x14ac:dyDescent="0.3">
      <c r="A1938" s="6" t="s">
        <v>470</v>
      </c>
      <c r="B1938" s="10">
        <v>615137.12</v>
      </c>
    </row>
    <row r="1939" spans="1:2" x14ac:dyDescent="0.3">
      <c r="A1939" s="6" t="s">
        <v>1028</v>
      </c>
      <c r="B1939" s="10">
        <v>375923.20000000001</v>
      </c>
    </row>
    <row r="1940" spans="1:2" x14ac:dyDescent="0.3">
      <c r="A1940" s="6" t="s">
        <v>85</v>
      </c>
      <c r="B1940" s="10">
        <v>56279.199999999997</v>
      </c>
    </row>
    <row r="1941" spans="1:2" x14ac:dyDescent="0.3">
      <c r="A1941" s="6" t="s">
        <v>529</v>
      </c>
      <c r="B1941" s="10">
        <v>1721311.2</v>
      </c>
    </row>
    <row r="1942" spans="1:2" x14ac:dyDescent="0.3">
      <c r="A1942" s="6" t="s">
        <v>1015</v>
      </c>
      <c r="B1942" s="10">
        <v>1921237.28</v>
      </c>
    </row>
    <row r="1943" spans="1:2" x14ac:dyDescent="0.3">
      <c r="A1943" s="6" t="s">
        <v>621</v>
      </c>
      <c r="B1943" s="10">
        <v>1216149.6399999999</v>
      </c>
    </row>
    <row r="1944" spans="1:2" x14ac:dyDescent="0.3">
      <c r="A1944" s="6" t="s">
        <v>163</v>
      </c>
      <c r="B1944" s="10">
        <v>1471944.48</v>
      </c>
    </row>
    <row r="1945" spans="1:2" x14ac:dyDescent="0.3">
      <c r="A1945" s="6" t="s">
        <v>1061</v>
      </c>
      <c r="B1945" s="10">
        <v>86889.84</v>
      </c>
    </row>
    <row r="1946" spans="1:2" x14ac:dyDescent="0.3">
      <c r="A1946" s="6" t="s">
        <v>353</v>
      </c>
      <c r="B1946" s="10">
        <v>202363.48</v>
      </c>
    </row>
    <row r="1947" spans="1:2" x14ac:dyDescent="0.3">
      <c r="A1947" s="6" t="s">
        <v>1170</v>
      </c>
      <c r="B1947" s="10">
        <v>6424186.6500000004</v>
      </c>
    </row>
    <row r="1948" spans="1:2" x14ac:dyDescent="0.3">
      <c r="A1948" s="6" t="s">
        <v>288</v>
      </c>
      <c r="B1948" s="10">
        <v>2247229.84</v>
      </c>
    </row>
    <row r="1949" spans="1:2" x14ac:dyDescent="0.3">
      <c r="A1949" s="6" t="s">
        <v>1107</v>
      </c>
      <c r="B1949" s="10">
        <v>932643.8</v>
      </c>
    </row>
    <row r="1950" spans="1:2" x14ac:dyDescent="0.3">
      <c r="A1950" s="6" t="s">
        <v>554</v>
      </c>
      <c r="B1950" s="10">
        <v>1036075.11</v>
      </c>
    </row>
    <row r="1951" spans="1:2" x14ac:dyDescent="0.3">
      <c r="A1951" s="6" t="s">
        <v>926</v>
      </c>
      <c r="B1951" s="10">
        <v>215897.5</v>
      </c>
    </row>
    <row r="1952" spans="1:2" x14ac:dyDescent="0.3">
      <c r="A1952" s="6" t="s">
        <v>1093</v>
      </c>
      <c r="B1952" s="10">
        <v>63725.35</v>
      </c>
    </row>
    <row r="1953" spans="1:2" x14ac:dyDescent="0.3">
      <c r="A1953" s="6" t="s">
        <v>1080</v>
      </c>
      <c r="B1953" s="10">
        <v>17615.04</v>
      </c>
    </row>
    <row r="1954" spans="1:2" x14ac:dyDescent="0.3">
      <c r="A1954" s="6" t="s">
        <v>1206</v>
      </c>
      <c r="B1954" s="10">
        <v>296825.09999999998</v>
      </c>
    </row>
    <row r="1955" spans="1:2" x14ac:dyDescent="0.3">
      <c r="A1955" s="6" t="s">
        <v>1076</v>
      </c>
      <c r="B1955" s="10">
        <v>1193785.92</v>
      </c>
    </row>
    <row r="1956" spans="1:2" x14ac:dyDescent="0.3">
      <c r="A1956" s="6" t="s">
        <v>880</v>
      </c>
      <c r="B1956" s="10">
        <v>3397058.28</v>
      </c>
    </row>
    <row r="1957" spans="1:2" x14ac:dyDescent="0.3">
      <c r="A1957" s="6" t="s">
        <v>499</v>
      </c>
      <c r="B1957" s="10">
        <v>387239.45</v>
      </c>
    </row>
    <row r="1958" spans="1:2" x14ac:dyDescent="0.3">
      <c r="A1958" s="6" t="s">
        <v>1208</v>
      </c>
      <c r="B1958" s="10">
        <v>93543.679999999993</v>
      </c>
    </row>
    <row r="1959" spans="1:2" x14ac:dyDescent="0.3">
      <c r="A1959" s="6" t="s">
        <v>500</v>
      </c>
      <c r="B1959" s="10">
        <v>1340567.8799999999</v>
      </c>
    </row>
    <row r="1960" spans="1:2" x14ac:dyDescent="0.3">
      <c r="A1960" s="6" t="s">
        <v>199</v>
      </c>
      <c r="B1960" s="10">
        <v>169274.72</v>
      </c>
    </row>
    <row r="1961" spans="1:2" x14ac:dyDescent="0.3">
      <c r="A1961" s="6" t="s">
        <v>62</v>
      </c>
      <c r="B1961" s="10">
        <v>1812631.2</v>
      </c>
    </row>
    <row r="1962" spans="1:2" x14ac:dyDescent="0.3">
      <c r="A1962" s="6" t="s">
        <v>889</v>
      </c>
      <c r="B1962" s="10">
        <v>1690091.34</v>
      </c>
    </row>
    <row r="1963" spans="1:2" x14ac:dyDescent="0.3">
      <c r="A1963" s="6" t="s">
        <v>668</v>
      </c>
      <c r="B1963" s="10">
        <v>5002000.95</v>
      </c>
    </row>
    <row r="1964" spans="1:2" x14ac:dyDescent="0.3">
      <c r="A1964" s="6" t="s">
        <v>278</v>
      </c>
      <c r="B1964" s="10">
        <v>1806111.09</v>
      </c>
    </row>
    <row r="1965" spans="1:2" x14ac:dyDescent="0.3">
      <c r="A1965" s="6" t="s">
        <v>524</v>
      </c>
      <c r="B1965" s="10">
        <v>256152.32000000001</v>
      </c>
    </row>
    <row r="1966" spans="1:2" x14ac:dyDescent="0.3">
      <c r="A1966" s="6" t="s">
        <v>1148</v>
      </c>
      <c r="B1966" s="10">
        <v>436160.4</v>
      </c>
    </row>
    <row r="1967" spans="1:2" x14ac:dyDescent="0.3">
      <c r="A1967" s="6" t="s">
        <v>992</v>
      </c>
      <c r="B1967" s="10">
        <v>5470815.21</v>
      </c>
    </row>
    <row r="1968" spans="1:2" x14ac:dyDescent="0.3">
      <c r="A1968" s="6" t="s">
        <v>531</v>
      </c>
      <c r="B1968" s="10">
        <v>86121.75</v>
      </c>
    </row>
    <row r="1969" spans="1:2" x14ac:dyDescent="0.3">
      <c r="A1969" s="6" t="s">
        <v>728</v>
      </c>
      <c r="B1969" s="10">
        <v>863044.12</v>
      </c>
    </row>
    <row r="1970" spans="1:2" x14ac:dyDescent="0.3">
      <c r="A1970" s="6" t="s">
        <v>1048</v>
      </c>
      <c r="B1970" s="10">
        <v>3427210.8</v>
      </c>
    </row>
    <row r="1971" spans="1:2" x14ac:dyDescent="0.3">
      <c r="A1971" s="6" t="s">
        <v>843</v>
      </c>
      <c r="B1971" s="10">
        <v>1227353.52</v>
      </c>
    </row>
    <row r="1972" spans="1:2" x14ac:dyDescent="0.3">
      <c r="A1972" s="6" t="s">
        <v>329</v>
      </c>
      <c r="B1972" s="10">
        <v>242247.72</v>
      </c>
    </row>
    <row r="1973" spans="1:2" x14ac:dyDescent="0.3">
      <c r="A1973" s="6" t="s">
        <v>1100</v>
      </c>
      <c r="B1973" s="10">
        <v>1809424.64</v>
      </c>
    </row>
    <row r="1974" spans="1:2" x14ac:dyDescent="0.3">
      <c r="A1974" s="6" t="s">
        <v>1012</v>
      </c>
      <c r="B1974" s="10">
        <v>2987403.09</v>
      </c>
    </row>
    <row r="1975" spans="1:2" x14ac:dyDescent="0.3">
      <c r="A1975" s="6" t="s">
        <v>126</v>
      </c>
      <c r="B1975" s="10">
        <v>174493.55</v>
      </c>
    </row>
    <row r="1976" spans="1:2" x14ac:dyDescent="0.3">
      <c r="A1976" s="6" t="s">
        <v>38</v>
      </c>
      <c r="B1976" s="10">
        <v>91853.85</v>
      </c>
    </row>
    <row r="1977" spans="1:2" x14ac:dyDescent="0.3">
      <c r="A1977" s="6" t="s">
        <v>475</v>
      </c>
      <c r="B1977" s="10">
        <v>9859.84</v>
      </c>
    </row>
    <row r="1978" spans="1:2" x14ac:dyDescent="0.3">
      <c r="A1978" s="6" t="s">
        <v>932</v>
      </c>
      <c r="B1978" s="10">
        <v>75273.33</v>
      </c>
    </row>
    <row r="1979" spans="1:2" x14ac:dyDescent="0.3">
      <c r="A1979" s="6" t="s">
        <v>825</v>
      </c>
      <c r="B1979" s="10">
        <v>1461087.1</v>
      </c>
    </row>
    <row r="1980" spans="1:2" x14ac:dyDescent="0.3">
      <c r="A1980" s="6" t="s">
        <v>628</v>
      </c>
      <c r="B1980" s="10">
        <v>1603212.4</v>
      </c>
    </row>
    <row r="1981" spans="1:2" x14ac:dyDescent="0.3">
      <c r="A1981" s="6" t="s">
        <v>614</v>
      </c>
      <c r="B1981" s="10">
        <v>4231658.8</v>
      </c>
    </row>
    <row r="1982" spans="1:2" x14ac:dyDescent="0.3">
      <c r="A1982" s="6" t="s">
        <v>504</v>
      </c>
      <c r="B1982" s="10">
        <v>380133.6</v>
      </c>
    </row>
    <row r="1983" spans="1:2" x14ac:dyDescent="0.3">
      <c r="A1983" s="6" t="s">
        <v>236</v>
      </c>
      <c r="B1983" s="10">
        <v>1948296.96</v>
      </c>
    </row>
    <row r="1984" spans="1:2" x14ac:dyDescent="0.3">
      <c r="A1984" s="6" t="s">
        <v>679</v>
      </c>
      <c r="B1984" s="10">
        <v>377037.7</v>
      </c>
    </row>
    <row r="1985" spans="1:2" x14ac:dyDescent="0.3">
      <c r="A1985" s="6" t="s">
        <v>509</v>
      </c>
      <c r="B1985" s="10">
        <v>1143433.32</v>
      </c>
    </row>
    <row r="1986" spans="1:2" x14ac:dyDescent="0.3">
      <c r="A1986" s="6" t="s">
        <v>386</v>
      </c>
      <c r="B1986" s="10">
        <v>2977142.85</v>
      </c>
    </row>
    <row r="1987" spans="1:2" x14ac:dyDescent="0.3">
      <c r="A1987" s="6" t="s">
        <v>833</v>
      </c>
      <c r="B1987" s="10">
        <v>412387.95</v>
      </c>
    </row>
    <row r="1988" spans="1:2" x14ac:dyDescent="0.3">
      <c r="A1988" s="6" t="s">
        <v>632</v>
      </c>
      <c r="B1988" s="10">
        <v>2555387.73</v>
      </c>
    </row>
    <row r="1989" spans="1:2" x14ac:dyDescent="0.3">
      <c r="A1989" s="6" t="s">
        <v>430</v>
      </c>
      <c r="B1989" s="10">
        <v>5565891.8700000001</v>
      </c>
    </row>
    <row r="1990" spans="1:2" x14ac:dyDescent="0.3">
      <c r="A1990" s="6" t="s">
        <v>1177</v>
      </c>
      <c r="B1990" s="10">
        <v>6104646.4500000002</v>
      </c>
    </row>
    <row r="1991" spans="1:2" x14ac:dyDescent="0.3">
      <c r="A1991" s="6" t="s">
        <v>367</v>
      </c>
      <c r="B1991" s="10">
        <v>1838016</v>
      </c>
    </row>
    <row r="1992" spans="1:2" x14ac:dyDescent="0.3">
      <c r="A1992" s="6" t="s">
        <v>1152</v>
      </c>
      <c r="B1992" s="10">
        <v>3709292.16</v>
      </c>
    </row>
    <row r="1993" spans="1:2" x14ac:dyDescent="0.3">
      <c r="A1993" s="6" t="s">
        <v>630</v>
      </c>
      <c r="B1993" s="10">
        <v>1480218.05</v>
      </c>
    </row>
    <row r="1994" spans="1:2" x14ac:dyDescent="0.3">
      <c r="A1994" s="6" t="s">
        <v>561</v>
      </c>
      <c r="B1994" s="10">
        <v>1874544.1</v>
      </c>
    </row>
    <row r="1995" spans="1:2" x14ac:dyDescent="0.3">
      <c r="A1995" s="6" t="s">
        <v>1083</v>
      </c>
      <c r="B1995" s="10">
        <v>4528865.79</v>
      </c>
    </row>
    <row r="1996" spans="1:2" x14ac:dyDescent="0.3">
      <c r="A1996" s="6" t="s">
        <v>74</v>
      </c>
      <c r="B1996" s="10">
        <v>122065.76</v>
      </c>
    </row>
    <row r="1997" spans="1:2" x14ac:dyDescent="0.3">
      <c r="A1997" s="6" t="s">
        <v>747</v>
      </c>
      <c r="B1997" s="10">
        <v>14209.59</v>
      </c>
    </row>
    <row r="1998" spans="1:2" x14ac:dyDescent="0.3">
      <c r="A1998" s="6" t="s">
        <v>76</v>
      </c>
      <c r="B1998" s="10">
        <v>6007079.0300000003</v>
      </c>
    </row>
    <row r="1999" spans="1:2" x14ac:dyDescent="0.3">
      <c r="A1999" s="6" t="s">
        <v>548</v>
      </c>
      <c r="B1999" s="10">
        <v>77028.479999999996</v>
      </c>
    </row>
    <row r="2000" spans="1:2" x14ac:dyDescent="0.3">
      <c r="A2000" s="6" t="s">
        <v>1197</v>
      </c>
      <c r="B2000" s="10">
        <v>121774.39999999999</v>
      </c>
    </row>
    <row r="2001" spans="1:2" x14ac:dyDescent="0.3">
      <c r="A2001" s="6" t="s">
        <v>226</v>
      </c>
      <c r="B2001" s="10">
        <v>203017.32</v>
      </c>
    </row>
    <row r="2002" spans="1:2" x14ac:dyDescent="0.3">
      <c r="A2002" s="6" t="s">
        <v>735</v>
      </c>
      <c r="B2002" s="10">
        <v>93943.039999999994</v>
      </c>
    </row>
    <row r="2003" spans="1:2" x14ac:dyDescent="0.3">
      <c r="A2003" s="6" t="s">
        <v>134</v>
      </c>
      <c r="B2003" s="10">
        <v>3658489.6</v>
      </c>
    </row>
    <row r="2004" spans="1:2" x14ac:dyDescent="0.3">
      <c r="A2004" s="6" t="s">
        <v>778</v>
      </c>
      <c r="B2004" s="10">
        <v>4102247.6</v>
      </c>
    </row>
    <row r="2005" spans="1:2" x14ac:dyDescent="0.3">
      <c r="A2005" s="6" t="s">
        <v>149</v>
      </c>
      <c r="B2005" s="10">
        <v>617998.29</v>
      </c>
    </row>
    <row r="2006" spans="1:2" x14ac:dyDescent="0.3">
      <c r="A2006" s="6" t="s">
        <v>857</v>
      </c>
      <c r="B2006" s="10">
        <v>1072036.8</v>
      </c>
    </row>
    <row r="2007" spans="1:2" x14ac:dyDescent="0.3">
      <c r="A2007" s="6" t="s">
        <v>553</v>
      </c>
      <c r="B2007" s="10">
        <v>7273.97</v>
      </c>
    </row>
    <row r="2008" spans="1:2" x14ac:dyDescent="0.3">
      <c r="A2008" s="6" t="s">
        <v>366</v>
      </c>
      <c r="B2008" s="10">
        <v>318828.73</v>
      </c>
    </row>
    <row r="2009" spans="1:2" x14ac:dyDescent="0.3">
      <c r="A2009" s="6" t="s">
        <v>1022</v>
      </c>
      <c r="B2009" s="10">
        <v>702959.73</v>
      </c>
    </row>
    <row r="2010" spans="1:2" x14ac:dyDescent="0.3">
      <c r="A2010" s="6" t="s">
        <v>372</v>
      </c>
      <c r="B2010" s="10">
        <v>4064066.37</v>
      </c>
    </row>
    <row r="2011" spans="1:2" x14ac:dyDescent="0.3">
      <c r="A2011" s="6" t="s">
        <v>730</v>
      </c>
      <c r="B2011" s="10">
        <v>725776.66</v>
      </c>
    </row>
    <row r="2012" spans="1:2" x14ac:dyDescent="0.3">
      <c r="A2012" s="6" t="s">
        <v>1157</v>
      </c>
      <c r="B2012" s="10">
        <v>501085.2</v>
      </c>
    </row>
    <row r="2013" spans="1:2" x14ac:dyDescent="0.3">
      <c r="A2013" s="6" t="s">
        <v>832</v>
      </c>
      <c r="B2013" s="10">
        <v>3124830.52</v>
      </c>
    </row>
    <row r="2014" spans="1:2" x14ac:dyDescent="0.3">
      <c r="A2014" s="6" t="s">
        <v>357</v>
      </c>
      <c r="B2014" s="10">
        <v>100166.95</v>
      </c>
    </row>
    <row r="2015" spans="1:2" x14ac:dyDescent="0.3">
      <c r="A2015" s="6" t="s">
        <v>872</v>
      </c>
      <c r="B2015" s="10">
        <v>37534.68</v>
      </c>
    </row>
    <row r="2016" spans="1:2" x14ac:dyDescent="0.3">
      <c r="A2016" s="6" t="s">
        <v>842</v>
      </c>
      <c r="B2016" s="10">
        <v>52611.87</v>
      </c>
    </row>
    <row r="2017" spans="1:2" x14ac:dyDescent="0.3">
      <c r="A2017" s="6" t="s">
        <v>1134</v>
      </c>
      <c r="B2017" s="10">
        <v>1610050.96</v>
      </c>
    </row>
    <row r="2018" spans="1:2" x14ac:dyDescent="0.3">
      <c r="A2018" s="6" t="s">
        <v>1009</v>
      </c>
      <c r="B2018" s="10">
        <v>647046.88</v>
      </c>
    </row>
    <row r="2019" spans="1:2" x14ac:dyDescent="0.3">
      <c r="A2019" s="6" t="s">
        <v>169</v>
      </c>
      <c r="B2019" s="10">
        <v>1617198.8</v>
      </c>
    </row>
    <row r="2020" spans="1:2" x14ac:dyDescent="0.3">
      <c r="A2020" s="6" t="s">
        <v>315</v>
      </c>
      <c r="B2020" s="10">
        <v>1233404.3600000001</v>
      </c>
    </row>
    <row r="2021" spans="1:2" x14ac:dyDescent="0.3">
      <c r="A2021" s="6" t="s">
        <v>663</v>
      </c>
      <c r="B2021" s="10">
        <v>1411643.94</v>
      </c>
    </row>
    <row r="2022" spans="1:2" x14ac:dyDescent="0.3">
      <c r="A2022" s="6" t="s">
        <v>466</v>
      </c>
      <c r="B2022" s="10">
        <v>858726.95</v>
      </c>
    </row>
    <row r="2023" spans="1:2" x14ac:dyDescent="0.3">
      <c r="A2023" s="6" t="s">
        <v>380</v>
      </c>
      <c r="B2023" s="10">
        <v>6051184.8499999996</v>
      </c>
    </row>
    <row r="2024" spans="1:2" x14ac:dyDescent="0.3">
      <c r="A2024" s="6" t="s">
        <v>977</v>
      </c>
      <c r="B2024" s="10">
        <v>5409.3</v>
      </c>
    </row>
    <row r="2025" spans="1:2" x14ac:dyDescent="0.3">
      <c r="A2025" s="6" t="s">
        <v>90</v>
      </c>
      <c r="B2025" s="10">
        <v>43934.97</v>
      </c>
    </row>
    <row r="2026" spans="1:2" x14ac:dyDescent="0.3">
      <c r="A2026" s="6" t="s">
        <v>972</v>
      </c>
      <c r="B2026" s="10">
        <v>646729.49</v>
      </c>
    </row>
    <row r="2027" spans="1:2" x14ac:dyDescent="0.3">
      <c r="A2027" s="6" t="s">
        <v>563</v>
      </c>
      <c r="B2027" s="10">
        <v>3927804.8</v>
      </c>
    </row>
    <row r="2028" spans="1:2" x14ac:dyDescent="0.3">
      <c r="A2028" s="6" t="s">
        <v>1160</v>
      </c>
      <c r="B2028" s="10">
        <v>648030.4</v>
      </c>
    </row>
    <row r="2029" spans="1:2" x14ac:dyDescent="0.3">
      <c r="A2029" s="6" t="s">
        <v>1223</v>
      </c>
      <c r="B2029" s="10">
        <v>73520.639999999999</v>
      </c>
    </row>
    <row r="2030" spans="1:2" x14ac:dyDescent="0.3">
      <c r="A2030" s="6" t="s">
        <v>1044</v>
      </c>
      <c r="B2030" s="10">
        <v>36125.760000000002</v>
      </c>
    </row>
    <row r="2031" spans="1:2" x14ac:dyDescent="0.3">
      <c r="A2031" s="6" t="s">
        <v>567</v>
      </c>
      <c r="B2031" s="10">
        <v>204570.19</v>
      </c>
    </row>
    <row r="2032" spans="1:2" x14ac:dyDescent="0.3">
      <c r="A2032" s="6" t="s">
        <v>885</v>
      </c>
      <c r="B2032" s="10">
        <v>392980.9</v>
      </c>
    </row>
    <row r="2033" spans="1:2" x14ac:dyDescent="0.3">
      <c r="A2033" s="6" t="s">
        <v>114</v>
      </c>
      <c r="B2033" s="10">
        <v>2097547.41</v>
      </c>
    </row>
    <row r="2034" spans="1:2" x14ac:dyDescent="0.3">
      <c r="A2034" s="6" t="s">
        <v>960</v>
      </c>
      <c r="B2034" s="10">
        <v>1761478.8</v>
      </c>
    </row>
    <row r="2035" spans="1:2" x14ac:dyDescent="0.3">
      <c r="A2035" s="6" t="s">
        <v>1092</v>
      </c>
      <c r="B2035" s="10">
        <v>810514</v>
      </c>
    </row>
    <row r="2036" spans="1:2" x14ac:dyDescent="0.3">
      <c r="A2036" s="6" t="s">
        <v>104</v>
      </c>
      <c r="B2036" s="10">
        <v>1531645.92</v>
      </c>
    </row>
    <row r="2037" spans="1:2" x14ac:dyDescent="0.3">
      <c r="A2037" s="6" t="s">
        <v>686</v>
      </c>
      <c r="B2037" s="10">
        <v>827136.18</v>
      </c>
    </row>
    <row r="2038" spans="1:2" x14ac:dyDescent="0.3">
      <c r="A2038" s="6" t="s">
        <v>1187</v>
      </c>
      <c r="B2038" s="10">
        <v>412909.9</v>
      </c>
    </row>
    <row r="2039" spans="1:2" x14ac:dyDescent="0.3">
      <c r="A2039" s="6" t="s">
        <v>319</v>
      </c>
      <c r="B2039" s="10">
        <v>682890.72</v>
      </c>
    </row>
    <row r="2040" spans="1:2" x14ac:dyDescent="0.3">
      <c r="A2040" s="6" t="s">
        <v>671</v>
      </c>
      <c r="B2040" s="10">
        <v>416575.36</v>
      </c>
    </row>
    <row r="2041" spans="1:2" x14ac:dyDescent="0.3">
      <c r="A2041" s="6" t="s">
        <v>215</v>
      </c>
      <c r="B2041" s="10">
        <v>3874629.46</v>
      </c>
    </row>
    <row r="2042" spans="1:2" x14ac:dyDescent="0.3">
      <c r="A2042" s="6" t="s">
        <v>492</v>
      </c>
      <c r="B2042" s="10">
        <v>1019654.9</v>
      </c>
    </row>
    <row r="2043" spans="1:2" x14ac:dyDescent="0.3">
      <c r="A2043" s="6" t="s">
        <v>760</v>
      </c>
      <c r="B2043" s="10">
        <v>2571841.44</v>
      </c>
    </row>
    <row r="2044" spans="1:2" x14ac:dyDescent="0.3">
      <c r="A2044" s="6" t="s">
        <v>779</v>
      </c>
      <c r="B2044" s="10">
        <v>271888.64000000001</v>
      </c>
    </row>
    <row r="2045" spans="1:2" x14ac:dyDescent="0.3">
      <c r="A2045" s="6" t="s">
        <v>122</v>
      </c>
      <c r="B2045" s="10">
        <v>147427.15</v>
      </c>
    </row>
    <row r="2046" spans="1:2" x14ac:dyDescent="0.3">
      <c r="A2046" s="6" t="s">
        <v>488</v>
      </c>
      <c r="B2046" s="10">
        <v>1932469.6</v>
      </c>
    </row>
    <row r="2047" spans="1:2" x14ac:dyDescent="0.3">
      <c r="A2047" s="6" t="s">
        <v>743</v>
      </c>
      <c r="B2047" s="10">
        <v>18193.5</v>
      </c>
    </row>
    <row r="2048" spans="1:2" x14ac:dyDescent="0.3">
      <c r="A2048" s="6" t="s">
        <v>423</v>
      </c>
      <c r="B2048" s="10">
        <v>4309673.2300000004</v>
      </c>
    </row>
    <row r="2049" spans="1:2" x14ac:dyDescent="0.3">
      <c r="A2049" s="6" t="s">
        <v>211</v>
      </c>
      <c r="B2049" s="10">
        <v>319044.78000000003</v>
      </c>
    </row>
    <row r="2050" spans="1:2" x14ac:dyDescent="0.3">
      <c r="A2050" s="6" t="s">
        <v>810</v>
      </c>
      <c r="B2050" s="10">
        <v>931111.23</v>
      </c>
    </row>
    <row r="2051" spans="1:2" x14ac:dyDescent="0.3">
      <c r="A2051" s="6" t="s">
        <v>793</v>
      </c>
      <c r="B2051" s="10">
        <v>494919.6</v>
      </c>
    </row>
    <row r="2052" spans="1:2" x14ac:dyDescent="0.3">
      <c r="A2052" s="6" t="s">
        <v>239</v>
      </c>
      <c r="B2052" s="10">
        <v>236555</v>
      </c>
    </row>
    <row r="2053" spans="1:2" x14ac:dyDescent="0.3">
      <c r="A2053" s="6" t="s">
        <v>644</v>
      </c>
      <c r="B2053" s="10">
        <v>12007.71</v>
      </c>
    </row>
    <row r="2054" spans="1:2" x14ac:dyDescent="0.3">
      <c r="A2054" s="6" t="s">
        <v>1207</v>
      </c>
      <c r="B2054" s="10">
        <v>192741.9</v>
      </c>
    </row>
    <row r="2055" spans="1:2" x14ac:dyDescent="0.3">
      <c r="A2055" s="6" t="s">
        <v>325</v>
      </c>
      <c r="B2055" s="10">
        <v>6101973.3700000001</v>
      </c>
    </row>
    <row r="2056" spans="1:2" x14ac:dyDescent="0.3">
      <c r="A2056" s="6" t="s">
        <v>674</v>
      </c>
      <c r="B2056" s="10">
        <v>931881.51</v>
      </c>
    </row>
    <row r="2057" spans="1:2" x14ac:dyDescent="0.3">
      <c r="A2057" s="6" t="s">
        <v>830</v>
      </c>
      <c r="B2057" s="10">
        <v>1306428.8</v>
      </c>
    </row>
    <row r="2058" spans="1:2" x14ac:dyDescent="0.3">
      <c r="A2058" s="6" t="s">
        <v>826</v>
      </c>
      <c r="B2058" s="10">
        <v>963491.24</v>
      </c>
    </row>
    <row r="2059" spans="1:2" x14ac:dyDescent="0.3">
      <c r="A2059" s="6" t="s">
        <v>966</v>
      </c>
      <c r="B2059" s="10">
        <v>2154853.89</v>
      </c>
    </row>
    <row r="2060" spans="1:2" x14ac:dyDescent="0.3">
      <c r="A2060" s="6" t="s">
        <v>901</v>
      </c>
      <c r="B2060" s="10">
        <v>296515.05</v>
      </c>
    </row>
    <row r="2061" spans="1:2" x14ac:dyDescent="0.3">
      <c r="A2061" s="6" t="s">
        <v>1172</v>
      </c>
      <c r="B2061" s="10">
        <v>37581.24</v>
      </c>
    </row>
    <row r="2062" spans="1:2" x14ac:dyDescent="0.3">
      <c r="A2062" s="6" t="s">
        <v>741</v>
      </c>
      <c r="B2062" s="10">
        <v>940382.24</v>
      </c>
    </row>
    <row r="2063" spans="1:2" x14ac:dyDescent="0.3">
      <c r="A2063" s="6" t="s">
        <v>662</v>
      </c>
      <c r="B2063" s="10">
        <v>1065324.8999999999</v>
      </c>
    </row>
    <row r="2064" spans="1:2" x14ac:dyDescent="0.3">
      <c r="A2064" s="6" t="s">
        <v>627</v>
      </c>
      <c r="B2064" s="10">
        <v>4488139.32</v>
      </c>
    </row>
    <row r="2065" spans="1:2" x14ac:dyDescent="0.3">
      <c r="A2065" s="6" t="s">
        <v>260</v>
      </c>
      <c r="B2065" s="10">
        <v>641145.76</v>
      </c>
    </row>
    <row r="2066" spans="1:2" x14ac:dyDescent="0.3">
      <c r="A2066" s="6" t="s">
        <v>365</v>
      </c>
      <c r="B2066" s="10">
        <v>777957.4</v>
      </c>
    </row>
    <row r="2067" spans="1:2" x14ac:dyDescent="0.3">
      <c r="A2067" s="6" t="s">
        <v>442</v>
      </c>
      <c r="B2067" s="10">
        <v>241900.1</v>
      </c>
    </row>
    <row r="2068" spans="1:2" x14ac:dyDescent="0.3">
      <c r="A2068" s="6" t="s">
        <v>1173</v>
      </c>
      <c r="B2068" s="10">
        <v>640817.92000000004</v>
      </c>
    </row>
    <row r="2069" spans="1:2" x14ac:dyDescent="0.3">
      <c r="A2069" s="6" t="s">
        <v>177</v>
      </c>
      <c r="B2069" s="10">
        <v>2244032.91</v>
      </c>
    </row>
    <row r="2070" spans="1:2" x14ac:dyDescent="0.3">
      <c r="A2070" s="6" t="s">
        <v>723</v>
      </c>
      <c r="B2070" s="10">
        <v>561346.80000000005</v>
      </c>
    </row>
    <row r="2071" spans="1:2" x14ac:dyDescent="0.3">
      <c r="A2071" s="6" t="s">
        <v>651</v>
      </c>
      <c r="B2071" s="10">
        <v>725365.32</v>
      </c>
    </row>
    <row r="2072" spans="1:2" x14ac:dyDescent="0.3">
      <c r="A2072" s="6" t="s">
        <v>633</v>
      </c>
      <c r="B2072" s="10">
        <v>954653.7</v>
      </c>
    </row>
    <row r="2073" spans="1:2" x14ac:dyDescent="0.3">
      <c r="A2073" s="6" t="s">
        <v>613</v>
      </c>
      <c r="B2073" s="10">
        <v>1124972.3400000001</v>
      </c>
    </row>
    <row r="2074" spans="1:2" x14ac:dyDescent="0.3">
      <c r="A2074" s="6" t="s">
        <v>1035</v>
      </c>
      <c r="B2074" s="10">
        <v>718998.02</v>
      </c>
    </row>
    <row r="2075" spans="1:2" x14ac:dyDescent="0.3">
      <c r="A2075" s="6" t="s">
        <v>786</v>
      </c>
      <c r="B2075" s="10">
        <v>89400.06</v>
      </c>
    </row>
    <row r="2076" spans="1:2" x14ac:dyDescent="0.3">
      <c r="A2076" s="6" t="s">
        <v>848</v>
      </c>
      <c r="B2076" s="10">
        <v>104628.72</v>
      </c>
    </row>
    <row r="2077" spans="1:2" x14ac:dyDescent="0.3">
      <c r="A2077" s="6" t="s">
        <v>769</v>
      </c>
      <c r="B2077" s="10">
        <v>101970.05</v>
      </c>
    </row>
    <row r="2078" spans="1:2" x14ac:dyDescent="0.3">
      <c r="A2078" s="6" t="s">
        <v>339</v>
      </c>
      <c r="B2078" s="10">
        <v>401212.57</v>
      </c>
    </row>
    <row r="2079" spans="1:2" x14ac:dyDescent="0.3">
      <c r="A2079" s="6" t="s">
        <v>1026</v>
      </c>
      <c r="B2079" s="10">
        <v>229225.92</v>
      </c>
    </row>
    <row r="2080" spans="1:2" x14ac:dyDescent="0.3">
      <c r="A2080" s="6" t="s">
        <v>1094</v>
      </c>
      <c r="B2080" s="10">
        <v>145894.82</v>
      </c>
    </row>
    <row r="2081" spans="1:2" x14ac:dyDescent="0.3">
      <c r="A2081" s="6" t="s">
        <v>213</v>
      </c>
      <c r="B2081" s="10">
        <v>12785.76</v>
      </c>
    </row>
    <row r="2082" spans="1:2" x14ac:dyDescent="0.3">
      <c r="A2082" s="6" t="s">
        <v>1102</v>
      </c>
      <c r="B2082" s="10">
        <v>1471552.32</v>
      </c>
    </row>
    <row r="2083" spans="1:2" x14ac:dyDescent="0.3">
      <c r="A2083" s="6" t="s">
        <v>192</v>
      </c>
      <c r="B2083" s="10">
        <v>321791.21999999997</v>
      </c>
    </row>
    <row r="2084" spans="1:2" x14ac:dyDescent="0.3">
      <c r="A2084" s="6" t="s">
        <v>987</v>
      </c>
      <c r="B2084" s="10">
        <v>51594.9</v>
      </c>
    </row>
    <row r="2085" spans="1:2" x14ac:dyDescent="0.3">
      <c r="A2085" s="6" t="s">
        <v>846</v>
      </c>
      <c r="B2085" s="10">
        <v>293484.3</v>
      </c>
    </row>
    <row r="2086" spans="1:2" x14ac:dyDescent="0.3">
      <c r="A2086" s="6" t="s">
        <v>657</v>
      </c>
      <c r="B2086" s="10">
        <v>18932.55</v>
      </c>
    </row>
    <row r="2087" spans="1:2" x14ac:dyDescent="0.3">
      <c r="A2087" s="6" t="s">
        <v>768</v>
      </c>
      <c r="B2087" s="10">
        <v>712195.22</v>
      </c>
    </row>
    <row r="2088" spans="1:2" x14ac:dyDescent="0.3">
      <c r="A2088" s="6" t="s">
        <v>1090</v>
      </c>
      <c r="B2088" s="10">
        <v>1149842.8799999999</v>
      </c>
    </row>
    <row r="2089" spans="1:2" x14ac:dyDescent="0.3">
      <c r="A2089" s="6" t="s">
        <v>50</v>
      </c>
      <c r="B2089" s="10">
        <v>374057.68</v>
      </c>
    </row>
    <row r="2090" spans="1:2" x14ac:dyDescent="0.3">
      <c r="A2090" s="6" t="s">
        <v>827</v>
      </c>
      <c r="B2090" s="10">
        <v>544767.52</v>
      </c>
    </row>
    <row r="2091" spans="1:2" x14ac:dyDescent="0.3">
      <c r="A2091" s="6" t="s">
        <v>1125</v>
      </c>
      <c r="B2091" s="10">
        <v>233216.75</v>
      </c>
    </row>
    <row r="2092" spans="1:2" x14ac:dyDescent="0.3">
      <c r="A2092" s="6" t="s">
        <v>516</v>
      </c>
      <c r="B2092" s="10">
        <v>1454916.1</v>
      </c>
    </row>
    <row r="2093" spans="1:2" x14ac:dyDescent="0.3">
      <c r="A2093" s="6" t="s">
        <v>254</v>
      </c>
      <c r="B2093" s="10">
        <v>917842.72</v>
      </c>
    </row>
    <row r="2094" spans="1:2" x14ac:dyDescent="0.3">
      <c r="A2094" s="6" t="s">
        <v>57</v>
      </c>
      <c r="B2094" s="10">
        <v>411050.52</v>
      </c>
    </row>
    <row r="2095" spans="1:2" x14ac:dyDescent="0.3">
      <c r="A2095" s="6" t="s">
        <v>375</v>
      </c>
      <c r="B2095" s="10">
        <v>1151598.5</v>
      </c>
    </row>
    <row r="2096" spans="1:2" x14ac:dyDescent="0.3">
      <c r="A2096" s="6" t="s">
        <v>611</v>
      </c>
      <c r="B2096" s="10">
        <v>298602.84999999998</v>
      </c>
    </row>
    <row r="2097" spans="1:2" x14ac:dyDescent="0.3">
      <c r="A2097" s="6" t="s">
        <v>435</v>
      </c>
      <c r="B2097" s="10">
        <v>389826.36</v>
      </c>
    </row>
    <row r="2098" spans="1:2" x14ac:dyDescent="0.3">
      <c r="A2098" s="6" t="s">
        <v>802</v>
      </c>
      <c r="B2098" s="10">
        <v>251365.4</v>
      </c>
    </row>
    <row r="2099" spans="1:2" x14ac:dyDescent="0.3">
      <c r="A2099" s="6" t="s">
        <v>600</v>
      </c>
      <c r="B2099" s="10">
        <v>136709.28</v>
      </c>
    </row>
    <row r="2100" spans="1:2" x14ac:dyDescent="0.3">
      <c r="A2100" s="6" t="s">
        <v>1149</v>
      </c>
      <c r="B2100" s="10">
        <v>645692.30000000005</v>
      </c>
    </row>
    <row r="2101" spans="1:2" x14ac:dyDescent="0.3">
      <c r="A2101" s="6" t="s">
        <v>766</v>
      </c>
      <c r="B2101" s="10">
        <v>91434</v>
      </c>
    </row>
    <row r="2102" spans="1:2" x14ac:dyDescent="0.3">
      <c r="A2102" s="6" t="s">
        <v>1192</v>
      </c>
      <c r="B2102" s="10">
        <v>1028294.4</v>
      </c>
    </row>
    <row r="2103" spans="1:2" x14ac:dyDescent="0.3">
      <c r="A2103" s="6" t="s">
        <v>859</v>
      </c>
      <c r="B2103" s="10">
        <v>645858.4</v>
      </c>
    </row>
    <row r="2104" spans="1:2" x14ac:dyDescent="0.3">
      <c r="A2104" s="6" t="s">
        <v>438</v>
      </c>
      <c r="B2104" s="10">
        <v>266639.73</v>
      </c>
    </row>
    <row r="2105" spans="1:2" x14ac:dyDescent="0.3">
      <c r="A2105" s="6" t="s">
        <v>64</v>
      </c>
      <c r="B2105" s="10">
        <v>68407.56</v>
      </c>
    </row>
    <row r="2106" spans="1:2" x14ac:dyDescent="0.3">
      <c r="A2106" s="6" t="s">
        <v>517</v>
      </c>
      <c r="B2106" s="10">
        <v>1878350.24</v>
      </c>
    </row>
    <row r="2107" spans="1:2" x14ac:dyDescent="0.3">
      <c r="A2107" s="6" t="s">
        <v>1226</v>
      </c>
      <c r="B2107" s="10">
        <v>725709.6</v>
      </c>
    </row>
    <row r="2108" spans="1:2" x14ac:dyDescent="0.3">
      <c r="A2108" s="6" t="s">
        <v>1171</v>
      </c>
      <c r="B2108" s="10">
        <v>301803.24</v>
      </c>
    </row>
    <row r="2109" spans="1:2" x14ac:dyDescent="0.3">
      <c r="A2109" s="6" t="s">
        <v>1077</v>
      </c>
      <c r="B2109" s="10">
        <v>958660.14</v>
      </c>
    </row>
    <row r="2110" spans="1:2" x14ac:dyDescent="0.3">
      <c r="A2110" s="6" t="s">
        <v>923</v>
      </c>
      <c r="B2110" s="10">
        <v>1847803.1</v>
      </c>
    </row>
    <row r="2111" spans="1:2" x14ac:dyDescent="0.3">
      <c r="A2111" s="6" t="s">
        <v>1200</v>
      </c>
      <c r="B2111" s="10">
        <v>309262.40000000002</v>
      </c>
    </row>
    <row r="2112" spans="1:2" x14ac:dyDescent="0.3">
      <c r="A2112" s="6" t="s">
        <v>512</v>
      </c>
      <c r="B2112" s="10">
        <v>2886258.13</v>
      </c>
    </row>
    <row r="2113" spans="1:2" x14ac:dyDescent="0.3">
      <c r="A2113" s="6" t="s">
        <v>920</v>
      </c>
      <c r="B2113" s="10">
        <v>850530.24</v>
      </c>
    </row>
    <row r="2114" spans="1:2" x14ac:dyDescent="0.3">
      <c r="A2114" s="6" t="s">
        <v>1186</v>
      </c>
      <c r="B2114" s="10">
        <v>674762.88</v>
      </c>
    </row>
    <row r="2115" spans="1:2" x14ac:dyDescent="0.3">
      <c r="A2115" s="6" t="s">
        <v>539</v>
      </c>
      <c r="B2115" s="10">
        <v>1717389.3</v>
      </c>
    </row>
    <row r="2116" spans="1:2" x14ac:dyDescent="0.3">
      <c r="A2116" s="6" t="s">
        <v>1049</v>
      </c>
      <c r="B2116" s="10">
        <v>473521.4</v>
      </c>
    </row>
    <row r="2117" spans="1:2" x14ac:dyDescent="0.3">
      <c r="A2117" s="6" t="s">
        <v>399</v>
      </c>
      <c r="B2117" s="10">
        <v>304016.96000000002</v>
      </c>
    </row>
    <row r="2118" spans="1:2" x14ac:dyDescent="0.3">
      <c r="A2118" s="6" t="s">
        <v>784</v>
      </c>
      <c r="B2118" s="10">
        <v>2324819.7000000002</v>
      </c>
    </row>
    <row r="2119" spans="1:2" x14ac:dyDescent="0.3">
      <c r="A2119" s="6" t="s">
        <v>1212</v>
      </c>
      <c r="B2119" s="10">
        <v>3081525.72</v>
      </c>
    </row>
    <row r="2120" spans="1:2" x14ac:dyDescent="0.3">
      <c r="A2120" s="6" t="s">
        <v>123</v>
      </c>
      <c r="B2120" s="10">
        <v>3753133.44</v>
      </c>
    </row>
    <row r="2121" spans="1:2" x14ac:dyDescent="0.3">
      <c r="A2121" s="6" t="s">
        <v>479</v>
      </c>
      <c r="B2121" s="10">
        <v>6617209.54</v>
      </c>
    </row>
    <row r="2122" spans="1:2" x14ac:dyDescent="0.3">
      <c r="A2122" s="6" t="s">
        <v>639</v>
      </c>
      <c r="B2122" s="10">
        <v>231622.82</v>
      </c>
    </row>
    <row r="2123" spans="1:2" x14ac:dyDescent="0.3">
      <c r="A2123" s="6" t="s">
        <v>713</v>
      </c>
      <c r="B2123" s="10">
        <v>2887415.16</v>
      </c>
    </row>
    <row r="2124" spans="1:2" x14ac:dyDescent="0.3">
      <c r="A2124" s="6" t="s">
        <v>993</v>
      </c>
      <c r="B2124" s="10">
        <v>546283.31999999995</v>
      </c>
    </row>
    <row r="2125" spans="1:2" x14ac:dyDescent="0.3">
      <c r="A2125" s="6" t="s">
        <v>964</v>
      </c>
      <c r="B2125" s="10">
        <v>663793.9</v>
      </c>
    </row>
    <row r="2126" spans="1:2" x14ac:dyDescent="0.3">
      <c r="A2126" s="6" t="s">
        <v>1057</v>
      </c>
      <c r="B2126" s="10">
        <v>1105843.2</v>
      </c>
    </row>
    <row r="2127" spans="1:2" x14ac:dyDescent="0.3">
      <c r="A2127" s="6" t="s">
        <v>783</v>
      </c>
      <c r="B2127" s="10">
        <v>19471.71</v>
      </c>
    </row>
    <row r="2128" spans="1:2" x14ac:dyDescent="0.3">
      <c r="A2128" s="6" t="s">
        <v>1127</v>
      </c>
      <c r="B2128" s="10">
        <v>2999637.9</v>
      </c>
    </row>
    <row r="2129" spans="1:2" x14ac:dyDescent="0.3">
      <c r="A2129" s="6" t="s">
        <v>984</v>
      </c>
      <c r="B2129" s="10">
        <v>2682435.7799999998</v>
      </c>
    </row>
    <row r="2130" spans="1:2" x14ac:dyDescent="0.3">
      <c r="A2130" s="6" t="s">
        <v>1038</v>
      </c>
      <c r="B2130" s="10">
        <v>1077507.06</v>
      </c>
    </row>
    <row r="2131" spans="1:2" x14ac:dyDescent="0.3">
      <c r="A2131" s="6" t="s">
        <v>391</v>
      </c>
      <c r="B2131" s="10">
        <v>540280.31999999995</v>
      </c>
    </row>
    <row r="2132" spans="1:2" x14ac:dyDescent="0.3">
      <c r="A2132" s="6" t="s">
        <v>190</v>
      </c>
      <c r="B2132" s="10">
        <v>941010.08</v>
      </c>
    </row>
    <row r="2133" spans="1:2" x14ac:dyDescent="0.3">
      <c r="A2133" s="6" t="s">
        <v>1047</v>
      </c>
      <c r="B2133" s="10">
        <v>468264.8</v>
      </c>
    </row>
    <row r="2134" spans="1:2" x14ac:dyDescent="0.3">
      <c r="A2134" s="6" t="s">
        <v>1111</v>
      </c>
      <c r="B2134" s="10">
        <v>216182.2</v>
      </c>
    </row>
    <row r="2135" spans="1:2" x14ac:dyDescent="0.3">
      <c r="A2135" s="6" t="s">
        <v>20</v>
      </c>
      <c r="B2135" s="10">
        <v>3692591.2</v>
      </c>
    </row>
    <row r="2136" spans="1:2" x14ac:dyDescent="0.3">
      <c r="A2136" s="6" t="s">
        <v>745</v>
      </c>
      <c r="B2136" s="10">
        <v>612584.28</v>
      </c>
    </row>
    <row r="2137" spans="1:2" x14ac:dyDescent="0.3">
      <c r="A2137" s="6" t="s">
        <v>1185</v>
      </c>
      <c r="B2137" s="10">
        <v>1349411.54</v>
      </c>
    </row>
    <row r="2138" spans="1:2" x14ac:dyDescent="0.3">
      <c r="A2138" s="6" t="s">
        <v>295</v>
      </c>
      <c r="B2138" s="10">
        <v>673461.8</v>
      </c>
    </row>
    <row r="2139" spans="1:2" x14ac:dyDescent="0.3">
      <c r="A2139" s="6" t="s">
        <v>688</v>
      </c>
      <c r="B2139" s="10">
        <v>26097.5</v>
      </c>
    </row>
    <row r="2140" spans="1:2" x14ac:dyDescent="0.3">
      <c r="A2140" s="6" t="s">
        <v>1162</v>
      </c>
      <c r="B2140" s="10">
        <v>750281.4</v>
      </c>
    </row>
    <row r="2141" spans="1:2" x14ac:dyDescent="0.3">
      <c r="A2141" s="6" t="s">
        <v>902</v>
      </c>
      <c r="B2141" s="10">
        <v>4002937.3</v>
      </c>
    </row>
    <row r="2142" spans="1:2" x14ac:dyDescent="0.3">
      <c r="A2142" s="6" t="s">
        <v>865</v>
      </c>
      <c r="B2142" s="10">
        <v>675930.2</v>
      </c>
    </row>
    <row r="2143" spans="1:2" x14ac:dyDescent="0.3">
      <c r="A2143" s="6" t="s">
        <v>940</v>
      </c>
      <c r="B2143" s="10">
        <v>341924.7</v>
      </c>
    </row>
    <row r="2144" spans="1:2" x14ac:dyDescent="0.3">
      <c r="A2144" s="6" t="s">
        <v>755</v>
      </c>
      <c r="B2144" s="10">
        <v>1435764.8</v>
      </c>
    </row>
    <row r="2145" spans="1:2" x14ac:dyDescent="0.3">
      <c r="A2145" s="6" t="s">
        <v>1214</v>
      </c>
      <c r="B2145" s="10">
        <v>5360193.67</v>
      </c>
    </row>
    <row r="2146" spans="1:2" x14ac:dyDescent="0.3">
      <c r="A2146" s="6" t="s">
        <v>957</v>
      </c>
      <c r="B2146" s="10">
        <v>922346.1</v>
      </c>
    </row>
    <row r="2147" spans="1:2" x14ac:dyDescent="0.3">
      <c r="A2147" s="6" t="s">
        <v>863</v>
      </c>
      <c r="B2147" s="10">
        <v>257245.12</v>
      </c>
    </row>
    <row r="2148" spans="1:2" x14ac:dyDescent="0.3">
      <c r="A2148" s="6" t="s">
        <v>363</v>
      </c>
      <c r="B2148" s="10">
        <v>2556.42</v>
      </c>
    </row>
    <row r="2149" spans="1:2" x14ac:dyDescent="0.3">
      <c r="A2149" s="6" t="s">
        <v>641</v>
      </c>
      <c r="B2149" s="10">
        <v>4813093.1100000003</v>
      </c>
    </row>
    <row r="2150" spans="1:2" x14ac:dyDescent="0.3">
      <c r="A2150" s="6" t="s">
        <v>716</v>
      </c>
      <c r="B2150" s="10">
        <v>1045173</v>
      </c>
    </row>
    <row r="2151" spans="1:2" x14ac:dyDescent="0.3">
      <c r="A2151" s="6" t="s">
        <v>1025</v>
      </c>
      <c r="B2151" s="10">
        <v>735406.54</v>
      </c>
    </row>
    <row r="2152" spans="1:2" x14ac:dyDescent="0.3">
      <c r="A2152" s="6" t="s">
        <v>1056</v>
      </c>
      <c r="B2152" s="10">
        <v>1005654.78</v>
      </c>
    </row>
    <row r="2153" spans="1:2" x14ac:dyDescent="0.3">
      <c r="A2153" s="6" t="s">
        <v>599</v>
      </c>
      <c r="B2153" s="10">
        <v>1265422.96</v>
      </c>
    </row>
    <row r="2154" spans="1:2" x14ac:dyDescent="0.3">
      <c r="A2154" s="6" t="s">
        <v>402</v>
      </c>
      <c r="B2154" s="10">
        <v>1633920.15</v>
      </c>
    </row>
    <row r="2155" spans="1:2" x14ac:dyDescent="0.3">
      <c r="A2155" s="6" t="s">
        <v>419</v>
      </c>
      <c r="B2155" s="10">
        <v>6306968.8499999996</v>
      </c>
    </row>
    <row r="2156" spans="1:2" x14ac:dyDescent="0.3">
      <c r="A2156" s="6" t="s">
        <v>1089</v>
      </c>
      <c r="B2156" s="10">
        <v>1714509.5</v>
      </c>
    </row>
    <row r="2157" spans="1:2" x14ac:dyDescent="0.3">
      <c r="A2157" s="6" t="s">
        <v>1051</v>
      </c>
      <c r="B2157" s="10">
        <v>246535.67999999999</v>
      </c>
    </row>
    <row r="2158" spans="1:2" x14ac:dyDescent="0.3">
      <c r="A2158" s="6" t="s">
        <v>47</v>
      </c>
      <c r="B2158" s="10">
        <v>797634.72</v>
      </c>
    </row>
    <row r="2159" spans="1:2" x14ac:dyDescent="0.3">
      <c r="A2159" s="6" t="s">
        <v>862</v>
      </c>
      <c r="B2159" s="10">
        <v>313961.44</v>
      </c>
    </row>
    <row r="2160" spans="1:2" x14ac:dyDescent="0.3">
      <c r="A2160" s="6" t="s">
        <v>1020</v>
      </c>
      <c r="B2160" s="10">
        <v>169211.22</v>
      </c>
    </row>
    <row r="2161" spans="1:2" x14ac:dyDescent="0.3">
      <c r="A2161" s="6" t="s">
        <v>586</v>
      </c>
      <c r="B2161" s="10">
        <v>3948468.51</v>
      </c>
    </row>
    <row r="2162" spans="1:2" x14ac:dyDescent="0.3">
      <c r="A2162" s="6" t="s">
        <v>1000</v>
      </c>
      <c r="B2162" s="10">
        <v>1089358.26</v>
      </c>
    </row>
    <row r="2163" spans="1:2" x14ac:dyDescent="0.3">
      <c r="A2163" s="6" t="s">
        <v>331</v>
      </c>
      <c r="B2163" s="10">
        <v>5794466.5800000001</v>
      </c>
    </row>
    <row r="2164" spans="1:2" x14ac:dyDescent="0.3">
      <c r="A2164" s="6" t="s">
        <v>951</v>
      </c>
      <c r="B2164" s="10">
        <v>108047.06</v>
      </c>
    </row>
    <row r="2165" spans="1:2" x14ac:dyDescent="0.3">
      <c r="A2165" s="6" t="s">
        <v>195</v>
      </c>
      <c r="B2165" s="10">
        <v>304436</v>
      </c>
    </row>
    <row r="2166" spans="1:2" x14ac:dyDescent="0.3">
      <c r="A2166" s="6" t="s">
        <v>596</v>
      </c>
      <c r="B2166" s="10">
        <v>1476193.11</v>
      </c>
    </row>
    <row r="2167" spans="1:2" x14ac:dyDescent="0.3">
      <c r="A2167" s="6" t="s">
        <v>1144</v>
      </c>
      <c r="B2167" s="10">
        <v>2045303.36</v>
      </c>
    </row>
    <row r="2168" spans="1:2" x14ac:dyDescent="0.3">
      <c r="A2168" s="6" t="s">
        <v>758</v>
      </c>
      <c r="B2168" s="10">
        <v>4827419.7300000004</v>
      </c>
    </row>
    <row r="2169" spans="1:2" x14ac:dyDescent="0.3">
      <c r="A2169" s="6" t="s">
        <v>280</v>
      </c>
      <c r="B2169" s="10">
        <v>184382.88</v>
      </c>
    </row>
    <row r="2170" spans="1:2" x14ac:dyDescent="0.3">
      <c r="A2170" s="6" t="s">
        <v>895</v>
      </c>
      <c r="B2170" s="10">
        <v>1789002.24</v>
      </c>
    </row>
    <row r="2171" spans="1:2" x14ac:dyDescent="0.3">
      <c r="A2171" s="6" t="s">
        <v>368</v>
      </c>
      <c r="B2171" s="10">
        <v>1522319.06</v>
      </c>
    </row>
    <row r="2172" spans="1:2" x14ac:dyDescent="0.3">
      <c r="A2172" s="6" t="s">
        <v>486</v>
      </c>
      <c r="B2172" s="10">
        <v>238330.82</v>
      </c>
    </row>
    <row r="2173" spans="1:2" x14ac:dyDescent="0.3">
      <c r="A2173" s="6" t="s">
        <v>1205</v>
      </c>
      <c r="B2173" s="10">
        <v>97604.65</v>
      </c>
    </row>
    <row r="2174" spans="1:2" x14ac:dyDescent="0.3">
      <c r="A2174" s="6" t="s">
        <v>1211</v>
      </c>
      <c r="B2174" s="10">
        <v>505581.78</v>
      </c>
    </row>
    <row r="2175" spans="1:2" x14ac:dyDescent="0.3">
      <c r="A2175" s="6" t="s">
        <v>1032</v>
      </c>
      <c r="B2175" s="10">
        <v>4309917.5999999996</v>
      </c>
    </row>
    <row r="2176" spans="1:2" x14ac:dyDescent="0.3">
      <c r="A2176" s="6" t="s">
        <v>481</v>
      </c>
      <c r="B2176" s="10">
        <v>492221.7</v>
      </c>
    </row>
    <row r="2177" spans="1:2" x14ac:dyDescent="0.3">
      <c r="A2177" s="6" t="s">
        <v>515</v>
      </c>
      <c r="B2177" s="10">
        <v>1013689.6</v>
      </c>
    </row>
    <row r="2178" spans="1:2" x14ac:dyDescent="0.3">
      <c r="A2178" s="6" t="s">
        <v>725</v>
      </c>
      <c r="B2178" s="10">
        <v>434849.8</v>
      </c>
    </row>
    <row r="2179" spans="1:2" x14ac:dyDescent="0.3">
      <c r="A2179" s="6" t="s">
        <v>533</v>
      </c>
      <c r="B2179" s="10">
        <v>481745.62</v>
      </c>
    </row>
    <row r="2180" spans="1:2" x14ac:dyDescent="0.3">
      <c r="A2180" s="6" t="s">
        <v>1175</v>
      </c>
      <c r="B2180" s="10">
        <v>400715.25</v>
      </c>
    </row>
    <row r="2181" spans="1:2" x14ac:dyDescent="0.3">
      <c r="A2181" s="6" t="s">
        <v>792</v>
      </c>
      <c r="B2181" s="10">
        <v>898497.6</v>
      </c>
    </row>
    <row r="2182" spans="1:2" x14ac:dyDescent="0.3">
      <c r="A2182" s="6" t="s">
        <v>703</v>
      </c>
      <c r="B2182" s="10">
        <v>28470</v>
      </c>
    </row>
    <row r="2183" spans="1:2" x14ac:dyDescent="0.3">
      <c r="A2183" s="6" t="s">
        <v>774</v>
      </c>
      <c r="B2183" s="10">
        <v>699211.92</v>
      </c>
    </row>
    <row r="2184" spans="1:2" x14ac:dyDescent="0.3">
      <c r="A2184" s="6" t="s">
        <v>924</v>
      </c>
      <c r="B2184" s="10">
        <v>1092581.44</v>
      </c>
    </row>
    <row r="2185" spans="1:2" x14ac:dyDescent="0.3">
      <c r="A2185" s="6" t="s">
        <v>954</v>
      </c>
      <c r="B2185" s="10">
        <v>703326.08</v>
      </c>
    </row>
    <row r="2186" spans="1:2" x14ac:dyDescent="0.3">
      <c r="A2186" s="6" t="s">
        <v>507</v>
      </c>
      <c r="B2186" s="10">
        <v>66466.92</v>
      </c>
    </row>
    <row r="2187" spans="1:2" x14ac:dyDescent="0.3">
      <c r="A2187" s="6" t="s">
        <v>390</v>
      </c>
      <c r="B2187" s="10">
        <v>1149525.8400000001</v>
      </c>
    </row>
    <row r="2188" spans="1:2" x14ac:dyDescent="0.3">
      <c r="A2188" s="6" t="s">
        <v>447</v>
      </c>
      <c r="B2188" s="10">
        <v>3136752.15</v>
      </c>
    </row>
    <row r="2189" spans="1:2" x14ac:dyDescent="0.3">
      <c r="A2189" s="6" t="s">
        <v>890</v>
      </c>
      <c r="B2189" s="10">
        <v>470656.55</v>
      </c>
    </row>
    <row r="2190" spans="1:2" x14ac:dyDescent="0.3">
      <c r="A2190" s="6" t="s">
        <v>439</v>
      </c>
      <c r="B2190" s="10">
        <v>3327316.33</v>
      </c>
    </row>
    <row r="2191" spans="1:2" x14ac:dyDescent="0.3">
      <c r="A2191" s="6" t="s">
        <v>574</v>
      </c>
      <c r="B2191" s="10">
        <v>409058.65</v>
      </c>
    </row>
    <row r="2192" spans="1:2" x14ac:dyDescent="0.3">
      <c r="A2192" s="6" t="s">
        <v>407</v>
      </c>
      <c r="B2192" s="10">
        <v>20422.400000000001</v>
      </c>
    </row>
    <row r="2193" spans="1:2" x14ac:dyDescent="0.3">
      <c r="A2193" s="6" t="s">
        <v>785</v>
      </c>
      <c r="B2193" s="10">
        <v>2060523.6</v>
      </c>
    </row>
    <row r="2194" spans="1:2" x14ac:dyDescent="0.3">
      <c r="A2194" s="6" t="s">
        <v>1067</v>
      </c>
      <c r="B2194" s="10">
        <v>2653266.21</v>
      </c>
    </row>
    <row r="2195" spans="1:2" x14ac:dyDescent="0.3">
      <c r="A2195" s="6" t="s">
        <v>1008</v>
      </c>
      <c r="B2195" s="10">
        <v>16112.91</v>
      </c>
    </row>
    <row r="2196" spans="1:2" x14ac:dyDescent="0.3">
      <c r="A2196" s="6" t="s">
        <v>534</v>
      </c>
      <c r="B2196" s="10">
        <v>2094061.84</v>
      </c>
    </row>
    <row r="2197" spans="1:2" x14ac:dyDescent="0.3">
      <c r="A2197" s="6" t="s">
        <v>959</v>
      </c>
      <c r="B2197" s="10">
        <v>310328.81</v>
      </c>
    </row>
    <row r="2198" spans="1:2" x14ac:dyDescent="0.3">
      <c r="A2198" s="6" t="s">
        <v>540</v>
      </c>
      <c r="B2198" s="10">
        <v>25480.86</v>
      </c>
    </row>
    <row r="2199" spans="1:2" x14ac:dyDescent="0.3">
      <c r="A2199" s="6" t="s">
        <v>610</v>
      </c>
      <c r="B2199" s="10">
        <v>4788347.13</v>
      </c>
    </row>
    <row r="2200" spans="1:2" x14ac:dyDescent="0.3">
      <c r="A2200" s="6" t="s">
        <v>1070</v>
      </c>
      <c r="B2200" s="10">
        <v>457748.4</v>
      </c>
    </row>
    <row r="2201" spans="1:2" x14ac:dyDescent="0.3">
      <c r="A2201" s="6" t="s">
        <v>642</v>
      </c>
      <c r="B2201" s="10">
        <v>527713.12</v>
      </c>
    </row>
    <row r="2202" spans="1:2" x14ac:dyDescent="0.3">
      <c r="A2202" s="6" t="s">
        <v>617</v>
      </c>
      <c r="B2202" s="10">
        <v>1547045.05</v>
      </c>
    </row>
    <row r="2203" spans="1:2" x14ac:dyDescent="0.3">
      <c r="A2203" s="6" t="s">
        <v>896</v>
      </c>
      <c r="B2203" s="10">
        <v>2348638.4</v>
      </c>
    </row>
    <row r="2204" spans="1:2" x14ac:dyDescent="0.3">
      <c r="A2204" s="6" t="s">
        <v>173</v>
      </c>
      <c r="B2204" s="10">
        <v>1255122.75</v>
      </c>
    </row>
    <row r="2205" spans="1:2" x14ac:dyDescent="0.3">
      <c r="A2205" s="6" t="s">
        <v>460</v>
      </c>
      <c r="B2205" s="10">
        <v>187743.04</v>
      </c>
    </row>
    <row r="2206" spans="1:2" x14ac:dyDescent="0.3">
      <c r="A2206" s="6" t="s">
        <v>869</v>
      </c>
      <c r="B2206" s="10">
        <v>849024.66</v>
      </c>
    </row>
    <row r="2207" spans="1:2" x14ac:dyDescent="0.3">
      <c r="A2207" s="6" t="s">
        <v>225</v>
      </c>
      <c r="B2207" s="10">
        <v>175637.77</v>
      </c>
    </row>
    <row r="2208" spans="1:2" x14ac:dyDescent="0.3">
      <c r="A2208" s="6" t="s">
        <v>682</v>
      </c>
      <c r="B2208" s="10">
        <v>2124792</v>
      </c>
    </row>
    <row r="2209" spans="1:2" x14ac:dyDescent="0.3">
      <c r="A2209" s="6" t="s">
        <v>594</v>
      </c>
      <c r="B2209" s="10">
        <v>1199025.3</v>
      </c>
    </row>
    <row r="2210" spans="1:2" x14ac:dyDescent="0.3">
      <c r="A2210" s="6" t="s">
        <v>958</v>
      </c>
      <c r="B2210" s="10">
        <v>1512475.65</v>
      </c>
    </row>
    <row r="2211" spans="1:2" x14ac:dyDescent="0.3">
      <c r="A2211" s="6" t="s">
        <v>457</v>
      </c>
      <c r="B2211" s="10">
        <v>1276942.02</v>
      </c>
    </row>
    <row r="2212" spans="1:2" x14ac:dyDescent="0.3">
      <c r="A2212" s="6" t="s">
        <v>224</v>
      </c>
      <c r="B2212" s="10">
        <v>1082271.5</v>
      </c>
    </row>
    <row r="2213" spans="1:2" x14ac:dyDescent="0.3">
      <c r="A2213" s="6" t="s">
        <v>570</v>
      </c>
      <c r="B2213" s="10">
        <v>873607.9</v>
      </c>
    </row>
    <row r="2214" spans="1:2" x14ac:dyDescent="0.3">
      <c r="A2214" s="6" t="s">
        <v>944</v>
      </c>
      <c r="B2214" s="10">
        <v>669826.19999999995</v>
      </c>
    </row>
    <row r="2215" spans="1:2" x14ac:dyDescent="0.3">
      <c r="A2215" s="6" t="s">
        <v>171</v>
      </c>
      <c r="B2215" s="10">
        <v>894780.48</v>
      </c>
    </row>
    <row r="2216" spans="1:2" x14ac:dyDescent="0.3">
      <c r="A2216" s="6" t="s">
        <v>416</v>
      </c>
      <c r="B2216" s="10">
        <v>664234.19999999995</v>
      </c>
    </row>
    <row r="2217" spans="1:2" x14ac:dyDescent="0.3">
      <c r="A2217" s="6" t="s">
        <v>299</v>
      </c>
      <c r="B2217" s="10">
        <v>27514.17</v>
      </c>
    </row>
    <row r="2218" spans="1:2" x14ac:dyDescent="0.3">
      <c r="A2218" s="6" t="s">
        <v>156</v>
      </c>
      <c r="B2218" s="10">
        <v>647383.32999999996</v>
      </c>
    </row>
    <row r="2219" spans="1:2" x14ac:dyDescent="0.3">
      <c r="A2219" s="6" t="s">
        <v>746</v>
      </c>
      <c r="B2219" s="10">
        <v>528689.69999999995</v>
      </c>
    </row>
    <row r="2220" spans="1:2" x14ac:dyDescent="0.3">
      <c r="A2220" s="6" t="s">
        <v>117</v>
      </c>
      <c r="B2220" s="10">
        <v>43454.67</v>
      </c>
    </row>
    <row r="2221" spans="1:2" x14ac:dyDescent="0.3">
      <c r="A2221" s="6" t="s">
        <v>472</v>
      </c>
      <c r="B2221" s="10">
        <v>3731064.8</v>
      </c>
    </row>
    <row r="2222" spans="1:2" x14ac:dyDescent="0.3">
      <c r="A2222" s="6" t="s">
        <v>658</v>
      </c>
      <c r="B2222" s="10">
        <v>457404.14</v>
      </c>
    </row>
    <row r="2223" spans="1:2" x14ac:dyDescent="0.3">
      <c r="A2223" s="6" t="s">
        <v>714</v>
      </c>
      <c r="B2223" s="10">
        <v>142755.79999999999</v>
      </c>
    </row>
    <row r="2224" spans="1:2" x14ac:dyDescent="0.3">
      <c r="A2224" s="6" t="s">
        <v>373</v>
      </c>
      <c r="B2224" s="10">
        <v>529042.04</v>
      </c>
    </row>
    <row r="2225" spans="1:2" x14ac:dyDescent="0.3">
      <c r="A2225" s="6" t="s">
        <v>974</v>
      </c>
      <c r="B2225" s="10">
        <v>445887.65</v>
      </c>
    </row>
    <row r="2226" spans="1:2" x14ac:dyDescent="0.3">
      <c r="A2226" s="6" t="s">
        <v>449</v>
      </c>
      <c r="B2226" s="10">
        <v>1023121.37</v>
      </c>
    </row>
    <row r="2227" spans="1:2" x14ac:dyDescent="0.3">
      <c r="A2227" s="6" t="s">
        <v>397</v>
      </c>
      <c r="B2227" s="10">
        <v>289940.92</v>
      </c>
    </row>
    <row r="2228" spans="1:2" x14ac:dyDescent="0.3">
      <c r="A2228" s="6" t="s">
        <v>233</v>
      </c>
      <c r="B2228" s="10">
        <v>368710.72</v>
      </c>
    </row>
    <row r="2229" spans="1:2" x14ac:dyDescent="0.3">
      <c r="A2229" s="6" t="s">
        <v>950</v>
      </c>
      <c r="B2229" s="10">
        <v>802880.16</v>
      </c>
    </row>
    <row r="2230" spans="1:2" x14ac:dyDescent="0.3">
      <c r="A2230" s="6" t="s">
        <v>780</v>
      </c>
      <c r="B2230" s="10">
        <v>3592.05</v>
      </c>
    </row>
    <row r="2231" spans="1:2" x14ac:dyDescent="0.3">
      <c r="A2231" s="6" t="s">
        <v>761</v>
      </c>
      <c r="B2231" s="10">
        <v>26870.400000000001</v>
      </c>
    </row>
    <row r="2232" spans="1:2" x14ac:dyDescent="0.3">
      <c r="A2232" s="6" t="s">
        <v>411</v>
      </c>
      <c r="B2232" s="10">
        <v>4559772.42</v>
      </c>
    </row>
    <row r="2233" spans="1:2" x14ac:dyDescent="0.3">
      <c r="A2233" s="6" t="s">
        <v>947</v>
      </c>
      <c r="B2233" s="10">
        <v>899155.84</v>
      </c>
    </row>
    <row r="2234" spans="1:2" x14ac:dyDescent="0.3">
      <c r="A2234" s="6" t="s">
        <v>60</v>
      </c>
      <c r="B2234" s="10">
        <v>1007751.16</v>
      </c>
    </row>
    <row r="2235" spans="1:2" x14ac:dyDescent="0.3">
      <c r="A2235" s="6" t="s">
        <v>733</v>
      </c>
      <c r="B2235" s="10">
        <v>3097999.2</v>
      </c>
    </row>
    <row r="2236" spans="1:2" x14ac:dyDescent="0.3">
      <c r="A2236" s="6" t="s">
        <v>770</v>
      </c>
      <c r="B2236" s="10">
        <v>5197958.22</v>
      </c>
    </row>
    <row r="2237" spans="1:2" x14ac:dyDescent="0.3">
      <c r="A2237" s="6" t="s">
        <v>501</v>
      </c>
      <c r="B2237" s="10">
        <v>496182.83</v>
      </c>
    </row>
    <row r="2238" spans="1:2" x14ac:dyDescent="0.3">
      <c r="A2238" s="6" t="s">
        <v>1181</v>
      </c>
      <c r="B2238" s="10">
        <v>545853.6</v>
      </c>
    </row>
    <row r="2239" spans="1:2" x14ac:dyDescent="0.3">
      <c r="A2239" s="6" t="s">
        <v>759</v>
      </c>
      <c r="B2239" s="10">
        <v>931446.76</v>
      </c>
    </row>
    <row r="2240" spans="1:2" x14ac:dyDescent="0.3">
      <c r="A2240" s="6" t="s">
        <v>1091</v>
      </c>
      <c r="B2240" s="10">
        <v>21489.93</v>
      </c>
    </row>
    <row r="2241" spans="1:2" x14ac:dyDescent="0.3">
      <c r="A2241" s="6" t="s">
        <v>474</v>
      </c>
      <c r="B2241" s="10">
        <v>3691058.28</v>
      </c>
    </row>
    <row r="2242" spans="1:2" x14ac:dyDescent="0.3">
      <c r="A2242" s="6" t="s">
        <v>557</v>
      </c>
      <c r="B2242" s="10">
        <v>1001463.44</v>
      </c>
    </row>
    <row r="2243" spans="1:2" x14ac:dyDescent="0.3">
      <c r="A2243" s="6" t="s">
        <v>602</v>
      </c>
      <c r="B2243" s="10">
        <v>3349389.2</v>
      </c>
    </row>
    <row r="2244" spans="1:2" x14ac:dyDescent="0.3">
      <c r="A2244" s="6" t="s">
        <v>1193</v>
      </c>
      <c r="B2244" s="10">
        <v>189962.1</v>
      </c>
    </row>
    <row r="2245" spans="1:2" x14ac:dyDescent="0.3">
      <c r="A2245" s="6" t="s">
        <v>1143</v>
      </c>
      <c r="B2245" s="10">
        <v>80331.3</v>
      </c>
    </row>
    <row r="2246" spans="1:2" x14ac:dyDescent="0.3">
      <c r="A2246" s="6" t="s">
        <v>1213</v>
      </c>
      <c r="B2246" s="10">
        <v>287734.24</v>
      </c>
    </row>
    <row r="2247" spans="1:2" x14ac:dyDescent="0.3">
      <c r="A2247" s="6" t="s">
        <v>1069</v>
      </c>
      <c r="B2247" s="10">
        <v>3211037.35</v>
      </c>
    </row>
    <row r="2248" spans="1:2" x14ac:dyDescent="0.3">
      <c r="A2248" s="6" t="s">
        <v>701</v>
      </c>
      <c r="B2248" s="10">
        <v>2302678.56</v>
      </c>
    </row>
    <row r="2249" spans="1:2" x14ac:dyDescent="0.3">
      <c r="A2249" s="6" t="s">
        <v>394</v>
      </c>
      <c r="B2249" s="10">
        <v>588129.07999999996</v>
      </c>
    </row>
    <row r="2250" spans="1:2" x14ac:dyDescent="0.3">
      <c r="A2250" s="6" t="s">
        <v>719</v>
      </c>
      <c r="B2250" s="10">
        <v>1837330.95</v>
      </c>
    </row>
    <row r="2251" spans="1:2" x14ac:dyDescent="0.3">
      <c r="A2251" s="6" t="s">
        <v>953</v>
      </c>
      <c r="B2251" s="10">
        <v>16056.93</v>
      </c>
    </row>
    <row r="2252" spans="1:2" x14ac:dyDescent="0.3">
      <c r="A2252" s="6" t="s">
        <v>301</v>
      </c>
      <c r="B2252" s="10">
        <v>3315633.51</v>
      </c>
    </row>
    <row r="2253" spans="1:2" x14ac:dyDescent="0.3">
      <c r="A2253" s="6" t="s">
        <v>609</v>
      </c>
      <c r="B2253" s="10">
        <v>3271756.95</v>
      </c>
    </row>
    <row r="2254" spans="1:2" x14ac:dyDescent="0.3">
      <c r="A2254" s="6" t="s">
        <v>207</v>
      </c>
      <c r="B2254" s="10">
        <v>654984.22</v>
      </c>
    </row>
    <row r="2255" spans="1:2" x14ac:dyDescent="0.3">
      <c r="A2255" s="6" t="s">
        <v>697</v>
      </c>
      <c r="B2255" s="10">
        <v>2807256.06</v>
      </c>
    </row>
    <row r="2256" spans="1:2" x14ac:dyDescent="0.3">
      <c r="A2256" s="6" t="s">
        <v>858</v>
      </c>
      <c r="B2256" s="10">
        <v>865817.2</v>
      </c>
    </row>
    <row r="2257" spans="1:2" x14ac:dyDescent="0.3">
      <c r="A2257" s="6" t="s">
        <v>898</v>
      </c>
      <c r="B2257" s="10">
        <v>2862719.16</v>
      </c>
    </row>
    <row r="2258" spans="1:2" x14ac:dyDescent="0.3">
      <c r="A2258" s="6" t="s">
        <v>583</v>
      </c>
      <c r="B2258" s="10">
        <v>3486232.8</v>
      </c>
    </row>
    <row r="2259" spans="1:2" x14ac:dyDescent="0.3">
      <c r="A2259" s="6" t="s">
        <v>707</v>
      </c>
      <c r="B2259" s="10">
        <v>639210.32999999996</v>
      </c>
    </row>
    <row r="2260" spans="1:2" x14ac:dyDescent="0.3">
      <c r="A2260" s="6" t="s">
        <v>420</v>
      </c>
      <c r="B2260" s="10">
        <v>1848214.5</v>
      </c>
    </row>
    <row r="2261" spans="1:2" x14ac:dyDescent="0.3">
      <c r="A2261" s="6" t="s">
        <v>929</v>
      </c>
      <c r="B2261" s="10">
        <v>623904.31999999995</v>
      </c>
    </row>
    <row r="2262" spans="1:2" x14ac:dyDescent="0.3">
      <c r="A2262" s="6" t="s">
        <v>408</v>
      </c>
      <c r="B2262" s="10">
        <v>620902.81000000006</v>
      </c>
    </row>
    <row r="2263" spans="1:2" x14ac:dyDescent="0.3">
      <c r="A2263" s="6" t="s">
        <v>312</v>
      </c>
      <c r="B2263" s="10">
        <v>617797.06999999995</v>
      </c>
    </row>
    <row r="2264" spans="1:2" x14ac:dyDescent="0.3">
      <c r="A2264" s="6" t="s">
        <v>782</v>
      </c>
      <c r="B2264" s="10">
        <v>1410407.2</v>
      </c>
    </row>
    <row r="2265" spans="1:2" x14ac:dyDescent="0.3">
      <c r="A2265" s="6" t="s">
        <v>503</v>
      </c>
      <c r="B2265" s="10">
        <v>19124</v>
      </c>
    </row>
    <row r="2266" spans="1:2" x14ac:dyDescent="0.3">
      <c r="A2266" s="6" t="s">
        <v>69</v>
      </c>
      <c r="B2266" s="10">
        <v>1560950.37</v>
      </c>
    </row>
    <row r="2267" spans="1:2" x14ac:dyDescent="0.3">
      <c r="A2267" s="6" t="s">
        <v>963</v>
      </c>
      <c r="B2267" s="10">
        <v>1662671.6</v>
      </c>
    </row>
    <row r="2268" spans="1:2" x14ac:dyDescent="0.3">
      <c r="A2268" s="6" t="s">
        <v>823</v>
      </c>
      <c r="B2268" s="10">
        <v>1201720.08</v>
      </c>
    </row>
    <row r="2269" spans="1:2" x14ac:dyDescent="0.3">
      <c r="A2269" s="6" t="s">
        <v>248</v>
      </c>
      <c r="B2269" s="10">
        <v>162071.12</v>
      </c>
    </row>
    <row r="2270" spans="1:2" x14ac:dyDescent="0.3">
      <c r="A2270" s="6" t="s">
        <v>545</v>
      </c>
      <c r="B2270" s="10">
        <v>2542078.2400000002</v>
      </c>
    </row>
    <row r="2271" spans="1:2" x14ac:dyDescent="0.3">
      <c r="A2271" s="6" t="s">
        <v>877</v>
      </c>
      <c r="B2271" s="10">
        <v>355732.65</v>
      </c>
    </row>
    <row r="2272" spans="1:2" x14ac:dyDescent="0.3">
      <c r="A2272" s="6" t="s">
        <v>458</v>
      </c>
      <c r="B2272" s="10">
        <v>51342.99</v>
      </c>
    </row>
    <row r="2273" spans="1:2" x14ac:dyDescent="0.3">
      <c r="A2273" s="6" t="s">
        <v>194</v>
      </c>
      <c r="B2273" s="10">
        <v>256609.6</v>
      </c>
    </row>
    <row r="2274" spans="1:2" x14ac:dyDescent="0.3">
      <c r="A2274" s="6" t="s">
        <v>263</v>
      </c>
      <c r="B2274" s="10">
        <v>1125887.82</v>
      </c>
    </row>
    <row r="2275" spans="1:2" x14ac:dyDescent="0.3">
      <c r="A2275" s="6" t="s">
        <v>787</v>
      </c>
      <c r="B2275" s="10">
        <v>202896.2</v>
      </c>
    </row>
    <row r="2276" spans="1:2" x14ac:dyDescent="0.3">
      <c r="A2276" s="6" t="s">
        <v>1215</v>
      </c>
      <c r="B2276" s="10">
        <v>161277.06</v>
      </c>
    </row>
    <row r="2277" spans="1:2" x14ac:dyDescent="0.3">
      <c r="A2277" s="6" t="s">
        <v>1075</v>
      </c>
      <c r="B2277" s="10">
        <v>503667.44</v>
      </c>
    </row>
    <row r="2278" spans="1:2" x14ac:dyDescent="0.3">
      <c r="A2278" s="6" t="s">
        <v>1137</v>
      </c>
      <c r="B2278" s="10">
        <v>60019.89</v>
      </c>
    </row>
    <row r="2279" spans="1:2" x14ac:dyDescent="0.3">
      <c r="A2279" s="6" t="s">
        <v>1034</v>
      </c>
      <c r="B2279" s="10">
        <v>3067832.4</v>
      </c>
    </row>
    <row r="2280" spans="1:2" x14ac:dyDescent="0.3">
      <c r="A2280" s="6" t="s">
        <v>525</v>
      </c>
      <c r="B2280" s="10">
        <v>198625.7</v>
      </c>
    </row>
    <row r="2281" spans="1:2" x14ac:dyDescent="0.3">
      <c r="A2281" s="6" t="s">
        <v>764</v>
      </c>
      <c r="B2281" s="10">
        <v>146003.65</v>
      </c>
    </row>
    <row r="2282" spans="1:2" x14ac:dyDescent="0.3">
      <c r="A2282" s="6" t="s">
        <v>285</v>
      </c>
      <c r="B2282" s="10">
        <v>63425.34</v>
      </c>
    </row>
    <row r="2283" spans="1:2" x14ac:dyDescent="0.3">
      <c r="A2283" s="6" t="s">
        <v>1218</v>
      </c>
      <c r="B2283" s="10">
        <v>643018.19999999995</v>
      </c>
    </row>
    <row r="2284" spans="1:2" x14ac:dyDescent="0.3">
      <c r="A2284" s="6" t="s">
        <v>323</v>
      </c>
      <c r="B2284" s="10">
        <v>5326897.8</v>
      </c>
    </row>
    <row r="2285" spans="1:2" x14ac:dyDescent="0.3">
      <c r="A2285" s="6" t="s">
        <v>1198</v>
      </c>
      <c r="B2285" s="10">
        <v>660609.28000000003</v>
      </c>
    </row>
    <row r="2286" spans="1:2" x14ac:dyDescent="0.3">
      <c r="A2286" s="6" t="s">
        <v>849</v>
      </c>
      <c r="B2286" s="10">
        <v>5784698.4299999997</v>
      </c>
    </row>
    <row r="2287" spans="1:2" x14ac:dyDescent="0.3">
      <c r="A2287" s="6" t="s">
        <v>576</v>
      </c>
      <c r="B2287" s="10">
        <v>654331.69999999995</v>
      </c>
    </row>
    <row r="2288" spans="1:2" x14ac:dyDescent="0.3">
      <c r="A2288" s="6" t="s">
        <v>645</v>
      </c>
      <c r="B2288" s="10">
        <v>387236.74</v>
      </c>
    </row>
    <row r="2289" spans="1:2" x14ac:dyDescent="0.3">
      <c r="A2289" s="6" t="s">
        <v>448</v>
      </c>
      <c r="B2289" s="10">
        <v>21253.74</v>
      </c>
    </row>
    <row r="2290" spans="1:2" x14ac:dyDescent="0.3">
      <c r="A2290" s="6" t="s">
        <v>840</v>
      </c>
      <c r="B2290" s="10">
        <v>4159929.48</v>
      </c>
    </row>
    <row r="2291" spans="1:2" x14ac:dyDescent="0.3">
      <c r="A2291" s="6" t="s">
        <v>1016</v>
      </c>
      <c r="B2291" s="10">
        <v>216893.95</v>
      </c>
    </row>
    <row r="2292" spans="1:2" x14ac:dyDescent="0.3">
      <c r="A2292" s="6" t="s">
        <v>1222</v>
      </c>
      <c r="B2292" s="10">
        <v>995431.92</v>
      </c>
    </row>
    <row r="2293" spans="1:2" x14ac:dyDescent="0.3">
      <c r="A2293" s="6" t="s">
        <v>154</v>
      </c>
      <c r="B2293" s="10">
        <v>994120.16</v>
      </c>
    </row>
    <row r="2294" spans="1:2" x14ac:dyDescent="0.3">
      <c r="A2294" s="6" t="s">
        <v>776</v>
      </c>
      <c r="B2294" s="10">
        <v>1451213.5</v>
      </c>
    </row>
    <row r="2295" spans="1:2" x14ac:dyDescent="0.3">
      <c r="A2295" s="6" t="s">
        <v>569</v>
      </c>
      <c r="B2295" s="10">
        <v>1909494.4</v>
      </c>
    </row>
    <row r="2296" spans="1:2" x14ac:dyDescent="0.3">
      <c r="A2296" s="6" t="s">
        <v>607</v>
      </c>
      <c r="B2296" s="10">
        <v>1572171.2</v>
      </c>
    </row>
    <row r="2297" spans="1:2" x14ac:dyDescent="0.3">
      <c r="A2297" s="6" t="s">
        <v>1105</v>
      </c>
      <c r="B2297" s="10">
        <v>416373.75</v>
      </c>
    </row>
    <row r="2298" spans="1:2" x14ac:dyDescent="0.3">
      <c r="A2298" s="6" t="s">
        <v>672</v>
      </c>
      <c r="B2298" s="10">
        <v>33120.1</v>
      </c>
    </row>
    <row r="2299" spans="1:2" x14ac:dyDescent="0.3">
      <c r="A2299" s="6" t="s">
        <v>982</v>
      </c>
      <c r="B2299" s="10">
        <v>879640.65</v>
      </c>
    </row>
    <row r="2300" spans="1:2" x14ac:dyDescent="0.3">
      <c r="A2300" s="6" t="s">
        <v>721</v>
      </c>
      <c r="B2300" s="10">
        <v>535358.5</v>
      </c>
    </row>
    <row r="2301" spans="1:2" x14ac:dyDescent="0.3">
      <c r="A2301" s="6" t="s">
        <v>335</v>
      </c>
      <c r="B2301" s="10">
        <v>131748.76</v>
      </c>
    </row>
    <row r="2302" spans="1:2" x14ac:dyDescent="0.3">
      <c r="A2302" s="6" t="s">
        <v>1116</v>
      </c>
      <c r="B2302" s="10">
        <v>123085.3</v>
      </c>
    </row>
    <row r="2303" spans="1:2" x14ac:dyDescent="0.3">
      <c r="A2303" s="6" t="s">
        <v>606</v>
      </c>
      <c r="B2303" s="10">
        <v>2237589.6</v>
      </c>
    </row>
    <row r="2304" spans="1:2" x14ac:dyDescent="0.3">
      <c r="A2304" s="6" t="s">
        <v>510</v>
      </c>
      <c r="B2304" s="10">
        <v>2752611.2</v>
      </c>
    </row>
    <row r="2305" spans="1:2" x14ac:dyDescent="0.3">
      <c r="A2305" s="6" t="s">
        <v>821</v>
      </c>
      <c r="B2305" s="10">
        <v>391158.34</v>
      </c>
    </row>
    <row r="2306" spans="1:2" x14ac:dyDescent="0.3">
      <c r="A2306" s="6" t="s">
        <v>763</v>
      </c>
      <c r="B2306" s="10">
        <v>956534.16</v>
      </c>
    </row>
    <row r="2307" spans="1:2" x14ac:dyDescent="0.3">
      <c r="A2307" s="6" t="s">
        <v>1201</v>
      </c>
      <c r="B2307" s="10">
        <v>993573.76</v>
      </c>
    </row>
    <row r="2308" spans="1:2" x14ac:dyDescent="0.3">
      <c r="A2308" s="6" t="s">
        <v>837</v>
      </c>
      <c r="B2308" s="10">
        <v>453846.69</v>
      </c>
    </row>
    <row r="2309" spans="1:2" x14ac:dyDescent="0.3">
      <c r="A2309" s="6" t="s">
        <v>838</v>
      </c>
      <c r="B2309" s="10">
        <v>518004.74</v>
      </c>
    </row>
    <row r="2310" spans="1:2" x14ac:dyDescent="0.3">
      <c r="A2310" s="6" t="s">
        <v>985</v>
      </c>
      <c r="B2310" s="10">
        <v>146275.44</v>
      </c>
    </row>
    <row r="2311" spans="1:2" x14ac:dyDescent="0.3">
      <c r="A2311" s="6" t="s">
        <v>383</v>
      </c>
      <c r="B2311" s="10">
        <v>3183114.48</v>
      </c>
    </row>
    <row r="2312" spans="1:2" x14ac:dyDescent="0.3">
      <c r="A2312" s="6" t="s">
        <v>88</v>
      </c>
      <c r="B2312" s="10">
        <v>463064.55</v>
      </c>
    </row>
    <row r="2313" spans="1:2" x14ac:dyDescent="0.3">
      <c r="A2313" s="6" t="s">
        <v>291</v>
      </c>
      <c r="B2313" s="10">
        <v>1426735.2</v>
      </c>
    </row>
    <row r="2314" spans="1:2" x14ac:dyDescent="0.3">
      <c r="A2314" s="6" t="s">
        <v>530</v>
      </c>
      <c r="B2314" s="10">
        <v>785706</v>
      </c>
    </row>
    <row r="2315" spans="1:2" x14ac:dyDescent="0.3">
      <c r="A2315" s="6" t="s">
        <v>680</v>
      </c>
      <c r="B2315" s="10">
        <v>611968</v>
      </c>
    </row>
    <row r="2316" spans="1:2" x14ac:dyDescent="0.3">
      <c r="A2316" s="6" t="s">
        <v>696</v>
      </c>
      <c r="B2316" s="10">
        <v>2054748.72</v>
      </c>
    </row>
    <row r="2317" spans="1:2" x14ac:dyDescent="0.3">
      <c r="A2317" s="6" t="s">
        <v>89</v>
      </c>
      <c r="B2317" s="10">
        <v>395448.3</v>
      </c>
    </row>
    <row r="2318" spans="1:2" x14ac:dyDescent="0.3">
      <c r="A2318" s="6" t="s">
        <v>931</v>
      </c>
      <c r="B2318" s="10">
        <v>438916.94</v>
      </c>
    </row>
    <row r="2319" spans="1:2" x14ac:dyDescent="0.3">
      <c r="A2319" s="6" t="s">
        <v>228</v>
      </c>
      <c r="B2319" s="10">
        <v>248552.82</v>
      </c>
    </row>
    <row r="2320" spans="1:2" x14ac:dyDescent="0.3">
      <c r="A2320" s="6" t="s">
        <v>855</v>
      </c>
      <c r="B2320" s="10">
        <v>539210</v>
      </c>
    </row>
    <row r="2321" spans="1:2" x14ac:dyDescent="0.3">
      <c r="A2321" s="6" t="s">
        <v>1040</v>
      </c>
      <c r="B2321" s="10">
        <v>91079.46</v>
      </c>
    </row>
    <row r="2322" spans="1:2" x14ac:dyDescent="0.3">
      <c r="A2322" s="6" t="s">
        <v>683</v>
      </c>
      <c r="B2322" s="10">
        <v>2171922.2400000002</v>
      </c>
    </row>
    <row r="2323" spans="1:2" x14ac:dyDescent="0.3">
      <c r="A2323" s="6" t="s">
        <v>1204</v>
      </c>
      <c r="B2323" s="10">
        <v>94567.85</v>
      </c>
    </row>
    <row r="2324" spans="1:2" x14ac:dyDescent="0.3">
      <c r="A2324" s="6" t="s">
        <v>493</v>
      </c>
      <c r="B2324" s="10">
        <v>2773596.8</v>
      </c>
    </row>
    <row r="2325" spans="1:2" x14ac:dyDescent="0.3">
      <c r="A2325" s="6" t="s">
        <v>352</v>
      </c>
      <c r="B2325" s="10">
        <v>2072305.27</v>
      </c>
    </row>
    <row r="2326" spans="1:2" x14ac:dyDescent="0.3">
      <c r="A2326" s="6" t="s">
        <v>946</v>
      </c>
      <c r="B2326" s="10">
        <v>653814.84</v>
      </c>
    </row>
    <row r="2327" spans="1:2" x14ac:dyDescent="0.3">
      <c r="A2327" s="6" t="s">
        <v>360</v>
      </c>
      <c r="B2327" s="10">
        <v>1782364.96</v>
      </c>
    </row>
    <row r="2328" spans="1:2" x14ac:dyDescent="0.3">
      <c r="A2328" s="6" t="s">
        <v>42</v>
      </c>
      <c r="B2328" s="10">
        <v>1959909.6</v>
      </c>
    </row>
    <row r="2329" spans="1:2" x14ac:dyDescent="0.3">
      <c r="A2329" s="6" t="s">
        <v>1079</v>
      </c>
      <c r="B2329" s="10">
        <v>745945.28</v>
      </c>
    </row>
    <row r="2330" spans="1:2" x14ac:dyDescent="0.3">
      <c r="A2330" s="6" t="s">
        <v>945</v>
      </c>
      <c r="B2330" s="10">
        <v>62557.65</v>
      </c>
    </row>
    <row r="2331" spans="1:2" x14ac:dyDescent="0.3">
      <c r="A2331" s="6" t="s">
        <v>485</v>
      </c>
      <c r="B2331" s="10">
        <v>407975.1</v>
      </c>
    </row>
    <row r="2332" spans="1:2" x14ac:dyDescent="0.3">
      <c r="A2332" s="6" t="s">
        <v>147</v>
      </c>
      <c r="B2332" s="10">
        <v>149075.51999999999</v>
      </c>
    </row>
    <row r="2333" spans="1:2" x14ac:dyDescent="0.3">
      <c r="A2333" s="6" t="s">
        <v>387</v>
      </c>
      <c r="B2333" s="10">
        <v>3940874.49</v>
      </c>
    </row>
    <row r="2334" spans="1:2" x14ac:dyDescent="0.3">
      <c r="A2334" s="6" t="s">
        <v>1203</v>
      </c>
      <c r="B2334" s="10">
        <v>6263026.4400000004</v>
      </c>
    </row>
    <row r="2335" spans="1:2" x14ac:dyDescent="0.3">
      <c r="A2335" s="6" t="s">
        <v>1132</v>
      </c>
      <c r="B2335" s="10">
        <v>1440574</v>
      </c>
    </row>
    <row r="2336" spans="1:2" x14ac:dyDescent="0.3">
      <c r="A2336" s="6" t="s">
        <v>480</v>
      </c>
      <c r="B2336" s="10">
        <v>995997.9</v>
      </c>
    </row>
    <row r="2337" spans="1:2" x14ac:dyDescent="0.3">
      <c r="A2337" s="6" t="s">
        <v>893</v>
      </c>
      <c r="B2337" s="10">
        <v>17366.7</v>
      </c>
    </row>
    <row r="2338" spans="1:2" x14ac:dyDescent="0.3">
      <c r="A2338" s="6" t="s">
        <v>727</v>
      </c>
      <c r="B2338" s="10">
        <v>833391.96</v>
      </c>
    </row>
    <row r="2339" spans="1:2" x14ac:dyDescent="0.3">
      <c r="A2339" s="6" t="s">
        <v>928</v>
      </c>
      <c r="B2339" s="10">
        <v>130698.88</v>
      </c>
    </row>
    <row r="2340" spans="1:2" x14ac:dyDescent="0.3">
      <c r="A2340" s="6" t="s">
        <v>1018</v>
      </c>
      <c r="B2340" s="10">
        <v>3158690.43</v>
      </c>
    </row>
    <row r="2341" spans="1:2" x14ac:dyDescent="0.3">
      <c r="A2341" s="6" t="s">
        <v>791</v>
      </c>
      <c r="B2341" s="10">
        <v>307468.26</v>
      </c>
    </row>
    <row r="2342" spans="1:2" x14ac:dyDescent="0.3">
      <c r="A2342" s="6" t="s">
        <v>506</v>
      </c>
      <c r="B2342" s="10">
        <v>6216247.54</v>
      </c>
    </row>
    <row r="2343" spans="1:2" x14ac:dyDescent="0.3">
      <c r="A2343" s="6" t="s">
        <v>1122</v>
      </c>
      <c r="B2343" s="10">
        <v>177107.7</v>
      </c>
    </row>
    <row r="2344" spans="1:2" x14ac:dyDescent="0.3">
      <c r="A2344" s="6" t="s">
        <v>371</v>
      </c>
      <c r="B2344" s="10">
        <v>353527.86</v>
      </c>
    </row>
    <row r="2345" spans="1:2" x14ac:dyDescent="0.3">
      <c r="A2345" s="6" t="s">
        <v>955</v>
      </c>
      <c r="B2345" s="10">
        <v>2000180.49</v>
      </c>
    </row>
    <row r="2346" spans="1:2" x14ac:dyDescent="0.3">
      <c r="A2346" s="6" t="s">
        <v>297</v>
      </c>
      <c r="B2346" s="10">
        <v>706276.64</v>
      </c>
    </row>
    <row r="2347" spans="1:2" x14ac:dyDescent="0.3">
      <c r="A2347" s="6" t="s">
        <v>851</v>
      </c>
      <c r="B2347" s="10">
        <v>813213.5</v>
      </c>
    </row>
    <row r="2348" spans="1:2" x14ac:dyDescent="0.3">
      <c r="A2348" s="6" t="s">
        <v>428</v>
      </c>
      <c r="B2348" s="10">
        <v>198452.48000000001</v>
      </c>
    </row>
    <row r="2349" spans="1:2" x14ac:dyDescent="0.3">
      <c r="A2349" s="6" t="s">
        <v>146</v>
      </c>
      <c r="B2349" s="10">
        <v>1281162.96</v>
      </c>
    </row>
    <row r="2350" spans="1:2" x14ac:dyDescent="0.3">
      <c r="A2350" s="6" t="s">
        <v>922</v>
      </c>
      <c r="B2350" s="10">
        <v>255324.52</v>
      </c>
    </row>
    <row r="2351" spans="1:2" x14ac:dyDescent="0.3">
      <c r="A2351" s="6" t="s">
        <v>543</v>
      </c>
      <c r="B2351" s="10">
        <v>40379.949999999997</v>
      </c>
    </row>
    <row r="2352" spans="1:2" x14ac:dyDescent="0.3">
      <c r="A2352" s="6" t="s">
        <v>756</v>
      </c>
      <c r="B2352" s="10">
        <v>17820.3</v>
      </c>
    </row>
    <row r="2353" spans="1:2" x14ac:dyDescent="0.3">
      <c r="A2353" s="6" t="s">
        <v>158</v>
      </c>
      <c r="B2353" s="10">
        <v>2367799.56</v>
      </c>
    </row>
    <row r="2354" spans="1:2" x14ac:dyDescent="0.3">
      <c r="A2354" s="6" t="s">
        <v>110</v>
      </c>
      <c r="B2354" s="10">
        <v>2032794.64</v>
      </c>
    </row>
    <row r="2355" spans="1:2" x14ac:dyDescent="0.3">
      <c r="A2355" s="6" t="s">
        <v>591</v>
      </c>
      <c r="B2355" s="10">
        <v>494511.78</v>
      </c>
    </row>
    <row r="2356" spans="1:2" x14ac:dyDescent="0.3">
      <c r="A2356" s="6" t="s">
        <v>1099</v>
      </c>
      <c r="B2356" s="10">
        <v>776306.48</v>
      </c>
    </row>
    <row r="2357" spans="1:2" x14ac:dyDescent="0.3">
      <c r="A2357" s="6" t="s">
        <v>1106</v>
      </c>
      <c r="B2357" s="10">
        <v>355269.28</v>
      </c>
    </row>
    <row r="2358" spans="1:2" x14ac:dyDescent="0.3">
      <c r="A2358" s="6" t="s">
        <v>935</v>
      </c>
      <c r="B2358" s="10">
        <v>72484.77</v>
      </c>
    </row>
    <row r="2359" spans="1:2" x14ac:dyDescent="0.3">
      <c r="A2359" s="6" t="s">
        <v>66</v>
      </c>
      <c r="B2359" s="10">
        <v>526729.6</v>
      </c>
    </row>
    <row r="2360" spans="1:2" x14ac:dyDescent="0.3">
      <c r="A2360" s="6" t="s">
        <v>270</v>
      </c>
      <c r="B2360" s="10">
        <v>5350169.62</v>
      </c>
    </row>
    <row r="2361" spans="1:2" x14ac:dyDescent="0.3">
      <c r="A2361" s="6" t="s">
        <v>1110</v>
      </c>
      <c r="B2361" s="10">
        <v>1117920.3999999999</v>
      </c>
    </row>
    <row r="2362" spans="1:2" x14ac:dyDescent="0.3">
      <c r="A2362" s="6" t="s">
        <v>203</v>
      </c>
      <c r="B2362" s="10">
        <v>1062310.8799999999</v>
      </c>
    </row>
    <row r="2363" spans="1:2" x14ac:dyDescent="0.3">
      <c r="A2363" s="6" t="s">
        <v>354</v>
      </c>
      <c r="B2363" s="10">
        <v>1471178.64</v>
      </c>
    </row>
    <row r="2364" spans="1:2" x14ac:dyDescent="0.3">
      <c r="A2364" s="6" t="s">
        <v>847</v>
      </c>
      <c r="B2364" s="10">
        <v>2771395.41</v>
      </c>
    </row>
    <row r="2365" spans="1:2" x14ac:dyDescent="0.3">
      <c r="A2365" s="6" t="s">
        <v>806</v>
      </c>
      <c r="B2365" s="10">
        <v>1280238.6000000001</v>
      </c>
    </row>
    <row r="2366" spans="1:2" x14ac:dyDescent="0.3">
      <c r="A2366" s="6" t="s">
        <v>1176</v>
      </c>
      <c r="B2366" s="10">
        <v>1705701.27</v>
      </c>
    </row>
    <row r="2367" spans="1:2" x14ac:dyDescent="0.3">
      <c r="A2367" s="6" t="s">
        <v>1027</v>
      </c>
      <c r="B2367" s="10">
        <v>1797171.2</v>
      </c>
    </row>
    <row r="2368" spans="1:2" x14ac:dyDescent="0.3">
      <c r="A2368" s="6" t="s">
        <v>350</v>
      </c>
      <c r="B2368" s="10">
        <v>2791084.8</v>
      </c>
    </row>
    <row r="2369" spans="1:2" x14ac:dyDescent="0.3">
      <c r="A2369" s="6" t="s">
        <v>80</v>
      </c>
      <c r="B2369" s="10">
        <v>689884.64</v>
      </c>
    </row>
    <row r="2370" spans="1:2" x14ac:dyDescent="0.3">
      <c r="A2370" s="6" t="s">
        <v>1194</v>
      </c>
      <c r="B2370" s="10">
        <v>406280.07</v>
      </c>
    </row>
    <row r="2371" spans="1:2" x14ac:dyDescent="0.3">
      <c r="A2371" s="6" t="s">
        <v>739</v>
      </c>
      <c r="B2371" s="10">
        <v>450727.55</v>
      </c>
    </row>
    <row r="2372" spans="1:2" x14ac:dyDescent="0.3">
      <c r="A2372" s="6" t="s">
        <v>415</v>
      </c>
      <c r="B2372" s="10">
        <v>181020.5</v>
      </c>
    </row>
    <row r="2373" spans="1:2" x14ac:dyDescent="0.3">
      <c r="A2373" s="6" t="s">
        <v>812</v>
      </c>
      <c r="B2373" s="10">
        <v>6060160.2599999998</v>
      </c>
    </row>
    <row r="2374" spans="1:2" x14ac:dyDescent="0.3">
      <c r="A2374" s="6" t="s">
        <v>544</v>
      </c>
      <c r="B2374" s="10">
        <v>73128.539999999994</v>
      </c>
    </row>
    <row r="2375" spans="1:2" x14ac:dyDescent="0.3">
      <c r="A2375" s="6" t="s">
        <v>906</v>
      </c>
      <c r="B2375" s="10">
        <v>2758525.56</v>
      </c>
    </row>
    <row r="2376" spans="1:2" x14ac:dyDescent="0.3">
      <c r="A2376" s="6" t="s">
        <v>942</v>
      </c>
      <c r="B2376" s="10">
        <v>1364284.95</v>
      </c>
    </row>
    <row r="2377" spans="1:2" x14ac:dyDescent="0.3">
      <c r="A2377" s="6" t="s">
        <v>1155</v>
      </c>
      <c r="B2377" s="10">
        <v>85826.67</v>
      </c>
    </row>
    <row r="2378" spans="1:2" x14ac:dyDescent="0.3">
      <c r="A2378" s="6" t="s">
        <v>555</v>
      </c>
      <c r="B2378" s="10">
        <v>857194.44</v>
      </c>
    </row>
    <row r="2379" spans="1:2" x14ac:dyDescent="0.3">
      <c r="A2379" s="6" t="s">
        <v>1195</v>
      </c>
      <c r="B2379" s="10">
        <v>160838.64000000001</v>
      </c>
    </row>
    <row r="2380" spans="1:2" x14ac:dyDescent="0.3">
      <c r="A2380" s="6" t="s">
        <v>664</v>
      </c>
      <c r="B2380" s="10">
        <v>389423.58</v>
      </c>
    </row>
    <row r="2381" spans="1:2" x14ac:dyDescent="0.3">
      <c r="A2381" s="6" t="s">
        <v>417</v>
      </c>
      <c r="B2381" s="10">
        <v>837828.96</v>
      </c>
    </row>
    <row r="2382" spans="1:2" x14ac:dyDescent="0.3">
      <c r="A2382" s="6" t="s">
        <v>603</v>
      </c>
      <c r="B2382" s="10">
        <v>674599.42</v>
      </c>
    </row>
    <row r="2383" spans="1:2" x14ac:dyDescent="0.3">
      <c r="A2383" s="6" t="s">
        <v>256</v>
      </c>
      <c r="B2383" s="10">
        <v>19630.32</v>
      </c>
    </row>
    <row r="2384" spans="1:2" x14ac:dyDescent="0.3">
      <c r="A2384" s="6" t="s">
        <v>817</v>
      </c>
      <c r="B2384" s="10">
        <v>281809</v>
      </c>
    </row>
    <row r="2385" spans="1:2" x14ac:dyDescent="0.3">
      <c r="A2385" s="6" t="s">
        <v>1045</v>
      </c>
      <c r="B2385" s="10">
        <v>967766.48</v>
      </c>
    </row>
    <row r="2386" spans="1:2" x14ac:dyDescent="0.3">
      <c r="A2386" s="6" t="s">
        <v>818</v>
      </c>
      <c r="B2386" s="10">
        <v>707509.53</v>
      </c>
    </row>
    <row r="2387" spans="1:2" x14ac:dyDescent="0.3">
      <c r="A2387" s="6" t="s">
        <v>1165</v>
      </c>
      <c r="B2387" s="10">
        <v>638632.31999999995</v>
      </c>
    </row>
    <row r="2388" spans="1:2" x14ac:dyDescent="0.3">
      <c r="A2388" s="6" t="s">
        <v>55</v>
      </c>
      <c r="B2388" s="10">
        <v>329151.35999999999</v>
      </c>
    </row>
    <row r="2389" spans="1:2" x14ac:dyDescent="0.3">
      <c r="A2389" s="6" t="s">
        <v>1202</v>
      </c>
      <c r="B2389" s="10">
        <v>3942140.16</v>
      </c>
    </row>
    <row r="2390" spans="1:2" x14ac:dyDescent="0.3">
      <c r="A2390" s="6" t="s">
        <v>1007</v>
      </c>
      <c r="B2390" s="10">
        <v>1831430.8</v>
      </c>
    </row>
    <row r="2391" spans="1:2" x14ac:dyDescent="0.3">
      <c r="A2391" s="6" t="s">
        <v>888</v>
      </c>
      <c r="B2391" s="10">
        <v>3738302.38</v>
      </c>
    </row>
    <row r="2392" spans="1:2" x14ac:dyDescent="0.3">
      <c r="A2392" s="6" t="s">
        <v>647</v>
      </c>
      <c r="B2392" s="10">
        <v>712243.44</v>
      </c>
    </row>
    <row r="2393" spans="1:2" x14ac:dyDescent="0.3">
      <c r="A2393" s="6" t="s">
        <v>1178</v>
      </c>
      <c r="B2393" s="10">
        <v>3814132.8</v>
      </c>
    </row>
    <row r="2394" spans="1:2" x14ac:dyDescent="0.3">
      <c r="A2394" s="6" t="s">
        <v>737</v>
      </c>
      <c r="B2394" s="10">
        <v>2061.9299999999998</v>
      </c>
    </row>
    <row r="2395" spans="1:2" x14ac:dyDescent="0.3">
      <c r="A2395" s="6" t="s">
        <v>1123</v>
      </c>
      <c r="B2395" s="10">
        <v>259883.65</v>
      </c>
    </row>
    <row r="2396" spans="1:2" x14ac:dyDescent="0.3">
      <c r="A2396" s="6" t="s">
        <v>1046</v>
      </c>
      <c r="B2396" s="10">
        <v>709292.24</v>
      </c>
    </row>
    <row r="2397" spans="1:2" x14ac:dyDescent="0.3">
      <c r="A2397" s="6" t="s">
        <v>395</v>
      </c>
      <c r="B2397" s="10">
        <v>59338.8</v>
      </c>
    </row>
    <row r="2398" spans="1:2" x14ac:dyDescent="0.3">
      <c r="A2398" s="6" t="s">
        <v>326</v>
      </c>
      <c r="B2398" s="10">
        <v>767935.08</v>
      </c>
    </row>
    <row r="2399" spans="1:2" x14ac:dyDescent="0.3">
      <c r="A2399" s="6" t="s">
        <v>1037</v>
      </c>
      <c r="B2399" s="10">
        <v>2640609.5099999998</v>
      </c>
    </row>
    <row r="2400" spans="1:2" x14ac:dyDescent="0.3">
      <c r="A2400" s="6" t="s">
        <v>805</v>
      </c>
      <c r="B2400" s="10">
        <v>673667.5</v>
      </c>
    </row>
    <row r="2401" spans="1:2" x14ac:dyDescent="0.3">
      <c r="A2401" s="6" t="s">
        <v>580</v>
      </c>
      <c r="B2401" s="10">
        <v>498798.19</v>
      </c>
    </row>
    <row r="2402" spans="1:2" x14ac:dyDescent="0.3">
      <c r="A2402" s="6" t="s">
        <v>619</v>
      </c>
      <c r="B2402" s="10">
        <v>1277931.68</v>
      </c>
    </row>
    <row r="2403" spans="1:2" x14ac:dyDescent="0.3">
      <c r="A2403" s="6" t="s">
        <v>29</v>
      </c>
      <c r="B2403" s="10">
        <v>387259.76</v>
      </c>
    </row>
    <row r="2404" spans="1:2" x14ac:dyDescent="0.3">
      <c r="A2404" s="6" t="s">
        <v>710</v>
      </c>
      <c r="B2404" s="10">
        <v>42414.18</v>
      </c>
    </row>
    <row r="2405" spans="1:2" x14ac:dyDescent="0.3">
      <c r="A2405" s="6" t="s">
        <v>356</v>
      </c>
      <c r="B2405" s="10">
        <v>654292.81999999995</v>
      </c>
    </row>
    <row r="2406" spans="1:2" x14ac:dyDescent="0.3">
      <c r="A2406" s="6" t="s">
        <v>587</v>
      </c>
      <c r="B2406" s="10">
        <v>199242.55</v>
      </c>
    </row>
    <row r="2407" spans="1:2" x14ac:dyDescent="0.3">
      <c r="A2407" s="6" t="s">
        <v>1073</v>
      </c>
      <c r="B2407" s="10">
        <v>1959967.6</v>
      </c>
    </row>
    <row r="2408" spans="1:2" x14ac:dyDescent="0.3">
      <c r="A2408" s="6" t="s">
        <v>1140</v>
      </c>
      <c r="B2408" s="10">
        <v>1054386.6399999999</v>
      </c>
    </row>
    <row r="2409" spans="1:2" x14ac:dyDescent="0.3">
      <c r="A2409" s="6" t="s">
        <v>259</v>
      </c>
      <c r="B2409" s="10">
        <v>2070300.46</v>
      </c>
    </row>
    <row r="2410" spans="1:2" x14ac:dyDescent="0.3">
      <c r="A2410" s="6" t="s">
        <v>262</v>
      </c>
      <c r="B2410" s="10">
        <v>228218.4</v>
      </c>
    </row>
    <row r="2411" spans="1:2" x14ac:dyDescent="0.3">
      <c r="A2411" s="6" t="s">
        <v>1133</v>
      </c>
      <c r="B2411" s="10">
        <v>4596361.0599999996</v>
      </c>
    </row>
    <row r="2412" spans="1:2" x14ac:dyDescent="0.3">
      <c r="A2412" s="6" t="s">
        <v>718</v>
      </c>
      <c r="B2412" s="10">
        <v>5293034.88</v>
      </c>
    </row>
    <row r="2413" spans="1:2" x14ac:dyDescent="0.3">
      <c r="A2413" s="6" t="s">
        <v>1124</v>
      </c>
      <c r="B2413" s="10">
        <v>494057.85</v>
      </c>
    </row>
    <row r="2414" spans="1:2" x14ac:dyDescent="0.3">
      <c r="A2414" s="6" t="s">
        <v>815</v>
      </c>
      <c r="B2414" s="10">
        <v>31506.799999999999</v>
      </c>
    </row>
    <row r="2415" spans="1:2" x14ac:dyDescent="0.3">
      <c r="A2415" s="6" t="s">
        <v>866</v>
      </c>
      <c r="B2415" s="10">
        <v>298559.69</v>
      </c>
    </row>
    <row r="2416" spans="1:2" x14ac:dyDescent="0.3">
      <c r="A2416" s="6" t="s">
        <v>909</v>
      </c>
      <c r="B2416" s="10">
        <v>5490351.5099999998</v>
      </c>
    </row>
    <row r="2417" spans="1:2" x14ac:dyDescent="0.3">
      <c r="A2417" s="6" t="s">
        <v>1003</v>
      </c>
      <c r="B2417" s="10">
        <v>461166.55</v>
      </c>
    </row>
    <row r="2418" spans="1:2" x14ac:dyDescent="0.3">
      <c r="A2418" s="6" t="s">
        <v>290</v>
      </c>
      <c r="B2418" s="10">
        <v>279340.59999999998</v>
      </c>
    </row>
    <row r="2419" spans="1:2" x14ac:dyDescent="0.3">
      <c r="A2419" s="6" t="s">
        <v>666</v>
      </c>
      <c r="B2419" s="10">
        <v>4203678</v>
      </c>
    </row>
    <row r="2420" spans="1:2" x14ac:dyDescent="0.3">
      <c r="A2420" s="6" t="s">
        <v>796</v>
      </c>
      <c r="B2420" s="10">
        <v>364178.75</v>
      </c>
    </row>
    <row r="2421" spans="1:2" x14ac:dyDescent="0.3">
      <c r="A2421" s="6" t="s">
        <v>1103</v>
      </c>
      <c r="B2421" s="10">
        <v>3992947.6</v>
      </c>
    </row>
    <row r="2422" spans="1:2" x14ac:dyDescent="0.3">
      <c r="A2422" s="6" t="s">
        <v>700</v>
      </c>
      <c r="B2422" s="10">
        <v>875877.45</v>
      </c>
    </row>
    <row r="2423" spans="1:2" x14ac:dyDescent="0.3">
      <c r="A2423" s="6" t="s">
        <v>593</v>
      </c>
      <c r="B2423" s="10">
        <v>1292413.1000000001</v>
      </c>
    </row>
    <row r="2424" spans="1:2" x14ac:dyDescent="0.3">
      <c r="A2424" s="6" t="s">
        <v>975</v>
      </c>
      <c r="B2424" s="10">
        <v>3943544</v>
      </c>
    </row>
    <row r="2425" spans="1:2" x14ac:dyDescent="0.3">
      <c r="A2425" s="6" t="s">
        <v>822</v>
      </c>
      <c r="B2425" s="10">
        <v>1551054.67</v>
      </c>
    </row>
    <row r="2426" spans="1:2" x14ac:dyDescent="0.3">
      <c r="A2426" s="6" t="s">
        <v>473</v>
      </c>
      <c r="B2426" s="10">
        <v>1464179.57</v>
      </c>
    </row>
    <row r="2427" spans="1:2" x14ac:dyDescent="0.3">
      <c r="A2427" s="6" t="s">
        <v>272</v>
      </c>
      <c r="B2427" s="10">
        <v>5532680.1600000001</v>
      </c>
    </row>
    <row r="2428" spans="1:2" x14ac:dyDescent="0.3">
      <c r="A2428" s="6" t="s">
        <v>874</v>
      </c>
      <c r="B2428" s="10">
        <v>3080948.4</v>
      </c>
    </row>
    <row r="2429" spans="1:2" x14ac:dyDescent="0.3">
      <c r="A2429" s="6" t="s">
        <v>994</v>
      </c>
      <c r="B2429" s="10">
        <v>125457.8</v>
      </c>
    </row>
    <row r="2430" spans="1:2" x14ac:dyDescent="0.3">
      <c r="A2430" s="6" t="s">
        <v>579</v>
      </c>
      <c r="B2430" s="10">
        <v>1381689.75</v>
      </c>
    </row>
    <row r="2431" spans="1:2" x14ac:dyDescent="0.3">
      <c r="A2431" s="6" t="s">
        <v>1120</v>
      </c>
      <c r="B2431" s="10">
        <v>48991.83</v>
      </c>
    </row>
    <row r="2432" spans="1:2" x14ac:dyDescent="0.3">
      <c r="A2432" s="6" t="s">
        <v>631</v>
      </c>
      <c r="B2432" s="10">
        <v>2588295.15</v>
      </c>
    </row>
    <row r="2433" spans="1:2" x14ac:dyDescent="0.3">
      <c r="A2433" s="6" t="s">
        <v>392</v>
      </c>
      <c r="B2433" s="10">
        <v>1405181.26</v>
      </c>
    </row>
    <row r="2434" spans="1:2" x14ac:dyDescent="0.3">
      <c r="A2434" s="6" t="s">
        <v>839</v>
      </c>
      <c r="B2434" s="10">
        <v>5901916.2300000004</v>
      </c>
    </row>
    <row r="2435" spans="1:2" x14ac:dyDescent="0.3">
      <c r="A2435" s="6" t="s">
        <v>831</v>
      </c>
      <c r="B2435" s="10">
        <v>4268820.8</v>
      </c>
    </row>
    <row r="2436" spans="1:2" x14ac:dyDescent="0.3">
      <c r="A2436" s="6" t="s">
        <v>590</v>
      </c>
      <c r="B2436" s="10">
        <v>67835.899999999994</v>
      </c>
    </row>
    <row r="2437" spans="1:2" x14ac:dyDescent="0.3">
      <c r="A2437" s="6" t="s">
        <v>907</v>
      </c>
      <c r="B2437" s="10">
        <v>235826.24</v>
      </c>
    </row>
    <row r="2438" spans="1:2" x14ac:dyDescent="0.3">
      <c r="A2438" s="6" t="s">
        <v>186</v>
      </c>
      <c r="B2438" s="10">
        <v>652889.81999999995</v>
      </c>
    </row>
    <row r="2439" spans="1:2" x14ac:dyDescent="0.3">
      <c r="A2439" s="6" t="s">
        <v>1055</v>
      </c>
      <c r="B2439" s="10">
        <v>3553561.6</v>
      </c>
    </row>
    <row r="2440" spans="1:2" x14ac:dyDescent="0.3">
      <c r="A2440" s="6" t="s">
        <v>1050</v>
      </c>
      <c r="B2440" s="10">
        <v>761165.2</v>
      </c>
    </row>
    <row r="2441" spans="1:2" x14ac:dyDescent="0.3">
      <c r="A2441" s="6" t="s">
        <v>181</v>
      </c>
      <c r="B2441" s="10">
        <v>1283773.7</v>
      </c>
    </row>
    <row r="2442" spans="1:2" x14ac:dyDescent="0.3">
      <c r="A2442" s="6" t="s">
        <v>828</v>
      </c>
      <c r="B2442" s="10">
        <v>25735.29</v>
      </c>
    </row>
    <row r="2443" spans="1:2" x14ac:dyDescent="0.3">
      <c r="A2443" s="6" t="s">
        <v>1112</v>
      </c>
      <c r="B2443" s="10">
        <v>425359.66</v>
      </c>
    </row>
    <row r="2444" spans="1:2" x14ac:dyDescent="0.3">
      <c r="A2444" s="6" t="s">
        <v>724</v>
      </c>
      <c r="B2444" s="10">
        <v>1592947.2</v>
      </c>
    </row>
    <row r="2445" spans="1:2" x14ac:dyDescent="0.3">
      <c r="A2445" s="6" t="s">
        <v>867</v>
      </c>
      <c r="B2445" s="10">
        <v>1263820.1399999999</v>
      </c>
    </row>
    <row r="2446" spans="1:2" x14ac:dyDescent="0.3">
      <c r="A2446" s="6" t="s">
        <v>537</v>
      </c>
      <c r="B2446" s="10">
        <v>1012978.62</v>
      </c>
    </row>
    <row r="2447" spans="1:2" x14ac:dyDescent="0.3">
      <c r="A2447" s="6" t="s">
        <v>871</v>
      </c>
      <c r="B2447" s="10">
        <v>2376084.48</v>
      </c>
    </row>
    <row r="2448" spans="1:2" x14ac:dyDescent="0.3">
      <c r="A2448" s="6" t="s">
        <v>636</v>
      </c>
      <c r="B2448" s="10">
        <v>2195408</v>
      </c>
    </row>
    <row r="2449" spans="1:2" x14ac:dyDescent="0.3">
      <c r="A2449" s="6" t="s">
        <v>519</v>
      </c>
      <c r="B2449" s="10">
        <v>3430809.48</v>
      </c>
    </row>
    <row r="2450" spans="1:2" x14ac:dyDescent="0.3">
      <c r="A2450" s="6" t="s">
        <v>654</v>
      </c>
      <c r="B2450" s="10">
        <v>540816.4</v>
      </c>
    </row>
    <row r="2451" spans="1:2" x14ac:dyDescent="0.3">
      <c r="A2451" s="6" t="s">
        <v>648</v>
      </c>
      <c r="B2451" s="10">
        <v>106857.4</v>
      </c>
    </row>
    <row r="2452" spans="1:2" x14ac:dyDescent="0.3">
      <c r="A2452" s="6" t="s">
        <v>98</v>
      </c>
      <c r="B2452" s="10">
        <v>4482929.6399999997</v>
      </c>
    </row>
    <row r="2453" spans="1:2" x14ac:dyDescent="0.3">
      <c r="A2453" s="6" t="s">
        <v>919</v>
      </c>
      <c r="B2453" s="10">
        <v>1450012.72</v>
      </c>
    </row>
    <row r="2454" spans="1:2" x14ac:dyDescent="0.3">
      <c r="A2454" s="6" t="s">
        <v>1167</v>
      </c>
      <c r="B2454" s="10">
        <v>1055652.3999999999</v>
      </c>
    </row>
    <row r="2455" spans="1:2" x14ac:dyDescent="0.3">
      <c r="A2455" s="6" t="s">
        <v>795</v>
      </c>
      <c r="B2455" s="10">
        <v>455641.2</v>
      </c>
    </row>
    <row r="2456" spans="1:2" x14ac:dyDescent="0.3">
      <c r="A2456" s="6" t="s">
        <v>355</v>
      </c>
      <c r="B2456" s="10">
        <v>296420.15000000002</v>
      </c>
    </row>
    <row r="2457" spans="1:2" x14ac:dyDescent="0.3">
      <c r="A2457" s="6" t="s">
        <v>528</v>
      </c>
      <c r="B2457" s="10">
        <v>461125.77</v>
      </c>
    </row>
    <row r="2458" spans="1:2" x14ac:dyDescent="0.3">
      <c r="A2458" s="6" t="s">
        <v>1168</v>
      </c>
      <c r="B2458" s="10">
        <v>57509.4</v>
      </c>
    </row>
    <row r="2459" spans="1:2" x14ac:dyDescent="0.3">
      <c r="A2459" s="6" t="s">
        <v>286</v>
      </c>
      <c r="B2459" s="10">
        <v>1540614.8</v>
      </c>
    </row>
    <row r="2460" spans="1:2" x14ac:dyDescent="0.3">
      <c r="A2460" s="6" t="s">
        <v>742</v>
      </c>
      <c r="B2460" s="10">
        <v>1191345.98</v>
      </c>
    </row>
    <row r="2461" spans="1:2" x14ac:dyDescent="0.3">
      <c r="A2461" s="6" t="s">
        <v>711</v>
      </c>
      <c r="B2461" s="10">
        <v>4035548.37</v>
      </c>
    </row>
    <row r="2462" spans="1:2" x14ac:dyDescent="0.3">
      <c r="A2462" s="6" t="s">
        <v>502</v>
      </c>
      <c r="B2462" s="10">
        <v>64349.01</v>
      </c>
    </row>
    <row r="2463" spans="1:2" x14ac:dyDescent="0.3">
      <c r="A2463" s="6" t="s">
        <v>267</v>
      </c>
      <c r="B2463" s="10">
        <v>228281.95</v>
      </c>
    </row>
    <row r="2464" spans="1:2" x14ac:dyDescent="0.3">
      <c r="A2464" s="6" t="s">
        <v>309</v>
      </c>
      <c r="B2464" s="10">
        <v>3577747.74</v>
      </c>
    </row>
    <row r="2465" spans="1:2" x14ac:dyDescent="0.3">
      <c r="A2465" s="6" t="s">
        <v>659</v>
      </c>
      <c r="B2465" s="10">
        <v>1015114.74</v>
      </c>
    </row>
    <row r="2466" spans="1:2" x14ac:dyDescent="0.3">
      <c r="A2466" s="6" t="s">
        <v>1219</v>
      </c>
      <c r="B2466" s="10">
        <v>189183.15</v>
      </c>
    </row>
    <row r="2467" spans="1:2" x14ac:dyDescent="0.3">
      <c r="A2467" s="6" t="s">
        <v>879</v>
      </c>
      <c r="B2467" s="10">
        <v>54421.89</v>
      </c>
    </row>
    <row r="2468" spans="1:2" x14ac:dyDescent="0.3">
      <c r="A2468" s="6" t="s">
        <v>469</v>
      </c>
      <c r="B2468" s="10">
        <v>607943.49</v>
      </c>
    </row>
    <row r="2469" spans="1:2" x14ac:dyDescent="0.3">
      <c r="A2469" s="6" t="s">
        <v>128</v>
      </c>
      <c r="B2469" s="10">
        <v>3454857.21</v>
      </c>
    </row>
    <row r="2470" spans="1:2" x14ac:dyDescent="0.3">
      <c r="A2470" s="6" t="s">
        <v>1221</v>
      </c>
      <c r="B2470" s="10">
        <v>2033931.69</v>
      </c>
    </row>
    <row r="2471" spans="1:2" x14ac:dyDescent="0.3">
      <c r="A2471" s="6" t="s">
        <v>948</v>
      </c>
      <c r="B2471" s="10">
        <v>880435.92</v>
      </c>
    </row>
    <row r="2472" spans="1:2" x14ac:dyDescent="0.3">
      <c r="A2472" s="6" t="s">
        <v>856</v>
      </c>
      <c r="B2472" s="10">
        <v>790710.8</v>
      </c>
    </row>
    <row r="2473" spans="1:2" x14ac:dyDescent="0.3">
      <c r="A2473" s="6" t="s">
        <v>112</v>
      </c>
      <c r="B2473" s="10">
        <v>4184675.46</v>
      </c>
    </row>
    <row r="2474" spans="1:2" x14ac:dyDescent="0.3">
      <c r="A2474" s="6" t="s">
        <v>1084</v>
      </c>
      <c r="B2474" s="10">
        <v>553230.37</v>
      </c>
    </row>
    <row r="2475" spans="1:2" x14ac:dyDescent="0.3">
      <c r="A2475" s="6" t="s">
        <v>589</v>
      </c>
      <c r="B2475" s="10">
        <v>740725.7</v>
      </c>
    </row>
    <row r="2476" spans="1:2" x14ac:dyDescent="0.3">
      <c r="A2476" s="6" t="s">
        <v>1145</v>
      </c>
      <c r="B2476" s="10">
        <v>1010840</v>
      </c>
    </row>
    <row r="2477" spans="1:2" x14ac:dyDescent="0.3">
      <c r="A2477" s="6" t="s">
        <v>101</v>
      </c>
      <c r="B2477" s="10">
        <v>2026157.36</v>
      </c>
    </row>
    <row r="2478" spans="1:2" x14ac:dyDescent="0.3">
      <c r="A2478" s="6" t="s">
        <v>646</v>
      </c>
      <c r="B2478" s="10">
        <v>124298.22</v>
      </c>
    </row>
    <row r="2479" spans="1:2" x14ac:dyDescent="0.3">
      <c r="A2479" s="6" t="s">
        <v>917</v>
      </c>
      <c r="B2479" s="10">
        <v>448639.75</v>
      </c>
    </row>
    <row r="2480" spans="1:2" x14ac:dyDescent="0.3">
      <c r="A2480" s="6" t="s">
        <v>816</v>
      </c>
      <c r="B2480" s="10">
        <v>397488.65</v>
      </c>
    </row>
    <row r="2481" spans="1:2" x14ac:dyDescent="0.3">
      <c r="A2481" s="6" t="s">
        <v>883</v>
      </c>
      <c r="B2481" s="10">
        <v>1420824.96</v>
      </c>
    </row>
    <row r="2482" spans="1:2" x14ac:dyDescent="0.3">
      <c r="A2482" s="6" t="s">
        <v>167</v>
      </c>
      <c r="B2482" s="10">
        <v>82682.460000000006</v>
      </c>
    </row>
    <row r="2483" spans="1:2" x14ac:dyDescent="0.3">
      <c r="A2483" s="6" t="s">
        <v>744</v>
      </c>
      <c r="B2483" s="10">
        <v>240160.92</v>
      </c>
    </row>
    <row r="2484" spans="1:2" x14ac:dyDescent="0.3">
      <c r="A2484" s="6" t="s">
        <v>592</v>
      </c>
      <c r="B2484" s="10">
        <v>1461315.24</v>
      </c>
    </row>
    <row r="2485" spans="1:2" x14ac:dyDescent="0.3">
      <c r="A2485" s="6" t="s">
        <v>413</v>
      </c>
      <c r="B2485" s="10">
        <v>1773283.2</v>
      </c>
    </row>
    <row r="2486" spans="1:2" x14ac:dyDescent="0.3">
      <c r="A2486" s="6" t="s">
        <v>106</v>
      </c>
      <c r="B2486" s="10">
        <v>6456747.1500000004</v>
      </c>
    </row>
    <row r="2487" spans="1:2" x14ac:dyDescent="0.3">
      <c r="A2487" s="6" t="s">
        <v>1021</v>
      </c>
      <c r="B2487" s="10">
        <v>103133.12</v>
      </c>
    </row>
    <row r="2488" spans="1:2" x14ac:dyDescent="0.3">
      <c r="A2488" s="6" t="s">
        <v>317</v>
      </c>
      <c r="B2488" s="10">
        <v>4017965.7</v>
      </c>
    </row>
    <row r="2489" spans="1:2" x14ac:dyDescent="0.3">
      <c r="A2489" s="6" t="s">
        <v>712</v>
      </c>
      <c r="B2489" s="10">
        <v>68342.25</v>
      </c>
    </row>
    <row r="2490" spans="1:2" x14ac:dyDescent="0.3">
      <c r="A2490" s="6" t="s">
        <v>242</v>
      </c>
      <c r="B2490" s="10">
        <v>1172756.32</v>
      </c>
    </row>
    <row r="2491" spans="1:2" x14ac:dyDescent="0.3">
      <c r="A2491" s="6" t="s">
        <v>1041</v>
      </c>
      <c r="B2491" s="10">
        <v>90284.46</v>
      </c>
    </row>
    <row r="2492" spans="1:2" x14ac:dyDescent="0.3">
      <c r="A2492" s="6" t="s">
        <v>444</v>
      </c>
      <c r="B2492" s="10">
        <v>872168</v>
      </c>
    </row>
    <row r="2493" spans="1:2" x14ac:dyDescent="0.3">
      <c r="A2493" s="6" t="s">
        <v>620</v>
      </c>
      <c r="B2493" s="10">
        <v>866675.6</v>
      </c>
    </row>
    <row r="2494" spans="1:2" x14ac:dyDescent="0.3">
      <c r="A2494" s="6" t="s">
        <v>1036</v>
      </c>
      <c r="B2494" s="10">
        <v>49524.32</v>
      </c>
    </row>
    <row r="2495" spans="1:2" x14ac:dyDescent="0.3">
      <c r="A2495" s="6" t="s">
        <v>1141</v>
      </c>
      <c r="B2495" s="10">
        <v>832018.74</v>
      </c>
    </row>
    <row r="2496" spans="1:2" x14ac:dyDescent="0.3">
      <c r="A2496" s="6" t="s">
        <v>53</v>
      </c>
      <c r="B2496" s="10">
        <v>739488</v>
      </c>
    </row>
    <row r="2497" spans="1:2" x14ac:dyDescent="0.3">
      <c r="A2497" s="6" t="s">
        <v>1062</v>
      </c>
      <c r="B2497" s="10">
        <v>208135.06</v>
      </c>
    </row>
    <row r="2498" spans="1:2" x14ac:dyDescent="0.3">
      <c r="A2498" s="6" t="s">
        <v>939</v>
      </c>
      <c r="B2498" s="10">
        <v>271761.84000000003</v>
      </c>
    </row>
    <row r="2499" spans="1:2" x14ac:dyDescent="0.3">
      <c r="A2499" s="6" t="s">
        <v>244</v>
      </c>
      <c r="B2499" s="10">
        <v>249010.56</v>
      </c>
    </row>
    <row r="2500" spans="1:2" x14ac:dyDescent="0.3">
      <c r="A2500" s="6" t="s">
        <v>1088</v>
      </c>
      <c r="B2500" s="10">
        <v>581427.22</v>
      </c>
    </row>
    <row r="2501" spans="1:2" x14ac:dyDescent="0.3">
      <c r="A2501" s="6" t="s">
        <v>362</v>
      </c>
      <c r="B2501" s="10">
        <v>419963.04</v>
      </c>
    </row>
    <row r="2502" spans="1:2" x14ac:dyDescent="0.3">
      <c r="A2502" s="6" t="s">
        <v>911</v>
      </c>
      <c r="B2502" s="10">
        <v>897017.82</v>
      </c>
    </row>
    <row r="2503" spans="1:2" x14ac:dyDescent="0.3">
      <c r="A2503" s="6" t="s">
        <v>275</v>
      </c>
      <c r="B2503" s="10">
        <v>812559.66</v>
      </c>
    </row>
    <row r="2504" spans="1:2" x14ac:dyDescent="0.3">
      <c r="A2504" s="6" t="s">
        <v>669</v>
      </c>
      <c r="B2504" s="10">
        <v>1724177.4</v>
      </c>
    </row>
    <row r="2505" spans="1:2" x14ac:dyDescent="0.3">
      <c r="A2505" s="6" t="s">
        <v>1131</v>
      </c>
      <c r="B2505" s="10">
        <v>4340521.5999999996</v>
      </c>
    </row>
    <row r="2506" spans="1:2" x14ac:dyDescent="0.3">
      <c r="A2506" s="6" t="s">
        <v>532</v>
      </c>
      <c r="B2506" s="10">
        <v>1373598.96</v>
      </c>
    </row>
    <row r="2507" spans="1:2" x14ac:dyDescent="0.3">
      <c r="A2507" s="6" t="s">
        <v>673</v>
      </c>
      <c r="B2507" s="10">
        <v>2325904</v>
      </c>
    </row>
    <row r="2508" spans="1:2" x14ac:dyDescent="0.3">
      <c r="A2508" s="6" t="s">
        <v>231</v>
      </c>
      <c r="B2508" s="10">
        <v>42562.65</v>
      </c>
    </row>
    <row r="2509" spans="1:2" x14ac:dyDescent="0.3">
      <c r="A2509" s="6" t="s">
        <v>881</v>
      </c>
      <c r="B2509" s="10">
        <v>861563.52</v>
      </c>
    </row>
    <row r="2510" spans="1:2" x14ac:dyDescent="0.3">
      <c r="A2510" s="6" t="s">
        <v>566</v>
      </c>
      <c r="B2510" s="10">
        <v>1452287.92</v>
      </c>
    </row>
    <row r="2511" spans="1:2" x14ac:dyDescent="0.3">
      <c r="A2511" s="6" t="s">
        <v>484</v>
      </c>
      <c r="B2511" s="10">
        <v>1186998</v>
      </c>
    </row>
    <row r="2512" spans="1:2" x14ac:dyDescent="0.3">
      <c r="A2512" s="6" t="s">
        <v>999</v>
      </c>
      <c r="B2512" s="10">
        <v>305038.8</v>
      </c>
    </row>
    <row r="2513" spans="1:2" x14ac:dyDescent="0.3">
      <c r="A2513" s="6" t="s">
        <v>685</v>
      </c>
      <c r="B2513" s="10">
        <v>2718150.54</v>
      </c>
    </row>
    <row r="2514" spans="1:2" x14ac:dyDescent="0.3">
      <c r="A2514" s="6" t="s">
        <v>1179</v>
      </c>
      <c r="B2514" s="10">
        <v>6580454.6900000004</v>
      </c>
    </row>
    <row r="2515" spans="1:2" x14ac:dyDescent="0.3">
      <c r="A2515" s="6" t="s">
        <v>1104</v>
      </c>
      <c r="B2515" s="10">
        <v>26235.33</v>
      </c>
    </row>
    <row r="2516" spans="1:2" x14ac:dyDescent="0.3">
      <c r="A2516" s="6" t="s">
        <v>722</v>
      </c>
      <c r="B2516" s="10">
        <v>509135.52</v>
      </c>
    </row>
    <row r="2517" spans="1:2" x14ac:dyDescent="0.3">
      <c r="A2517" s="6" t="s">
        <v>218</v>
      </c>
      <c r="B2517" s="10">
        <v>808453.44</v>
      </c>
    </row>
    <row r="2518" spans="1:2" x14ac:dyDescent="0.3">
      <c r="A2518" s="6" t="s">
        <v>72</v>
      </c>
      <c r="B2518" s="10">
        <v>136656</v>
      </c>
    </row>
    <row r="2519" spans="1:2" x14ac:dyDescent="0.3">
      <c r="A2519" s="6" t="s">
        <v>1209</v>
      </c>
      <c r="B2519" s="10">
        <v>732384</v>
      </c>
    </row>
    <row r="2520" spans="1:2" x14ac:dyDescent="0.3">
      <c r="A2520" s="6" t="s">
        <v>943</v>
      </c>
      <c r="B2520" s="10">
        <v>15954.88</v>
      </c>
    </row>
    <row r="2521" spans="1:2" x14ac:dyDescent="0.3">
      <c r="A2521" s="6" t="s">
        <v>604</v>
      </c>
      <c r="B2521" s="10">
        <v>528782.52</v>
      </c>
    </row>
    <row r="2522" spans="1:2" x14ac:dyDescent="0.3">
      <c r="A2522" s="6" t="s">
        <v>1166</v>
      </c>
      <c r="B2522" s="10">
        <v>92432.31</v>
      </c>
    </row>
    <row r="2523" spans="1:2" x14ac:dyDescent="0.3">
      <c r="A2523" s="6" t="s">
        <v>771</v>
      </c>
      <c r="B2523" s="10">
        <v>6557065.2400000002</v>
      </c>
    </row>
    <row r="2524" spans="1:2" x14ac:dyDescent="0.3">
      <c r="A2524" s="6" t="s">
        <v>970</v>
      </c>
      <c r="B2524" s="10">
        <v>2043.25</v>
      </c>
    </row>
    <row r="2525" spans="1:2" x14ac:dyDescent="0.3">
      <c r="A2525" s="6" t="s">
        <v>483</v>
      </c>
      <c r="B2525" s="10">
        <v>21589.75</v>
      </c>
    </row>
    <row r="2526" spans="1:2" x14ac:dyDescent="0.3">
      <c r="A2526" s="6" t="s">
        <v>1220</v>
      </c>
      <c r="B2526" s="10">
        <v>2238550.3199999998</v>
      </c>
    </row>
    <row r="2527" spans="1:2" x14ac:dyDescent="0.3">
      <c r="A2527" s="6" t="s">
        <v>622</v>
      </c>
      <c r="B2527" s="10">
        <v>1203550.7</v>
      </c>
    </row>
    <row r="2528" spans="1:2" x14ac:dyDescent="0.3">
      <c r="A2528" s="6" t="s">
        <v>1114</v>
      </c>
      <c r="B2528" s="10">
        <v>1382098.3</v>
      </c>
    </row>
    <row r="2529" spans="1:2" x14ac:dyDescent="0.3">
      <c r="A2529" s="6" t="s">
        <v>289</v>
      </c>
      <c r="B2529" s="10">
        <v>1518323.58</v>
      </c>
    </row>
    <row r="2530" spans="1:2" x14ac:dyDescent="0.3">
      <c r="A2530" s="6" t="s">
        <v>904</v>
      </c>
      <c r="B2530" s="10">
        <v>807982.78</v>
      </c>
    </row>
    <row r="2531" spans="1:2" x14ac:dyDescent="0.3">
      <c r="A2531" s="6" t="s">
        <v>1052</v>
      </c>
      <c r="B2531" s="10">
        <v>1074568.5</v>
      </c>
    </row>
    <row r="2532" spans="1:2" x14ac:dyDescent="0.3">
      <c r="A2532" s="6" t="s">
        <v>1199</v>
      </c>
      <c r="B2532" s="10">
        <v>2870117.67</v>
      </c>
    </row>
    <row r="2533" spans="1:2" x14ac:dyDescent="0.3">
      <c r="A2533" s="6" t="s">
        <v>401</v>
      </c>
      <c r="B2533" s="10">
        <v>587890.74</v>
      </c>
    </row>
    <row r="2534" spans="1:2" x14ac:dyDescent="0.3">
      <c r="A2534" s="6" t="s">
        <v>432</v>
      </c>
      <c r="B2534" s="10">
        <v>723311.7</v>
      </c>
    </row>
    <row r="2535" spans="1:2" x14ac:dyDescent="0.3">
      <c r="A2535" s="6" t="s">
        <v>894</v>
      </c>
      <c r="B2535" s="10">
        <v>338689.12</v>
      </c>
    </row>
    <row r="2536" spans="1:2" x14ac:dyDescent="0.3">
      <c r="A2536" s="6" t="s">
        <v>161</v>
      </c>
      <c r="B2536" s="10">
        <v>1408567.23</v>
      </c>
    </row>
    <row r="2537" spans="1:2" x14ac:dyDescent="0.3">
      <c r="A2537" s="6" t="s">
        <v>282</v>
      </c>
      <c r="B2537" s="10">
        <v>713921.82</v>
      </c>
    </row>
    <row r="2538" spans="1:2" x14ac:dyDescent="0.3">
      <c r="A2538" s="6" t="s">
        <v>201</v>
      </c>
      <c r="B2538" s="10">
        <v>1041287.12</v>
      </c>
    </row>
    <row r="2539" spans="1:2" x14ac:dyDescent="0.3">
      <c r="A2539" s="6" t="s">
        <v>562</v>
      </c>
      <c r="B2539" s="10">
        <v>826708.3</v>
      </c>
    </row>
    <row r="2540" spans="1:2" x14ac:dyDescent="0.3">
      <c r="A2540" s="6" t="s">
        <v>853</v>
      </c>
      <c r="B2540" s="10">
        <v>74024.22</v>
      </c>
    </row>
    <row r="2541" spans="1:2" x14ac:dyDescent="0.3">
      <c r="A2541" s="6" t="s">
        <v>314</v>
      </c>
      <c r="B2541" s="10">
        <v>4091552.43</v>
      </c>
    </row>
    <row r="2542" spans="1:2" x14ac:dyDescent="0.3">
      <c r="A2542" s="6" t="s">
        <v>234</v>
      </c>
      <c r="B2542" s="10">
        <v>444464.15</v>
      </c>
    </row>
    <row r="2543" spans="1:2" x14ac:dyDescent="0.3">
      <c r="A2543" s="6" t="s">
        <v>702</v>
      </c>
      <c r="B2543" s="10">
        <v>1636600.08</v>
      </c>
    </row>
    <row r="2544" spans="1:2" x14ac:dyDescent="0.3">
      <c r="A2544" s="6" t="s">
        <v>311</v>
      </c>
      <c r="B2544" s="10">
        <v>3624028.21</v>
      </c>
    </row>
    <row r="2545" spans="1:2" x14ac:dyDescent="0.3">
      <c r="A2545" s="6" t="s">
        <v>649</v>
      </c>
      <c r="B2545" s="10">
        <v>3950539.2</v>
      </c>
    </row>
    <row r="2546" spans="1:2" x14ac:dyDescent="0.3">
      <c r="A2546" s="6" t="s">
        <v>1117</v>
      </c>
      <c r="B2546" s="10">
        <v>4719991.01</v>
      </c>
    </row>
    <row r="2547" spans="1:2" x14ac:dyDescent="0.3">
      <c r="A2547" s="6" t="s">
        <v>852</v>
      </c>
      <c r="B2547" s="10">
        <v>1933735.6</v>
      </c>
    </row>
    <row r="2548" spans="1:2" x14ac:dyDescent="0.3">
      <c r="A2548" s="6" t="s">
        <v>844</v>
      </c>
      <c r="B2548" s="10">
        <v>1533466.96</v>
      </c>
    </row>
    <row r="2549" spans="1:2" x14ac:dyDescent="0.3">
      <c r="A2549" s="6" t="s">
        <v>478</v>
      </c>
      <c r="B2549" s="10">
        <v>247689</v>
      </c>
    </row>
    <row r="2550" spans="1:2" x14ac:dyDescent="0.3">
      <c r="A2550" s="6" t="s">
        <v>969</v>
      </c>
      <c r="B2550" s="10">
        <v>415946.7</v>
      </c>
    </row>
    <row r="2551" spans="1:2" x14ac:dyDescent="0.3">
      <c r="A2551" s="6" t="s">
        <v>968</v>
      </c>
      <c r="B2551" s="10">
        <v>45584.7</v>
      </c>
    </row>
    <row r="2552" spans="1:2" x14ac:dyDescent="0.3">
      <c r="A2552" s="6" t="s">
        <v>740</v>
      </c>
      <c r="B2552" s="10">
        <v>538753.53</v>
      </c>
    </row>
    <row r="2553" spans="1:2" x14ac:dyDescent="0.3">
      <c r="A2553" s="6" t="s">
        <v>358</v>
      </c>
      <c r="B2553" s="10">
        <v>6160781.1299999999</v>
      </c>
    </row>
    <row r="2554" spans="1:2" x14ac:dyDescent="0.3">
      <c r="A2554" s="6" t="s">
        <v>277</v>
      </c>
      <c r="B2554" s="10">
        <v>2558340.96</v>
      </c>
    </row>
    <row r="2555" spans="1:2" x14ac:dyDescent="0.3">
      <c r="A2555" s="6" t="s">
        <v>978</v>
      </c>
      <c r="B2555" s="10">
        <v>3507171.57</v>
      </c>
    </row>
    <row r="2556" spans="1:2" x14ac:dyDescent="0.3">
      <c r="A2556" s="6" t="s">
        <v>841</v>
      </c>
      <c r="B2556" s="10">
        <v>1233250.3</v>
      </c>
    </row>
    <row r="2557" spans="1:2" x14ac:dyDescent="0.3">
      <c r="A2557" s="6" t="s">
        <v>246</v>
      </c>
      <c r="B2557" s="10">
        <v>753140.29</v>
      </c>
    </row>
    <row r="2558" spans="1:2" x14ac:dyDescent="0.3">
      <c r="A2558" s="6" t="s">
        <v>794</v>
      </c>
      <c r="B2558" s="10">
        <v>508769.25</v>
      </c>
    </row>
    <row r="2559" spans="1:2" x14ac:dyDescent="0.3">
      <c r="A2559" s="6" t="s">
        <v>803</v>
      </c>
      <c r="B2559" s="10">
        <v>521192.21</v>
      </c>
    </row>
    <row r="2560" spans="1:2" x14ac:dyDescent="0.3">
      <c r="A2560" s="6" t="s">
        <v>1156</v>
      </c>
      <c r="B2560" s="10">
        <v>231949.74</v>
      </c>
    </row>
    <row r="2561" spans="1:2" x14ac:dyDescent="0.3">
      <c r="A2561" s="6" t="s">
        <v>1095</v>
      </c>
      <c r="B2561" s="10">
        <v>836391.74</v>
      </c>
    </row>
    <row r="2562" spans="1:2" x14ac:dyDescent="0.3">
      <c r="A2562" s="6" t="s">
        <v>915</v>
      </c>
      <c r="B2562" s="10">
        <v>158229.28</v>
      </c>
    </row>
    <row r="2563" spans="1:2" x14ac:dyDescent="0.3">
      <c r="A2563" s="6" t="s">
        <v>1241</v>
      </c>
      <c r="B2563" s="7">
        <v>1327321840.3300016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Naqeeb Aftab Butt</dc:creator>
  <cp:lastModifiedBy>Naqeeb Aftab Butt</cp:lastModifiedBy>
  <dcterms:created xsi:type="dcterms:W3CDTF">2022-05-29T12:40:27Z</dcterms:created>
  <dcterms:modified xsi:type="dcterms:W3CDTF">2022-06-29T19:00:50Z</dcterms:modified>
</cp:coreProperties>
</file>